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chartsheets/sheet1.xml" ContentType="application/vnd.openxmlformats-officedocument.spreadsheetml.chart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drawings/drawing5.xml" ContentType="application/vnd.openxmlformats-officedocument.drawing+xml"/>
  <Override PartName="/xl/charts/chart2.xml" ContentType="application/vnd.openxmlformats-officedocument.drawingml.chart+xml"/>
  <Override PartName="/xl/drawings/drawing6.xml" ContentType="application/vnd.openxmlformats-officedocument.drawingml.chartshape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324" codeName="{899C9086-67A9-5B14-2C2D-5A8001700F7D}"/>
  <workbookPr codeName="ThisWorkbook" defaultThemeVersion="124226"/>
  <mc:AlternateContent xmlns:mc="http://schemas.openxmlformats.org/markup-compatibility/2006">
    <mc:Choice Requires="x15">
      <x15ac:absPath xmlns:x15ac="http://schemas.microsoft.com/office/spreadsheetml/2010/11/ac" url="C:\Users\xh8\ornl_work\github_workspace\utdf2gmns\datasets\ADOT_Synchro_Network\Central Region\utdf_to_gmns_signal_ints\"/>
    </mc:Choice>
  </mc:AlternateContent>
  <xr:revisionPtr revIDLastSave="0" documentId="13_ncr:1_{033DFCB1-798D-4ED4-96AE-F8FE8EA490CB}" xr6:coauthVersionLast="47" xr6:coauthVersionMax="47" xr10:uidLastSave="{00000000-0000-0000-0000-000000000000}"/>
  <bookViews>
    <workbookView xWindow="-120" yWindow="-120" windowWidth="29040" windowHeight="17520" tabRatio="851" firstSheet="9" activeTab="9" xr2:uid="{00000000-000D-0000-FFFF-FFFF00000000}"/>
  </bookViews>
  <sheets>
    <sheet name="Sheet1" sheetId="1" state="hidden" r:id="rId1"/>
    <sheet name="Input sheet" sheetId="8" r:id="rId2"/>
    <sheet name="Phase designation" sheetId="2" state="hidden" r:id="rId3"/>
    <sheet name="Lane volumes" sheetId="6" state="hidden" r:id="rId4"/>
    <sheet name="Phase calculation" sheetId="4" r:id="rId5"/>
    <sheet name="Max greens" sheetId="3" state="hidden" r:id="rId6"/>
    <sheet name="LOS table" sheetId="5" state="hidden" r:id="rId7"/>
    <sheet name="Phasing" sheetId="9" r:id="rId8"/>
    <sheet name="Summary sheet" sheetId="7" r:id="rId9"/>
    <sheet name="Phasing chart" sheetId="13" r:id="rId10"/>
    <sheet name="UTDF8" sheetId="14" state="hidden" r:id="rId11"/>
    <sheet name="UTDF_control" sheetId="15" state="hidden" r:id="rId12"/>
    <sheet name="Links" sheetId="16" state="hidden" r:id="rId13"/>
    <sheet name="Lanes" sheetId="17" state="hidden" r:id="rId14"/>
    <sheet name="Timeplans" sheetId="18" state="hidden" r:id="rId15"/>
    <sheet name="Phases" sheetId="19" state="hidden" r:id="rId16"/>
    <sheet name="UTDF_input" sheetId="20" state="hidden" r:id="rId17"/>
    <sheet name="GMNS" sheetId="21" state="hidden" r:id="rId18"/>
    <sheet name="timing_csv" sheetId="22" state="hidden" r:id="rId19"/>
    <sheet name="Y-AllRed" sheetId="10" state="hidden" r:id="rId20"/>
    <sheet name="DetZone" sheetId="11" state="hidden" r:id="rId21"/>
  </sheets>
  <definedNames>
    <definedName name="_xlnm._FilterDatabase" localSheetId="12" hidden="1">Links!$A$1:$A$1563</definedName>
    <definedName name="_xlnm._FilterDatabase" localSheetId="15" hidden="1">Phases!$A$1:$A$651</definedName>
    <definedName name="_xlnm._FilterDatabase" localSheetId="14" hidden="1">Timeplans!$B$1:$B$849</definedName>
    <definedName name="_xlnm._FilterDatabase" localSheetId="11" hidden="1">UTDF_control!$A$1:$A$4</definedName>
    <definedName name="_xlnm._FilterDatabase" localSheetId="10" hidden="1">UTDF8!$A$1:$A$3674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5" i="15" l="1"/>
  <c r="L6" i="15"/>
  <c r="L7" i="15"/>
  <c r="L8" i="15"/>
  <c r="L9" i="15"/>
  <c r="L10" i="15"/>
  <c r="L11" i="15"/>
  <c r="L12" i="15"/>
  <c r="L13" i="15"/>
  <c r="L14" i="15"/>
  <c r="L15" i="15"/>
  <c r="L16" i="15"/>
  <c r="L17" i="15"/>
  <c r="L18" i="15"/>
  <c r="L19" i="15"/>
  <c r="L20" i="15"/>
  <c r="L21" i="15"/>
  <c r="L22" i="15"/>
  <c r="L23" i="15"/>
  <c r="L24" i="15"/>
  <c r="L25" i="15"/>
  <c r="L26" i="15"/>
  <c r="L27" i="15"/>
  <c r="L28" i="15"/>
  <c r="L29" i="15"/>
  <c r="L30" i="15"/>
  <c r="L31" i="15"/>
  <c r="L32" i="15"/>
  <c r="L33" i="15"/>
  <c r="L34" i="15"/>
  <c r="L35" i="15"/>
  <c r="L36" i="15"/>
  <c r="L37" i="15"/>
  <c r="L38" i="15"/>
  <c r="L39" i="15"/>
  <c r="L40" i="15"/>
  <c r="L41" i="15"/>
  <c r="L42" i="15"/>
  <c r="L43" i="15"/>
  <c r="L44" i="15"/>
  <c r="L45" i="15"/>
  <c r="L46" i="15"/>
  <c r="L47" i="15"/>
  <c r="L48" i="15"/>
  <c r="L49" i="15"/>
  <c r="L50" i="15"/>
  <c r="L51" i="15"/>
  <c r="L52" i="15"/>
  <c r="L53" i="15"/>
  <c r="L54" i="15"/>
  <c r="L55" i="15"/>
  <c r="L56" i="15"/>
  <c r="L57" i="15"/>
  <c r="L58" i="15"/>
  <c r="L59" i="15"/>
  <c r="L60" i="15"/>
  <c r="L61" i="15"/>
  <c r="L62" i="15"/>
  <c r="L63" i="15"/>
  <c r="L64" i="15"/>
  <c r="L65" i="15"/>
  <c r="L66" i="15"/>
  <c r="L67" i="15"/>
  <c r="L68" i="15"/>
  <c r="L69" i="15"/>
  <c r="L70" i="15"/>
  <c r="L71" i="15"/>
  <c r="L72" i="15"/>
  <c r="L73" i="15"/>
  <c r="L74" i="15"/>
  <c r="L75" i="15"/>
  <c r="L76" i="15"/>
  <c r="L77" i="15"/>
  <c r="L78" i="15"/>
  <c r="L79" i="15"/>
  <c r="L80" i="15"/>
  <c r="L81" i="15"/>
  <c r="L82" i="15"/>
  <c r="L83" i="15"/>
  <c r="L84" i="15"/>
  <c r="L85" i="15"/>
  <c r="L86" i="15"/>
  <c r="L87" i="15"/>
  <c r="L4" i="15"/>
  <c r="K5" i="15"/>
  <c r="K6" i="15"/>
  <c r="K7" i="15"/>
  <c r="K8" i="15"/>
  <c r="K9" i="15"/>
  <c r="K10" i="15"/>
  <c r="K11" i="15"/>
  <c r="K12" i="15"/>
  <c r="K13" i="15"/>
  <c r="K14" i="15"/>
  <c r="K15" i="15"/>
  <c r="K16" i="15"/>
  <c r="K17" i="15"/>
  <c r="K18" i="15"/>
  <c r="K19" i="15"/>
  <c r="K20" i="15"/>
  <c r="K21" i="15"/>
  <c r="K22" i="15"/>
  <c r="K23" i="15"/>
  <c r="K24" i="15"/>
  <c r="K25" i="15"/>
  <c r="K26" i="15"/>
  <c r="K27" i="15"/>
  <c r="K28" i="15"/>
  <c r="K29" i="15"/>
  <c r="K30" i="15"/>
  <c r="K31" i="15"/>
  <c r="K32" i="15"/>
  <c r="K33" i="15"/>
  <c r="K34" i="15"/>
  <c r="K35" i="15"/>
  <c r="K36" i="15"/>
  <c r="K37" i="15"/>
  <c r="K38" i="15"/>
  <c r="K39" i="15"/>
  <c r="K40" i="15"/>
  <c r="K41" i="15"/>
  <c r="K42" i="15"/>
  <c r="K43" i="15"/>
  <c r="K44" i="15"/>
  <c r="K45" i="15"/>
  <c r="K46" i="15"/>
  <c r="K47" i="15"/>
  <c r="K48" i="15"/>
  <c r="K49" i="15"/>
  <c r="K50" i="15"/>
  <c r="K51" i="15"/>
  <c r="K52" i="15"/>
  <c r="K53" i="15"/>
  <c r="K54" i="15"/>
  <c r="K55" i="15"/>
  <c r="K56" i="15"/>
  <c r="K57" i="15"/>
  <c r="K58" i="15"/>
  <c r="K59" i="15"/>
  <c r="K60" i="15"/>
  <c r="K61" i="15"/>
  <c r="K62" i="15"/>
  <c r="K63" i="15"/>
  <c r="K64" i="15"/>
  <c r="K65" i="15"/>
  <c r="K66" i="15"/>
  <c r="K67" i="15"/>
  <c r="K68" i="15"/>
  <c r="K69" i="15"/>
  <c r="K70" i="15"/>
  <c r="K71" i="15"/>
  <c r="K72" i="15"/>
  <c r="K73" i="15"/>
  <c r="K74" i="15"/>
  <c r="K75" i="15"/>
  <c r="K76" i="15"/>
  <c r="K77" i="15"/>
  <c r="K78" i="15"/>
  <c r="K79" i="15"/>
  <c r="K80" i="15"/>
  <c r="K81" i="15"/>
  <c r="K82" i="15"/>
  <c r="K83" i="15"/>
  <c r="K84" i="15"/>
  <c r="K85" i="15"/>
  <c r="K86" i="15"/>
  <c r="K87" i="15"/>
  <c r="K4" i="15"/>
  <c r="J5" i="15"/>
  <c r="J6" i="15"/>
  <c r="J7" i="15"/>
  <c r="J8" i="15"/>
  <c r="J9" i="15"/>
  <c r="J10" i="15"/>
  <c r="J11" i="15"/>
  <c r="J12" i="15"/>
  <c r="J13" i="15"/>
  <c r="J14" i="15"/>
  <c r="J15" i="15"/>
  <c r="J16" i="15"/>
  <c r="J17" i="15"/>
  <c r="J18" i="15"/>
  <c r="J19" i="15"/>
  <c r="J20" i="15"/>
  <c r="J21" i="15"/>
  <c r="J22" i="15"/>
  <c r="J23" i="15"/>
  <c r="J24" i="15"/>
  <c r="J25" i="15"/>
  <c r="J26" i="15"/>
  <c r="J27" i="15"/>
  <c r="J28" i="15"/>
  <c r="J29" i="15"/>
  <c r="J30" i="15"/>
  <c r="J31" i="15"/>
  <c r="J32" i="15"/>
  <c r="J33" i="15"/>
  <c r="J34" i="15"/>
  <c r="J35" i="15"/>
  <c r="J36" i="15"/>
  <c r="J37" i="15"/>
  <c r="J38" i="15"/>
  <c r="J39" i="15"/>
  <c r="J40" i="15"/>
  <c r="J41" i="15"/>
  <c r="J42" i="15"/>
  <c r="J43" i="15"/>
  <c r="J44" i="15"/>
  <c r="J45" i="15"/>
  <c r="J46" i="15"/>
  <c r="J47" i="15"/>
  <c r="J48" i="15"/>
  <c r="J49" i="15"/>
  <c r="J50" i="15"/>
  <c r="J51" i="15"/>
  <c r="J52" i="15"/>
  <c r="J53" i="15"/>
  <c r="J54" i="15"/>
  <c r="J55" i="15"/>
  <c r="J56" i="15"/>
  <c r="J57" i="15"/>
  <c r="J58" i="15"/>
  <c r="J59" i="15"/>
  <c r="J60" i="15"/>
  <c r="J61" i="15"/>
  <c r="J62" i="15"/>
  <c r="J63" i="15"/>
  <c r="J64" i="15"/>
  <c r="J65" i="15"/>
  <c r="J66" i="15"/>
  <c r="J67" i="15"/>
  <c r="J68" i="15"/>
  <c r="J69" i="15"/>
  <c r="J70" i="15"/>
  <c r="J71" i="15"/>
  <c r="J72" i="15"/>
  <c r="J73" i="15"/>
  <c r="J74" i="15"/>
  <c r="J75" i="15"/>
  <c r="J76" i="15"/>
  <c r="J77" i="15"/>
  <c r="J78" i="15"/>
  <c r="J79" i="15"/>
  <c r="J80" i="15"/>
  <c r="J81" i="15"/>
  <c r="J82" i="15"/>
  <c r="J83" i="15"/>
  <c r="J84" i="15"/>
  <c r="J85" i="15"/>
  <c r="J86" i="15"/>
  <c r="J87" i="15"/>
  <c r="J4" i="15"/>
  <c r="I5" i="15"/>
  <c r="I6" i="15"/>
  <c r="I7" i="15"/>
  <c r="I8" i="15"/>
  <c r="I9" i="15"/>
  <c r="I10" i="15"/>
  <c r="I11" i="15"/>
  <c r="I12" i="15"/>
  <c r="I13" i="15"/>
  <c r="I14" i="15"/>
  <c r="I15" i="15"/>
  <c r="I16" i="15"/>
  <c r="I17" i="15"/>
  <c r="I18" i="15"/>
  <c r="I19" i="15"/>
  <c r="I20" i="15"/>
  <c r="I21" i="15"/>
  <c r="I22" i="15"/>
  <c r="I23" i="15"/>
  <c r="I24" i="15"/>
  <c r="I25" i="15"/>
  <c r="I26" i="15"/>
  <c r="I27" i="15"/>
  <c r="I28" i="15"/>
  <c r="I29" i="15"/>
  <c r="I30" i="15"/>
  <c r="I31" i="15"/>
  <c r="I32" i="15"/>
  <c r="I33" i="15"/>
  <c r="I34" i="15"/>
  <c r="I35" i="15"/>
  <c r="I36" i="15"/>
  <c r="I37" i="15"/>
  <c r="I38" i="15"/>
  <c r="I39" i="15"/>
  <c r="I40" i="15"/>
  <c r="I41" i="15"/>
  <c r="I42" i="15"/>
  <c r="I43" i="15"/>
  <c r="I44" i="15"/>
  <c r="I45" i="15"/>
  <c r="I46" i="15"/>
  <c r="I47" i="15"/>
  <c r="I48" i="15"/>
  <c r="I49" i="15"/>
  <c r="I50" i="15"/>
  <c r="I51" i="15"/>
  <c r="I52" i="15"/>
  <c r="I53" i="15"/>
  <c r="I54" i="15"/>
  <c r="I55" i="15"/>
  <c r="I56" i="15"/>
  <c r="I57" i="15"/>
  <c r="I58" i="15"/>
  <c r="I59" i="15"/>
  <c r="I60" i="15"/>
  <c r="I61" i="15"/>
  <c r="I62" i="15"/>
  <c r="I63" i="15"/>
  <c r="I64" i="15"/>
  <c r="I65" i="15"/>
  <c r="I66" i="15"/>
  <c r="I67" i="15"/>
  <c r="I68" i="15"/>
  <c r="I69" i="15"/>
  <c r="I70" i="15"/>
  <c r="I71" i="15"/>
  <c r="I72" i="15"/>
  <c r="I73" i="15"/>
  <c r="I74" i="15"/>
  <c r="I75" i="15"/>
  <c r="I76" i="15"/>
  <c r="I77" i="15"/>
  <c r="I78" i="15"/>
  <c r="I79" i="15"/>
  <c r="I80" i="15"/>
  <c r="I81" i="15"/>
  <c r="I82" i="15"/>
  <c r="I83" i="15"/>
  <c r="I84" i="15"/>
  <c r="I85" i="15"/>
  <c r="I86" i="15"/>
  <c r="I87" i="15"/>
  <c r="I4" i="15"/>
  <c r="H5" i="15"/>
  <c r="H6" i="15"/>
  <c r="H7" i="15"/>
  <c r="H8" i="15"/>
  <c r="H9" i="15"/>
  <c r="H10" i="15"/>
  <c r="H11" i="15"/>
  <c r="H12" i="15"/>
  <c r="H13" i="15"/>
  <c r="H14" i="15"/>
  <c r="H15" i="15"/>
  <c r="H16" i="15"/>
  <c r="H17" i="15"/>
  <c r="H18" i="15"/>
  <c r="H19" i="15"/>
  <c r="H20" i="15"/>
  <c r="H21" i="15"/>
  <c r="H22" i="15"/>
  <c r="H23" i="15"/>
  <c r="H24" i="15"/>
  <c r="H25" i="15"/>
  <c r="H26" i="15"/>
  <c r="H27" i="15"/>
  <c r="H28" i="15"/>
  <c r="H29" i="15"/>
  <c r="H30" i="15"/>
  <c r="H31" i="15"/>
  <c r="H32" i="15"/>
  <c r="H33" i="15"/>
  <c r="H34" i="15"/>
  <c r="H35" i="15"/>
  <c r="H36" i="15"/>
  <c r="H37" i="15"/>
  <c r="H38" i="15"/>
  <c r="H39" i="15"/>
  <c r="H40" i="15"/>
  <c r="H41" i="15"/>
  <c r="H42" i="15"/>
  <c r="H43" i="15"/>
  <c r="H44" i="15"/>
  <c r="H45" i="15"/>
  <c r="H46" i="15"/>
  <c r="H47" i="15"/>
  <c r="H48" i="15"/>
  <c r="H49" i="15"/>
  <c r="H50" i="15"/>
  <c r="H51" i="15"/>
  <c r="H52" i="15"/>
  <c r="H53" i="15"/>
  <c r="H54" i="15"/>
  <c r="H55" i="15"/>
  <c r="H56" i="15"/>
  <c r="H57" i="15"/>
  <c r="H58" i="15"/>
  <c r="H59" i="15"/>
  <c r="H60" i="15"/>
  <c r="H61" i="15"/>
  <c r="H62" i="15"/>
  <c r="H63" i="15"/>
  <c r="H64" i="15"/>
  <c r="H65" i="15"/>
  <c r="H66" i="15"/>
  <c r="H67" i="15"/>
  <c r="H68" i="15"/>
  <c r="H69" i="15"/>
  <c r="H70" i="15"/>
  <c r="H71" i="15"/>
  <c r="H72" i="15"/>
  <c r="H73" i="15"/>
  <c r="H74" i="15"/>
  <c r="H75" i="15"/>
  <c r="H76" i="15"/>
  <c r="H77" i="15"/>
  <c r="H78" i="15"/>
  <c r="H79" i="15"/>
  <c r="H80" i="15"/>
  <c r="H81" i="15"/>
  <c r="H82" i="15"/>
  <c r="H83" i="15"/>
  <c r="H84" i="15"/>
  <c r="H85" i="15"/>
  <c r="H86" i="15"/>
  <c r="H87" i="15"/>
  <c r="H4" i="15"/>
  <c r="G5" i="15"/>
  <c r="G6" i="15"/>
  <c r="G7" i="15"/>
  <c r="G8" i="15"/>
  <c r="G9" i="15"/>
  <c r="G10" i="15"/>
  <c r="G11" i="15"/>
  <c r="G12" i="15"/>
  <c r="G13" i="15"/>
  <c r="G14" i="15"/>
  <c r="G15" i="15"/>
  <c r="G16" i="15"/>
  <c r="G17" i="15"/>
  <c r="G18" i="15"/>
  <c r="G19" i="15"/>
  <c r="G20" i="15"/>
  <c r="G21" i="15"/>
  <c r="G22" i="15"/>
  <c r="G23" i="15"/>
  <c r="G24" i="15"/>
  <c r="G25" i="15"/>
  <c r="G26" i="15"/>
  <c r="G27" i="15"/>
  <c r="G28" i="15"/>
  <c r="G29" i="15"/>
  <c r="G30" i="15"/>
  <c r="G31" i="15"/>
  <c r="G32" i="15"/>
  <c r="G33" i="15"/>
  <c r="G34" i="15"/>
  <c r="G35" i="15"/>
  <c r="G36" i="15"/>
  <c r="G37" i="15"/>
  <c r="G38" i="15"/>
  <c r="G39" i="15"/>
  <c r="G40" i="15"/>
  <c r="G41" i="15"/>
  <c r="G42" i="15"/>
  <c r="G43" i="15"/>
  <c r="G44" i="15"/>
  <c r="G45" i="15"/>
  <c r="G46" i="15"/>
  <c r="G47" i="15"/>
  <c r="G48" i="15"/>
  <c r="G49" i="15"/>
  <c r="G50" i="15"/>
  <c r="G51" i="15"/>
  <c r="G52" i="15"/>
  <c r="G53" i="15"/>
  <c r="G54" i="15"/>
  <c r="G55" i="15"/>
  <c r="G56" i="15"/>
  <c r="G57" i="15"/>
  <c r="G58" i="15"/>
  <c r="G59" i="15"/>
  <c r="G60" i="15"/>
  <c r="G61" i="15"/>
  <c r="G62" i="15"/>
  <c r="G63" i="15"/>
  <c r="G64" i="15"/>
  <c r="G65" i="15"/>
  <c r="G66" i="15"/>
  <c r="G67" i="15"/>
  <c r="G68" i="15"/>
  <c r="G69" i="15"/>
  <c r="G70" i="15"/>
  <c r="G71" i="15"/>
  <c r="G72" i="15"/>
  <c r="G73" i="15"/>
  <c r="G74" i="15"/>
  <c r="G75" i="15"/>
  <c r="G76" i="15"/>
  <c r="G77" i="15"/>
  <c r="G78" i="15"/>
  <c r="G79" i="15"/>
  <c r="G80" i="15"/>
  <c r="G81" i="15"/>
  <c r="G82" i="15"/>
  <c r="G83" i="15"/>
  <c r="G84" i="15"/>
  <c r="G85" i="15"/>
  <c r="G86" i="15"/>
  <c r="G87" i="15"/>
  <c r="G4" i="15"/>
  <c r="F5" i="15"/>
  <c r="F6" i="15"/>
  <c r="F7" i="15"/>
  <c r="F8" i="15"/>
  <c r="F9" i="15"/>
  <c r="F10" i="15"/>
  <c r="F11" i="15"/>
  <c r="F12" i="15"/>
  <c r="F13" i="15"/>
  <c r="F14" i="15"/>
  <c r="F15" i="15"/>
  <c r="F16" i="15"/>
  <c r="F17" i="15"/>
  <c r="F18" i="15"/>
  <c r="F19" i="15"/>
  <c r="F20" i="15"/>
  <c r="F21" i="15"/>
  <c r="F22" i="15"/>
  <c r="F23" i="15"/>
  <c r="F24" i="15"/>
  <c r="F25" i="15"/>
  <c r="F26" i="15"/>
  <c r="F27" i="15"/>
  <c r="F28" i="15"/>
  <c r="F29" i="15"/>
  <c r="F30" i="15"/>
  <c r="F31" i="15"/>
  <c r="F32" i="15"/>
  <c r="F33" i="15"/>
  <c r="F34" i="15"/>
  <c r="F35" i="15"/>
  <c r="F36" i="15"/>
  <c r="F37" i="15"/>
  <c r="F38" i="15"/>
  <c r="F39" i="15"/>
  <c r="F40" i="15"/>
  <c r="F41" i="15"/>
  <c r="F42" i="15"/>
  <c r="F43" i="15"/>
  <c r="F44" i="15"/>
  <c r="F45" i="15"/>
  <c r="F46" i="15"/>
  <c r="F47" i="15"/>
  <c r="F48" i="15"/>
  <c r="F49" i="15"/>
  <c r="F50" i="15"/>
  <c r="F51" i="15"/>
  <c r="F52" i="15"/>
  <c r="F53" i="15"/>
  <c r="F54" i="15"/>
  <c r="F55" i="15"/>
  <c r="F56" i="15"/>
  <c r="F57" i="15"/>
  <c r="F58" i="15"/>
  <c r="F59" i="15"/>
  <c r="F60" i="15"/>
  <c r="F61" i="15"/>
  <c r="F62" i="15"/>
  <c r="F63" i="15"/>
  <c r="F64" i="15"/>
  <c r="F65" i="15"/>
  <c r="F66" i="15"/>
  <c r="F67" i="15"/>
  <c r="F68" i="15"/>
  <c r="F69" i="15"/>
  <c r="F70" i="15"/>
  <c r="F71" i="15"/>
  <c r="F72" i="15"/>
  <c r="F73" i="15"/>
  <c r="F74" i="15"/>
  <c r="F75" i="15"/>
  <c r="F76" i="15"/>
  <c r="F77" i="15"/>
  <c r="F78" i="15"/>
  <c r="F79" i="15"/>
  <c r="F80" i="15"/>
  <c r="F81" i="15"/>
  <c r="F82" i="15"/>
  <c r="F83" i="15"/>
  <c r="F84" i="15"/>
  <c r="F85" i="15"/>
  <c r="F86" i="15"/>
  <c r="F87" i="15"/>
  <c r="F4" i="15"/>
  <c r="E5" i="15"/>
  <c r="E6" i="15"/>
  <c r="E7" i="15"/>
  <c r="E8" i="15"/>
  <c r="E9" i="15"/>
  <c r="E10" i="15"/>
  <c r="E11" i="15"/>
  <c r="E12" i="15"/>
  <c r="E13" i="15"/>
  <c r="E14" i="15"/>
  <c r="E15" i="15"/>
  <c r="E16" i="15"/>
  <c r="E17" i="15"/>
  <c r="E18" i="15"/>
  <c r="E19" i="15"/>
  <c r="E20" i="15"/>
  <c r="E21" i="15"/>
  <c r="E22" i="15"/>
  <c r="E23" i="15"/>
  <c r="E24" i="15"/>
  <c r="E25" i="15"/>
  <c r="E26" i="15"/>
  <c r="E27" i="15"/>
  <c r="E28" i="15"/>
  <c r="E29" i="15"/>
  <c r="E30" i="15"/>
  <c r="E31" i="15"/>
  <c r="E32" i="15"/>
  <c r="E33" i="15"/>
  <c r="E34" i="15"/>
  <c r="E35" i="15"/>
  <c r="E36" i="15"/>
  <c r="E37" i="15"/>
  <c r="E38" i="15"/>
  <c r="E39" i="15"/>
  <c r="E40" i="15"/>
  <c r="E41" i="15"/>
  <c r="E42" i="15"/>
  <c r="E43" i="15"/>
  <c r="E44" i="15"/>
  <c r="E45" i="15"/>
  <c r="E46" i="15"/>
  <c r="E47" i="15"/>
  <c r="E48" i="15"/>
  <c r="E49" i="15"/>
  <c r="E50" i="15"/>
  <c r="E51" i="15"/>
  <c r="E52" i="15"/>
  <c r="E53" i="15"/>
  <c r="E54" i="15"/>
  <c r="E55" i="15"/>
  <c r="E56" i="15"/>
  <c r="E57" i="15"/>
  <c r="E58" i="15"/>
  <c r="E59" i="15"/>
  <c r="E60" i="15"/>
  <c r="E61" i="15"/>
  <c r="E62" i="15"/>
  <c r="E63" i="15"/>
  <c r="E64" i="15"/>
  <c r="E65" i="15"/>
  <c r="E66" i="15"/>
  <c r="E67" i="15"/>
  <c r="E68" i="15"/>
  <c r="E69" i="15"/>
  <c r="E70" i="15"/>
  <c r="E71" i="15"/>
  <c r="E72" i="15"/>
  <c r="E73" i="15"/>
  <c r="E74" i="15"/>
  <c r="E75" i="15"/>
  <c r="E76" i="15"/>
  <c r="E77" i="15"/>
  <c r="E78" i="15"/>
  <c r="E79" i="15"/>
  <c r="E80" i="15"/>
  <c r="E81" i="15"/>
  <c r="E82" i="15"/>
  <c r="E83" i="15"/>
  <c r="E84" i="15"/>
  <c r="E85" i="15"/>
  <c r="E86" i="15"/>
  <c r="E87" i="15"/>
  <c r="E4" i="15"/>
  <c r="J24" i="8"/>
  <c r="P13" i="8"/>
  <c r="D13" i="8"/>
  <c r="J4" i="8"/>
  <c r="K22" i="8" l="1"/>
  <c r="J22" i="8"/>
  <c r="I22" i="8"/>
  <c r="K21" i="8"/>
  <c r="J21" i="8"/>
  <c r="I21" i="8"/>
  <c r="N16" i="8"/>
  <c r="M16" i="8"/>
  <c r="G16" i="8"/>
  <c r="F16" i="8"/>
  <c r="N14" i="8"/>
  <c r="M14" i="8"/>
  <c r="G14" i="8"/>
  <c r="F14" i="8"/>
  <c r="N12" i="8"/>
  <c r="M12" i="8"/>
  <c r="G12" i="8"/>
  <c r="F12" i="8"/>
  <c r="K7" i="8"/>
  <c r="J7" i="8"/>
  <c r="I7" i="8"/>
  <c r="K6" i="8"/>
  <c r="J6" i="8"/>
  <c r="I6" i="8"/>
  <c r="R13" i="8" l="1"/>
  <c r="A13" i="8"/>
  <c r="K14" i="8" s="1"/>
  <c r="I26" i="8"/>
  <c r="I2" i="8"/>
  <c r="J13" i="8" s="1"/>
  <c r="J14" i="8" s="1"/>
  <c r="H23" i="9" l="1"/>
  <c r="D23" i="9"/>
  <c r="M19" i="4"/>
  <c r="J19" i="4"/>
  <c r="G19" i="4"/>
  <c r="D19" i="4"/>
  <c r="Q67" i="2" l="1"/>
  <c r="P67" i="2"/>
  <c r="O67" i="2"/>
  <c r="N67" i="2"/>
  <c r="M67" i="2"/>
  <c r="L67" i="2"/>
  <c r="K67" i="2"/>
  <c r="J67" i="2"/>
  <c r="B4" i="8"/>
  <c r="V4" i="8"/>
  <c r="V3" i="8"/>
  <c r="P21" i="8"/>
  <c r="O21" i="8"/>
  <c r="Q18" i="8"/>
  <c r="E18" i="8"/>
  <c r="Q17" i="8"/>
  <c r="E17" i="8"/>
  <c r="N6" i="8"/>
  <c r="M6" i="8"/>
  <c r="L22" i="8"/>
  <c r="N11" i="8"/>
  <c r="H7" i="8"/>
  <c r="G17" i="8"/>
  <c r="F36" i="21" l="1"/>
  <c r="A2" i="21"/>
  <c r="A8" i="22" s="1"/>
  <c r="A9" i="22" l="1"/>
  <c r="A21" i="21"/>
  <c r="A7" i="22"/>
  <c r="A8" i="21"/>
  <c r="A20" i="21"/>
  <c r="A2" i="22"/>
  <c r="A6" i="22"/>
  <c r="B30" i="21"/>
  <c r="B28" i="21"/>
  <c r="A7" i="21"/>
  <c r="A19" i="21"/>
  <c r="A13" i="22"/>
  <c r="A5" i="22"/>
  <c r="A9" i="21"/>
  <c r="A3" i="21"/>
  <c r="A6" i="21"/>
  <c r="A18" i="21"/>
  <c r="A12" i="22"/>
  <c r="A4" i="22"/>
  <c r="A13" i="21"/>
  <c r="A5" i="21"/>
  <c r="B32" i="21"/>
  <c r="A11" i="22"/>
  <c r="A3" i="22"/>
  <c r="A12" i="21"/>
  <c r="A4" i="21"/>
  <c r="B31" i="21"/>
  <c r="A10" i="22"/>
  <c r="A11" i="21"/>
  <c r="A10" i="21"/>
  <c r="A22" i="21"/>
  <c r="B29" i="21"/>
  <c r="A17" i="21"/>
  <c r="B27" i="21"/>
  <c r="A16" i="21"/>
  <c r="B26" i="21"/>
  <c r="A36" i="21"/>
  <c r="A23" i="21"/>
  <c r="B33" i="21"/>
  <c r="N160" i="4" l="1"/>
  <c r="F13" i="21" s="1"/>
  <c r="M160" i="4"/>
  <c r="F12" i="21" s="1"/>
  <c r="L160" i="4"/>
  <c r="F11" i="21" s="1"/>
  <c r="K160" i="4"/>
  <c r="F10" i="21" s="1"/>
  <c r="J160" i="4"/>
  <c r="F9" i="21" s="1"/>
  <c r="I160" i="4"/>
  <c r="F8" i="21" s="1"/>
  <c r="H160" i="4"/>
  <c r="F7" i="21" s="1"/>
  <c r="G160" i="4"/>
  <c r="F6" i="21" s="1"/>
  <c r="F160" i="4"/>
  <c r="F5" i="21" s="1"/>
  <c r="E160" i="4"/>
  <c r="F4" i="21" s="1"/>
  <c r="D53" i="9" l="1"/>
  <c r="E53" i="9"/>
  <c r="F53" i="9"/>
  <c r="G53" i="9"/>
  <c r="H53" i="9"/>
  <c r="I53" i="9"/>
  <c r="J53" i="9"/>
  <c r="K53" i="9"/>
  <c r="C53" i="9"/>
  <c r="G25" i="4"/>
  <c r="E36" i="21" s="1"/>
  <c r="E25" i="4"/>
  <c r="G36" i="21" s="1"/>
  <c r="V7" i="8"/>
  <c r="B8" i="15"/>
  <c r="I1" i="21" l="1"/>
  <c r="B6" i="15"/>
  <c r="B2" i="15" l="1"/>
  <c r="B3" i="15"/>
  <c r="B4" i="15"/>
  <c r="B1" i="15"/>
  <c r="Q91" i="7" l="1"/>
  <c r="B26" i="8"/>
  <c r="BJ3" i="4" l="1"/>
  <c r="BW6" i="4"/>
  <c r="BV6" i="4"/>
  <c r="BU6" i="4"/>
  <c r="BT6" i="4"/>
  <c r="BS6" i="4"/>
  <c r="BR6" i="4"/>
  <c r="BQ6" i="4"/>
  <c r="BP6" i="4"/>
  <c r="BO6" i="4"/>
  <c r="BN6" i="4"/>
  <c r="BM6" i="4"/>
  <c r="BL6" i="4"/>
  <c r="BM9" i="4" l="1"/>
  <c r="F10" i="8" l="1"/>
  <c r="F25" i="8"/>
  <c r="M20" i="8"/>
  <c r="L9" i="8"/>
  <c r="M18" i="8"/>
  <c r="F23" i="8"/>
  <c r="L7" i="8"/>
  <c r="F8" i="8"/>
  <c r="V5" i="8" l="1"/>
  <c r="M143" i="4"/>
  <c r="J143" i="4"/>
  <c r="G143" i="4"/>
  <c r="D143" i="4"/>
  <c r="F133" i="4"/>
  <c r="E133" i="4"/>
  <c r="D133" i="4"/>
  <c r="C133" i="4"/>
  <c r="P125" i="4"/>
  <c r="Q125" i="4"/>
  <c r="W125" i="4"/>
  <c r="X125" i="4"/>
  <c r="AC125" i="4"/>
  <c r="AD125" i="4"/>
  <c r="AH125" i="4"/>
  <c r="AM125" i="4"/>
  <c r="AN125" i="4"/>
  <c r="AO125" i="4"/>
  <c r="AP125" i="4"/>
  <c r="AQ125" i="4"/>
  <c r="AR125" i="4"/>
  <c r="AS125" i="4"/>
  <c r="AT125" i="4"/>
  <c r="AU125" i="4"/>
  <c r="AV125" i="4"/>
  <c r="AW125" i="4"/>
  <c r="AZ125" i="4"/>
  <c r="BC125" i="4"/>
  <c r="BD125" i="4"/>
  <c r="BE125" i="4"/>
  <c r="C134" i="4" l="1"/>
  <c r="C135" i="4" s="1"/>
  <c r="E134" i="4"/>
  <c r="E135" i="4" s="1"/>
  <c r="D134" i="4"/>
  <c r="D136" i="4" s="1"/>
  <c r="F134" i="4"/>
  <c r="F135" i="4" s="1"/>
  <c r="F136" i="4" l="1"/>
  <c r="C136" i="4"/>
  <c r="E137" i="4"/>
  <c r="E136" i="4"/>
  <c r="D137" i="4"/>
  <c r="D135" i="4"/>
  <c r="F137" i="4"/>
  <c r="C137" i="4"/>
  <c r="M118" i="4"/>
  <c r="J118" i="4"/>
  <c r="G118" i="4"/>
  <c r="D118" i="4"/>
  <c r="M110" i="4"/>
  <c r="J110" i="4"/>
  <c r="G110" i="4"/>
  <c r="D110" i="4"/>
  <c r="J28" i="8"/>
  <c r="B2" i="1" s="1"/>
  <c r="C30" i="9" s="1"/>
  <c r="C31" i="9" s="1"/>
  <c r="C32" i="9" s="1"/>
  <c r="C33" i="9" s="1"/>
  <c r="C34" i="9" s="1"/>
  <c r="C35" i="9" s="1"/>
  <c r="C36" i="9" s="1"/>
  <c r="C37" i="9" s="1"/>
  <c r="C38" i="9" s="1"/>
  <c r="C39" i="9" s="1"/>
  <c r="C40" i="9" s="1"/>
  <c r="C41" i="9" s="1"/>
  <c r="C42" i="9" s="1"/>
  <c r="C43" i="9" s="1"/>
  <c r="C44" i="9" s="1"/>
  <c r="C45" i="9" s="1"/>
  <c r="C46" i="9" s="1"/>
  <c r="C47" i="9" s="1"/>
  <c r="C48" i="9" s="1"/>
  <c r="C49" i="9" s="1"/>
  <c r="C50" i="9" s="1"/>
  <c r="C51" i="9" s="1"/>
  <c r="C52" i="9" s="1"/>
  <c r="AF11" i="4"/>
  <c r="AE11" i="4"/>
  <c r="D4" i="1"/>
  <c r="AL11" i="6" s="1"/>
  <c r="E4" i="1"/>
  <c r="F4" i="1"/>
  <c r="AL5" i="6" s="1"/>
  <c r="AM5" i="6" s="1"/>
  <c r="I4" i="1"/>
  <c r="J4" i="1"/>
  <c r="K4" i="1"/>
  <c r="BC5" i="6" s="1"/>
  <c r="BD5" i="6" s="1"/>
  <c r="N4" i="1"/>
  <c r="B3" i="2" s="1"/>
  <c r="O4" i="1"/>
  <c r="P4" i="1"/>
  <c r="M11" i="2" s="1"/>
  <c r="S4" i="1"/>
  <c r="U11" i="6" s="1"/>
  <c r="T4" i="1"/>
  <c r="U4" i="1"/>
  <c r="M12" i="2" s="1"/>
  <c r="D5" i="1"/>
  <c r="AL13" i="6" s="1"/>
  <c r="E5" i="1"/>
  <c r="G6" i="2" s="1"/>
  <c r="F5" i="1"/>
  <c r="AL6" i="6" s="1"/>
  <c r="AL7" i="6" s="1"/>
  <c r="I5" i="1"/>
  <c r="J5" i="1"/>
  <c r="I6" i="2" s="1"/>
  <c r="K5" i="1"/>
  <c r="V4" i="7" s="1"/>
  <c r="N5" i="1"/>
  <c r="C13" i="6" s="1"/>
  <c r="O5" i="1"/>
  <c r="T11" i="7" s="1"/>
  <c r="P5" i="1"/>
  <c r="T13" i="7" s="1"/>
  <c r="S5" i="1"/>
  <c r="T5" i="1"/>
  <c r="Z11" i="7" s="1"/>
  <c r="U5" i="1"/>
  <c r="Z9" i="7" s="1"/>
  <c r="X6" i="1"/>
  <c r="AA6" i="1"/>
  <c r="AD6" i="1"/>
  <c r="AG6" i="1"/>
  <c r="E11" i="1"/>
  <c r="T4" i="9" s="1"/>
  <c r="T6" i="9" s="1"/>
  <c r="J11" i="1"/>
  <c r="V4" i="9" s="1"/>
  <c r="V6" i="9" s="1"/>
  <c r="O11" i="1"/>
  <c r="P4" i="9" s="1"/>
  <c r="P6" i="9" s="1"/>
  <c r="T11" i="1"/>
  <c r="R4" i="9" s="1"/>
  <c r="R6" i="9" s="1"/>
  <c r="AC40" i="9"/>
  <c r="AC36" i="9"/>
  <c r="Z26" i="4"/>
  <c r="Y27" i="4" s="1"/>
  <c r="Y26" i="4"/>
  <c r="AA25" i="4"/>
  <c r="AA26" i="4" s="1"/>
  <c r="AA27" i="4" s="1"/>
  <c r="AA28" i="4" s="1"/>
  <c r="AA29" i="4" s="1"/>
  <c r="AA30" i="4" s="1"/>
  <c r="AA31" i="4" s="1"/>
  <c r="AA32" i="4" s="1"/>
  <c r="AA33" i="4" s="1"/>
  <c r="AA34" i="4" s="1"/>
  <c r="AA35" i="4" s="1"/>
  <c r="AA36" i="4" s="1"/>
  <c r="AA24" i="4"/>
  <c r="W7" i="8"/>
  <c r="AF4" i="4"/>
  <c r="AF5" i="4"/>
  <c r="AF6" i="4"/>
  <c r="AF7" i="4"/>
  <c r="AF8" i="4"/>
  <c r="AF9" i="4"/>
  <c r="AF10" i="4"/>
  <c r="AF3" i="4"/>
  <c r="AE4" i="4"/>
  <c r="AE5" i="4"/>
  <c r="AE6" i="4"/>
  <c r="AE7" i="4"/>
  <c r="AE8" i="4"/>
  <c r="AE9" i="4"/>
  <c r="AE10" i="4"/>
  <c r="AE3" i="4"/>
  <c r="AE125" i="4" s="1"/>
  <c r="T38" i="1"/>
  <c r="I11" i="7" s="1"/>
  <c r="O38" i="1"/>
  <c r="A11" i="7" s="1"/>
  <c r="K11" i="7" s="1"/>
  <c r="J38" i="1"/>
  <c r="D3" i="7" s="1"/>
  <c r="E38" i="1"/>
  <c r="D18" i="7" s="1"/>
  <c r="C52" i="1"/>
  <c r="E52" i="1"/>
  <c r="G52" i="1"/>
  <c r="I52" i="1"/>
  <c r="C53" i="1"/>
  <c r="E53" i="1"/>
  <c r="G53" i="1"/>
  <c r="I53" i="1"/>
  <c r="C54" i="1"/>
  <c r="E54" i="1"/>
  <c r="G54" i="1"/>
  <c r="I54" i="1"/>
  <c r="C55" i="1"/>
  <c r="E55" i="1"/>
  <c r="G55" i="1"/>
  <c r="I55" i="1"/>
  <c r="C57" i="1"/>
  <c r="E57" i="1"/>
  <c r="G57" i="1"/>
  <c r="I57" i="1"/>
  <c r="J42" i="1"/>
  <c r="C42" i="1"/>
  <c r="D42" i="1"/>
  <c r="E42" i="1"/>
  <c r="F42" i="1"/>
  <c r="G42" i="1"/>
  <c r="H42" i="1"/>
  <c r="I42" i="1"/>
  <c r="B42" i="1"/>
  <c r="U33" i="1"/>
  <c r="T33" i="1"/>
  <c r="S33" i="1"/>
  <c r="P33" i="1"/>
  <c r="O33" i="1"/>
  <c r="N33" i="1"/>
  <c r="K33" i="1"/>
  <c r="J33" i="1"/>
  <c r="I33" i="1"/>
  <c r="F33" i="1"/>
  <c r="E33" i="1"/>
  <c r="D33" i="1"/>
  <c r="U31" i="1"/>
  <c r="T31" i="1"/>
  <c r="G4" i="4" s="1"/>
  <c r="H4" i="4" s="1"/>
  <c r="S31" i="1"/>
  <c r="F4" i="4" s="1"/>
  <c r="P31" i="1"/>
  <c r="O31" i="1"/>
  <c r="D4" i="4" s="1"/>
  <c r="E4" i="4" s="1"/>
  <c r="N31" i="1"/>
  <c r="C4" i="4" s="1"/>
  <c r="K31" i="1"/>
  <c r="J31" i="1"/>
  <c r="M4" i="4" s="1"/>
  <c r="N4" i="4" s="1"/>
  <c r="I31" i="1"/>
  <c r="L4" i="4" s="1"/>
  <c r="F31" i="1"/>
  <c r="E31" i="1"/>
  <c r="J4" i="4" s="1"/>
  <c r="K4" i="4" s="1"/>
  <c r="D31" i="1"/>
  <c r="I4" i="4" s="1"/>
  <c r="U22" i="1"/>
  <c r="T22" i="1"/>
  <c r="S22" i="1"/>
  <c r="P22" i="1"/>
  <c r="O22" i="1"/>
  <c r="N22" i="1"/>
  <c r="K22" i="1"/>
  <c r="J22" i="1"/>
  <c r="I22" i="1"/>
  <c r="F22" i="1"/>
  <c r="E22" i="1"/>
  <c r="D22" i="1"/>
  <c r="F48" i="2"/>
  <c r="S3" i="4"/>
  <c r="S4" i="4" s="1"/>
  <c r="S2" i="4"/>
  <c r="AD3" i="7"/>
  <c r="AF3" i="7"/>
  <c r="AH3" i="7"/>
  <c r="AJ3" i="7"/>
  <c r="AD1" i="7"/>
  <c r="AE1" i="7"/>
  <c r="AF1" i="7"/>
  <c r="AG1" i="7"/>
  <c r="AH1" i="7"/>
  <c r="AI1" i="7"/>
  <c r="AJ1" i="7"/>
  <c r="AC1" i="7"/>
  <c r="BE37" i="6"/>
  <c r="BE38" i="6" s="1"/>
  <c r="AN37" i="6"/>
  <c r="AN38" i="6" s="1"/>
  <c r="W52" i="6"/>
  <c r="W49" i="6"/>
  <c r="W37" i="6"/>
  <c r="W38" i="6" s="1"/>
  <c r="E37" i="6"/>
  <c r="E38" i="6" s="1"/>
  <c r="D32" i="4"/>
  <c r="I82" i="7"/>
  <c r="J82" i="7"/>
  <c r="K82" i="7"/>
  <c r="L82" i="7"/>
  <c r="M82" i="7"/>
  <c r="N82" i="7"/>
  <c r="C32" i="4"/>
  <c r="N16" i="3"/>
  <c r="M16" i="3"/>
  <c r="L16" i="3"/>
  <c r="N15" i="3"/>
  <c r="M15" i="3"/>
  <c r="L15" i="3"/>
  <c r="N14" i="3"/>
  <c r="M14" i="3"/>
  <c r="L14" i="3"/>
  <c r="N13" i="3"/>
  <c r="M13" i="3"/>
  <c r="L13" i="3"/>
  <c r="N12" i="3"/>
  <c r="M12" i="3"/>
  <c r="L12" i="3"/>
  <c r="N11" i="3"/>
  <c r="M11" i="3"/>
  <c r="L11" i="3"/>
  <c r="N10" i="3"/>
  <c r="M10" i="3"/>
  <c r="L10" i="3"/>
  <c r="Y36" i="2"/>
  <c r="T45" i="2"/>
  <c r="T15" i="1"/>
  <c r="O15" i="1"/>
  <c r="J15" i="1"/>
  <c r="E15" i="1"/>
  <c r="B7" i="2"/>
  <c r="D7" i="2"/>
  <c r="F7" i="2"/>
  <c r="H7" i="2"/>
  <c r="H82" i="7" l="1"/>
  <c r="D160" i="4"/>
  <c r="F3" i="21" s="1"/>
  <c r="G82" i="7"/>
  <c r="C160" i="4"/>
  <c r="F2" i="21" s="1"/>
  <c r="T26" i="9"/>
  <c r="T24" i="9"/>
  <c r="T25" i="9" s="1"/>
  <c r="T7" i="9"/>
  <c r="T9" i="9" s="1"/>
  <c r="T23" i="9"/>
  <c r="R26" i="9"/>
  <c r="R7" i="9"/>
  <c r="R9" i="9" s="1"/>
  <c r="R23" i="9"/>
  <c r="R24" i="9"/>
  <c r="R25" i="9" s="1"/>
  <c r="P26" i="9"/>
  <c r="P7" i="9"/>
  <c r="P9" i="9" s="1"/>
  <c r="P24" i="9"/>
  <c r="P25" i="9" s="1"/>
  <c r="P23" i="9"/>
  <c r="V26" i="9"/>
  <c r="V23" i="9"/>
  <c r="V24" i="9"/>
  <c r="V25" i="9" s="1"/>
  <c r="V7" i="9"/>
  <c r="V9" i="9" s="1"/>
  <c r="H12" i="2"/>
  <c r="J6" i="4"/>
  <c r="J10" i="4" s="1"/>
  <c r="F12" i="2"/>
  <c r="M6" i="4"/>
  <c r="Z27" i="4"/>
  <c r="E6" i="2"/>
  <c r="G6" i="4" s="1"/>
  <c r="W17" i="7"/>
  <c r="AL26" i="6"/>
  <c r="AN26" i="6" s="1"/>
  <c r="M14" i="2"/>
  <c r="U26" i="6"/>
  <c r="V26" i="6" s="1"/>
  <c r="E11" i="7"/>
  <c r="C5" i="6"/>
  <c r="D5" i="6" s="1"/>
  <c r="M13" i="2"/>
  <c r="C26" i="6"/>
  <c r="D26" i="6" s="1"/>
  <c r="B43" i="1"/>
  <c r="BC57" i="6"/>
  <c r="BC6" i="6"/>
  <c r="BC7" i="6" s="1"/>
  <c r="BC8" i="6" s="1"/>
  <c r="C11" i="6"/>
  <c r="W4" i="7"/>
  <c r="AB14" i="4"/>
  <c r="F3" i="2"/>
  <c r="F14" i="2" s="1"/>
  <c r="AL57" i="6"/>
  <c r="AM57" i="6" s="1"/>
  <c r="AL56" i="6"/>
  <c r="X17" i="7"/>
  <c r="AC14" i="4"/>
  <c r="B6" i="2"/>
  <c r="T6" i="1"/>
  <c r="V36" i="6" s="1"/>
  <c r="V37" i="6" s="1"/>
  <c r="V38" i="6" s="1"/>
  <c r="E8" i="2"/>
  <c r="B13" i="2" s="1"/>
  <c r="U13" i="6"/>
  <c r="V56" i="6" s="1"/>
  <c r="G3" i="2"/>
  <c r="J3" i="4" s="1"/>
  <c r="J5" i="4" s="1"/>
  <c r="O6" i="1"/>
  <c r="J46" i="6" s="1"/>
  <c r="U12" i="6"/>
  <c r="F12" i="4" s="1"/>
  <c r="T9" i="7"/>
  <c r="D3" i="2"/>
  <c r="D14" i="2" s="1"/>
  <c r="C56" i="6"/>
  <c r="BD49" i="6"/>
  <c r="A29" i="7"/>
  <c r="D6" i="2"/>
  <c r="Z13" i="7"/>
  <c r="H3" i="2"/>
  <c r="X4" i="7"/>
  <c r="BC11" i="6"/>
  <c r="E3" i="2"/>
  <c r="G3" i="4" s="1"/>
  <c r="G5" i="4" s="1"/>
  <c r="BC13" i="6"/>
  <c r="BC20" i="6" s="1"/>
  <c r="U5" i="6"/>
  <c r="V5" i="6" s="1"/>
  <c r="E6" i="1"/>
  <c r="AS45" i="6" s="1"/>
  <c r="AV45" i="6" s="1"/>
  <c r="H6" i="2"/>
  <c r="C6" i="2"/>
  <c r="BC56" i="6"/>
  <c r="V17" i="7"/>
  <c r="C6" i="6"/>
  <c r="C7" i="6" s="1"/>
  <c r="BC26" i="6"/>
  <c r="BD26" i="6" s="1"/>
  <c r="AA14" i="4"/>
  <c r="BC12" i="6"/>
  <c r="L12" i="4" s="1"/>
  <c r="AL12" i="6"/>
  <c r="I12" i="4" s="1"/>
  <c r="F6" i="2"/>
  <c r="U57" i="6"/>
  <c r="C19" i="6"/>
  <c r="AM8" i="6"/>
  <c r="U7" i="2"/>
  <c r="AA7" i="2" s="1"/>
  <c r="AL19" i="6"/>
  <c r="Z14" i="4"/>
  <c r="U6" i="6"/>
  <c r="U56" i="6"/>
  <c r="C12" i="6"/>
  <c r="C12" i="4" s="1"/>
  <c r="C57" i="6"/>
  <c r="D57" i="6" s="1"/>
  <c r="C3" i="2"/>
  <c r="D3" i="4" s="1"/>
  <c r="D5" i="4" s="1"/>
  <c r="AL21" i="6"/>
  <c r="D56" i="6"/>
  <c r="C21" i="6"/>
  <c r="I29" i="7"/>
  <c r="T49" i="7"/>
  <c r="I49" i="7"/>
  <c r="O68" i="7"/>
  <c r="AM56" i="6"/>
  <c r="AL18" i="6"/>
  <c r="AL20" i="6"/>
  <c r="I3" i="2"/>
  <c r="M3" i="4" s="1"/>
  <c r="M5" i="4" s="1"/>
  <c r="G8" i="2"/>
  <c r="H13" i="2" s="1"/>
  <c r="C8" i="2"/>
  <c r="D13" i="2" s="1"/>
  <c r="I8" i="2"/>
  <c r="F13" i="2" s="1"/>
  <c r="J6" i="1"/>
  <c r="I7" i="2" s="1"/>
  <c r="I59" i="7"/>
  <c r="O40" i="7"/>
  <c r="D41" i="7"/>
  <c r="D21" i="7"/>
  <c r="N21" i="7"/>
  <c r="N3" i="7"/>
  <c r="I76" i="7"/>
  <c r="D36" i="7"/>
  <c r="O57" i="7"/>
  <c r="D56" i="7"/>
  <c r="N36" i="7"/>
  <c r="N18" i="7"/>
  <c r="O4" i="4"/>
  <c r="O11" i="4" s="1"/>
  <c r="T7" i="2"/>
  <c r="Z7" i="2" s="1"/>
  <c r="AL8" i="6"/>
  <c r="C18" i="6"/>
  <c r="C20" i="6"/>
  <c r="B14" i="2"/>
  <c r="K49" i="7"/>
  <c r="K29" i="7"/>
  <c r="A49" i="7"/>
  <c r="E68" i="7"/>
  <c r="J7" i="4" l="1"/>
  <c r="R28" i="9"/>
  <c r="Q28" i="9" s="1"/>
  <c r="R27" i="9"/>
  <c r="Q27" i="9" s="1"/>
  <c r="V28" i="9"/>
  <c r="U28" i="9" s="1"/>
  <c r="V27" i="9"/>
  <c r="U27" i="9" s="1"/>
  <c r="P27" i="9"/>
  <c r="O27" i="9" s="1"/>
  <c r="P28" i="9"/>
  <c r="O28" i="9" s="1"/>
  <c r="T28" i="9"/>
  <c r="S28" i="9" s="1"/>
  <c r="T27" i="9"/>
  <c r="S27" i="9" s="1"/>
  <c r="K16" i="4"/>
  <c r="G10" i="4"/>
  <c r="G7" i="4"/>
  <c r="S7" i="2"/>
  <c r="Y7" i="2" s="1"/>
  <c r="D6" i="4"/>
  <c r="M10" i="4"/>
  <c r="M7" i="4"/>
  <c r="B11" i="2"/>
  <c r="C6" i="4"/>
  <c r="D11" i="2"/>
  <c r="F6" i="4"/>
  <c r="F11" i="2"/>
  <c r="F16" i="2" s="1"/>
  <c r="I6" i="4"/>
  <c r="I10" i="4" s="1"/>
  <c r="H11" i="2"/>
  <c r="L6" i="4"/>
  <c r="BC44" i="6"/>
  <c r="T15" i="7"/>
  <c r="Z15" i="7"/>
  <c r="V50" i="6"/>
  <c r="B12" i="2"/>
  <c r="R7" i="2"/>
  <c r="X7" i="2" s="1"/>
  <c r="Z28" i="4"/>
  <c r="Y28" i="4"/>
  <c r="W26" i="6"/>
  <c r="AM50" i="6"/>
  <c r="Y4" i="7"/>
  <c r="AM26" i="6"/>
  <c r="BD57" i="6"/>
  <c r="BC18" i="6"/>
  <c r="BD8" i="6"/>
  <c r="N16" i="4" s="1"/>
  <c r="BE26" i="6"/>
  <c r="Y17" i="7"/>
  <c r="T3" i="9" s="1"/>
  <c r="D8" i="6"/>
  <c r="M17" i="2"/>
  <c r="T8" i="2"/>
  <c r="BC36" i="6"/>
  <c r="BC37" i="6" s="1"/>
  <c r="BC38" i="6" s="1"/>
  <c r="E26" i="6"/>
  <c r="D50" i="6"/>
  <c r="B44" i="1"/>
  <c r="U36" i="6"/>
  <c r="U37" i="6" s="1"/>
  <c r="U38" i="6" s="1"/>
  <c r="AB45" i="6"/>
  <c r="AB44" i="6" s="1"/>
  <c r="AL44" i="6"/>
  <c r="E7" i="2"/>
  <c r="AB46" i="6"/>
  <c r="AC46" i="6" s="1"/>
  <c r="AW45" i="6"/>
  <c r="AW44" i="6" s="1"/>
  <c r="U8" i="2"/>
  <c r="M16" i="2"/>
  <c r="C8" i="6"/>
  <c r="C7" i="2"/>
  <c r="J45" i="6"/>
  <c r="J44" i="6" s="1"/>
  <c r="J42" i="6" s="1"/>
  <c r="U21" i="6"/>
  <c r="U19" i="6"/>
  <c r="R8" i="2"/>
  <c r="U20" i="6"/>
  <c r="BJ46" i="6"/>
  <c r="BL46" i="6" s="1"/>
  <c r="H14" i="2"/>
  <c r="H16" i="2" s="1"/>
  <c r="BD56" i="6"/>
  <c r="AV44" i="6"/>
  <c r="BD50" i="6"/>
  <c r="V57" i="6"/>
  <c r="U34" i="6" s="1"/>
  <c r="V52" i="6" s="1"/>
  <c r="U18" i="6"/>
  <c r="AT45" i="6"/>
  <c r="AT44" i="6" s="1"/>
  <c r="AZ45" i="6"/>
  <c r="AZ44" i="6" s="1"/>
  <c r="AS46" i="6"/>
  <c r="AT46" i="6" s="1"/>
  <c r="AM36" i="6"/>
  <c r="AM37" i="6" s="1"/>
  <c r="AM38" i="6" s="1"/>
  <c r="C34" i="6"/>
  <c r="D52" i="6" s="1"/>
  <c r="S8" i="2"/>
  <c r="Y8" i="2" s="1"/>
  <c r="U44" i="6"/>
  <c r="BC19" i="6"/>
  <c r="AS44" i="6"/>
  <c r="C44" i="6"/>
  <c r="AU45" i="6"/>
  <c r="AU44" i="6" s="1"/>
  <c r="AL36" i="6"/>
  <c r="AL37" i="6" s="1"/>
  <c r="AL38" i="6" s="1"/>
  <c r="AX45" i="6"/>
  <c r="AX44" i="6" s="1"/>
  <c r="AY45" i="6"/>
  <c r="AY44" i="6" s="1"/>
  <c r="M18" i="2"/>
  <c r="G7" i="2"/>
  <c r="F18" i="2" s="1"/>
  <c r="M15" i="2"/>
  <c r="AN24" i="6"/>
  <c r="BC21" i="6"/>
  <c r="D12" i="2"/>
  <c r="D16" i="2" s="1"/>
  <c r="AL14" i="6"/>
  <c r="AN16" i="6" s="1"/>
  <c r="U7" i="6"/>
  <c r="U8" i="6" s="1"/>
  <c r="V8" i="6"/>
  <c r="AL34" i="6"/>
  <c r="AM52" i="6" s="1"/>
  <c r="BD36" i="6"/>
  <c r="BD37" i="6" s="1"/>
  <c r="BD38" i="6" s="1"/>
  <c r="BJ45" i="6"/>
  <c r="L46" i="6"/>
  <c r="M46" i="6"/>
  <c r="Q46" i="6"/>
  <c r="N46" i="6"/>
  <c r="K46" i="6"/>
  <c r="P46" i="6"/>
  <c r="O46" i="6"/>
  <c r="C14" i="6"/>
  <c r="D17" i="6" s="1"/>
  <c r="E24" i="6"/>
  <c r="E27" i="6" s="1"/>
  <c r="H16" i="4" l="1"/>
  <c r="B11" i="7"/>
  <c r="P3" i="9"/>
  <c r="D113" i="4" s="1"/>
  <c r="H9" i="7"/>
  <c r="R3" i="9"/>
  <c r="G113" i="4" s="1"/>
  <c r="D4" i="7"/>
  <c r="V3" i="9"/>
  <c r="T8" i="9"/>
  <c r="J35" i="4" s="1"/>
  <c r="K35" i="4" s="1"/>
  <c r="P19" i="9"/>
  <c r="T10" i="9"/>
  <c r="T11" i="9" s="1"/>
  <c r="J36" i="4" s="1"/>
  <c r="K36" i="4" s="1"/>
  <c r="H11" i="7"/>
  <c r="D10" i="4"/>
  <c r="D7" i="4"/>
  <c r="E16" i="4"/>
  <c r="B16" i="2"/>
  <c r="C3" i="4"/>
  <c r="C5" i="4" s="1"/>
  <c r="C9" i="4" s="1"/>
  <c r="C10" i="4"/>
  <c r="F3" i="4"/>
  <c r="F5" i="4" s="1"/>
  <c r="F9" i="4" s="1"/>
  <c r="F10" i="4"/>
  <c r="L10" i="4"/>
  <c r="B13" i="7"/>
  <c r="H13" i="7"/>
  <c r="B9" i="7"/>
  <c r="E16" i="6"/>
  <c r="V53" i="6"/>
  <c r="U11" i="2"/>
  <c r="U10" i="2"/>
  <c r="T11" i="2"/>
  <c r="T10" i="2"/>
  <c r="S11" i="2"/>
  <c r="S10" i="2"/>
  <c r="X8" i="2"/>
  <c r="X10" i="2" s="1"/>
  <c r="R11" i="2"/>
  <c r="R10" i="2"/>
  <c r="Y10" i="2"/>
  <c r="Z29" i="4"/>
  <c r="Y29" i="4"/>
  <c r="D53" i="6"/>
  <c r="BC34" i="6"/>
  <c r="BD52" i="6" s="1"/>
  <c r="E4" i="7"/>
  <c r="F4" i="7"/>
  <c r="V49" i="6"/>
  <c r="D18" i="2"/>
  <c r="E132" i="4"/>
  <c r="E138" i="4" s="1"/>
  <c r="AG45" i="6"/>
  <c r="AG44" i="6" s="1"/>
  <c r="T9" i="2"/>
  <c r="AD45" i="6"/>
  <c r="AD44" i="6" s="1"/>
  <c r="AS43" i="6"/>
  <c r="D17" i="7"/>
  <c r="F17" i="7"/>
  <c r="E17" i="7"/>
  <c r="C132" i="4"/>
  <c r="Z8" i="2"/>
  <c r="Z10" i="2" s="1"/>
  <c r="AV46" i="6"/>
  <c r="AV42" i="6" s="1"/>
  <c r="AH45" i="6"/>
  <c r="AH44" i="6" s="1"/>
  <c r="AF45" i="6"/>
  <c r="AF44" i="6" s="1"/>
  <c r="E30" i="6"/>
  <c r="E31" i="6" s="1"/>
  <c r="W24" i="6"/>
  <c r="B45" i="1"/>
  <c r="AE45" i="6"/>
  <c r="AE44" i="6" s="1"/>
  <c r="J113" i="4"/>
  <c r="AC45" i="6"/>
  <c r="AC44" i="6" s="1"/>
  <c r="AC43" i="6" s="1"/>
  <c r="AI45" i="6"/>
  <c r="AI44" i="6" s="1"/>
  <c r="Q45" i="6"/>
  <c r="Q44" i="6" s="1"/>
  <c r="Q43" i="6" s="1"/>
  <c r="BK46" i="6"/>
  <c r="BM46" i="6"/>
  <c r="BQ46" i="6"/>
  <c r="BP46" i="6"/>
  <c r="BO46" i="6"/>
  <c r="BN46" i="6"/>
  <c r="AD46" i="6"/>
  <c r="AG46" i="6"/>
  <c r="Y9" i="2"/>
  <c r="AF46" i="6"/>
  <c r="AH46" i="6"/>
  <c r="AI46" i="6"/>
  <c r="AE46" i="6"/>
  <c r="R9" i="2"/>
  <c r="U9" i="2"/>
  <c r="AY46" i="6"/>
  <c r="AY42" i="6" s="1"/>
  <c r="AA8" i="2"/>
  <c r="AU46" i="6"/>
  <c r="AU43" i="6" s="1"/>
  <c r="AT43" i="6"/>
  <c r="H18" i="2"/>
  <c r="AZ46" i="6"/>
  <c r="AZ43" i="6" s="1"/>
  <c r="S9" i="2"/>
  <c r="M45" i="6"/>
  <c r="M44" i="6" s="1"/>
  <c r="M42" i="6" s="1"/>
  <c r="O45" i="6"/>
  <c r="O44" i="6" s="1"/>
  <c r="O42" i="6" s="1"/>
  <c r="J43" i="6"/>
  <c r="Y11" i="2"/>
  <c r="B18" i="2"/>
  <c r="U14" i="6"/>
  <c r="V17" i="6" s="1"/>
  <c r="L45" i="6"/>
  <c r="L44" i="6" s="1"/>
  <c r="L43" i="6" s="1"/>
  <c r="K45" i="6"/>
  <c r="K44" i="6" s="1"/>
  <c r="K42" i="6" s="1"/>
  <c r="N45" i="6"/>
  <c r="N44" i="6" s="1"/>
  <c r="N43" i="6" s="1"/>
  <c r="P45" i="6"/>
  <c r="P44" i="6" s="1"/>
  <c r="P42" i="6" s="1"/>
  <c r="AS42" i="6"/>
  <c r="AW46" i="6"/>
  <c r="AW42" i="6" s="1"/>
  <c r="AX46" i="6"/>
  <c r="AX43" i="6" s="1"/>
  <c r="BC14" i="6"/>
  <c r="BD17" i="6" s="1"/>
  <c r="AT42" i="6"/>
  <c r="J2" i="2"/>
  <c r="B4" i="2" s="1"/>
  <c r="B5" i="2" s="1"/>
  <c r="BE16" i="6"/>
  <c r="BE24" i="6"/>
  <c r="AN27" i="6"/>
  <c r="AN30" i="6" s="1"/>
  <c r="AN31" i="6" s="1"/>
  <c r="AM53" i="6"/>
  <c r="AM17" i="6"/>
  <c r="BP45" i="6"/>
  <c r="BP44" i="6" s="1"/>
  <c r="BL45" i="6"/>
  <c r="BL44" i="6" s="1"/>
  <c r="BL42" i="6" s="1"/>
  <c r="BO45" i="6"/>
  <c r="BO44" i="6" s="1"/>
  <c r="BJ44" i="6"/>
  <c r="BQ45" i="6"/>
  <c r="BQ44" i="6" s="1"/>
  <c r="BK45" i="6"/>
  <c r="BK44" i="6" s="1"/>
  <c r="BN45" i="6"/>
  <c r="BN44" i="6" s="1"/>
  <c r="BM45" i="6"/>
  <c r="BM44" i="6" s="1"/>
  <c r="AB42" i="6"/>
  <c r="AB43" i="6"/>
  <c r="C7" i="4" l="1"/>
  <c r="BE27" i="6"/>
  <c r="BE30" i="6" s="1"/>
  <c r="BE31" i="6" s="1"/>
  <c r="T19" i="9"/>
  <c r="R8" i="9"/>
  <c r="G35" i="4" s="1"/>
  <c r="H35" i="4" s="1"/>
  <c r="R10" i="9"/>
  <c r="R11" i="9" s="1"/>
  <c r="G36" i="4" s="1"/>
  <c r="H36" i="4" s="1"/>
  <c r="P8" i="9"/>
  <c r="D35" i="4" s="1"/>
  <c r="E35" i="4" s="1"/>
  <c r="P10" i="9"/>
  <c r="P11" i="9" s="1"/>
  <c r="D36" i="4" s="1"/>
  <c r="E36" i="4" s="1"/>
  <c r="V19" i="9"/>
  <c r="R19" i="9"/>
  <c r="V8" i="9"/>
  <c r="M35" i="4" s="1"/>
  <c r="N35" i="4" s="1"/>
  <c r="V10" i="9"/>
  <c r="V11" i="9" s="1"/>
  <c r="M36" i="4" s="1"/>
  <c r="N36" i="4" s="1"/>
  <c r="F13" i="4"/>
  <c r="C13" i="4"/>
  <c r="F7" i="4"/>
  <c r="G60" i="4"/>
  <c r="D132" i="4"/>
  <c r="D139" i="4" s="1"/>
  <c r="BD53" i="6"/>
  <c r="M113" i="4"/>
  <c r="D114" i="4" s="1"/>
  <c r="X11" i="2"/>
  <c r="X9" i="2"/>
  <c r="Z30" i="4"/>
  <c r="Y30" i="4"/>
  <c r="F132" i="4"/>
  <c r="F138" i="4" s="1"/>
  <c r="E139" i="4"/>
  <c r="AV43" i="6"/>
  <c r="AG43" i="6"/>
  <c r="BQ42" i="6"/>
  <c r="AD43" i="6"/>
  <c r="AC42" i="6"/>
  <c r="D60" i="4"/>
  <c r="Z9" i="2"/>
  <c r="Z11" i="2"/>
  <c r="AH42" i="6"/>
  <c r="AF43" i="6"/>
  <c r="BN42" i="6"/>
  <c r="AF42" i="6"/>
  <c r="AI43" i="6"/>
  <c r="C138" i="4"/>
  <c r="C139" i="4"/>
  <c r="W16" i="6"/>
  <c r="W27" i="6" s="1"/>
  <c r="W30" i="6" s="1"/>
  <c r="W31" i="6" s="1"/>
  <c r="AG42" i="6"/>
  <c r="AH43" i="6"/>
  <c r="Y12" i="2"/>
  <c r="D15" i="2" s="1"/>
  <c r="BP43" i="6"/>
  <c r="T12" i="2"/>
  <c r="F17" i="2" s="1"/>
  <c r="F21" i="2" s="1"/>
  <c r="AD42" i="6"/>
  <c r="Q42" i="6"/>
  <c r="B46" i="1"/>
  <c r="AE43" i="6"/>
  <c r="U35" i="6" s="1"/>
  <c r="V48" i="6" s="1"/>
  <c r="L42" i="6"/>
  <c r="AI42" i="6"/>
  <c r="AE42" i="6"/>
  <c r="U12" i="2"/>
  <c r="H17" i="2" s="1"/>
  <c r="H21" i="2" s="1"/>
  <c r="AY43" i="6"/>
  <c r="AX42" i="6"/>
  <c r="AA10" i="2"/>
  <c r="AA11" i="2"/>
  <c r="AA9" i="2"/>
  <c r="AZ42" i="6"/>
  <c r="AU42" i="6"/>
  <c r="AW43" i="6"/>
  <c r="AL35" i="6" s="1"/>
  <c r="M43" i="6"/>
  <c r="P43" i="6"/>
  <c r="O43" i="6"/>
  <c r="H4" i="2"/>
  <c r="H5" i="2" s="1"/>
  <c r="D4" i="2"/>
  <c r="D5" i="2" s="1"/>
  <c r="C4" i="2"/>
  <c r="C5" i="2" s="1"/>
  <c r="D19" i="2" s="1"/>
  <c r="K43" i="6"/>
  <c r="N42" i="6"/>
  <c r="E4" i="2"/>
  <c r="E5" i="2" s="1"/>
  <c r="B19" i="2" s="1"/>
  <c r="F4" i="2"/>
  <c r="F5" i="2" s="1"/>
  <c r="I4" i="2"/>
  <c r="I5" i="2" s="1"/>
  <c r="G4" i="2"/>
  <c r="G5" i="2" s="1"/>
  <c r="H19" i="2" s="1"/>
  <c r="R12" i="2"/>
  <c r="B17" i="2" s="1"/>
  <c r="B21" i="2" s="1"/>
  <c r="S12" i="2"/>
  <c r="D17" i="2" s="1"/>
  <c r="D21" i="2" s="1"/>
  <c r="BP42" i="6"/>
  <c r="BQ43" i="6"/>
  <c r="BL43" i="6"/>
  <c r="BK43" i="6"/>
  <c r="BK42" i="6"/>
  <c r="BO43" i="6"/>
  <c r="BO42" i="6"/>
  <c r="BN43" i="6"/>
  <c r="BM42" i="6"/>
  <c r="BM43" i="6"/>
  <c r="BJ43" i="6"/>
  <c r="BJ42" i="6"/>
  <c r="C15" i="4" l="1"/>
  <c r="F15" i="4"/>
  <c r="G15" i="4"/>
  <c r="D15" i="4"/>
  <c r="F19" i="2"/>
  <c r="M22" i="2" s="1"/>
  <c r="F22" i="2" s="1"/>
  <c r="C26" i="4"/>
  <c r="D138" i="4"/>
  <c r="AM48" i="6"/>
  <c r="AM49" i="6"/>
  <c r="X12" i="2"/>
  <c r="B15" i="2" s="1"/>
  <c r="F139" i="4"/>
  <c r="C35" i="6"/>
  <c r="Z31" i="4"/>
  <c r="Y31" i="4"/>
  <c r="BC35" i="6"/>
  <c r="BD48" i="6" s="1"/>
  <c r="Z12" i="2"/>
  <c r="F15" i="2" s="1"/>
  <c r="G138" i="4"/>
  <c r="G139" i="4"/>
  <c r="B47" i="1"/>
  <c r="K22" i="2"/>
  <c r="N22" i="2"/>
  <c r="H22" i="2" s="1"/>
  <c r="AA12" i="2"/>
  <c r="H15" i="2" s="1"/>
  <c r="I9" i="2"/>
  <c r="L22" i="2"/>
  <c r="F26" i="4"/>
  <c r="L23" i="2" l="1"/>
  <c r="D22" i="2"/>
  <c r="K23" i="2"/>
  <c r="B22" i="2"/>
  <c r="E27" i="2"/>
  <c r="C27" i="2"/>
  <c r="G27" i="2"/>
  <c r="F27" i="2"/>
  <c r="I18" i="4" s="1"/>
  <c r="F23" i="2"/>
  <c r="H23" i="2"/>
  <c r="H27" i="2"/>
  <c r="L18" i="4" s="1"/>
  <c r="I27" i="2"/>
  <c r="H6" i="4"/>
  <c r="K3" i="4"/>
  <c r="N6" i="4"/>
  <c r="L3" i="4" s="1"/>
  <c r="M60" i="4" s="1"/>
  <c r="E6" i="4"/>
  <c r="H3" i="4"/>
  <c r="F102" i="4" s="1"/>
  <c r="E3" i="4"/>
  <c r="K6" i="4"/>
  <c r="I3" i="4" s="1"/>
  <c r="J60" i="4" s="1"/>
  <c r="N3" i="4"/>
  <c r="M59" i="4"/>
  <c r="M64" i="4" s="1"/>
  <c r="M68" i="4" s="1"/>
  <c r="N23" i="2"/>
  <c r="J57" i="4"/>
  <c r="M23" i="2"/>
  <c r="D49" i="6"/>
  <c r="D48" i="6"/>
  <c r="Y32" i="4"/>
  <c r="Z32" i="4"/>
  <c r="B48" i="1"/>
  <c r="D27" i="2" l="1"/>
  <c r="F18" i="4" s="1"/>
  <c r="D23" i="2"/>
  <c r="L102" i="4"/>
  <c r="B27" i="2"/>
  <c r="C18" i="4" s="1"/>
  <c r="B23" i="2"/>
  <c r="C151" i="4" s="1"/>
  <c r="O3" i="4"/>
  <c r="O125" i="4" s="1"/>
  <c r="I100" i="4"/>
  <c r="H28" i="2"/>
  <c r="L19" i="4" s="1"/>
  <c r="L21" i="4" s="1"/>
  <c r="M18" i="4"/>
  <c r="AJ2" i="7"/>
  <c r="AJ5" i="7" s="1"/>
  <c r="O4" i="7" s="1"/>
  <c r="D30" i="2"/>
  <c r="I13" i="4"/>
  <c r="I5" i="4"/>
  <c r="J62" i="4"/>
  <c r="J66" i="4" s="1"/>
  <c r="W49" i="2"/>
  <c r="W50" i="2" s="1"/>
  <c r="L5" i="4"/>
  <c r="L13" i="4"/>
  <c r="F28" i="2"/>
  <c r="I19" i="4" s="1"/>
  <c r="I21" i="4" s="1"/>
  <c r="J18" i="4"/>
  <c r="E5" i="4"/>
  <c r="E8" i="4" s="1"/>
  <c r="E9" i="4" s="1"/>
  <c r="I102" i="4"/>
  <c r="H5" i="4"/>
  <c r="H8" i="4" s="1"/>
  <c r="H9" i="4" s="1"/>
  <c r="L100" i="4"/>
  <c r="J14" i="1"/>
  <c r="J16" i="1" s="1"/>
  <c r="K16" i="1" s="1"/>
  <c r="J9" i="4"/>
  <c r="K5" i="4"/>
  <c r="K8" i="4" s="1"/>
  <c r="K9" i="4" s="1"/>
  <c r="B28" i="2"/>
  <c r="C19" i="4" s="1"/>
  <c r="D18" i="4"/>
  <c r="C100" i="4"/>
  <c r="C102" i="4"/>
  <c r="F100" i="4"/>
  <c r="AE42" i="2"/>
  <c r="AA41" i="2"/>
  <c r="N5" i="4"/>
  <c r="N8" i="4" s="1"/>
  <c r="M9" i="4"/>
  <c r="D28" i="2"/>
  <c r="F19" i="4" s="1"/>
  <c r="G18" i="4"/>
  <c r="G33" i="4" s="1"/>
  <c r="H33" i="4" s="1"/>
  <c r="Z42" i="2"/>
  <c r="AD42" i="2"/>
  <c r="AL24" i="6"/>
  <c r="AL27" i="6" s="1"/>
  <c r="AL30" i="6" s="1"/>
  <c r="AL31" i="6" s="1"/>
  <c r="AN52" i="6"/>
  <c r="AM14" i="6"/>
  <c r="AM16" i="6" s="1"/>
  <c r="BD14" i="6"/>
  <c r="BD16" i="6" s="1"/>
  <c r="J58" i="4"/>
  <c r="J63" i="4" s="1"/>
  <c r="J67" i="4" s="1"/>
  <c r="BD24" i="6"/>
  <c r="BD27" i="6" s="1"/>
  <c r="BD30" i="6" s="1"/>
  <c r="BD31" i="6" s="1"/>
  <c r="BE49" i="6"/>
  <c r="BC24" i="6"/>
  <c r="BC27" i="6" s="1"/>
  <c r="BC30" i="6" s="1"/>
  <c r="BC31" i="6" s="1"/>
  <c r="AN49" i="6"/>
  <c r="BE52" i="6"/>
  <c r="AM24" i="6"/>
  <c r="AM27" i="6" s="1"/>
  <c r="AM30" i="6" s="1"/>
  <c r="AM31" i="6" s="1"/>
  <c r="J59" i="4"/>
  <c r="J64" i="4" s="1"/>
  <c r="J68" i="4" s="1"/>
  <c r="M58" i="4"/>
  <c r="M63" i="4" s="1"/>
  <c r="M67" i="4" s="1"/>
  <c r="M57" i="4"/>
  <c r="E42" i="2"/>
  <c r="AA42" i="2"/>
  <c r="Q49" i="2"/>
  <c r="Q50" i="2" s="1"/>
  <c r="Y41" i="2"/>
  <c r="S49" i="2"/>
  <c r="S50" i="2" s="1"/>
  <c r="Y42" i="2"/>
  <c r="Z33" i="4"/>
  <c r="Y33" i="4"/>
  <c r="G57" i="4"/>
  <c r="V29" i="2"/>
  <c r="W30" i="2"/>
  <c r="X29" i="2"/>
  <c r="U24" i="6"/>
  <c r="U27" i="6" s="1"/>
  <c r="U30" i="6" s="1"/>
  <c r="U31" i="6" s="1"/>
  <c r="G58" i="4"/>
  <c r="G63" i="4" s="1"/>
  <c r="G67" i="4" s="1"/>
  <c r="G59" i="4"/>
  <c r="G64" i="4" s="1"/>
  <c r="G68" i="4" s="1"/>
  <c r="V32" i="2"/>
  <c r="X27" i="2"/>
  <c r="W33" i="2"/>
  <c r="V24" i="6"/>
  <c r="V27" i="6" s="1"/>
  <c r="V30" i="6" s="1"/>
  <c r="V31" i="6" s="1"/>
  <c r="X30" i="2"/>
  <c r="V27" i="2"/>
  <c r="V37" i="2" s="1"/>
  <c r="Q46" i="2" s="1"/>
  <c r="W26" i="2"/>
  <c r="W36" i="2" s="1"/>
  <c r="R45" i="2" s="1"/>
  <c r="X32" i="2"/>
  <c r="Y33" i="2"/>
  <c r="Y37" i="2" s="1"/>
  <c r="T46" i="2" s="1"/>
  <c r="V26" i="2"/>
  <c r="V14" i="6"/>
  <c r="V16" i="6" s="1"/>
  <c r="B49" i="1"/>
  <c r="D24" i="6"/>
  <c r="D27" i="6" s="1"/>
  <c r="D30" i="6" s="1"/>
  <c r="D31" i="6" s="1"/>
  <c r="D59" i="4"/>
  <c r="D64" i="4" s="1"/>
  <c r="D68" i="4" s="1"/>
  <c r="D14" i="6"/>
  <c r="D16" i="6" s="1"/>
  <c r="C16" i="4" s="1"/>
  <c r="D57" i="4"/>
  <c r="E52" i="6"/>
  <c r="D36" i="6" s="1"/>
  <c r="D37" i="6" s="1"/>
  <c r="D38" i="6" s="1"/>
  <c r="E49" i="6"/>
  <c r="C24" i="6"/>
  <c r="C27" i="6" s="1"/>
  <c r="C30" i="6" s="1"/>
  <c r="C31" i="6" s="1"/>
  <c r="D58" i="4"/>
  <c r="D63" i="4" s="1"/>
  <c r="D67" i="4" s="1"/>
  <c r="AF2" i="7"/>
  <c r="AF5" i="7" s="1"/>
  <c r="R11" i="7" s="1"/>
  <c r="B37" i="2"/>
  <c r="AE41" i="2"/>
  <c r="O14" i="1"/>
  <c r="P15" i="1" s="1"/>
  <c r="AC3" i="7"/>
  <c r="AD2" i="7"/>
  <c r="AD5" i="7" s="1"/>
  <c r="L11" i="7" s="1"/>
  <c r="AG41" i="2"/>
  <c r="E14" i="1"/>
  <c r="F15" i="1" s="1"/>
  <c r="U49" i="2"/>
  <c r="U50" i="2" s="1"/>
  <c r="AH2" i="7"/>
  <c r="AH5" i="7" s="1"/>
  <c r="O17" i="7" s="1"/>
  <c r="G35" i="2"/>
  <c r="AG42" i="2"/>
  <c r="T14" i="1"/>
  <c r="U15" i="1" s="1"/>
  <c r="AE3" i="7" l="1"/>
  <c r="F21" i="4"/>
  <c r="X42" i="2"/>
  <c r="C21" i="4"/>
  <c r="K15" i="1"/>
  <c r="C14" i="4"/>
  <c r="N25" i="1" s="1"/>
  <c r="Z13" i="4"/>
  <c r="Z15" i="4" s="1"/>
  <c r="Z17" i="4" s="1"/>
  <c r="F33" i="4"/>
  <c r="D9" i="4"/>
  <c r="AI3" i="7"/>
  <c r="G16" i="4"/>
  <c r="F16" i="4"/>
  <c r="G62" i="4"/>
  <c r="G66" i="4" s="1"/>
  <c r="F14" i="4"/>
  <c r="S25" i="1" s="1"/>
  <c r="J16" i="4"/>
  <c r="K19" i="4"/>
  <c r="J33" i="4"/>
  <c r="V65" i="4" s="1"/>
  <c r="M16" i="4"/>
  <c r="I7" i="4"/>
  <c r="I26" i="4" s="1"/>
  <c r="I9" i="4"/>
  <c r="N9" i="4"/>
  <c r="E19" i="4"/>
  <c r="D33" i="4"/>
  <c r="E33" i="4" s="1"/>
  <c r="H19" i="4"/>
  <c r="G9" i="4"/>
  <c r="L14" i="4"/>
  <c r="I25" i="1" s="1"/>
  <c r="L9" i="4"/>
  <c r="L7" i="4"/>
  <c r="R42" i="2"/>
  <c r="L16" i="4"/>
  <c r="AT26" i="4" s="1"/>
  <c r="N19" i="4"/>
  <c r="M33" i="4"/>
  <c r="X65" i="4" s="1"/>
  <c r="I16" i="4"/>
  <c r="AT25" i="4" s="1"/>
  <c r="I14" i="4"/>
  <c r="I66" i="4" s="1"/>
  <c r="Q6" i="22"/>
  <c r="G149" i="4"/>
  <c r="G150" i="4"/>
  <c r="G152" i="4" s="1"/>
  <c r="AC13" i="4"/>
  <c r="AC15" i="4" s="1"/>
  <c r="L151" i="4"/>
  <c r="AB13" i="4"/>
  <c r="AB15" i="4" s="1"/>
  <c r="AB17" i="4" s="1"/>
  <c r="I151" i="4"/>
  <c r="AA13" i="4"/>
  <c r="AA15" i="4" s="1"/>
  <c r="AA17" i="4" s="1"/>
  <c r="F151" i="4"/>
  <c r="D14" i="1"/>
  <c r="D42" i="2"/>
  <c r="I15" i="1"/>
  <c r="I14" i="1"/>
  <c r="V49" i="2"/>
  <c r="V50" i="2" s="1"/>
  <c r="AD41" i="2"/>
  <c r="T49" i="2"/>
  <c r="T50" i="2" s="1"/>
  <c r="AI2" i="7"/>
  <c r="Z41" i="2"/>
  <c r="AG2" i="7"/>
  <c r="E30" i="2"/>
  <c r="M62" i="4"/>
  <c r="M66" i="4" s="1"/>
  <c r="T42" i="2"/>
  <c r="AE2" i="7"/>
  <c r="AE5" i="7" s="1"/>
  <c r="R13" i="7" s="1"/>
  <c r="X41" i="2"/>
  <c r="Y34" i="4"/>
  <c r="Z34" i="4"/>
  <c r="X36" i="2"/>
  <c r="S45" i="2" s="1"/>
  <c r="S14" i="1"/>
  <c r="X37" i="2"/>
  <c r="S46" i="2" s="1"/>
  <c r="C36" i="6"/>
  <c r="C37" i="6" s="1"/>
  <c r="C38" i="6" s="1"/>
  <c r="D16" i="4" s="1"/>
  <c r="W37" i="2"/>
  <c r="R46" i="2" s="1"/>
  <c r="Q42" i="2"/>
  <c r="AF41" i="2"/>
  <c r="R49" i="2"/>
  <c r="R50" i="2" s="1"/>
  <c r="V36" i="2"/>
  <c r="U41" i="2" s="1"/>
  <c r="B50" i="1"/>
  <c r="AC2" i="7"/>
  <c r="AC5" i="7" s="1"/>
  <c r="L9" i="7" s="1"/>
  <c r="N14" i="1"/>
  <c r="P49" i="2"/>
  <c r="P50" i="2" s="1"/>
  <c r="AT10" i="4"/>
  <c r="AF42" i="2"/>
  <c r="S42" i="2" s="1"/>
  <c r="D62" i="4"/>
  <c r="D66" i="4" s="1"/>
  <c r="AT8" i="4"/>
  <c r="AG3" i="7"/>
  <c r="R41" i="2"/>
  <c r="T41" i="2"/>
  <c r="N15" i="1"/>
  <c r="B35" i="2"/>
  <c r="G37" i="2"/>
  <c r="T35" i="4"/>
  <c r="E16" i="1"/>
  <c r="F16" i="1" s="1"/>
  <c r="S15" i="1"/>
  <c r="O16" i="1"/>
  <c r="P16" i="1" s="1"/>
  <c r="D15" i="1"/>
  <c r="J83" i="7"/>
  <c r="T65" i="4"/>
  <c r="T16" i="1"/>
  <c r="U16" i="1" s="1"/>
  <c r="X35" i="4" l="1"/>
  <c r="V35" i="4"/>
  <c r="L98" i="4"/>
  <c r="AU11" i="4"/>
  <c r="AT27" i="4"/>
  <c r="AT28" i="4"/>
  <c r="AI5" i="7"/>
  <c r="P4" i="7" s="1"/>
  <c r="C33" i="4"/>
  <c r="G83" i="7" s="1"/>
  <c r="AU9" i="4"/>
  <c r="N33" i="4"/>
  <c r="N149" i="4" s="1"/>
  <c r="L33" i="4"/>
  <c r="M83" i="7" s="1"/>
  <c r="AU10" i="4"/>
  <c r="AT9" i="4"/>
  <c r="K33" i="4"/>
  <c r="P17" i="7" s="1"/>
  <c r="I33" i="4"/>
  <c r="M150" i="4"/>
  <c r="M152" i="4" s="1"/>
  <c r="M159" i="4" s="1"/>
  <c r="E12" i="21" s="1"/>
  <c r="AT24" i="4"/>
  <c r="J150" i="4"/>
  <c r="J152" i="4" s="1"/>
  <c r="J159" i="4" s="1"/>
  <c r="E9" i="21" s="1"/>
  <c r="Q9" i="22"/>
  <c r="K9" i="22" s="1"/>
  <c r="AT7" i="4"/>
  <c r="O9" i="4"/>
  <c r="M149" i="4"/>
  <c r="N83" i="7"/>
  <c r="J149" i="4"/>
  <c r="L66" i="4"/>
  <c r="AT11" i="4"/>
  <c r="L83" i="7"/>
  <c r="AU26" i="4"/>
  <c r="M37" i="2"/>
  <c r="L53" i="2"/>
  <c r="L37" i="2"/>
  <c r="K35" i="2"/>
  <c r="K40" i="2" s="1"/>
  <c r="K53" i="2"/>
  <c r="K37" i="2"/>
  <c r="M48" i="2"/>
  <c r="N36" i="2"/>
  <c r="L48" i="2"/>
  <c r="L35" i="2"/>
  <c r="L40" i="2" s="1"/>
  <c r="K48" i="2"/>
  <c r="L36" i="2"/>
  <c r="N37" i="2"/>
  <c r="M35" i="2"/>
  <c r="M40" i="2" s="1"/>
  <c r="M53" i="2"/>
  <c r="L15" i="4"/>
  <c r="J15" i="4"/>
  <c r="L26" i="4"/>
  <c r="L27" i="4" s="1"/>
  <c r="I15" i="4"/>
  <c r="M15" i="4"/>
  <c r="AU27" i="4"/>
  <c r="Q12" i="22"/>
  <c r="K12" i="22" s="1"/>
  <c r="R9" i="7"/>
  <c r="H149" i="4"/>
  <c r="H150" i="4"/>
  <c r="H152" i="4" s="1"/>
  <c r="G156" i="4"/>
  <c r="B6" i="21" s="1"/>
  <c r="G158" i="4"/>
  <c r="D6" i="21" s="1"/>
  <c r="G159" i="4"/>
  <c r="E6" i="21" s="1"/>
  <c r="G155" i="4"/>
  <c r="D16" i="1"/>
  <c r="D26" i="4"/>
  <c r="D27" i="4" s="1"/>
  <c r="Q3" i="22"/>
  <c r="D150" i="4"/>
  <c r="D152" i="4" s="1"/>
  <c r="D149" i="4"/>
  <c r="K6" i="22"/>
  <c r="Q7" i="22"/>
  <c r="AC16" i="4"/>
  <c r="AC17" i="4"/>
  <c r="AA16" i="4"/>
  <c r="AA18" i="4" s="1"/>
  <c r="AB16" i="4"/>
  <c r="AB18" i="4" s="1"/>
  <c r="Z16" i="4"/>
  <c r="Z18" i="4" s="1"/>
  <c r="I16" i="1"/>
  <c r="AG5" i="7"/>
  <c r="N17" i="7" s="1"/>
  <c r="Q41" i="2"/>
  <c r="K36" i="2" s="1"/>
  <c r="S41" i="2"/>
  <c r="M36" i="2" s="1"/>
  <c r="I98" i="4"/>
  <c r="D25" i="1"/>
  <c r="AU25" i="4"/>
  <c r="F98" i="4"/>
  <c r="AV27" i="4"/>
  <c r="AU28" i="4"/>
  <c r="AU24" i="4"/>
  <c r="AV26" i="4"/>
  <c r="AT23" i="4"/>
  <c r="AT21" i="4"/>
  <c r="AT22" i="4"/>
  <c r="Y35" i="4"/>
  <c r="Z35" i="4"/>
  <c r="F66" i="4"/>
  <c r="S16" i="1"/>
  <c r="Q45" i="2"/>
  <c r="F27" i="4"/>
  <c r="G26" i="4"/>
  <c r="G27" i="4" s="1"/>
  <c r="U45" i="2"/>
  <c r="N16" i="1"/>
  <c r="B51" i="1"/>
  <c r="AV10" i="4"/>
  <c r="AT4" i="4"/>
  <c r="C66" i="4"/>
  <c r="AU8" i="4"/>
  <c r="AT6" i="4"/>
  <c r="AU7" i="4"/>
  <c r="AT5" i="4"/>
  <c r="AV9" i="4"/>
  <c r="C98" i="4"/>
  <c r="C27" i="4"/>
  <c r="R35" i="4"/>
  <c r="R65" i="4"/>
  <c r="H83" i="7"/>
  <c r="J26" i="4"/>
  <c r="J27" i="4" s="1"/>
  <c r="I27" i="4"/>
  <c r="Q10" i="22" l="1"/>
  <c r="K149" i="4"/>
  <c r="K150" i="4"/>
  <c r="K152" i="4" s="1"/>
  <c r="K159" i="4" s="1"/>
  <c r="E10" i="21" s="1"/>
  <c r="J155" i="4"/>
  <c r="N150" i="4"/>
  <c r="N152" i="4" s="1"/>
  <c r="N4" i="7"/>
  <c r="M155" i="4"/>
  <c r="M158" i="4"/>
  <c r="D12" i="21" s="1"/>
  <c r="J158" i="4"/>
  <c r="D9" i="21" s="1"/>
  <c r="O15" i="4"/>
  <c r="J156" i="4"/>
  <c r="B9" i="21" s="1"/>
  <c r="M156" i="4"/>
  <c r="B12" i="21" s="1"/>
  <c r="M26" i="4"/>
  <c r="M27" i="4" s="1"/>
  <c r="Q13" i="22"/>
  <c r="K13" i="22" s="1"/>
  <c r="S65" i="4"/>
  <c r="S35" i="4"/>
  <c r="AC18" i="4"/>
  <c r="AB19" i="4" s="1"/>
  <c r="AB20" i="4" s="1"/>
  <c r="AB21" i="4" s="1"/>
  <c r="AI30" i="4" s="1"/>
  <c r="Q5" i="22"/>
  <c r="F149" i="4"/>
  <c r="F150" i="4"/>
  <c r="F152" i="4" s="1"/>
  <c r="K3" i="22"/>
  <c r="Q4" i="22"/>
  <c r="D158" i="4"/>
  <c r="D3" i="21" s="1"/>
  <c r="D159" i="4"/>
  <c r="E3" i="21" s="1"/>
  <c r="D156" i="4"/>
  <c r="B3" i="21" s="1"/>
  <c r="D155" i="4"/>
  <c r="Z19" i="4"/>
  <c r="Z20" i="4" s="1"/>
  <c r="Z21" i="4" s="1"/>
  <c r="AI14" i="4" s="1"/>
  <c r="AL15" i="4" s="1"/>
  <c r="I83" i="7"/>
  <c r="K7" i="22"/>
  <c r="L13" i="7"/>
  <c r="E149" i="4"/>
  <c r="E150" i="4"/>
  <c r="E152" i="4" s="1"/>
  <c r="Q2" i="22"/>
  <c r="C150" i="4"/>
  <c r="C152" i="4" s="1"/>
  <c r="C149" i="4"/>
  <c r="Q11" i="22"/>
  <c r="L150" i="4"/>
  <c r="L152" i="4" s="1"/>
  <c r="L149" i="4"/>
  <c r="W35" i="4"/>
  <c r="H156" i="4"/>
  <c r="B7" i="21" s="1"/>
  <c r="H158" i="4"/>
  <c r="D7" i="21" s="1"/>
  <c r="H159" i="4"/>
  <c r="E7" i="21" s="1"/>
  <c r="H155" i="4"/>
  <c r="K158" i="4"/>
  <c r="D10" i="21" s="1"/>
  <c r="Q8" i="22"/>
  <c r="I150" i="4"/>
  <c r="I152" i="4" s="1"/>
  <c r="I149" i="4"/>
  <c r="W65" i="4"/>
  <c r="U65" i="4"/>
  <c r="U35" i="4"/>
  <c r="K10" i="22"/>
  <c r="N158" i="4"/>
  <c r="D13" i="21" s="1"/>
  <c r="N159" i="4"/>
  <c r="E13" i="21" s="1"/>
  <c r="N155" i="4"/>
  <c r="K83" i="7"/>
  <c r="Y36" i="4"/>
  <c r="Z36" i="4"/>
  <c r="B52" i="1"/>
  <c r="Q65" i="4"/>
  <c r="Q35" i="4"/>
  <c r="T28" i="4"/>
  <c r="F82" i="4" s="1"/>
  <c r="E48" i="2"/>
  <c r="D48" i="2"/>
  <c r="S28" i="4"/>
  <c r="D82" i="4" s="1"/>
  <c r="C48" i="2"/>
  <c r="R28" i="4"/>
  <c r="C82" i="4" s="1"/>
  <c r="K155" i="4" l="1"/>
  <c r="K156" i="4"/>
  <c r="B10" i="21" s="1"/>
  <c r="N156" i="4"/>
  <c r="B13" i="21" s="1"/>
  <c r="H91" i="7"/>
  <c r="H93" i="7" s="1"/>
  <c r="M91" i="7"/>
  <c r="M93" i="7" s="1"/>
  <c r="K91" i="7"/>
  <c r="K92" i="7" s="1"/>
  <c r="G67" i="1" s="1"/>
  <c r="J91" i="7"/>
  <c r="J93" i="7" s="1"/>
  <c r="N91" i="7"/>
  <c r="N92" i="7" s="1"/>
  <c r="J67" i="1" s="1"/>
  <c r="I91" i="7"/>
  <c r="I93" i="7" s="1"/>
  <c r="AJ32" i="4"/>
  <c r="AQ35" i="4" s="1"/>
  <c r="AL32" i="4"/>
  <c r="AS35" i="4" s="1"/>
  <c r="AK31" i="4"/>
  <c r="AJ31" i="4"/>
  <c r="AL33" i="4"/>
  <c r="AK16" i="4"/>
  <c r="AR33" i="4" s="1"/>
  <c r="AK17" i="4"/>
  <c r="AL17" i="4"/>
  <c r="AJ17" i="4"/>
  <c r="AJ15" i="4"/>
  <c r="G91" i="7"/>
  <c r="G92" i="7" s="1"/>
  <c r="C67" i="1" s="1"/>
  <c r="AK15" i="4"/>
  <c r="AK33" i="4"/>
  <c r="AJ16" i="4"/>
  <c r="AQ33" i="4" s="1"/>
  <c r="AK32" i="4"/>
  <c r="AR35" i="4" s="1"/>
  <c r="AL31" i="4"/>
  <c r="AL16" i="4"/>
  <c r="AS33" i="4" s="1"/>
  <c r="AJ33" i="4"/>
  <c r="L91" i="7"/>
  <c r="L92" i="7" s="1"/>
  <c r="H67" i="1" s="1"/>
  <c r="E156" i="4"/>
  <c r="B4" i="21" s="1"/>
  <c r="E158" i="4"/>
  <c r="D4" i="21" s="1"/>
  <c r="E159" i="4"/>
  <c r="E4" i="21" s="1"/>
  <c r="E155" i="4"/>
  <c r="L158" i="4"/>
  <c r="D11" i="21" s="1"/>
  <c r="L156" i="4"/>
  <c r="B11" i="21" s="1"/>
  <c r="L155" i="4"/>
  <c r="L159" i="4"/>
  <c r="E11" i="21" s="1"/>
  <c r="K11" i="22"/>
  <c r="I158" i="4"/>
  <c r="D8" i="21" s="1"/>
  <c r="I156" i="4"/>
  <c r="B8" i="21" s="1"/>
  <c r="I155" i="4"/>
  <c r="I159" i="4"/>
  <c r="E8" i="21" s="1"/>
  <c r="F156" i="4"/>
  <c r="B5" i="21" s="1"/>
  <c r="F158" i="4"/>
  <c r="D5" i="21" s="1"/>
  <c r="F155" i="4"/>
  <c r="F159" i="4"/>
  <c r="E5" i="21" s="1"/>
  <c r="K8" i="22"/>
  <c r="C156" i="4"/>
  <c r="B2" i="21" s="1"/>
  <c r="C158" i="4"/>
  <c r="D2" i="21" s="1"/>
  <c r="C155" i="4"/>
  <c r="C159" i="4"/>
  <c r="E2" i="21" s="1"/>
  <c r="K2" i="22"/>
  <c r="K4" i="22"/>
  <c r="K5" i="22"/>
  <c r="M29" i="4"/>
  <c r="V16" i="9" s="1"/>
  <c r="V17" i="9" s="1"/>
  <c r="C29" i="4"/>
  <c r="O16" i="9" s="1"/>
  <c r="O17" i="9" s="1"/>
  <c r="F29" i="4"/>
  <c r="Q16" i="9" s="1"/>
  <c r="Q17" i="9" s="1"/>
  <c r="G29" i="4"/>
  <c r="R16" i="9" s="1"/>
  <c r="R17" i="9" s="1"/>
  <c r="I29" i="4"/>
  <c r="S16" i="9" s="1"/>
  <c r="S17" i="9" s="1"/>
  <c r="J29" i="4"/>
  <c r="T16" i="9" s="1"/>
  <c r="T17" i="9" s="1"/>
  <c r="L29" i="4"/>
  <c r="U16" i="9" s="1"/>
  <c r="U17" i="9" s="1"/>
  <c r="D29" i="4"/>
  <c r="P16" i="9" s="1"/>
  <c r="P17" i="9" s="1"/>
  <c r="B53" i="1"/>
  <c r="C23" i="4" l="1"/>
  <c r="K93" i="7"/>
  <c r="Q94" i="7" s="1"/>
  <c r="G93" i="7"/>
  <c r="Q98" i="7" s="1"/>
  <c r="M92" i="7"/>
  <c r="I67" i="1" s="1"/>
  <c r="H92" i="7"/>
  <c r="D67" i="1" s="1"/>
  <c r="D69" i="1" s="1"/>
  <c r="L93" i="7"/>
  <c r="Q93" i="7" s="1"/>
  <c r="J92" i="7"/>
  <c r="F67" i="1" s="1"/>
  <c r="F69" i="1" s="1"/>
  <c r="N93" i="7"/>
  <c r="Q90" i="7" s="1"/>
  <c r="I92" i="7"/>
  <c r="E67" i="1" s="1"/>
  <c r="E69" i="1" s="1"/>
  <c r="O17" i="4"/>
  <c r="Q92" i="7"/>
  <c r="Q95" i="7"/>
  <c r="Q96" i="7"/>
  <c r="Q97" i="7"/>
  <c r="B54" i="1"/>
  <c r="J69" i="1"/>
  <c r="J77" i="1" s="1"/>
  <c r="J71" i="1" s="1"/>
  <c r="C69" i="1"/>
  <c r="H69" i="1"/>
  <c r="C24" i="4" l="1"/>
  <c r="G69" i="1"/>
  <c r="G70" i="1" s="1"/>
  <c r="I69" i="1"/>
  <c r="I70" i="1" s="1"/>
  <c r="V23" i="4"/>
  <c r="AB24" i="4" s="1"/>
  <c r="AC24" i="4" s="1"/>
  <c r="B55" i="1"/>
  <c r="J70" i="1"/>
  <c r="H77" i="1"/>
  <c r="H71" i="1" s="1"/>
  <c r="H70" i="1"/>
  <c r="D70" i="1"/>
  <c r="D77" i="1"/>
  <c r="D71" i="1" s="1"/>
  <c r="E76" i="1"/>
  <c r="E77" i="1" s="1"/>
  <c r="E71" i="1" s="1"/>
  <c r="E70" i="1"/>
  <c r="F70" i="1"/>
  <c r="F77" i="1"/>
  <c r="F71" i="1" s="1"/>
  <c r="C76" i="1"/>
  <c r="C77" i="1" s="1"/>
  <c r="C71" i="1" s="1"/>
  <c r="C70" i="1"/>
  <c r="I76" i="1" l="1"/>
  <c r="I77" i="1" s="1"/>
  <c r="I71" i="1" s="1"/>
  <c r="G76" i="1"/>
  <c r="G77" i="1" s="1"/>
  <c r="G71" i="1" s="1"/>
  <c r="B56" i="1"/>
  <c r="E68" i="1"/>
  <c r="C68" i="1"/>
  <c r="I68" i="1"/>
  <c r="G68" i="1"/>
  <c r="B57" i="1" l="1"/>
  <c r="B58" i="1" l="1"/>
  <c r="B59" i="1" l="1"/>
  <c r="B60" i="1" l="1"/>
  <c r="B61" i="1" l="1"/>
  <c r="B62" i="1" l="1"/>
  <c r="B63" i="1" l="1"/>
  <c r="B64" i="1" l="1"/>
  <c r="B65" i="1"/>
  <c r="K29" i="4" l="1"/>
  <c r="N29" i="4"/>
  <c r="H29" i="4" l="1"/>
  <c r="E29" i="4"/>
  <c r="L75" i="4" l="1"/>
  <c r="I75" i="4"/>
  <c r="C75" i="4" l="1"/>
  <c r="F75" i="4"/>
  <c r="E29" i="1" l="1"/>
  <c r="U2" i="8" s="1"/>
  <c r="T22" i="9" s="1"/>
  <c r="J29" i="1"/>
  <c r="W2" i="8" s="1"/>
  <c r="V22" i="9" s="1"/>
  <c r="O29" i="1"/>
  <c r="T2" i="8" s="1"/>
  <c r="P22" i="9" s="1"/>
  <c r="T29" i="1"/>
  <c r="V2" i="8" s="1"/>
  <c r="R22" i="9" s="1"/>
  <c r="F50" i="2" l="1"/>
  <c r="E50" i="2"/>
  <c r="C49" i="2"/>
  <c r="C50" i="2"/>
  <c r="Q53" i="2"/>
  <c r="Q56" i="2" s="1"/>
  <c r="K42" i="2" s="1"/>
  <c r="H4" i="9" s="1"/>
  <c r="H6" i="9" s="1"/>
  <c r="S53" i="2"/>
  <c r="S56" i="2" s="1"/>
  <c r="M42" i="2" s="1"/>
  <c r="J4" i="9" s="1"/>
  <c r="D50" i="2"/>
  <c r="R52" i="2"/>
  <c r="R55" i="2" s="1"/>
  <c r="L41" i="2" s="1"/>
  <c r="E4" i="9" s="1"/>
  <c r="D49" i="2"/>
  <c r="E49" i="2"/>
  <c r="F49" i="2"/>
  <c r="T52" i="2"/>
  <c r="T55" i="2" s="1"/>
  <c r="N41" i="2" s="1"/>
  <c r="G4" i="9" s="1"/>
  <c r="Q52" i="2"/>
  <c r="Q55" i="2" s="1"/>
  <c r="K41" i="2" s="1"/>
  <c r="D4" i="9" s="1"/>
  <c r="D50" i="9" s="1"/>
  <c r="C63" i="1" s="1"/>
  <c r="S29" i="4"/>
  <c r="R63" i="4" s="1"/>
  <c r="T53" i="2"/>
  <c r="T56" i="2" s="1"/>
  <c r="N42" i="2" s="1"/>
  <c r="K4" i="9" s="1"/>
  <c r="U30" i="4"/>
  <c r="U42" i="4" s="1"/>
  <c r="T30" i="4"/>
  <c r="T42" i="4" s="1"/>
  <c r="R53" i="2"/>
  <c r="R56" i="2" s="1"/>
  <c r="L42" i="2" s="1"/>
  <c r="I4" i="9" s="1"/>
  <c r="T29" i="4"/>
  <c r="T41" i="4" s="1"/>
  <c r="S30" i="4"/>
  <c r="S42" i="4" s="1"/>
  <c r="U29" i="4"/>
  <c r="U41" i="4" s="1"/>
  <c r="R30" i="4"/>
  <c r="R42" i="4" s="1"/>
  <c r="S52" i="2"/>
  <c r="S55" i="2" s="1"/>
  <c r="M41" i="2" s="1"/>
  <c r="F4" i="9" s="1"/>
  <c r="F6" i="9" s="1"/>
  <c r="R29" i="4"/>
  <c r="R31" i="4" s="1"/>
  <c r="Q63" i="4" l="1"/>
  <c r="S41" i="4"/>
  <c r="V18" i="9"/>
  <c r="T31" i="4"/>
  <c r="S63" i="4"/>
  <c r="J6" i="9"/>
  <c r="J12" i="9" s="1"/>
  <c r="J32" i="9" s="1"/>
  <c r="R41" i="4"/>
  <c r="I6" i="9"/>
  <c r="I17" i="9" s="1"/>
  <c r="I33" i="9" s="1"/>
  <c r="H46" i="1" s="1"/>
  <c r="D11" i="9"/>
  <c r="D31" i="9" s="1"/>
  <c r="D18" i="9"/>
  <c r="D43" i="9" s="1"/>
  <c r="D6" i="9"/>
  <c r="D12" i="9" s="1"/>
  <c r="D32" i="9" s="1"/>
  <c r="D46" i="9"/>
  <c r="K49" i="2" s="1"/>
  <c r="J60" i="2" s="1"/>
  <c r="V63" i="4"/>
  <c r="S32" i="4"/>
  <c r="T32" i="4"/>
  <c r="W63" i="4"/>
  <c r="R18" i="9"/>
  <c r="G6" i="9"/>
  <c r="G12" i="9" s="1"/>
  <c r="G32" i="9" s="1"/>
  <c r="F11" i="9"/>
  <c r="Q12" i="9" s="1"/>
  <c r="F16" i="9"/>
  <c r="F36" i="9" s="1"/>
  <c r="E49" i="1" s="1"/>
  <c r="F17" i="9"/>
  <c r="F33" i="9" s="1"/>
  <c r="E46" i="1" s="1"/>
  <c r="F18" i="9"/>
  <c r="F43" i="9" s="1"/>
  <c r="F12" i="9"/>
  <c r="F32" i="9" s="1"/>
  <c r="P18" i="9"/>
  <c r="E6" i="9"/>
  <c r="E5" i="9" s="1"/>
  <c r="E11" i="9" s="1"/>
  <c r="T18" i="9"/>
  <c r="K6" i="9"/>
  <c r="K17" i="9" s="1"/>
  <c r="K33" i="9" s="1"/>
  <c r="J46" i="1" s="1"/>
  <c r="X63" i="4"/>
  <c r="U32" i="4"/>
  <c r="R32" i="4"/>
  <c r="U63" i="4"/>
  <c r="H18" i="9"/>
  <c r="H43" i="9" s="1"/>
  <c r="H17" i="9"/>
  <c r="H33" i="9" s="1"/>
  <c r="G46" i="1" s="1"/>
  <c r="H16" i="9"/>
  <c r="H36" i="9" s="1"/>
  <c r="G49" i="1" s="1"/>
  <c r="H11" i="9"/>
  <c r="S12" i="9" s="1"/>
  <c r="H50" i="9"/>
  <c r="G63" i="1" s="1"/>
  <c r="H12" i="9"/>
  <c r="H32" i="9" s="1"/>
  <c r="H46" i="9"/>
  <c r="K50" i="2" s="1"/>
  <c r="J61" i="2" s="1"/>
  <c r="J18" i="9"/>
  <c r="J43" i="9" s="1"/>
  <c r="J17" i="9"/>
  <c r="J33" i="9" s="1"/>
  <c r="I46" i="1" s="1"/>
  <c r="J16" i="9"/>
  <c r="J11" i="9"/>
  <c r="J31" i="9"/>
  <c r="T63" i="4"/>
  <c r="U31" i="4"/>
  <c r="J36" i="9"/>
  <c r="I49" i="1" s="1"/>
  <c r="S31" i="4"/>
  <c r="W69" i="4" l="1"/>
  <c r="S69" i="4"/>
  <c r="V69" i="4"/>
  <c r="O12" i="9"/>
  <c r="I56" i="1"/>
  <c r="AA45" i="4"/>
  <c r="Q69" i="4"/>
  <c r="F31" i="9"/>
  <c r="G16" i="9"/>
  <c r="G36" i="9" s="1"/>
  <c r="F49" i="1" s="1"/>
  <c r="U12" i="9"/>
  <c r="G5" i="9"/>
  <c r="G11" i="9" s="1"/>
  <c r="T69" i="4"/>
  <c r="I16" i="9"/>
  <c r="I36" i="9" s="1"/>
  <c r="H49" i="1" s="1"/>
  <c r="R69" i="4"/>
  <c r="I12" i="9"/>
  <c r="I32" i="9" s="1"/>
  <c r="E17" i="9"/>
  <c r="E33" i="9" s="1"/>
  <c r="D46" i="1" s="1"/>
  <c r="H31" i="9"/>
  <c r="E16" i="9"/>
  <c r="E36" i="9" s="1"/>
  <c r="D49" i="1" s="1"/>
  <c r="E12" i="9"/>
  <c r="E32" i="9" s="1"/>
  <c r="I5" i="9"/>
  <c r="I11" i="9" s="1"/>
  <c r="I31" i="9" s="1"/>
  <c r="E31" i="9"/>
  <c r="Y45" i="4"/>
  <c r="G56" i="1"/>
  <c r="D16" i="9"/>
  <c r="D36" i="9" s="1"/>
  <c r="C49" i="1" s="1"/>
  <c r="G59" i="1"/>
  <c r="K9" i="9"/>
  <c r="K8" i="9"/>
  <c r="K7" i="9"/>
  <c r="E56" i="1"/>
  <c r="AA44" i="4"/>
  <c r="G8" i="9"/>
  <c r="G9" i="9"/>
  <c r="G7" i="9"/>
  <c r="G17" i="9"/>
  <c r="G33" i="9" s="1"/>
  <c r="F46" i="1" s="1"/>
  <c r="I8" i="9"/>
  <c r="I7" i="9"/>
  <c r="I9" i="9"/>
  <c r="K5" i="9"/>
  <c r="K11" i="9" s="1"/>
  <c r="T12" i="9" s="1"/>
  <c r="C59" i="1"/>
  <c r="E8" i="9"/>
  <c r="E7" i="9"/>
  <c r="E9" i="9"/>
  <c r="X69" i="4"/>
  <c r="U69" i="4"/>
  <c r="K16" i="9"/>
  <c r="K36" i="9" s="1"/>
  <c r="J49" i="1" s="1"/>
  <c r="C56" i="1"/>
  <c r="Y44" i="4"/>
  <c r="D17" i="9"/>
  <c r="D33" i="9" s="1"/>
  <c r="C46" i="1" s="1"/>
  <c r="K12" i="9"/>
  <c r="K32" i="9" s="1"/>
  <c r="V12" i="9" l="1"/>
  <c r="P12" i="9"/>
  <c r="G31" i="9"/>
  <c r="I57" i="9"/>
  <c r="AA35" i="9" s="1"/>
  <c r="I38" i="9"/>
  <c r="H51" i="1" s="1"/>
  <c r="K37" i="9"/>
  <c r="J50" i="1" s="1"/>
  <c r="K56" i="9"/>
  <c r="Y33" i="9" s="1"/>
  <c r="AE33" i="9" s="1"/>
  <c r="C73" i="1"/>
  <c r="K38" i="9"/>
  <c r="J51" i="1" s="1"/>
  <c r="K57" i="9"/>
  <c r="AA33" i="9" s="1"/>
  <c r="K10" i="9"/>
  <c r="K18" i="9" s="1"/>
  <c r="K43" i="9" s="1"/>
  <c r="H33" i="21"/>
  <c r="K39" i="9"/>
  <c r="J52" i="1" s="1"/>
  <c r="K40" i="9"/>
  <c r="E10" i="9"/>
  <c r="E18" i="9" s="1"/>
  <c r="E43" i="9" s="1"/>
  <c r="H27" i="21"/>
  <c r="E40" i="9"/>
  <c r="E39" i="9"/>
  <c r="D52" i="1" s="1"/>
  <c r="G37" i="9"/>
  <c r="F50" i="1" s="1"/>
  <c r="G56" i="9"/>
  <c r="Y37" i="9" s="1"/>
  <c r="AE37" i="9" s="1"/>
  <c r="E56" i="9"/>
  <c r="Y39" i="9" s="1"/>
  <c r="AE39" i="9" s="1"/>
  <c r="E37" i="9"/>
  <c r="D50" i="1" s="1"/>
  <c r="H29" i="21"/>
  <c r="G39" i="9"/>
  <c r="F52" i="1" s="1"/>
  <c r="G40" i="9"/>
  <c r="G10" i="9"/>
  <c r="G18" i="9" s="1"/>
  <c r="G43" i="9" s="1"/>
  <c r="G73" i="1"/>
  <c r="E38" i="9"/>
  <c r="D51" i="1" s="1"/>
  <c r="E57" i="9"/>
  <c r="AA39" i="9" s="1"/>
  <c r="R12" i="9"/>
  <c r="K31" i="9"/>
  <c r="AA125" i="4"/>
  <c r="G38" i="9"/>
  <c r="F51" i="1" s="1"/>
  <c r="G57" i="9"/>
  <c r="AA37" i="9" s="1"/>
  <c r="Y125" i="4"/>
  <c r="I10" i="9"/>
  <c r="H31" i="21"/>
  <c r="I40" i="9"/>
  <c r="I39" i="9"/>
  <c r="H52" i="1" s="1"/>
  <c r="I37" i="9"/>
  <c r="H50" i="1" s="1"/>
  <c r="I56" i="9"/>
  <c r="Y35" i="9" s="1"/>
  <c r="AE35" i="9" s="1"/>
  <c r="J56" i="1" l="1"/>
  <c r="AB45" i="4"/>
  <c r="Z44" i="4"/>
  <c r="D56" i="1"/>
  <c r="I27" i="21"/>
  <c r="E41" i="9"/>
  <c r="D54" i="1" s="1"/>
  <c r="K41" i="9"/>
  <c r="J54" i="1" s="1"/>
  <c r="I33" i="21"/>
  <c r="H53" i="1"/>
  <c r="I42" i="9"/>
  <c r="H55" i="1" s="1"/>
  <c r="G41" i="9"/>
  <c r="F54" i="1" s="1"/>
  <c r="I29" i="21"/>
  <c r="I31" i="21"/>
  <c r="I41" i="9"/>
  <c r="H54" i="1" s="1"/>
  <c r="I18" i="9"/>
  <c r="I43" i="9" s="1"/>
  <c r="G27" i="9" s="1"/>
  <c r="G42" i="9"/>
  <c r="F55" i="1" s="1"/>
  <c r="F53" i="1"/>
  <c r="F56" i="1"/>
  <c r="AB44" i="4"/>
  <c r="K27" i="9"/>
  <c r="E42" i="9"/>
  <c r="D55" i="1" s="1"/>
  <c r="D53" i="1"/>
  <c r="J53" i="1"/>
  <c r="K42" i="9"/>
  <c r="J55" i="1" s="1"/>
  <c r="AB125" i="4" l="1"/>
  <c r="AG44" i="4"/>
  <c r="AD45" i="4"/>
  <c r="L27" i="9"/>
  <c r="U25" i="4" s="1"/>
  <c r="V25" i="4" s="1"/>
  <c r="Z125" i="4"/>
  <c r="AF44" i="4"/>
  <c r="AG45" i="4"/>
  <c r="Z45" i="4"/>
  <c r="AC45" i="4" s="1"/>
  <c r="AE45" i="4" s="1"/>
  <c r="H56" i="1"/>
  <c r="F24" i="4" l="1"/>
  <c r="BI3" i="4" s="1"/>
  <c r="V27" i="4"/>
  <c r="C25" i="4" s="1"/>
  <c r="AG125" i="4"/>
  <c r="AF45" i="4"/>
  <c r="AF125" i="4"/>
  <c r="AL18" i="4" l="1"/>
  <c r="AS34" i="4" s="1"/>
  <c r="AK44" i="4"/>
  <c r="AK125" i="4" s="1"/>
  <c r="AI45" i="4"/>
  <c r="AJ45" i="4"/>
  <c r="H3" i="22"/>
  <c r="J28" i="4"/>
  <c r="C28" i="4"/>
  <c r="D28" i="4"/>
  <c r="F91" i="4"/>
  <c r="C51" i="4"/>
  <c r="C52" i="4" s="1"/>
  <c r="D49" i="7" s="1"/>
  <c r="H9" i="22"/>
  <c r="H13" i="22"/>
  <c r="H12" i="22"/>
  <c r="M28" i="4"/>
  <c r="I91" i="4"/>
  <c r="H5" i="22"/>
  <c r="L28" i="4"/>
  <c r="G28" i="4"/>
  <c r="I28" i="4"/>
  <c r="F28" i="4"/>
  <c r="H6" i="22"/>
  <c r="H8" i="22"/>
  <c r="H7" i="22"/>
  <c r="AK34" i="4"/>
  <c r="AR36" i="4" s="1"/>
  <c r="AJ18" i="4"/>
  <c r="AQ34" i="4" s="1"/>
  <c r="AJ34" i="4"/>
  <c r="AQ36" i="4" s="1"/>
  <c r="AL34" i="4"/>
  <c r="AS36" i="4" s="1"/>
  <c r="C62" i="9"/>
  <c r="AJ44" i="4"/>
  <c r="AJ125" i="4" s="1"/>
  <c r="BL3" i="4"/>
  <c r="BM3" i="4"/>
  <c r="BN3" i="4" s="1"/>
  <c r="BO3" i="4" s="1"/>
  <c r="AR42" i="4" l="1"/>
  <c r="AQ42" i="4"/>
  <c r="AY46" i="4"/>
  <c r="AX46" i="4"/>
  <c r="AW46" i="4"/>
  <c r="AK18" i="4"/>
  <c r="AR34" i="4" s="1"/>
  <c r="AV41" i="4" s="1"/>
  <c r="T82" i="4"/>
  <c r="D48" i="7" s="1"/>
  <c r="H2" i="22"/>
  <c r="C91" i="4"/>
  <c r="H11" i="22"/>
  <c r="AK45" i="4"/>
  <c r="AL45" i="4" s="1"/>
  <c r="AI44" i="4"/>
  <c r="AI125" i="4" s="1"/>
  <c r="H10" i="22"/>
  <c r="H4" i="22"/>
  <c r="L91" i="4"/>
  <c r="D36" i="21"/>
  <c r="AT43" i="4"/>
  <c r="AQ43" i="4"/>
  <c r="BB45" i="4"/>
  <c r="BA45" i="4"/>
  <c r="AZ45" i="4"/>
  <c r="AZ47" i="4"/>
  <c r="AW47" i="4"/>
  <c r="AV40" i="4"/>
  <c r="AU40" i="4"/>
  <c r="AS40" i="4"/>
  <c r="AR40" i="4"/>
  <c r="BM10" i="4"/>
  <c r="BP3" i="4"/>
  <c r="BQ3" i="4" s="1"/>
  <c r="BR3" i="4" s="1"/>
  <c r="BS3" i="4" s="1"/>
  <c r="BT3" i="4" s="1"/>
  <c r="BU3" i="4" s="1"/>
  <c r="BV3" i="4" s="1"/>
  <c r="BW3" i="4" s="1"/>
  <c r="AY44" i="4"/>
  <c r="BB44" i="4"/>
  <c r="AX44" i="4"/>
  <c r="BA44" i="4"/>
  <c r="AQ48" i="4" l="1"/>
  <c r="C30" i="4" s="1"/>
  <c r="Q40" i="4" s="1"/>
  <c r="Q36" i="4" s="1"/>
  <c r="AS42" i="4"/>
  <c r="AS48" i="4" s="1"/>
  <c r="E30" i="4" s="1"/>
  <c r="AR48" i="4"/>
  <c r="D30" i="4" s="1"/>
  <c r="R40" i="4" s="1"/>
  <c r="R36" i="4" s="1"/>
  <c r="AT41" i="4"/>
  <c r="AU41" i="4"/>
  <c r="AU48" i="4" s="1"/>
  <c r="G30" i="4" s="1"/>
  <c r="T40" i="4" s="1"/>
  <c r="T36" i="4" s="1"/>
  <c r="AW48" i="4"/>
  <c r="I30" i="4" s="1"/>
  <c r="U40" i="4" s="1"/>
  <c r="U36" i="4" s="1"/>
  <c r="R45" i="4"/>
  <c r="AT48" i="4"/>
  <c r="F30" i="4" s="1"/>
  <c r="S40" i="4" s="1"/>
  <c r="S36" i="4" s="1"/>
  <c r="AV48" i="4"/>
  <c r="H30" i="4" s="1"/>
  <c r="AL44" i="4"/>
  <c r="AL125" i="4" s="1"/>
  <c r="AX125" i="4"/>
  <c r="AX48" i="4"/>
  <c r="J30" i="4" s="1"/>
  <c r="V40" i="4" s="1"/>
  <c r="V36" i="4" s="1"/>
  <c r="BA48" i="4"/>
  <c r="M30" i="4" s="1"/>
  <c r="X40" i="4" s="1"/>
  <c r="X36" i="4" s="1"/>
  <c r="BA125" i="4"/>
  <c r="AZ48" i="4"/>
  <c r="L30" i="4" s="1"/>
  <c r="W40" i="4" s="1"/>
  <c r="W36" i="4" s="1"/>
  <c r="R44" i="4" s="1"/>
  <c r="AY125" i="4"/>
  <c r="AY48" i="4"/>
  <c r="K30" i="4" s="1"/>
  <c r="BB125" i="4"/>
  <c r="BB48" i="4"/>
  <c r="N30" i="4" s="1"/>
  <c r="S44" i="4" l="1"/>
  <c r="S125" i="4" s="1"/>
  <c r="U45" i="4"/>
  <c r="U44" i="4"/>
  <c r="U125" i="4" s="1"/>
  <c r="T45" i="4"/>
  <c r="S45" i="4"/>
  <c r="V45" i="4" s="1"/>
  <c r="U56" i="4" s="1"/>
  <c r="T44" i="4"/>
  <c r="T125" i="4" s="1"/>
  <c r="R125" i="4"/>
  <c r="T56" i="4" l="1"/>
  <c r="X56" i="4" s="1"/>
  <c r="R56" i="4"/>
  <c r="S56" i="4"/>
  <c r="V44" i="4"/>
  <c r="U55" i="4" s="1"/>
  <c r="W56" i="4" l="1"/>
  <c r="T55" i="4"/>
  <c r="X55" i="4" s="1"/>
  <c r="R55" i="4"/>
  <c r="S55" i="4"/>
  <c r="V125" i="4"/>
  <c r="X57" i="4"/>
  <c r="W55" i="4" l="1"/>
  <c r="W57" i="4" s="1"/>
  <c r="W58" i="4" s="1"/>
  <c r="X58" i="4" s="1"/>
  <c r="AC56" i="4" s="1"/>
  <c r="AD55" i="4" l="1"/>
  <c r="AD57" i="4" s="1"/>
  <c r="AB56" i="4"/>
  <c r="AC55" i="4"/>
  <c r="AA56" i="4"/>
  <c r="AA58" i="4" s="1"/>
  <c r="AA55" i="4"/>
  <c r="AA57" i="4" s="1"/>
  <c r="AB55" i="4"/>
  <c r="AB57" i="4" s="1"/>
  <c r="AD56" i="4"/>
  <c r="AD58" i="4" s="1"/>
  <c r="AJ56" i="4" s="1"/>
  <c r="U61" i="4" s="1"/>
  <c r="AD61" i="4" s="1"/>
  <c r="AB58" i="4"/>
  <c r="AC58" i="4"/>
  <c r="AG56" i="4" l="1"/>
  <c r="R61" i="4" s="1"/>
  <c r="AA61" i="4" s="1"/>
  <c r="AH55" i="4"/>
  <c r="S60" i="4" s="1"/>
  <c r="AB60" i="4" s="1"/>
  <c r="AC57" i="4"/>
  <c r="AI55" i="4" s="1"/>
  <c r="T60" i="4" s="1"/>
  <c r="AC60" i="4" s="1"/>
  <c r="AG55" i="4"/>
  <c r="R60" i="4" s="1"/>
  <c r="AJ55" i="4"/>
  <c r="U60" i="4" s="1"/>
  <c r="AD60" i="4" s="1"/>
  <c r="AH56" i="4"/>
  <c r="S61" i="4" s="1"/>
  <c r="AB61" i="4" s="1"/>
  <c r="AI56" i="4"/>
  <c r="T61" i="4" s="1"/>
  <c r="X61" i="4" s="1"/>
  <c r="W61" i="4" l="1"/>
  <c r="W60" i="4"/>
  <c r="V61" i="4"/>
  <c r="AA60" i="4"/>
  <c r="AC61" i="4"/>
  <c r="V60" i="4"/>
  <c r="X60" i="4"/>
  <c r="AE61" i="4" l="1"/>
  <c r="F83" i="4" s="1"/>
  <c r="C84" i="4" l="1"/>
  <c r="U64" i="4" s="1"/>
  <c r="F84" i="4"/>
  <c r="K3" i="9" s="1"/>
  <c r="D83" i="4"/>
  <c r="D86" i="4" s="1"/>
  <c r="E83" i="4"/>
  <c r="D41" i="1" s="1"/>
  <c r="D84" i="4"/>
  <c r="D87" i="4" s="1"/>
  <c r="E84" i="4"/>
  <c r="J3" i="9" s="1"/>
  <c r="C83" i="4"/>
  <c r="G83" i="4" s="1"/>
  <c r="G86" i="4"/>
  <c r="T64" i="4"/>
  <c r="E41" i="1"/>
  <c r="G3" i="9"/>
  <c r="X64" i="4"/>
  <c r="I41" i="1"/>
  <c r="G87" i="4"/>
  <c r="C87" i="4" l="1"/>
  <c r="F41" i="1"/>
  <c r="R64" i="4"/>
  <c r="J34" i="4" s="1"/>
  <c r="J39" i="4" s="1"/>
  <c r="H3" i="9"/>
  <c r="H15" i="9" s="1"/>
  <c r="H35" i="9" s="1"/>
  <c r="G48" i="1" s="1"/>
  <c r="W64" i="4"/>
  <c r="F87" i="4"/>
  <c r="H41" i="1"/>
  <c r="F3" i="9"/>
  <c r="F55" i="9" s="1"/>
  <c r="D34" i="4"/>
  <c r="D11" i="4" s="1"/>
  <c r="D3" i="9"/>
  <c r="D45" i="9" s="1"/>
  <c r="C58" i="1" s="1"/>
  <c r="I84" i="4"/>
  <c r="H84" i="4"/>
  <c r="I3" i="9"/>
  <c r="T21" i="9" s="1"/>
  <c r="G41" i="1"/>
  <c r="G84" i="4"/>
  <c r="V64" i="4"/>
  <c r="M34" i="4" s="1"/>
  <c r="F86" i="4"/>
  <c r="C86" i="4"/>
  <c r="I83" i="4"/>
  <c r="B41" i="1"/>
  <c r="J41" i="1" s="1"/>
  <c r="S64" i="4"/>
  <c r="Q64" i="4"/>
  <c r="F34" i="4" s="1"/>
  <c r="F11" i="4" s="1"/>
  <c r="C41" i="1"/>
  <c r="H83" i="4"/>
  <c r="E3" i="9"/>
  <c r="E45" i="9" s="1"/>
  <c r="D58" i="1" s="1"/>
  <c r="C34" i="4"/>
  <c r="C39" i="4" s="1"/>
  <c r="G34" i="4"/>
  <c r="H29" i="7" s="1"/>
  <c r="B29" i="7"/>
  <c r="H45" i="9"/>
  <c r="G58" i="1" s="1"/>
  <c r="J45" i="9"/>
  <c r="I58" i="1" s="1"/>
  <c r="J30" i="9"/>
  <c r="J15" i="9"/>
  <c r="J35" i="9" s="1"/>
  <c r="I48" i="1" s="1"/>
  <c r="J14" i="9"/>
  <c r="J34" i="9" s="1"/>
  <c r="I47" i="1" s="1"/>
  <c r="J55" i="9"/>
  <c r="K15" i="9"/>
  <c r="K35" i="9" s="1"/>
  <c r="J48" i="1" s="1"/>
  <c r="K44" i="9"/>
  <c r="J57" i="1" s="1"/>
  <c r="K45" i="9"/>
  <c r="J58" i="1" s="1"/>
  <c r="K30" i="9"/>
  <c r="K14" i="9"/>
  <c r="K34" i="9" s="1"/>
  <c r="J47" i="1" s="1"/>
  <c r="K55" i="9"/>
  <c r="V21" i="9"/>
  <c r="G30" i="9"/>
  <c r="G44" i="9"/>
  <c r="F57" i="1" s="1"/>
  <c r="G45" i="9"/>
  <c r="F58" i="1" s="1"/>
  <c r="G14" i="9"/>
  <c r="G34" i="9" s="1"/>
  <c r="F47" i="1" s="1"/>
  <c r="G15" i="9"/>
  <c r="G35" i="9" s="1"/>
  <c r="F48" i="1" s="1"/>
  <c r="G55" i="9"/>
  <c r="R21" i="9"/>
  <c r="E35" i="7"/>
  <c r="H30" i="9" l="1"/>
  <c r="H20" i="9"/>
  <c r="H47" i="9" s="1"/>
  <c r="K55" i="2" s="1"/>
  <c r="K61" i="2" s="1"/>
  <c r="H14" i="9"/>
  <c r="H34" i="9" s="1"/>
  <c r="G47" i="1" s="1"/>
  <c r="I15" i="9"/>
  <c r="I35" i="9" s="1"/>
  <c r="H48" i="1" s="1"/>
  <c r="H55" i="9"/>
  <c r="J37" i="4"/>
  <c r="J107" i="4" s="1"/>
  <c r="J108" i="4" s="1"/>
  <c r="J109" i="4" s="1"/>
  <c r="J111" i="4" s="1"/>
  <c r="J126" i="4" s="1"/>
  <c r="K34" i="4"/>
  <c r="K11" i="4" s="1"/>
  <c r="L84" i="7"/>
  <c r="J11" i="4"/>
  <c r="J14" i="4" s="1"/>
  <c r="E25" i="1" s="1"/>
  <c r="I34" i="4"/>
  <c r="I11" i="4" s="1"/>
  <c r="I67" i="4" s="1"/>
  <c r="P21" i="9"/>
  <c r="E14" i="9"/>
  <c r="E34" i="9" s="1"/>
  <c r="D47" i="1" s="1"/>
  <c r="E30" i="9"/>
  <c r="K68" i="2" s="1"/>
  <c r="F45" i="9"/>
  <c r="E58" i="1" s="1"/>
  <c r="D14" i="9"/>
  <c r="D34" i="9" s="1"/>
  <c r="C47" i="1" s="1"/>
  <c r="L34" i="4"/>
  <c r="L11" i="4" s="1"/>
  <c r="I24" i="1" s="1"/>
  <c r="M37" i="4"/>
  <c r="N37" i="4" s="1"/>
  <c r="N84" i="7"/>
  <c r="F22" i="7"/>
  <c r="M11" i="4"/>
  <c r="J24" i="1" s="1"/>
  <c r="D30" i="9"/>
  <c r="C43" i="1" s="1"/>
  <c r="D55" i="9"/>
  <c r="I55" i="9"/>
  <c r="I58" i="9" s="1"/>
  <c r="I45" i="9"/>
  <c r="H58" i="1" s="1"/>
  <c r="E44" i="9"/>
  <c r="D57" i="1" s="1"/>
  <c r="D15" i="9"/>
  <c r="D35" i="9" s="1"/>
  <c r="C48" i="1" s="1"/>
  <c r="I14" i="9"/>
  <c r="I34" i="9" s="1"/>
  <c r="H47" i="1" s="1"/>
  <c r="I30" i="9"/>
  <c r="O68" i="2" s="1"/>
  <c r="E55" i="9"/>
  <c r="E59" i="9" s="1"/>
  <c r="Z39" i="9" s="1"/>
  <c r="D20" i="9"/>
  <c r="D47" i="9" s="1"/>
  <c r="K54" i="2" s="1"/>
  <c r="K60" i="2" s="1"/>
  <c r="E15" i="9"/>
  <c r="E35" i="9" s="1"/>
  <c r="D48" i="1" s="1"/>
  <c r="I44" i="9"/>
  <c r="H57" i="1" s="1"/>
  <c r="B27" i="7"/>
  <c r="D35" i="7"/>
  <c r="D39" i="4"/>
  <c r="H84" i="7"/>
  <c r="E34" i="4"/>
  <c r="B31" i="7" s="1"/>
  <c r="F15" i="9"/>
  <c r="F35" i="9" s="1"/>
  <c r="E48" i="1" s="1"/>
  <c r="D37" i="4"/>
  <c r="C62" i="4" s="1"/>
  <c r="F30" i="9"/>
  <c r="L68" i="2" s="1"/>
  <c r="E22" i="7"/>
  <c r="F14" i="9"/>
  <c r="F34" i="9" s="1"/>
  <c r="E47" i="1" s="1"/>
  <c r="M39" i="4"/>
  <c r="N34" i="4"/>
  <c r="D22" i="7" s="1"/>
  <c r="G39" i="4"/>
  <c r="O8" i="9"/>
  <c r="C35" i="4" s="1"/>
  <c r="O11" i="9"/>
  <c r="C36" i="4" s="1"/>
  <c r="C11" i="4"/>
  <c r="N24" i="1" s="1"/>
  <c r="J84" i="7"/>
  <c r="G84" i="7"/>
  <c r="M94" i="7" s="1"/>
  <c r="G37" i="4"/>
  <c r="C71" i="4" s="1"/>
  <c r="F39" i="4"/>
  <c r="H34" i="4"/>
  <c r="H11" i="4" s="1"/>
  <c r="Q11" i="9"/>
  <c r="F36" i="4" s="1"/>
  <c r="G11" i="4"/>
  <c r="T24" i="1" s="1"/>
  <c r="H31" i="7"/>
  <c r="C72" i="4"/>
  <c r="F72" i="4"/>
  <c r="Q8" i="9"/>
  <c r="F35" i="4" s="1"/>
  <c r="I84" i="7"/>
  <c r="I94" i="7" s="1"/>
  <c r="J8" i="9"/>
  <c r="J7" i="9"/>
  <c r="F8" i="9"/>
  <c r="F7" i="9"/>
  <c r="F67" i="4"/>
  <c r="S24" i="1"/>
  <c r="H8" i="9"/>
  <c r="P68" i="2"/>
  <c r="I43" i="1"/>
  <c r="N68" i="2"/>
  <c r="G43" i="1"/>
  <c r="M68" i="2"/>
  <c r="F43" i="1"/>
  <c r="G58" i="9"/>
  <c r="G59" i="9"/>
  <c r="Z37" i="9" s="1"/>
  <c r="K58" i="9"/>
  <c r="K59" i="9"/>
  <c r="Z33" i="9" s="1"/>
  <c r="J43" i="1"/>
  <c r="Q68" i="2"/>
  <c r="H7" i="9"/>
  <c r="E19" i="9"/>
  <c r="G60" i="1"/>
  <c r="F71" i="4"/>
  <c r="L62" i="4"/>
  <c r="M107" i="4"/>
  <c r="M108" i="4" s="1"/>
  <c r="M109" i="4" s="1"/>
  <c r="M111" i="4" s="1"/>
  <c r="M126" i="4" s="1"/>
  <c r="D14" i="4"/>
  <c r="O25" i="1" s="1"/>
  <c r="O24" i="1"/>
  <c r="E24" i="1"/>
  <c r="D7" i="9"/>
  <c r="I19" i="9"/>
  <c r="I62" i="4" l="1"/>
  <c r="K39" i="4"/>
  <c r="K37" i="4"/>
  <c r="F35" i="7"/>
  <c r="L67" i="4"/>
  <c r="K84" i="7"/>
  <c r="H94" i="7" s="1"/>
  <c r="S8" i="9"/>
  <c r="S11" i="9" s="1"/>
  <c r="I36" i="4" s="1"/>
  <c r="I39" i="4"/>
  <c r="M14" i="4"/>
  <c r="J25" i="1" s="1"/>
  <c r="L39" i="4"/>
  <c r="L72" i="4"/>
  <c r="D43" i="1"/>
  <c r="L71" i="4"/>
  <c r="J68" i="2"/>
  <c r="I71" i="4"/>
  <c r="E39" i="4"/>
  <c r="N39" i="4"/>
  <c r="I72" i="4"/>
  <c r="M84" i="7"/>
  <c r="L94" i="7" s="1"/>
  <c r="H27" i="7"/>
  <c r="E28" i="7" s="1"/>
  <c r="U8" i="9"/>
  <c r="I59" i="9"/>
  <c r="Z35" i="9" s="1"/>
  <c r="E11" i="4"/>
  <c r="P24" i="1" s="1"/>
  <c r="E43" i="1"/>
  <c r="C60" i="1"/>
  <c r="D107" i="4"/>
  <c r="D108" i="4" s="1"/>
  <c r="D109" i="4" s="1"/>
  <c r="D111" i="4" s="1"/>
  <c r="D126" i="4" s="1"/>
  <c r="E37" i="4"/>
  <c r="E58" i="9"/>
  <c r="D45" i="1" s="1"/>
  <c r="D44" i="1" s="1"/>
  <c r="H43" i="1"/>
  <c r="I35" i="4"/>
  <c r="I73" i="4" s="1"/>
  <c r="N11" i="4"/>
  <c r="K24" i="1" s="1"/>
  <c r="K94" i="7"/>
  <c r="G94" i="7"/>
  <c r="D8" i="9"/>
  <c r="D57" i="9" s="1"/>
  <c r="D24" i="1"/>
  <c r="H37" i="4"/>
  <c r="C67" i="4"/>
  <c r="J94" i="7"/>
  <c r="H39" i="4"/>
  <c r="F62" i="4"/>
  <c r="G107" i="4"/>
  <c r="G108" i="4" s="1"/>
  <c r="G109" i="4" s="1"/>
  <c r="G111" i="4" s="1"/>
  <c r="G126" i="4" s="1"/>
  <c r="N94" i="7"/>
  <c r="G14" i="4"/>
  <c r="T25" i="1" s="1"/>
  <c r="J37" i="9"/>
  <c r="I50" i="1" s="1"/>
  <c r="J56" i="9"/>
  <c r="C73" i="4"/>
  <c r="C77" i="4" s="1"/>
  <c r="C63" i="4"/>
  <c r="C96" i="4" s="1"/>
  <c r="C58" i="4" s="1"/>
  <c r="J57" i="9"/>
  <c r="J38" i="9"/>
  <c r="I51" i="1" s="1"/>
  <c r="F73" i="4"/>
  <c r="F77" i="4" s="1"/>
  <c r="F103" i="4" s="1"/>
  <c r="F60" i="4" s="1"/>
  <c r="H21" i="9"/>
  <c r="H24" i="9" s="1"/>
  <c r="F56" i="9"/>
  <c r="F37" i="9"/>
  <c r="E50" i="1" s="1"/>
  <c r="F57" i="9"/>
  <c r="F38" i="9"/>
  <c r="E51" i="1" s="1"/>
  <c r="F63" i="4"/>
  <c r="F96" i="4" s="1"/>
  <c r="F58" i="4" s="1"/>
  <c r="D21" i="9"/>
  <c r="D22" i="9" s="1"/>
  <c r="D49" i="9" s="1"/>
  <c r="C62" i="1" s="1"/>
  <c r="J45" i="1"/>
  <c r="J44" i="1" s="1"/>
  <c r="B23" i="21"/>
  <c r="X33" i="9"/>
  <c r="AD33" i="9" s="1"/>
  <c r="F24" i="1"/>
  <c r="K14" i="4"/>
  <c r="F25" i="1" s="1"/>
  <c r="K54" i="4"/>
  <c r="F39" i="1" s="1"/>
  <c r="F45" i="1"/>
  <c r="F44" i="1" s="1"/>
  <c r="X37" i="9"/>
  <c r="AD37" i="9" s="1"/>
  <c r="B19" i="21"/>
  <c r="I23" i="9"/>
  <c r="I50" i="9" s="1"/>
  <c r="H63" i="1" s="1"/>
  <c r="I20" i="9"/>
  <c r="I46" i="9"/>
  <c r="D56" i="9"/>
  <c r="D37" i="9"/>
  <c r="C50" i="1" s="1"/>
  <c r="H38" i="9"/>
  <c r="G51" i="1" s="1"/>
  <c r="H57" i="9"/>
  <c r="H37" i="9"/>
  <c r="G50" i="1" s="1"/>
  <c r="H56" i="9"/>
  <c r="X35" i="9"/>
  <c r="AD35" i="9" s="1"/>
  <c r="B21" i="21"/>
  <c r="H45" i="1"/>
  <c r="H44" i="1" s="1"/>
  <c r="E23" i="9"/>
  <c r="E50" i="9" s="1"/>
  <c r="D63" i="1" s="1"/>
  <c r="E20" i="9"/>
  <c r="E46" i="9"/>
  <c r="L49" i="2" s="1"/>
  <c r="L60" i="2" s="1"/>
  <c r="L64" i="2" s="1"/>
  <c r="H14" i="4"/>
  <c r="U25" i="1" s="1"/>
  <c r="U24" i="1"/>
  <c r="I77" i="4" l="1"/>
  <c r="I103" i="4" s="1"/>
  <c r="I60" i="4" s="1"/>
  <c r="E14" i="4"/>
  <c r="P25" i="1" s="1"/>
  <c r="I63" i="4"/>
  <c r="I96" i="4" s="1"/>
  <c r="I58" i="4" s="1"/>
  <c r="U11" i="9"/>
  <c r="L36" i="4" s="1"/>
  <c r="L35" i="4"/>
  <c r="N54" i="4"/>
  <c r="K39" i="1" s="1"/>
  <c r="X39" i="9"/>
  <c r="AD39" i="9" s="1"/>
  <c r="D38" i="9"/>
  <c r="C51" i="1" s="1"/>
  <c r="B17" i="21"/>
  <c r="C27" i="21" s="1"/>
  <c r="N14" i="4"/>
  <c r="K25" i="1" s="1"/>
  <c r="D112" i="4"/>
  <c r="BF126" i="4"/>
  <c r="L50" i="2"/>
  <c r="L61" i="2" s="1"/>
  <c r="L65" i="2" s="1"/>
  <c r="C64" i="4"/>
  <c r="H22" i="9"/>
  <c r="H49" i="9" s="1"/>
  <c r="G62" i="1" s="1"/>
  <c r="AA34" i="9"/>
  <c r="J59" i="9"/>
  <c r="Z34" i="9" s="1"/>
  <c r="C103" i="4"/>
  <c r="C60" i="4" s="1"/>
  <c r="C76" i="4"/>
  <c r="H48" i="9"/>
  <c r="G61" i="1" s="1"/>
  <c r="Y34" i="9"/>
  <c r="AE34" i="9" s="1"/>
  <c r="J58" i="9"/>
  <c r="F76" i="4"/>
  <c r="D48" i="9"/>
  <c r="C61" i="1" s="1"/>
  <c r="D24" i="9"/>
  <c r="D51" i="9" s="1"/>
  <c r="C64" i="1" s="1"/>
  <c r="AA38" i="9"/>
  <c r="F59" i="9"/>
  <c r="Z38" i="9" s="1"/>
  <c r="Y38" i="9"/>
  <c r="AE38" i="9" s="1"/>
  <c r="F58" i="9"/>
  <c r="F64" i="4"/>
  <c r="F68" i="4" s="1"/>
  <c r="F54" i="4" s="1"/>
  <c r="S39" i="1" s="1"/>
  <c r="D59" i="1"/>
  <c r="N35" i="1" s="1"/>
  <c r="Y36" i="9"/>
  <c r="AE36" i="9" s="1"/>
  <c r="H58" i="9"/>
  <c r="I64" i="4"/>
  <c r="I68" i="4" s="1"/>
  <c r="I54" i="4" s="1"/>
  <c r="D39" i="1" s="1"/>
  <c r="I76" i="4"/>
  <c r="AA40" i="9"/>
  <c r="D59" i="9"/>
  <c r="Z40" i="9" s="1"/>
  <c r="C33" i="21"/>
  <c r="C23" i="21"/>
  <c r="D23" i="21" s="1"/>
  <c r="C31" i="21"/>
  <c r="C21" i="21"/>
  <c r="D21" i="21" s="1"/>
  <c r="F19" i="9"/>
  <c r="F46" i="9" s="1"/>
  <c r="E47" i="9"/>
  <c r="L54" i="2" s="1"/>
  <c r="M60" i="2" s="1"/>
  <c r="E21" i="9"/>
  <c r="AA36" i="9"/>
  <c r="H59" i="9"/>
  <c r="Z36" i="9" s="1"/>
  <c r="C29" i="21"/>
  <c r="C19" i="21"/>
  <c r="D19" i="21" s="1"/>
  <c r="H25" i="9"/>
  <c r="H52" i="9" s="1"/>
  <c r="G65" i="1" s="1"/>
  <c r="H51" i="9"/>
  <c r="G64" i="1" s="1"/>
  <c r="H59" i="1"/>
  <c r="D35" i="1" s="1"/>
  <c r="L76" i="4"/>
  <c r="Y40" i="9"/>
  <c r="AE40" i="9" s="1"/>
  <c r="D58" i="9"/>
  <c r="J19" i="9"/>
  <c r="J46" i="9" s="1"/>
  <c r="I47" i="9"/>
  <c r="I21" i="9"/>
  <c r="L73" i="4" l="1"/>
  <c r="L77" i="4" s="1"/>
  <c r="L103" i="4" s="1"/>
  <c r="L60" i="4" s="1"/>
  <c r="L63" i="4"/>
  <c r="C17" i="21"/>
  <c r="D17" i="21" s="1"/>
  <c r="D25" i="9"/>
  <c r="D52" i="9" s="1"/>
  <c r="C65" i="1" s="1"/>
  <c r="L55" i="2"/>
  <c r="M61" i="2" s="1"/>
  <c r="C68" i="4"/>
  <c r="C54" i="4" s="1"/>
  <c r="N39" i="1" s="1"/>
  <c r="C37" i="4"/>
  <c r="X34" i="9"/>
  <c r="AD34" i="9" s="1"/>
  <c r="I45" i="1"/>
  <c r="I44" i="1" s="1"/>
  <c r="B22" i="21"/>
  <c r="I59" i="1"/>
  <c r="I73" i="1" s="1"/>
  <c r="M50" i="2"/>
  <c r="N61" i="2" s="1"/>
  <c r="M65" i="2" s="1"/>
  <c r="M49" i="2"/>
  <c r="N60" i="2" s="1"/>
  <c r="M64" i="2" s="1"/>
  <c r="E59" i="1"/>
  <c r="E73" i="1" s="1"/>
  <c r="X38" i="9"/>
  <c r="AD38" i="9" s="1"/>
  <c r="B18" i="21"/>
  <c r="E45" i="1"/>
  <c r="E44" i="1" s="1"/>
  <c r="F37" i="4"/>
  <c r="F29" i="21"/>
  <c r="E29" i="21"/>
  <c r="G29" i="21"/>
  <c r="D29" i="21"/>
  <c r="A29" i="21"/>
  <c r="J29" i="21"/>
  <c r="D60" i="1"/>
  <c r="C45" i="1"/>
  <c r="C44" i="1" s="1"/>
  <c r="X40" i="9"/>
  <c r="AD40" i="9" s="1"/>
  <c r="AF40" i="9" s="1"/>
  <c r="B16" i="21"/>
  <c r="D63" i="9"/>
  <c r="D64" i="9" s="1"/>
  <c r="D65" i="9" s="1"/>
  <c r="E62" i="9" s="1"/>
  <c r="O35" i="1"/>
  <c r="P35" i="1" s="1"/>
  <c r="H73" i="1"/>
  <c r="L37" i="4"/>
  <c r="E35" i="1"/>
  <c r="F35" i="1" s="1"/>
  <c r="D73" i="1"/>
  <c r="J20" i="9"/>
  <c r="J23" i="9"/>
  <c r="J50" i="9" s="1"/>
  <c r="I63" i="1" s="1"/>
  <c r="F23" i="9"/>
  <c r="F50" i="9" s="1"/>
  <c r="E63" i="1" s="1"/>
  <c r="F20" i="9"/>
  <c r="I22" i="9"/>
  <c r="I49" i="9" s="1"/>
  <c r="H62" i="1" s="1"/>
  <c r="I24" i="9"/>
  <c r="I48" i="9"/>
  <c r="H61" i="1" s="1"/>
  <c r="D27" i="21"/>
  <c r="E27" i="21"/>
  <c r="A27" i="21"/>
  <c r="F27" i="21"/>
  <c r="G27" i="21"/>
  <c r="J27" i="21"/>
  <c r="A31" i="21"/>
  <c r="G31" i="21"/>
  <c r="F31" i="21"/>
  <c r="D31" i="21"/>
  <c r="J31" i="21"/>
  <c r="E31" i="21"/>
  <c r="H60" i="1"/>
  <c r="E22" i="9"/>
  <c r="E49" i="9" s="1"/>
  <c r="D62" i="1" s="1"/>
  <c r="E24" i="9"/>
  <c r="E48" i="9"/>
  <c r="D61" i="1" s="1"/>
  <c r="G33" i="21"/>
  <c r="D33" i="21"/>
  <c r="E33" i="21"/>
  <c r="F33" i="21"/>
  <c r="A33" i="21"/>
  <c r="J33" i="21"/>
  <c r="X36" i="9"/>
  <c r="AD36" i="9" s="1"/>
  <c r="AF36" i="9" s="1"/>
  <c r="G45" i="1"/>
  <c r="G44" i="1" s="1"/>
  <c r="B20" i="21"/>
  <c r="H63" i="9"/>
  <c r="H64" i="9" s="1"/>
  <c r="H65" i="9" s="1"/>
  <c r="I62" i="9" s="1"/>
  <c r="I37" i="4"/>
  <c r="L64" i="4" l="1"/>
  <c r="L68" i="4" s="1"/>
  <c r="L54" i="4" s="1"/>
  <c r="I39" i="1" s="1"/>
  <c r="L96" i="4"/>
  <c r="L58" i="4" s="1"/>
  <c r="E36" i="1"/>
  <c r="F36" i="1" s="1"/>
  <c r="N36" i="1"/>
  <c r="O36" i="1"/>
  <c r="P36" i="1" s="1"/>
  <c r="D36" i="1"/>
  <c r="K19" i="9"/>
  <c r="K20" i="9" s="1"/>
  <c r="J47" i="9"/>
  <c r="J21" i="9"/>
  <c r="C32" i="21"/>
  <c r="C22" i="21"/>
  <c r="D22" i="21" s="1"/>
  <c r="G19" i="9"/>
  <c r="G20" i="9" s="1"/>
  <c r="F47" i="9"/>
  <c r="F21" i="9"/>
  <c r="C18" i="21"/>
  <c r="D18" i="21" s="1"/>
  <c r="C28" i="21"/>
  <c r="C26" i="21"/>
  <c r="C16" i="21"/>
  <c r="D16" i="21" s="1"/>
  <c r="C30" i="21"/>
  <c r="C20" i="21"/>
  <c r="D20" i="21" s="1"/>
  <c r="AC35" i="9"/>
  <c r="AF35" i="9" s="1"/>
  <c r="I63" i="9"/>
  <c r="I64" i="9" s="1"/>
  <c r="I65" i="9" s="1"/>
  <c r="J62" i="9" s="1"/>
  <c r="E25" i="9"/>
  <c r="E52" i="9" s="1"/>
  <c r="D65" i="1" s="1"/>
  <c r="E51" i="9"/>
  <c r="D64" i="1" s="1"/>
  <c r="I25" i="9"/>
  <c r="I52" i="9" s="1"/>
  <c r="H65" i="1" s="1"/>
  <c r="I51" i="9"/>
  <c r="H64" i="1" s="1"/>
  <c r="AC39" i="9"/>
  <c r="AF39" i="9" s="1"/>
  <c r="E63" i="9"/>
  <c r="E64" i="9" s="1"/>
  <c r="E65" i="9" s="1"/>
  <c r="F62" i="9" s="1"/>
  <c r="K46" i="9" l="1"/>
  <c r="R5" i="22" s="1"/>
  <c r="T5" i="22" s="1"/>
  <c r="K23" i="9"/>
  <c r="K50" i="9" s="1"/>
  <c r="J63" i="1" s="1"/>
  <c r="G46" i="9"/>
  <c r="R3" i="22" s="1"/>
  <c r="T3" i="22" s="1"/>
  <c r="G23" i="9"/>
  <c r="G50" i="9" s="1"/>
  <c r="F63" i="1" s="1"/>
  <c r="F32" i="21"/>
  <c r="A32" i="21"/>
  <c r="E32" i="21"/>
  <c r="J32" i="21"/>
  <c r="D32" i="21"/>
  <c r="G32" i="21"/>
  <c r="J48" i="9"/>
  <c r="I61" i="1" s="1"/>
  <c r="J24" i="9"/>
  <c r="J22" i="9"/>
  <c r="J49" i="9" s="1"/>
  <c r="I62" i="1" s="1"/>
  <c r="M55" i="2"/>
  <c r="O61" i="2" s="1"/>
  <c r="I60" i="1"/>
  <c r="F28" i="21"/>
  <c r="J28" i="21"/>
  <c r="A28" i="21"/>
  <c r="G28" i="21"/>
  <c r="E28" i="21"/>
  <c r="D28" i="21"/>
  <c r="F48" i="9"/>
  <c r="E61" i="1" s="1"/>
  <c r="F22" i="9"/>
  <c r="F49" i="9" s="1"/>
  <c r="E62" i="1" s="1"/>
  <c r="F24" i="9"/>
  <c r="E60" i="1"/>
  <c r="M54" i="2"/>
  <c r="O60" i="2" s="1"/>
  <c r="J30" i="21"/>
  <c r="F30" i="21"/>
  <c r="A30" i="21"/>
  <c r="E30" i="21"/>
  <c r="D30" i="21"/>
  <c r="G30" i="21"/>
  <c r="AC34" i="9"/>
  <c r="AF34" i="9" s="1"/>
  <c r="J63" i="9"/>
  <c r="J64" i="9" s="1"/>
  <c r="J65" i="9" s="1"/>
  <c r="K62" i="9" s="1"/>
  <c r="K47" i="9"/>
  <c r="K21" i="9"/>
  <c r="G26" i="21"/>
  <c r="D26" i="21"/>
  <c r="F26" i="21"/>
  <c r="E26" i="21"/>
  <c r="A26" i="21"/>
  <c r="J26" i="21"/>
  <c r="AC38" i="9"/>
  <c r="AF38" i="9" s="1"/>
  <c r="F63" i="9"/>
  <c r="F64" i="9" s="1"/>
  <c r="F65" i="9" s="1"/>
  <c r="G62" i="9" s="1"/>
  <c r="G47" i="9"/>
  <c r="G21" i="9"/>
  <c r="J59" i="1" l="1"/>
  <c r="T35" i="1" s="1"/>
  <c r="U35" i="1" s="1"/>
  <c r="R10" i="22"/>
  <c r="T10" i="22" s="1"/>
  <c r="M10" i="22" s="1"/>
  <c r="R9" i="22"/>
  <c r="T9" i="22" s="1"/>
  <c r="R8" i="22"/>
  <c r="T8" i="22" s="1"/>
  <c r="R4" i="22"/>
  <c r="T4" i="22" s="1"/>
  <c r="M4" i="22" s="1"/>
  <c r="F59" i="1"/>
  <c r="S35" i="1" s="1"/>
  <c r="R2" i="22"/>
  <c r="T2" i="22" s="1"/>
  <c r="M2" i="22" s="1"/>
  <c r="R7" i="22"/>
  <c r="T7" i="22" s="1"/>
  <c r="M7" i="22" s="1"/>
  <c r="R6" i="22"/>
  <c r="T6" i="22" s="1"/>
  <c r="M6" i="22" s="1"/>
  <c r="N50" i="2"/>
  <c r="P61" i="2" s="1"/>
  <c r="N65" i="2" s="1"/>
  <c r="N49" i="2"/>
  <c r="P60" i="2" s="1"/>
  <c r="N64" i="2" s="1"/>
  <c r="R11" i="22"/>
  <c r="T11" i="22" s="1"/>
  <c r="R13" i="22"/>
  <c r="T13" i="22" s="1"/>
  <c r="R12" i="22"/>
  <c r="T12" i="22" s="1"/>
  <c r="N54" i="2"/>
  <c r="Q60" i="2" s="1"/>
  <c r="O64" i="2" s="1"/>
  <c r="S12" i="22"/>
  <c r="U12" i="22" s="1"/>
  <c r="N12" i="22" s="1"/>
  <c r="S13" i="22"/>
  <c r="U13" i="22" s="1"/>
  <c r="N13" i="22" s="1"/>
  <c r="S11" i="22"/>
  <c r="U11" i="22" s="1"/>
  <c r="N11" i="22" s="1"/>
  <c r="M9" i="22"/>
  <c r="M8" i="22"/>
  <c r="N55" i="2"/>
  <c r="Q61" i="2" s="1"/>
  <c r="O65" i="2" s="1"/>
  <c r="S8" i="22"/>
  <c r="U8" i="22" s="1"/>
  <c r="N8" i="22" s="1"/>
  <c r="S9" i="22"/>
  <c r="U9" i="22" s="1"/>
  <c r="N9" i="22" s="1"/>
  <c r="S10" i="22"/>
  <c r="U10" i="22" s="1"/>
  <c r="N10" i="22" s="1"/>
  <c r="J25" i="9"/>
  <c r="J52" i="9" s="1"/>
  <c r="I65" i="1" s="1"/>
  <c r="J51" i="9"/>
  <c r="I64" i="1" s="1"/>
  <c r="F25" i="9"/>
  <c r="F52" i="9" s="1"/>
  <c r="E65" i="1" s="1"/>
  <c r="F51" i="9"/>
  <c r="E64" i="1" s="1"/>
  <c r="M3" i="22"/>
  <c r="AC33" i="9"/>
  <c r="AF33" i="9" s="1"/>
  <c r="K63" i="9"/>
  <c r="K64" i="9" s="1"/>
  <c r="K65" i="9" s="1"/>
  <c r="AC37" i="9"/>
  <c r="AF37" i="9" s="1"/>
  <c r="G63" i="9"/>
  <c r="G64" i="9" s="1"/>
  <c r="G65" i="9" s="1"/>
  <c r="K24" i="9"/>
  <c r="K22" i="9"/>
  <c r="K49" i="9" s="1"/>
  <c r="J62" i="1" s="1"/>
  <c r="K48" i="9"/>
  <c r="J61" i="1" s="1"/>
  <c r="S6" i="22"/>
  <c r="U6" i="22" s="1"/>
  <c r="N6" i="22" s="1"/>
  <c r="S5" i="22"/>
  <c r="U5" i="22" s="1"/>
  <c r="N5" i="22" s="1"/>
  <c r="J60" i="1"/>
  <c r="S7" i="22"/>
  <c r="U7" i="22" s="1"/>
  <c r="N7" i="22" s="1"/>
  <c r="G22" i="9"/>
  <c r="G49" i="9" s="1"/>
  <c r="F62" i="1" s="1"/>
  <c r="G24" i="9"/>
  <c r="G48" i="9"/>
  <c r="F61" i="1" s="1"/>
  <c r="M5" i="22"/>
  <c r="F60" i="1"/>
  <c r="S3" i="22"/>
  <c r="U3" i="22" s="1"/>
  <c r="N3" i="22" s="1"/>
  <c r="S4" i="22"/>
  <c r="U4" i="22" s="1"/>
  <c r="N4" i="22" s="1"/>
  <c r="S2" i="22"/>
  <c r="U2" i="22" s="1"/>
  <c r="N2" i="22" s="1"/>
  <c r="J35" i="1" l="1"/>
  <c r="K35" i="1" s="1"/>
  <c r="F73" i="1"/>
  <c r="J73" i="1"/>
  <c r="I35" i="1"/>
  <c r="M12" i="22"/>
  <c r="B12" i="22"/>
  <c r="M13" i="22"/>
  <c r="B13" i="22"/>
  <c r="M11" i="22"/>
  <c r="B11" i="22"/>
  <c r="B8" i="22"/>
  <c r="B10" i="22"/>
  <c r="B9" i="22"/>
  <c r="B7" i="22"/>
  <c r="B4" i="22"/>
  <c r="T36" i="1"/>
  <c r="U36" i="1" s="1"/>
  <c r="I36" i="1"/>
  <c r="S36" i="1"/>
  <c r="J36" i="1"/>
  <c r="K36" i="1" s="1"/>
  <c r="B6" i="22"/>
  <c r="B5" i="22"/>
  <c r="B3" i="22"/>
  <c r="B2" i="22"/>
  <c r="G25" i="9"/>
  <c r="G52" i="9" s="1"/>
  <c r="F65" i="1" s="1"/>
  <c r="G51" i="9"/>
  <c r="F64" i="1" s="1"/>
  <c r="K25" i="9"/>
  <c r="K52" i="9" s="1"/>
  <c r="J65" i="1" s="1"/>
  <c r="K51" i="9"/>
  <c r="J64" i="1" s="1"/>
  <c r="K20" i="4"/>
  <c r="K38" i="4"/>
  <c r="F17" i="1" s="1"/>
  <c r="N20" i="4"/>
  <c r="N38" i="4" s="1"/>
  <c r="D20" i="4"/>
  <c r="D38" i="4"/>
  <c r="D41" i="4" s="1"/>
  <c r="G20" i="4"/>
  <c r="G38" i="4" s="1"/>
  <c r="F20" i="4"/>
  <c r="F38" i="4" s="1"/>
  <c r="H20" i="4"/>
  <c r="H38" i="4" s="1"/>
  <c r="E20" i="4"/>
  <c r="E38" i="4" s="1"/>
  <c r="L20" i="4"/>
  <c r="L38" i="4"/>
  <c r="L55" i="4" s="1"/>
  <c r="I66" i="1" s="1"/>
  <c r="J20" i="4"/>
  <c r="J38" i="4"/>
  <c r="J144" i="4" s="1"/>
  <c r="M20" i="4"/>
  <c r="M38" i="4"/>
  <c r="M55" i="4" s="1"/>
  <c r="J66" i="1" s="1"/>
  <c r="C20" i="4"/>
  <c r="C38" i="4" s="1"/>
  <c r="I20" i="4"/>
  <c r="I38" i="4" s="1"/>
  <c r="M41" i="4" l="1"/>
  <c r="N85" i="7" s="1"/>
  <c r="M90" i="4"/>
  <c r="L90" i="4"/>
  <c r="L92" i="4" s="1"/>
  <c r="E17" i="1"/>
  <c r="D40" i="4"/>
  <c r="D43" i="4" s="1"/>
  <c r="L29" i="7"/>
  <c r="H85" i="7"/>
  <c r="O18" i="1"/>
  <c r="E3" i="22"/>
  <c r="D54" i="4"/>
  <c r="D17" i="1"/>
  <c r="I55" i="4"/>
  <c r="D66" i="1" s="1"/>
  <c r="I90" i="4"/>
  <c r="N41" i="4"/>
  <c r="N90" i="4"/>
  <c r="N55" i="4"/>
  <c r="K66" i="1" s="1"/>
  <c r="K17" i="1"/>
  <c r="F90" i="4"/>
  <c r="F55" i="4"/>
  <c r="S66" i="1" s="1"/>
  <c r="S17" i="1"/>
  <c r="E72" i="1" s="1"/>
  <c r="E74" i="1" s="1"/>
  <c r="G144" i="4"/>
  <c r="G119" i="4"/>
  <c r="G41" i="4"/>
  <c r="G117" i="4"/>
  <c r="G55" i="4"/>
  <c r="T66" i="1" s="1"/>
  <c r="T17" i="1"/>
  <c r="G90" i="4"/>
  <c r="N17" i="1"/>
  <c r="I72" i="1" s="1"/>
  <c r="I74" i="1" s="1"/>
  <c r="C55" i="4"/>
  <c r="N66" i="1" s="1"/>
  <c r="C90" i="4"/>
  <c r="E55" i="4"/>
  <c r="P66" i="1" s="1"/>
  <c r="P17" i="1"/>
  <c r="E90" i="4"/>
  <c r="E41" i="4"/>
  <c r="H55" i="4"/>
  <c r="U66" i="1" s="1"/>
  <c r="H41" i="4"/>
  <c r="U17" i="1"/>
  <c r="H90" i="4"/>
  <c r="K55" i="4"/>
  <c r="F66" i="1" s="1"/>
  <c r="K41" i="4"/>
  <c r="D55" i="4"/>
  <c r="O66" i="1" s="1"/>
  <c r="J17" i="1"/>
  <c r="O17" i="1"/>
  <c r="D90" i="4"/>
  <c r="M117" i="4"/>
  <c r="D144" i="4"/>
  <c r="I17" i="1"/>
  <c r="J117" i="4"/>
  <c r="O22" i="7"/>
  <c r="D117" i="4"/>
  <c r="M144" i="4"/>
  <c r="D119" i="4"/>
  <c r="J55" i="4"/>
  <c r="E66" i="1" s="1"/>
  <c r="J90" i="4"/>
  <c r="M119" i="4"/>
  <c r="J41" i="4"/>
  <c r="J119" i="4"/>
  <c r="K90" i="4"/>
  <c r="F72" i="1" l="1"/>
  <c r="F74" i="1" s="1"/>
  <c r="L93" i="4"/>
  <c r="L94" i="4" s="1"/>
  <c r="L104" i="4" s="1"/>
  <c r="L59" i="4" s="1"/>
  <c r="H72" i="1"/>
  <c r="H74" i="1" s="1"/>
  <c r="D120" i="4"/>
  <c r="D127" i="4" s="1"/>
  <c r="M40" i="4"/>
  <c r="M43" i="4" s="1"/>
  <c r="E12" i="22"/>
  <c r="I12" i="22" s="1"/>
  <c r="J12" i="22" s="1"/>
  <c r="M54" i="4"/>
  <c r="J39" i="1" s="1"/>
  <c r="J18" i="1"/>
  <c r="D72" i="1"/>
  <c r="D74" i="1" s="1"/>
  <c r="G72" i="1"/>
  <c r="G74" i="1" s="1"/>
  <c r="C72" i="1"/>
  <c r="C74" i="1" s="1"/>
  <c r="J72" i="1"/>
  <c r="J74" i="1" s="1"/>
  <c r="K40" i="4"/>
  <c r="E10" i="22"/>
  <c r="P35" i="7"/>
  <c r="F18" i="1"/>
  <c r="L31" i="7"/>
  <c r="E43" i="4"/>
  <c r="E4" i="22"/>
  <c r="P18" i="1"/>
  <c r="E40" i="4"/>
  <c r="F93" i="4"/>
  <c r="F94" i="4" s="1"/>
  <c r="F92" i="4"/>
  <c r="O39" i="1"/>
  <c r="E54" i="4"/>
  <c r="P39" i="1" s="1"/>
  <c r="G54" i="4"/>
  <c r="G40" i="4"/>
  <c r="T18" i="1"/>
  <c r="J85" i="7"/>
  <c r="R29" i="7"/>
  <c r="E6" i="22"/>
  <c r="I3" i="22"/>
  <c r="J3" i="22" s="1"/>
  <c r="J120" i="4"/>
  <c r="J127" i="4" s="1"/>
  <c r="C93" i="4"/>
  <c r="C94" i="4" s="1"/>
  <c r="C92" i="4"/>
  <c r="G120" i="4"/>
  <c r="G127" i="4" s="1"/>
  <c r="N22" i="7"/>
  <c r="K18" i="1"/>
  <c r="E13" i="22"/>
  <c r="N40" i="4"/>
  <c r="J40" i="4"/>
  <c r="J43" i="4" s="1"/>
  <c r="O35" i="7"/>
  <c r="L85" i="7"/>
  <c r="E18" i="1"/>
  <c r="J54" i="4"/>
  <c r="E39" i="1" s="1"/>
  <c r="E9" i="22"/>
  <c r="I92" i="4"/>
  <c r="I93" i="4"/>
  <c r="I94" i="4" s="1"/>
  <c r="F3" i="22"/>
  <c r="H86" i="7"/>
  <c r="B49" i="7"/>
  <c r="D42" i="4"/>
  <c r="D44" i="4" s="1"/>
  <c r="O19" i="1"/>
  <c r="M120" i="4"/>
  <c r="M127" i="4" s="1"/>
  <c r="L97" i="4"/>
  <c r="L57" i="4" s="1"/>
  <c r="L99" i="4"/>
  <c r="L101" i="4" s="1"/>
  <c r="H43" i="4"/>
  <c r="R27" i="7"/>
  <c r="H40" i="4"/>
  <c r="U18" i="1"/>
  <c r="E7" i="22"/>
  <c r="E42" i="7" l="1"/>
  <c r="J19" i="1"/>
  <c r="M42" i="4"/>
  <c r="M44" i="4" s="1"/>
  <c r="N87" i="7" s="1"/>
  <c r="N86" i="7"/>
  <c r="F12" i="22"/>
  <c r="BF127" i="4"/>
  <c r="L41" i="4"/>
  <c r="I18" i="1" s="1"/>
  <c r="I7" i="22"/>
  <c r="J7" i="22" s="1"/>
  <c r="I9" i="22"/>
  <c r="J9" i="22" s="1"/>
  <c r="D121" i="4"/>
  <c r="C104" i="4"/>
  <c r="C59" i="4" s="1"/>
  <c r="C97" i="4"/>
  <c r="C57" i="4" s="1"/>
  <c r="C99" i="4"/>
  <c r="C101" i="4" s="1"/>
  <c r="I4" i="22"/>
  <c r="J4" i="22" s="1"/>
  <c r="K42" i="4"/>
  <c r="F10" i="22"/>
  <c r="F55" i="7"/>
  <c r="F19" i="1"/>
  <c r="D42" i="7"/>
  <c r="F13" i="22"/>
  <c r="K19" i="1"/>
  <c r="N42" i="4"/>
  <c r="T19" i="1"/>
  <c r="H49" i="7"/>
  <c r="J86" i="7"/>
  <c r="G42" i="4"/>
  <c r="F6" i="22"/>
  <c r="I13" i="22"/>
  <c r="J13" i="22" s="1"/>
  <c r="H54" i="4"/>
  <c r="U39" i="1" s="1"/>
  <c r="T39" i="1"/>
  <c r="K43" i="4"/>
  <c r="U19" i="1"/>
  <c r="H42" i="4"/>
  <c r="H44" i="4" s="1"/>
  <c r="F7" i="22"/>
  <c r="H47" i="7"/>
  <c r="N43" i="4"/>
  <c r="G43" i="4"/>
  <c r="P42" i="7"/>
  <c r="M145" i="4"/>
  <c r="M125" i="4"/>
  <c r="F104" i="4"/>
  <c r="F59" i="4" s="1"/>
  <c r="F99" i="4"/>
  <c r="F101" i="4" s="1"/>
  <c r="F97" i="4"/>
  <c r="F57" i="4" s="1"/>
  <c r="D124" i="4"/>
  <c r="D45" i="4"/>
  <c r="O20" i="1"/>
  <c r="D125" i="4"/>
  <c r="M49" i="7"/>
  <c r="D145" i="4"/>
  <c r="H87" i="7"/>
  <c r="I6" i="22"/>
  <c r="J6" i="22" s="1"/>
  <c r="I104" i="4"/>
  <c r="I59" i="4" s="1"/>
  <c r="I99" i="4"/>
  <c r="I101" i="4" s="1"/>
  <c r="I97" i="4"/>
  <c r="I57" i="4" s="1"/>
  <c r="E19" i="1"/>
  <c r="L86" i="7"/>
  <c r="J42" i="4"/>
  <c r="J44" i="4" s="1"/>
  <c r="E55" i="7"/>
  <c r="F9" i="22"/>
  <c r="E42" i="4"/>
  <c r="E44" i="4" s="1"/>
  <c r="F4" i="22"/>
  <c r="P19" i="1"/>
  <c r="B51" i="7"/>
  <c r="I10" i="22"/>
  <c r="J10" i="22" s="1"/>
  <c r="M124" i="4" l="1"/>
  <c r="M45" i="4"/>
  <c r="N88" i="7" s="1"/>
  <c r="J20" i="1"/>
  <c r="M85" i="7"/>
  <c r="C41" i="4"/>
  <c r="E2" i="22" s="1"/>
  <c r="P22" i="7"/>
  <c r="E11" i="22"/>
  <c r="I11" i="22" s="1"/>
  <c r="J11" i="22" s="1"/>
  <c r="L40" i="4"/>
  <c r="L43" i="4" s="1"/>
  <c r="I41" i="4"/>
  <c r="D18" i="1" s="1"/>
  <c r="N44" i="4"/>
  <c r="O42" i="7" s="1"/>
  <c r="E125" i="4"/>
  <c r="E124" i="4"/>
  <c r="E45" i="4"/>
  <c r="M51" i="7"/>
  <c r="P20" i="1"/>
  <c r="G44" i="4"/>
  <c r="H88" i="7"/>
  <c r="O21" i="1"/>
  <c r="G68" i="7"/>
  <c r="J61" i="7"/>
  <c r="J21" i="1"/>
  <c r="F41" i="4"/>
  <c r="H45" i="4"/>
  <c r="H125" i="4"/>
  <c r="H124" i="4"/>
  <c r="U20" i="1"/>
  <c r="P55" i="7"/>
  <c r="J45" i="4"/>
  <c r="E20" i="1"/>
  <c r="J124" i="4"/>
  <c r="J145" i="4"/>
  <c r="L87" i="7"/>
  <c r="J125" i="4"/>
  <c r="K44" i="4"/>
  <c r="G85" i="7" l="1"/>
  <c r="N18" i="1"/>
  <c r="L27" i="7"/>
  <c r="L42" i="4"/>
  <c r="L44" i="4" s="1"/>
  <c r="M87" i="7" s="1"/>
  <c r="F11" i="22"/>
  <c r="F42" i="7"/>
  <c r="I40" i="4"/>
  <c r="D55" i="7" s="1"/>
  <c r="C40" i="4"/>
  <c r="N19" i="1" s="1"/>
  <c r="E8" i="22"/>
  <c r="I8" i="22" s="1"/>
  <c r="J8" i="22" s="1"/>
  <c r="K20" i="1"/>
  <c r="K85" i="7"/>
  <c r="H95" i="7" s="1"/>
  <c r="N124" i="4"/>
  <c r="N125" i="4"/>
  <c r="N45" i="4"/>
  <c r="K21" i="1" s="1"/>
  <c r="N35" i="7"/>
  <c r="M86" i="7"/>
  <c r="I19" i="1"/>
  <c r="S18" i="1"/>
  <c r="E5" i="22"/>
  <c r="R31" i="7"/>
  <c r="F40" i="4"/>
  <c r="I85" i="7"/>
  <c r="L95" i="7" s="1"/>
  <c r="I2" i="22"/>
  <c r="J2" i="22" s="1"/>
  <c r="E21" i="1"/>
  <c r="J74" i="7"/>
  <c r="L88" i="7"/>
  <c r="J87" i="7"/>
  <c r="G45" i="4"/>
  <c r="G124" i="4"/>
  <c r="T20" i="1"/>
  <c r="G145" i="4"/>
  <c r="D146" i="4" s="1"/>
  <c r="G125" i="4"/>
  <c r="M66" i="7"/>
  <c r="U21" i="1"/>
  <c r="F20" i="1"/>
  <c r="K124" i="4"/>
  <c r="K125" i="4"/>
  <c r="K45" i="4"/>
  <c r="Q55" i="7"/>
  <c r="G70" i="7"/>
  <c r="P21" i="1"/>
  <c r="Q42" i="7" l="1"/>
  <c r="L46" i="4"/>
  <c r="L47" i="4" s="1"/>
  <c r="J60" i="7" s="1"/>
  <c r="M95" i="7"/>
  <c r="J95" i="7"/>
  <c r="I20" i="1"/>
  <c r="L124" i="4"/>
  <c r="L45" i="4"/>
  <c r="M88" i="7" s="1"/>
  <c r="L125" i="4"/>
  <c r="I95" i="7"/>
  <c r="G95" i="7"/>
  <c r="C42" i="4"/>
  <c r="B47" i="7"/>
  <c r="K95" i="7"/>
  <c r="N95" i="7"/>
  <c r="G86" i="7"/>
  <c r="M96" i="7" s="1"/>
  <c r="F2" i="22"/>
  <c r="C43" i="4"/>
  <c r="I43" i="4"/>
  <c r="F8" i="22"/>
  <c r="K86" i="7"/>
  <c r="H96" i="7" s="1"/>
  <c r="D19" i="1"/>
  <c r="I42" i="4"/>
  <c r="I61" i="7"/>
  <c r="S19" i="1"/>
  <c r="H51" i="7"/>
  <c r="F5" i="22"/>
  <c r="I86" i="7"/>
  <c r="F42" i="4"/>
  <c r="F21" i="1"/>
  <c r="K74" i="7"/>
  <c r="I5" i="22"/>
  <c r="J5" i="22" s="1"/>
  <c r="M68" i="7"/>
  <c r="T21" i="1"/>
  <c r="J88" i="7"/>
  <c r="F43" i="4"/>
  <c r="O41" i="7" l="1"/>
  <c r="C44" i="4"/>
  <c r="C125" i="4" s="1"/>
  <c r="K61" i="7"/>
  <c r="I21" i="1"/>
  <c r="J96" i="7"/>
  <c r="I96" i="7"/>
  <c r="L96" i="7"/>
  <c r="I44" i="4"/>
  <c r="O55" i="7" s="1"/>
  <c r="G96" i="7"/>
  <c r="K96" i="7"/>
  <c r="N96" i="7"/>
  <c r="F44" i="4"/>
  <c r="C46" i="4"/>
  <c r="M47" i="7"/>
  <c r="G87" i="7" l="1"/>
  <c r="C45" i="4"/>
  <c r="G66" i="7" s="1"/>
  <c r="N20" i="1"/>
  <c r="C124" i="4"/>
  <c r="T84" i="4"/>
  <c r="O48" i="7" s="1"/>
  <c r="I46" i="4"/>
  <c r="O56" i="7" s="1"/>
  <c r="M97" i="7"/>
  <c r="J97" i="7"/>
  <c r="D20" i="1"/>
  <c r="I124" i="4"/>
  <c r="K87" i="7"/>
  <c r="H97" i="7" s="1"/>
  <c r="K97" i="7"/>
  <c r="I45" i="4"/>
  <c r="I74" i="7" s="1"/>
  <c r="I125" i="4"/>
  <c r="C49" i="4"/>
  <c r="C50" i="4" s="1"/>
  <c r="G88" i="7"/>
  <c r="N21" i="1"/>
  <c r="F46" i="4"/>
  <c r="F125" i="4"/>
  <c r="I87" i="7"/>
  <c r="F124" i="4"/>
  <c r="S20" i="1"/>
  <c r="F45" i="4"/>
  <c r="L49" i="7"/>
  <c r="C47" i="4"/>
  <c r="F68" i="7" s="1"/>
  <c r="U84" i="4" l="1"/>
  <c r="I67" i="7" s="1"/>
  <c r="I47" i="4"/>
  <c r="J75" i="7" s="1"/>
  <c r="BF125" i="4"/>
  <c r="BF124" i="4"/>
  <c r="M98" i="7"/>
  <c r="J98" i="7"/>
  <c r="N97" i="7"/>
  <c r="L97" i="7"/>
  <c r="D21" i="1"/>
  <c r="K88" i="7"/>
  <c r="H98" i="7" s="1"/>
  <c r="K98" i="7"/>
  <c r="I97" i="7"/>
  <c r="G97" i="7"/>
  <c r="F47" i="4"/>
  <c r="N68" i="7" s="1"/>
  <c r="S49" i="7"/>
  <c r="I88" i="7"/>
  <c r="M70" i="7"/>
  <c r="S21" i="1"/>
  <c r="C128" i="4" l="1"/>
  <c r="N98" i="7"/>
  <c r="L98" i="7"/>
  <c r="I98" i="7"/>
  <c r="G98"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U6" authorId="0" shapeId="0" xr:uid="{00000000-0006-0000-0100-000001000000}">
      <text>
        <r>
          <rPr>
            <b/>
            <sz val="9"/>
            <color indexed="81"/>
            <rFont val="Tahoma"/>
            <family val="2"/>
          </rPr>
          <t>Milan Zlatkovic:</t>
        </r>
        <r>
          <rPr>
            <sz val="9"/>
            <color indexed="81"/>
            <rFont val="Tahoma"/>
            <family val="2"/>
          </rPr>
          <t xml:space="preserve">
Seconds per phase</t>
        </r>
      </text>
    </comment>
    <comment ref="U8" authorId="0" shapeId="0" xr:uid="{00000000-0006-0000-0100-000002000000}">
      <text>
        <r>
          <rPr>
            <b/>
            <sz val="9"/>
            <color indexed="81"/>
            <rFont val="Tahoma"/>
            <family val="2"/>
          </rPr>
          <t>Milan Zlatkovic:</t>
        </r>
        <r>
          <rPr>
            <sz val="9"/>
            <color indexed="81"/>
            <rFont val="Tahoma"/>
            <family val="2"/>
          </rPr>
          <t xml:space="preserve">
&gt;=50 s</t>
        </r>
      </text>
    </comment>
    <comment ref="U9" authorId="0" shapeId="0" xr:uid="{00000000-0006-0000-0100-000003000000}">
      <text>
        <r>
          <rPr>
            <b/>
            <sz val="9"/>
            <color indexed="81"/>
            <rFont val="Tahoma"/>
            <family val="2"/>
          </rPr>
          <t>Milan Zlatkovic:</t>
        </r>
        <r>
          <rPr>
            <sz val="9"/>
            <color indexed="81"/>
            <rFont val="Tahoma"/>
            <family val="2"/>
          </rPr>
          <t xml:space="preserve">
&lt;=150 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C3" authorId="0" shapeId="0" xr:uid="{00000000-0006-0000-0200-000001000000}">
      <text>
        <r>
          <rPr>
            <b/>
            <sz val="9"/>
            <color indexed="81"/>
            <rFont val="Tahoma"/>
            <family val="2"/>
          </rPr>
          <t>Milan Zlatkovic:</t>
        </r>
        <r>
          <rPr>
            <sz val="9"/>
            <color indexed="81"/>
            <rFont val="Tahoma"/>
            <family val="2"/>
          </rPr>
          <t xml:space="preserve">
If no dedicated right turn lane, the volumes for through and right are summed</t>
        </r>
      </text>
    </comment>
    <comment ref="A14" authorId="0" shapeId="0" xr:uid="{00000000-0006-0000-0200-000002000000}">
      <text>
        <r>
          <rPr>
            <b/>
            <sz val="9"/>
            <color indexed="81"/>
            <rFont val="Tahoma"/>
            <family val="2"/>
          </rPr>
          <t>Milan Zlatkovic:</t>
        </r>
        <r>
          <rPr>
            <sz val="9"/>
            <color indexed="81"/>
            <rFont val="Tahoma"/>
            <family val="2"/>
          </rPr>
          <t xml:space="preserve">
VOLUME CRITERIA USED FOR PROT+PERM; THE SIG TIMING MANUAL DOES NOT HAVE THIS CRITERIA</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B5" authorId="0" shapeId="0" xr:uid="{00000000-0006-0000-0300-000001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T5" authorId="0" shapeId="0" xr:uid="{00000000-0006-0000-0300-000002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AK5" authorId="0" shapeId="0" xr:uid="{00000000-0006-0000-0300-000003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BB5" authorId="0" shapeId="0" xr:uid="{00000000-0006-0000-0300-000004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D15" authorId="0" shapeId="0" xr:uid="{00000000-0006-0000-0300-000005000000}">
      <text>
        <r>
          <rPr>
            <b/>
            <sz val="9"/>
            <color indexed="81"/>
            <rFont val="Tahoma"/>
            <family val="2"/>
          </rPr>
          <t>Milan Zlatkovic:</t>
        </r>
        <r>
          <rPr>
            <sz val="9"/>
            <color indexed="81"/>
            <rFont val="Tahoma"/>
            <family val="2"/>
          </rPr>
          <t xml:space="preserve">
Prot+perm included here</t>
        </r>
      </text>
    </comment>
    <comment ref="V15" authorId="0" shapeId="0" xr:uid="{00000000-0006-0000-0300-000006000000}">
      <text>
        <r>
          <rPr>
            <b/>
            <sz val="9"/>
            <color indexed="81"/>
            <rFont val="Tahoma"/>
            <family val="2"/>
          </rPr>
          <t>Milan Zlatkovic:</t>
        </r>
        <r>
          <rPr>
            <sz val="9"/>
            <color indexed="81"/>
            <rFont val="Tahoma"/>
            <family val="2"/>
          </rPr>
          <t xml:space="preserve">
Prot+perm included here</t>
        </r>
      </text>
    </comment>
    <comment ref="AM15" authorId="0" shapeId="0" xr:uid="{00000000-0006-0000-0300-000007000000}">
      <text>
        <r>
          <rPr>
            <b/>
            <sz val="9"/>
            <color indexed="81"/>
            <rFont val="Tahoma"/>
            <family val="2"/>
          </rPr>
          <t>Milan Zlatkovic:</t>
        </r>
        <r>
          <rPr>
            <sz val="9"/>
            <color indexed="81"/>
            <rFont val="Tahoma"/>
            <family val="2"/>
          </rPr>
          <t xml:space="preserve">
Prot+perm included here</t>
        </r>
      </text>
    </comment>
    <comment ref="BD15" authorId="0" shapeId="0" xr:uid="{00000000-0006-0000-0300-000008000000}">
      <text>
        <r>
          <rPr>
            <b/>
            <sz val="9"/>
            <color indexed="81"/>
            <rFont val="Tahoma"/>
            <family val="2"/>
          </rPr>
          <t>Milan Zlatkovic:</t>
        </r>
        <r>
          <rPr>
            <sz val="9"/>
            <color indexed="81"/>
            <rFont val="Tahoma"/>
            <family val="2"/>
          </rPr>
          <t xml:space="preserve">
Prot+perm included here</t>
        </r>
      </text>
    </comment>
    <comment ref="D23" authorId="0" shapeId="0" xr:uid="{00000000-0006-0000-0300-000009000000}">
      <text>
        <r>
          <rPr>
            <b/>
            <sz val="9"/>
            <color indexed="81"/>
            <rFont val="Tahoma"/>
            <family val="2"/>
          </rPr>
          <t>Milan Zlatkovic:</t>
        </r>
        <r>
          <rPr>
            <sz val="9"/>
            <color indexed="81"/>
            <rFont val="Tahoma"/>
            <family val="2"/>
          </rPr>
          <t xml:space="preserve">
Prot+perm included here</t>
        </r>
      </text>
    </comment>
    <comment ref="V23" authorId="0" shapeId="0" xr:uid="{00000000-0006-0000-0300-00000A000000}">
      <text>
        <r>
          <rPr>
            <b/>
            <sz val="9"/>
            <color indexed="81"/>
            <rFont val="Tahoma"/>
            <family val="2"/>
          </rPr>
          <t>Milan Zlatkovic:</t>
        </r>
        <r>
          <rPr>
            <sz val="9"/>
            <color indexed="81"/>
            <rFont val="Tahoma"/>
            <family val="2"/>
          </rPr>
          <t xml:space="preserve">
Prot+perm included here</t>
        </r>
      </text>
    </comment>
    <comment ref="AM23" authorId="0" shapeId="0" xr:uid="{00000000-0006-0000-0300-00000B000000}">
      <text>
        <r>
          <rPr>
            <b/>
            <sz val="9"/>
            <color indexed="81"/>
            <rFont val="Tahoma"/>
            <family val="2"/>
          </rPr>
          <t>Milan Zlatkovic:</t>
        </r>
        <r>
          <rPr>
            <sz val="9"/>
            <color indexed="81"/>
            <rFont val="Tahoma"/>
            <family val="2"/>
          </rPr>
          <t xml:space="preserve">
Prot+perm included here</t>
        </r>
      </text>
    </comment>
    <comment ref="BD23" authorId="0" shapeId="0" xr:uid="{00000000-0006-0000-0300-00000C000000}">
      <text>
        <r>
          <rPr>
            <b/>
            <sz val="9"/>
            <color indexed="81"/>
            <rFont val="Tahoma"/>
            <family val="2"/>
          </rPr>
          <t>Milan Zlatkovic:</t>
        </r>
        <r>
          <rPr>
            <sz val="9"/>
            <color indexed="81"/>
            <rFont val="Tahoma"/>
            <family val="2"/>
          </rPr>
          <t xml:space="preserve">
Prot+perm included here</t>
        </r>
      </text>
    </comment>
    <comment ref="D29" authorId="0" shapeId="0" xr:uid="{00000000-0006-0000-0300-00000D000000}">
      <text>
        <r>
          <rPr>
            <b/>
            <sz val="9"/>
            <color indexed="81"/>
            <rFont val="Tahoma"/>
            <family val="2"/>
          </rPr>
          <t>Milan Zlatkovic:</t>
        </r>
        <r>
          <rPr>
            <sz val="9"/>
            <color indexed="81"/>
            <rFont val="Tahoma"/>
            <family val="2"/>
          </rPr>
          <t xml:space="preserve">
Prot+perm included here</t>
        </r>
      </text>
    </comment>
    <comment ref="V29" authorId="0" shapeId="0" xr:uid="{00000000-0006-0000-0300-00000E000000}">
      <text>
        <r>
          <rPr>
            <b/>
            <sz val="9"/>
            <color indexed="81"/>
            <rFont val="Tahoma"/>
            <family val="2"/>
          </rPr>
          <t>Milan Zlatkovic:</t>
        </r>
        <r>
          <rPr>
            <sz val="9"/>
            <color indexed="81"/>
            <rFont val="Tahoma"/>
            <family val="2"/>
          </rPr>
          <t xml:space="preserve">
Prot+perm included here</t>
        </r>
      </text>
    </comment>
    <comment ref="AM29" authorId="0" shapeId="0" xr:uid="{00000000-0006-0000-0300-00000F000000}">
      <text>
        <r>
          <rPr>
            <b/>
            <sz val="9"/>
            <color indexed="81"/>
            <rFont val="Tahoma"/>
            <family val="2"/>
          </rPr>
          <t>Milan Zlatkovic:</t>
        </r>
        <r>
          <rPr>
            <sz val="9"/>
            <color indexed="81"/>
            <rFont val="Tahoma"/>
            <family val="2"/>
          </rPr>
          <t xml:space="preserve">
Prot+perm included here</t>
        </r>
      </text>
    </comment>
    <comment ref="BD29" authorId="0" shapeId="0" xr:uid="{00000000-0006-0000-0300-000010000000}">
      <text>
        <r>
          <rPr>
            <b/>
            <sz val="9"/>
            <color indexed="81"/>
            <rFont val="Tahoma"/>
            <family val="2"/>
          </rPr>
          <t>Milan Zlatkovic:</t>
        </r>
        <r>
          <rPr>
            <sz val="9"/>
            <color indexed="81"/>
            <rFont val="Tahoma"/>
            <family val="2"/>
          </rPr>
          <t xml:space="preserve">
Prot+perm included here</t>
        </r>
      </text>
    </comment>
    <comment ref="D33" authorId="0" shapeId="0" xr:uid="{00000000-0006-0000-0300-000011000000}">
      <text>
        <r>
          <rPr>
            <b/>
            <sz val="9"/>
            <color indexed="81"/>
            <rFont val="Tahoma"/>
            <family val="2"/>
          </rPr>
          <t>Milan Zlatkovic:</t>
        </r>
        <r>
          <rPr>
            <sz val="9"/>
            <color indexed="81"/>
            <rFont val="Tahoma"/>
            <family val="2"/>
          </rPr>
          <t xml:space="preserve">
Prot+perm included here</t>
        </r>
      </text>
    </comment>
    <comment ref="V33" authorId="0" shapeId="0" xr:uid="{00000000-0006-0000-0300-000012000000}">
      <text>
        <r>
          <rPr>
            <b/>
            <sz val="9"/>
            <color indexed="81"/>
            <rFont val="Tahoma"/>
            <family val="2"/>
          </rPr>
          <t>Milan Zlatkovic:</t>
        </r>
        <r>
          <rPr>
            <sz val="9"/>
            <color indexed="81"/>
            <rFont val="Tahoma"/>
            <family val="2"/>
          </rPr>
          <t xml:space="preserve">
Prot+perm included here</t>
        </r>
      </text>
    </comment>
    <comment ref="AM33" authorId="0" shapeId="0" xr:uid="{00000000-0006-0000-0300-000013000000}">
      <text>
        <r>
          <rPr>
            <b/>
            <sz val="9"/>
            <color indexed="81"/>
            <rFont val="Tahoma"/>
            <family val="2"/>
          </rPr>
          <t>Milan Zlatkovic:</t>
        </r>
        <r>
          <rPr>
            <sz val="9"/>
            <color indexed="81"/>
            <rFont val="Tahoma"/>
            <family val="2"/>
          </rPr>
          <t xml:space="preserve">
Prot+perm included here</t>
        </r>
      </text>
    </comment>
    <comment ref="BD33" authorId="0" shapeId="0" xr:uid="{00000000-0006-0000-0300-000014000000}">
      <text>
        <r>
          <rPr>
            <b/>
            <sz val="9"/>
            <color indexed="81"/>
            <rFont val="Tahoma"/>
            <family val="2"/>
          </rPr>
          <t>Milan Zlatkovic:</t>
        </r>
        <r>
          <rPr>
            <sz val="9"/>
            <color indexed="81"/>
            <rFont val="Tahoma"/>
            <family val="2"/>
          </rPr>
          <t xml:space="preserve">
Prot+perm included here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N3" authorId="0" shapeId="0" xr:uid="{00000000-0006-0000-0700-000001000000}">
      <text>
        <r>
          <rPr>
            <b/>
            <sz val="9"/>
            <color indexed="81"/>
            <rFont val="Tahoma"/>
            <family val="2"/>
          </rPr>
          <t>Milan Zlatkovic:</t>
        </r>
        <r>
          <rPr>
            <sz val="9"/>
            <color indexed="81"/>
            <rFont val="Tahoma"/>
            <family val="2"/>
          </rPr>
          <t xml:space="preserve">
Incorporates No of lanes times 12 feet, plus two 6-foot shoulders</t>
        </r>
      </text>
    </comment>
    <comment ref="B9" authorId="0" shapeId="0" xr:uid="{00000000-0006-0000-0700-000002000000}">
      <text>
        <r>
          <rPr>
            <b/>
            <sz val="9"/>
            <color indexed="81"/>
            <rFont val="Tahoma"/>
            <family val="2"/>
          </rPr>
          <t>Milan Zlatkovic:</t>
        </r>
        <r>
          <rPr>
            <sz val="9"/>
            <color indexed="81"/>
            <rFont val="Tahoma"/>
            <family val="2"/>
          </rPr>
          <t xml:space="preserve">
If the split is less than 15 seconds, no ped crossing</t>
        </r>
      </text>
    </comment>
    <comment ref="B10" authorId="0" shapeId="0" xr:uid="{00000000-0006-0000-0700-000003000000}">
      <text>
        <r>
          <rPr>
            <b/>
            <sz val="9"/>
            <color indexed="81"/>
            <rFont val="Tahoma"/>
            <family val="2"/>
          </rPr>
          <t>Milan Zlatkovic:</t>
        </r>
        <r>
          <rPr>
            <sz val="9"/>
            <color indexed="81"/>
            <rFont val="Tahoma"/>
            <family val="2"/>
          </rPr>
          <t xml:space="preserve">
Used 4 seconds to accommodate all intersections; must be decided ona  case-by-case basis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H3" authorId="0" shapeId="0" xr:uid="{00000000-0006-0000-1400-000001000000}">
      <text>
        <r>
          <rPr>
            <b/>
            <sz val="9"/>
            <color indexed="81"/>
            <rFont val="Tahoma"/>
            <family val="2"/>
          </rPr>
          <t>Milan Zlatkovic:</t>
        </r>
        <r>
          <rPr>
            <sz val="9"/>
            <color indexed="81"/>
            <rFont val="Tahoma"/>
            <family val="2"/>
          </rPr>
          <t xml:space="preserve">
From Table 4-2 (pg 4-29) of Signal Timing Manual; calculated as Second-First det;</t>
        </r>
      </text>
    </comment>
  </commentList>
</comments>
</file>

<file path=xl/sharedStrings.xml><?xml version="1.0" encoding="utf-8"?>
<sst xmlns="http://schemas.openxmlformats.org/spreadsheetml/2006/main" count="32713" uniqueCount="886">
  <si>
    <t>RECORDNAME</t>
  </si>
  <si>
    <t>INTID</t>
  </si>
  <si>
    <t>NBL2</t>
  </si>
  <si>
    <t>NBL</t>
  </si>
  <si>
    <t>NBT</t>
  </si>
  <si>
    <t>NBR</t>
  </si>
  <si>
    <t>NBR2</t>
  </si>
  <si>
    <t>SBL2</t>
  </si>
  <si>
    <t>SBL</t>
  </si>
  <si>
    <t>SBT</t>
  </si>
  <si>
    <t>SBR</t>
  </si>
  <si>
    <t>SBR2</t>
  </si>
  <si>
    <t>EBL2</t>
  </si>
  <si>
    <t>EBL</t>
  </si>
  <si>
    <t>EBT</t>
  </si>
  <si>
    <t>EBR</t>
  </si>
  <si>
    <t>EBR2</t>
  </si>
  <si>
    <t>WBL2</t>
  </si>
  <si>
    <t>WBL</t>
  </si>
  <si>
    <t>WBT</t>
  </si>
  <si>
    <t>WBR</t>
  </si>
  <si>
    <t>WBR2</t>
  </si>
  <si>
    <t>NEL</t>
  </si>
  <si>
    <t>NET</t>
  </si>
  <si>
    <t>NER</t>
  </si>
  <si>
    <t>NWL</t>
  </si>
  <si>
    <t>NWT</t>
  </si>
  <si>
    <t>NWR</t>
  </si>
  <si>
    <t>SEL</t>
  </si>
  <si>
    <t>SET</t>
  </si>
  <si>
    <t>SER</t>
  </si>
  <si>
    <t>SWL</t>
  </si>
  <si>
    <t>SWT</t>
  </si>
  <si>
    <t>SWR</t>
  </si>
  <si>
    <t>Up Node</t>
  </si>
  <si>
    <t>Dest Node</t>
  </si>
  <si>
    <t>Lanes</t>
  </si>
  <si>
    <t>Shared</t>
  </si>
  <si>
    <t>Width</t>
  </si>
  <si>
    <t>Storage</t>
  </si>
  <si>
    <t>StLanes</t>
  </si>
  <si>
    <t>Grade</t>
  </si>
  <si>
    <t>Speed</t>
  </si>
  <si>
    <t>FirstDetect</t>
  </si>
  <si>
    <t>LastDetect</t>
  </si>
  <si>
    <t>Phase1</t>
  </si>
  <si>
    <t>PermPhase1</t>
  </si>
  <si>
    <t>DetectPhase1</t>
  </si>
  <si>
    <t>IdealFlow</t>
  </si>
  <si>
    <t>LostTime</t>
  </si>
  <si>
    <t>SatFlowPerm</t>
  </si>
  <si>
    <t>SatFlowRTOR</t>
  </si>
  <si>
    <t>HeadwayFact</t>
  </si>
  <si>
    <t>Volume</t>
  </si>
  <si>
    <t>Peds</t>
  </si>
  <si>
    <t>Bicycles</t>
  </si>
  <si>
    <t>PHF</t>
  </si>
  <si>
    <t>Growth</t>
  </si>
  <si>
    <t>HeavyVehicles</t>
  </si>
  <si>
    <t>BusStops</t>
  </si>
  <si>
    <t>S1</t>
  </si>
  <si>
    <t>S2</t>
  </si>
  <si>
    <t>S3</t>
  </si>
  <si>
    <t>S4</t>
  </si>
  <si>
    <t>S5</t>
  </si>
  <si>
    <t>S6</t>
  </si>
  <si>
    <t>S7</t>
  </si>
  <si>
    <t>S8</t>
  </si>
  <si>
    <t>CL</t>
  </si>
  <si>
    <t>OFF</t>
  </si>
  <si>
    <t>LD</t>
  </si>
  <si>
    <t>REF</t>
  </si>
  <si>
    <t>TurnVolume</t>
  </si>
  <si>
    <t>Movement</t>
  </si>
  <si>
    <t>TurnVol</t>
  </si>
  <si>
    <t>N-S Major</t>
  </si>
  <si>
    <t>NORTH</t>
  </si>
  <si>
    <t xml:space="preserve"> </t>
  </si>
  <si>
    <t>TravelTime</t>
  </si>
  <si>
    <t>No Lanes</t>
  </si>
  <si>
    <t>InitPhase No.</t>
  </si>
  <si>
    <t>OppThruSpeed</t>
  </si>
  <si>
    <t>Protected</t>
  </si>
  <si>
    <t>Permitted</t>
  </si>
  <si>
    <t>Prot+perm</t>
  </si>
  <si>
    <t>Split phasing</t>
  </si>
  <si>
    <t>Criteria:</t>
  </si>
  <si>
    <t>LT lanes</t>
  </si>
  <si>
    <t>OppThruLanes</t>
  </si>
  <si>
    <t>ShareLanes</t>
  </si>
  <si>
    <t>Prot criteria</t>
  </si>
  <si>
    <t>OppLanes</t>
  </si>
  <si>
    <t>Vlt*Vo</t>
  </si>
  <si>
    <t>Decision</t>
  </si>
  <si>
    <t>*If one approach is prot+perm, so is the opposing</t>
  </si>
  <si>
    <t>Split phase criteria</t>
  </si>
  <si>
    <t>perm vs. prot+perm criteria</t>
  </si>
  <si>
    <t>3-leg?</t>
  </si>
  <si>
    <t>LT volume</t>
  </si>
  <si>
    <t>Vlt*Vo for prot</t>
  </si>
  <si>
    <t>Protected decision</t>
  </si>
  <si>
    <t>Final Decision</t>
  </si>
  <si>
    <t>Protected Phase</t>
  </si>
  <si>
    <t>Permitted Phase</t>
  </si>
  <si>
    <t>Initial Decision</t>
  </si>
  <si>
    <t>Ring 1</t>
  </si>
  <si>
    <t>Ring 2</t>
  </si>
  <si>
    <t>Protected or Prot+perm</t>
  </si>
  <si>
    <t>Ring-Barrier Structures</t>
  </si>
  <si>
    <t>All LTs permitted</t>
  </si>
  <si>
    <t>Regular Ring-Barrier Structure</t>
  </si>
  <si>
    <t>Split phasing cases</t>
  </si>
  <si>
    <t>Split-phase Ring-Barrier Structure</t>
  </si>
  <si>
    <t>Final Ring-Barrier Structure</t>
  </si>
  <si>
    <t>Ring-Barrier Movements</t>
  </si>
  <si>
    <t>E-W Major</t>
  </si>
  <si>
    <t>Table 5-6 Maximum green duration as a function of cycle length and volume</t>
  </si>
  <si>
    <t>Added (not in Manual)</t>
  </si>
  <si>
    <t>Cycle Length (s)</t>
  </si>
  <si>
    <t>Phase volume per lane</t>
  </si>
  <si>
    <t>veh/hr/ln</t>
  </si>
  <si>
    <t>Maximum Green (Gmax) (s)</t>
  </si>
  <si>
    <t>PhF</t>
  </si>
  <si>
    <t>CompVol</t>
  </si>
  <si>
    <t>Phase</t>
  </si>
  <si>
    <t>Perm phase</t>
  </si>
  <si>
    <t>Lost time</t>
  </si>
  <si>
    <t>NoLanes</t>
  </si>
  <si>
    <t>VolRef</t>
  </si>
  <si>
    <t>CycRef</t>
  </si>
  <si>
    <t>CritSum</t>
  </si>
  <si>
    <t>VolPerLane</t>
  </si>
  <si>
    <t>C check</t>
  </si>
  <si>
    <t>Min</t>
  </si>
  <si>
    <t>CalcSplit</t>
  </si>
  <si>
    <t>V/C</t>
  </si>
  <si>
    <t>UnifDelay (s)</t>
  </si>
  <si>
    <t>IncDelay (s)</t>
  </si>
  <si>
    <t>ControlDelay (s)</t>
  </si>
  <si>
    <t>LOS</t>
  </si>
  <si>
    <t>from</t>
  </si>
  <si>
    <t>to</t>
  </si>
  <si>
    <t>A</t>
  </si>
  <si>
    <t>B</t>
  </si>
  <si>
    <t>C</t>
  </si>
  <si>
    <t>D</t>
  </si>
  <si>
    <t>E</t>
  </si>
  <si>
    <t>F</t>
  </si>
  <si>
    <t>EffectiveGreen</t>
  </si>
  <si>
    <t>Capacity</t>
  </si>
  <si>
    <t>Delay</t>
  </si>
  <si>
    <t>EB APPROACH</t>
  </si>
  <si>
    <t>RIGHT TURNS</t>
  </si>
  <si>
    <t>Exclusive RT lane</t>
  </si>
  <si>
    <t>Shared RT lane</t>
  </si>
  <si>
    <t>LEFT TURNS</t>
  </si>
  <si>
    <t>LT vol per lane Vlt (vphpl)</t>
  </si>
  <si>
    <t>single lane, regular intersection</t>
  </si>
  <si>
    <t>single lane, 1-way or 3-leg int.</t>
  </si>
  <si>
    <t>&gt;=2 lanes, 1-way or 3-leg int.</t>
  </si>
  <si>
    <t>&gt;=2 lanes, regular int.</t>
  </si>
  <si>
    <t>Parking adjustment factor, fp</t>
  </si>
  <si>
    <t>Total approach volume, Vtot (vph)</t>
  </si>
  <si>
    <t>Number of through lanes, Nth</t>
  </si>
  <si>
    <t>RT volume, Vr (vph)</t>
  </si>
  <si>
    <t>LT volume, Vl (vph)</t>
  </si>
  <si>
    <t>RT adj factor, frt</t>
  </si>
  <si>
    <t>No of excl. RT lanes, Nrt</t>
  </si>
  <si>
    <t>RT vol per lane, Vrt (vphpl)</t>
  </si>
  <si>
    <t>Opposing mainline vol, Vo (vph)</t>
  </si>
  <si>
    <t>No of excl. LT lanes, Nlt</t>
  </si>
  <si>
    <t>LT adj factor, flt</t>
  </si>
  <si>
    <t>THROUGH MOVEMENT</t>
  </si>
  <si>
    <t>Permitted LT</t>
  </si>
  <si>
    <t>Protected LT</t>
  </si>
  <si>
    <t>Not Opposed LT</t>
  </si>
  <si>
    <t>THROUGH MOVEMENT WITH EXCLUSIVE LT LANE</t>
  </si>
  <si>
    <t>Critical lane volume,Vcl (vph) Max[Vlt, Vrt (exclusive), Vth]</t>
  </si>
  <si>
    <t>Through volume per lane, Vth (vphpl)</t>
  </si>
  <si>
    <t>Critical lane volume,Vcl (vph)      Max[Vrt (exclusive), Vth]</t>
  </si>
  <si>
    <t>Proportion of left turns, Plt</t>
  </si>
  <si>
    <t>Equivalence factor, El1</t>
  </si>
  <si>
    <t>Shared lane LT adjustment factor, fdl</t>
  </si>
  <si>
    <t>Exclusive</t>
  </si>
  <si>
    <t>Opposing through volume (vph)</t>
  </si>
  <si>
    <t>Type of LT lane</t>
  </si>
  <si>
    <t>Sp</t>
  </si>
  <si>
    <t>tfh</t>
  </si>
  <si>
    <t>Ish</t>
  </si>
  <si>
    <t>&gt;=2 LT lanes</t>
  </si>
  <si>
    <t>only 1 lane for all</t>
  </si>
  <si>
    <t>fdl min</t>
  </si>
  <si>
    <t>fdl for Permitted LT</t>
  </si>
  <si>
    <t>Through volume, Vt (vph)</t>
  </si>
  <si>
    <t>fdl for Prot+perm LT</t>
  </si>
  <si>
    <t>Vo&lt;1220 vph</t>
  </si>
  <si>
    <t>Vo&gt;=1220 vph</t>
  </si>
  <si>
    <t>THROUGH MOVEMENT WITH    SHARED LT LANE</t>
  </si>
  <si>
    <t>WB APPROACH</t>
  </si>
  <si>
    <t>NB APPROACH</t>
  </si>
  <si>
    <t>SB APPROACH</t>
  </si>
  <si>
    <t>DEVELOPED BY: MILAN ZLATKOVIC, milan@trafficlab.utah.edu, 801-819-5925</t>
  </si>
  <si>
    <r>
      <t xml:space="preserve">COPYRIGHT </t>
    </r>
    <r>
      <rPr>
        <b/>
        <sz val="11"/>
        <color indexed="8"/>
        <rFont val="Calibri"/>
        <family val="2"/>
      </rPr>
      <t>© 2012 MILAN ZLATKOVIC</t>
    </r>
  </si>
  <si>
    <t>Note: some calculation sheets are hidden!!!</t>
  </si>
  <si>
    <t>some calculation cells are hidden!</t>
  </si>
  <si>
    <t>So</t>
  </si>
  <si>
    <t>HGV%</t>
  </si>
  <si>
    <t>Exclusive Through</t>
  </si>
  <si>
    <t>Exclusive Left</t>
  </si>
  <si>
    <t>No of lanes</t>
  </si>
  <si>
    <t>Flu</t>
  </si>
  <si>
    <t>Fhv</t>
  </si>
  <si>
    <t>RS</t>
  </si>
  <si>
    <t>CS</t>
  </si>
  <si>
    <t>MOVEMENT CAPACITIES (VPH)</t>
  </si>
  <si>
    <t>SPLIT DURATIONS (S)</t>
  </si>
  <si>
    <t>TURNING VOLUMES (VPH)</t>
  </si>
  <si>
    <t>PHASE DESIGNATION (PHASE No)</t>
  </si>
  <si>
    <t>V/C RATIO</t>
  </si>
  <si>
    <t>CONTROL DELAY (S)</t>
  </si>
  <si>
    <t>INTERSECTION LEVEL OF SERVICE (LOS)</t>
  </si>
  <si>
    <t>Color</t>
  </si>
  <si>
    <t xml:space="preserve">THIS MATERIAL REPRESENTS A COMPUTATIONAL ENGINE FOR SIGNALIZED INTERESCTIONS ANALYSIS USING THE QUICK ESTIMATION METHOD (QEM) AND METHODOLOGIES FOR COMPUTING PARAMETERS OF SIGNALIZED INTERSECTIONS. IT IS OFFERED AS-IS, WITHOUTH WARANTY OR PROMISE OF SUPPORT OF ANY KIND. UNDER NO CIRCUMSTANCES IS THE AUTHOR LIABLE FOR ANY LOSS OR DAMAGE CAUSED BY THE USE OF THIS PRODUCT. THE COMPUTATIONAL ENGINE IS SUBJECT TO CHANGE WITHOUT NOTICE. THIS MATERIAL AND THE COPYRIGHTS ARE OWNED BY THE AUTHOR. </t>
  </si>
  <si>
    <t>ENSURING SIMULTANEOUS GAP AT BARRIER!!!</t>
  </si>
  <si>
    <t>Perm Left Cap</t>
  </si>
  <si>
    <t>Prot Left Cap</t>
  </si>
  <si>
    <t>Prot+perm L Cap</t>
  </si>
  <si>
    <t>CritLaneVol</t>
  </si>
  <si>
    <t>No lanes</t>
  </si>
  <si>
    <t>EB Speed</t>
  </si>
  <si>
    <t>WB speed</t>
  </si>
  <si>
    <t>SB speed</t>
  </si>
  <si>
    <t>NB speed</t>
  </si>
  <si>
    <t>CS/RS</t>
  </si>
  <si>
    <t>PHF:</t>
  </si>
  <si>
    <t>HGV %:</t>
  </si>
  <si>
    <t>Ideal So</t>
  </si>
  <si>
    <t>B1</t>
  </si>
  <si>
    <t>B2</t>
  </si>
  <si>
    <t>SHEET 1 COMMUNICATES WITH NEXTA FOR PERFORMING SIGNAL CONTROL ESTIMATION IN MESOSIMULATION AND EXPORTING UTDF FORMATS; DO NOT AMEND THIS SHEET. FINAL RESULTS ARE GIVEN IN SUMMARY SHEET</t>
  </si>
  <si>
    <t>NO LANES</t>
  </si>
  <si>
    <t>B1 check</t>
  </si>
  <si>
    <t>B2 check</t>
  </si>
  <si>
    <t>Street Name</t>
  </si>
  <si>
    <t>VolForMaxG</t>
  </si>
  <si>
    <t>Street name:</t>
  </si>
  <si>
    <t>D1</t>
  </si>
  <si>
    <t>D2</t>
  </si>
  <si>
    <t>D3</t>
  </si>
  <si>
    <t>D4</t>
  </si>
  <si>
    <t>D5</t>
  </si>
  <si>
    <t>D6</t>
  </si>
  <si>
    <t>D7</t>
  </si>
  <si>
    <t>D8</t>
  </si>
  <si>
    <t>BRP</t>
  </si>
  <si>
    <t>MinGreen</t>
  </si>
  <si>
    <t>MaxGreen</t>
  </si>
  <si>
    <t>VehExt</t>
  </si>
  <si>
    <t>TimeBeforeReduce</t>
  </si>
  <si>
    <t>TimeToReduce</t>
  </si>
  <si>
    <t>MinGap</t>
  </si>
  <si>
    <t>Yellow</t>
  </si>
  <si>
    <t>AllRed</t>
  </si>
  <si>
    <t>Recall</t>
  </si>
  <si>
    <t>Walk</t>
  </si>
  <si>
    <t>DontWalk</t>
  </si>
  <si>
    <t>PedCalls</t>
  </si>
  <si>
    <t>MinSplit</t>
  </si>
  <si>
    <t>DualEntry</t>
  </si>
  <si>
    <t>InhibitMax</t>
  </si>
  <si>
    <t>Start</t>
  </si>
  <si>
    <t>End</t>
  </si>
  <si>
    <t>Yield</t>
  </si>
  <si>
    <t>Yield170</t>
  </si>
  <si>
    <t>LocalStart</t>
  </si>
  <si>
    <t>LocalYield</t>
  </si>
  <si>
    <t>LocalYield170</t>
  </si>
  <si>
    <t>Splits</t>
  </si>
  <si>
    <t>Mov</t>
  </si>
  <si>
    <t>StreetWidth</t>
  </si>
  <si>
    <t>Approach speed (mph)</t>
  </si>
  <si>
    <t>Width of Intersection vs All-red</t>
  </si>
  <si>
    <t>Yref</t>
  </si>
  <si>
    <t>All Red</t>
  </si>
  <si>
    <t>Don’t walk</t>
  </si>
  <si>
    <t>Min Green</t>
  </si>
  <si>
    <t>Max Green</t>
  </si>
  <si>
    <t>Min Gap</t>
  </si>
  <si>
    <t>PedMinSplit</t>
  </si>
  <si>
    <t>LinkFFSpeed</t>
  </si>
  <si>
    <t>AppSpeedLimit</t>
  </si>
  <si>
    <t>ThruSpeedLimit</t>
  </si>
  <si>
    <t>Speed, mph</t>
  </si>
  <si>
    <t>MAH (s)</t>
  </si>
  <si>
    <t>DetZoneLength</t>
  </si>
  <si>
    <t>No</t>
  </si>
  <si>
    <t>MovementRef</t>
  </si>
  <si>
    <t>Min C</t>
  </si>
  <si>
    <t>Min B1</t>
  </si>
  <si>
    <t>Min B2</t>
  </si>
  <si>
    <t>Ccalc</t>
  </si>
  <si>
    <t>MIN Splits!</t>
  </si>
  <si>
    <t>Auto</t>
  </si>
  <si>
    <t>Manual</t>
  </si>
  <si>
    <t>Passage</t>
  </si>
  <si>
    <t>Detector-Stop line distance (ft)</t>
  </si>
  <si>
    <t>Det. Zone length (ft)</t>
  </si>
  <si>
    <t>Extend (s)</t>
  </si>
  <si>
    <t>speed/det zone</t>
  </si>
  <si>
    <t>for MAH = 4s</t>
  </si>
  <si>
    <t>Passage (veh. Extension)</t>
  </si>
  <si>
    <t>DetZoneLRef</t>
  </si>
  <si>
    <t>SpeedRef</t>
  </si>
  <si>
    <t>for MAH = 2s</t>
  </si>
  <si>
    <t>Gap</t>
  </si>
  <si>
    <t>PhRef</t>
  </si>
  <si>
    <t>Split</t>
  </si>
  <si>
    <t>Split (s)</t>
  </si>
  <si>
    <t>Capacity (vph)</t>
  </si>
  <si>
    <t>Delay (s)</t>
  </si>
  <si>
    <t>DispGreen</t>
  </si>
  <si>
    <t>EffectiveGren</t>
  </si>
  <si>
    <t>Perm Left Gd</t>
  </si>
  <si>
    <t>Prot Left Gd</t>
  </si>
  <si>
    <t>Prot+perm L Gd</t>
  </si>
  <si>
    <t>RTORreduction</t>
  </si>
  <si>
    <t>LaneGroupFlow</t>
  </si>
  <si>
    <t>SatFlowRateProt</t>
  </si>
  <si>
    <t>SatFlowRatePerm</t>
  </si>
  <si>
    <t>OpposingVol4LT</t>
  </si>
  <si>
    <t>FollowUpHeadway</t>
  </si>
  <si>
    <t>LaneVolume</t>
  </si>
  <si>
    <t>CycleCalc</t>
  </si>
  <si>
    <t>Gu</t>
  </si>
  <si>
    <t>Gp</t>
  </si>
  <si>
    <t>gu</t>
  </si>
  <si>
    <t>gp</t>
  </si>
  <si>
    <t>l*</t>
  </si>
  <si>
    <t>e</t>
  </si>
  <si>
    <t>l</t>
  </si>
  <si>
    <t>gf</t>
  </si>
  <si>
    <t>gf 1LaneApp</t>
  </si>
  <si>
    <t>LTC</t>
  </si>
  <si>
    <t>gf 2+lanesApp</t>
  </si>
  <si>
    <t>Cap PermLTExclusive</t>
  </si>
  <si>
    <t>EL1</t>
  </si>
  <si>
    <t>nq</t>
  </si>
  <si>
    <t>EL2</t>
  </si>
  <si>
    <t>Plto</t>
  </si>
  <si>
    <t>CapProtExclusive</t>
  </si>
  <si>
    <t>Cap PermLTShared</t>
  </si>
  <si>
    <t>PL</t>
  </si>
  <si>
    <t>CapProtPermExcl</t>
  </si>
  <si>
    <t>Perm Left Shared Cap</t>
  </si>
  <si>
    <t>DischargeRate</t>
  </si>
  <si>
    <t>DisTime/hr</t>
  </si>
  <si>
    <t>Cap (vph)</t>
  </si>
  <si>
    <t>RTOR %</t>
  </si>
  <si>
    <t>Plt Exclusive</t>
  </si>
  <si>
    <t>Plt Shared</t>
  </si>
  <si>
    <t>Eastbound</t>
  </si>
  <si>
    <t>Westbound</t>
  </si>
  <si>
    <t>Northbound</t>
  </si>
  <si>
    <t>Southbound</t>
  </si>
  <si>
    <t>1a</t>
  </si>
  <si>
    <t>1b</t>
  </si>
  <si>
    <t>1c</t>
  </si>
  <si>
    <t>2a</t>
  </si>
  <si>
    <t>2b</t>
  </si>
  <si>
    <t>3a</t>
  </si>
  <si>
    <t>3b</t>
  </si>
  <si>
    <t>Not opposed</t>
  </si>
  <si>
    <t>Phase Plan</t>
  </si>
  <si>
    <t>LOOKUP PHASE PLAN</t>
  </si>
  <si>
    <t>Designation</t>
  </si>
  <si>
    <t>Coded</t>
  </si>
  <si>
    <t>Prot+perm?</t>
  </si>
  <si>
    <t>Not opposed?</t>
  </si>
  <si>
    <t>ProtectedA</t>
  </si>
  <si>
    <t>Dominant?</t>
  </si>
  <si>
    <t>Initial Code</t>
  </si>
  <si>
    <t>EB-WB</t>
  </si>
  <si>
    <t>NB-SB</t>
  </si>
  <si>
    <t>EB-WB,NB-SB</t>
  </si>
  <si>
    <t>Reference</t>
  </si>
  <si>
    <t>Lost Time</t>
  </si>
  <si>
    <t>Movement Code</t>
  </si>
  <si>
    <t>Critical Volume</t>
  </si>
  <si>
    <t>EBWBTH</t>
  </si>
  <si>
    <t>WBTHLT</t>
  </si>
  <si>
    <t>EBTHLT</t>
  </si>
  <si>
    <t>EBWBLT</t>
  </si>
  <si>
    <t>NBSBTH</t>
  </si>
  <si>
    <t>SBTHLT</t>
  </si>
  <si>
    <t>NBTHLT</t>
  </si>
  <si>
    <t>NBSBLT</t>
  </si>
  <si>
    <t>Green Time</t>
  </si>
  <si>
    <t>EB</t>
  </si>
  <si>
    <t>WB</t>
  </si>
  <si>
    <t>NB</t>
  </si>
  <si>
    <t>SB</t>
  </si>
  <si>
    <t>L</t>
  </si>
  <si>
    <t>T</t>
  </si>
  <si>
    <t>R</t>
  </si>
  <si>
    <t>Lost time (s)</t>
  </si>
  <si>
    <t>CBD</t>
  </si>
  <si>
    <t>Other</t>
  </si>
  <si>
    <t>Min cycle (s)</t>
  </si>
  <si>
    <t>Max cycle (s)</t>
  </si>
  <si>
    <t>HCM Phase Duration</t>
  </si>
  <si>
    <t>Approach Delay (s)</t>
  </si>
  <si>
    <t>Approach LOS</t>
  </si>
  <si>
    <t>Intersection Delay (s)</t>
  </si>
  <si>
    <t>Intersection LOS</t>
  </si>
  <si>
    <t>Intersection V/C</t>
  </si>
  <si>
    <t>Prot Phase</t>
  </si>
  <si>
    <t>Sum of Lost Time</t>
  </si>
  <si>
    <t>Cycle Calculated</t>
  </si>
  <si>
    <t>Cycle Adopted</t>
  </si>
  <si>
    <t>Intersection Status</t>
  </si>
  <si>
    <t>Under Capacity</t>
  </si>
  <si>
    <t>Near Capacity</t>
  </si>
  <si>
    <t>At Capacity</t>
  </si>
  <si>
    <t>Over Capacity</t>
  </si>
  <si>
    <t>Green Ratio (g/c)</t>
  </si>
  <si>
    <t>min</t>
  </si>
  <si>
    <t>max</t>
  </si>
  <si>
    <t>C adopt</t>
  </si>
  <si>
    <t>CcalcAdopt</t>
  </si>
  <si>
    <t>Min C Phasing</t>
  </si>
  <si>
    <t>Min Cycle</t>
  </si>
  <si>
    <t>Total approach volumes</t>
  </si>
  <si>
    <t>Perm LT Discharge</t>
  </si>
  <si>
    <t>Prot LT Discharge</t>
  </si>
  <si>
    <t>Prot+perm LT Discharge</t>
  </si>
  <si>
    <t>Geometry check:</t>
  </si>
  <si>
    <t>Start times</t>
  </si>
  <si>
    <t>End times</t>
  </si>
  <si>
    <t>Phase 1</t>
  </si>
  <si>
    <t>Phase 2</t>
  </si>
  <si>
    <t>Phase 3</t>
  </si>
  <si>
    <t>Phase 4</t>
  </si>
  <si>
    <t>Phase 5</t>
  </si>
  <si>
    <t>Phase 6</t>
  </si>
  <si>
    <t>Phase 7</t>
  </si>
  <si>
    <t>Phase 8</t>
  </si>
  <si>
    <t>Green</t>
  </si>
  <si>
    <t>Green start</t>
  </si>
  <si>
    <t>Yellow start</t>
  </si>
  <si>
    <t>Red start</t>
  </si>
  <si>
    <t>Split end</t>
  </si>
  <si>
    <t>Red</t>
  </si>
  <si>
    <t>red 1</t>
  </si>
  <si>
    <t>green</t>
  </si>
  <si>
    <t>yellow</t>
  </si>
  <si>
    <t>red 2</t>
  </si>
  <si>
    <t>For phasing chart:</t>
  </si>
  <si>
    <t>Phase start</t>
  </si>
  <si>
    <t>Phase end</t>
  </si>
  <si>
    <t>Match reference</t>
  </si>
  <si>
    <t>SatFlowProt</t>
  </si>
  <si>
    <t>Permitted LT flag</t>
  </si>
  <si>
    <t>Effective green ref</t>
  </si>
  <si>
    <t>Effective green</t>
  </si>
  <si>
    <t>Effective start</t>
  </si>
  <si>
    <t>Effective end</t>
  </si>
  <si>
    <t>Movement correspond</t>
  </si>
  <si>
    <t>Not used</t>
  </si>
  <si>
    <r>
      <t>Area type</t>
    </r>
    <r>
      <rPr>
        <sz val="10"/>
        <rFont val="Symbol"/>
        <family val="1"/>
        <charset val="2"/>
      </rPr>
      <t>®</t>
    </r>
  </si>
  <si>
    <t>Max C</t>
  </si>
  <si>
    <t>Ped walk</t>
  </si>
  <si>
    <t>Ped effective green</t>
  </si>
  <si>
    <t>Ped Dela (s/ped)</t>
  </si>
  <si>
    <t>Yes</t>
  </si>
  <si>
    <t>Ped Volume</t>
  </si>
  <si>
    <t>Bike volume</t>
  </si>
  <si>
    <t>Ped volume</t>
  </si>
  <si>
    <t>Total ped delay (hr/peak hour)</t>
  </si>
  <si>
    <t>Ped delay (hr/peak hour)</t>
  </si>
  <si>
    <t>PEDS</t>
  </si>
  <si>
    <t>Bike capacity cb</t>
  </si>
  <si>
    <t>Bike delay (s/bike)</t>
  </si>
  <si>
    <t>Bike volume (bike/hr)</t>
  </si>
  <si>
    <t>Bike green (s)</t>
  </si>
  <si>
    <t>Total bike delay (hr/peak hr)</t>
  </si>
  <si>
    <t>BIKES</t>
  </si>
  <si>
    <t>Crossing distance (ft)</t>
  </si>
  <si>
    <t>Max crossing (ft)</t>
  </si>
  <si>
    <t>Value of Time (VOT) $/hr</t>
  </si>
  <si>
    <t>Cars</t>
  </si>
  <si>
    <t>Trucks</t>
  </si>
  <si>
    <t>Truck %</t>
  </si>
  <si>
    <t>User costs ($/hr)</t>
  </si>
  <si>
    <t>Bikes</t>
  </si>
  <si>
    <t>Total</t>
  </si>
  <si>
    <t>TOTAL USER COST</t>
  </si>
  <si>
    <t>COSTS</t>
  </si>
  <si>
    <t>Street Width (ft)</t>
  </si>
  <si>
    <t>West leg</t>
  </si>
  <si>
    <t>East leg</t>
  </si>
  <si>
    <t>South leg</t>
  </si>
  <si>
    <t>North leg</t>
  </si>
  <si>
    <t>Cat</t>
  </si>
  <si>
    <t>Name</t>
  </si>
  <si>
    <t>Min street spacing</t>
  </si>
  <si>
    <t>Min driveway spacing</t>
  </si>
  <si>
    <t>R-PU</t>
  </si>
  <si>
    <t>R-U</t>
  </si>
  <si>
    <t>C-U</t>
  </si>
  <si>
    <t>Category</t>
  </si>
  <si>
    <t>Street Density (segment)</t>
  </si>
  <si>
    <t>Driveway Density (segment)</t>
  </si>
  <si>
    <t>Min Signal Spacing (ft)</t>
  </si>
  <si>
    <t>SB peds?</t>
  </si>
  <si>
    <t>EB peds?</t>
  </si>
  <si>
    <t>WB peds?</t>
  </si>
  <si>
    <t>Manually input LT treatment?</t>
  </si>
  <si>
    <t>NB peds?</t>
  </si>
  <si>
    <t>Transit Frq</t>
  </si>
  <si>
    <t>bus/h</t>
  </si>
  <si>
    <t>TRANSIT</t>
  </si>
  <si>
    <t>Transit volume (bus/hr)</t>
  </si>
  <si>
    <t>Transit green (s)</t>
  </si>
  <si>
    <t>Transit delay (s/bus)</t>
  </si>
  <si>
    <t>Total transit delay (hr/peak hr)</t>
  </si>
  <si>
    <t>Ped speed (fps)</t>
  </si>
  <si>
    <t>Protected + permitted</t>
  </si>
  <si>
    <t>DEVELOPED BY: MILAN ZLATKOVIC, mzlatkov@uwyo.edu</t>
  </si>
  <si>
    <t>C1</t>
  </si>
  <si>
    <t>C2</t>
  </si>
  <si>
    <t>C3</t>
  </si>
  <si>
    <t>C4</t>
  </si>
  <si>
    <t>C5</t>
  </si>
  <si>
    <t>C6</t>
  </si>
  <si>
    <t>C7</t>
  </si>
  <si>
    <t>C8</t>
  </si>
  <si>
    <t>C9</t>
  </si>
  <si>
    <t>C10</t>
  </si>
  <si>
    <t>C11</t>
  </si>
  <si>
    <t>C12</t>
  </si>
  <si>
    <t>d1</t>
  </si>
  <si>
    <t>d2</t>
  </si>
  <si>
    <t>d3</t>
  </si>
  <si>
    <t>d4</t>
  </si>
  <si>
    <t>d5</t>
  </si>
  <si>
    <t>d6</t>
  </si>
  <si>
    <t>d7</t>
  </si>
  <si>
    <t>d8</t>
  </si>
  <si>
    <t>d9</t>
  </si>
  <si>
    <t>d10</t>
  </si>
  <si>
    <t>d11</t>
  </si>
  <si>
    <t>Min D</t>
  </si>
  <si>
    <t>Opt C</t>
  </si>
  <si>
    <t>This program is free software: you can redistribute it and/or modify it under the terms of the GNU General Public License as published by the Free Software Foundation, either version 3 of the License, or any later version. 
This program is distributed in the hope that it will be useful, but WITHOUT ANY WARRANTY; without even the implied warranty of MERCHANTABILITY or FITNESS FOR A PARTICULAR PURPOSE.  See the GNU General Public License for more details.</t>
  </si>
  <si>
    <t>Manually input cycle?</t>
  </si>
  <si>
    <t>!</t>
  </si>
  <si>
    <t>"</t>
  </si>
  <si>
    <t>#</t>
  </si>
  <si>
    <t>$</t>
  </si>
  <si>
    <t>:</t>
  </si>
  <si>
    <t>=</t>
  </si>
  <si>
    <t>&gt;</t>
  </si>
  <si>
    <t>[Links]</t>
  </si>
  <si>
    <t>Offset</t>
  </si>
  <si>
    <t>[Lanes]</t>
  </si>
  <si>
    <t>[Timeplans]</t>
  </si>
  <si>
    <t>[Phases]</t>
  </si>
  <si>
    <t>ActGreen</t>
  </si>
  <si>
    <t>Count</t>
  </si>
  <si>
    <t>CountInt</t>
  </si>
  <si>
    <t>Links</t>
  </si>
  <si>
    <t>start_row</t>
  </si>
  <si>
    <t>end_row</t>
  </si>
  <si>
    <t>Timeplans</t>
  </si>
  <si>
    <t>Phases</t>
  </si>
  <si>
    <t>Movement_ID</t>
  </si>
  <si>
    <t>Phase_number</t>
  </si>
  <si>
    <t>Permissive</t>
  </si>
  <si>
    <t>Protection_original</t>
  </si>
  <si>
    <t>Protected/Permissive</t>
  </si>
  <si>
    <t>Protection</t>
  </si>
  <si>
    <t>For data dictionary:</t>
  </si>
  <si>
    <t>node_id</t>
  </si>
  <si>
    <t>mvmt_id</t>
  </si>
  <si>
    <t>offroad_link_id</t>
  </si>
  <si>
    <t>phase_num</t>
  </si>
  <si>
    <t>protection</t>
  </si>
  <si>
    <t>notes</t>
  </si>
  <si>
    <t>osm_node_id</t>
  </si>
  <si>
    <t>time_window</t>
  </si>
  <si>
    <t>time_interval</t>
  </si>
  <si>
    <t>travel_time_delta</t>
  </si>
  <si>
    <t>capacity</t>
  </si>
  <si>
    <t>v_over_c</t>
  </si>
  <si>
    <t>cycle_no</t>
  </si>
  <si>
    <t>cycle_length</t>
  </si>
  <si>
    <t>green_time</t>
  </si>
  <si>
    <t>red_time</t>
  </si>
  <si>
    <t>stage_no</t>
  </si>
  <si>
    <t>mvmt_text_id</t>
  </si>
  <si>
    <t>start_green_time</t>
  </si>
  <si>
    <t>end_green_time</t>
  </si>
  <si>
    <t>geometry</t>
  </si>
  <si>
    <t>phase</t>
  </si>
  <si>
    <t>start</t>
  </si>
  <si>
    <t>end</t>
  </si>
  <si>
    <t>start_hhmmss</t>
  </si>
  <si>
    <t>end_hhmmss</t>
  </si>
  <si>
    <t>None</t>
  </si>
  <si>
    <t>b</t>
  </si>
  <si>
    <t>c</t>
  </si>
  <si>
    <t>d</t>
  </si>
  <si>
    <t>f</t>
  </si>
  <si>
    <t>g</t>
  </si>
  <si>
    <t>h</t>
  </si>
  <si>
    <t>i</t>
  </si>
  <si>
    <t>signal_phase</t>
  </si>
  <si>
    <t>signal_phase_id</t>
  </si>
  <si>
    <t>ring</t>
  </si>
  <si>
    <t>barrier</t>
  </si>
  <si>
    <t>signal_phase_concurrency</t>
  </si>
  <si>
    <t>timing_phase_id</t>
  </si>
  <si>
    <t>signal_phase_num</t>
  </si>
  <si>
    <t>min_green</t>
  </si>
  <si>
    <t>max_green</t>
  </si>
  <si>
    <t>extension</t>
  </si>
  <si>
    <t>clearance</t>
  </si>
  <si>
    <t>walk_time</t>
  </si>
  <si>
    <t>ped_clearance</t>
  </si>
  <si>
    <t>timing_plan_id</t>
  </si>
  <si>
    <t>time_day</t>
  </si>
  <si>
    <t>coord_node_id</t>
  </si>
  <si>
    <t>coord_phase</t>
  </si>
  <si>
    <t>offset</t>
  </si>
  <si>
    <t>signal_timing_plan</t>
  </si>
  <si>
    <t>00:00_15:00</t>
  </si>
  <si>
    <t>signal_timing</t>
  </si>
  <si>
    <t>BRP (Barrier-Ring-Position)</t>
  </si>
  <si>
    <t>Code</t>
  </si>
  <si>
    <t>BRP (barrier-ring-position)</t>
  </si>
  <si>
    <t>LT treatment</t>
  </si>
  <si>
    <t>[Network]</t>
  </si>
  <si>
    <t>Network Settings</t>
  </si>
  <si>
    <t>DATA</t>
  </si>
  <si>
    <t>UTDFVERSION</t>
  </si>
  <si>
    <t>Metric</t>
  </si>
  <si>
    <t>yellowTime</t>
  </si>
  <si>
    <t>allRedTime</t>
  </si>
  <si>
    <t>HV</t>
  </si>
  <si>
    <t>DefWidth</t>
  </si>
  <si>
    <t>DefFlow</t>
  </si>
  <si>
    <t>vehLength</t>
  </si>
  <si>
    <t>heavyvehlength</t>
  </si>
  <si>
    <t>criticalgap</t>
  </si>
  <si>
    <t>followuptime</t>
  </si>
  <si>
    <t>stopthresholdspeed</t>
  </si>
  <si>
    <t>criticalmergegap</t>
  </si>
  <si>
    <t>growth</t>
  </si>
  <si>
    <t>PedSpeed</t>
  </si>
  <si>
    <t>LostTimeAdjust</t>
  </si>
  <si>
    <t>[Nodes]</t>
  </si>
  <si>
    <t>Node Data</t>
  </si>
  <si>
    <t>TYPE</t>
  </si>
  <si>
    <t>X</t>
  </si>
  <si>
    <t>Y</t>
  </si>
  <si>
    <t>Z</t>
  </si>
  <si>
    <t>DESCRIPTION</t>
  </si>
  <si>
    <t>Inside Radius</t>
  </si>
  <si>
    <t>Outside Radius</t>
  </si>
  <si>
    <t>Roundabout Lanes</t>
  </si>
  <si>
    <t>Circle Speed</t>
  </si>
  <si>
    <t>Link Data</t>
  </si>
  <si>
    <t>NE</t>
  </si>
  <si>
    <t>NW</t>
  </si>
  <si>
    <t>SE</t>
  </si>
  <si>
    <t>SW</t>
  </si>
  <si>
    <t>Up ID</t>
  </si>
  <si>
    <t>Distance</t>
  </si>
  <si>
    <t>Time</t>
  </si>
  <si>
    <t>Median</t>
  </si>
  <si>
    <t>TWLTL</t>
  </si>
  <si>
    <t>Crosswalk Width</t>
  </si>
  <si>
    <t>Mandatory Distance</t>
  </si>
  <si>
    <t>Mandatory Distance2</t>
  </si>
  <si>
    <t>Positioning Distance</t>
  </si>
  <si>
    <t>Positioning Distance2</t>
  </si>
  <si>
    <t>Curve Pt X</t>
  </si>
  <si>
    <t>Curve Pt Y</t>
  </si>
  <si>
    <t>Curve Pt Z</t>
  </si>
  <si>
    <t>Link Is Hidden</t>
  </si>
  <si>
    <t>Street Name Is Hidden</t>
  </si>
  <si>
    <t>*2</t>
  </si>
  <si>
    <t>*3</t>
  </si>
  <si>
    <t>Lane Group Data</t>
  </si>
  <si>
    <t>Taper</t>
  </si>
  <si>
    <t>Lost Time Adjust</t>
  </si>
  <si>
    <t>SatFlow</t>
  </si>
  <si>
    <t>Allow RTOR</t>
  </si>
  <si>
    <t>Midblock</t>
  </si>
  <si>
    <t>Right Channeled</t>
  </si>
  <si>
    <t>Alignment</t>
  </si>
  <si>
    <t>Enter Blocked</t>
  </si>
  <si>
    <t>Turning Speed</t>
  </si>
  <si>
    <t>DetectPhase2</t>
  </si>
  <si>
    <t>DetectPhase3</t>
  </si>
  <si>
    <t>DetectPhase4</t>
  </si>
  <si>
    <t>SwitchPhase</t>
  </si>
  <si>
    <t>numDetects</t>
  </si>
  <si>
    <t>DetectPos1</t>
  </si>
  <si>
    <t>DetectSize1</t>
  </si>
  <si>
    <t>DetectType1</t>
  </si>
  <si>
    <t>DetectExtend1</t>
  </si>
  <si>
    <t>DetectQueue1</t>
  </si>
  <si>
    <t>DetectDelay1</t>
  </si>
  <si>
    <t>DetectPos2</t>
  </si>
  <si>
    <t>DetectSize2</t>
  </si>
  <si>
    <t>DetectType2</t>
  </si>
  <si>
    <t>DetectExtend2</t>
  </si>
  <si>
    <t>Exit Lanes</t>
  </si>
  <si>
    <t>Lane Group Flow</t>
  </si>
  <si>
    <t>Right Radius</t>
  </si>
  <si>
    <t>Add Lanes</t>
  </si>
  <si>
    <t>Timing Plan Settings</t>
  </si>
  <si>
    <t>Control Type</t>
  </si>
  <si>
    <t>Cycle Length</t>
  </si>
  <si>
    <t>Lock Timings</t>
  </si>
  <si>
    <t>Referenced To</t>
  </si>
  <si>
    <t>Reference Phase</t>
  </si>
  <si>
    <t>Master</t>
  </si>
  <si>
    <t>Node 0</t>
  </si>
  <si>
    <t>Node 1</t>
  </si>
  <si>
    <t>Phasing Data</t>
  </si>
  <si>
    <t>NE = NB</t>
  </si>
  <si>
    <t>SW = SB</t>
  </si>
  <si>
    <t>NW = WB</t>
  </si>
  <si>
    <t>SE = EB</t>
  </si>
  <si>
    <t>For angled roads:</t>
  </si>
  <si>
    <t>COPYRIGHT © 2012-2022 MILAN ZLATKOVIC</t>
  </si>
  <si>
    <t>99th Ave</t>
  </si>
  <si>
    <t>Grand Ave</t>
  </si>
  <si>
    <t>Phase2</t>
  </si>
  <si>
    <t>Phase3</t>
  </si>
  <si>
    <t>Traffic in shared lane</t>
  </si>
  <si>
    <t>Node 2</t>
  </si>
  <si>
    <t>Continued Developed by © utdf2gmns 2025-</t>
  </si>
  <si>
    <t>0212#</t>
  </si>
  <si>
    <t>0750 is the ICONS #??Check for lane Accuracy</t>
  </si>
  <si>
    <t>0918?</t>
  </si>
  <si>
    <t>0919???</t>
  </si>
  <si>
    <t>0921??</t>
  </si>
  <si>
    <t>Int # is 0937?</t>
  </si>
  <si>
    <t>check lane channel?</t>
  </si>
  <si>
    <t>Check Lanes on Copper</t>
  </si>
  <si>
    <t>Bethany Home Rd</t>
  </si>
  <si>
    <t>55th Ave</t>
  </si>
  <si>
    <t>Missouri Ave</t>
  </si>
  <si>
    <t>Glendale Ave</t>
  </si>
  <si>
    <t>59th Ave</t>
  </si>
  <si>
    <t>51st Ave</t>
  </si>
  <si>
    <t>58th Ave</t>
  </si>
  <si>
    <t>Glenn Dr</t>
  </si>
  <si>
    <t>57th Dr</t>
  </si>
  <si>
    <t>57th Ave</t>
  </si>
  <si>
    <t>56th Ave</t>
  </si>
  <si>
    <t>*0</t>
  </si>
  <si>
    <t>54th Ave.</t>
  </si>
  <si>
    <t>Myrtle Ave</t>
  </si>
  <si>
    <t>Maryland Ave</t>
  </si>
  <si>
    <t>61st Ave</t>
  </si>
  <si>
    <t>63rd Ave.</t>
  </si>
  <si>
    <t>Orangewood Ave</t>
  </si>
  <si>
    <t>Glendale Ave.</t>
  </si>
  <si>
    <t>Coyotes Blvd</t>
  </si>
  <si>
    <t>77th Ave</t>
  </si>
  <si>
    <t>83rd Ave</t>
  </si>
  <si>
    <t>75th</t>
  </si>
  <si>
    <t>NB Ramp</t>
  </si>
  <si>
    <t>NE Ramp</t>
  </si>
  <si>
    <t>79th Ave.</t>
  </si>
  <si>
    <t>69th Ave</t>
  </si>
  <si>
    <t>79th Ave</t>
  </si>
  <si>
    <t>NB Freeway Off Ramp</t>
  </si>
  <si>
    <t>SB Freeway On Ramp</t>
  </si>
  <si>
    <t>NB Right</t>
  </si>
  <si>
    <t>SB Left</t>
  </si>
  <si>
    <t>47th Ave</t>
  </si>
  <si>
    <t>SB Right</t>
  </si>
  <si>
    <t>SB Ramp</t>
  </si>
  <si>
    <t>NB Freeway</t>
  </si>
  <si>
    <t>*5</t>
  </si>
  <si>
    <t>75th Ave</t>
  </si>
  <si>
    <t>Bell</t>
  </si>
  <si>
    <t>55th Avenue</t>
  </si>
  <si>
    <t>61st Avenue</t>
  </si>
  <si>
    <t>*4</t>
  </si>
  <si>
    <t>75th Avenue</t>
  </si>
  <si>
    <t>Loop 101 West</t>
  </si>
  <si>
    <t>67th Ave.</t>
  </si>
  <si>
    <t>101 East</t>
  </si>
  <si>
    <t>101 West</t>
  </si>
  <si>
    <t>8280 West</t>
  </si>
  <si>
    <t>Utopia Rd</t>
  </si>
  <si>
    <t>Union Hills</t>
  </si>
  <si>
    <t>Behrend Dr.</t>
  </si>
  <si>
    <t>Campo Bello Dr</t>
  </si>
  <si>
    <t>101 Eastbound</t>
  </si>
  <si>
    <t>101 Westbound</t>
  </si>
  <si>
    <t>20500 North</t>
  </si>
  <si>
    <t>Mohawk Ln</t>
  </si>
  <si>
    <t>Grand Ave. (US60)</t>
  </si>
  <si>
    <t>67th Ave</t>
  </si>
  <si>
    <t>95th Ave.</t>
  </si>
  <si>
    <t>Zanjero Blvd</t>
  </si>
  <si>
    <t>Zanjero Blvd.</t>
  </si>
  <si>
    <t>Hanna Dr.</t>
  </si>
  <si>
    <t>Butler Dr</t>
  </si>
  <si>
    <t>91st Ave.</t>
  </si>
  <si>
    <t>91st Ave</t>
  </si>
  <si>
    <t>Frier Dr.</t>
  </si>
  <si>
    <t>Municipal office Complex</t>
  </si>
  <si>
    <t>Maryland</t>
  </si>
  <si>
    <t>6250 N</t>
  </si>
  <si>
    <t>Hanna Dr</t>
  </si>
  <si>
    <t>Behrend</t>
  </si>
  <si>
    <t>*1</t>
  </si>
  <si>
    <t>Arrowhead Loop Rd</t>
  </si>
  <si>
    <t>Rose Garden Ln</t>
  </si>
  <si>
    <t>Loop 101 East</t>
  </si>
  <si>
    <t>Royal Palm Dr</t>
  </si>
  <si>
    <t>95th Avenue</t>
  </si>
  <si>
    <t>62nd Ave.</t>
  </si>
  <si>
    <t>Copper Canyon</t>
  </si>
  <si>
    <t>Camelback Road</t>
  </si>
  <si>
    <t>Brown Lot</t>
  </si>
  <si>
    <t>Northern Ave.</t>
  </si>
  <si>
    <t>95th Ave</t>
  </si>
  <si>
    <t>Southeast Mall Entrance</t>
  </si>
  <si>
    <t>Loop 101</t>
  </si>
  <si>
    <t>East Mall Entrance</t>
  </si>
  <si>
    <t>Montebello Ave</t>
  </si>
  <si>
    <t>Aspera</t>
  </si>
  <si>
    <t>Sanderson Ford</t>
  </si>
  <si>
    <t>Westbound Grand Access</t>
  </si>
  <si>
    <t>62nd Ave</t>
  </si>
  <si>
    <t>54th Ave</t>
  </si>
  <si>
    <t>SR101</t>
  </si>
  <si>
    <t>Walmart</t>
  </si>
  <si>
    <t>Montebello</t>
  </si>
  <si>
    <t>59th Ave.</t>
  </si>
  <si>
    <t>Myrtle Ave.</t>
  </si>
  <si>
    <t>Northern Ave</t>
  </si>
  <si>
    <t>63rd Ave</t>
  </si>
  <si>
    <t xml:space="preserve">59th </t>
  </si>
  <si>
    <t>*1310</t>
  </si>
  <si>
    <t>Union Hills Dr</t>
  </si>
  <si>
    <t>*1320</t>
  </si>
  <si>
    <t>Bell Rd</t>
  </si>
  <si>
    <t>*1330</t>
  </si>
  <si>
    <t>*1370</t>
  </si>
  <si>
    <t>77th Ave.</t>
  </si>
  <si>
    <t>101 NB</t>
  </si>
  <si>
    <t>101 SB</t>
  </si>
  <si>
    <t>91st Avenue</t>
  </si>
  <si>
    <t>*12</t>
  </si>
  <si>
    <t>Copper Canyon HS</t>
  </si>
  <si>
    <t>*100</t>
  </si>
  <si>
    <t>*36</t>
  </si>
  <si>
    <t>*8</t>
  </si>
  <si>
    <t>99th Avenue</t>
  </si>
  <si>
    <t>*16</t>
  </si>
  <si>
    <t>Bethany Home Rd.</t>
  </si>
  <si>
    <t>Maryland Ave.</t>
  </si>
  <si>
    <t>93rd Ave</t>
  </si>
  <si>
    <t>NEL2</t>
  </si>
  <si>
    <t>NER2</t>
  </si>
  <si>
    <t>NWL2</t>
  </si>
  <si>
    <t>SignControl</t>
  </si>
  <si>
    <t>*0.90</t>
  </si>
  <si>
    <t>D9</t>
  </si>
  <si>
    <t>D10</t>
  </si>
  <si>
    <t>D11</t>
  </si>
  <si>
    <t>D12</t>
  </si>
  <si>
    <t>D13</t>
  </si>
  <si>
    <t>D14</t>
  </si>
  <si>
    <t>D15</t>
  </si>
  <si>
    <t>D16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</si>
</sst>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5" x14ac:knownFonts="1">
    <font>
      <sz val="11"/>
      <color theme="1"/>
      <name val="Calibri"/>
      <family val="2"/>
      <scheme val="minor"/>
    </font>
    <font>
      <sz val="10"/>
      <name val="MS Sans Serif"/>
      <family val="2"/>
    </font>
    <font>
      <sz val="9"/>
      <color indexed="81"/>
      <name val="Tahoma"/>
      <family val="2"/>
    </font>
    <font>
      <b/>
      <sz val="9"/>
      <color indexed="81"/>
      <name val="Tahoma"/>
      <family val="2"/>
    </font>
    <font>
      <sz val="10"/>
      <name val="Arial"/>
      <family val="2"/>
    </font>
    <font>
      <b/>
      <sz val="11"/>
      <color indexed="8"/>
      <name val="Calibri"/>
      <family val="2"/>
    </font>
    <font>
      <sz val="10"/>
      <name val="Times New Roman"/>
      <family val="1"/>
    </font>
    <font>
      <b/>
      <sz val="11"/>
      <color theme="1"/>
      <name val="Calibri"/>
      <family val="2"/>
      <scheme val="minor"/>
    </font>
    <font>
      <sz val="11"/>
      <color rgb="FFFF0000"/>
      <name val="Calibri"/>
      <family val="2"/>
      <scheme val="minor"/>
    </font>
    <font>
      <sz val="11"/>
      <name val="Calibri"/>
      <family val="2"/>
      <scheme val="minor"/>
    </font>
    <font>
      <b/>
      <sz val="11"/>
      <name val="Calibri"/>
      <family val="2"/>
      <scheme val="minor"/>
    </font>
    <font>
      <b/>
      <sz val="11"/>
      <color rgb="FFFF0000"/>
      <name val="Calibri"/>
      <family val="2"/>
      <scheme val="minor"/>
    </font>
    <font>
      <b/>
      <sz val="18"/>
      <color theme="1"/>
      <name val="Calibri"/>
      <family val="2"/>
      <scheme val="minor"/>
    </font>
    <font>
      <sz val="10"/>
      <name val="Calibri"/>
      <family val="2"/>
      <scheme val="minor"/>
    </font>
    <font>
      <b/>
      <sz val="10"/>
      <name val="Times New Roman"/>
      <family val="1"/>
    </font>
    <font>
      <sz val="10"/>
      <name val="Symbol"/>
      <family val="1"/>
      <charset val="2"/>
    </font>
    <font>
      <sz val="10"/>
      <color theme="0"/>
      <name val="Times New Roman"/>
      <family val="1"/>
    </font>
    <font>
      <sz val="10"/>
      <color theme="1"/>
      <name val="Times New Roman"/>
      <family val="1"/>
    </font>
    <font>
      <b/>
      <sz val="10"/>
      <color theme="1"/>
      <name val="Calibri"/>
      <family val="2"/>
      <scheme val="minor"/>
    </font>
    <font>
      <b/>
      <sz val="16"/>
      <color rgb="FF000000"/>
      <name val="Calibri"/>
      <family val="2"/>
    </font>
    <font>
      <sz val="12"/>
      <color theme="1"/>
      <name val="Calibri"/>
      <family val="2"/>
      <scheme val="minor"/>
    </font>
    <font>
      <b/>
      <sz val="10"/>
      <color theme="1"/>
      <name val="Times New Roman"/>
      <family val="1"/>
    </font>
    <font>
      <sz val="16"/>
      <color theme="1"/>
      <name val="Wingdings 3"/>
      <family val="1"/>
      <charset val="2"/>
    </font>
    <font>
      <sz val="16"/>
      <color theme="1"/>
      <name val="Calibri"/>
      <family val="2"/>
      <scheme val="minor"/>
    </font>
    <font>
      <b/>
      <sz val="20"/>
      <color theme="1"/>
      <name val="Wingdings 3"/>
      <family val="1"/>
      <charset val="2"/>
    </font>
  </fonts>
  <fills count="21">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FFC000"/>
        <bgColor indexed="64"/>
      </patternFill>
    </fill>
    <fill>
      <patternFill patternType="solid">
        <fgColor rgb="FF00FF00"/>
        <bgColor indexed="64"/>
      </patternFill>
    </fill>
    <fill>
      <patternFill patternType="solid">
        <fgColor theme="3" tint="0.79998168889431442"/>
        <bgColor indexed="64"/>
      </patternFill>
    </fill>
    <fill>
      <patternFill patternType="solid">
        <fgColor rgb="FFFC10F1"/>
        <bgColor indexed="64"/>
      </patternFill>
    </fill>
    <fill>
      <patternFill patternType="solid">
        <fgColor rgb="FF00B050"/>
        <bgColor indexed="64"/>
      </patternFill>
    </fill>
    <fill>
      <patternFill patternType="solid">
        <fgColor rgb="FF0070C0"/>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79998168889431442"/>
        <bgColor indexed="64"/>
      </patternFill>
    </fill>
    <fill>
      <patternFill patternType="solid">
        <fgColor rgb="FF00B0F0"/>
        <bgColor indexed="64"/>
      </patternFill>
    </fill>
    <fill>
      <patternFill patternType="solid">
        <fgColor theme="0" tint="-0.14999847407452621"/>
        <bgColor indexed="64"/>
      </patternFill>
    </fill>
    <fill>
      <patternFill patternType="solid">
        <fgColor theme="9" tint="-0.249977111117893"/>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7030A0"/>
        <bgColor indexed="64"/>
      </patternFill>
    </fill>
  </fills>
  <borders count="27">
    <border>
      <left/>
      <right/>
      <top/>
      <bottom/>
      <diagonal/>
    </border>
    <border>
      <left/>
      <right/>
      <top style="thin">
        <color indexed="64"/>
      </top>
      <bottom/>
      <diagonal/>
    </border>
    <border>
      <left/>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style="medium">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medium">
        <color indexed="64"/>
      </left>
      <right style="medium">
        <color indexed="64"/>
      </right>
      <top/>
      <bottom style="medium">
        <color indexed="64"/>
      </bottom>
      <diagonal/>
    </border>
  </borders>
  <cellStyleXfs count="2">
    <xf numFmtId="0" fontId="0" fillId="0" borderId="0"/>
    <xf numFmtId="0" fontId="1" fillId="0" borderId="0"/>
  </cellStyleXfs>
  <cellXfs count="310">
    <xf numFmtId="0" fontId="0" fillId="0" borderId="0" xfId="0"/>
    <xf numFmtId="0" fontId="0" fillId="2" borderId="0" xfId="0" applyFill="1"/>
    <xf numFmtId="0" fontId="0" fillId="0" borderId="0" xfId="0" applyAlignment="1">
      <alignment horizontal="center"/>
    </xf>
    <xf numFmtId="0" fontId="0" fillId="2" borderId="0" xfId="0" applyFill="1" applyAlignment="1">
      <alignment horizontal="center"/>
    </xf>
    <xf numFmtId="0" fontId="0" fillId="2" borderId="0" xfId="0" applyFill="1" applyAlignment="1">
      <alignment horizontal="left"/>
    </xf>
    <xf numFmtId="0" fontId="9" fillId="0" borderId="0" xfId="0" applyFont="1"/>
    <xf numFmtId="0" fontId="10" fillId="0" borderId="0" xfId="0" applyFont="1" applyAlignment="1">
      <alignment horizontal="center"/>
    </xf>
    <xf numFmtId="37" fontId="10" fillId="0" borderId="0" xfId="0" applyNumberFormat="1" applyFont="1" applyAlignment="1">
      <alignment horizontal="center"/>
    </xf>
    <xf numFmtId="0" fontId="9" fillId="0" borderId="0" xfId="1" applyFont="1"/>
    <xf numFmtId="0" fontId="10" fillId="0" borderId="0" xfId="1" applyFont="1" applyAlignment="1">
      <alignment horizontal="center"/>
    </xf>
    <xf numFmtId="37" fontId="9" fillId="0" borderId="0" xfId="1" applyNumberFormat="1" applyFont="1" applyAlignment="1">
      <alignment horizontal="center"/>
    </xf>
    <xf numFmtId="0" fontId="9" fillId="0" borderId="0" xfId="1" applyFont="1" applyAlignment="1">
      <alignment horizontal="center"/>
    </xf>
    <xf numFmtId="0" fontId="9" fillId="0" borderId="0" xfId="0" applyFont="1" applyAlignment="1">
      <alignment horizontal="left"/>
    </xf>
    <xf numFmtId="0" fontId="9" fillId="2" borderId="0" xfId="0" applyFont="1" applyFill="1" applyAlignment="1">
      <alignment horizontal="left"/>
    </xf>
    <xf numFmtId="37" fontId="10" fillId="0" borderId="0" xfId="1" applyNumberFormat="1" applyFont="1" applyAlignment="1">
      <alignment horizontal="center"/>
    </xf>
    <xf numFmtId="37" fontId="9" fillId="0" borderId="0" xfId="1" applyNumberFormat="1" applyFont="1"/>
    <xf numFmtId="2" fontId="9" fillId="0" borderId="0" xfId="1" applyNumberFormat="1" applyFont="1"/>
    <xf numFmtId="18" fontId="10" fillId="0" borderId="0" xfId="1" applyNumberFormat="1" applyFont="1"/>
    <xf numFmtId="0" fontId="9" fillId="2" borderId="0" xfId="1" applyFont="1" applyFill="1" applyAlignment="1">
      <alignment horizontal="center"/>
    </xf>
    <xf numFmtId="0" fontId="9" fillId="0" borderId="1" xfId="0" applyFont="1" applyBorder="1"/>
    <xf numFmtId="0" fontId="0" fillId="0" borderId="1" xfId="0" applyBorder="1"/>
    <xf numFmtId="0" fontId="9" fillId="0" borderId="2" xfId="1" applyFont="1" applyBorder="1"/>
    <xf numFmtId="0" fontId="7" fillId="0" borderId="0" xfId="0" applyFont="1"/>
    <xf numFmtId="0" fontId="0" fillId="2" borderId="0" xfId="0" applyFill="1" applyAlignment="1">
      <alignment horizontal="right"/>
    </xf>
    <xf numFmtId="0" fontId="0" fillId="0" borderId="3" xfId="0" applyBorder="1" applyAlignment="1">
      <alignment horizontal="center"/>
    </xf>
    <xf numFmtId="0" fontId="0" fillId="0" borderId="4" xfId="0" applyBorder="1" applyAlignment="1">
      <alignment horizontal="center"/>
    </xf>
    <xf numFmtId="0" fontId="9" fillId="0" borderId="3" xfId="1" applyFont="1" applyBorder="1" applyAlignment="1">
      <alignment horizontal="center"/>
    </xf>
    <xf numFmtId="0" fontId="9" fillId="3" borderId="0" xfId="1" applyFont="1" applyFill="1"/>
    <xf numFmtId="0" fontId="0" fillId="3" borderId="0" xfId="0" applyFill="1"/>
    <xf numFmtId="0" fontId="7" fillId="3" borderId="0" xfId="0" applyFont="1" applyFill="1" applyAlignment="1">
      <alignment horizontal="right"/>
    </xf>
    <xf numFmtId="0" fontId="0" fillId="3" borderId="0" xfId="0" applyFill="1" applyAlignment="1">
      <alignment horizontal="right"/>
    </xf>
    <xf numFmtId="0" fontId="0" fillId="3" borderId="0" xfId="0" applyFill="1" applyAlignment="1">
      <alignment horizontal="center"/>
    </xf>
    <xf numFmtId="0" fontId="0" fillId="0" borderId="0" xfId="0" applyAlignment="1">
      <alignment horizontal="center" wrapText="1"/>
    </xf>
    <xf numFmtId="0" fontId="0" fillId="0" borderId="0" xfId="0" applyAlignment="1">
      <alignment horizontal="center" vertical="center"/>
    </xf>
    <xf numFmtId="0" fontId="0" fillId="4" borderId="0" xfId="0" applyFill="1" applyAlignment="1">
      <alignment horizontal="center"/>
    </xf>
    <xf numFmtId="16" fontId="0" fillId="0" borderId="0" xfId="0" applyNumberFormat="1" applyAlignment="1">
      <alignment horizontal="center"/>
    </xf>
    <xf numFmtId="0" fontId="0" fillId="5" borderId="0" xfId="0" applyFill="1"/>
    <xf numFmtId="0" fontId="8" fillId="0" borderId="0" xfId="0" applyFont="1" applyAlignment="1">
      <alignment horizontal="center"/>
    </xf>
    <xf numFmtId="0" fontId="0" fillId="5" borderId="0" xfId="0" applyFill="1" applyAlignment="1">
      <alignment horizontal="center"/>
    </xf>
    <xf numFmtId="0" fontId="7" fillId="3" borderId="0" xfId="0" applyFont="1" applyFill="1" applyAlignment="1">
      <alignment horizontal="center"/>
    </xf>
    <xf numFmtId="0" fontId="7" fillId="0" borderId="0" xfId="0" applyFont="1" applyAlignment="1">
      <alignment horizontal="right"/>
    </xf>
    <xf numFmtId="0" fontId="0" fillId="0" borderId="0" xfId="0" applyAlignment="1">
      <alignment horizontal="right"/>
    </xf>
    <xf numFmtId="0" fontId="9" fillId="3" borderId="0" xfId="0" applyFont="1" applyFill="1"/>
    <xf numFmtId="0" fontId="4" fillId="0" borderId="0" xfId="0" applyFont="1" applyAlignment="1">
      <alignment horizontal="center"/>
    </xf>
    <xf numFmtId="0" fontId="10" fillId="0" borderId="0" xfId="0" applyFont="1" applyAlignment="1">
      <alignment wrapText="1"/>
    </xf>
    <xf numFmtId="0" fontId="0" fillId="6" borderId="0" xfId="0" applyFill="1"/>
    <xf numFmtId="0" fontId="7" fillId="3" borderId="0" xfId="0" applyFont="1" applyFill="1"/>
    <xf numFmtId="0" fontId="8" fillId="0" borderId="0" xfId="0" applyFont="1"/>
    <xf numFmtId="0" fontId="11" fillId="2" borderId="0" xfId="0" applyFont="1" applyFill="1"/>
    <xf numFmtId="0" fontId="9" fillId="0" borderId="0" xfId="0" applyFont="1" applyAlignment="1">
      <alignment horizontal="center"/>
    </xf>
    <xf numFmtId="0" fontId="9" fillId="0" borderId="0" xfId="0" applyFont="1" applyAlignment="1">
      <alignment horizontal="right"/>
    </xf>
    <xf numFmtId="0" fontId="9" fillId="0" borderId="0" xfId="0" applyFont="1" applyAlignment="1">
      <alignment wrapText="1"/>
    </xf>
    <xf numFmtId="0" fontId="9" fillId="2" borderId="0" xfId="0" applyFont="1" applyFill="1"/>
    <xf numFmtId="0" fontId="9" fillId="2" borderId="0" xfId="0" applyFont="1" applyFill="1" applyAlignment="1">
      <alignment horizontal="center"/>
    </xf>
    <xf numFmtId="0" fontId="9" fillId="4" borderId="0" xfId="0" applyFont="1" applyFill="1"/>
    <xf numFmtId="0" fontId="9" fillId="4" borderId="0" xfId="0" applyFont="1" applyFill="1" applyAlignment="1">
      <alignment horizontal="center"/>
    </xf>
    <xf numFmtId="0" fontId="0" fillId="6" borderId="0" xfId="0" applyFill="1" applyAlignment="1">
      <alignment horizontal="center"/>
    </xf>
    <xf numFmtId="0" fontId="0" fillId="6" borderId="0" xfId="0" applyFill="1" applyAlignment="1">
      <alignment horizontal="left"/>
    </xf>
    <xf numFmtId="0" fontId="9" fillId="6" borderId="0" xfId="0" applyFont="1" applyFill="1" applyAlignment="1">
      <alignment horizontal="left"/>
    </xf>
    <xf numFmtId="0" fontId="9" fillId="6" borderId="0" xfId="1" applyFont="1" applyFill="1" applyAlignment="1">
      <alignment horizontal="left"/>
    </xf>
    <xf numFmtId="0" fontId="0" fillId="5" borderId="0" xfId="0" applyFill="1" applyAlignment="1">
      <alignment horizontal="right"/>
    </xf>
    <xf numFmtId="0" fontId="0" fillId="5" borderId="0" xfId="0" applyFill="1" applyAlignment="1">
      <alignment horizontal="left"/>
    </xf>
    <xf numFmtId="0" fontId="9" fillId="5" borderId="0" xfId="0" applyFont="1" applyFill="1" applyAlignment="1">
      <alignment horizontal="left"/>
    </xf>
    <xf numFmtId="0" fontId="9" fillId="5" borderId="0" xfId="1" applyFont="1" applyFill="1" applyAlignment="1">
      <alignment horizontal="center"/>
    </xf>
    <xf numFmtId="0" fontId="7" fillId="0" borderId="0" xfId="0" applyFont="1" applyAlignment="1">
      <alignment vertical="center"/>
    </xf>
    <xf numFmtId="0" fontId="0" fillId="7" borderId="0" xfId="0" applyFill="1" applyAlignment="1">
      <alignment horizontal="center"/>
    </xf>
    <xf numFmtId="0" fontId="0" fillId="7" borderId="0" xfId="0" applyFill="1" applyAlignment="1">
      <alignment horizontal="right"/>
    </xf>
    <xf numFmtId="0" fontId="9" fillId="7" borderId="0" xfId="1" applyFont="1" applyFill="1" applyAlignment="1">
      <alignment horizontal="center"/>
    </xf>
    <xf numFmtId="0" fontId="0" fillId="7" borderId="0" xfId="0" applyFill="1" applyAlignment="1">
      <alignment horizontal="left"/>
    </xf>
    <xf numFmtId="0" fontId="9" fillId="7" borderId="0" xfId="0" applyFont="1" applyFill="1" applyAlignment="1">
      <alignment horizontal="left"/>
    </xf>
    <xf numFmtId="2" fontId="0" fillId="0" borderId="0" xfId="0" applyNumberFormat="1"/>
    <xf numFmtId="2" fontId="0" fillId="4" borderId="0" xfId="0" applyNumberFormat="1" applyFill="1" applyAlignment="1">
      <alignment horizontal="center"/>
    </xf>
    <xf numFmtId="2" fontId="0" fillId="4" borderId="0" xfId="0" applyNumberFormat="1" applyFill="1" applyAlignment="1">
      <alignment horizontal="right"/>
    </xf>
    <xf numFmtId="2" fontId="0" fillId="4" borderId="0" xfId="0" applyNumberFormat="1" applyFill="1" applyAlignment="1">
      <alignment horizontal="left"/>
    </xf>
    <xf numFmtId="2" fontId="9" fillId="0" borderId="0" xfId="0" applyNumberFormat="1" applyFont="1"/>
    <xf numFmtId="2" fontId="9" fillId="0" borderId="0" xfId="0" applyNumberFormat="1" applyFont="1" applyAlignment="1">
      <alignment horizontal="left"/>
    </xf>
    <xf numFmtId="2" fontId="9" fillId="4" borderId="0" xfId="0" applyNumberFormat="1" applyFont="1" applyFill="1" applyAlignment="1">
      <alignment horizontal="left"/>
    </xf>
    <xf numFmtId="2" fontId="10" fillId="0" borderId="0" xfId="1" applyNumberFormat="1" applyFont="1"/>
    <xf numFmtId="2" fontId="9" fillId="0" borderId="0" xfId="1" applyNumberFormat="1" applyFont="1" applyAlignment="1">
      <alignment horizontal="center"/>
    </xf>
    <xf numFmtId="2" fontId="10" fillId="0" borderId="0" xfId="0" applyNumberFormat="1" applyFont="1" applyAlignment="1">
      <alignment horizontal="center"/>
    </xf>
    <xf numFmtId="2" fontId="9" fillId="4" borderId="0" xfId="1" applyNumberFormat="1" applyFont="1" applyFill="1" applyAlignment="1">
      <alignment horizontal="center"/>
    </xf>
    <xf numFmtId="0" fontId="0" fillId="4" borderId="0" xfId="0" applyFill="1"/>
    <xf numFmtId="0" fontId="0" fillId="8" borderId="0" xfId="0" applyFill="1"/>
    <xf numFmtId="0" fontId="0" fillId="9" borderId="0" xfId="0" applyFill="1"/>
    <xf numFmtId="0" fontId="7" fillId="0" borderId="0" xfId="0" applyFont="1" applyAlignment="1">
      <alignment horizontal="center"/>
    </xf>
    <xf numFmtId="0" fontId="7" fillId="0" borderId="0" xfId="0" applyFont="1" applyAlignment="1">
      <alignment horizontal="left"/>
    </xf>
    <xf numFmtId="0" fontId="10" fillId="0" borderId="0" xfId="0" applyFont="1" applyAlignment="1">
      <alignment horizontal="left"/>
    </xf>
    <xf numFmtId="0" fontId="0" fillId="0" borderId="5" xfId="0" applyBorder="1" applyAlignment="1">
      <alignment horizontal="center"/>
    </xf>
    <xf numFmtId="0" fontId="0" fillId="0" borderId="6" xfId="0" applyBorder="1" applyAlignment="1">
      <alignment horizontal="center"/>
    </xf>
    <xf numFmtId="0" fontId="0" fillId="2" borderId="6" xfId="0" applyFill="1" applyBorder="1" applyAlignment="1">
      <alignment horizontal="center"/>
    </xf>
    <xf numFmtId="0" fontId="0" fillId="4" borderId="6" xfId="0" applyFill="1" applyBorder="1" applyAlignment="1">
      <alignment horizontal="center"/>
    </xf>
    <xf numFmtId="0" fontId="0" fillId="4" borderId="7" xfId="0" applyFill="1" applyBorder="1" applyAlignment="1">
      <alignment horizontal="center"/>
    </xf>
    <xf numFmtId="0" fontId="0" fillId="5" borderId="8" xfId="0" applyFill="1" applyBorder="1"/>
    <xf numFmtId="0" fontId="0" fillId="4" borderId="9" xfId="0" applyFill="1" applyBorder="1" applyAlignment="1">
      <alignment horizontal="center"/>
    </xf>
    <xf numFmtId="0" fontId="0" fillId="5" borderId="10" xfId="0" applyFill="1" applyBorder="1"/>
    <xf numFmtId="0" fontId="0" fillId="5" borderId="11" xfId="0" applyFill="1" applyBorder="1" applyAlignment="1">
      <alignment horizontal="center"/>
    </xf>
    <xf numFmtId="0" fontId="0" fillId="2" borderId="11" xfId="0" applyFill="1" applyBorder="1" applyAlignment="1">
      <alignment horizontal="center"/>
    </xf>
    <xf numFmtId="0" fontId="0" fillId="4" borderId="11" xfId="0" applyFill="1" applyBorder="1" applyAlignment="1">
      <alignment horizontal="center"/>
    </xf>
    <xf numFmtId="0" fontId="0" fillId="4" borderId="12" xfId="0" applyFill="1" applyBorder="1" applyAlignment="1">
      <alignment horizontal="center"/>
    </xf>
    <xf numFmtId="0" fontId="0" fillId="10" borderId="0" xfId="0" applyFill="1" applyAlignment="1">
      <alignment horizontal="center"/>
    </xf>
    <xf numFmtId="0" fontId="9" fillId="10" borderId="0" xfId="1" applyFont="1" applyFill="1" applyAlignment="1">
      <alignment horizontal="center"/>
    </xf>
    <xf numFmtId="0" fontId="7" fillId="5" borderId="0" xfId="0" applyFont="1" applyFill="1" applyAlignment="1">
      <alignment horizontal="center"/>
    </xf>
    <xf numFmtId="0" fontId="7" fillId="2" borderId="0" xfId="0" applyFont="1" applyFill="1" applyAlignment="1">
      <alignment horizontal="center"/>
    </xf>
    <xf numFmtId="0" fontId="7" fillId="4" borderId="0" xfId="0" applyFont="1" applyFill="1" applyAlignment="1">
      <alignment horizontal="center"/>
    </xf>
    <xf numFmtId="0" fontId="0" fillId="0" borderId="0" xfId="0" applyAlignment="1">
      <alignment vertical="center"/>
    </xf>
    <xf numFmtId="0" fontId="11" fillId="0" borderId="0" xfId="0" applyFont="1"/>
    <xf numFmtId="0" fontId="9" fillId="11" borderId="0" xfId="0" applyFont="1" applyFill="1"/>
    <xf numFmtId="0" fontId="0" fillId="11" borderId="0" xfId="0" applyFill="1"/>
    <xf numFmtId="0" fontId="10" fillId="3" borderId="0" xfId="0" applyFont="1" applyFill="1" applyAlignment="1">
      <alignment horizontal="center"/>
    </xf>
    <xf numFmtId="0" fontId="7" fillId="4" borderId="0" xfId="0" applyFont="1" applyFill="1"/>
    <xf numFmtId="0" fontId="0" fillId="12" borderId="0" xfId="0" applyFill="1" applyAlignment="1">
      <alignment horizontal="center"/>
    </xf>
    <xf numFmtId="0" fontId="7" fillId="0" borderId="5" xfId="0" applyFont="1" applyBorder="1" applyAlignment="1">
      <alignment horizontal="center"/>
    </xf>
    <xf numFmtId="0" fontId="7" fillId="0" borderId="6" xfId="0" applyFont="1" applyBorder="1" applyAlignment="1">
      <alignment horizontal="center"/>
    </xf>
    <xf numFmtId="0" fontId="7" fillId="0" borderId="7" xfId="0" applyFont="1" applyBorder="1" applyAlignment="1">
      <alignment horizontal="center"/>
    </xf>
    <xf numFmtId="0" fontId="7" fillId="0" borderId="8" xfId="0" applyFont="1" applyBorder="1" applyAlignment="1">
      <alignment horizontal="center"/>
    </xf>
    <xf numFmtId="0" fontId="7" fillId="0" borderId="9" xfId="0" applyFont="1" applyBorder="1" applyAlignment="1">
      <alignment horizontal="center"/>
    </xf>
    <xf numFmtId="0" fontId="7" fillId="0" borderId="10" xfId="0" applyFont="1" applyBorder="1" applyAlignment="1">
      <alignment horizontal="center"/>
    </xf>
    <xf numFmtId="0" fontId="7" fillId="0" borderId="11" xfId="0" applyFont="1" applyBorder="1" applyAlignment="1">
      <alignment horizontal="center"/>
    </xf>
    <xf numFmtId="0" fontId="7" fillId="0" borderId="12" xfId="0" applyFont="1" applyBorder="1" applyAlignment="1">
      <alignment horizontal="center"/>
    </xf>
    <xf numFmtId="0" fontId="11" fillId="2" borderId="0" xfId="0" applyFont="1" applyFill="1" applyAlignment="1">
      <alignment horizontal="center"/>
    </xf>
    <xf numFmtId="2" fontId="0" fillId="2" borderId="0" xfId="0" applyNumberFormat="1" applyFill="1"/>
    <xf numFmtId="164" fontId="0" fillId="2" borderId="0" xfId="0" applyNumberFormat="1" applyFill="1"/>
    <xf numFmtId="164" fontId="7" fillId="0" borderId="0" xfId="0" applyNumberFormat="1" applyFont="1" applyAlignment="1">
      <alignment horizontal="center"/>
    </xf>
    <xf numFmtId="0" fontId="0" fillId="14" borderId="0" xfId="0" applyFill="1" applyAlignment="1">
      <alignment horizontal="center"/>
    </xf>
    <xf numFmtId="0" fontId="0" fillId="14" borderId="13" xfId="0" applyFill="1" applyBorder="1" applyAlignment="1">
      <alignment horizontal="center"/>
    </xf>
    <xf numFmtId="16" fontId="0" fillId="14" borderId="0" xfId="0" applyNumberFormat="1" applyFill="1" applyAlignment="1">
      <alignment horizontal="center"/>
    </xf>
    <xf numFmtId="0" fontId="7" fillId="14" borderId="0" xfId="0" applyFont="1" applyFill="1" applyAlignment="1">
      <alignment horizontal="center"/>
    </xf>
    <xf numFmtId="164" fontId="0" fillId="0" borderId="0" xfId="0" applyNumberFormat="1"/>
    <xf numFmtId="164" fontId="0" fillId="15" borderId="0" xfId="0" applyNumberFormat="1" applyFill="1" applyAlignment="1">
      <alignment horizontal="center"/>
    </xf>
    <xf numFmtId="164" fontId="0" fillId="15" borderId="0" xfId="0" applyNumberFormat="1" applyFill="1" applyAlignment="1">
      <alignment horizontal="right"/>
    </xf>
    <xf numFmtId="164" fontId="9" fillId="0" borderId="0" xfId="0" applyNumberFormat="1" applyFont="1"/>
    <xf numFmtId="164" fontId="9" fillId="0" borderId="0" xfId="1" applyNumberFormat="1" applyFont="1"/>
    <xf numFmtId="164" fontId="10" fillId="0" borderId="0" xfId="1" applyNumberFormat="1" applyFont="1"/>
    <xf numFmtId="164" fontId="9" fillId="0" borderId="0" xfId="1" applyNumberFormat="1" applyFont="1" applyAlignment="1">
      <alignment horizontal="center"/>
    </xf>
    <xf numFmtId="164" fontId="10" fillId="0" borderId="0" xfId="0" applyNumberFormat="1" applyFont="1" applyAlignment="1">
      <alignment horizontal="center"/>
    </xf>
    <xf numFmtId="164" fontId="9" fillId="15" borderId="0" xfId="1" applyNumberFormat="1" applyFont="1" applyFill="1" applyAlignment="1">
      <alignment horizontal="center"/>
    </xf>
    <xf numFmtId="0" fontId="0" fillId="0" borderId="0" xfId="0" applyAlignment="1">
      <alignment horizontal="center" vertical="center" wrapText="1"/>
    </xf>
    <xf numFmtId="0" fontId="0" fillId="0" borderId="2" xfId="0" applyBorder="1" applyAlignment="1">
      <alignment horizontal="center"/>
    </xf>
    <xf numFmtId="0" fontId="0" fillId="0" borderId="1" xfId="0" applyBorder="1" applyAlignment="1">
      <alignment horizontal="center"/>
    </xf>
    <xf numFmtId="0" fontId="0" fillId="14" borderId="0" xfId="0" applyFill="1"/>
    <xf numFmtId="0" fontId="0" fillId="14" borderId="1" xfId="0" applyFill="1" applyBorder="1"/>
    <xf numFmtId="0" fontId="0" fillId="14" borderId="1" xfId="0" applyFill="1" applyBorder="1" applyAlignment="1">
      <alignment horizontal="center"/>
    </xf>
    <xf numFmtId="0" fontId="7" fillId="14" borderId="0" xfId="0" applyFont="1" applyFill="1"/>
    <xf numFmtId="0" fontId="0" fillId="0" borderId="0" xfId="0" applyAlignment="1">
      <alignment wrapText="1"/>
    </xf>
    <xf numFmtId="0" fontId="0" fillId="14" borderId="0" xfId="0" applyFill="1" applyAlignment="1">
      <alignment horizontal="center" vertical="center"/>
    </xf>
    <xf numFmtId="0" fontId="7" fillId="14" borderId="0" xfId="0" applyFont="1" applyFill="1" applyAlignment="1">
      <alignment wrapText="1"/>
    </xf>
    <xf numFmtId="0" fontId="0" fillId="14" borderId="0" xfId="0" applyFill="1" applyAlignment="1">
      <alignment wrapText="1"/>
    </xf>
    <xf numFmtId="0" fontId="0" fillId="8" borderId="0" xfId="0" applyFill="1" applyAlignment="1">
      <alignment horizontal="center"/>
    </xf>
    <xf numFmtId="0" fontId="9" fillId="5" borderId="0" xfId="1" applyFont="1" applyFill="1" applyAlignment="1">
      <alignment horizontal="left"/>
    </xf>
    <xf numFmtId="0" fontId="0" fillId="7" borderId="0" xfId="0" applyFill="1"/>
    <xf numFmtId="2" fontId="0" fillId="4" borderId="0" xfId="0" applyNumberFormat="1" applyFill="1"/>
    <xf numFmtId="164" fontId="0" fillId="15" borderId="0" xfId="0" applyNumberFormat="1" applyFill="1"/>
    <xf numFmtId="164" fontId="7" fillId="0" borderId="0" xfId="0" applyNumberFormat="1" applyFont="1" applyAlignment="1">
      <alignment vertical="center"/>
    </xf>
    <xf numFmtId="0" fontId="12" fillId="0" borderId="0" xfId="0" applyFont="1" applyAlignment="1">
      <alignment vertical="center"/>
    </xf>
    <xf numFmtId="0" fontId="7" fillId="9" borderId="0" xfId="0" applyFont="1" applyFill="1" applyAlignment="1">
      <alignment horizontal="right"/>
    </xf>
    <xf numFmtId="0" fontId="0" fillId="0" borderId="13" xfId="0" applyBorder="1" applyAlignment="1">
      <alignment horizontal="center" vertical="center"/>
    </xf>
    <xf numFmtId="0" fontId="6" fillId="0" borderId="0" xfId="0" applyFont="1"/>
    <xf numFmtId="0" fontId="0" fillId="0" borderId="13"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0" borderId="20" xfId="0" applyBorder="1" applyAlignment="1">
      <alignment horizontal="center"/>
    </xf>
    <xf numFmtId="0" fontId="0" fillId="0" borderId="0" xfId="0" applyAlignment="1">
      <alignment horizontal="left"/>
    </xf>
    <xf numFmtId="0" fontId="8" fillId="14" borderId="0" xfId="0" applyFont="1" applyFill="1" applyAlignment="1">
      <alignment horizontal="center"/>
    </xf>
    <xf numFmtId="0" fontId="8" fillId="2" borderId="0" xfId="0" applyFont="1" applyFill="1" applyAlignment="1">
      <alignment horizontal="center"/>
    </xf>
    <xf numFmtId="1" fontId="0" fillId="0" borderId="0" xfId="0" applyNumberFormat="1" applyAlignment="1">
      <alignment horizontal="center"/>
    </xf>
    <xf numFmtId="16" fontId="0" fillId="14" borderId="13" xfId="0" applyNumberFormat="1" applyFill="1" applyBorder="1" applyAlignment="1">
      <alignment horizontal="center"/>
    </xf>
    <xf numFmtId="2" fontId="0" fillId="14" borderId="0" xfId="0" applyNumberFormat="1" applyFill="1" applyAlignment="1">
      <alignment horizontal="center"/>
    </xf>
    <xf numFmtId="0" fontId="0" fillId="2" borderId="0" xfId="0" applyFill="1" applyAlignment="1">
      <alignment horizontal="center" vertical="center"/>
    </xf>
    <xf numFmtId="0" fontId="0" fillId="2" borderId="13" xfId="0" applyFill="1" applyBorder="1" applyAlignment="1">
      <alignment horizontal="center" vertical="center"/>
    </xf>
    <xf numFmtId="0" fontId="0" fillId="4" borderId="0" xfId="0" applyFill="1" applyAlignment="1">
      <alignment horizontal="center" vertical="center"/>
    </xf>
    <xf numFmtId="0" fontId="0" fillId="4" borderId="13" xfId="0" applyFill="1" applyBorder="1" applyAlignment="1">
      <alignment horizontal="center" vertical="center"/>
    </xf>
    <xf numFmtId="0" fontId="0" fillId="3" borderId="0" xfId="0" applyFill="1" applyAlignment="1">
      <alignment vertical="center"/>
    </xf>
    <xf numFmtId="0" fontId="0" fillId="3" borderId="13" xfId="0" applyFill="1" applyBorder="1" applyAlignment="1">
      <alignment horizontal="center" vertical="center"/>
    </xf>
    <xf numFmtId="0" fontId="0" fillId="3" borderId="0" xfId="0" applyFill="1" applyAlignment="1">
      <alignment horizontal="center" vertical="center"/>
    </xf>
    <xf numFmtId="0" fontId="7" fillId="14" borderId="0" xfId="0" applyFont="1" applyFill="1" applyAlignment="1">
      <alignment horizontal="left"/>
    </xf>
    <xf numFmtId="164" fontId="7" fillId="5" borderId="0" xfId="0" applyNumberFormat="1" applyFont="1" applyFill="1" applyAlignment="1">
      <alignment horizontal="center"/>
    </xf>
    <xf numFmtId="164" fontId="7" fillId="18" borderId="0" xfId="0" applyNumberFormat="1" applyFont="1" applyFill="1" applyAlignment="1">
      <alignment horizontal="center"/>
    </xf>
    <xf numFmtId="2" fontId="0" fillId="0" borderId="0" xfId="0" applyNumberFormat="1" applyAlignment="1">
      <alignment horizontal="center"/>
    </xf>
    <xf numFmtId="2" fontId="0" fillId="0" borderId="13" xfId="0" applyNumberFormat="1" applyBorder="1" applyAlignment="1">
      <alignment horizontal="center"/>
    </xf>
    <xf numFmtId="164" fontId="0" fillId="14" borderId="13" xfId="0" applyNumberFormat="1" applyFill="1" applyBorder="1" applyAlignment="1">
      <alignment horizontal="center"/>
    </xf>
    <xf numFmtId="164" fontId="0" fillId="14" borderId="0" xfId="0" applyNumberFormat="1" applyFill="1" applyAlignment="1">
      <alignment horizontal="center"/>
    </xf>
    <xf numFmtId="0" fontId="7" fillId="13" borderId="0" xfId="0" applyFont="1" applyFill="1" applyAlignment="1">
      <alignment horizontal="center"/>
    </xf>
    <xf numFmtId="0" fontId="0" fillId="5" borderId="13" xfId="0" applyFill="1" applyBorder="1" applyAlignment="1">
      <alignment horizontal="center"/>
    </xf>
    <xf numFmtId="0" fontId="0" fillId="2" borderId="13" xfId="0" applyFill="1" applyBorder="1" applyAlignment="1">
      <alignment horizontal="center"/>
    </xf>
    <xf numFmtId="0" fontId="0" fillId="3" borderId="13" xfId="0" applyFill="1" applyBorder="1" applyAlignment="1">
      <alignment horizontal="center"/>
    </xf>
    <xf numFmtId="0" fontId="0" fillId="13" borderId="0" xfId="0" applyFill="1" applyAlignment="1">
      <alignment horizontal="center"/>
    </xf>
    <xf numFmtId="164" fontId="0" fillId="0" borderId="0" xfId="0" applyNumberFormat="1" applyAlignment="1">
      <alignment horizontal="center"/>
    </xf>
    <xf numFmtId="0" fontId="0" fillId="0" borderId="23" xfId="0" applyBorder="1" applyAlignment="1">
      <alignment horizontal="center"/>
    </xf>
    <xf numFmtId="0" fontId="0" fillId="0" borderId="24" xfId="0" applyBorder="1" applyAlignment="1">
      <alignment horizontal="center"/>
    </xf>
    <xf numFmtId="0" fontId="6" fillId="0" borderId="0" xfId="0" applyFont="1" applyAlignment="1">
      <alignment horizontal="center"/>
    </xf>
    <xf numFmtId="0" fontId="14" fillId="0" borderId="0" xfId="0" applyFont="1" applyAlignment="1">
      <alignment vertical="center" wrapText="1"/>
    </xf>
    <xf numFmtId="0" fontId="6" fillId="14" borderId="0" xfId="0" applyFont="1" applyFill="1"/>
    <xf numFmtId="0" fontId="6" fillId="14" borderId="0" xfId="0" applyFont="1" applyFill="1" applyAlignment="1">
      <alignment horizontal="center"/>
    </xf>
    <xf numFmtId="0" fontId="14" fillId="4" borderId="14" xfId="0" applyFont="1" applyFill="1" applyBorder="1" applyAlignment="1">
      <alignment horizontal="center"/>
    </xf>
    <xf numFmtId="0" fontId="6" fillId="16" borderId="14" xfId="0" applyFont="1" applyFill="1" applyBorder="1" applyAlignment="1">
      <alignment horizontal="center"/>
    </xf>
    <xf numFmtId="0" fontId="6" fillId="0" borderId="0" xfId="0" applyFont="1" applyAlignment="1">
      <alignment horizontal="center" vertical="center"/>
    </xf>
    <xf numFmtId="0" fontId="6" fillId="0" borderId="0" xfId="0" applyFont="1" applyAlignment="1">
      <alignment vertical="center"/>
    </xf>
    <xf numFmtId="0" fontId="6" fillId="17" borderId="15" xfId="0" applyFont="1" applyFill="1" applyBorder="1" applyAlignment="1">
      <alignment horizontal="center"/>
    </xf>
    <xf numFmtId="0" fontId="14" fillId="13" borderId="15" xfId="0" applyFont="1" applyFill="1" applyBorder="1" applyAlignment="1">
      <alignment horizontal="center"/>
    </xf>
    <xf numFmtId="0" fontId="6" fillId="14" borderId="0" xfId="0" applyFont="1" applyFill="1" applyAlignment="1">
      <alignment vertical="center"/>
    </xf>
    <xf numFmtId="0" fontId="14" fillId="3" borderId="15" xfId="0" applyFont="1" applyFill="1" applyBorder="1" applyAlignment="1">
      <alignment horizontal="center"/>
    </xf>
    <xf numFmtId="0" fontId="6" fillId="14" borderId="0" xfId="0" applyFont="1" applyFill="1" applyAlignment="1">
      <alignment horizontal="center" vertical="center"/>
    </xf>
    <xf numFmtId="0" fontId="14" fillId="0" borderId="0" xfId="0" applyFont="1" applyAlignment="1">
      <alignment horizontal="center"/>
    </xf>
    <xf numFmtId="0" fontId="14" fillId="0" borderId="0" xfId="0" applyFont="1" applyAlignment="1">
      <alignment wrapText="1"/>
    </xf>
    <xf numFmtId="0" fontId="14" fillId="0" borderId="0" xfId="0" applyFont="1" applyAlignment="1">
      <alignment vertical="center"/>
    </xf>
    <xf numFmtId="0" fontId="10" fillId="3" borderId="0" xfId="0" applyFont="1" applyFill="1"/>
    <xf numFmtId="0" fontId="6" fillId="14" borderId="21" xfId="0" applyFont="1" applyFill="1" applyBorder="1"/>
    <xf numFmtId="0" fontId="6" fillId="14" borderId="22" xfId="0" applyFont="1" applyFill="1" applyBorder="1"/>
    <xf numFmtId="0" fontId="6" fillId="14" borderId="16" xfId="0" applyFont="1" applyFill="1" applyBorder="1"/>
    <xf numFmtId="0" fontId="6" fillId="0" borderId="11" xfId="0" applyFont="1" applyBorder="1"/>
    <xf numFmtId="0" fontId="14" fillId="2" borderId="21" xfId="0" applyFont="1" applyFill="1" applyBorder="1"/>
    <xf numFmtId="0" fontId="14" fillId="2" borderId="22" xfId="0" applyFont="1" applyFill="1" applyBorder="1"/>
    <xf numFmtId="0" fontId="16" fillId="0" borderId="0" xfId="0" applyFont="1" applyAlignment="1">
      <alignment horizontal="center"/>
    </xf>
    <xf numFmtId="0" fontId="6" fillId="19" borderId="0" xfId="0" applyFont="1" applyFill="1" applyAlignment="1">
      <alignment horizontal="center"/>
    </xf>
    <xf numFmtId="0" fontId="6" fillId="3" borderId="0" xfId="0" applyFont="1" applyFill="1" applyAlignment="1">
      <alignment horizontal="center"/>
    </xf>
    <xf numFmtId="164" fontId="0" fillId="0" borderId="3" xfId="0" applyNumberFormat="1" applyBorder="1" applyAlignment="1">
      <alignment horizontal="center"/>
    </xf>
    <xf numFmtId="2" fontId="0" fillId="0" borderId="3" xfId="0" applyNumberFormat="1" applyBorder="1" applyAlignment="1">
      <alignment horizontal="center"/>
    </xf>
    <xf numFmtId="2" fontId="0" fillId="0" borderId="18" xfId="0" applyNumberFormat="1" applyBorder="1" applyAlignment="1">
      <alignment horizontal="center"/>
    </xf>
    <xf numFmtId="1" fontId="0" fillId="0" borderId="3" xfId="0" applyNumberFormat="1" applyBorder="1" applyAlignment="1">
      <alignment horizontal="center"/>
    </xf>
    <xf numFmtId="1" fontId="0" fillId="0" borderId="18" xfId="0" applyNumberFormat="1" applyBorder="1" applyAlignment="1">
      <alignment horizontal="center"/>
    </xf>
    <xf numFmtId="1" fontId="0" fillId="0" borderId="20" xfId="0" applyNumberFormat="1" applyBorder="1" applyAlignment="1">
      <alignment horizontal="center"/>
    </xf>
    <xf numFmtId="0" fontId="6" fillId="0" borderId="0" xfId="0" applyFont="1" applyAlignment="1">
      <alignment vertical="center" wrapText="1"/>
    </xf>
    <xf numFmtId="0" fontId="6" fillId="2" borderId="16" xfId="0" applyFont="1" applyFill="1" applyBorder="1"/>
    <xf numFmtId="0" fontId="6" fillId="0" borderId="25" xfId="0" applyFont="1" applyBorder="1" applyAlignment="1">
      <alignment vertical="center"/>
    </xf>
    <xf numFmtId="0" fontId="6" fillId="0" borderId="19" xfId="0" applyFont="1" applyBorder="1" applyAlignment="1">
      <alignment vertical="center"/>
    </xf>
    <xf numFmtId="0" fontId="6" fillId="0" borderId="13" xfId="0" applyFont="1" applyBorder="1" applyAlignment="1">
      <alignment horizontal="center" vertical="center"/>
    </xf>
    <xf numFmtId="0" fontId="6" fillId="0" borderId="3" xfId="0" applyFont="1" applyBorder="1" applyAlignment="1">
      <alignment horizontal="center" vertical="center"/>
    </xf>
    <xf numFmtId="0" fontId="6" fillId="0" borderId="17" xfId="0" applyFont="1" applyBorder="1" applyAlignment="1">
      <alignment horizontal="center" vertical="center"/>
    </xf>
    <xf numFmtId="0" fontId="6" fillId="0" borderId="20" xfId="0" applyFont="1" applyBorder="1" applyAlignment="1">
      <alignment horizontal="center" vertical="center"/>
    </xf>
    <xf numFmtId="0" fontId="7" fillId="0" borderId="18" xfId="0" applyFont="1" applyBorder="1" applyAlignment="1">
      <alignment horizontal="center"/>
    </xf>
    <xf numFmtId="2" fontId="7" fillId="0" borderId="18" xfId="0" applyNumberFormat="1" applyFont="1" applyBorder="1" applyAlignment="1">
      <alignment horizontal="center"/>
    </xf>
    <xf numFmtId="0" fontId="0" fillId="0" borderId="25" xfId="0" applyBorder="1" applyAlignment="1">
      <alignment horizontal="center"/>
    </xf>
    <xf numFmtId="164" fontId="0" fillId="0" borderId="18" xfId="0" applyNumberFormat="1" applyBorder="1" applyAlignment="1">
      <alignment horizontal="center"/>
    </xf>
    <xf numFmtId="0" fontId="7" fillId="0" borderId="3" xfId="0" applyFont="1" applyBorder="1" applyAlignment="1">
      <alignment horizontal="center"/>
    </xf>
    <xf numFmtId="164" fontId="7" fillId="0" borderId="3" xfId="0" applyNumberFormat="1" applyFont="1" applyBorder="1" applyAlignment="1">
      <alignment horizontal="center"/>
    </xf>
    <xf numFmtId="164" fontId="7" fillId="0" borderId="20" xfId="0" applyNumberFormat="1" applyFont="1" applyBorder="1" applyAlignment="1">
      <alignment horizontal="center"/>
    </xf>
    <xf numFmtId="164" fontId="7" fillId="14" borderId="0" xfId="0" applyNumberFormat="1" applyFont="1" applyFill="1" applyAlignment="1">
      <alignment horizontal="center"/>
    </xf>
    <xf numFmtId="164" fontId="0" fillId="14" borderId="3" xfId="0" applyNumberFormat="1" applyFill="1" applyBorder="1" applyAlignment="1">
      <alignment horizontal="center"/>
    </xf>
    <xf numFmtId="0" fontId="6" fillId="0" borderId="0" xfId="0" applyFont="1" applyAlignment="1">
      <alignment horizontal="left"/>
    </xf>
    <xf numFmtId="0" fontId="17" fillId="0" borderId="0" xfId="0" applyFont="1" applyAlignment="1">
      <alignment horizontal="center"/>
    </xf>
    <xf numFmtId="0" fontId="18" fillId="0" borderId="0" xfId="0" applyFont="1" applyAlignment="1">
      <alignment horizontal="center"/>
    </xf>
    <xf numFmtId="0" fontId="17" fillId="0" borderId="0" xfId="0" applyFont="1"/>
    <xf numFmtId="0" fontId="14" fillId="0" borderId="0" xfId="0" applyFont="1"/>
    <xf numFmtId="0" fontId="14" fillId="2" borderId="26" xfId="0" applyFont="1" applyFill="1" applyBorder="1"/>
    <xf numFmtId="0" fontId="6" fillId="2" borderId="22" xfId="0" applyFont="1" applyFill="1" applyBorder="1" applyAlignment="1">
      <alignment horizontal="center"/>
    </xf>
    <xf numFmtId="0" fontId="6" fillId="2" borderId="16" xfId="0" applyFont="1" applyFill="1" applyBorder="1" applyAlignment="1">
      <alignment horizontal="center"/>
    </xf>
    <xf numFmtId="0" fontId="14" fillId="0" borderId="14" xfId="0" applyFont="1" applyBorder="1" applyAlignment="1">
      <alignment horizontal="center"/>
    </xf>
    <xf numFmtId="0" fontId="22" fillId="0" borderId="0" xfId="0" applyFont="1" applyAlignment="1">
      <alignment horizontal="center"/>
    </xf>
    <xf numFmtId="0" fontId="23" fillId="0" borderId="0" xfId="0" applyFont="1" applyAlignment="1">
      <alignment horizontal="center"/>
    </xf>
    <xf numFmtId="0" fontId="24" fillId="0" borderId="8" xfId="0" applyFont="1" applyBorder="1" applyAlignment="1">
      <alignment horizontal="center"/>
    </xf>
    <xf numFmtId="0" fontId="24" fillId="0" borderId="0" xfId="0" applyFont="1" applyAlignment="1">
      <alignment horizontal="center"/>
    </xf>
    <xf numFmtId="0" fontId="24" fillId="0" borderId="9" xfId="0" applyFont="1" applyBorder="1" applyAlignment="1">
      <alignment horizontal="center"/>
    </xf>
    <xf numFmtId="0" fontId="10" fillId="2" borderId="0" xfId="0" applyFont="1" applyFill="1" applyAlignment="1">
      <alignment horizontal="center"/>
    </xf>
    <xf numFmtId="21" fontId="0" fillId="0" borderId="0" xfId="0" applyNumberFormat="1"/>
    <xf numFmtId="0" fontId="0" fillId="0" borderId="0" xfId="0" applyAlignment="1">
      <alignment horizontal="left" vertical="center"/>
    </xf>
    <xf numFmtId="0" fontId="0" fillId="2" borderId="0" xfId="0" applyFill="1" applyAlignment="1">
      <alignment horizontal="left" vertical="center"/>
    </xf>
    <xf numFmtId="16" fontId="0" fillId="0" borderId="0" xfId="0" applyNumberFormat="1" applyAlignment="1">
      <alignment horizontal="left"/>
    </xf>
    <xf numFmtId="0" fontId="0" fillId="20" borderId="0" xfId="0" applyFill="1" applyAlignment="1">
      <alignment horizontal="center"/>
    </xf>
    <xf numFmtId="0" fontId="0" fillId="14" borderId="3" xfId="0" applyFill="1" applyBorder="1" applyAlignment="1">
      <alignment horizontal="center"/>
    </xf>
    <xf numFmtId="0" fontId="6" fillId="4" borderId="0" xfId="0" applyFont="1" applyFill="1" applyAlignment="1">
      <alignment horizontal="center"/>
    </xf>
    <xf numFmtId="0" fontId="7" fillId="2" borderId="0" xfId="0" applyFont="1" applyFill="1" applyAlignment="1">
      <alignment horizontal="center"/>
    </xf>
    <xf numFmtId="0" fontId="0" fillId="0" borderId="0" xfId="0" applyAlignment="1">
      <alignment horizontal="center"/>
    </xf>
    <xf numFmtId="0" fontId="0" fillId="8" borderId="0" xfId="0" applyFill="1" applyAlignment="1">
      <alignment horizontal="center"/>
    </xf>
    <xf numFmtId="0" fontId="0" fillId="5" borderId="0" xfId="0" applyFill="1" applyAlignment="1">
      <alignment horizontal="center"/>
    </xf>
    <xf numFmtId="0" fontId="0" fillId="3" borderId="0" xfId="0" applyFill="1" applyAlignment="1">
      <alignment horizontal="center"/>
    </xf>
    <xf numFmtId="0" fontId="0" fillId="0" borderId="0" xfId="0" applyAlignment="1">
      <alignment horizontal="center" vertical="center"/>
    </xf>
    <xf numFmtId="0" fontId="7" fillId="3" borderId="0" xfId="0" applyFont="1" applyFill="1" applyAlignment="1">
      <alignment horizontal="left"/>
    </xf>
    <xf numFmtId="0" fontId="7" fillId="4" borderId="0" xfId="0" applyFont="1" applyFill="1" applyAlignment="1">
      <alignment horizontal="left" vertical="center" wrapText="1"/>
    </xf>
    <xf numFmtId="0" fontId="7" fillId="14" borderId="0" xfId="0" applyFont="1" applyFill="1" applyAlignment="1">
      <alignment horizontal="left" vertical="top" wrapText="1"/>
    </xf>
    <xf numFmtId="0" fontId="20" fillId="14" borderId="0" xfId="0" applyFont="1" applyFill="1" applyAlignment="1">
      <alignment horizontal="left" vertical="center" wrapText="1"/>
    </xf>
    <xf numFmtId="0" fontId="10" fillId="2" borderId="0" xfId="0" applyFont="1" applyFill="1" applyAlignment="1">
      <alignment horizontal="center"/>
    </xf>
    <xf numFmtId="0" fontId="10" fillId="3" borderId="0" xfId="0" applyFont="1" applyFill="1" applyAlignment="1">
      <alignment horizontal="left"/>
    </xf>
    <xf numFmtId="0" fontId="17" fillId="0" borderId="0" xfId="0" applyFont="1" applyAlignment="1">
      <alignment horizontal="center"/>
    </xf>
    <xf numFmtId="0" fontId="17" fillId="0" borderId="21" xfId="0" applyFont="1" applyBorder="1" applyAlignment="1">
      <alignment horizontal="center"/>
    </xf>
    <xf numFmtId="0" fontId="17" fillId="0" borderId="16" xfId="0" applyFont="1" applyBorder="1" applyAlignment="1">
      <alignment horizontal="center"/>
    </xf>
    <xf numFmtId="0" fontId="21" fillId="0" borderId="0" xfId="0" applyFont="1" applyAlignment="1">
      <alignment horizontal="left"/>
    </xf>
    <xf numFmtId="37" fontId="9" fillId="0" borderId="0" xfId="1" applyNumberFormat="1" applyFont="1" applyAlignment="1">
      <alignment horizontal="center"/>
    </xf>
    <xf numFmtId="0" fontId="0" fillId="0" borderId="0" xfId="0" applyAlignment="1">
      <alignment horizontal="center" vertical="center" wrapText="1"/>
    </xf>
    <xf numFmtId="0" fontId="0" fillId="2" borderId="0" xfId="0" applyFill="1" applyAlignment="1">
      <alignment horizontal="center"/>
    </xf>
    <xf numFmtId="37" fontId="9" fillId="3" borderId="0" xfId="1" applyNumberFormat="1" applyFont="1" applyFill="1" applyAlignment="1">
      <alignment horizontal="center"/>
    </xf>
    <xf numFmtId="0" fontId="0" fillId="0" borderId="0" xfId="0" applyAlignment="1">
      <alignment horizontal="right"/>
    </xf>
    <xf numFmtId="0" fontId="11" fillId="2" borderId="0" xfId="0" applyFont="1" applyFill="1" applyAlignment="1">
      <alignment horizontal="center"/>
    </xf>
    <xf numFmtId="0" fontId="0" fillId="0" borderId="13" xfId="0" applyBorder="1" applyAlignment="1">
      <alignment horizontal="center" vertical="center"/>
    </xf>
    <xf numFmtId="0" fontId="10" fillId="0" borderId="0" xfId="0" applyFont="1" applyAlignment="1">
      <alignment horizontal="center" vertical="center" textRotation="90" wrapText="1"/>
    </xf>
    <xf numFmtId="0" fontId="7" fillId="0" borderId="0" xfId="0" applyFont="1" applyAlignment="1">
      <alignment horizontal="center"/>
    </xf>
    <xf numFmtId="0" fontId="11" fillId="0" borderId="0" xfId="0" applyFont="1" applyAlignment="1">
      <alignment horizontal="center"/>
    </xf>
    <xf numFmtId="0" fontId="0" fillId="0" borderId="25" xfId="0" applyBorder="1" applyAlignment="1">
      <alignment horizontal="center" vertical="center"/>
    </xf>
    <xf numFmtId="0" fontId="0" fillId="0" borderId="17" xfId="0" applyBorder="1" applyAlignment="1">
      <alignment horizontal="center" vertical="center"/>
    </xf>
    <xf numFmtId="0" fontId="0" fillId="0" borderId="25" xfId="0" applyBorder="1" applyAlignment="1">
      <alignment horizontal="center" vertical="center" textRotation="90"/>
    </xf>
    <xf numFmtId="0" fontId="0" fillId="0" borderId="13" xfId="0" applyBorder="1" applyAlignment="1">
      <alignment horizontal="center" vertical="center" textRotation="90"/>
    </xf>
    <xf numFmtId="0" fontId="0" fillId="0" borderId="17" xfId="0" applyBorder="1" applyAlignment="1">
      <alignment horizontal="center" vertical="center" textRotation="90"/>
    </xf>
    <xf numFmtId="0" fontId="13" fillId="0" borderId="0" xfId="0" applyFont="1" applyAlignment="1">
      <alignment horizontal="center" vertical="center" wrapText="1"/>
    </xf>
    <xf numFmtId="0" fontId="0" fillId="0" borderId="13" xfId="0" applyBorder="1" applyAlignment="1">
      <alignment horizontal="center"/>
    </xf>
    <xf numFmtId="0" fontId="0" fillId="0" borderId="3" xfId="0" applyBorder="1" applyAlignment="1">
      <alignment horizontal="center"/>
    </xf>
    <xf numFmtId="0" fontId="7" fillId="13" borderId="0" xfId="0" applyFont="1" applyFill="1" applyAlignment="1">
      <alignment horizontal="center"/>
    </xf>
    <xf numFmtId="37" fontId="13" fillId="0" borderId="0" xfId="1" applyNumberFormat="1" applyFont="1" applyAlignment="1">
      <alignment horizontal="center" wrapText="1"/>
    </xf>
    <xf numFmtId="0" fontId="0" fillId="11" borderId="0" xfId="0" applyFill="1" applyAlignment="1">
      <alignment horizontal="center"/>
    </xf>
    <xf numFmtId="2" fontId="7" fillId="4" borderId="0" xfId="0" applyNumberFormat="1" applyFont="1" applyFill="1" applyAlignment="1">
      <alignment horizontal="center" vertical="center"/>
    </xf>
    <xf numFmtId="0" fontId="7" fillId="15" borderId="0" xfId="0" applyFont="1" applyFill="1" applyAlignment="1">
      <alignment horizontal="center"/>
    </xf>
    <xf numFmtId="164" fontId="7" fillId="18" borderId="0" xfId="0" applyNumberFormat="1" applyFont="1" applyFill="1" applyAlignment="1">
      <alignment horizontal="center"/>
    </xf>
    <xf numFmtId="0" fontId="7" fillId="0" borderId="8" xfId="0" applyFont="1" applyBorder="1" applyAlignment="1">
      <alignment horizontal="center" vertical="center"/>
    </xf>
    <xf numFmtId="0" fontId="7" fillId="4" borderId="0" xfId="0" applyFont="1" applyFill="1" applyAlignment="1">
      <alignment horizontal="center"/>
    </xf>
    <xf numFmtId="0" fontId="7" fillId="3" borderId="0" xfId="0" applyFont="1" applyFill="1" applyAlignment="1">
      <alignment horizontal="center"/>
    </xf>
    <xf numFmtId="0" fontId="7" fillId="0" borderId="0" xfId="0" applyFont="1" applyAlignment="1">
      <alignment horizontal="center" vertical="center"/>
    </xf>
    <xf numFmtId="0" fontId="7" fillId="6" borderId="0" xfId="0" applyFont="1" applyFill="1" applyAlignment="1">
      <alignment horizontal="center"/>
    </xf>
    <xf numFmtId="0" fontId="7" fillId="7" borderId="0" xfId="0" applyFont="1" applyFill="1" applyAlignment="1">
      <alignment horizontal="center"/>
    </xf>
    <xf numFmtId="0" fontId="7" fillId="5" borderId="0" xfId="0" applyFont="1" applyFill="1" applyAlignment="1">
      <alignment horizontal="center"/>
    </xf>
    <xf numFmtId="164" fontId="7" fillId="15" borderId="0" xfId="0" applyNumberFormat="1" applyFont="1" applyFill="1" applyAlignment="1">
      <alignment horizontal="center" vertical="center"/>
    </xf>
    <xf numFmtId="0" fontId="7" fillId="5" borderId="0" xfId="0" applyFont="1" applyFill="1" applyAlignment="1">
      <alignment horizontal="center" vertical="center"/>
    </xf>
  </cellXfs>
  <cellStyles count="2">
    <cellStyle name="Normal" xfId="0" builtinId="0"/>
    <cellStyle name="Normal_COUNTS" xfId="1" xr:uid="{00000000-0005-0000-0000-000001000000}"/>
  </cellStyles>
  <dxfs count="54">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FF0000"/>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ont>
        <b val="0"/>
        <i val="0"/>
        <color auto="1"/>
      </font>
      <fill>
        <patternFill>
          <bgColor rgb="FFFFFF00"/>
        </patternFill>
      </fill>
    </dxf>
    <dxf>
      <font>
        <b val="0"/>
        <i val="0"/>
        <color auto="1"/>
      </font>
      <fill>
        <patternFill>
          <bgColor rgb="FF00B0F0"/>
        </patternFill>
      </fill>
    </dxf>
    <dxf>
      <font>
        <color rgb="FFFF0000"/>
      </font>
    </dxf>
    <dxf>
      <font>
        <color rgb="FFFF0000"/>
      </font>
    </dxf>
    <dxf>
      <font>
        <color rgb="FFFF0000"/>
      </font>
    </dxf>
    <dxf>
      <font>
        <color rgb="FFFF000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val="0"/>
        <i val="0"/>
        <color auto="1"/>
      </font>
      <fill>
        <patternFill>
          <bgColor rgb="FFFFFF00"/>
        </patternFill>
      </fill>
    </dxf>
    <dxf>
      <font>
        <b val="0"/>
        <i val="0"/>
        <color auto="1"/>
      </font>
      <fill>
        <patternFill>
          <bgColor rgb="FF00B0F0"/>
        </patternFill>
      </fill>
    </dxf>
    <dxf>
      <font>
        <b val="0"/>
        <i val="0"/>
        <strike val="0"/>
        <color auto="1"/>
      </font>
      <fill>
        <patternFill>
          <bgColor rgb="FF00B0F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2.xml"/><Relationship Id="rId18" Type="http://schemas.openxmlformats.org/officeDocument/2006/relationships/worksheet" Target="worksheets/sheet17.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0.xml"/><Relationship Id="rId7" Type="http://schemas.openxmlformats.org/officeDocument/2006/relationships/worksheet" Target="worksheets/sheet7.xml"/><Relationship Id="rId12" Type="http://schemas.openxmlformats.org/officeDocument/2006/relationships/worksheet" Target="worksheets/sheet11.xml"/><Relationship Id="rId17" Type="http://schemas.openxmlformats.org/officeDocument/2006/relationships/worksheet" Target="worksheets/sheet16.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5.xml"/><Relationship Id="rId20" Type="http://schemas.openxmlformats.org/officeDocument/2006/relationships/worksheet" Target="worksheets/sheet1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0.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4.xml"/><Relationship Id="rId23" Type="http://schemas.openxmlformats.org/officeDocument/2006/relationships/styles" Target="styles.xml"/><Relationship Id="rId10" Type="http://schemas.openxmlformats.org/officeDocument/2006/relationships/chartsheet" Target="chartsheets/sheet1.xml"/><Relationship Id="rId19" Type="http://schemas.openxmlformats.org/officeDocument/2006/relationships/worksheet" Target="worksheets/sheet18.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3.xml"/><Relationship Id="rId22" Type="http://schemas.openxmlformats.org/officeDocument/2006/relationships/theme" Target="theme/theme1.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strRef>
              <c:f>'Summary sheet'!$Q$90:$Q$98</c:f>
              <c:strCache>
                <c:ptCount val="7"/>
                <c:pt idx="0">
                  <c:v>&gt;</c:v>
                </c:pt>
                <c:pt idx="2">
                  <c:v>9</c:v>
                </c:pt>
                <c:pt idx="4">
                  <c:v>=</c:v>
                </c:pt>
                <c:pt idx="6">
                  <c:v>:</c:v>
                </c:pt>
              </c:strCache>
            </c:strRef>
          </c:cat>
          <c:val>
            <c:numRef>
              <c:f>Phasing!$AC$33:$AC$40</c:f>
              <c:numCache>
                <c:formatCode>General</c:formatCode>
                <c:ptCount val="8"/>
                <c:pt idx="0">
                  <c:v>#N/A</c:v>
                </c:pt>
                <c:pt idx="1">
                  <c:v>#N/A</c:v>
                </c:pt>
                <c:pt idx="2">
                  <c:v>#N/A</c:v>
                </c:pt>
                <c:pt idx="3">
                  <c:v>0</c:v>
                </c:pt>
                <c:pt idx="4">
                  <c:v>#N/A</c:v>
                </c:pt>
                <c:pt idx="5">
                  <c:v>#N/A</c:v>
                </c:pt>
                <c:pt idx="6">
                  <c:v>#N/A</c:v>
                </c:pt>
                <c:pt idx="7">
                  <c:v>0</c:v>
                </c:pt>
              </c:numCache>
            </c:numRef>
          </c:val>
          <c:extLst>
            <c:ext xmlns:c16="http://schemas.microsoft.com/office/drawing/2014/chart" uri="{C3380CC4-5D6E-409C-BE32-E72D297353CC}">
              <c16:uniqueId val="{00000000-AB95-4F5B-8118-B981C2AD3573}"/>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0">
                  <c:v>&gt;</c:v>
                </c:pt>
                <c:pt idx="2">
                  <c:v>9</c:v>
                </c:pt>
                <c:pt idx="4">
                  <c:v>=</c:v>
                </c:pt>
                <c:pt idx="6">
                  <c:v>:</c:v>
                </c:pt>
              </c:strCache>
            </c:strRef>
          </c:cat>
          <c:val>
            <c:numRef>
              <c:f>Phasing!$AD$33:$AD$40</c:f>
              <c:numCache>
                <c:formatCode>General</c:formatCode>
                <c:ptCount val="8"/>
                <c:pt idx="0">
                  <c:v>#N/A</c:v>
                </c:pt>
                <c:pt idx="1">
                  <c:v>#N/A</c:v>
                </c:pt>
                <c:pt idx="2">
                  <c:v>#N/A</c:v>
                </c:pt>
                <c:pt idx="3">
                  <c:v>#N/A</c:v>
                </c:pt>
                <c:pt idx="4">
                  <c:v>#N/A</c:v>
                </c:pt>
                <c:pt idx="5">
                  <c:v>#N/A</c:v>
                </c:pt>
                <c:pt idx="6">
                  <c:v>#N/A</c:v>
                </c:pt>
                <c:pt idx="7">
                  <c:v>#N/A</c:v>
                </c:pt>
              </c:numCache>
            </c:numRef>
          </c:val>
          <c:extLst>
            <c:ext xmlns:c16="http://schemas.microsoft.com/office/drawing/2014/chart" uri="{C3380CC4-5D6E-409C-BE32-E72D297353CC}">
              <c16:uniqueId val="{00000001-AB95-4F5B-8118-B981C2AD3573}"/>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0">
                  <c:v>&gt;</c:v>
                </c:pt>
                <c:pt idx="2">
                  <c:v>9</c:v>
                </c:pt>
                <c:pt idx="4">
                  <c:v>=</c:v>
                </c:pt>
                <c:pt idx="6">
                  <c:v>:</c:v>
                </c:pt>
              </c:strCache>
            </c:strRef>
          </c:cat>
          <c:val>
            <c:numRef>
              <c:f>Phasing!$AE$33:$AE$40</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2-AB95-4F5B-8118-B981C2AD3573}"/>
            </c:ext>
          </c:extLst>
        </c:ser>
        <c:ser>
          <c:idx val="3"/>
          <c:order val="3"/>
          <c:tx>
            <c:strRef>
              <c:f>Phasing!$AF$32</c:f>
              <c:strCache>
                <c:ptCount val="1"/>
                <c:pt idx="0">
                  <c:v>red 2</c:v>
                </c:pt>
              </c:strCache>
            </c:strRef>
          </c:tx>
          <c:spPr>
            <a:solidFill>
              <a:srgbClr val="FF0000"/>
            </a:solidFill>
          </c:spPr>
          <c:invertIfNegative val="0"/>
          <c:cat>
            <c:strRef>
              <c:f>'Summary sheet'!$Q$90:$Q$98</c:f>
              <c:strCache>
                <c:ptCount val="7"/>
                <c:pt idx="0">
                  <c:v>&gt;</c:v>
                </c:pt>
                <c:pt idx="2">
                  <c:v>9</c:v>
                </c:pt>
                <c:pt idx="4">
                  <c:v>=</c:v>
                </c:pt>
                <c:pt idx="6">
                  <c:v>:</c:v>
                </c:pt>
              </c:strCache>
            </c:strRef>
          </c:cat>
          <c:val>
            <c:numRef>
              <c:f>Phasing!$AF$33:$AF$40</c:f>
              <c:numCache>
                <c:formatCode>0.0</c:formatCode>
                <c:ptCount val="8"/>
                <c:pt idx="0">
                  <c:v>#N/A</c:v>
                </c:pt>
                <c:pt idx="1">
                  <c:v>#N/A</c:v>
                </c:pt>
                <c:pt idx="2">
                  <c:v>#N/A</c:v>
                </c:pt>
                <c:pt idx="3">
                  <c:v>#N/A</c:v>
                </c:pt>
                <c:pt idx="4">
                  <c:v>#N/A</c:v>
                </c:pt>
                <c:pt idx="5">
                  <c:v>#N/A</c:v>
                </c:pt>
                <c:pt idx="6">
                  <c:v>#N/A</c:v>
                </c:pt>
                <c:pt idx="7">
                  <c:v>#N/A</c:v>
                </c:pt>
              </c:numCache>
            </c:numRef>
          </c:val>
          <c:extLst>
            <c:ext xmlns:c16="http://schemas.microsoft.com/office/drawing/2014/chart" uri="{C3380CC4-5D6E-409C-BE32-E72D297353CC}">
              <c16:uniqueId val="{00000003-AB95-4F5B-8118-B981C2AD3573}"/>
            </c:ext>
          </c:extLst>
        </c:ser>
        <c:dLbls>
          <c:showLegendKey val="0"/>
          <c:showVal val="0"/>
          <c:showCatName val="0"/>
          <c:showSerName val="0"/>
          <c:showPercent val="0"/>
          <c:showBubbleSize val="0"/>
        </c:dLbls>
        <c:gapWidth val="150"/>
        <c:overlap val="100"/>
        <c:axId val="173513344"/>
        <c:axId val="173527808"/>
      </c:barChart>
      <c:catAx>
        <c:axId val="173513344"/>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Movement</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Wingdings 3" panose="05040102010807070707" pitchFamily="18" charset="2"/>
                <a:ea typeface="Times New Roman"/>
                <a:cs typeface="Times New Roman" panose="02020603050405020304" pitchFamily="18" charset="0"/>
              </a:defRPr>
            </a:pPr>
            <a:endParaRPr lang="en-US"/>
          </a:p>
        </c:txPr>
        <c:crossAx val="173527808"/>
        <c:crosses val="autoZero"/>
        <c:auto val="1"/>
        <c:lblAlgn val="ctr"/>
        <c:lblOffset val="100"/>
        <c:noMultiLvlLbl val="0"/>
      </c:catAx>
      <c:valAx>
        <c:axId val="173527808"/>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3513344"/>
        <c:crosses val="autoZero"/>
        <c:crossBetween val="between"/>
        <c:majorUnit val="5"/>
      </c:valAx>
      <c:dTable>
        <c:showHorzBorder val="1"/>
        <c:showVertBorder val="1"/>
        <c:showOutline val="1"/>
        <c:showKeys val="1"/>
      </c:dTable>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printSettings>
    <c:headerFooter/>
    <c:pageMargins b="0.75000000000000355" l="0.70000000000000062" r="0.70000000000000062" t="0.7500000000000035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strRef>
              <c:f>'Summary sheet'!$Q$90:$Q$98</c:f>
              <c:strCache>
                <c:ptCount val="7"/>
                <c:pt idx="0">
                  <c:v>&gt;</c:v>
                </c:pt>
                <c:pt idx="2">
                  <c:v>9</c:v>
                </c:pt>
                <c:pt idx="4">
                  <c:v>=</c:v>
                </c:pt>
                <c:pt idx="6">
                  <c:v>:</c:v>
                </c:pt>
              </c:strCache>
            </c:strRef>
          </c:cat>
          <c:val>
            <c:numRef>
              <c:f>Phasing!$AC$33:$AC$40</c:f>
              <c:numCache>
                <c:formatCode>General</c:formatCode>
                <c:ptCount val="8"/>
                <c:pt idx="0">
                  <c:v>#N/A</c:v>
                </c:pt>
                <c:pt idx="1">
                  <c:v>#N/A</c:v>
                </c:pt>
                <c:pt idx="2">
                  <c:v>#N/A</c:v>
                </c:pt>
                <c:pt idx="3">
                  <c:v>0</c:v>
                </c:pt>
                <c:pt idx="4">
                  <c:v>#N/A</c:v>
                </c:pt>
                <c:pt idx="5">
                  <c:v>#N/A</c:v>
                </c:pt>
                <c:pt idx="6">
                  <c:v>#N/A</c:v>
                </c:pt>
                <c:pt idx="7">
                  <c:v>0</c:v>
                </c:pt>
              </c:numCache>
            </c:numRef>
          </c:val>
          <c:extLst>
            <c:ext xmlns:c16="http://schemas.microsoft.com/office/drawing/2014/chart" uri="{C3380CC4-5D6E-409C-BE32-E72D297353CC}">
              <c16:uniqueId val="{00000000-D60A-4235-BD82-BAF50AAF85D2}"/>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0">
                  <c:v>&gt;</c:v>
                </c:pt>
                <c:pt idx="2">
                  <c:v>9</c:v>
                </c:pt>
                <c:pt idx="4">
                  <c:v>=</c:v>
                </c:pt>
                <c:pt idx="6">
                  <c:v>:</c:v>
                </c:pt>
              </c:strCache>
            </c:strRef>
          </c:cat>
          <c:val>
            <c:numRef>
              <c:f>Phasing!$AD$33:$AD$40</c:f>
              <c:numCache>
                <c:formatCode>General</c:formatCode>
                <c:ptCount val="8"/>
                <c:pt idx="0">
                  <c:v>#N/A</c:v>
                </c:pt>
                <c:pt idx="1">
                  <c:v>#N/A</c:v>
                </c:pt>
                <c:pt idx="2">
                  <c:v>#N/A</c:v>
                </c:pt>
                <c:pt idx="3">
                  <c:v>#N/A</c:v>
                </c:pt>
                <c:pt idx="4">
                  <c:v>#N/A</c:v>
                </c:pt>
                <c:pt idx="5">
                  <c:v>#N/A</c:v>
                </c:pt>
                <c:pt idx="6">
                  <c:v>#N/A</c:v>
                </c:pt>
                <c:pt idx="7">
                  <c:v>#N/A</c:v>
                </c:pt>
              </c:numCache>
            </c:numRef>
          </c:val>
          <c:extLst>
            <c:ext xmlns:c16="http://schemas.microsoft.com/office/drawing/2014/chart" uri="{C3380CC4-5D6E-409C-BE32-E72D297353CC}">
              <c16:uniqueId val="{00000001-D60A-4235-BD82-BAF50AAF85D2}"/>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0">
                  <c:v>&gt;</c:v>
                </c:pt>
                <c:pt idx="2">
                  <c:v>9</c:v>
                </c:pt>
                <c:pt idx="4">
                  <c:v>=</c:v>
                </c:pt>
                <c:pt idx="6">
                  <c:v>:</c:v>
                </c:pt>
              </c:strCache>
            </c:strRef>
          </c:cat>
          <c:val>
            <c:numRef>
              <c:f>Phasing!$AE$33:$AE$40</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2-D60A-4235-BD82-BAF50AAF85D2}"/>
            </c:ext>
          </c:extLst>
        </c:ser>
        <c:ser>
          <c:idx val="3"/>
          <c:order val="3"/>
          <c:tx>
            <c:strRef>
              <c:f>Phasing!$AF$32</c:f>
              <c:strCache>
                <c:ptCount val="1"/>
                <c:pt idx="0">
                  <c:v>red 2</c:v>
                </c:pt>
              </c:strCache>
            </c:strRef>
          </c:tx>
          <c:spPr>
            <a:solidFill>
              <a:srgbClr val="FF0000"/>
            </a:solidFill>
          </c:spPr>
          <c:invertIfNegative val="0"/>
          <c:cat>
            <c:strRef>
              <c:f>'Summary sheet'!$Q$90:$Q$98</c:f>
              <c:strCache>
                <c:ptCount val="7"/>
                <c:pt idx="0">
                  <c:v>&gt;</c:v>
                </c:pt>
                <c:pt idx="2">
                  <c:v>9</c:v>
                </c:pt>
                <c:pt idx="4">
                  <c:v>=</c:v>
                </c:pt>
                <c:pt idx="6">
                  <c:v>:</c:v>
                </c:pt>
              </c:strCache>
            </c:strRef>
          </c:cat>
          <c:val>
            <c:numRef>
              <c:f>Phasing!$AF$33:$AF$40</c:f>
              <c:numCache>
                <c:formatCode>0.0</c:formatCode>
                <c:ptCount val="8"/>
                <c:pt idx="0">
                  <c:v>#N/A</c:v>
                </c:pt>
                <c:pt idx="1">
                  <c:v>#N/A</c:v>
                </c:pt>
                <c:pt idx="2">
                  <c:v>#N/A</c:v>
                </c:pt>
                <c:pt idx="3">
                  <c:v>#N/A</c:v>
                </c:pt>
                <c:pt idx="4">
                  <c:v>#N/A</c:v>
                </c:pt>
                <c:pt idx="5">
                  <c:v>#N/A</c:v>
                </c:pt>
                <c:pt idx="6">
                  <c:v>#N/A</c:v>
                </c:pt>
                <c:pt idx="7">
                  <c:v>#N/A</c:v>
                </c:pt>
              </c:numCache>
            </c:numRef>
          </c:val>
          <c:extLst>
            <c:ext xmlns:c16="http://schemas.microsoft.com/office/drawing/2014/chart" uri="{C3380CC4-5D6E-409C-BE32-E72D297353CC}">
              <c16:uniqueId val="{00000003-D60A-4235-BD82-BAF50AAF85D2}"/>
            </c:ext>
          </c:extLst>
        </c:ser>
        <c:dLbls>
          <c:showLegendKey val="0"/>
          <c:showVal val="0"/>
          <c:showCatName val="0"/>
          <c:showSerName val="0"/>
          <c:showPercent val="0"/>
          <c:showBubbleSize val="0"/>
        </c:dLbls>
        <c:gapWidth val="150"/>
        <c:overlap val="100"/>
        <c:axId val="174503808"/>
        <c:axId val="174518272"/>
      </c:barChart>
      <c:catAx>
        <c:axId val="174503808"/>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Movement</a:t>
                </a:r>
              </a:p>
            </c:rich>
          </c:tx>
          <c:layout>
            <c:manualLayout>
              <c:xMode val="edge"/>
              <c:yMode val="edge"/>
              <c:x val="7.335680751173709E-3"/>
              <c:y val="0.39110032362459546"/>
            </c:manualLayout>
          </c:layout>
          <c:overlay val="0"/>
        </c:title>
        <c:numFmt formatCode="General" sourceLinked="1"/>
        <c:majorTickMark val="out"/>
        <c:minorTickMark val="none"/>
        <c:tickLblPos val="nextTo"/>
        <c:spPr>
          <a:ln>
            <a:solidFill>
              <a:sysClr val="windowText" lastClr="000000"/>
            </a:solidFill>
          </a:ln>
        </c:spPr>
        <c:txPr>
          <a:bodyPr rot="0" vert="horz"/>
          <a:lstStyle/>
          <a:p>
            <a:pPr>
              <a:defRPr sz="2000" b="0" i="0" u="none" strike="noStrike" baseline="0">
                <a:solidFill>
                  <a:srgbClr val="000000"/>
                </a:solidFill>
                <a:latin typeface="Wingdings 3" panose="05040102010807070707" pitchFamily="18" charset="2"/>
                <a:ea typeface="Times New Roman"/>
                <a:cs typeface="Times New Roman"/>
              </a:defRPr>
            </a:pPr>
            <a:endParaRPr lang="en-US"/>
          </a:p>
        </c:txPr>
        <c:crossAx val="174518272"/>
        <c:crosses val="autoZero"/>
        <c:auto val="1"/>
        <c:lblAlgn val="ctr"/>
        <c:lblOffset val="100"/>
        <c:noMultiLvlLbl val="0"/>
      </c:catAx>
      <c:valAx>
        <c:axId val="174518272"/>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4503808"/>
        <c:crosses val="autoZero"/>
        <c:crossBetween val="between"/>
        <c:majorUnit val="5"/>
      </c:valAx>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userShapes r:id="rId1"/>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5.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900-000000000000}">
  <sheetPr codeName="Chart1"/>
  <sheetViews>
    <sheetView tabSelected="1" zoomScale="90" workbookViewId="0"/>
  </sheetViews>
  <pageMargins left="0.7" right="0.7" top="0.75" bottom="0.75" header="0.3" footer="0.3"/>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7</xdr:col>
      <xdr:colOff>152400</xdr:colOff>
      <xdr:row>7</xdr:row>
      <xdr:rowOff>95250</xdr:rowOff>
    </xdr:from>
    <xdr:to>
      <xdr:col>11</xdr:col>
      <xdr:colOff>571500</xdr:colOff>
      <xdr:row>18</xdr:row>
      <xdr:rowOff>104775</xdr:rowOff>
    </xdr:to>
    <xdr:grpSp>
      <xdr:nvGrpSpPr>
        <xdr:cNvPr id="68199" name="Group 29">
          <a:extLst>
            <a:ext uri="{FF2B5EF4-FFF2-40B4-BE49-F238E27FC236}">
              <a16:creationId xmlns:a16="http://schemas.microsoft.com/office/drawing/2014/main" id="{00000000-0008-0000-0100-0000670A0100}"/>
            </a:ext>
          </a:extLst>
        </xdr:cNvPr>
        <xdr:cNvGrpSpPr>
          <a:grpSpLocks/>
        </xdr:cNvGrpSpPr>
      </xdr:nvGrpSpPr>
      <xdr:grpSpPr bwMode="auto">
        <a:xfrm>
          <a:off x="4219575" y="1352550"/>
          <a:ext cx="3114675" cy="1857375"/>
          <a:chOff x="739001" y="888609"/>
          <a:chExt cx="2859414" cy="2097673"/>
        </a:xfrm>
      </xdr:grpSpPr>
      <xdr:grpSp>
        <xdr:nvGrpSpPr>
          <xdr:cNvPr id="68200" name="Group 18">
            <a:extLst>
              <a:ext uri="{FF2B5EF4-FFF2-40B4-BE49-F238E27FC236}">
                <a16:creationId xmlns:a16="http://schemas.microsoft.com/office/drawing/2014/main" id="{00000000-0008-0000-0100-0000680A0100}"/>
              </a:ext>
            </a:extLst>
          </xdr:cNvPr>
          <xdr:cNvGrpSpPr>
            <a:grpSpLocks/>
          </xdr:cNvGrpSpPr>
        </xdr:nvGrpSpPr>
        <xdr:grpSpPr bwMode="auto">
          <a:xfrm>
            <a:off x="1364275" y="2511648"/>
            <a:ext cx="881185" cy="469454"/>
            <a:chOff x="743" y="270"/>
            <a:chExt cx="88" cy="43"/>
          </a:xfrm>
        </xdr:grpSpPr>
        <xdr:sp macro="" textlink="">
          <xdr:nvSpPr>
            <xdr:cNvPr id="68212" name="AutoShape 4">
              <a:extLst>
                <a:ext uri="{FF2B5EF4-FFF2-40B4-BE49-F238E27FC236}">
                  <a16:creationId xmlns:a16="http://schemas.microsoft.com/office/drawing/2014/main" id="{00000000-0008-0000-0100-0000740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3" name="AutoShape 5">
              <a:extLst>
                <a:ext uri="{FF2B5EF4-FFF2-40B4-BE49-F238E27FC236}">
                  <a16:creationId xmlns:a16="http://schemas.microsoft.com/office/drawing/2014/main" id="{00000000-0008-0000-0100-0000750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68201" name="Group 6">
            <a:extLst>
              <a:ext uri="{FF2B5EF4-FFF2-40B4-BE49-F238E27FC236}">
                <a16:creationId xmlns:a16="http://schemas.microsoft.com/office/drawing/2014/main" id="{00000000-0008-0000-0100-0000690A0100}"/>
              </a:ext>
            </a:extLst>
          </xdr:cNvPr>
          <xdr:cNvGrpSpPr>
            <a:grpSpLocks/>
          </xdr:cNvGrpSpPr>
        </xdr:nvGrpSpPr>
        <xdr:grpSpPr bwMode="auto">
          <a:xfrm flipV="1">
            <a:off x="2060493" y="888609"/>
            <a:ext cx="921238" cy="458537"/>
            <a:chOff x="747" y="258"/>
            <a:chExt cx="92" cy="42"/>
          </a:xfrm>
        </xdr:grpSpPr>
        <xdr:sp macro="" textlink="">
          <xdr:nvSpPr>
            <xdr:cNvPr id="68210" name="AutoShape 7">
              <a:extLst>
                <a:ext uri="{FF2B5EF4-FFF2-40B4-BE49-F238E27FC236}">
                  <a16:creationId xmlns:a16="http://schemas.microsoft.com/office/drawing/2014/main" id="{00000000-0008-0000-0100-0000720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1" name="AutoShape 9">
              <a:extLst>
                <a:ext uri="{FF2B5EF4-FFF2-40B4-BE49-F238E27FC236}">
                  <a16:creationId xmlns:a16="http://schemas.microsoft.com/office/drawing/2014/main" id="{00000000-0008-0000-0100-0000730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68202" name="AutoShape 11">
            <a:extLst>
              <a:ext uri="{FF2B5EF4-FFF2-40B4-BE49-F238E27FC236}">
                <a16:creationId xmlns:a16="http://schemas.microsoft.com/office/drawing/2014/main" id="{00000000-0008-0000-0100-00006A0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3" name="AutoShape 12">
            <a:extLst>
              <a:ext uri="{FF2B5EF4-FFF2-40B4-BE49-F238E27FC236}">
                <a16:creationId xmlns:a16="http://schemas.microsoft.com/office/drawing/2014/main" id="{00000000-0008-0000-0100-00006B0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68204" name="AutoShape 14">
            <a:extLst>
              <a:ext uri="{FF2B5EF4-FFF2-40B4-BE49-F238E27FC236}">
                <a16:creationId xmlns:a16="http://schemas.microsoft.com/office/drawing/2014/main" id="{00000000-0008-0000-0100-00006C0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5" name="AutoShape 15">
            <a:extLst>
              <a:ext uri="{FF2B5EF4-FFF2-40B4-BE49-F238E27FC236}">
                <a16:creationId xmlns:a16="http://schemas.microsoft.com/office/drawing/2014/main" id="{00000000-0008-0000-0100-00006D0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 name="AutoShape 7">
            <a:extLst>
              <a:ext uri="{FF2B5EF4-FFF2-40B4-BE49-F238E27FC236}">
                <a16:creationId xmlns:a16="http://schemas.microsoft.com/office/drawing/2014/main" id="{00000000-0008-0000-0100-00000A000000}"/>
              </a:ext>
            </a:extLst>
          </xdr:cNvPr>
          <xdr:cNvSpPr>
            <a:spLocks noChangeArrowheads="1"/>
          </xdr:cNvSpPr>
        </xdr:nvSpPr>
        <xdr:spPr bwMode="auto">
          <a:xfrm flipV="1">
            <a:off x="1342364" y="920881"/>
            <a:ext cx="271076" cy="38726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 name="AutoShape 11">
            <a:extLst>
              <a:ext uri="{FF2B5EF4-FFF2-40B4-BE49-F238E27FC236}">
                <a16:creationId xmlns:a16="http://schemas.microsoft.com/office/drawing/2014/main" id="{00000000-0008-0000-0100-00000B000000}"/>
              </a:ext>
            </a:extLst>
          </xdr:cNvPr>
          <xdr:cNvSpPr>
            <a:spLocks noChangeArrowheads="1"/>
          </xdr:cNvSpPr>
        </xdr:nvSpPr>
        <xdr:spPr bwMode="auto">
          <a:xfrm rot="5400000" flipH="1">
            <a:off x="788513" y="2287306"/>
            <a:ext cx="311962" cy="37600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2" name="AutoShape 4">
            <a:extLst>
              <a:ext uri="{FF2B5EF4-FFF2-40B4-BE49-F238E27FC236}">
                <a16:creationId xmlns:a16="http://schemas.microsoft.com/office/drawing/2014/main" id="{00000000-0008-0000-0100-00000C000000}"/>
              </a:ext>
            </a:extLst>
          </xdr:cNvPr>
          <xdr:cNvSpPr>
            <a:spLocks noChangeArrowheads="1"/>
          </xdr:cNvSpPr>
        </xdr:nvSpPr>
        <xdr:spPr bwMode="auto">
          <a:xfrm flipH="1">
            <a:off x="2619044" y="2588262"/>
            <a:ext cx="271076" cy="39802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 name="AutoShape 14">
            <a:extLst>
              <a:ext uri="{FF2B5EF4-FFF2-40B4-BE49-F238E27FC236}">
                <a16:creationId xmlns:a16="http://schemas.microsoft.com/office/drawing/2014/main" id="{00000000-0008-0000-0100-00000D000000}"/>
              </a:ext>
            </a:extLst>
          </xdr:cNvPr>
          <xdr:cNvSpPr>
            <a:spLocks noChangeArrowheads="1"/>
          </xdr:cNvSpPr>
        </xdr:nvSpPr>
        <xdr:spPr bwMode="auto">
          <a:xfrm rot="16200000" flipH="1">
            <a:off x="3269559" y="1398823"/>
            <a:ext cx="290447" cy="367264"/>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219075</xdr:colOff>
      <xdr:row>29</xdr:row>
      <xdr:rowOff>76200</xdr:rowOff>
    </xdr:from>
    <xdr:to>
      <xdr:col>6</xdr:col>
      <xdr:colOff>523875</xdr:colOff>
      <xdr:row>33</xdr:row>
      <xdr:rowOff>123825</xdr:rowOff>
    </xdr:to>
    <xdr:sp macro="" textlink="">
      <xdr:nvSpPr>
        <xdr:cNvPr id="87219" name="AutoShape 16">
          <a:extLst>
            <a:ext uri="{FF2B5EF4-FFF2-40B4-BE49-F238E27FC236}">
              <a16:creationId xmlns:a16="http://schemas.microsoft.com/office/drawing/2014/main" id="{00000000-0008-0000-0200-0000B3540100}"/>
            </a:ext>
          </a:extLst>
        </xdr:cNvPr>
        <xdr:cNvSpPr>
          <a:spLocks noChangeArrowheads="1"/>
        </xdr:cNvSpPr>
      </xdr:nvSpPr>
      <xdr:spPr bwMode="auto">
        <a:xfrm rot="-5400000">
          <a:off x="4414837" y="5853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142875</xdr:colOff>
      <xdr:row>30</xdr:row>
      <xdr:rowOff>123825</xdr:rowOff>
    </xdr:from>
    <xdr:to>
      <xdr:col>5</xdr:col>
      <xdr:colOff>514350</xdr:colOff>
      <xdr:row>40</xdr:row>
      <xdr:rowOff>85725</xdr:rowOff>
    </xdr:to>
    <xdr:grpSp>
      <xdr:nvGrpSpPr>
        <xdr:cNvPr id="87220" name="Group 1">
          <a:extLst>
            <a:ext uri="{FF2B5EF4-FFF2-40B4-BE49-F238E27FC236}">
              <a16:creationId xmlns:a16="http://schemas.microsoft.com/office/drawing/2014/main" id="{00000000-0008-0000-0200-0000B4540100}"/>
            </a:ext>
          </a:extLst>
        </xdr:cNvPr>
        <xdr:cNvGrpSpPr>
          <a:grpSpLocks/>
        </xdr:cNvGrpSpPr>
      </xdr:nvGrpSpPr>
      <xdr:grpSpPr bwMode="auto">
        <a:xfrm>
          <a:off x="2155031" y="5838825"/>
          <a:ext cx="2193132" cy="1866900"/>
          <a:chOff x="680" y="132"/>
          <a:chExt cx="221" cy="171"/>
        </a:xfrm>
      </xdr:grpSpPr>
      <xdr:grpSp>
        <xdr:nvGrpSpPr>
          <xdr:cNvPr id="87221" name="Group 18">
            <a:extLst>
              <a:ext uri="{FF2B5EF4-FFF2-40B4-BE49-F238E27FC236}">
                <a16:creationId xmlns:a16="http://schemas.microsoft.com/office/drawing/2014/main" id="{00000000-0008-0000-0200-0000B5540100}"/>
              </a:ext>
            </a:extLst>
          </xdr:cNvPr>
          <xdr:cNvGrpSpPr>
            <a:grpSpLocks/>
          </xdr:cNvGrpSpPr>
        </xdr:nvGrpSpPr>
        <xdr:grpSpPr bwMode="auto">
          <a:xfrm>
            <a:off x="743" y="260"/>
            <a:ext cx="84" cy="43"/>
            <a:chOff x="743" y="258"/>
            <a:chExt cx="84" cy="43"/>
          </a:xfrm>
        </xdr:grpSpPr>
        <xdr:sp macro="" textlink="">
          <xdr:nvSpPr>
            <xdr:cNvPr id="87229" name="AutoShape 4">
              <a:extLst>
                <a:ext uri="{FF2B5EF4-FFF2-40B4-BE49-F238E27FC236}">
                  <a16:creationId xmlns:a16="http://schemas.microsoft.com/office/drawing/2014/main" id="{00000000-0008-0000-0200-0000BD540100}"/>
                </a:ext>
              </a:extLst>
            </xdr:cNvPr>
            <xdr:cNvSpPr>
              <a:spLocks noChangeArrowheads="1"/>
            </xdr:cNvSpPr>
          </xdr:nvSpPr>
          <xdr:spPr bwMode="auto">
            <a:xfrm flipH="1">
              <a:off x="743" y="264"/>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30" name="AutoShape 5">
              <a:extLst>
                <a:ext uri="{FF2B5EF4-FFF2-40B4-BE49-F238E27FC236}">
                  <a16:creationId xmlns:a16="http://schemas.microsoft.com/office/drawing/2014/main" id="{00000000-0008-0000-0200-0000BE540100}"/>
                </a:ext>
              </a:extLst>
            </xdr:cNvPr>
            <xdr:cNvSpPr>
              <a:spLocks noChangeArrowheads="1"/>
            </xdr:cNvSpPr>
          </xdr:nvSpPr>
          <xdr:spPr bwMode="auto">
            <a:xfrm>
              <a:off x="808"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87222" name="Group 6">
            <a:extLst>
              <a:ext uri="{FF2B5EF4-FFF2-40B4-BE49-F238E27FC236}">
                <a16:creationId xmlns:a16="http://schemas.microsoft.com/office/drawing/2014/main" id="{00000000-0008-0000-0200-0000B6540100}"/>
              </a:ext>
            </a:extLst>
          </xdr:cNvPr>
          <xdr:cNvGrpSpPr>
            <a:grpSpLocks/>
          </xdr:cNvGrpSpPr>
        </xdr:nvGrpSpPr>
        <xdr:grpSpPr bwMode="auto">
          <a:xfrm flipV="1">
            <a:off x="744" y="132"/>
            <a:ext cx="94" cy="44"/>
            <a:chOff x="744" y="258"/>
            <a:chExt cx="94" cy="44"/>
          </a:xfrm>
        </xdr:grpSpPr>
        <xdr:sp macro="" textlink="">
          <xdr:nvSpPr>
            <xdr:cNvPr id="87227" name="AutoShape 7">
              <a:extLst>
                <a:ext uri="{FF2B5EF4-FFF2-40B4-BE49-F238E27FC236}">
                  <a16:creationId xmlns:a16="http://schemas.microsoft.com/office/drawing/2014/main" id="{00000000-0008-0000-0200-0000BB540100}"/>
                </a:ext>
              </a:extLst>
            </xdr:cNvPr>
            <xdr:cNvSpPr>
              <a:spLocks noChangeArrowheads="1"/>
            </xdr:cNvSpPr>
          </xdr:nvSpPr>
          <xdr:spPr bwMode="auto">
            <a:xfrm>
              <a:off x="811" y="26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8" name="AutoShape 9">
              <a:extLst>
                <a:ext uri="{FF2B5EF4-FFF2-40B4-BE49-F238E27FC236}">
                  <a16:creationId xmlns:a16="http://schemas.microsoft.com/office/drawing/2014/main" id="{00000000-0008-0000-0200-0000BC540100}"/>
                </a:ext>
              </a:extLst>
            </xdr:cNvPr>
            <xdr:cNvSpPr>
              <a:spLocks noChangeArrowheads="1"/>
            </xdr:cNvSpPr>
          </xdr:nvSpPr>
          <xdr:spPr bwMode="auto">
            <a:xfrm>
              <a:off x="744"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87223" name="AutoShape 11">
            <a:extLst>
              <a:ext uri="{FF2B5EF4-FFF2-40B4-BE49-F238E27FC236}">
                <a16:creationId xmlns:a16="http://schemas.microsoft.com/office/drawing/2014/main" id="{00000000-0008-0000-0200-0000B7540100}"/>
              </a:ext>
            </a:extLst>
          </xdr:cNvPr>
          <xdr:cNvSpPr>
            <a:spLocks noChangeArrowheads="1"/>
          </xdr:cNvSpPr>
        </xdr:nvSpPr>
        <xdr:spPr bwMode="auto">
          <a:xfrm rot="5400000" flipH="1">
            <a:off x="687" y="17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4" name="AutoShape 12">
            <a:extLst>
              <a:ext uri="{FF2B5EF4-FFF2-40B4-BE49-F238E27FC236}">
                <a16:creationId xmlns:a16="http://schemas.microsoft.com/office/drawing/2014/main" id="{00000000-0008-0000-0200-0000B8540100}"/>
              </a:ext>
            </a:extLst>
          </xdr:cNvPr>
          <xdr:cNvSpPr>
            <a:spLocks noChangeArrowheads="1"/>
          </xdr:cNvSpPr>
        </xdr:nvSpPr>
        <xdr:spPr bwMode="auto">
          <a:xfrm rot="5400000">
            <a:off x="691" y="213"/>
            <a:ext cx="19" cy="42"/>
          </a:xfrm>
          <a:prstGeom prst="upArrow">
            <a:avLst>
              <a:gd name="adj1" fmla="val 50000"/>
              <a:gd name="adj2" fmla="val 55263"/>
            </a:avLst>
          </a:prstGeom>
          <a:solidFill>
            <a:srgbClr val="FFFFFF"/>
          </a:solidFill>
          <a:ln w="9525">
            <a:solidFill>
              <a:srgbClr val="000000"/>
            </a:solidFill>
            <a:miter lim="800000"/>
            <a:headEnd/>
            <a:tailEnd/>
          </a:ln>
        </xdr:spPr>
      </xdr:sp>
      <xdr:sp macro="" textlink="">
        <xdr:nvSpPr>
          <xdr:cNvPr id="87225" name="AutoShape 14">
            <a:extLst>
              <a:ext uri="{FF2B5EF4-FFF2-40B4-BE49-F238E27FC236}">
                <a16:creationId xmlns:a16="http://schemas.microsoft.com/office/drawing/2014/main" id="{00000000-0008-0000-0200-0000B9540100}"/>
              </a:ext>
            </a:extLst>
          </xdr:cNvPr>
          <xdr:cNvSpPr>
            <a:spLocks noChangeArrowheads="1"/>
          </xdr:cNvSpPr>
        </xdr:nvSpPr>
        <xdr:spPr bwMode="auto">
          <a:xfrm rot="16200000" flipH="1">
            <a:off x="865" y="22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6" name="AutoShape 15">
            <a:extLst>
              <a:ext uri="{FF2B5EF4-FFF2-40B4-BE49-F238E27FC236}">
                <a16:creationId xmlns:a16="http://schemas.microsoft.com/office/drawing/2014/main" id="{00000000-0008-0000-0200-0000BA540100}"/>
              </a:ext>
            </a:extLst>
          </xdr:cNvPr>
          <xdr:cNvSpPr>
            <a:spLocks noChangeArrowheads="1"/>
          </xdr:cNvSpPr>
        </xdr:nvSpPr>
        <xdr:spPr bwMode="auto">
          <a:xfrm rot="-5400000">
            <a:off x="870" y="18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62</xdr:col>
          <xdr:colOff>1362075</xdr:colOff>
          <xdr:row>13</xdr:row>
          <xdr:rowOff>85725</xdr:rowOff>
        </xdr:from>
        <xdr:to>
          <xdr:col>65</xdr:col>
          <xdr:colOff>571500</xdr:colOff>
          <xdr:row>18</xdr:row>
          <xdr:rowOff>85725</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0400-000001F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ea typeface="Calibri"/>
                  <a:cs typeface="Calibri"/>
                </a:rPr>
                <a:t>Optimize Cycle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62</xdr:col>
          <xdr:colOff>1371600</xdr:colOff>
          <xdr:row>19</xdr:row>
          <xdr:rowOff>133350</xdr:rowOff>
        </xdr:from>
        <xdr:to>
          <xdr:col>65</xdr:col>
          <xdr:colOff>590550</xdr:colOff>
          <xdr:row>22</xdr:row>
          <xdr:rowOff>133350</xdr:rowOff>
        </xdr:to>
        <xdr:sp macro="" textlink="">
          <xdr:nvSpPr>
            <xdr:cNvPr id="64514" name="Button 2" hidden="1">
              <a:extLst>
                <a:ext uri="{63B3BB69-23CF-44E3-9099-C40C66FF867C}">
                  <a14:compatExt spid="_x0000_s64514"/>
                </a:ext>
                <a:ext uri="{FF2B5EF4-FFF2-40B4-BE49-F238E27FC236}">
                  <a16:creationId xmlns:a16="http://schemas.microsoft.com/office/drawing/2014/main" id="{00000000-0008-0000-0400-000002F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ea typeface="Calibri"/>
                  <a:cs typeface="Calibri"/>
                </a:rPr>
                <a:t>Revert to Original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17</xdr:col>
      <xdr:colOff>247650</xdr:colOff>
      <xdr:row>2</xdr:row>
      <xdr:rowOff>171450</xdr:rowOff>
    </xdr:from>
    <xdr:to>
      <xdr:col>17</xdr:col>
      <xdr:colOff>552450</xdr:colOff>
      <xdr:row>7</xdr:row>
      <xdr:rowOff>28575</xdr:rowOff>
    </xdr:to>
    <xdr:sp macro="" textlink="">
      <xdr:nvSpPr>
        <xdr:cNvPr id="100930" name="AutoShape 16">
          <a:extLst>
            <a:ext uri="{FF2B5EF4-FFF2-40B4-BE49-F238E27FC236}">
              <a16:creationId xmlns:a16="http://schemas.microsoft.com/office/drawing/2014/main" id="{00000000-0008-0000-0800-0000428A0100}"/>
            </a:ext>
          </a:extLst>
        </xdr:cNvPr>
        <xdr:cNvSpPr>
          <a:spLocks noChangeArrowheads="1"/>
        </xdr:cNvSpPr>
      </xdr:nvSpPr>
      <xdr:spPr bwMode="auto">
        <a:xfrm rot="-5400000">
          <a:off x="12349162" y="8048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219075</xdr:colOff>
      <xdr:row>3</xdr:row>
      <xdr:rowOff>76200</xdr:rowOff>
    </xdr:from>
    <xdr:to>
      <xdr:col>7</xdr:col>
      <xdr:colOff>523875</xdr:colOff>
      <xdr:row>7</xdr:row>
      <xdr:rowOff>123825</xdr:rowOff>
    </xdr:to>
    <xdr:sp macro="" textlink="">
      <xdr:nvSpPr>
        <xdr:cNvPr id="100931" name="AutoShape 16">
          <a:extLst>
            <a:ext uri="{FF2B5EF4-FFF2-40B4-BE49-F238E27FC236}">
              <a16:creationId xmlns:a16="http://schemas.microsoft.com/office/drawing/2014/main" id="{00000000-0008-0000-0800-0000438A0100}"/>
            </a:ext>
          </a:extLst>
        </xdr:cNvPr>
        <xdr:cNvSpPr>
          <a:spLocks noChangeArrowheads="1"/>
        </xdr:cNvSpPr>
      </xdr:nvSpPr>
      <xdr:spPr bwMode="auto">
        <a:xfrm rot="-5400000">
          <a:off x="5176837" y="900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123825</xdr:colOff>
      <xdr:row>4</xdr:row>
      <xdr:rowOff>123825</xdr:rowOff>
    </xdr:from>
    <xdr:to>
      <xdr:col>6</xdr:col>
      <xdr:colOff>533400</xdr:colOff>
      <xdr:row>15</xdr:row>
      <xdr:rowOff>133350</xdr:rowOff>
    </xdr:to>
    <xdr:grpSp>
      <xdr:nvGrpSpPr>
        <xdr:cNvPr id="100932" name="Group 29">
          <a:extLst>
            <a:ext uri="{FF2B5EF4-FFF2-40B4-BE49-F238E27FC236}">
              <a16:creationId xmlns:a16="http://schemas.microsoft.com/office/drawing/2014/main" id="{00000000-0008-0000-0800-0000448A0100}"/>
            </a:ext>
          </a:extLst>
        </xdr:cNvPr>
        <xdr:cNvGrpSpPr>
          <a:grpSpLocks/>
        </xdr:cNvGrpSpPr>
      </xdr:nvGrpSpPr>
      <xdr:grpSpPr bwMode="auto">
        <a:xfrm>
          <a:off x="1566182" y="885825"/>
          <a:ext cx="3498397" cy="2105025"/>
          <a:chOff x="739001" y="888609"/>
          <a:chExt cx="2859414" cy="2097673"/>
        </a:xfrm>
      </xdr:grpSpPr>
      <xdr:grpSp>
        <xdr:nvGrpSpPr>
          <xdr:cNvPr id="101048" name="Group 18">
            <a:extLst>
              <a:ext uri="{FF2B5EF4-FFF2-40B4-BE49-F238E27FC236}">
                <a16:creationId xmlns:a16="http://schemas.microsoft.com/office/drawing/2014/main" id="{00000000-0008-0000-0800-0000B88A0100}"/>
              </a:ext>
            </a:extLst>
          </xdr:cNvPr>
          <xdr:cNvGrpSpPr>
            <a:grpSpLocks/>
          </xdr:cNvGrpSpPr>
        </xdr:nvGrpSpPr>
        <xdr:grpSpPr bwMode="auto">
          <a:xfrm>
            <a:off x="1364275" y="2511648"/>
            <a:ext cx="881185" cy="469454"/>
            <a:chOff x="743" y="270"/>
            <a:chExt cx="88" cy="43"/>
          </a:xfrm>
        </xdr:grpSpPr>
        <xdr:sp macro="" textlink="">
          <xdr:nvSpPr>
            <xdr:cNvPr id="101060" name="AutoShape 4">
              <a:extLst>
                <a:ext uri="{FF2B5EF4-FFF2-40B4-BE49-F238E27FC236}">
                  <a16:creationId xmlns:a16="http://schemas.microsoft.com/office/drawing/2014/main" id="{00000000-0008-0000-0800-0000C4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61" name="AutoShape 5">
              <a:extLst>
                <a:ext uri="{FF2B5EF4-FFF2-40B4-BE49-F238E27FC236}">
                  <a16:creationId xmlns:a16="http://schemas.microsoft.com/office/drawing/2014/main" id="{00000000-0008-0000-0800-0000C5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49" name="Group 6">
            <a:extLst>
              <a:ext uri="{FF2B5EF4-FFF2-40B4-BE49-F238E27FC236}">
                <a16:creationId xmlns:a16="http://schemas.microsoft.com/office/drawing/2014/main" id="{00000000-0008-0000-0800-0000B98A0100}"/>
              </a:ext>
            </a:extLst>
          </xdr:cNvPr>
          <xdr:cNvGrpSpPr>
            <a:grpSpLocks/>
          </xdr:cNvGrpSpPr>
        </xdr:nvGrpSpPr>
        <xdr:grpSpPr bwMode="auto">
          <a:xfrm flipV="1">
            <a:off x="2060493" y="888609"/>
            <a:ext cx="921238" cy="458537"/>
            <a:chOff x="747" y="258"/>
            <a:chExt cx="92" cy="42"/>
          </a:xfrm>
        </xdr:grpSpPr>
        <xdr:sp macro="" textlink="">
          <xdr:nvSpPr>
            <xdr:cNvPr id="101058" name="AutoShape 7">
              <a:extLst>
                <a:ext uri="{FF2B5EF4-FFF2-40B4-BE49-F238E27FC236}">
                  <a16:creationId xmlns:a16="http://schemas.microsoft.com/office/drawing/2014/main" id="{00000000-0008-0000-0800-0000C2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9" name="AutoShape 9">
              <a:extLst>
                <a:ext uri="{FF2B5EF4-FFF2-40B4-BE49-F238E27FC236}">
                  <a16:creationId xmlns:a16="http://schemas.microsoft.com/office/drawing/2014/main" id="{00000000-0008-0000-0800-0000C3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50" name="AutoShape 11">
            <a:extLst>
              <a:ext uri="{FF2B5EF4-FFF2-40B4-BE49-F238E27FC236}">
                <a16:creationId xmlns:a16="http://schemas.microsoft.com/office/drawing/2014/main" id="{00000000-0008-0000-0800-0000BA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1" name="AutoShape 12">
            <a:extLst>
              <a:ext uri="{FF2B5EF4-FFF2-40B4-BE49-F238E27FC236}">
                <a16:creationId xmlns:a16="http://schemas.microsoft.com/office/drawing/2014/main" id="{00000000-0008-0000-0800-0000BB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52" name="AutoShape 14">
            <a:extLst>
              <a:ext uri="{FF2B5EF4-FFF2-40B4-BE49-F238E27FC236}">
                <a16:creationId xmlns:a16="http://schemas.microsoft.com/office/drawing/2014/main" id="{00000000-0008-0000-0800-0000BC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3" name="AutoShape 15">
            <a:extLst>
              <a:ext uri="{FF2B5EF4-FFF2-40B4-BE49-F238E27FC236}">
                <a16:creationId xmlns:a16="http://schemas.microsoft.com/office/drawing/2014/main" id="{00000000-0008-0000-0800-0000BD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26" name="AutoShape 7">
            <a:extLst>
              <a:ext uri="{FF2B5EF4-FFF2-40B4-BE49-F238E27FC236}">
                <a16:creationId xmlns:a16="http://schemas.microsoft.com/office/drawing/2014/main" id="{00000000-0008-0000-0800-00001A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7" name="AutoShape 11">
            <a:extLst>
              <a:ext uri="{FF2B5EF4-FFF2-40B4-BE49-F238E27FC236}">
                <a16:creationId xmlns:a16="http://schemas.microsoft.com/office/drawing/2014/main" id="{00000000-0008-0000-0800-00001B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8" name="AutoShape 4">
            <a:extLst>
              <a:ext uri="{FF2B5EF4-FFF2-40B4-BE49-F238E27FC236}">
                <a16:creationId xmlns:a16="http://schemas.microsoft.com/office/drawing/2014/main" id="{00000000-0008-0000-0800-00001C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9" name="AutoShape 14">
            <a:extLst>
              <a:ext uri="{FF2B5EF4-FFF2-40B4-BE49-F238E27FC236}">
                <a16:creationId xmlns:a16="http://schemas.microsoft.com/office/drawing/2014/main" id="{00000000-0008-0000-0800-00001D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219075</xdr:colOff>
      <xdr:row>21</xdr:row>
      <xdr:rowOff>76200</xdr:rowOff>
    </xdr:from>
    <xdr:to>
      <xdr:col>7</xdr:col>
      <xdr:colOff>523875</xdr:colOff>
      <xdr:row>25</xdr:row>
      <xdr:rowOff>123825</xdr:rowOff>
    </xdr:to>
    <xdr:sp macro="" textlink="">
      <xdr:nvSpPr>
        <xdr:cNvPr id="100933" name="AutoShape 16">
          <a:extLst>
            <a:ext uri="{FF2B5EF4-FFF2-40B4-BE49-F238E27FC236}">
              <a16:creationId xmlns:a16="http://schemas.microsoft.com/office/drawing/2014/main" id="{00000000-0008-0000-0800-0000458A0100}"/>
            </a:ext>
          </a:extLst>
        </xdr:cNvPr>
        <xdr:cNvSpPr>
          <a:spLocks noChangeArrowheads="1"/>
        </xdr:cNvSpPr>
      </xdr:nvSpPr>
      <xdr:spPr bwMode="auto">
        <a:xfrm rot="-5400000">
          <a:off x="5176837" y="4329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17</xdr:col>
      <xdr:colOff>381000</xdr:colOff>
      <xdr:row>21</xdr:row>
      <xdr:rowOff>85725</xdr:rowOff>
    </xdr:from>
    <xdr:to>
      <xdr:col>17</xdr:col>
      <xdr:colOff>685800</xdr:colOff>
      <xdr:row>25</xdr:row>
      <xdr:rowOff>133350</xdr:rowOff>
    </xdr:to>
    <xdr:sp macro="" textlink="">
      <xdr:nvSpPr>
        <xdr:cNvPr id="100934" name="AutoShape 16">
          <a:extLst>
            <a:ext uri="{FF2B5EF4-FFF2-40B4-BE49-F238E27FC236}">
              <a16:creationId xmlns:a16="http://schemas.microsoft.com/office/drawing/2014/main" id="{00000000-0008-0000-0800-0000468A0100}"/>
            </a:ext>
          </a:extLst>
        </xdr:cNvPr>
        <xdr:cNvSpPr>
          <a:spLocks noChangeArrowheads="1"/>
        </xdr:cNvSpPr>
      </xdr:nvSpPr>
      <xdr:spPr bwMode="auto">
        <a:xfrm rot="-5400000">
          <a:off x="12482512" y="43386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314325</xdr:colOff>
      <xdr:row>41</xdr:row>
      <xdr:rowOff>19050</xdr:rowOff>
    </xdr:from>
    <xdr:to>
      <xdr:col>7</xdr:col>
      <xdr:colOff>619125</xdr:colOff>
      <xdr:row>45</xdr:row>
      <xdr:rowOff>66675</xdr:rowOff>
    </xdr:to>
    <xdr:sp macro="" textlink="">
      <xdr:nvSpPr>
        <xdr:cNvPr id="100935" name="AutoShape 16">
          <a:extLst>
            <a:ext uri="{FF2B5EF4-FFF2-40B4-BE49-F238E27FC236}">
              <a16:creationId xmlns:a16="http://schemas.microsoft.com/office/drawing/2014/main" id="{00000000-0008-0000-0800-0000478A0100}"/>
            </a:ext>
          </a:extLst>
        </xdr:cNvPr>
        <xdr:cNvSpPr>
          <a:spLocks noChangeArrowheads="1"/>
        </xdr:cNvSpPr>
      </xdr:nvSpPr>
      <xdr:spPr bwMode="auto">
        <a:xfrm rot="-5400000">
          <a:off x="5272087" y="80819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12</xdr:col>
      <xdr:colOff>247650</xdr:colOff>
      <xdr:row>60</xdr:row>
      <xdr:rowOff>47625</xdr:rowOff>
    </xdr:from>
    <xdr:to>
      <xdr:col>12</xdr:col>
      <xdr:colOff>552450</xdr:colOff>
      <xdr:row>64</xdr:row>
      <xdr:rowOff>95250</xdr:rowOff>
    </xdr:to>
    <xdr:sp macro="" textlink="">
      <xdr:nvSpPr>
        <xdr:cNvPr id="100937" name="AutoShape 16">
          <a:extLst>
            <a:ext uri="{FF2B5EF4-FFF2-40B4-BE49-F238E27FC236}">
              <a16:creationId xmlns:a16="http://schemas.microsoft.com/office/drawing/2014/main" id="{00000000-0008-0000-0800-0000498A0100}"/>
            </a:ext>
          </a:extLst>
        </xdr:cNvPr>
        <xdr:cNvSpPr>
          <a:spLocks noChangeArrowheads="1"/>
        </xdr:cNvSpPr>
      </xdr:nvSpPr>
      <xdr:spPr bwMode="auto">
        <a:xfrm rot="-5400000">
          <a:off x="8777287" y="117300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20</xdr:col>
      <xdr:colOff>123825</xdr:colOff>
      <xdr:row>4</xdr:row>
      <xdr:rowOff>123825</xdr:rowOff>
    </xdr:from>
    <xdr:to>
      <xdr:col>24</xdr:col>
      <xdr:colOff>533400</xdr:colOff>
      <xdr:row>15</xdr:row>
      <xdr:rowOff>133350</xdr:rowOff>
    </xdr:to>
    <xdr:grpSp>
      <xdr:nvGrpSpPr>
        <xdr:cNvPr id="100938" name="Group 29">
          <a:extLst>
            <a:ext uri="{FF2B5EF4-FFF2-40B4-BE49-F238E27FC236}">
              <a16:creationId xmlns:a16="http://schemas.microsoft.com/office/drawing/2014/main" id="{00000000-0008-0000-0800-00004A8A0100}"/>
            </a:ext>
          </a:extLst>
        </xdr:cNvPr>
        <xdr:cNvGrpSpPr>
          <a:grpSpLocks/>
        </xdr:cNvGrpSpPr>
      </xdr:nvGrpSpPr>
      <xdr:grpSpPr bwMode="auto">
        <a:xfrm>
          <a:off x="14533789" y="885825"/>
          <a:ext cx="2858861" cy="2105025"/>
          <a:chOff x="739001" y="888609"/>
          <a:chExt cx="2859414" cy="2097673"/>
        </a:xfrm>
      </xdr:grpSpPr>
      <xdr:grpSp>
        <xdr:nvGrpSpPr>
          <xdr:cNvPr id="101034" name="Group 18">
            <a:extLst>
              <a:ext uri="{FF2B5EF4-FFF2-40B4-BE49-F238E27FC236}">
                <a16:creationId xmlns:a16="http://schemas.microsoft.com/office/drawing/2014/main" id="{00000000-0008-0000-0800-0000AA8A0100}"/>
              </a:ext>
            </a:extLst>
          </xdr:cNvPr>
          <xdr:cNvGrpSpPr>
            <a:grpSpLocks/>
          </xdr:cNvGrpSpPr>
        </xdr:nvGrpSpPr>
        <xdr:grpSpPr bwMode="auto">
          <a:xfrm>
            <a:off x="1364275" y="2511648"/>
            <a:ext cx="881185" cy="469454"/>
            <a:chOff x="743" y="270"/>
            <a:chExt cx="88" cy="43"/>
          </a:xfrm>
        </xdr:grpSpPr>
        <xdr:sp macro="" textlink="">
          <xdr:nvSpPr>
            <xdr:cNvPr id="101046" name="AutoShape 4">
              <a:extLst>
                <a:ext uri="{FF2B5EF4-FFF2-40B4-BE49-F238E27FC236}">
                  <a16:creationId xmlns:a16="http://schemas.microsoft.com/office/drawing/2014/main" id="{00000000-0008-0000-0800-0000B6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7" name="AutoShape 5">
              <a:extLst>
                <a:ext uri="{FF2B5EF4-FFF2-40B4-BE49-F238E27FC236}">
                  <a16:creationId xmlns:a16="http://schemas.microsoft.com/office/drawing/2014/main" id="{00000000-0008-0000-0800-0000B7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35" name="Group 6">
            <a:extLst>
              <a:ext uri="{FF2B5EF4-FFF2-40B4-BE49-F238E27FC236}">
                <a16:creationId xmlns:a16="http://schemas.microsoft.com/office/drawing/2014/main" id="{00000000-0008-0000-0800-0000AB8A0100}"/>
              </a:ext>
            </a:extLst>
          </xdr:cNvPr>
          <xdr:cNvGrpSpPr>
            <a:grpSpLocks/>
          </xdr:cNvGrpSpPr>
        </xdr:nvGrpSpPr>
        <xdr:grpSpPr bwMode="auto">
          <a:xfrm flipV="1">
            <a:off x="2060493" y="888609"/>
            <a:ext cx="921238" cy="458537"/>
            <a:chOff x="747" y="258"/>
            <a:chExt cx="92" cy="42"/>
          </a:xfrm>
        </xdr:grpSpPr>
        <xdr:sp macro="" textlink="">
          <xdr:nvSpPr>
            <xdr:cNvPr id="101044" name="AutoShape 7">
              <a:extLst>
                <a:ext uri="{FF2B5EF4-FFF2-40B4-BE49-F238E27FC236}">
                  <a16:creationId xmlns:a16="http://schemas.microsoft.com/office/drawing/2014/main" id="{00000000-0008-0000-0800-0000B4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5" name="AutoShape 9">
              <a:extLst>
                <a:ext uri="{FF2B5EF4-FFF2-40B4-BE49-F238E27FC236}">
                  <a16:creationId xmlns:a16="http://schemas.microsoft.com/office/drawing/2014/main" id="{00000000-0008-0000-0800-0000B5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36" name="AutoShape 11">
            <a:extLst>
              <a:ext uri="{FF2B5EF4-FFF2-40B4-BE49-F238E27FC236}">
                <a16:creationId xmlns:a16="http://schemas.microsoft.com/office/drawing/2014/main" id="{00000000-0008-0000-0800-0000AC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7" name="AutoShape 12">
            <a:extLst>
              <a:ext uri="{FF2B5EF4-FFF2-40B4-BE49-F238E27FC236}">
                <a16:creationId xmlns:a16="http://schemas.microsoft.com/office/drawing/2014/main" id="{00000000-0008-0000-0800-0000AD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38" name="AutoShape 14">
            <a:extLst>
              <a:ext uri="{FF2B5EF4-FFF2-40B4-BE49-F238E27FC236}">
                <a16:creationId xmlns:a16="http://schemas.microsoft.com/office/drawing/2014/main" id="{00000000-0008-0000-0800-0000AE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9" name="AutoShape 15">
            <a:extLst>
              <a:ext uri="{FF2B5EF4-FFF2-40B4-BE49-F238E27FC236}">
                <a16:creationId xmlns:a16="http://schemas.microsoft.com/office/drawing/2014/main" id="{00000000-0008-0000-0800-0000AF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98" name="AutoShape 7">
            <a:extLst>
              <a:ext uri="{FF2B5EF4-FFF2-40B4-BE49-F238E27FC236}">
                <a16:creationId xmlns:a16="http://schemas.microsoft.com/office/drawing/2014/main" id="{00000000-0008-0000-0800-000062000000}"/>
              </a:ext>
            </a:extLst>
          </xdr:cNvPr>
          <xdr:cNvSpPr>
            <a:spLocks noChangeArrowheads="1"/>
          </xdr:cNvSpPr>
        </xdr:nvSpPr>
        <xdr:spPr bwMode="auto">
          <a:xfrm flipV="1">
            <a:off x="13066040" y="917084"/>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99" name="AutoShape 11">
            <a:extLst>
              <a:ext uri="{FF2B5EF4-FFF2-40B4-BE49-F238E27FC236}">
                <a16:creationId xmlns:a16="http://schemas.microsoft.com/office/drawing/2014/main" id="{00000000-0008-0000-0800-000063000000}"/>
              </a:ext>
            </a:extLst>
          </xdr:cNvPr>
          <xdr:cNvSpPr>
            <a:spLocks noChangeArrowheads="1"/>
          </xdr:cNvSpPr>
        </xdr:nvSpPr>
        <xdr:spPr bwMode="auto">
          <a:xfrm rot="5400000" flipH="1">
            <a:off x="12918918" y="2468983"/>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0" name="AutoShape 4">
            <a:extLst>
              <a:ext uri="{FF2B5EF4-FFF2-40B4-BE49-F238E27FC236}">
                <a16:creationId xmlns:a16="http://schemas.microsoft.com/office/drawing/2014/main" id="{00000000-0008-0000-0800-000064000000}"/>
              </a:ext>
            </a:extLst>
          </xdr:cNvPr>
          <xdr:cNvSpPr>
            <a:spLocks noChangeArrowheads="1"/>
          </xdr:cNvSpPr>
        </xdr:nvSpPr>
        <xdr:spPr bwMode="auto">
          <a:xfrm flipH="1">
            <a:off x="13066040" y="2578137"/>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1" name="AutoShape 14">
            <a:extLst>
              <a:ext uri="{FF2B5EF4-FFF2-40B4-BE49-F238E27FC236}">
                <a16:creationId xmlns:a16="http://schemas.microsoft.com/office/drawing/2014/main" id="{00000000-0008-0000-0800-000065000000}"/>
              </a:ext>
            </a:extLst>
          </xdr:cNvPr>
          <xdr:cNvSpPr>
            <a:spLocks noChangeArrowheads="1"/>
          </xdr:cNvSpPr>
        </xdr:nvSpPr>
        <xdr:spPr bwMode="auto">
          <a:xfrm rot="16200000" flipH="1">
            <a:off x="12918918" y="1576760"/>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21</xdr:col>
      <xdr:colOff>0</xdr:colOff>
      <xdr:row>5</xdr:row>
      <xdr:rowOff>0</xdr:rowOff>
    </xdr:from>
    <xdr:to>
      <xdr:col>21</xdr:col>
      <xdr:colOff>332766</xdr:colOff>
      <xdr:row>7</xdr:row>
      <xdr:rowOff>28575</xdr:rowOff>
    </xdr:to>
    <xdr:sp macro="" textlink="">
      <xdr:nvSpPr>
        <xdr:cNvPr id="105" name="AutoShape 7">
          <a:extLst>
            <a:ext uri="{FF2B5EF4-FFF2-40B4-BE49-F238E27FC236}">
              <a16:creationId xmlns:a16="http://schemas.microsoft.com/office/drawing/2014/main" id="{00000000-0008-0000-0800-000069000000}"/>
            </a:ext>
          </a:extLst>
        </xdr:cNvPr>
        <xdr:cNvSpPr>
          <a:spLocks noChangeArrowheads="1"/>
        </xdr:cNvSpPr>
      </xdr:nvSpPr>
      <xdr:spPr bwMode="auto">
        <a:xfrm flipV="1">
          <a:off x="14846300" y="9525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23</xdr:col>
      <xdr:colOff>190500</xdr:colOff>
      <xdr:row>13</xdr:row>
      <xdr:rowOff>76200</xdr:rowOff>
    </xdr:from>
    <xdr:to>
      <xdr:col>23</xdr:col>
      <xdr:colOff>523266</xdr:colOff>
      <xdr:row>15</xdr:row>
      <xdr:rowOff>104775</xdr:rowOff>
    </xdr:to>
    <xdr:sp macro="" textlink="">
      <xdr:nvSpPr>
        <xdr:cNvPr id="106" name="AutoShape 4">
          <a:extLst>
            <a:ext uri="{FF2B5EF4-FFF2-40B4-BE49-F238E27FC236}">
              <a16:creationId xmlns:a16="http://schemas.microsoft.com/office/drawing/2014/main" id="{00000000-0008-0000-0800-00006A000000}"/>
            </a:ext>
          </a:extLst>
        </xdr:cNvPr>
        <xdr:cNvSpPr>
          <a:spLocks noChangeArrowheads="1"/>
        </xdr:cNvSpPr>
      </xdr:nvSpPr>
      <xdr:spPr bwMode="auto">
        <a:xfrm flipH="1">
          <a:off x="16256000" y="25527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20</xdr:col>
      <xdr:colOff>139700</xdr:colOff>
      <xdr:row>11</xdr:row>
      <xdr:rowOff>139700</xdr:rowOff>
    </xdr:from>
    <xdr:to>
      <xdr:col>20</xdr:col>
      <xdr:colOff>609599</xdr:colOff>
      <xdr:row>14</xdr:row>
      <xdr:rowOff>24566</xdr:rowOff>
    </xdr:to>
    <xdr:sp macro="" textlink="">
      <xdr:nvSpPr>
        <xdr:cNvPr id="107" name="AutoShape 11">
          <a:extLst>
            <a:ext uri="{FF2B5EF4-FFF2-40B4-BE49-F238E27FC236}">
              <a16:creationId xmlns:a16="http://schemas.microsoft.com/office/drawing/2014/main" id="{00000000-0008-0000-0800-00006B000000}"/>
            </a:ext>
          </a:extLst>
        </xdr:cNvPr>
        <xdr:cNvSpPr>
          <a:spLocks noChangeArrowheads="1"/>
        </xdr:cNvSpPr>
      </xdr:nvSpPr>
      <xdr:spPr bwMode="auto">
        <a:xfrm rot="5400000" flipH="1">
          <a:off x="14383167" y="2228433"/>
          <a:ext cx="456366" cy="46989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24</xdr:col>
      <xdr:colOff>152400</xdr:colOff>
      <xdr:row>6</xdr:row>
      <xdr:rowOff>152402</xdr:rowOff>
    </xdr:from>
    <xdr:to>
      <xdr:col>24</xdr:col>
      <xdr:colOff>498477</xdr:colOff>
      <xdr:row>8</xdr:row>
      <xdr:rowOff>176965</xdr:rowOff>
    </xdr:to>
    <xdr:sp macro="" textlink="">
      <xdr:nvSpPr>
        <xdr:cNvPr id="108" name="AutoShape 14">
          <a:extLst>
            <a:ext uri="{FF2B5EF4-FFF2-40B4-BE49-F238E27FC236}">
              <a16:creationId xmlns:a16="http://schemas.microsoft.com/office/drawing/2014/main" id="{00000000-0008-0000-0800-00006C000000}"/>
            </a:ext>
          </a:extLst>
        </xdr:cNvPr>
        <xdr:cNvSpPr>
          <a:spLocks noChangeArrowheads="1"/>
        </xdr:cNvSpPr>
      </xdr:nvSpPr>
      <xdr:spPr bwMode="auto">
        <a:xfrm rot="16200000" flipH="1">
          <a:off x="16797757" y="1325145"/>
          <a:ext cx="405563" cy="34607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xdr:col>
      <xdr:colOff>104775</xdr:colOff>
      <xdr:row>22</xdr:row>
      <xdr:rowOff>104775</xdr:rowOff>
    </xdr:from>
    <xdr:to>
      <xdr:col>6</xdr:col>
      <xdr:colOff>514350</xdr:colOff>
      <xdr:row>33</xdr:row>
      <xdr:rowOff>114300</xdr:rowOff>
    </xdr:to>
    <xdr:grpSp>
      <xdr:nvGrpSpPr>
        <xdr:cNvPr id="100943" name="Group 29">
          <a:extLst>
            <a:ext uri="{FF2B5EF4-FFF2-40B4-BE49-F238E27FC236}">
              <a16:creationId xmlns:a16="http://schemas.microsoft.com/office/drawing/2014/main" id="{00000000-0008-0000-0800-00004F8A0100}"/>
            </a:ext>
          </a:extLst>
        </xdr:cNvPr>
        <xdr:cNvGrpSpPr>
          <a:grpSpLocks/>
        </xdr:cNvGrpSpPr>
      </xdr:nvGrpSpPr>
      <xdr:grpSpPr bwMode="auto">
        <a:xfrm>
          <a:off x="1547132" y="4295775"/>
          <a:ext cx="3498397" cy="2105025"/>
          <a:chOff x="739001" y="888609"/>
          <a:chExt cx="2859414" cy="2097673"/>
        </a:xfrm>
      </xdr:grpSpPr>
      <xdr:grpSp>
        <xdr:nvGrpSpPr>
          <xdr:cNvPr id="101020" name="Group 18">
            <a:extLst>
              <a:ext uri="{FF2B5EF4-FFF2-40B4-BE49-F238E27FC236}">
                <a16:creationId xmlns:a16="http://schemas.microsoft.com/office/drawing/2014/main" id="{00000000-0008-0000-0800-00009C8A0100}"/>
              </a:ext>
            </a:extLst>
          </xdr:cNvPr>
          <xdr:cNvGrpSpPr>
            <a:grpSpLocks/>
          </xdr:cNvGrpSpPr>
        </xdr:nvGrpSpPr>
        <xdr:grpSpPr bwMode="auto">
          <a:xfrm>
            <a:off x="1364275" y="2511648"/>
            <a:ext cx="881185" cy="469454"/>
            <a:chOff x="743" y="270"/>
            <a:chExt cx="88" cy="43"/>
          </a:xfrm>
        </xdr:grpSpPr>
        <xdr:sp macro="" textlink="">
          <xdr:nvSpPr>
            <xdr:cNvPr id="101032" name="AutoShape 4">
              <a:extLst>
                <a:ext uri="{FF2B5EF4-FFF2-40B4-BE49-F238E27FC236}">
                  <a16:creationId xmlns:a16="http://schemas.microsoft.com/office/drawing/2014/main" id="{00000000-0008-0000-0800-0000A8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3" name="AutoShape 5">
              <a:extLst>
                <a:ext uri="{FF2B5EF4-FFF2-40B4-BE49-F238E27FC236}">
                  <a16:creationId xmlns:a16="http://schemas.microsoft.com/office/drawing/2014/main" id="{00000000-0008-0000-0800-0000A9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21" name="Group 6">
            <a:extLst>
              <a:ext uri="{FF2B5EF4-FFF2-40B4-BE49-F238E27FC236}">
                <a16:creationId xmlns:a16="http://schemas.microsoft.com/office/drawing/2014/main" id="{00000000-0008-0000-0800-00009D8A0100}"/>
              </a:ext>
            </a:extLst>
          </xdr:cNvPr>
          <xdr:cNvGrpSpPr>
            <a:grpSpLocks/>
          </xdr:cNvGrpSpPr>
        </xdr:nvGrpSpPr>
        <xdr:grpSpPr bwMode="auto">
          <a:xfrm flipV="1">
            <a:off x="2060493" y="888609"/>
            <a:ext cx="921238" cy="458537"/>
            <a:chOff x="747" y="258"/>
            <a:chExt cx="92" cy="42"/>
          </a:xfrm>
        </xdr:grpSpPr>
        <xdr:sp macro="" textlink="">
          <xdr:nvSpPr>
            <xdr:cNvPr id="101030" name="AutoShape 7">
              <a:extLst>
                <a:ext uri="{FF2B5EF4-FFF2-40B4-BE49-F238E27FC236}">
                  <a16:creationId xmlns:a16="http://schemas.microsoft.com/office/drawing/2014/main" id="{00000000-0008-0000-0800-0000A6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1" name="AutoShape 9">
              <a:extLst>
                <a:ext uri="{FF2B5EF4-FFF2-40B4-BE49-F238E27FC236}">
                  <a16:creationId xmlns:a16="http://schemas.microsoft.com/office/drawing/2014/main" id="{00000000-0008-0000-0800-0000A7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22" name="AutoShape 11">
            <a:extLst>
              <a:ext uri="{FF2B5EF4-FFF2-40B4-BE49-F238E27FC236}">
                <a16:creationId xmlns:a16="http://schemas.microsoft.com/office/drawing/2014/main" id="{00000000-0008-0000-0800-00009E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3" name="AutoShape 12">
            <a:extLst>
              <a:ext uri="{FF2B5EF4-FFF2-40B4-BE49-F238E27FC236}">
                <a16:creationId xmlns:a16="http://schemas.microsoft.com/office/drawing/2014/main" id="{00000000-0008-0000-0800-00009F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24" name="AutoShape 14">
            <a:extLst>
              <a:ext uri="{FF2B5EF4-FFF2-40B4-BE49-F238E27FC236}">
                <a16:creationId xmlns:a16="http://schemas.microsoft.com/office/drawing/2014/main" id="{00000000-0008-0000-0800-0000A0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5" name="AutoShape 15">
            <a:extLst>
              <a:ext uri="{FF2B5EF4-FFF2-40B4-BE49-F238E27FC236}">
                <a16:creationId xmlns:a16="http://schemas.microsoft.com/office/drawing/2014/main" id="{00000000-0008-0000-0800-0000A1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16" name="AutoShape 7">
            <a:extLst>
              <a:ext uri="{FF2B5EF4-FFF2-40B4-BE49-F238E27FC236}">
                <a16:creationId xmlns:a16="http://schemas.microsoft.com/office/drawing/2014/main" id="{00000000-0008-0000-0800-000074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7" name="AutoShape 11">
            <a:extLst>
              <a:ext uri="{FF2B5EF4-FFF2-40B4-BE49-F238E27FC236}">
                <a16:creationId xmlns:a16="http://schemas.microsoft.com/office/drawing/2014/main" id="{00000000-0008-0000-0800-000075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8" name="AutoShape 4">
            <a:extLst>
              <a:ext uri="{FF2B5EF4-FFF2-40B4-BE49-F238E27FC236}">
                <a16:creationId xmlns:a16="http://schemas.microsoft.com/office/drawing/2014/main" id="{00000000-0008-0000-0800-000076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9" name="AutoShape 14">
            <a:extLst>
              <a:ext uri="{FF2B5EF4-FFF2-40B4-BE49-F238E27FC236}">
                <a16:creationId xmlns:a16="http://schemas.microsoft.com/office/drawing/2014/main" id="{00000000-0008-0000-0800-000077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85725</xdr:colOff>
      <xdr:row>4</xdr:row>
      <xdr:rowOff>85725</xdr:rowOff>
    </xdr:from>
    <xdr:to>
      <xdr:col>16</xdr:col>
      <xdr:colOff>695325</xdr:colOff>
      <xdr:row>15</xdr:row>
      <xdr:rowOff>95250</xdr:rowOff>
    </xdr:to>
    <xdr:grpSp>
      <xdr:nvGrpSpPr>
        <xdr:cNvPr id="100944" name="Group 29">
          <a:extLst>
            <a:ext uri="{FF2B5EF4-FFF2-40B4-BE49-F238E27FC236}">
              <a16:creationId xmlns:a16="http://schemas.microsoft.com/office/drawing/2014/main" id="{00000000-0008-0000-0800-0000508A0100}"/>
            </a:ext>
          </a:extLst>
        </xdr:cNvPr>
        <xdr:cNvGrpSpPr>
          <a:grpSpLocks/>
        </xdr:cNvGrpSpPr>
      </xdr:nvGrpSpPr>
      <xdr:grpSpPr bwMode="auto">
        <a:xfrm>
          <a:off x="8943975" y="847725"/>
          <a:ext cx="3494314" cy="2105025"/>
          <a:chOff x="739001" y="888609"/>
          <a:chExt cx="2859414" cy="2097673"/>
        </a:xfrm>
      </xdr:grpSpPr>
      <xdr:grpSp>
        <xdr:nvGrpSpPr>
          <xdr:cNvPr id="101006" name="Group 18">
            <a:extLst>
              <a:ext uri="{FF2B5EF4-FFF2-40B4-BE49-F238E27FC236}">
                <a16:creationId xmlns:a16="http://schemas.microsoft.com/office/drawing/2014/main" id="{00000000-0008-0000-0800-00008E8A0100}"/>
              </a:ext>
            </a:extLst>
          </xdr:cNvPr>
          <xdr:cNvGrpSpPr>
            <a:grpSpLocks/>
          </xdr:cNvGrpSpPr>
        </xdr:nvGrpSpPr>
        <xdr:grpSpPr bwMode="auto">
          <a:xfrm>
            <a:off x="1364275" y="2511648"/>
            <a:ext cx="881185" cy="469454"/>
            <a:chOff x="743" y="270"/>
            <a:chExt cx="88" cy="43"/>
          </a:xfrm>
        </xdr:grpSpPr>
        <xdr:sp macro="" textlink="">
          <xdr:nvSpPr>
            <xdr:cNvPr id="101018" name="AutoShape 4">
              <a:extLst>
                <a:ext uri="{FF2B5EF4-FFF2-40B4-BE49-F238E27FC236}">
                  <a16:creationId xmlns:a16="http://schemas.microsoft.com/office/drawing/2014/main" id="{00000000-0008-0000-0800-00009A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9" name="AutoShape 5">
              <a:extLst>
                <a:ext uri="{FF2B5EF4-FFF2-40B4-BE49-F238E27FC236}">
                  <a16:creationId xmlns:a16="http://schemas.microsoft.com/office/drawing/2014/main" id="{00000000-0008-0000-0800-00009B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07" name="Group 6">
            <a:extLst>
              <a:ext uri="{FF2B5EF4-FFF2-40B4-BE49-F238E27FC236}">
                <a16:creationId xmlns:a16="http://schemas.microsoft.com/office/drawing/2014/main" id="{00000000-0008-0000-0800-00008F8A0100}"/>
              </a:ext>
            </a:extLst>
          </xdr:cNvPr>
          <xdr:cNvGrpSpPr>
            <a:grpSpLocks/>
          </xdr:cNvGrpSpPr>
        </xdr:nvGrpSpPr>
        <xdr:grpSpPr bwMode="auto">
          <a:xfrm flipV="1">
            <a:off x="2060493" y="888609"/>
            <a:ext cx="921238" cy="458537"/>
            <a:chOff x="747" y="258"/>
            <a:chExt cx="92" cy="42"/>
          </a:xfrm>
        </xdr:grpSpPr>
        <xdr:sp macro="" textlink="">
          <xdr:nvSpPr>
            <xdr:cNvPr id="101016" name="AutoShape 7">
              <a:extLst>
                <a:ext uri="{FF2B5EF4-FFF2-40B4-BE49-F238E27FC236}">
                  <a16:creationId xmlns:a16="http://schemas.microsoft.com/office/drawing/2014/main" id="{00000000-0008-0000-0800-000098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7" name="AutoShape 9">
              <a:extLst>
                <a:ext uri="{FF2B5EF4-FFF2-40B4-BE49-F238E27FC236}">
                  <a16:creationId xmlns:a16="http://schemas.microsoft.com/office/drawing/2014/main" id="{00000000-0008-0000-0800-000099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08" name="AutoShape 11">
            <a:extLst>
              <a:ext uri="{FF2B5EF4-FFF2-40B4-BE49-F238E27FC236}">
                <a16:creationId xmlns:a16="http://schemas.microsoft.com/office/drawing/2014/main" id="{00000000-0008-0000-0800-000090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9" name="AutoShape 12">
            <a:extLst>
              <a:ext uri="{FF2B5EF4-FFF2-40B4-BE49-F238E27FC236}">
                <a16:creationId xmlns:a16="http://schemas.microsoft.com/office/drawing/2014/main" id="{00000000-0008-0000-0800-000091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10" name="AutoShape 14">
            <a:extLst>
              <a:ext uri="{FF2B5EF4-FFF2-40B4-BE49-F238E27FC236}">
                <a16:creationId xmlns:a16="http://schemas.microsoft.com/office/drawing/2014/main" id="{00000000-0008-0000-0800-000092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1" name="AutoShape 15">
            <a:extLst>
              <a:ext uri="{FF2B5EF4-FFF2-40B4-BE49-F238E27FC236}">
                <a16:creationId xmlns:a16="http://schemas.microsoft.com/office/drawing/2014/main" id="{00000000-0008-0000-0800-000093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31" name="AutoShape 7">
            <a:extLst>
              <a:ext uri="{FF2B5EF4-FFF2-40B4-BE49-F238E27FC236}">
                <a16:creationId xmlns:a16="http://schemas.microsoft.com/office/drawing/2014/main" id="{00000000-0008-0000-0800-000083000000}"/>
              </a:ext>
            </a:extLst>
          </xdr:cNvPr>
          <xdr:cNvSpPr>
            <a:spLocks noChangeArrowheads="1"/>
          </xdr:cNvSpPr>
        </xdr:nvSpPr>
        <xdr:spPr bwMode="auto">
          <a:xfrm flipV="1">
            <a:off x="1343877" y="917084"/>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2" name="AutoShape 11">
            <a:extLst>
              <a:ext uri="{FF2B5EF4-FFF2-40B4-BE49-F238E27FC236}">
                <a16:creationId xmlns:a16="http://schemas.microsoft.com/office/drawing/2014/main" id="{00000000-0008-0000-0800-000084000000}"/>
              </a:ext>
            </a:extLst>
          </xdr:cNvPr>
          <xdr:cNvSpPr>
            <a:spLocks noChangeArrowheads="1"/>
          </xdr:cNvSpPr>
        </xdr:nvSpPr>
        <xdr:spPr bwMode="auto">
          <a:xfrm rot="5400000" flipH="1">
            <a:off x="796123" y="2280450"/>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3" name="AutoShape 4">
            <a:extLst>
              <a:ext uri="{FF2B5EF4-FFF2-40B4-BE49-F238E27FC236}">
                <a16:creationId xmlns:a16="http://schemas.microsoft.com/office/drawing/2014/main" id="{00000000-0008-0000-0800-000085000000}"/>
              </a:ext>
            </a:extLst>
          </xdr:cNvPr>
          <xdr:cNvSpPr>
            <a:spLocks noChangeArrowheads="1"/>
          </xdr:cNvSpPr>
        </xdr:nvSpPr>
        <xdr:spPr bwMode="auto">
          <a:xfrm flipH="1">
            <a:off x="2616473" y="2578137"/>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4" name="AutoShape 14">
            <a:extLst>
              <a:ext uri="{FF2B5EF4-FFF2-40B4-BE49-F238E27FC236}">
                <a16:creationId xmlns:a16="http://schemas.microsoft.com/office/drawing/2014/main" id="{00000000-0008-0000-0800-000086000000}"/>
              </a:ext>
            </a:extLst>
          </xdr:cNvPr>
          <xdr:cNvSpPr>
            <a:spLocks noChangeArrowheads="1"/>
          </xdr:cNvSpPr>
        </xdr:nvSpPr>
        <xdr:spPr bwMode="auto">
          <a:xfrm rot="16200000" flipH="1">
            <a:off x="3262760" y="1388227"/>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66675</xdr:colOff>
      <xdr:row>22</xdr:row>
      <xdr:rowOff>104775</xdr:rowOff>
    </xdr:from>
    <xdr:to>
      <xdr:col>16</xdr:col>
      <xdr:colOff>685800</xdr:colOff>
      <xdr:row>33</xdr:row>
      <xdr:rowOff>114300</xdr:rowOff>
    </xdr:to>
    <xdr:grpSp>
      <xdr:nvGrpSpPr>
        <xdr:cNvPr id="100945" name="Group 29">
          <a:extLst>
            <a:ext uri="{FF2B5EF4-FFF2-40B4-BE49-F238E27FC236}">
              <a16:creationId xmlns:a16="http://schemas.microsoft.com/office/drawing/2014/main" id="{00000000-0008-0000-0800-0000518A0100}"/>
            </a:ext>
          </a:extLst>
        </xdr:cNvPr>
        <xdr:cNvGrpSpPr>
          <a:grpSpLocks/>
        </xdr:cNvGrpSpPr>
      </xdr:nvGrpSpPr>
      <xdr:grpSpPr bwMode="auto">
        <a:xfrm>
          <a:off x="8924925" y="4295775"/>
          <a:ext cx="3503839" cy="2105025"/>
          <a:chOff x="739001" y="888609"/>
          <a:chExt cx="2859414" cy="2097673"/>
        </a:xfrm>
      </xdr:grpSpPr>
      <xdr:grpSp>
        <xdr:nvGrpSpPr>
          <xdr:cNvPr id="100992" name="Group 18">
            <a:extLst>
              <a:ext uri="{FF2B5EF4-FFF2-40B4-BE49-F238E27FC236}">
                <a16:creationId xmlns:a16="http://schemas.microsoft.com/office/drawing/2014/main" id="{00000000-0008-0000-0800-0000808A0100}"/>
              </a:ext>
            </a:extLst>
          </xdr:cNvPr>
          <xdr:cNvGrpSpPr>
            <a:grpSpLocks/>
          </xdr:cNvGrpSpPr>
        </xdr:nvGrpSpPr>
        <xdr:grpSpPr bwMode="auto">
          <a:xfrm>
            <a:off x="1364275" y="2511648"/>
            <a:ext cx="881185" cy="469454"/>
            <a:chOff x="743" y="270"/>
            <a:chExt cx="88" cy="43"/>
          </a:xfrm>
        </xdr:grpSpPr>
        <xdr:sp macro="" textlink="">
          <xdr:nvSpPr>
            <xdr:cNvPr id="101004" name="AutoShape 4">
              <a:extLst>
                <a:ext uri="{FF2B5EF4-FFF2-40B4-BE49-F238E27FC236}">
                  <a16:creationId xmlns:a16="http://schemas.microsoft.com/office/drawing/2014/main" id="{00000000-0008-0000-0800-00008C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5" name="AutoShape 5">
              <a:extLst>
                <a:ext uri="{FF2B5EF4-FFF2-40B4-BE49-F238E27FC236}">
                  <a16:creationId xmlns:a16="http://schemas.microsoft.com/office/drawing/2014/main" id="{00000000-0008-0000-0800-00008D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93" name="Group 6">
            <a:extLst>
              <a:ext uri="{FF2B5EF4-FFF2-40B4-BE49-F238E27FC236}">
                <a16:creationId xmlns:a16="http://schemas.microsoft.com/office/drawing/2014/main" id="{00000000-0008-0000-0800-0000818A0100}"/>
              </a:ext>
            </a:extLst>
          </xdr:cNvPr>
          <xdr:cNvGrpSpPr>
            <a:grpSpLocks/>
          </xdr:cNvGrpSpPr>
        </xdr:nvGrpSpPr>
        <xdr:grpSpPr bwMode="auto">
          <a:xfrm flipV="1">
            <a:off x="2060493" y="888609"/>
            <a:ext cx="921238" cy="458537"/>
            <a:chOff x="747" y="258"/>
            <a:chExt cx="92" cy="42"/>
          </a:xfrm>
        </xdr:grpSpPr>
        <xdr:sp macro="" textlink="">
          <xdr:nvSpPr>
            <xdr:cNvPr id="101002" name="AutoShape 7">
              <a:extLst>
                <a:ext uri="{FF2B5EF4-FFF2-40B4-BE49-F238E27FC236}">
                  <a16:creationId xmlns:a16="http://schemas.microsoft.com/office/drawing/2014/main" id="{00000000-0008-0000-0800-00008A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3" name="AutoShape 9">
              <a:extLst>
                <a:ext uri="{FF2B5EF4-FFF2-40B4-BE49-F238E27FC236}">
                  <a16:creationId xmlns:a16="http://schemas.microsoft.com/office/drawing/2014/main" id="{00000000-0008-0000-0800-00008B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94" name="AutoShape 11">
            <a:extLst>
              <a:ext uri="{FF2B5EF4-FFF2-40B4-BE49-F238E27FC236}">
                <a16:creationId xmlns:a16="http://schemas.microsoft.com/office/drawing/2014/main" id="{00000000-0008-0000-0800-000082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5" name="AutoShape 12">
            <a:extLst>
              <a:ext uri="{FF2B5EF4-FFF2-40B4-BE49-F238E27FC236}">
                <a16:creationId xmlns:a16="http://schemas.microsoft.com/office/drawing/2014/main" id="{00000000-0008-0000-0800-000083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96" name="AutoShape 14">
            <a:extLst>
              <a:ext uri="{FF2B5EF4-FFF2-40B4-BE49-F238E27FC236}">
                <a16:creationId xmlns:a16="http://schemas.microsoft.com/office/drawing/2014/main" id="{00000000-0008-0000-0800-000084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7" name="AutoShape 15">
            <a:extLst>
              <a:ext uri="{FF2B5EF4-FFF2-40B4-BE49-F238E27FC236}">
                <a16:creationId xmlns:a16="http://schemas.microsoft.com/office/drawing/2014/main" id="{00000000-0008-0000-0800-000085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46" name="AutoShape 7">
            <a:extLst>
              <a:ext uri="{FF2B5EF4-FFF2-40B4-BE49-F238E27FC236}">
                <a16:creationId xmlns:a16="http://schemas.microsoft.com/office/drawing/2014/main" id="{00000000-0008-0000-0800-000092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7" name="AutoShape 11">
            <a:extLst>
              <a:ext uri="{FF2B5EF4-FFF2-40B4-BE49-F238E27FC236}">
                <a16:creationId xmlns:a16="http://schemas.microsoft.com/office/drawing/2014/main" id="{00000000-0008-0000-0800-000093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8" name="AutoShape 4">
            <a:extLst>
              <a:ext uri="{FF2B5EF4-FFF2-40B4-BE49-F238E27FC236}">
                <a16:creationId xmlns:a16="http://schemas.microsoft.com/office/drawing/2014/main" id="{00000000-0008-0000-0800-000094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9" name="AutoShape 14">
            <a:extLst>
              <a:ext uri="{FF2B5EF4-FFF2-40B4-BE49-F238E27FC236}">
                <a16:creationId xmlns:a16="http://schemas.microsoft.com/office/drawing/2014/main" id="{00000000-0008-0000-0800-000095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xdr:col>
      <xdr:colOff>180975</xdr:colOff>
      <xdr:row>42</xdr:row>
      <xdr:rowOff>66675</xdr:rowOff>
    </xdr:from>
    <xdr:to>
      <xdr:col>6</xdr:col>
      <xdr:colOff>590550</xdr:colOff>
      <xdr:row>53</xdr:row>
      <xdr:rowOff>76200</xdr:rowOff>
    </xdr:to>
    <xdr:grpSp>
      <xdr:nvGrpSpPr>
        <xdr:cNvPr id="100946" name="Group 29">
          <a:extLst>
            <a:ext uri="{FF2B5EF4-FFF2-40B4-BE49-F238E27FC236}">
              <a16:creationId xmlns:a16="http://schemas.microsoft.com/office/drawing/2014/main" id="{00000000-0008-0000-0800-0000528A0100}"/>
            </a:ext>
          </a:extLst>
        </xdr:cNvPr>
        <xdr:cNvGrpSpPr>
          <a:grpSpLocks/>
        </xdr:cNvGrpSpPr>
      </xdr:nvGrpSpPr>
      <xdr:grpSpPr bwMode="auto">
        <a:xfrm>
          <a:off x="1623332" y="8067675"/>
          <a:ext cx="3498397" cy="2105025"/>
          <a:chOff x="739001" y="888609"/>
          <a:chExt cx="2859414" cy="2097673"/>
        </a:xfrm>
      </xdr:grpSpPr>
      <xdr:grpSp>
        <xdr:nvGrpSpPr>
          <xdr:cNvPr id="100978" name="Group 18">
            <a:extLst>
              <a:ext uri="{FF2B5EF4-FFF2-40B4-BE49-F238E27FC236}">
                <a16:creationId xmlns:a16="http://schemas.microsoft.com/office/drawing/2014/main" id="{00000000-0008-0000-0800-0000728A0100}"/>
              </a:ext>
            </a:extLst>
          </xdr:cNvPr>
          <xdr:cNvGrpSpPr>
            <a:grpSpLocks/>
          </xdr:cNvGrpSpPr>
        </xdr:nvGrpSpPr>
        <xdr:grpSpPr bwMode="auto">
          <a:xfrm>
            <a:off x="1364275" y="2511648"/>
            <a:ext cx="881185" cy="469454"/>
            <a:chOff x="743" y="270"/>
            <a:chExt cx="88" cy="43"/>
          </a:xfrm>
        </xdr:grpSpPr>
        <xdr:sp macro="" textlink="">
          <xdr:nvSpPr>
            <xdr:cNvPr id="100990" name="AutoShape 4">
              <a:extLst>
                <a:ext uri="{FF2B5EF4-FFF2-40B4-BE49-F238E27FC236}">
                  <a16:creationId xmlns:a16="http://schemas.microsoft.com/office/drawing/2014/main" id="{00000000-0008-0000-0800-00007E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1" name="AutoShape 5">
              <a:extLst>
                <a:ext uri="{FF2B5EF4-FFF2-40B4-BE49-F238E27FC236}">
                  <a16:creationId xmlns:a16="http://schemas.microsoft.com/office/drawing/2014/main" id="{00000000-0008-0000-0800-00007F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79" name="Group 6">
            <a:extLst>
              <a:ext uri="{FF2B5EF4-FFF2-40B4-BE49-F238E27FC236}">
                <a16:creationId xmlns:a16="http://schemas.microsoft.com/office/drawing/2014/main" id="{00000000-0008-0000-0800-0000738A0100}"/>
              </a:ext>
            </a:extLst>
          </xdr:cNvPr>
          <xdr:cNvGrpSpPr>
            <a:grpSpLocks/>
          </xdr:cNvGrpSpPr>
        </xdr:nvGrpSpPr>
        <xdr:grpSpPr bwMode="auto">
          <a:xfrm flipV="1">
            <a:off x="2060493" y="888609"/>
            <a:ext cx="921238" cy="458537"/>
            <a:chOff x="747" y="258"/>
            <a:chExt cx="92" cy="42"/>
          </a:xfrm>
        </xdr:grpSpPr>
        <xdr:sp macro="" textlink="">
          <xdr:nvSpPr>
            <xdr:cNvPr id="100988" name="AutoShape 7">
              <a:extLst>
                <a:ext uri="{FF2B5EF4-FFF2-40B4-BE49-F238E27FC236}">
                  <a16:creationId xmlns:a16="http://schemas.microsoft.com/office/drawing/2014/main" id="{00000000-0008-0000-0800-00007C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9" name="AutoShape 9">
              <a:extLst>
                <a:ext uri="{FF2B5EF4-FFF2-40B4-BE49-F238E27FC236}">
                  <a16:creationId xmlns:a16="http://schemas.microsoft.com/office/drawing/2014/main" id="{00000000-0008-0000-0800-00007D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80" name="AutoShape 11">
            <a:extLst>
              <a:ext uri="{FF2B5EF4-FFF2-40B4-BE49-F238E27FC236}">
                <a16:creationId xmlns:a16="http://schemas.microsoft.com/office/drawing/2014/main" id="{00000000-0008-0000-0800-000074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1" name="AutoShape 12">
            <a:extLst>
              <a:ext uri="{FF2B5EF4-FFF2-40B4-BE49-F238E27FC236}">
                <a16:creationId xmlns:a16="http://schemas.microsoft.com/office/drawing/2014/main" id="{00000000-0008-0000-0800-000075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82" name="AutoShape 14">
            <a:extLst>
              <a:ext uri="{FF2B5EF4-FFF2-40B4-BE49-F238E27FC236}">
                <a16:creationId xmlns:a16="http://schemas.microsoft.com/office/drawing/2014/main" id="{00000000-0008-0000-0800-000076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3" name="AutoShape 15">
            <a:extLst>
              <a:ext uri="{FF2B5EF4-FFF2-40B4-BE49-F238E27FC236}">
                <a16:creationId xmlns:a16="http://schemas.microsoft.com/office/drawing/2014/main" id="{00000000-0008-0000-0800-000077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61" name="AutoShape 7">
            <a:extLst>
              <a:ext uri="{FF2B5EF4-FFF2-40B4-BE49-F238E27FC236}">
                <a16:creationId xmlns:a16="http://schemas.microsoft.com/office/drawing/2014/main" id="{00000000-0008-0000-0800-0000A1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2" name="AutoShape 11">
            <a:extLst>
              <a:ext uri="{FF2B5EF4-FFF2-40B4-BE49-F238E27FC236}">
                <a16:creationId xmlns:a16="http://schemas.microsoft.com/office/drawing/2014/main" id="{00000000-0008-0000-0800-0000A2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3" name="AutoShape 4">
            <a:extLst>
              <a:ext uri="{FF2B5EF4-FFF2-40B4-BE49-F238E27FC236}">
                <a16:creationId xmlns:a16="http://schemas.microsoft.com/office/drawing/2014/main" id="{00000000-0008-0000-0800-0000A3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4" name="AutoShape 14">
            <a:extLst>
              <a:ext uri="{FF2B5EF4-FFF2-40B4-BE49-F238E27FC236}">
                <a16:creationId xmlns:a16="http://schemas.microsoft.com/office/drawing/2014/main" id="{00000000-0008-0000-0800-0000A4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13</xdr:col>
      <xdr:colOff>38100</xdr:colOff>
      <xdr:row>42</xdr:row>
      <xdr:rowOff>85725</xdr:rowOff>
    </xdr:from>
    <xdr:to>
      <xdr:col>17</xdr:col>
      <xdr:colOff>657225</xdr:colOff>
      <xdr:row>53</xdr:row>
      <xdr:rowOff>95250</xdr:rowOff>
    </xdr:to>
    <xdr:grpSp>
      <xdr:nvGrpSpPr>
        <xdr:cNvPr id="100947" name="Group 29">
          <a:extLst>
            <a:ext uri="{FF2B5EF4-FFF2-40B4-BE49-F238E27FC236}">
              <a16:creationId xmlns:a16="http://schemas.microsoft.com/office/drawing/2014/main" id="{00000000-0008-0000-0800-0000538A0100}"/>
            </a:ext>
          </a:extLst>
        </xdr:cNvPr>
        <xdr:cNvGrpSpPr>
          <a:grpSpLocks/>
        </xdr:cNvGrpSpPr>
      </xdr:nvGrpSpPr>
      <xdr:grpSpPr bwMode="auto">
        <a:xfrm>
          <a:off x="9617529" y="8086725"/>
          <a:ext cx="3503839" cy="2105025"/>
          <a:chOff x="739001" y="888609"/>
          <a:chExt cx="2859414" cy="2097673"/>
        </a:xfrm>
      </xdr:grpSpPr>
      <xdr:grpSp>
        <xdr:nvGrpSpPr>
          <xdr:cNvPr id="100964" name="Group 18">
            <a:extLst>
              <a:ext uri="{FF2B5EF4-FFF2-40B4-BE49-F238E27FC236}">
                <a16:creationId xmlns:a16="http://schemas.microsoft.com/office/drawing/2014/main" id="{00000000-0008-0000-0800-0000648A0100}"/>
              </a:ext>
            </a:extLst>
          </xdr:cNvPr>
          <xdr:cNvGrpSpPr>
            <a:grpSpLocks/>
          </xdr:cNvGrpSpPr>
        </xdr:nvGrpSpPr>
        <xdr:grpSpPr bwMode="auto">
          <a:xfrm>
            <a:off x="1364275" y="2511648"/>
            <a:ext cx="881185" cy="469454"/>
            <a:chOff x="743" y="270"/>
            <a:chExt cx="88" cy="43"/>
          </a:xfrm>
        </xdr:grpSpPr>
        <xdr:sp macro="" textlink="">
          <xdr:nvSpPr>
            <xdr:cNvPr id="100976" name="AutoShape 4">
              <a:extLst>
                <a:ext uri="{FF2B5EF4-FFF2-40B4-BE49-F238E27FC236}">
                  <a16:creationId xmlns:a16="http://schemas.microsoft.com/office/drawing/2014/main" id="{00000000-0008-0000-0800-000070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7" name="AutoShape 5">
              <a:extLst>
                <a:ext uri="{FF2B5EF4-FFF2-40B4-BE49-F238E27FC236}">
                  <a16:creationId xmlns:a16="http://schemas.microsoft.com/office/drawing/2014/main" id="{00000000-0008-0000-0800-000071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65" name="Group 6">
            <a:extLst>
              <a:ext uri="{FF2B5EF4-FFF2-40B4-BE49-F238E27FC236}">
                <a16:creationId xmlns:a16="http://schemas.microsoft.com/office/drawing/2014/main" id="{00000000-0008-0000-0800-0000658A0100}"/>
              </a:ext>
            </a:extLst>
          </xdr:cNvPr>
          <xdr:cNvGrpSpPr>
            <a:grpSpLocks/>
          </xdr:cNvGrpSpPr>
        </xdr:nvGrpSpPr>
        <xdr:grpSpPr bwMode="auto">
          <a:xfrm flipV="1">
            <a:off x="2060493" y="888609"/>
            <a:ext cx="921238" cy="458537"/>
            <a:chOff x="747" y="258"/>
            <a:chExt cx="92" cy="42"/>
          </a:xfrm>
        </xdr:grpSpPr>
        <xdr:sp macro="" textlink="">
          <xdr:nvSpPr>
            <xdr:cNvPr id="100974" name="AutoShape 7">
              <a:extLst>
                <a:ext uri="{FF2B5EF4-FFF2-40B4-BE49-F238E27FC236}">
                  <a16:creationId xmlns:a16="http://schemas.microsoft.com/office/drawing/2014/main" id="{00000000-0008-0000-0800-00006E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5" name="AutoShape 9">
              <a:extLst>
                <a:ext uri="{FF2B5EF4-FFF2-40B4-BE49-F238E27FC236}">
                  <a16:creationId xmlns:a16="http://schemas.microsoft.com/office/drawing/2014/main" id="{00000000-0008-0000-0800-00006F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66" name="AutoShape 11">
            <a:extLst>
              <a:ext uri="{FF2B5EF4-FFF2-40B4-BE49-F238E27FC236}">
                <a16:creationId xmlns:a16="http://schemas.microsoft.com/office/drawing/2014/main" id="{00000000-0008-0000-0800-000066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7" name="AutoShape 12">
            <a:extLst>
              <a:ext uri="{FF2B5EF4-FFF2-40B4-BE49-F238E27FC236}">
                <a16:creationId xmlns:a16="http://schemas.microsoft.com/office/drawing/2014/main" id="{00000000-0008-0000-0800-000067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68" name="AutoShape 14">
            <a:extLst>
              <a:ext uri="{FF2B5EF4-FFF2-40B4-BE49-F238E27FC236}">
                <a16:creationId xmlns:a16="http://schemas.microsoft.com/office/drawing/2014/main" id="{00000000-0008-0000-0800-000068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9" name="AutoShape 15">
            <a:extLst>
              <a:ext uri="{FF2B5EF4-FFF2-40B4-BE49-F238E27FC236}">
                <a16:creationId xmlns:a16="http://schemas.microsoft.com/office/drawing/2014/main" id="{00000000-0008-0000-0800-000069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76" name="AutoShape 7">
            <a:extLst>
              <a:ext uri="{FF2B5EF4-FFF2-40B4-BE49-F238E27FC236}">
                <a16:creationId xmlns:a16="http://schemas.microsoft.com/office/drawing/2014/main" id="{00000000-0008-0000-0800-0000B0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7" name="AutoShape 11">
            <a:extLst>
              <a:ext uri="{FF2B5EF4-FFF2-40B4-BE49-F238E27FC236}">
                <a16:creationId xmlns:a16="http://schemas.microsoft.com/office/drawing/2014/main" id="{00000000-0008-0000-0800-0000B1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8" name="AutoShape 4">
            <a:extLst>
              <a:ext uri="{FF2B5EF4-FFF2-40B4-BE49-F238E27FC236}">
                <a16:creationId xmlns:a16="http://schemas.microsoft.com/office/drawing/2014/main" id="{00000000-0008-0000-0800-0000B2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9" name="AutoShape 14">
            <a:extLst>
              <a:ext uri="{FF2B5EF4-FFF2-40B4-BE49-F238E27FC236}">
                <a16:creationId xmlns:a16="http://schemas.microsoft.com/office/drawing/2014/main" id="{00000000-0008-0000-0800-0000B3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66675</xdr:colOff>
      <xdr:row>61</xdr:row>
      <xdr:rowOff>95250</xdr:rowOff>
    </xdr:from>
    <xdr:to>
      <xdr:col>11</xdr:col>
      <xdr:colOff>685800</xdr:colOff>
      <xdr:row>72</xdr:row>
      <xdr:rowOff>104775</xdr:rowOff>
    </xdr:to>
    <xdr:grpSp>
      <xdr:nvGrpSpPr>
        <xdr:cNvPr id="100948" name="Group 29">
          <a:extLst>
            <a:ext uri="{FF2B5EF4-FFF2-40B4-BE49-F238E27FC236}">
              <a16:creationId xmlns:a16="http://schemas.microsoft.com/office/drawing/2014/main" id="{00000000-0008-0000-0800-0000548A0100}"/>
            </a:ext>
          </a:extLst>
        </xdr:cNvPr>
        <xdr:cNvGrpSpPr>
          <a:grpSpLocks/>
        </xdr:cNvGrpSpPr>
      </xdr:nvGrpSpPr>
      <xdr:grpSpPr bwMode="auto">
        <a:xfrm>
          <a:off x="5319032" y="11715750"/>
          <a:ext cx="3503839" cy="2105025"/>
          <a:chOff x="739001" y="888609"/>
          <a:chExt cx="2859414" cy="2097673"/>
        </a:xfrm>
      </xdr:grpSpPr>
      <xdr:grpSp>
        <xdr:nvGrpSpPr>
          <xdr:cNvPr id="100950" name="Group 18">
            <a:extLst>
              <a:ext uri="{FF2B5EF4-FFF2-40B4-BE49-F238E27FC236}">
                <a16:creationId xmlns:a16="http://schemas.microsoft.com/office/drawing/2014/main" id="{00000000-0008-0000-0800-0000568A0100}"/>
              </a:ext>
            </a:extLst>
          </xdr:cNvPr>
          <xdr:cNvGrpSpPr>
            <a:grpSpLocks/>
          </xdr:cNvGrpSpPr>
        </xdr:nvGrpSpPr>
        <xdr:grpSpPr bwMode="auto">
          <a:xfrm>
            <a:off x="1364275" y="2511648"/>
            <a:ext cx="881185" cy="469454"/>
            <a:chOff x="743" y="270"/>
            <a:chExt cx="88" cy="43"/>
          </a:xfrm>
        </xdr:grpSpPr>
        <xdr:sp macro="" textlink="">
          <xdr:nvSpPr>
            <xdr:cNvPr id="100962" name="AutoShape 4">
              <a:extLst>
                <a:ext uri="{FF2B5EF4-FFF2-40B4-BE49-F238E27FC236}">
                  <a16:creationId xmlns:a16="http://schemas.microsoft.com/office/drawing/2014/main" id="{00000000-0008-0000-0800-000062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3" name="AutoShape 5">
              <a:extLst>
                <a:ext uri="{FF2B5EF4-FFF2-40B4-BE49-F238E27FC236}">
                  <a16:creationId xmlns:a16="http://schemas.microsoft.com/office/drawing/2014/main" id="{00000000-0008-0000-0800-000063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51" name="Group 6">
            <a:extLst>
              <a:ext uri="{FF2B5EF4-FFF2-40B4-BE49-F238E27FC236}">
                <a16:creationId xmlns:a16="http://schemas.microsoft.com/office/drawing/2014/main" id="{00000000-0008-0000-0800-0000578A0100}"/>
              </a:ext>
            </a:extLst>
          </xdr:cNvPr>
          <xdr:cNvGrpSpPr>
            <a:grpSpLocks/>
          </xdr:cNvGrpSpPr>
        </xdr:nvGrpSpPr>
        <xdr:grpSpPr bwMode="auto">
          <a:xfrm flipV="1">
            <a:off x="2060493" y="888609"/>
            <a:ext cx="921238" cy="458537"/>
            <a:chOff x="747" y="258"/>
            <a:chExt cx="92" cy="42"/>
          </a:xfrm>
        </xdr:grpSpPr>
        <xdr:sp macro="" textlink="">
          <xdr:nvSpPr>
            <xdr:cNvPr id="100960" name="AutoShape 7">
              <a:extLst>
                <a:ext uri="{FF2B5EF4-FFF2-40B4-BE49-F238E27FC236}">
                  <a16:creationId xmlns:a16="http://schemas.microsoft.com/office/drawing/2014/main" id="{00000000-0008-0000-0800-000060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1" name="AutoShape 9">
              <a:extLst>
                <a:ext uri="{FF2B5EF4-FFF2-40B4-BE49-F238E27FC236}">
                  <a16:creationId xmlns:a16="http://schemas.microsoft.com/office/drawing/2014/main" id="{00000000-0008-0000-0800-000061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52" name="AutoShape 11">
            <a:extLst>
              <a:ext uri="{FF2B5EF4-FFF2-40B4-BE49-F238E27FC236}">
                <a16:creationId xmlns:a16="http://schemas.microsoft.com/office/drawing/2014/main" id="{00000000-0008-0000-0800-000058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3" name="AutoShape 12">
            <a:extLst>
              <a:ext uri="{FF2B5EF4-FFF2-40B4-BE49-F238E27FC236}">
                <a16:creationId xmlns:a16="http://schemas.microsoft.com/office/drawing/2014/main" id="{00000000-0008-0000-0800-000059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54" name="AutoShape 14">
            <a:extLst>
              <a:ext uri="{FF2B5EF4-FFF2-40B4-BE49-F238E27FC236}">
                <a16:creationId xmlns:a16="http://schemas.microsoft.com/office/drawing/2014/main" id="{00000000-0008-0000-0800-00005A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5" name="AutoShape 15">
            <a:extLst>
              <a:ext uri="{FF2B5EF4-FFF2-40B4-BE49-F238E27FC236}">
                <a16:creationId xmlns:a16="http://schemas.microsoft.com/office/drawing/2014/main" id="{00000000-0008-0000-0800-00005B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91" name="AutoShape 7">
            <a:extLst>
              <a:ext uri="{FF2B5EF4-FFF2-40B4-BE49-F238E27FC236}">
                <a16:creationId xmlns:a16="http://schemas.microsoft.com/office/drawing/2014/main" id="{00000000-0008-0000-0800-0000BF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2" name="AutoShape 11">
            <a:extLst>
              <a:ext uri="{FF2B5EF4-FFF2-40B4-BE49-F238E27FC236}">
                <a16:creationId xmlns:a16="http://schemas.microsoft.com/office/drawing/2014/main" id="{00000000-0008-0000-0800-0000C0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3" name="AutoShape 4">
            <a:extLst>
              <a:ext uri="{FF2B5EF4-FFF2-40B4-BE49-F238E27FC236}">
                <a16:creationId xmlns:a16="http://schemas.microsoft.com/office/drawing/2014/main" id="{00000000-0008-0000-0800-0000C1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4" name="AutoShape 14">
            <a:extLst>
              <a:ext uri="{FF2B5EF4-FFF2-40B4-BE49-F238E27FC236}">
                <a16:creationId xmlns:a16="http://schemas.microsoft.com/office/drawing/2014/main" id="{00000000-0008-0000-0800-0000C2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editAs="absolute">
    <xdr:from>
      <xdr:col>3</xdr:col>
      <xdr:colOff>227240</xdr:colOff>
      <xdr:row>91</xdr:row>
      <xdr:rowOff>202203</xdr:rowOff>
    </xdr:from>
    <xdr:to>
      <xdr:col>15</xdr:col>
      <xdr:colOff>112940</xdr:colOff>
      <xdr:row>121</xdr:row>
      <xdr:rowOff>149135</xdr:rowOff>
    </xdr:to>
    <xdr:graphicFrame macro="">
      <xdr:nvGraphicFramePr>
        <xdr:cNvPr id="100949" name="Chart 134">
          <a:extLst>
            <a:ext uri="{FF2B5EF4-FFF2-40B4-BE49-F238E27FC236}">
              <a16:creationId xmlns:a16="http://schemas.microsoft.com/office/drawing/2014/main" id="{00000000-0008-0000-0800-0000558A01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absoluteAnchor>
    <xdr:pos x="0" y="0"/>
    <xdr:ext cx="8657167" cy="6265333"/>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xml><?xml version="1.0" encoding="utf-8"?>
<c:userShapes xmlns:c="http://schemas.openxmlformats.org/drawingml/2006/chart">
  <cdr:relSizeAnchor xmlns:cdr="http://schemas.openxmlformats.org/drawingml/2006/chartDrawing">
    <cdr:from>
      <cdr:x>0.00704</cdr:x>
      <cdr:y>0.04976</cdr:y>
    </cdr:from>
    <cdr:to>
      <cdr:x>0.04577</cdr:x>
      <cdr:y>0.09466</cdr:y>
    </cdr:to>
    <cdr:sp macro="" textlink="">
      <cdr:nvSpPr>
        <cdr:cNvPr id="2" name="TextBox 1"/>
        <cdr:cNvSpPr txBox="1"/>
      </cdr:nvSpPr>
      <cdr:spPr>
        <a:xfrm xmlns:a="http://schemas.openxmlformats.org/drawingml/2006/main">
          <a:off x="60960" y="312420"/>
          <a:ext cx="335280" cy="2819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userShape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H77"/>
  <sheetViews>
    <sheetView zoomScale="80" zoomScaleNormal="80" workbookViewId="0">
      <selection activeCell="B18" sqref="B18"/>
    </sheetView>
  </sheetViews>
  <sheetFormatPr defaultRowHeight="15" x14ac:dyDescent="0.25"/>
  <cols>
    <col min="1" max="1" width="14.140625" bestFit="1" customWidth="1"/>
    <col min="5" max="5" width="10" bestFit="1" customWidth="1"/>
  </cols>
  <sheetData>
    <row r="1" spans="1:34" x14ac:dyDescent="0.2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row>
    <row r="2" spans="1:34" x14ac:dyDescent="0.25">
      <c r="A2" t="s">
        <v>34</v>
      </c>
      <c r="B2" t="str">
        <f>'Input sheet'!J28</f>
        <v>57th Dr &amp; Grand Ave</v>
      </c>
      <c r="C2">
        <v>0</v>
      </c>
      <c r="D2">
        <v>4617</v>
      </c>
      <c r="E2">
        <v>4617</v>
      </c>
      <c r="F2">
        <v>4617</v>
      </c>
      <c r="G2">
        <v>0</v>
      </c>
      <c r="H2">
        <v>0</v>
      </c>
      <c r="I2">
        <v>4432</v>
      </c>
      <c r="J2">
        <v>4432</v>
      </c>
      <c r="K2">
        <v>4432</v>
      </c>
      <c r="L2">
        <v>0</v>
      </c>
      <c r="M2">
        <v>0</v>
      </c>
      <c r="N2">
        <v>4427</v>
      </c>
      <c r="O2">
        <v>4427</v>
      </c>
      <c r="P2">
        <v>4427</v>
      </c>
      <c r="Q2">
        <v>0</v>
      </c>
      <c r="R2">
        <v>0</v>
      </c>
      <c r="S2">
        <v>4442</v>
      </c>
      <c r="T2">
        <v>4442</v>
      </c>
      <c r="U2">
        <v>4442</v>
      </c>
      <c r="V2">
        <v>0</v>
      </c>
      <c r="W2">
        <v>0</v>
      </c>
      <c r="X2">
        <v>0</v>
      </c>
      <c r="Y2">
        <v>0</v>
      </c>
      <c r="Z2">
        <v>0</v>
      </c>
      <c r="AA2">
        <v>0</v>
      </c>
      <c r="AB2">
        <v>0</v>
      </c>
      <c r="AC2">
        <v>0</v>
      </c>
      <c r="AD2">
        <v>0</v>
      </c>
      <c r="AE2">
        <v>0</v>
      </c>
      <c r="AF2">
        <v>0</v>
      </c>
      <c r="AG2">
        <v>0</v>
      </c>
      <c r="AH2">
        <v>0</v>
      </c>
    </row>
    <row r="3" spans="1:34" x14ac:dyDescent="0.25">
      <c r="A3" t="s">
        <v>35</v>
      </c>
      <c r="B3">
        <v>4431</v>
      </c>
      <c r="C3">
        <v>0</v>
      </c>
      <c r="D3">
        <v>4427</v>
      </c>
      <c r="E3">
        <v>4432</v>
      </c>
      <c r="F3">
        <v>4442</v>
      </c>
      <c r="G3">
        <v>0</v>
      </c>
      <c r="H3">
        <v>0</v>
      </c>
      <c r="I3">
        <v>4442</v>
      </c>
      <c r="J3">
        <v>4617</v>
      </c>
      <c r="K3">
        <v>4427</v>
      </c>
      <c r="L3">
        <v>0</v>
      </c>
      <c r="M3">
        <v>0</v>
      </c>
      <c r="N3">
        <v>4432</v>
      </c>
      <c r="O3">
        <v>4442</v>
      </c>
      <c r="P3">
        <v>4617</v>
      </c>
      <c r="Q3">
        <v>0</v>
      </c>
      <c r="R3">
        <v>0</v>
      </c>
      <c r="S3">
        <v>4617</v>
      </c>
      <c r="T3">
        <v>4427</v>
      </c>
      <c r="U3">
        <v>4432</v>
      </c>
      <c r="V3">
        <v>0</v>
      </c>
      <c r="W3">
        <v>0</v>
      </c>
      <c r="X3">
        <v>0</v>
      </c>
      <c r="Y3">
        <v>0</v>
      </c>
      <c r="Z3">
        <v>0</v>
      </c>
      <c r="AA3">
        <v>0</v>
      </c>
      <c r="AB3">
        <v>0</v>
      </c>
      <c r="AC3">
        <v>0</v>
      </c>
      <c r="AD3">
        <v>0</v>
      </c>
      <c r="AE3">
        <v>0</v>
      </c>
      <c r="AF3">
        <v>0</v>
      </c>
      <c r="AG3">
        <v>0</v>
      </c>
      <c r="AH3">
        <v>0</v>
      </c>
    </row>
    <row r="4" spans="1:34" s="28" customFormat="1" x14ac:dyDescent="0.25">
      <c r="A4" s="28" t="s">
        <v>72</v>
      </c>
      <c r="B4" s="28">
        <v>4431</v>
      </c>
      <c r="C4" s="28">
        <v>0</v>
      </c>
      <c r="D4" s="28">
        <f>'Input sheet'!I21</f>
        <v>0</v>
      </c>
      <c r="E4" s="28">
        <f>'Input sheet'!J21</f>
        <v>0</v>
      </c>
      <c r="F4" s="28">
        <f>'Input sheet'!K21</f>
        <v>0</v>
      </c>
      <c r="G4" s="28">
        <v>0</v>
      </c>
      <c r="H4" s="28">
        <v>0</v>
      </c>
      <c r="I4" s="28">
        <f>'Input sheet'!K7</f>
        <v>0</v>
      </c>
      <c r="J4" s="28">
        <f>'Input sheet'!J7</f>
        <v>0</v>
      </c>
      <c r="K4" s="28">
        <f>'Input sheet'!I7</f>
        <v>0</v>
      </c>
      <c r="L4" s="28">
        <v>0</v>
      </c>
      <c r="M4" s="28">
        <v>0</v>
      </c>
      <c r="N4" s="28">
        <f>'Input sheet'!G12</f>
        <v>0</v>
      </c>
      <c r="O4" s="28">
        <f>'Input sheet'!G14</f>
        <v>0</v>
      </c>
      <c r="P4" s="28">
        <f>'Input sheet'!G16</f>
        <v>0</v>
      </c>
      <c r="Q4" s="28">
        <v>0</v>
      </c>
      <c r="R4" s="28">
        <v>0</v>
      </c>
      <c r="S4" s="28">
        <f>'Input sheet'!M16</f>
        <v>0</v>
      </c>
      <c r="T4" s="28">
        <f>'Input sheet'!M14</f>
        <v>0</v>
      </c>
      <c r="U4" s="28">
        <f>'Input sheet'!M12</f>
        <v>0</v>
      </c>
      <c r="V4" s="28">
        <v>0</v>
      </c>
      <c r="W4" s="28">
        <v>0</v>
      </c>
      <c r="X4" s="28">
        <v>0</v>
      </c>
      <c r="Y4" s="28">
        <v>0</v>
      </c>
      <c r="Z4" s="28">
        <v>0</v>
      </c>
      <c r="AA4" s="28">
        <v>0</v>
      </c>
      <c r="AB4" s="28">
        <v>0</v>
      </c>
      <c r="AC4" s="28">
        <v>0</v>
      </c>
      <c r="AD4" s="28">
        <v>0</v>
      </c>
      <c r="AE4" s="28">
        <v>0</v>
      </c>
      <c r="AF4" s="28">
        <v>0</v>
      </c>
      <c r="AG4" s="28">
        <v>0</v>
      </c>
      <c r="AH4" s="28">
        <v>0</v>
      </c>
    </row>
    <row r="5" spans="1:34" x14ac:dyDescent="0.25">
      <c r="A5" t="s">
        <v>36</v>
      </c>
      <c r="B5">
        <v>4431</v>
      </c>
      <c r="C5">
        <v>0</v>
      </c>
      <c r="D5">
        <f>'Input sheet'!I22</f>
        <v>0</v>
      </c>
      <c r="E5">
        <f>'Input sheet'!J22</f>
        <v>0</v>
      </c>
      <c r="F5">
        <f>'Input sheet'!K22</f>
        <v>0</v>
      </c>
      <c r="G5">
        <v>0</v>
      </c>
      <c r="H5">
        <v>0</v>
      </c>
      <c r="I5">
        <f>'Input sheet'!K6</f>
        <v>0</v>
      </c>
      <c r="J5">
        <f>'Input sheet'!J6</f>
        <v>0</v>
      </c>
      <c r="K5">
        <f>'Input sheet'!I6</f>
        <v>0</v>
      </c>
      <c r="L5">
        <v>0</v>
      </c>
      <c r="M5">
        <v>0</v>
      </c>
      <c r="N5">
        <f>'Input sheet'!F12</f>
        <v>0</v>
      </c>
      <c r="O5">
        <f>'Input sheet'!F14</f>
        <v>0</v>
      </c>
      <c r="P5">
        <f>'Input sheet'!F16</f>
        <v>0</v>
      </c>
      <c r="Q5">
        <v>0</v>
      </c>
      <c r="R5">
        <v>0</v>
      </c>
      <c r="S5">
        <f>'Input sheet'!N16</f>
        <v>0</v>
      </c>
      <c r="T5">
        <f>'Input sheet'!N14</f>
        <v>0</v>
      </c>
      <c r="U5">
        <f>'Input sheet'!N12</f>
        <v>0</v>
      </c>
      <c r="V5">
        <v>0</v>
      </c>
      <c r="W5">
        <v>0</v>
      </c>
      <c r="X5">
        <v>0</v>
      </c>
      <c r="Y5">
        <v>0</v>
      </c>
      <c r="Z5">
        <v>0</v>
      </c>
      <c r="AA5">
        <v>0</v>
      </c>
      <c r="AB5">
        <v>0</v>
      </c>
      <c r="AC5">
        <v>0</v>
      </c>
      <c r="AD5">
        <v>0</v>
      </c>
      <c r="AE5">
        <v>0</v>
      </c>
      <c r="AF5">
        <v>0</v>
      </c>
      <c r="AG5">
        <v>0</v>
      </c>
      <c r="AH5">
        <v>0</v>
      </c>
    </row>
    <row r="6" spans="1:34" x14ac:dyDescent="0.25">
      <c r="A6" t="s">
        <v>37</v>
      </c>
      <c r="B6">
        <v>4431</v>
      </c>
      <c r="C6">
        <v>0</v>
      </c>
      <c r="D6">
        <v>0</v>
      </c>
      <c r="E6">
        <f>IF(AND(D4&gt;0,D5=0,E5&gt;0),1,0)</f>
        <v>0</v>
      </c>
      <c r="F6">
        <v>0</v>
      </c>
      <c r="G6">
        <v>0</v>
      </c>
      <c r="H6">
        <v>0</v>
      </c>
      <c r="I6">
        <v>0</v>
      </c>
      <c r="J6">
        <f>IF(AND(I4&gt;0,I5=0,J5&gt;0),1,0)</f>
        <v>0</v>
      </c>
      <c r="K6">
        <v>0</v>
      </c>
      <c r="L6">
        <v>0</v>
      </c>
      <c r="M6">
        <v>0</v>
      </c>
      <c r="N6">
        <v>0</v>
      </c>
      <c r="O6">
        <f>IF(AND(N4&gt;0,N5=0,O5&gt;0),1,0)</f>
        <v>0</v>
      </c>
      <c r="P6">
        <v>0</v>
      </c>
      <c r="Q6">
        <v>0</v>
      </c>
      <c r="R6">
        <v>0</v>
      </c>
      <c r="S6">
        <v>0</v>
      </c>
      <c r="T6">
        <f>IF(AND(S4&gt;0,S5=0,T5&gt;0),1,0)</f>
        <v>0</v>
      </c>
      <c r="U6">
        <v>0</v>
      </c>
      <c r="V6">
        <v>0</v>
      </c>
      <c r="W6">
        <v>0</v>
      </c>
      <c r="X6">
        <f>IF(AND(W4&gt;0,W5=0,X5&gt;0),1,0)</f>
        <v>0</v>
      </c>
      <c r="Y6">
        <v>0</v>
      </c>
      <c r="Z6">
        <v>0</v>
      </c>
      <c r="AA6">
        <f>IF(AND(Z4&gt;0,Z5=0,AA5&gt;0),1,0)</f>
        <v>0</v>
      </c>
      <c r="AB6">
        <v>0</v>
      </c>
      <c r="AC6">
        <v>0</v>
      </c>
      <c r="AD6">
        <f>IF(AND(AC4&gt;0,AC5=0,AD5&gt;0),1,0)</f>
        <v>0</v>
      </c>
      <c r="AE6">
        <v>0</v>
      </c>
      <c r="AF6">
        <v>0</v>
      </c>
      <c r="AG6">
        <f>IF(AND(AF4&gt;0,AF5=0,AG5&gt;0),1,0)</f>
        <v>0</v>
      </c>
      <c r="AH6">
        <v>0</v>
      </c>
    </row>
    <row r="7" spans="1:34" x14ac:dyDescent="0.25">
      <c r="A7" t="s">
        <v>38</v>
      </c>
      <c r="B7">
        <v>4431</v>
      </c>
      <c r="C7">
        <v>0</v>
      </c>
      <c r="D7">
        <v>12</v>
      </c>
      <c r="E7">
        <v>12</v>
      </c>
      <c r="F7">
        <v>12</v>
      </c>
      <c r="G7">
        <v>0</v>
      </c>
      <c r="H7">
        <v>0</v>
      </c>
      <c r="I7">
        <v>12</v>
      </c>
      <c r="J7">
        <v>12</v>
      </c>
      <c r="K7">
        <v>12</v>
      </c>
      <c r="L7">
        <v>0</v>
      </c>
      <c r="M7">
        <v>0</v>
      </c>
      <c r="N7">
        <v>12</v>
      </c>
      <c r="O7">
        <v>12</v>
      </c>
      <c r="P7">
        <v>12</v>
      </c>
      <c r="Q7">
        <v>0</v>
      </c>
      <c r="R7">
        <v>0</v>
      </c>
      <c r="S7">
        <v>12</v>
      </c>
      <c r="T7">
        <v>12</v>
      </c>
      <c r="U7">
        <v>12</v>
      </c>
      <c r="V7">
        <v>0</v>
      </c>
      <c r="W7">
        <v>0</v>
      </c>
      <c r="X7">
        <v>0</v>
      </c>
      <c r="Y7">
        <v>0</v>
      </c>
      <c r="Z7">
        <v>0</v>
      </c>
      <c r="AA7">
        <v>0</v>
      </c>
      <c r="AB7">
        <v>0</v>
      </c>
      <c r="AC7">
        <v>0</v>
      </c>
      <c r="AD7">
        <v>0</v>
      </c>
      <c r="AE7">
        <v>0</v>
      </c>
      <c r="AF7">
        <v>0</v>
      </c>
      <c r="AG7">
        <v>0</v>
      </c>
      <c r="AH7">
        <v>0</v>
      </c>
    </row>
    <row r="8" spans="1:34" x14ac:dyDescent="0.25">
      <c r="A8" t="s">
        <v>39</v>
      </c>
      <c r="B8">
        <v>4431</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c r="AB8">
        <v>0</v>
      </c>
      <c r="AC8">
        <v>0</v>
      </c>
      <c r="AD8">
        <v>0</v>
      </c>
      <c r="AE8">
        <v>0</v>
      </c>
      <c r="AF8">
        <v>0</v>
      </c>
      <c r="AG8">
        <v>0</v>
      </c>
      <c r="AH8">
        <v>0</v>
      </c>
    </row>
    <row r="9" spans="1:34" x14ac:dyDescent="0.25">
      <c r="A9" t="s">
        <v>40</v>
      </c>
      <c r="B9">
        <v>4431</v>
      </c>
      <c r="C9">
        <v>0</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c r="AB9">
        <v>0</v>
      </c>
      <c r="AC9">
        <v>0</v>
      </c>
      <c r="AD9">
        <v>0</v>
      </c>
      <c r="AE9">
        <v>0</v>
      </c>
      <c r="AF9">
        <v>0</v>
      </c>
      <c r="AG9">
        <v>0</v>
      </c>
      <c r="AH9">
        <v>0</v>
      </c>
    </row>
    <row r="10" spans="1:34" x14ac:dyDescent="0.25">
      <c r="A10" t="s">
        <v>41</v>
      </c>
      <c r="B10">
        <v>4431</v>
      </c>
      <c r="C10">
        <v>0</v>
      </c>
      <c r="D10">
        <v>0</v>
      </c>
      <c r="E10">
        <v>0</v>
      </c>
      <c r="F10">
        <v>0</v>
      </c>
      <c r="G10">
        <v>0</v>
      </c>
      <c r="H10">
        <v>0</v>
      </c>
      <c r="I10">
        <v>0</v>
      </c>
      <c r="J10">
        <v>0</v>
      </c>
      <c r="K10">
        <v>0</v>
      </c>
      <c r="L10">
        <v>0</v>
      </c>
      <c r="M10">
        <v>0</v>
      </c>
      <c r="N10">
        <v>0</v>
      </c>
      <c r="O10">
        <v>0</v>
      </c>
      <c r="P10">
        <v>0</v>
      </c>
      <c r="Q10">
        <v>0</v>
      </c>
      <c r="R10">
        <v>0</v>
      </c>
      <c r="S10">
        <v>0</v>
      </c>
      <c r="T10">
        <v>0</v>
      </c>
      <c r="U10">
        <v>0</v>
      </c>
      <c r="V10">
        <v>0</v>
      </c>
      <c r="W10">
        <v>0</v>
      </c>
      <c r="X10">
        <v>0</v>
      </c>
      <c r="Y10">
        <v>0</v>
      </c>
      <c r="Z10">
        <v>0</v>
      </c>
      <c r="AA10">
        <v>0</v>
      </c>
      <c r="AB10">
        <v>0</v>
      </c>
      <c r="AC10">
        <v>0</v>
      </c>
      <c r="AD10">
        <v>0</v>
      </c>
      <c r="AE10">
        <v>0</v>
      </c>
      <c r="AF10">
        <v>0</v>
      </c>
      <c r="AG10">
        <v>0</v>
      </c>
      <c r="AH10">
        <v>0</v>
      </c>
    </row>
    <row r="11" spans="1:34" x14ac:dyDescent="0.25">
      <c r="A11" t="s">
        <v>42</v>
      </c>
      <c r="B11">
        <v>4431</v>
      </c>
      <c r="C11">
        <v>0</v>
      </c>
      <c r="D11">
        <v>0</v>
      </c>
      <c r="E11">
        <f>'Input sheet'!J24</f>
        <v>0</v>
      </c>
      <c r="F11">
        <v>0</v>
      </c>
      <c r="G11">
        <v>0</v>
      </c>
      <c r="H11">
        <v>0</v>
      </c>
      <c r="I11">
        <v>0</v>
      </c>
      <c r="J11">
        <f>'Input sheet'!J4</f>
        <v>20</v>
      </c>
      <c r="K11">
        <v>0</v>
      </c>
      <c r="L11">
        <v>0</v>
      </c>
      <c r="M11">
        <v>0</v>
      </c>
      <c r="N11">
        <v>0</v>
      </c>
      <c r="O11">
        <f>'Input sheet'!D13</f>
        <v>20</v>
      </c>
      <c r="P11">
        <v>0</v>
      </c>
      <c r="Q11">
        <v>0</v>
      </c>
      <c r="R11">
        <v>0</v>
      </c>
      <c r="S11">
        <v>0</v>
      </c>
      <c r="T11">
        <f>'Input sheet'!P13</f>
        <v>20</v>
      </c>
      <c r="U11">
        <v>0</v>
      </c>
      <c r="V11">
        <v>0</v>
      </c>
      <c r="W11">
        <v>0</v>
      </c>
      <c r="X11">
        <v>0</v>
      </c>
      <c r="Y11">
        <v>0</v>
      </c>
      <c r="Z11">
        <v>0</v>
      </c>
      <c r="AA11">
        <v>0</v>
      </c>
      <c r="AB11">
        <v>0</v>
      </c>
      <c r="AC11">
        <v>0</v>
      </c>
      <c r="AD11">
        <v>0</v>
      </c>
      <c r="AE11">
        <v>0</v>
      </c>
      <c r="AF11">
        <v>0</v>
      </c>
      <c r="AG11">
        <v>0</v>
      </c>
      <c r="AH11">
        <v>0</v>
      </c>
    </row>
    <row r="12" spans="1:34" x14ac:dyDescent="0.25">
      <c r="A12" t="s">
        <v>43</v>
      </c>
      <c r="B12">
        <v>1</v>
      </c>
      <c r="D12">
        <v>50</v>
      </c>
      <c r="E12">
        <v>50</v>
      </c>
      <c r="F12">
        <v>50</v>
      </c>
      <c r="I12">
        <v>50</v>
      </c>
      <c r="J12">
        <v>50</v>
      </c>
      <c r="K12">
        <v>50</v>
      </c>
      <c r="N12">
        <v>50</v>
      </c>
      <c r="O12">
        <v>50</v>
      </c>
      <c r="P12">
        <v>50</v>
      </c>
      <c r="S12">
        <v>50</v>
      </c>
      <c r="T12">
        <v>50</v>
      </c>
      <c r="U12">
        <v>50</v>
      </c>
    </row>
    <row r="13" spans="1:34" x14ac:dyDescent="0.25">
      <c r="A13" t="s">
        <v>44</v>
      </c>
      <c r="B13">
        <v>1</v>
      </c>
      <c r="D13">
        <v>0</v>
      </c>
      <c r="E13">
        <v>0</v>
      </c>
      <c r="F13">
        <v>0</v>
      </c>
      <c r="I13">
        <v>0</v>
      </c>
      <c r="J13">
        <v>0</v>
      </c>
      <c r="K13">
        <v>0</v>
      </c>
      <c r="N13">
        <v>0</v>
      </c>
      <c r="O13">
        <v>0</v>
      </c>
      <c r="P13">
        <v>0</v>
      </c>
      <c r="S13">
        <v>0</v>
      </c>
      <c r="T13">
        <v>0</v>
      </c>
      <c r="U13">
        <v>0</v>
      </c>
    </row>
    <row r="14" spans="1:34" s="1" customFormat="1" x14ac:dyDescent="0.25">
      <c r="A14" s="1" t="s">
        <v>45</v>
      </c>
      <c r="B14" s="1">
        <v>1</v>
      </c>
      <c r="D14" s="1">
        <f>'Phase designation'!F27</f>
        <v>0</v>
      </c>
      <c r="E14" s="1">
        <f>'Phase designation'!G27</f>
        <v>2</v>
      </c>
      <c r="F14" s="1">
        <v>0</v>
      </c>
      <c r="I14" s="1">
        <f>'Phase designation'!H27</f>
        <v>0</v>
      </c>
      <c r="J14" s="1">
        <f>'Phase designation'!I27</f>
        <v>6</v>
      </c>
      <c r="K14" s="1">
        <v>0</v>
      </c>
      <c r="N14" s="1">
        <f>'Phase designation'!B27</f>
        <v>0</v>
      </c>
      <c r="O14" s="1">
        <f>'Phase designation'!C27</f>
        <v>4</v>
      </c>
      <c r="P14" s="1">
        <v>0</v>
      </c>
      <c r="S14" s="1">
        <f>'Phase designation'!D27</f>
        <v>0</v>
      </c>
      <c r="T14" s="1">
        <f>'Phase designation'!E27</f>
        <v>8</v>
      </c>
      <c r="U14" s="1">
        <v>0</v>
      </c>
    </row>
    <row r="15" spans="1:34" s="1" customFormat="1" x14ac:dyDescent="0.25">
      <c r="A15" s="1" t="s">
        <v>46</v>
      </c>
      <c r="B15" s="1">
        <v>1</v>
      </c>
      <c r="D15" s="1">
        <f>'Phase designation'!F28</f>
        <v>2</v>
      </c>
      <c r="E15" s="1">
        <f>'Phase designation'!G28</f>
        <v>0</v>
      </c>
      <c r="F15" s="1">
        <f>E14</f>
        <v>2</v>
      </c>
      <c r="I15" s="1">
        <f>'Phase designation'!H28</f>
        <v>6</v>
      </c>
      <c r="J15" s="1">
        <f>'Phase designation'!I28</f>
        <v>0</v>
      </c>
      <c r="K15" s="1">
        <f>J14</f>
        <v>6</v>
      </c>
      <c r="N15" s="1">
        <f>'Phase designation'!B28</f>
        <v>4</v>
      </c>
      <c r="O15" s="1">
        <f>'Phase designation'!C28</f>
        <v>0</v>
      </c>
      <c r="P15" s="1">
        <f>O14</f>
        <v>4</v>
      </c>
      <c r="S15" s="1">
        <f>'Phase designation'!D28</f>
        <v>8</v>
      </c>
      <c r="T15" s="1">
        <f>'Phase designation'!E28</f>
        <v>0</v>
      </c>
      <c r="U15" s="1">
        <f>T14</f>
        <v>8</v>
      </c>
    </row>
    <row r="16" spans="1:34" s="1" customFormat="1" x14ac:dyDescent="0.25">
      <c r="A16" s="1" t="s">
        <v>47</v>
      </c>
      <c r="B16" s="1">
        <v>1</v>
      </c>
      <c r="D16" s="1">
        <f>IF(D14&gt;0,D14,D15)</f>
        <v>2</v>
      </c>
      <c r="E16" s="1">
        <f>E14</f>
        <v>2</v>
      </c>
      <c r="F16" s="1">
        <f>E16</f>
        <v>2</v>
      </c>
      <c r="I16" s="1">
        <f>IF(I14&gt;0,I14,I15)</f>
        <v>6</v>
      </c>
      <c r="J16" s="1">
        <f>J14</f>
        <v>6</v>
      </c>
      <c r="K16" s="1">
        <f>J16</f>
        <v>6</v>
      </c>
      <c r="N16" s="1">
        <f>IF(N14&gt;0,N14,N15)</f>
        <v>4</v>
      </c>
      <c r="O16" s="1">
        <f>O14</f>
        <v>4</v>
      </c>
      <c r="P16" s="1">
        <f>O16</f>
        <v>4</v>
      </c>
      <c r="S16" s="1">
        <f>IF(S14&gt;0,S14,S15)</f>
        <v>8</v>
      </c>
      <c r="T16" s="1">
        <f>T14</f>
        <v>8</v>
      </c>
      <c r="U16" s="1">
        <f>T16</f>
        <v>8</v>
      </c>
    </row>
    <row r="17" spans="1:21" s="82" customFormat="1" x14ac:dyDescent="0.25">
      <c r="A17" s="82" t="s">
        <v>148</v>
      </c>
      <c r="B17" s="82">
        <v>1</v>
      </c>
      <c r="D17" s="82" t="e">
        <f>'Phase calculation'!I38</f>
        <v>#N/A</v>
      </c>
      <c r="E17" s="82" t="e">
        <f>'Phase calculation'!J38</f>
        <v>#N/A</v>
      </c>
      <c r="F17" s="82" t="e">
        <f>'Phase calculation'!K38</f>
        <v>#N/A</v>
      </c>
      <c r="I17" s="82" t="e">
        <f>'Phase calculation'!L38</f>
        <v>#N/A</v>
      </c>
      <c r="J17" s="82" t="e">
        <f>'Phase calculation'!M38</f>
        <v>#N/A</v>
      </c>
      <c r="K17" s="82" t="e">
        <f>'Phase calculation'!N38</f>
        <v>#N/A</v>
      </c>
      <c r="N17" s="82" t="e">
        <f>'Phase calculation'!C38</f>
        <v>#N/A</v>
      </c>
      <c r="O17" s="82" t="e">
        <f>'Phase calculation'!D38</f>
        <v>#N/A</v>
      </c>
      <c r="P17" s="82" t="e">
        <f>'Phase calculation'!E38</f>
        <v>#N/A</v>
      </c>
      <c r="S17" s="82" t="e">
        <f>'Phase calculation'!F38</f>
        <v>#N/A</v>
      </c>
      <c r="T17" s="82" t="e">
        <f>'Phase calculation'!G38</f>
        <v>#N/A</v>
      </c>
      <c r="U17" s="82" t="e">
        <f>'Phase calculation'!H38</f>
        <v>#N/A</v>
      </c>
    </row>
    <row r="18" spans="1:21" s="1" customFormat="1" x14ac:dyDescent="0.25">
      <c r="A18" s="1" t="s">
        <v>149</v>
      </c>
      <c r="B18" s="1">
        <v>1</v>
      </c>
      <c r="D18" s="1" t="e">
        <f>'Phase calculation'!I41</f>
        <v>#N/A</v>
      </c>
      <c r="E18" s="1" t="e">
        <f>'Phase calculation'!J41</f>
        <v>#N/A</v>
      </c>
      <c r="F18" s="1" t="e">
        <f>'Phase calculation'!K41</f>
        <v>#N/A</v>
      </c>
      <c r="I18" s="1" t="e">
        <f>'Phase calculation'!L41</f>
        <v>#N/A</v>
      </c>
      <c r="J18" s="1" t="e">
        <f>'Phase calculation'!M41</f>
        <v>#N/A</v>
      </c>
      <c r="K18" s="1" t="e">
        <f>'Phase calculation'!N41</f>
        <v>#N/A</v>
      </c>
      <c r="N18" s="1" t="e">
        <f>'Phase calculation'!C41</f>
        <v>#N/A</v>
      </c>
      <c r="O18" s="1" t="e">
        <f>'Phase calculation'!D41</f>
        <v>#N/A</v>
      </c>
      <c r="P18" s="1" t="e">
        <f>'Phase calculation'!E41</f>
        <v>#N/A</v>
      </c>
      <c r="S18" s="1" t="e">
        <f>'Phase calculation'!F41</f>
        <v>#N/A</v>
      </c>
      <c r="T18" s="1" t="e">
        <f>'Phase calculation'!G41</f>
        <v>#N/A</v>
      </c>
      <c r="U18" s="1" t="e">
        <f>'Phase calculation'!H41</f>
        <v>#N/A</v>
      </c>
    </row>
    <row r="19" spans="1:21" s="120" customFormat="1" x14ac:dyDescent="0.25">
      <c r="A19" s="120" t="s">
        <v>135</v>
      </c>
      <c r="B19" s="120">
        <v>1</v>
      </c>
      <c r="D19" s="120" t="e">
        <f>'Phase calculation'!I40</f>
        <v>#N/A</v>
      </c>
      <c r="E19" s="120" t="e">
        <f>'Phase calculation'!J40</f>
        <v>#N/A</v>
      </c>
      <c r="F19" s="120" t="e">
        <f>'Phase calculation'!K40</f>
        <v>#N/A</v>
      </c>
      <c r="I19" s="120" t="e">
        <f>'Phase calculation'!L40</f>
        <v>#N/A</v>
      </c>
      <c r="J19" s="120" t="e">
        <f>'Phase calculation'!M40</f>
        <v>#N/A</v>
      </c>
      <c r="K19" s="120" t="e">
        <f>'Phase calculation'!N40</f>
        <v>#N/A</v>
      </c>
      <c r="N19" s="120" t="e">
        <f>'Phase calculation'!C40</f>
        <v>#N/A</v>
      </c>
      <c r="O19" s="120" t="e">
        <f>'Phase calculation'!D40</f>
        <v>#N/A</v>
      </c>
      <c r="P19" s="120" t="e">
        <f>'Phase calculation'!E40</f>
        <v>#N/A</v>
      </c>
      <c r="S19" s="120" t="e">
        <f>'Phase calculation'!F40</f>
        <v>#N/A</v>
      </c>
      <c r="T19" s="120" t="e">
        <f>'Phase calculation'!G40</f>
        <v>#N/A</v>
      </c>
      <c r="U19" s="120" t="e">
        <f>'Phase calculation'!H40</f>
        <v>#N/A</v>
      </c>
    </row>
    <row r="20" spans="1:21" s="121" customFormat="1" x14ac:dyDescent="0.25">
      <c r="A20" s="121" t="s">
        <v>150</v>
      </c>
      <c r="B20" s="121">
        <v>1</v>
      </c>
      <c r="D20" s="121">
        <f>'Phase calculation'!I44</f>
        <v>0</v>
      </c>
      <c r="E20" s="121">
        <f>'Phase calculation'!J44</f>
        <v>0</v>
      </c>
      <c r="F20" s="121">
        <f>'Phase calculation'!K44</f>
        <v>0</v>
      </c>
      <c r="I20" s="121">
        <f>'Phase calculation'!L44</f>
        <v>0</v>
      </c>
      <c r="J20" s="121">
        <f>'Phase calculation'!M44</f>
        <v>0</v>
      </c>
      <c r="K20" s="121">
        <f>'Phase calculation'!N44</f>
        <v>0</v>
      </c>
      <c r="N20" s="121">
        <f>'Phase calculation'!C44</f>
        <v>0</v>
      </c>
      <c r="O20" s="121">
        <f>'Phase calculation'!D44</f>
        <v>0</v>
      </c>
      <c r="P20" s="121">
        <f>'Phase calculation'!E44</f>
        <v>0</v>
      </c>
      <c r="S20" s="121">
        <f>'Phase calculation'!F44</f>
        <v>0</v>
      </c>
      <c r="T20" s="121">
        <f>'Phase calculation'!G44</f>
        <v>0</v>
      </c>
      <c r="U20" s="121">
        <f>'Phase calculation'!H44</f>
        <v>0</v>
      </c>
    </row>
    <row r="21" spans="1:21" s="1" customFormat="1" x14ac:dyDescent="0.25">
      <c r="A21" s="1" t="s">
        <v>139</v>
      </c>
      <c r="B21" s="1">
        <v>1</v>
      </c>
      <c r="D21" s="3" t="str">
        <f>'Phase calculation'!I45</f>
        <v>N/A</v>
      </c>
      <c r="E21" s="3" t="str">
        <f>'Phase calculation'!J45</f>
        <v>N/A</v>
      </c>
      <c r="F21" s="3" t="str">
        <f>'Phase calculation'!K45</f>
        <v>N/A</v>
      </c>
      <c r="G21" s="3"/>
      <c r="H21" s="3"/>
      <c r="I21" s="3" t="str">
        <f>'Phase calculation'!L45</f>
        <v>N/A</v>
      </c>
      <c r="J21" s="3" t="str">
        <f>'Phase calculation'!M45</f>
        <v>N/A</v>
      </c>
      <c r="K21" s="3" t="str">
        <f>'Phase calculation'!N45</f>
        <v>N/A</v>
      </c>
      <c r="L21" s="3"/>
      <c r="M21" s="3"/>
      <c r="N21" s="3" t="str">
        <f>'Phase calculation'!C45</f>
        <v>N/A</v>
      </c>
      <c r="O21" s="3" t="str">
        <f>'Phase calculation'!D45</f>
        <v>N/A</v>
      </c>
      <c r="P21" s="3" t="str">
        <f>'Phase calculation'!E45</f>
        <v>N/A</v>
      </c>
      <c r="Q21" s="3"/>
      <c r="R21" s="3"/>
      <c r="S21" s="3" t="str">
        <f>'Phase calculation'!F45</f>
        <v>N/A</v>
      </c>
      <c r="T21" s="3" t="str">
        <f>'Phase calculation'!G45</f>
        <v>N/A</v>
      </c>
      <c r="U21" s="3" t="str">
        <f>'Phase calculation'!H45</f>
        <v>N/A</v>
      </c>
    </row>
    <row r="22" spans="1:21" x14ac:dyDescent="0.25">
      <c r="A22" t="s">
        <v>48</v>
      </c>
      <c r="B22">
        <v>1</v>
      </c>
      <c r="D22">
        <f>'Input sheet'!$V$3</f>
        <v>1900</v>
      </c>
      <c r="E22">
        <f>'Input sheet'!$V$3</f>
        <v>1900</v>
      </c>
      <c r="F22">
        <f>'Input sheet'!$V$3</f>
        <v>1900</v>
      </c>
      <c r="I22">
        <f>'Input sheet'!$V$3</f>
        <v>1900</v>
      </c>
      <c r="J22">
        <f>'Input sheet'!$V$3</f>
        <v>1900</v>
      </c>
      <c r="K22">
        <f>'Input sheet'!$V$3</f>
        <v>1900</v>
      </c>
      <c r="N22">
        <f>'Input sheet'!$V$3</f>
        <v>1900</v>
      </c>
      <c r="O22">
        <f>'Input sheet'!$V$3</f>
        <v>1900</v>
      </c>
      <c r="P22">
        <f>'Input sheet'!$V$3</f>
        <v>1900</v>
      </c>
      <c r="S22">
        <f>'Input sheet'!$V$3</f>
        <v>1900</v>
      </c>
      <c r="T22">
        <f>'Input sheet'!$V$3</f>
        <v>1900</v>
      </c>
      <c r="U22">
        <f>'Input sheet'!$V$3</f>
        <v>1900</v>
      </c>
    </row>
    <row r="23" spans="1:21" x14ac:dyDescent="0.25">
      <c r="A23" t="s">
        <v>49</v>
      </c>
      <c r="B23">
        <v>1</v>
      </c>
      <c r="D23">
        <v>4</v>
      </c>
      <c r="E23">
        <v>4</v>
      </c>
      <c r="F23">
        <v>4</v>
      </c>
      <c r="I23">
        <v>4</v>
      </c>
      <c r="J23">
        <v>4</v>
      </c>
      <c r="K23">
        <v>4</v>
      </c>
      <c r="N23">
        <v>4</v>
      </c>
      <c r="O23">
        <v>4</v>
      </c>
      <c r="P23">
        <v>4</v>
      </c>
      <c r="S23">
        <v>4</v>
      </c>
      <c r="T23">
        <v>4</v>
      </c>
      <c r="U23">
        <v>4</v>
      </c>
    </row>
    <row r="24" spans="1:21" s="1" customFormat="1" x14ac:dyDescent="0.25">
      <c r="A24" s="1" t="s">
        <v>460</v>
      </c>
      <c r="B24" s="1">
        <v>1</v>
      </c>
      <c r="D24" s="1" t="e">
        <f>'Phase calculation'!I11</f>
        <v>#N/A</v>
      </c>
      <c r="E24" s="1" t="e">
        <f>'Phase calculation'!J11</f>
        <v>#N/A</v>
      </c>
      <c r="F24" s="1" t="e">
        <f>'Phase calculation'!K11</f>
        <v>#N/A</v>
      </c>
      <c r="I24" s="1" t="e">
        <f>'Phase calculation'!L11</f>
        <v>#N/A</v>
      </c>
      <c r="J24" s="1" t="e">
        <f>'Phase calculation'!M11</f>
        <v>#N/A</v>
      </c>
      <c r="K24" s="1" t="e">
        <f>'Phase calculation'!N11</f>
        <v>#N/A</v>
      </c>
      <c r="N24" s="1" t="e">
        <f>'Phase calculation'!C11</f>
        <v>#N/A</v>
      </c>
      <c r="O24" s="1" t="e">
        <f>'Phase calculation'!D11</f>
        <v>#N/A</v>
      </c>
      <c r="P24" s="1" t="e">
        <f>'Phase calculation'!E11</f>
        <v>#N/A</v>
      </c>
      <c r="S24" s="1" t="e">
        <f>'Phase calculation'!F11</f>
        <v>#N/A</v>
      </c>
      <c r="T24" s="1" t="e">
        <f>'Phase calculation'!G11</f>
        <v>#N/A</v>
      </c>
      <c r="U24" s="1" t="e">
        <f>'Phase calculation'!H11</f>
        <v>#N/A</v>
      </c>
    </row>
    <row r="25" spans="1:21" s="1" customFormat="1" x14ac:dyDescent="0.25">
      <c r="A25" s="1" t="s">
        <v>50</v>
      </c>
      <c r="B25" s="1">
        <v>1</v>
      </c>
      <c r="D25" s="1">
        <f>'Phase calculation'!I14</f>
        <v>1345</v>
      </c>
      <c r="E25" s="1" t="e">
        <f>'Phase calculation'!J14</f>
        <v>#N/A</v>
      </c>
      <c r="F25" s="1" t="e">
        <f>'Phase calculation'!K14</f>
        <v>#N/A</v>
      </c>
      <c r="I25" s="1">
        <f>'Phase calculation'!L14</f>
        <v>1345</v>
      </c>
      <c r="J25" s="1" t="e">
        <f>'Phase calculation'!M14</f>
        <v>#N/A</v>
      </c>
      <c r="K25" s="1" t="e">
        <f>'Phase calculation'!N14</f>
        <v>#N/A</v>
      </c>
      <c r="N25" s="1">
        <f>'Phase calculation'!C14</f>
        <v>1345</v>
      </c>
      <c r="O25" s="1" t="e">
        <f>'Phase calculation'!D14</f>
        <v>#N/A</v>
      </c>
      <c r="P25" s="1" t="e">
        <f>'Phase calculation'!E14</f>
        <v>#N/A</v>
      </c>
      <c r="S25" s="1">
        <f>'Phase calculation'!F14</f>
        <v>1345</v>
      </c>
      <c r="T25" s="1" t="e">
        <f>'Phase calculation'!G14</f>
        <v>#N/A</v>
      </c>
      <c r="U25" s="1" t="e">
        <f>'Phase calculation'!H14</f>
        <v>#N/A</v>
      </c>
    </row>
    <row r="26" spans="1:21" x14ac:dyDescent="0.25">
      <c r="A26" t="s">
        <v>51</v>
      </c>
      <c r="B26">
        <v>1</v>
      </c>
      <c r="D26">
        <v>0</v>
      </c>
      <c r="E26">
        <v>0</v>
      </c>
      <c r="F26">
        <v>0</v>
      </c>
      <c r="I26">
        <v>0</v>
      </c>
      <c r="J26">
        <v>0</v>
      </c>
      <c r="K26">
        <v>0</v>
      </c>
      <c r="N26">
        <v>0</v>
      </c>
      <c r="O26">
        <v>0</v>
      </c>
      <c r="P26">
        <v>0</v>
      </c>
      <c r="S26">
        <v>0</v>
      </c>
      <c r="T26">
        <v>0</v>
      </c>
      <c r="U26">
        <v>0</v>
      </c>
    </row>
    <row r="27" spans="1:21" x14ac:dyDescent="0.25">
      <c r="A27" t="s">
        <v>52</v>
      </c>
      <c r="B27">
        <v>1</v>
      </c>
      <c r="D27">
        <v>1</v>
      </c>
      <c r="E27">
        <v>1</v>
      </c>
      <c r="F27">
        <v>1</v>
      </c>
      <c r="I27">
        <v>1</v>
      </c>
      <c r="J27">
        <v>1</v>
      </c>
      <c r="K27">
        <v>1</v>
      </c>
      <c r="N27">
        <v>1</v>
      </c>
      <c r="O27">
        <v>1</v>
      </c>
      <c r="P27">
        <v>1</v>
      </c>
      <c r="S27">
        <v>1</v>
      </c>
      <c r="T27">
        <v>1</v>
      </c>
      <c r="U27">
        <v>1</v>
      </c>
    </row>
    <row r="28" spans="1:21" x14ac:dyDescent="0.25">
      <c r="A28" t="s">
        <v>53</v>
      </c>
      <c r="B28">
        <v>1</v>
      </c>
      <c r="D28">
        <v>0</v>
      </c>
      <c r="E28">
        <v>0</v>
      </c>
      <c r="F28">
        <v>0</v>
      </c>
      <c r="I28">
        <v>0</v>
      </c>
      <c r="J28">
        <v>0</v>
      </c>
      <c r="K28">
        <v>0</v>
      </c>
      <c r="N28">
        <v>0</v>
      </c>
      <c r="O28">
        <v>0</v>
      </c>
      <c r="P28">
        <v>0</v>
      </c>
      <c r="S28">
        <v>0</v>
      </c>
      <c r="T28">
        <v>0</v>
      </c>
      <c r="U28">
        <v>0</v>
      </c>
    </row>
    <row r="29" spans="1:21" x14ac:dyDescent="0.25">
      <c r="A29" t="s">
        <v>54</v>
      </c>
      <c r="B29">
        <v>1</v>
      </c>
      <c r="E29">
        <f>IF('Input sheet'!M22="Yes",10,0)</f>
        <v>10</v>
      </c>
      <c r="J29">
        <f>IF('Input sheet'!L5="Yes",10,0)</f>
        <v>10</v>
      </c>
      <c r="O29">
        <f>IF('Input sheet'!D16="Yes",10,0)</f>
        <v>10</v>
      </c>
      <c r="T29">
        <f>IF('Input sheet'!P16="Yes",10,0)</f>
        <v>10</v>
      </c>
    </row>
    <row r="30" spans="1:21" x14ac:dyDescent="0.25">
      <c r="A30" t="s">
        <v>55</v>
      </c>
      <c r="B30">
        <v>1</v>
      </c>
      <c r="D30">
        <v>0</v>
      </c>
      <c r="E30">
        <v>0</v>
      </c>
      <c r="F30">
        <v>0</v>
      </c>
      <c r="I30">
        <v>0</v>
      </c>
      <c r="J30">
        <v>0</v>
      </c>
      <c r="K30">
        <v>0</v>
      </c>
      <c r="N30">
        <v>0</v>
      </c>
      <c r="O30">
        <v>0</v>
      </c>
      <c r="P30">
        <v>0</v>
      </c>
      <c r="S30">
        <v>0</v>
      </c>
      <c r="T30">
        <v>0</v>
      </c>
      <c r="U30">
        <v>0</v>
      </c>
    </row>
    <row r="31" spans="1:21" x14ac:dyDescent="0.25">
      <c r="A31" t="s">
        <v>56</v>
      </c>
      <c r="B31">
        <v>1</v>
      </c>
      <c r="D31">
        <f>'Input sheet'!$V$4</f>
        <v>0.92</v>
      </c>
      <c r="E31">
        <f>'Input sheet'!$V$4</f>
        <v>0.92</v>
      </c>
      <c r="F31">
        <f>'Input sheet'!$V$4</f>
        <v>0.92</v>
      </c>
      <c r="I31">
        <f>'Input sheet'!$V$4</f>
        <v>0.92</v>
      </c>
      <c r="J31">
        <f>'Input sheet'!$V$4</f>
        <v>0.92</v>
      </c>
      <c r="K31">
        <f>'Input sheet'!$V$4</f>
        <v>0.92</v>
      </c>
      <c r="N31">
        <f>'Input sheet'!$V$4</f>
        <v>0.92</v>
      </c>
      <c r="O31">
        <f>'Input sheet'!$V$4</f>
        <v>0.92</v>
      </c>
      <c r="P31">
        <f>'Input sheet'!$V$4</f>
        <v>0.92</v>
      </c>
      <c r="S31">
        <f>'Input sheet'!$V$4</f>
        <v>0.92</v>
      </c>
      <c r="T31">
        <f>'Input sheet'!$V$4</f>
        <v>0.92</v>
      </c>
      <c r="U31">
        <f>'Input sheet'!$V$4</f>
        <v>0.92</v>
      </c>
    </row>
    <row r="32" spans="1:21" x14ac:dyDescent="0.25">
      <c r="A32" t="s">
        <v>57</v>
      </c>
      <c r="B32">
        <v>1</v>
      </c>
      <c r="D32">
        <v>100</v>
      </c>
      <c r="E32">
        <v>100</v>
      </c>
      <c r="F32">
        <v>100</v>
      </c>
      <c r="I32">
        <v>100</v>
      </c>
      <c r="J32">
        <v>100</v>
      </c>
      <c r="K32">
        <v>100</v>
      </c>
      <c r="N32">
        <v>100</v>
      </c>
      <c r="O32">
        <v>100</v>
      </c>
      <c r="P32">
        <v>100</v>
      </c>
      <c r="S32">
        <v>100</v>
      </c>
      <c r="T32">
        <v>100</v>
      </c>
      <c r="U32">
        <v>100</v>
      </c>
    </row>
    <row r="33" spans="1:31" x14ac:dyDescent="0.25">
      <c r="A33" t="s">
        <v>58</v>
      </c>
      <c r="B33">
        <v>1</v>
      </c>
      <c r="D33">
        <f>'Input sheet'!$V$5</f>
        <v>7</v>
      </c>
      <c r="E33">
        <f>'Input sheet'!$V$5</f>
        <v>7</v>
      </c>
      <c r="F33">
        <f>'Input sheet'!$V$5</f>
        <v>7</v>
      </c>
      <c r="I33">
        <f>'Input sheet'!$V$5</f>
        <v>7</v>
      </c>
      <c r="J33">
        <f>'Input sheet'!$V$5</f>
        <v>7</v>
      </c>
      <c r="K33">
        <f>'Input sheet'!$V$5</f>
        <v>7</v>
      </c>
      <c r="N33">
        <f>'Input sheet'!$V$5</f>
        <v>7</v>
      </c>
      <c r="O33">
        <f>'Input sheet'!$V$5</f>
        <v>7</v>
      </c>
      <c r="P33">
        <f>'Input sheet'!$V$5</f>
        <v>7</v>
      </c>
      <c r="S33">
        <f>'Input sheet'!$V$5</f>
        <v>7</v>
      </c>
      <c r="T33">
        <f>'Input sheet'!$V$5</f>
        <v>7</v>
      </c>
      <c r="U33">
        <f>'Input sheet'!$V$5</f>
        <v>7</v>
      </c>
    </row>
    <row r="34" spans="1:31" x14ac:dyDescent="0.25">
      <c r="A34" t="s">
        <v>59</v>
      </c>
      <c r="B34">
        <v>1</v>
      </c>
      <c r="D34">
        <v>0</v>
      </c>
      <c r="E34">
        <v>0</v>
      </c>
      <c r="F34">
        <v>0</v>
      </c>
      <c r="I34">
        <v>0</v>
      </c>
      <c r="J34">
        <v>0</v>
      </c>
      <c r="K34">
        <v>0</v>
      </c>
      <c r="N34">
        <v>0</v>
      </c>
      <c r="O34">
        <v>0</v>
      </c>
      <c r="P34">
        <v>0</v>
      </c>
      <c r="S34">
        <v>0</v>
      </c>
      <c r="T34">
        <v>0</v>
      </c>
      <c r="U34">
        <v>0</v>
      </c>
    </row>
    <row r="35" spans="1:31" x14ac:dyDescent="0.25">
      <c r="A35" s="36" t="s">
        <v>457</v>
      </c>
      <c r="B35" s="36">
        <v>1</v>
      </c>
      <c r="C35" s="36"/>
      <c r="D35" s="36" t="e">
        <f>IF(C70=0,0,INDEX($C$59:$J$59,C70))</f>
        <v>#N/A</v>
      </c>
      <c r="E35" s="36" t="e">
        <f>IF(D70=0,0,INDEX($C$59:$J$59,D70))</f>
        <v>#N/A</v>
      </c>
      <c r="F35" s="36" t="e">
        <f>E35</f>
        <v>#N/A</v>
      </c>
      <c r="G35" s="36"/>
      <c r="H35" s="36"/>
      <c r="I35" s="36" t="e">
        <f>IF(E70=0,0,INDEX($C$59:$J$59,E70))</f>
        <v>#N/A</v>
      </c>
      <c r="J35" s="36" t="e">
        <f>IF(F70=0,0,INDEX($C$59:$J$59,F70))</f>
        <v>#N/A</v>
      </c>
      <c r="K35" s="36" t="e">
        <f>J35</f>
        <v>#N/A</v>
      </c>
      <c r="L35" s="36"/>
      <c r="M35" s="36"/>
      <c r="N35" s="36" t="e">
        <f>IF(G70=0,0,INDEX($C$59:$J$59,G70))</f>
        <v>#N/A</v>
      </c>
      <c r="O35" s="36" t="e">
        <f>IF(H70=0,0,INDEX($C$59:$J$59,H70))</f>
        <v>#N/A</v>
      </c>
      <c r="P35" s="36" t="e">
        <f>O35</f>
        <v>#N/A</v>
      </c>
      <c r="Q35" s="36"/>
      <c r="R35" s="36"/>
      <c r="S35" s="36" t="e">
        <f>IF(I70=0,0,INDEX($C$59:$J$59,I70))</f>
        <v>#N/A</v>
      </c>
      <c r="T35" s="36" t="e">
        <f>IF(J70=0,0,INDEX($C$59:$J$59,J70))</f>
        <v>#N/A</v>
      </c>
      <c r="U35" s="36" t="e">
        <f>T35</f>
        <v>#N/A</v>
      </c>
      <c r="V35" s="36"/>
    </row>
    <row r="36" spans="1:31" x14ac:dyDescent="0.25">
      <c r="A36" s="28" t="s">
        <v>458</v>
      </c>
      <c r="B36" s="28">
        <v>1</v>
      </c>
      <c r="C36" s="28"/>
      <c r="D36" s="28" t="e">
        <f>IF(C70=0,0,INDEX($C$60:$J$60,C70))</f>
        <v>#N/A</v>
      </c>
      <c r="E36" s="28" t="e">
        <f>IF(D70=0,0,INDEX($C$60:$J$60,D70))</f>
        <v>#N/A</v>
      </c>
      <c r="F36" s="28" t="e">
        <f>E36</f>
        <v>#N/A</v>
      </c>
      <c r="G36" s="28"/>
      <c r="H36" s="28"/>
      <c r="I36" s="28" t="e">
        <f>IF(E70=0,0,INDEX($C$60:$J$60,E70))</f>
        <v>#N/A</v>
      </c>
      <c r="J36" s="28" t="e">
        <f>IF(F70=0,0,INDEX($C$60:$J$60,F70))</f>
        <v>#N/A</v>
      </c>
      <c r="K36" s="28" t="e">
        <f>J36</f>
        <v>#N/A</v>
      </c>
      <c r="L36" s="28"/>
      <c r="M36" s="28"/>
      <c r="N36" s="28" t="e">
        <f>IF(G70=0,0,INDEX($C$60:$J$60,G70))</f>
        <v>#N/A</v>
      </c>
      <c r="O36" s="28" t="e">
        <f>IF(H70=0,0,INDEX($C$60:$J$60,H70))</f>
        <v>#N/A</v>
      </c>
      <c r="P36" s="28" t="e">
        <f>O36</f>
        <v>#N/A</v>
      </c>
      <c r="Q36" s="28"/>
      <c r="R36" s="28"/>
      <c r="S36" s="28" t="e">
        <f>IF(I70=0,0,INDEX($C$60:$J$60,I70))</f>
        <v>#N/A</v>
      </c>
      <c r="T36" s="28" t="e">
        <f>IF(J70=0,0,INDEX($C$60:$J$60,J70))</f>
        <v>#N/A</v>
      </c>
      <c r="U36" s="28" t="e">
        <f>T36</f>
        <v>#N/A</v>
      </c>
      <c r="V36" s="28"/>
    </row>
    <row r="37" spans="1:31" x14ac:dyDescent="0.25">
      <c r="A37" t="s">
        <v>78</v>
      </c>
      <c r="B37">
        <v>1</v>
      </c>
      <c r="D37">
        <v>0</v>
      </c>
      <c r="E37">
        <v>0</v>
      </c>
      <c r="F37">
        <v>0</v>
      </c>
      <c r="I37">
        <v>0</v>
      </c>
      <c r="J37">
        <v>0</v>
      </c>
      <c r="K37">
        <v>0</v>
      </c>
      <c r="N37">
        <v>0</v>
      </c>
      <c r="O37">
        <v>0</v>
      </c>
      <c r="P37">
        <v>0</v>
      </c>
      <c r="S37">
        <v>0</v>
      </c>
      <c r="T37">
        <v>0</v>
      </c>
      <c r="U37">
        <v>0</v>
      </c>
    </row>
    <row r="38" spans="1:31" x14ac:dyDescent="0.25">
      <c r="A38" t="s">
        <v>243</v>
      </c>
      <c r="E38" s="81">
        <f>'Input sheet'!I26</f>
        <v>0</v>
      </c>
      <c r="J38" s="81" t="str">
        <f>'Input sheet'!I2</f>
        <v>57th Dr</v>
      </c>
      <c r="O38" s="81" t="str">
        <f>'Input sheet'!A13</f>
        <v>Grand Ave</v>
      </c>
      <c r="T38" s="81">
        <f>'Input sheet'!R13</f>
        <v>0</v>
      </c>
    </row>
    <row r="39" spans="1:31" s="82" customFormat="1" x14ac:dyDescent="0.25">
      <c r="A39" s="82" t="s">
        <v>354</v>
      </c>
      <c r="D39" s="82" t="e">
        <f>'Phase calculation'!I54</f>
        <v>#N/A</v>
      </c>
      <c r="E39" s="82" t="e">
        <f>'Phase calculation'!J54</f>
        <v>#N/A</v>
      </c>
      <c r="F39" s="82" t="e">
        <f>'Phase calculation'!K54</f>
        <v>#N/A</v>
      </c>
      <c r="I39" s="82" t="e">
        <f>'Phase calculation'!L54</f>
        <v>#N/A</v>
      </c>
      <c r="J39" s="82" t="e">
        <f>'Phase calculation'!M54</f>
        <v>#N/A</v>
      </c>
      <c r="K39" s="82" t="e">
        <f>'Phase calculation'!N54</f>
        <v>#N/A</v>
      </c>
      <c r="N39" s="82" t="e">
        <f>'Phase calculation'!C54</f>
        <v>#N/A</v>
      </c>
      <c r="O39" s="82" t="e">
        <f>'Phase calculation'!D54</f>
        <v>#N/A</v>
      </c>
      <c r="P39" s="82" t="e">
        <f>'Phase calculation'!E54</f>
        <v>#N/A</v>
      </c>
      <c r="S39" s="82" t="e">
        <f>'Phase calculation'!F54</f>
        <v>#N/A</v>
      </c>
      <c r="T39" s="82" t="e">
        <f>'Phase calculation'!G54</f>
        <v>#N/A</v>
      </c>
      <c r="U39" s="82" t="e">
        <f>'Phase calculation'!H54</f>
        <v>#N/A</v>
      </c>
    </row>
    <row r="40" spans="1:31" x14ac:dyDescent="0.25">
      <c r="A40" t="s">
        <v>1</v>
      </c>
      <c r="B40" t="s">
        <v>60</v>
      </c>
      <c r="C40" t="s">
        <v>61</v>
      </c>
      <c r="D40" t="s">
        <v>62</v>
      </c>
      <c r="E40" t="s">
        <v>63</v>
      </c>
      <c r="F40" t="s">
        <v>64</v>
      </c>
      <c r="G40" t="s">
        <v>65</v>
      </c>
      <c r="H40" t="s">
        <v>66</v>
      </c>
      <c r="I40" t="s">
        <v>67</v>
      </c>
      <c r="J40" t="s">
        <v>68</v>
      </c>
      <c r="K40" t="s">
        <v>69</v>
      </c>
      <c r="L40" t="s">
        <v>70</v>
      </c>
      <c r="M40" t="s">
        <v>71</v>
      </c>
    </row>
    <row r="41" spans="1:31" x14ac:dyDescent="0.25">
      <c r="A41">
        <v>1</v>
      </c>
      <c r="B41" s="36" t="e">
        <f>'Phase calculation'!C83</f>
        <v>#N/A</v>
      </c>
      <c r="C41" s="36" t="e">
        <f>'Phase calculation'!D83</f>
        <v>#N/A</v>
      </c>
      <c r="D41" s="36" t="e">
        <f>'Phase calculation'!E83</f>
        <v>#N/A</v>
      </c>
      <c r="E41" s="36" t="e">
        <f>'Phase calculation'!F83</f>
        <v>#N/A</v>
      </c>
      <c r="F41" s="36" t="e">
        <f>'Phase calculation'!C84</f>
        <v>#N/A</v>
      </c>
      <c r="G41" s="36" t="e">
        <f>'Phase calculation'!D84</f>
        <v>#N/A</v>
      </c>
      <c r="H41" s="36" t="e">
        <f>'Phase calculation'!E84</f>
        <v>#N/A</v>
      </c>
      <c r="I41" s="36" t="e">
        <f>'Phase calculation'!F84</f>
        <v>#N/A</v>
      </c>
      <c r="J41" s="36" t="e">
        <f>IF(SUM(B41:I41)=0,0,'Phase calculation'!C25)</f>
        <v>#N/A</v>
      </c>
      <c r="K41">
        <v>0</v>
      </c>
      <c r="L41">
        <v>1357</v>
      </c>
      <c r="M41">
        <v>0</v>
      </c>
    </row>
    <row r="42" spans="1:31" x14ac:dyDescent="0.25">
      <c r="A42" s="2" t="s">
        <v>0</v>
      </c>
      <c r="B42" t="str">
        <f>Phasing!C29</f>
        <v>INTID</v>
      </c>
      <c r="C42" s="2" t="str">
        <f>Phasing!D29</f>
        <v>D1</v>
      </c>
      <c r="D42" s="2" t="str">
        <f>Phasing!E29</f>
        <v>D2</v>
      </c>
      <c r="E42" s="2" t="str">
        <f>Phasing!F29</f>
        <v>D3</v>
      </c>
      <c r="F42" s="2" t="str">
        <f>Phasing!G29</f>
        <v>D4</v>
      </c>
      <c r="G42" s="2" t="str">
        <f>Phasing!H29</f>
        <v>D5</v>
      </c>
      <c r="H42" s="2" t="str">
        <f>Phasing!I29</f>
        <v>D6</v>
      </c>
      <c r="I42" s="2" t="str">
        <f>Phasing!J29</f>
        <v>D7</v>
      </c>
      <c r="J42" s="2" t="str">
        <f>Phasing!K29</f>
        <v>D8</v>
      </c>
    </row>
    <row r="43" spans="1:31" x14ac:dyDescent="0.25">
      <c r="A43" s="2" t="s">
        <v>254</v>
      </c>
      <c r="B43" t="str">
        <f>Phasing!C30</f>
        <v>57th Dr &amp; Grand Ave</v>
      </c>
      <c r="C43" s="2" t="e">
        <f>Phasing!D30</f>
        <v>#N/A</v>
      </c>
      <c r="D43" s="2" t="e">
        <f>Phasing!E30</f>
        <v>#N/A</v>
      </c>
      <c r="E43" s="2" t="e">
        <f>Phasing!F30</f>
        <v>#N/A</v>
      </c>
      <c r="F43" s="2" t="e">
        <f>Phasing!G30</f>
        <v>#N/A</v>
      </c>
      <c r="G43" s="2" t="e">
        <f>Phasing!H30</f>
        <v>#N/A</v>
      </c>
      <c r="H43" s="2" t="e">
        <f>Phasing!I30</f>
        <v>#N/A</v>
      </c>
      <c r="I43" s="2" t="e">
        <f>Phasing!J30</f>
        <v>#N/A</v>
      </c>
      <c r="J43" s="2" t="e">
        <f>Phasing!K30</f>
        <v>#N/A</v>
      </c>
      <c r="O43" s="261" t="s">
        <v>203</v>
      </c>
      <c r="P43" s="261"/>
      <c r="Q43" s="261"/>
      <c r="R43" s="261"/>
      <c r="S43" s="261"/>
      <c r="T43" s="261"/>
      <c r="U43" s="261"/>
      <c r="V43" s="261"/>
    </row>
    <row r="44" spans="1:31" x14ac:dyDescent="0.25">
      <c r="A44" s="2" t="s">
        <v>255</v>
      </c>
      <c r="B44" t="str">
        <f>Phasing!C31</f>
        <v>57th Dr &amp; Grand Ave</v>
      </c>
      <c r="C44" s="2" t="e">
        <f>C45</f>
        <v>#N/A</v>
      </c>
      <c r="D44" s="2" t="e">
        <f t="shared" ref="D44:J44" si="0">D45</f>
        <v>#N/A</v>
      </c>
      <c r="E44" s="2" t="e">
        <f t="shared" si="0"/>
        <v>#N/A</v>
      </c>
      <c r="F44" s="2" t="e">
        <f t="shared" si="0"/>
        <v>#N/A</v>
      </c>
      <c r="G44" s="2" t="e">
        <f t="shared" si="0"/>
        <v>#N/A</v>
      </c>
      <c r="H44" s="2" t="e">
        <f t="shared" si="0"/>
        <v>#N/A</v>
      </c>
      <c r="I44" s="2" t="e">
        <f t="shared" si="0"/>
        <v>#N/A</v>
      </c>
      <c r="J44" s="2" t="e">
        <f t="shared" si="0"/>
        <v>#N/A</v>
      </c>
      <c r="O44" s="267" t="s">
        <v>201</v>
      </c>
      <c r="P44" s="267"/>
      <c r="Q44" s="267"/>
      <c r="R44" s="267"/>
      <c r="S44" s="267"/>
      <c r="T44" s="267"/>
      <c r="U44" s="267"/>
      <c r="V44" s="267"/>
      <c r="X44" s="268" t="s">
        <v>239</v>
      </c>
      <c r="Y44" s="268"/>
      <c r="Z44" s="268"/>
      <c r="AA44" s="268"/>
      <c r="AB44" s="268"/>
      <c r="AC44" s="268"/>
      <c r="AD44" s="268"/>
      <c r="AE44" s="268"/>
    </row>
    <row r="45" spans="1:31" ht="15" customHeight="1" x14ac:dyDescent="0.25">
      <c r="A45" s="2" t="s">
        <v>256</v>
      </c>
      <c r="B45" t="str">
        <f>Phasing!C32</f>
        <v>57th Dr &amp; Grand Ave</v>
      </c>
      <c r="C45" s="2" t="e">
        <f>Phasing!D58</f>
        <v>#N/A</v>
      </c>
      <c r="D45" s="2" t="e">
        <f>Phasing!E58</f>
        <v>#N/A</v>
      </c>
      <c r="E45" s="2" t="e">
        <f>Phasing!F58</f>
        <v>#N/A</v>
      </c>
      <c r="F45" s="2" t="e">
        <f>Phasing!G58</f>
        <v>#N/A</v>
      </c>
      <c r="G45" s="2" t="e">
        <f>Phasing!H58</f>
        <v>#N/A</v>
      </c>
      <c r="H45" s="2" t="e">
        <f>Phasing!I58</f>
        <v>#N/A</v>
      </c>
      <c r="I45" s="2" t="e">
        <f>Phasing!J58</f>
        <v>#N/A</v>
      </c>
      <c r="J45" s="2" t="e">
        <f>Phasing!K58</f>
        <v>#N/A</v>
      </c>
      <c r="O45" s="46" t="s">
        <v>202</v>
      </c>
      <c r="P45" s="46"/>
      <c r="Q45" s="46"/>
      <c r="R45" s="46"/>
      <c r="S45" s="46"/>
      <c r="T45" s="46"/>
      <c r="U45" s="46"/>
      <c r="V45" s="46"/>
      <c r="X45" s="268"/>
      <c r="Y45" s="268"/>
      <c r="Z45" s="268"/>
      <c r="AA45" s="268"/>
      <c r="AB45" s="268"/>
      <c r="AC45" s="268"/>
      <c r="AD45" s="268"/>
      <c r="AE45" s="268"/>
    </row>
    <row r="46" spans="1:31" x14ac:dyDescent="0.25">
      <c r="A46" s="2" t="s">
        <v>257</v>
      </c>
      <c r="B46" t="str">
        <f>Phasing!C33</f>
        <v>57th Dr &amp; Grand Ave</v>
      </c>
      <c r="C46" s="2">
        <f>Phasing!D33</f>
        <v>0</v>
      </c>
      <c r="D46" s="2">
        <f>Phasing!E33</f>
        <v>1.5</v>
      </c>
      <c r="E46" s="2">
        <f>Phasing!F33</f>
        <v>0</v>
      </c>
      <c r="F46" s="2">
        <f>Phasing!G33</f>
        <v>1.5</v>
      </c>
      <c r="G46" s="2">
        <f>Phasing!H33</f>
        <v>0</v>
      </c>
      <c r="H46" s="2">
        <f>Phasing!I33</f>
        <v>1.5</v>
      </c>
      <c r="I46" s="2">
        <f>Phasing!J33</f>
        <v>0</v>
      </c>
      <c r="J46" s="2">
        <f>Phasing!K33</f>
        <v>1.5</v>
      </c>
      <c r="X46" s="268"/>
      <c r="Y46" s="268"/>
      <c r="Z46" s="268"/>
      <c r="AA46" s="268"/>
      <c r="AB46" s="268"/>
      <c r="AC46" s="268"/>
      <c r="AD46" s="268"/>
      <c r="AE46" s="268"/>
    </row>
    <row r="47" spans="1:31" ht="15" customHeight="1" x14ac:dyDescent="0.25">
      <c r="A47" s="2" t="s">
        <v>258</v>
      </c>
      <c r="B47" t="str">
        <f>Phasing!C34</f>
        <v>57th Dr &amp; Grand Ave</v>
      </c>
      <c r="C47" s="2" t="e">
        <f>Phasing!D34</f>
        <v>#N/A</v>
      </c>
      <c r="D47" s="2" t="e">
        <f>Phasing!E34</f>
        <v>#N/A</v>
      </c>
      <c r="E47" s="2" t="e">
        <f>Phasing!F34</f>
        <v>#N/A</v>
      </c>
      <c r="F47" s="2" t="e">
        <f>Phasing!G34</f>
        <v>#N/A</v>
      </c>
      <c r="G47" s="2" t="e">
        <f>Phasing!H34</f>
        <v>#N/A</v>
      </c>
      <c r="H47" s="2" t="e">
        <f>Phasing!I34</f>
        <v>#N/A</v>
      </c>
      <c r="I47" s="2" t="e">
        <f>Phasing!J34</f>
        <v>#N/A</v>
      </c>
      <c r="J47" s="2" t="e">
        <f>Phasing!K34</f>
        <v>#N/A</v>
      </c>
      <c r="O47" s="269" t="s">
        <v>222</v>
      </c>
      <c r="P47" s="269"/>
      <c r="Q47" s="269"/>
      <c r="R47" s="269"/>
      <c r="S47" s="269"/>
      <c r="T47" s="269"/>
      <c r="U47" s="269"/>
      <c r="V47" s="269"/>
      <c r="X47" s="268"/>
      <c r="Y47" s="268"/>
      <c r="Z47" s="268"/>
      <c r="AA47" s="268"/>
      <c r="AB47" s="268"/>
      <c r="AC47" s="268"/>
      <c r="AD47" s="268"/>
      <c r="AE47" s="268"/>
    </row>
    <row r="48" spans="1:31" x14ac:dyDescent="0.25">
      <c r="A48" s="2" t="s">
        <v>259</v>
      </c>
      <c r="B48" t="str">
        <f>Phasing!C35</f>
        <v>57th Dr &amp; Grand Ave</v>
      </c>
      <c r="C48" s="2" t="e">
        <f>Phasing!D35</f>
        <v>#N/A</v>
      </c>
      <c r="D48" s="2" t="e">
        <f>Phasing!E35</f>
        <v>#N/A</v>
      </c>
      <c r="E48" s="2" t="e">
        <f>Phasing!F35</f>
        <v>#N/A</v>
      </c>
      <c r="F48" s="2" t="e">
        <f>Phasing!G35</f>
        <v>#N/A</v>
      </c>
      <c r="G48" s="2" t="e">
        <f>Phasing!H35</f>
        <v>#N/A</v>
      </c>
      <c r="H48" s="2" t="e">
        <f>Phasing!I35</f>
        <v>#N/A</v>
      </c>
      <c r="I48" s="2" t="e">
        <f>Phasing!J35</f>
        <v>#N/A</v>
      </c>
      <c r="J48" s="2" t="e">
        <f>Phasing!K35</f>
        <v>#N/A</v>
      </c>
      <c r="O48" s="269"/>
      <c r="P48" s="269"/>
      <c r="Q48" s="269"/>
      <c r="R48" s="269"/>
      <c r="S48" s="269"/>
      <c r="T48" s="269"/>
      <c r="U48" s="269"/>
      <c r="V48" s="269"/>
      <c r="X48" s="268"/>
      <c r="Y48" s="268"/>
      <c r="Z48" s="268"/>
      <c r="AA48" s="268"/>
      <c r="AB48" s="268"/>
      <c r="AC48" s="268"/>
      <c r="AD48" s="268"/>
      <c r="AE48" s="268"/>
    </row>
    <row r="49" spans="1:22" x14ac:dyDescent="0.25">
      <c r="A49" s="2" t="s">
        <v>260</v>
      </c>
      <c r="B49" t="str">
        <f>Phasing!C36</f>
        <v>57th Dr &amp; Grand Ave</v>
      </c>
      <c r="C49" s="2">
        <f>Phasing!D36</f>
        <v>0</v>
      </c>
      <c r="D49" s="2">
        <f>Phasing!E36</f>
        <v>0</v>
      </c>
      <c r="E49" s="2">
        <f>Phasing!F36</f>
        <v>0</v>
      </c>
      <c r="F49" s="2">
        <f>Phasing!G36</f>
        <v>0</v>
      </c>
      <c r="G49" s="2">
        <f>Phasing!H36</f>
        <v>0</v>
      </c>
      <c r="H49" s="2">
        <f>Phasing!I36</f>
        <v>0</v>
      </c>
      <c r="I49" s="2">
        <f>Phasing!J36</f>
        <v>0</v>
      </c>
      <c r="J49" s="2">
        <f>Phasing!K36</f>
        <v>0</v>
      </c>
      <c r="O49" s="269"/>
      <c r="P49" s="269"/>
      <c r="Q49" s="269"/>
      <c r="R49" s="269"/>
      <c r="S49" s="269"/>
      <c r="T49" s="269"/>
      <c r="U49" s="269"/>
      <c r="V49" s="269"/>
    </row>
    <row r="50" spans="1:22" x14ac:dyDescent="0.25">
      <c r="A50" s="2" t="s">
        <v>261</v>
      </c>
      <c r="B50" t="str">
        <f>Phasing!C37</f>
        <v>57th Dr &amp; Grand Ave</v>
      </c>
      <c r="C50" s="2">
        <f>Phasing!D37</f>
        <v>0</v>
      </c>
      <c r="D50" s="2">
        <f>Phasing!E37</f>
        <v>0</v>
      </c>
      <c r="E50" s="2">
        <f>Phasing!F37</f>
        <v>0</v>
      </c>
      <c r="F50" s="2">
        <f>Phasing!G37</f>
        <v>0</v>
      </c>
      <c r="G50" s="2">
        <f>Phasing!H37</f>
        <v>0</v>
      </c>
      <c r="H50" s="2">
        <f>Phasing!I37</f>
        <v>0</v>
      </c>
      <c r="I50" s="2">
        <f>Phasing!J37</f>
        <v>0</v>
      </c>
      <c r="J50" s="2">
        <f>Phasing!K37</f>
        <v>0</v>
      </c>
      <c r="O50" s="269"/>
      <c r="P50" s="269"/>
      <c r="Q50" s="269"/>
      <c r="R50" s="269"/>
      <c r="S50" s="269"/>
      <c r="T50" s="269"/>
      <c r="U50" s="269"/>
      <c r="V50" s="269"/>
    </row>
    <row r="51" spans="1:22" x14ac:dyDescent="0.25">
      <c r="A51" s="2" t="s">
        <v>262</v>
      </c>
      <c r="B51" t="str">
        <f>Phasing!C38</f>
        <v>57th Dr &amp; Grand Ave</v>
      </c>
      <c r="C51" s="2">
        <f>Phasing!D38</f>
        <v>0</v>
      </c>
      <c r="D51" s="2">
        <f>Phasing!E38</f>
        <v>0</v>
      </c>
      <c r="E51" s="2">
        <f>Phasing!F38</f>
        <v>0</v>
      </c>
      <c r="F51" s="2">
        <f>Phasing!G38</f>
        <v>0</v>
      </c>
      <c r="G51" s="2">
        <f>Phasing!H38</f>
        <v>0</v>
      </c>
      <c r="H51" s="2">
        <f>Phasing!I38</f>
        <v>0</v>
      </c>
      <c r="I51" s="2">
        <f>Phasing!J38</f>
        <v>0</v>
      </c>
      <c r="J51" s="2">
        <f>Phasing!K38</f>
        <v>0</v>
      </c>
      <c r="O51" s="269"/>
      <c r="P51" s="269"/>
      <c r="Q51" s="269"/>
      <c r="R51" s="269"/>
      <c r="S51" s="269"/>
      <c r="T51" s="269"/>
      <c r="U51" s="269"/>
      <c r="V51" s="269"/>
    </row>
    <row r="52" spans="1:22" x14ac:dyDescent="0.25">
      <c r="A52" s="2" t="s">
        <v>263</v>
      </c>
      <c r="B52" t="str">
        <f>Phasing!C39</f>
        <v>57th Dr &amp; Grand Ave</v>
      </c>
      <c r="C52" s="2">
        <f>Phasing!D39</f>
        <v>0</v>
      </c>
      <c r="D52" s="2">
        <f>Phasing!E39</f>
        <v>1</v>
      </c>
      <c r="E52" s="2">
        <f>Phasing!F39</f>
        <v>0</v>
      </c>
      <c r="F52" s="2">
        <f>Phasing!G39</f>
        <v>1</v>
      </c>
      <c r="G52" s="2">
        <f>Phasing!H39</f>
        <v>0</v>
      </c>
      <c r="H52" s="2">
        <f>Phasing!I39</f>
        <v>1</v>
      </c>
      <c r="I52" s="2">
        <f>Phasing!J39</f>
        <v>0</v>
      </c>
      <c r="J52" s="2">
        <f>Phasing!K39</f>
        <v>1</v>
      </c>
      <c r="O52" s="269"/>
      <c r="P52" s="269"/>
      <c r="Q52" s="269"/>
      <c r="R52" s="269"/>
      <c r="S52" s="269"/>
      <c r="T52" s="269"/>
      <c r="U52" s="269"/>
      <c r="V52" s="269"/>
    </row>
    <row r="53" spans="1:22" x14ac:dyDescent="0.25">
      <c r="A53" s="2" t="s">
        <v>264</v>
      </c>
      <c r="B53" t="str">
        <f>Phasing!C40</f>
        <v>57th Dr &amp; Grand Ave</v>
      </c>
      <c r="C53" s="2">
        <f>Phasing!D40</f>
        <v>0</v>
      </c>
      <c r="D53" s="2">
        <f>Phasing!E40</f>
        <v>5</v>
      </c>
      <c r="E53" s="2">
        <f>Phasing!F40</f>
        <v>0</v>
      </c>
      <c r="F53" s="2">
        <f>Phasing!G40</f>
        <v>5</v>
      </c>
      <c r="G53" s="2">
        <f>Phasing!H40</f>
        <v>0</v>
      </c>
      <c r="H53" s="2">
        <f>Phasing!I40</f>
        <v>5</v>
      </c>
      <c r="I53" s="2">
        <f>Phasing!J40</f>
        <v>0</v>
      </c>
      <c r="J53" s="2">
        <f>Phasing!K40</f>
        <v>5</v>
      </c>
      <c r="O53" s="269"/>
      <c r="P53" s="269"/>
      <c r="Q53" s="269"/>
      <c r="R53" s="269"/>
      <c r="S53" s="269"/>
      <c r="T53" s="269"/>
      <c r="U53" s="269"/>
      <c r="V53" s="269"/>
    </row>
    <row r="54" spans="1:22" x14ac:dyDescent="0.25">
      <c r="A54" s="2" t="s">
        <v>265</v>
      </c>
      <c r="B54" t="str">
        <f>Phasing!C41</f>
        <v>57th Dr &amp; Grand Ave</v>
      </c>
      <c r="C54" s="2">
        <f>Phasing!D41</f>
        <v>0</v>
      </c>
      <c r="D54" s="2">
        <f>Phasing!E41</f>
        <v>0</v>
      </c>
      <c r="E54" s="2">
        <f>Phasing!F41</f>
        <v>0</v>
      </c>
      <c r="F54" s="2">
        <f>Phasing!G41</f>
        <v>0</v>
      </c>
      <c r="G54" s="2">
        <f>Phasing!H41</f>
        <v>0</v>
      </c>
      <c r="H54" s="2">
        <f>Phasing!I41</f>
        <v>0</v>
      </c>
      <c r="I54" s="2">
        <f>Phasing!J41</f>
        <v>0</v>
      </c>
      <c r="J54" s="2">
        <f>Phasing!K41</f>
        <v>0</v>
      </c>
      <c r="O54" s="269"/>
      <c r="P54" s="269"/>
      <c r="Q54" s="269"/>
      <c r="R54" s="269"/>
      <c r="S54" s="269"/>
      <c r="T54" s="269"/>
      <c r="U54" s="269"/>
      <c r="V54" s="269"/>
    </row>
    <row r="55" spans="1:22" x14ac:dyDescent="0.25">
      <c r="A55" s="2" t="s">
        <v>266</v>
      </c>
      <c r="B55" t="str">
        <f>Phasing!C42</f>
        <v>57th Dr &amp; Grand Ave</v>
      </c>
      <c r="C55" s="2">
        <f>Phasing!D42</f>
        <v>0</v>
      </c>
      <c r="D55" s="2">
        <f>Phasing!E42</f>
        <v>1</v>
      </c>
      <c r="E55" s="2">
        <f>Phasing!F42</f>
        <v>0</v>
      </c>
      <c r="F55" s="2">
        <f>Phasing!G42</f>
        <v>1</v>
      </c>
      <c r="G55" s="2">
        <f>Phasing!H42</f>
        <v>0</v>
      </c>
      <c r="H55" s="2">
        <f>Phasing!I42</f>
        <v>1</v>
      </c>
      <c r="I55" s="2">
        <f>Phasing!J42</f>
        <v>0</v>
      </c>
      <c r="J55" s="2">
        <f>Phasing!K42</f>
        <v>1</v>
      </c>
      <c r="O55" s="269"/>
      <c r="P55" s="269"/>
      <c r="Q55" s="269"/>
      <c r="R55" s="269"/>
      <c r="S55" s="269"/>
      <c r="T55" s="269"/>
      <c r="U55" s="269"/>
      <c r="V55" s="269"/>
    </row>
    <row r="56" spans="1:22" x14ac:dyDescent="0.25">
      <c r="A56" s="2" t="s">
        <v>267</v>
      </c>
      <c r="B56" t="str">
        <f>Phasing!C43</f>
        <v>57th Dr &amp; Grand Ave</v>
      </c>
      <c r="C56" s="2">
        <f>Phasing!D43</f>
        <v>0</v>
      </c>
      <c r="D56" s="2">
        <f>Phasing!E43</f>
        <v>5</v>
      </c>
      <c r="E56" s="2">
        <f>Phasing!F43</f>
        <v>0</v>
      </c>
      <c r="F56" s="2">
        <f>Phasing!G43</f>
        <v>5</v>
      </c>
      <c r="G56" s="2">
        <f>Phasing!H43</f>
        <v>0</v>
      </c>
      <c r="H56" s="2">
        <f>Phasing!I43</f>
        <v>5</v>
      </c>
      <c r="I56" s="2">
        <f>Phasing!J43</f>
        <v>0</v>
      </c>
      <c r="J56" s="2">
        <f>Phasing!K43</f>
        <v>5</v>
      </c>
    </row>
    <row r="57" spans="1:22" x14ac:dyDescent="0.25">
      <c r="A57" s="2" t="s">
        <v>268</v>
      </c>
      <c r="B57" t="str">
        <f>Phasing!C44</f>
        <v>57th Dr &amp; Grand Ave</v>
      </c>
      <c r="C57" s="2">
        <f>Phasing!D44</f>
        <v>0</v>
      </c>
      <c r="D57" s="2" t="e">
        <f>Phasing!E44</f>
        <v>#N/A</v>
      </c>
      <c r="E57" s="2">
        <f>Phasing!F44</f>
        <v>0</v>
      </c>
      <c r="F57" s="2" t="e">
        <f>Phasing!G44</f>
        <v>#N/A</v>
      </c>
      <c r="G57" s="2">
        <f>Phasing!H44</f>
        <v>0</v>
      </c>
      <c r="H57" s="2" t="e">
        <f>Phasing!I44</f>
        <v>#N/A</v>
      </c>
      <c r="I57" s="2">
        <f>Phasing!J44</f>
        <v>0</v>
      </c>
      <c r="J57" s="2" t="e">
        <f>Phasing!K44</f>
        <v>#N/A</v>
      </c>
    </row>
    <row r="58" spans="1:22" x14ac:dyDescent="0.25">
      <c r="A58" s="2" t="s">
        <v>269</v>
      </c>
      <c r="B58" t="str">
        <f>Phasing!C45</f>
        <v>57th Dr &amp; Grand Ave</v>
      </c>
      <c r="C58" s="2" t="e">
        <f>Phasing!D45</f>
        <v>#N/A</v>
      </c>
      <c r="D58" s="2" t="e">
        <f>Phasing!E45</f>
        <v>#N/A</v>
      </c>
      <c r="E58" s="2" t="e">
        <f>Phasing!F45</f>
        <v>#N/A</v>
      </c>
      <c r="F58" s="2" t="e">
        <f>Phasing!G45</f>
        <v>#N/A</v>
      </c>
      <c r="G58" s="2" t="e">
        <f>Phasing!H45</f>
        <v>#N/A</v>
      </c>
      <c r="H58" s="2" t="e">
        <f>Phasing!I45</f>
        <v>#N/A</v>
      </c>
      <c r="I58" s="2" t="e">
        <f>Phasing!J45</f>
        <v>#N/A</v>
      </c>
      <c r="J58" s="2" t="e">
        <f>Phasing!K45</f>
        <v>#N/A</v>
      </c>
    </row>
    <row r="59" spans="1:22" x14ac:dyDescent="0.25">
      <c r="A59" s="2" t="s">
        <v>270</v>
      </c>
      <c r="B59" t="str">
        <f>Phasing!C46</f>
        <v>57th Dr &amp; Grand Ave</v>
      </c>
      <c r="C59" s="2">
        <f>Phasing!D46</f>
        <v>0</v>
      </c>
      <c r="D59" s="2" t="e">
        <f>Phasing!E46</f>
        <v>#N/A</v>
      </c>
      <c r="E59" s="2">
        <f>Phasing!F46</f>
        <v>0</v>
      </c>
      <c r="F59" s="2" t="e">
        <f>Phasing!G46</f>
        <v>#N/A</v>
      </c>
      <c r="G59" s="2">
        <f>Phasing!H46</f>
        <v>0</v>
      </c>
      <c r="H59" s="2" t="e">
        <f>Phasing!I46</f>
        <v>#N/A</v>
      </c>
      <c r="I59" s="2">
        <f>Phasing!J46</f>
        <v>0</v>
      </c>
      <c r="J59" s="2" t="e">
        <f>Phasing!K46</f>
        <v>#N/A</v>
      </c>
    </row>
    <row r="60" spans="1:22" x14ac:dyDescent="0.25">
      <c r="A60" s="2" t="s">
        <v>271</v>
      </c>
      <c r="B60" t="str">
        <f>Phasing!C47</f>
        <v>57th Dr &amp; Grand Ave</v>
      </c>
      <c r="C60" s="2">
        <f>Phasing!D47</f>
        <v>0</v>
      </c>
      <c r="D60" s="2" t="e">
        <f>Phasing!E47</f>
        <v>#N/A</v>
      </c>
      <c r="E60" s="2">
        <f>Phasing!F47</f>
        <v>0</v>
      </c>
      <c r="F60" s="2" t="e">
        <f>Phasing!G47</f>
        <v>#N/A</v>
      </c>
      <c r="G60" s="2">
        <f>Phasing!H47</f>
        <v>0</v>
      </c>
      <c r="H60" s="2" t="e">
        <f>Phasing!I47</f>
        <v>#N/A</v>
      </c>
      <c r="I60" s="2">
        <f>Phasing!J47</f>
        <v>0</v>
      </c>
      <c r="J60" s="2" t="e">
        <f>Phasing!K47</f>
        <v>#N/A</v>
      </c>
    </row>
    <row r="61" spans="1:22" x14ac:dyDescent="0.25">
      <c r="A61" s="2" t="s">
        <v>272</v>
      </c>
      <c r="B61" t="str">
        <f>Phasing!C48</f>
        <v>57th Dr &amp; Grand Ave</v>
      </c>
      <c r="C61" s="2">
        <f>Phasing!D48</f>
        <v>0</v>
      </c>
      <c r="D61" s="2" t="e">
        <f>Phasing!E48</f>
        <v>#N/A</v>
      </c>
      <c r="E61" s="2">
        <f>Phasing!F48</f>
        <v>0</v>
      </c>
      <c r="F61" s="2" t="e">
        <f>Phasing!G48</f>
        <v>#N/A</v>
      </c>
      <c r="G61" s="2">
        <f>Phasing!H48</f>
        <v>0</v>
      </c>
      <c r="H61" s="2" t="e">
        <f>Phasing!I48</f>
        <v>#N/A</v>
      </c>
      <c r="I61" s="2">
        <f>Phasing!J48</f>
        <v>0</v>
      </c>
      <c r="J61" s="2" t="e">
        <f>Phasing!K48</f>
        <v>#N/A</v>
      </c>
    </row>
    <row r="62" spans="1:22" x14ac:dyDescent="0.25">
      <c r="A62" s="2" t="s">
        <v>273</v>
      </c>
      <c r="B62" t="str">
        <f>Phasing!C49</f>
        <v>57th Dr &amp; Grand Ave</v>
      </c>
      <c r="C62" s="2">
        <f>Phasing!D49</f>
        <v>0</v>
      </c>
      <c r="D62" s="2" t="e">
        <f>Phasing!E49</f>
        <v>#N/A</v>
      </c>
      <c r="E62" s="2">
        <f>Phasing!F49</f>
        <v>0</v>
      </c>
      <c r="F62" s="2" t="e">
        <f>Phasing!G49</f>
        <v>#N/A</v>
      </c>
      <c r="G62" s="2">
        <f>Phasing!H49</f>
        <v>0</v>
      </c>
      <c r="H62" s="2" t="e">
        <f>Phasing!I49</f>
        <v>#N/A</v>
      </c>
      <c r="I62" s="2">
        <f>Phasing!J49</f>
        <v>0</v>
      </c>
      <c r="J62" s="2" t="e">
        <f>Phasing!K49</f>
        <v>#N/A</v>
      </c>
    </row>
    <row r="63" spans="1:22" x14ac:dyDescent="0.25">
      <c r="A63" s="2" t="s">
        <v>274</v>
      </c>
      <c r="B63" t="str">
        <f>Phasing!C50</f>
        <v>57th Dr &amp; Grand Ave</v>
      </c>
      <c r="C63" s="2">
        <f>Phasing!D50</f>
        <v>0</v>
      </c>
      <c r="D63" s="2" t="e">
        <f>Phasing!E50</f>
        <v>#N/A</v>
      </c>
      <c r="E63" s="2">
        <f>Phasing!F50</f>
        <v>0</v>
      </c>
      <c r="F63" s="2" t="e">
        <f>Phasing!G50</f>
        <v>#N/A</v>
      </c>
      <c r="G63" s="2">
        <f>Phasing!H50</f>
        <v>0</v>
      </c>
      <c r="H63" s="2" t="e">
        <f>Phasing!I50</f>
        <v>#N/A</v>
      </c>
      <c r="I63" s="2">
        <f>Phasing!J50</f>
        <v>0</v>
      </c>
      <c r="J63" s="2" t="e">
        <f>Phasing!K50</f>
        <v>#N/A</v>
      </c>
    </row>
    <row r="64" spans="1:22" x14ac:dyDescent="0.25">
      <c r="A64" s="2" t="s">
        <v>275</v>
      </c>
      <c r="B64" t="str">
        <f>Phasing!C51</f>
        <v>57th Dr &amp; Grand Ave</v>
      </c>
      <c r="C64" s="2">
        <f>Phasing!D51</f>
        <v>0</v>
      </c>
      <c r="D64" s="2" t="e">
        <f>Phasing!E51</f>
        <v>#N/A</v>
      </c>
      <c r="E64" s="2">
        <f>Phasing!F51</f>
        <v>0</v>
      </c>
      <c r="F64" s="2" t="e">
        <f>Phasing!G51</f>
        <v>#N/A</v>
      </c>
      <c r="G64" s="2">
        <f>Phasing!H51</f>
        <v>0</v>
      </c>
      <c r="H64" s="2" t="e">
        <f>Phasing!I51</f>
        <v>#N/A</v>
      </c>
      <c r="I64" s="2">
        <f>Phasing!J51</f>
        <v>0</v>
      </c>
      <c r="J64" s="2" t="e">
        <f>Phasing!K51</f>
        <v>#N/A</v>
      </c>
    </row>
    <row r="65" spans="1:21" x14ac:dyDescent="0.25">
      <c r="A65" s="2" t="s">
        <v>276</v>
      </c>
      <c r="B65" t="str">
        <f>Phasing!C52</f>
        <v>57th Dr &amp; Grand Ave</v>
      </c>
      <c r="C65" s="2">
        <f>Phasing!D52</f>
        <v>0</v>
      </c>
      <c r="D65" s="2" t="e">
        <f>Phasing!E52</f>
        <v>#N/A</v>
      </c>
      <c r="E65" s="2">
        <f>Phasing!F52</f>
        <v>0</v>
      </c>
      <c r="F65" s="2" t="e">
        <f>Phasing!G52</f>
        <v>#N/A</v>
      </c>
      <c r="G65" s="2">
        <f>Phasing!H52</f>
        <v>0</v>
      </c>
      <c r="H65" s="2" t="e">
        <f>Phasing!I52</f>
        <v>#N/A</v>
      </c>
      <c r="I65" s="2">
        <f>Phasing!J52</f>
        <v>0</v>
      </c>
      <c r="J65" s="2" t="e">
        <f>Phasing!K52</f>
        <v>#N/A</v>
      </c>
    </row>
    <row r="66" spans="1:21" s="82" customFormat="1" x14ac:dyDescent="0.25">
      <c r="A66" s="147" t="s">
        <v>355</v>
      </c>
      <c r="D66" s="82" t="e">
        <f>'Phase calculation'!I55</f>
        <v>#N/A</v>
      </c>
      <c r="E66" s="82" t="e">
        <f>'Phase calculation'!J55</f>
        <v>#N/A</v>
      </c>
      <c r="F66" s="82" t="e">
        <f>'Phase calculation'!K55</f>
        <v>#N/A</v>
      </c>
      <c r="I66" s="82" t="e">
        <f>'Phase calculation'!L55</f>
        <v>#N/A</v>
      </c>
      <c r="J66" s="82" t="e">
        <f>'Phase calculation'!M55</f>
        <v>#N/A</v>
      </c>
      <c r="K66" s="82" t="e">
        <f>'Phase calculation'!N55</f>
        <v>#N/A</v>
      </c>
      <c r="N66" s="82" t="e">
        <f>'Phase calculation'!C55</f>
        <v>#N/A</v>
      </c>
      <c r="O66" s="82" t="e">
        <f>'Phase calculation'!D55</f>
        <v>#N/A</v>
      </c>
      <c r="P66" s="82" t="e">
        <f>'Phase calculation'!E55</f>
        <v>#N/A</v>
      </c>
      <c r="S66" s="82" t="e">
        <f>'Phase calculation'!F55</f>
        <v>#N/A</v>
      </c>
      <c r="T66" s="82" t="e">
        <f>'Phase calculation'!G55</f>
        <v>#N/A</v>
      </c>
      <c r="U66" s="82" t="e">
        <f>'Phase calculation'!H55</f>
        <v>#N/A</v>
      </c>
    </row>
    <row r="67" spans="1:21" x14ac:dyDescent="0.25">
      <c r="A67" s="262" t="s">
        <v>73</v>
      </c>
      <c r="B67" s="262"/>
      <c r="C67" s="2" t="str">
        <f>'Summary sheet'!G92</f>
        <v>Not used</v>
      </c>
      <c r="D67" s="2" t="str">
        <f>'Summary sheet'!H92</f>
        <v>NBL</v>
      </c>
      <c r="E67" s="2" t="str">
        <f>'Summary sheet'!I92</f>
        <v>Not used</v>
      </c>
      <c r="F67" s="2" t="str">
        <f>'Summary sheet'!J92</f>
        <v>EBL</v>
      </c>
      <c r="G67" s="2" t="str">
        <f>'Summary sheet'!K92</f>
        <v>Not used</v>
      </c>
      <c r="H67" s="2" t="str">
        <f>'Summary sheet'!L92</f>
        <v>SBL</v>
      </c>
      <c r="I67" s="2" t="str">
        <f>'Summary sheet'!M92</f>
        <v>Not used</v>
      </c>
      <c r="J67" s="2" t="str">
        <f>'Summary sheet'!N92</f>
        <v>WBL</v>
      </c>
    </row>
    <row r="68" spans="1:21" x14ac:dyDescent="0.25">
      <c r="A68" s="262" t="s">
        <v>461</v>
      </c>
      <c r="B68" s="262"/>
      <c r="C68" s="2" t="str">
        <f>IF(AND(C70&gt;0,C70=H70),"X","")</f>
        <v>X</v>
      </c>
      <c r="D68" s="2"/>
      <c r="E68" s="2" t="str">
        <f>IF(AND(E70&gt;0,E70=J70),"X","")</f>
        <v>X</v>
      </c>
      <c r="F68" s="2"/>
      <c r="G68" s="2" t="str">
        <f>IF(AND(G70&gt;0,G70=D70),"X","")</f>
        <v>X</v>
      </c>
      <c r="H68" s="2"/>
      <c r="I68" s="2" t="str">
        <f>IF(AND(I70&gt;0,I70=F70),"X","")</f>
        <v>X</v>
      </c>
      <c r="J68" s="2"/>
    </row>
    <row r="69" spans="1:21" x14ac:dyDescent="0.25">
      <c r="A69" s="262" t="s">
        <v>459</v>
      </c>
      <c r="B69" s="262"/>
      <c r="C69" s="2" t="str">
        <f>IF(C67="Not used",H67,C67)</f>
        <v>SBL</v>
      </c>
      <c r="D69" s="2" t="str">
        <f>D67</f>
        <v>NBL</v>
      </c>
      <c r="E69" s="2" t="str">
        <f>IF(E67="Not used",J67,E67)</f>
        <v>WBL</v>
      </c>
      <c r="F69" s="2" t="str">
        <f>F67</f>
        <v>EBL</v>
      </c>
      <c r="G69" s="2" t="str">
        <f>IF(G67="Not used",D67,G67)</f>
        <v>NBL</v>
      </c>
      <c r="H69" s="2" t="str">
        <f>H67</f>
        <v>SBL</v>
      </c>
      <c r="I69" s="2" t="str">
        <f>IF(I67="Not used",F67,I67)</f>
        <v>EBL</v>
      </c>
      <c r="J69" s="2" t="str">
        <f>J67</f>
        <v>WBL</v>
      </c>
      <c r="O69" t="s">
        <v>4</v>
      </c>
      <c r="P69" t="s">
        <v>3</v>
      </c>
    </row>
    <row r="70" spans="1:21" x14ac:dyDescent="0.25">
      <c r="C70" s="2">
        <f t="shared" ref="C70:J70" si="1">IFERROR(MATCH(C69,$C$67:$J$67,0),0)</f>
        <v>6</v>
      </c>
      <c r="D70" s="2">
        <f t="shared" si="1"/>
        <v>2</v>
      </c>
      <c r="E70" s="2">
        <f t="shared" si="1"/>
        <v>8</v>
      </c>
      <c r="F70" s="2">
        <f t="shared" si="1"/>
        <v>4</v>
      </c>
      <c r="G70" s="2">
        <f t="shared" si="1"/>
        <v>2</v>
      </c>
      <c r="H70" s="2">
        <f t="shared" si="1"/>
        <v>6</v>
      </c>
      <c r="I70" s="2">
        <f t="shared" si="1"/>
        <v>4</v>
      </c>
      <c r="J70" s="2">
        <f t="shared" si="1"/>
        <v>8</v>
      </c>
      <c r="O70" t="s">
        <v>9</v>
      </c>
      <c r="P70" t="s">
        <v>8</v>
      </c>
    </row>
    <row r="71" spans="1:21" x14ac:dyDescent="0.25">
      <c r="A71" t="s">
        <v>462</v>
      </c>
      <c r="C71" s="2">
        <f t="shared" ref="C71:J71" si="2">IF(C67="Not used",0,MATCH(C77,$D$1:$U$1,0))</f>
        <v>0</v>
      </c>
      <c r="D71" s="2">
        <f t="shared" si="2"/>
        <v>1</v>
      </c>
      <c r="E71" s="2">
        <f t="shared" si="2"/>
        <v>0</v>
      </c>
      <c r="F71" s="2">
        <f t="shared" si="2"/>
        <v>11</v>
      </c>
      <c r="G71" s="2">
        <f t="shared" si="2"/>
        <v>0</v>
      </c>
      <c r="H71" s="2">
        <f t="shared" si="2"/>
        <v>6</v>
      </c>
      <c r="I71" s="2">
        <f t="shared" si="2"/>
        <v>0</v>
      </c>
      <c r="J71" s="2">
        <f t="shared" si="2"/>
        <v>16</v>
      </c>
      <c r="O71" t="s">
        <v>14</v>
      </c>
      <c r="P71" t="s">
        <v>13</v>
      </c>
    </row>
    <row r="72" spans="1:21" x14ac:dyDescent="0.25">
      <c r="A72" s="263" t="s">
        <v>463</v>
      </c>
      <c r="B72" s="263"/>
      <c r="C72" s="147">
        <f>IF(C71=0,0,INDEX($D$17:$U$17,1,C71))</f>
        <v>0</v>
      </c>
      <c r="D72" s="147" t="e">
        <f t="shared" ref="D72:J72" si="3">IF(D71=0,0,INDEX($D$17:$U$17,1,D71))</f>
        <v>#N/A</v>
      </c>
      <c r="E72" s="147">
        <f t="shared" si="3"/>
        <v>0</v>
      </c>
      <c r="F72" s="147" t="e">
        <f t="shared" si="3"/>
        <v>#N/A</v>
      </c>
      <c r="G72" s="147">
        <f t="shared" si="3"/>
        <v>0</v>
      </c>
      <c r="H72" s="147" t="e">
        <f t="shared" si="3"/>
        <v>#N/A</v>
      </c>
      <c r="I72" s="147">
        <f t="shared" si="3"/>
        <v>0</v>
      </c>
      <c r="J72" s="147" t="e">
        <f t="shared" si="3"/>
        <v>#N/A</v>
      </c>
      <c r="O72" t="s">
        <v>19</v>
      </c>
      <c r="P72" t="s">
        <v>18</v>
      </c>
    </row>
    <row r="73" spans="1:21" x14ac:dyDescent="0.25">
      <c r="A73" s="264" t="s">
        <v>464</v>
      </c>
      <c r="B73" s="264"/>
      <c r="C73" s="38">
        <f>C59</f>
        <v>0</v>
      </c>
      <c r="D73" s="38" t="e">
        <f t="shared" ref="D73:J73" si="4">D59</f>
        <v>#N/A</v>
      </c>
      <c r="E73" s="38">
        <f t="shared" si="4"/>
        <v>0</v>
      </c>
      <c r="F73" s="38" t="e">
        <f t="shared" si="4"/>
        <v>#N/A</v>
      </c>
      <c r="G73" s="38">
        <f t="shared" si="4"/>
        <v>0</v>
      </c>
      <c r="H73" s="38" t="e">
        <f t="shared" si="4"/>
        <v>#N/A</v>
      </c>
      <c r="I73" s="38">
        <f t="shared" si="4"/>
        <v>0</v>
      </c>
      <c r="J73" s="38" t="e">
        <f t="shared" si="4"/>
        <v>#N/A</v>
      </c>
      <c r="O73" t="s">
        <v>467</v>
      </c>
      <c r="P73">
        <v>0</v>
      </c>
    </row>
    <row r="74" spans="1:21" x14ac:dyDescent="0.25">
      <c r="A74" s="265" t="s">
        <v>465</v>
      </c>
      <c r="B74" s="265"/>
      <c r="C74" s="31">
        <f>C73+C72</f>
        <v>0</v>
      </c>
      <c r="D74" s="31" t="e">
        <f t="shared" ref="D74:J74" si="5">D73+D72</f>
        <v>#N/A</v>
      </c>
      <c r="E74" s="31">
        <f t="shared" si="5"/>
        <v>0</v>
      </c>
      <c r="F74" s="31" t="e">
        <f t="shared" si="5"/>
        <v>#N/A</v>
      </c>
      <c r="G74" s="31">
        <f t="shared" si="5"/>
        <v>0</v>
      </c>
      <c r="H74" s="31" t="e">
        <f t="shared" si="5"/>
        <v>#N/A</v>
      </c>
      <c r="I74" s="31">
        <f t="shared" si="5"/>
        <v>0</v>
      </c>
      <c r="J74" s="31" t="e">
        <f t="shared" si="5"/>
        <v>#N/A</v>
      </c>
      <c r="O74" t="s">
        <v>3</v>
      </c>
      <c r="P74" t="s">
        <v>3</v>
      </c>
    </row>
    <row r="75" spans="1:21" x14ac:dyDescent="0.25">
      <c r="C75" s="2">
        <v>1</v>
      </c>
      <c r="D75" s="2">
        <v>2</v>
      </c>
      <c r="E75" s="2">
        <v>3</v>
      </c>
      <c r="F75" s="2">
        <v>4</v>
      </c>
      <c r="G75" s="2">
        <v>5</v>
      </c>
      <c r="H75" s="2">
        <v>6</v>
      </c>
      <c r="I75" s="2">
        <v>7</v>
      </c>
      <c r="J75" s="2">
        <v>8</v>
      </c>
      <c r="O75" t="s">
        <v>8</v>
      </c>
      <c r="P75" t="s">
        <v>8</v>
      </c>
    </row>
    <row r="76" spans="1:21" x14ac:dyDescent="0.25">
      <c r="A76" s="266" t="s">
        <v>466</v>
      </c>
      <c r="B76" s="266"/>
      <c r="C76" s="2">
        <f>IF(C69=H69,MATCH(C69,$O$69:$O$77,0),0)</f>
        <v>7</v>
      </c>
      <c r="D76" s="2"/>
      <c r="E76" s="2">
        <f>IF(E69=J69,MATCH(E69,$O$69:$O$77,0),0)</f>
        <v>9</v>
      </c>
      <c r="F76" s="2"/>
      <c r="G76" s="2">
        <f>IF(G69=D69,MATCH(G69,$O$69:$O$77,0),0)</f>
        <v>6</v>
      </c>
      <c r="H76" s="2"/>
      <c r="I76" s="2">
        <f>IF(I69=F69,MATCH(I69,$O$69:$O$77,0),0)</f>
        <v>8</v>
      </c>
      <c r="J76" s="2"/>
      <c r="K76" s="2"/>
      <c r="L76" s="2"/>
      <c r="M76" s="2"/>
      <c r="N76" s="2"/>
      <c r="O76" t="s">
        <v>13</v>
      </c>
      <c r="P76" t="s">
        <v>13</v>
      </c>
    </row>
    <row r="77" spans="1:21" x14ac:dyDescent="0.25">
      <c r="A77" s="266"/>
      <c r="B77" s="266"/>
      <c r="C77" s="2" t="str">
        <f>IF(C69=H69,INDEX(P69:P77,C76),C69)</f>
        <v>SBL</v>
      </c>
      <c r="D77" s="2" t="str">
        <f>D69</f>
        <v>NBL</v>
      </c>
      <c r="E77" s="2" t="str">
        <f>IF(E69=J69,INDEX(P69:P77,E76),E69)</f>
        <v>WBL</v>
      </c>
      <c r="F77" s="2" t="str">
        <f>F69</f>
        <v>EBL</v>
      </c>
      <c r="G77" s="2" t="str">
        <f>IF(G69=D69,INDEX(P69:P77,G76),G69)</f>
        <v>NBL</v>
      </c>
      <c r="H77" s="2" t="str">
        <f>H69</f>
        <v>SBL</v>
      </c>
      <c r="I77" s="2" t="str">
        <f>IF(I69=F69,INDEX(P69:P77,I76),I69)</f>
        <v>EBL</v>
      </c>
      <c r="J77" s="2" t="str">
        <f>J69</f>
        <v>WBL</v>
      </c>
      <c r="K77" s="2"/>
      <c r="L77" s="2"/>
      <c r="M77" s="2"/>
      <c r="N77" s="2"/>
      <c r="O77" t="s">
        <v>18</v>
      </c>
      <c r="P77" t="s">
        <v>18</v>
      </c>
    </row>
  </sheetData>
  <mergeCells count="11">
    <mergeCell ref="A73:B73"/>
    <mergeCell ref="A74:B74"/>
    <mergeCell ref="A76:B77"/>
    <mergeCell ref="O44:V44"/>
    <mergeCell ref="X44:AE48"/>
    <mergeCell ref="O47:V55"/>
    <mergeCell ref="O43:V43"/>
    <mergeCell ref="A67:B67"/>
    <mergeCell ref="A69:B69"/>
    <mergeCell ref="A68:B68"/>
    <mergeCell ref="A72:B72"/>
  </mergeCells>
  <conditionalFormatting sqref="C68:J68">
    <cfRule type="containsText" dxfId="53" priority="1" stopIfTrue="1" operator="containsText" text="X">
      <formula>NOT(ISERROR(SEARCH("X",C68)))</formula>
    </cfRule>
  </conditionalFormatting>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Z44"/>
  <sheetViews>
    <sheetView showGridLines="0" topLeftCell="A6" zoomScaleNormal="100" workbookViewId="0">
      <selection activeCell="K39" sqref="K39"/>
    </sheetView>
  </sheetViews>
  <sheetFormatPr defaultColWidth="9.140625" defaultRowHeight="12.75" x14ac:dyDescent="0.2"/>
  <cols>
    <col min="1" max="1" width="9.140625" style="190"/>
    <col min="2" max="2" width="9.140625" style="190" customWidth="1"/>
    <col min="3" max="3" width="4.7109375" style="190" customWidth="1"/>
    <col min="4" max="4" width="10.5703125" style="190" customWidth="1"/>
    <col min="5" max="7" width="9.140625" style="190"/>
    <col min="8" max="8" width="11.5703125" style="190" bestFit="1" customWidth="1"/>
    <col min="9" max="9" width="10.5703125" style="190" bestFit="1" customWidth="1"/>
    <col min="10" max="12" width="9.140625" style="190"/>
    <col min="13" max="13" width="11.140625" style="190" customWidth="1"/>
    <col min="14" max="14" width="10.28515625" style="190" customWidth="1"/>
    <col min="15" max="15" width="11.5703125" style="190" customWidth="1"/>
    <col min="16" max="16" width="9.85546875" style="190" bestFit="1" customWidth="1"/>
    <col min="17" max="17" width="4.7109375" style="190" customWidth="1"/>
    <col min="18" max="18" width="9.140625" style="190"/>
    <col min="19" max="20" width="9.140625" style="190" customWidth="1"/>
    <col min="21" max="21" width="13.5703125" style="190" customWidth="1"/>
    <col min="22" max="23" width="9.140625" style="190" customWidth="1"/>
    <col min="24" max="26" width="9.140625" style="240" hidden="1" customWidth="1"/>
    <col min="27" max="16384" width="9.140625" style="190"/>
  </cols>
  <sheetData>
    <row r="1" spans="1:26" ht="15" customHeight="1" thickBot="1" x14ac:dyDescent="0.25">
      <c r="A1" s="224" t="s">
        <v>488</v>
      </c>
      <c r="B1" s="225"/>
      <c r="C1" s="197"/>
      <c r="D1" s="197"/>
      <c r="T1" s="213"/>
      <c r="U1" s="213"/>
      <c r="V1" s="213"/>
      <c r="W1" s="213"/>
    </row>
    <row r="2" spans="1:26" ht="15" customHeight="1" thickBot="1" x14ac:dyDescent="0.25">
      <c r="A2" s="226" t="s">
        <v>489</v>
      </c>
      <c r="B2" s="227">
        <v>12.5</v>
      </c>
      <c r="C2" s="197"/>
      <c r="D2" s="197"/>
      <c r="E2" s="222"/>
      <c r="F2" s="191"/>
      <c r="H2" s="190" t="s">
        <v>245</v>
      </c>
      <c r="I2" s="207" t="str">
        <f>IF(UTDF_input!D6="",UTDF_input!J6,UTDF_input!D6)</f>
        <v>57th Dr</v>
      </c>
      <c r="J2" s="208"/>
      <c r="K2" s="209"/>
      <c r="L2" s="190" t="s">
        <v>518</v>
      </c>
      <c r="M2" s="215">
        <v>0</v>
      </c>
      <c r="N2" s="190" t="s">
        <v>519</v>
      </c>
      <c r="T2" s="213">
        <f>IF(OR(Sheet1!O29&gt;0,D16="Yes"),1,0)</f>
        <v>1</v>
      </c>
      <c r="U2" s="213">
        <f>IF(OR(Sheet1!E29&gt;0,M22="Yes"),1,0)</f>
        <v>1</v>
      </c>
      <c r="V2" s="213">
        <f>IF(OR(Sheet1!T29&gt;0,P16="Yes"),1,0)</f>
        <v>1</v>
      </c>
      <c r="W2" s="213">
        <f>IF(OR(Sheet1!J29&gt;0,L5="Yes"),1,0)</f>
        <v>1</v>
      </c>
    </row>
    <row r="3" spans="1:26" ht="13.5" thickBot="1" x14ac:dyDescent="0.25">
      <c r="A3" s="226" t="s">
        <v>490</v>
      </c>
      <c r="B3" s="227">
        <v>31.5</v>
      </c>
      <c r="C3" s="197"/>
      <c r="D3" s="197"/>
      <c r="E3" s="222"/>
      <c r="F3" s="191"/>
      <c r="U3" s="192" t="s">
        <v>236</v>
      </c>
      <c r="V3" s="193">
        <f>IFERROR(AVERAGE(UTDF_input!D41:F41,UTDF_input!H41:P41),1900)</f>
        <v>1900</v>
      </c>
    </row>
    <row r="4" spans="1:26" ht="13.5" thickBot="1" x14ac:dyDescent="0.25">
      <c r="A4" s="228" t="s">
        <v>491</v>
      </c>
      <c r="B4" s="229">
        <f>IFERROR(AVERAGE(UTDF_input!D51:F51,UTDF_input!H51:J51,UTDF_input!K51:M51,UTDF_input!N51:P51),7)</f>
        <v>7</v>
      </c>
      <c r="C4" s="197"/>
      <c r="D4" s="197"/>
      <c r="E4" s="222"/>
      <c r="F4" s="191"/>
      <c r="I4" s="190" t="s">
        <v>231</v>
      </c>
      <c r="J4" s="194">
        <f>IFERROR(INDEX(UTDF_input!A36:AC36,1,MATCH("SBT",UTDF_input!A26:AC26,0)),20)+IFERROR(INDEX(UTDF_input!A36:AC36,1,MATCH("SWT",UTDF_input!A26:AC26,0)),20)</f>
        <v>20</v>
      </c>
      <c r="L4" s="190" t="s">
        <v>513</v>
      </c>
      <c r="U4" s="156" t="s">
        <v>234</v>
      </c>
      <c r="V4" s="190">
        <f>IFERROR(AVERAGE(UTDF_input!D49:F49,UTDF_input!H49:P49),0.92)</f>
        <v>0.92</v>
      </c>
    </row>
    <row r="5" spans="1:26" ht="13.5" thickBot="1" x14ac:dyDescent="0.25">
      <c r="A5" s="197"/>
      <c r="B5" s="197"/>
      <c r="C5" s="197"/>
      <c r="D5" s="197"/>
      <c r="E5" s="222"/>
      <c r="F5" s="191"/>
      <c r="L5" s="195" t="s">
        <v>473</v>
      </c>
      <c r="M5" s="214" t="s">
        <v>474</v>
      </c>
      <c r="N5" s="214" t="s">
        <v>475</v>
      </c>
      <c r="U5" s="192" t="s">
        <v>235</v>
      </c>
      <c r="V5" s="193">
        <f>B4</f>
        <v>7</v>
      </c>
      <c r="X5" s="241"/>
      <c r="Y5" s="241"/>
    </row>
    <row r="6" spans="1:26" ht="15" customHeight="1" x14ac:dyDescent="0.2">
      <c r="A6" s="197"/>
      <c r="B6" s="197"/>
      <c r="C6" s="197"/>
      <c r="D6" s="197"/>
      <c r="E6" s="222"/>
      <c r="F6" s="191"/>
      <c r="G6" s="190" t="s">
        <v>228</v>
      </c>
      <c r="H6" s="198" t="s">
        <v>357</v>
      </c>
      <c r="I6" s="199">
        <f>IFERROR(INDEX(UTDF_input!A29:AC29,1,MATCH("SBR",UTDF_input!A26:AC26,0)),0)+IFERROR(INDEX(UTDF_input!A29:AC29,1,MATCH("SWR",UTDF_input!A26:AC26,0)),0)</f>
        <v>0</v>
      </c>
      <c r="J6" s="199">
        <f>IFERROR(INDEX(UTDF_input!A29:AC29,1,MATCH("SBT",UTDF_input!A26:AC26,0)),0)+IFERROR(INDEX(UTDF_input!A29:AC29,1,MATCH("SWT",UTDF_input!A26:AC26,0)),0)</f>
        <v>0</v>
      </c>
      <c r="K6" s="199">
        <f>IFERROR(INDEX(UTDF_input!A29:AC29,1,MATCH("SBL",UTDF_input!A26:AC26,0)),0)+IFERROR(INDEX(UTDF_input!A29:AC29,1,MATCH("SWL",UTDF_input!A26:AC26,0)),0)</f>
        <v>0</v>
      </c>
      <c r="M6" s="215">
        <f>IFERROR(INDEX(UTDF_input!A47:AC47,1,MATCH("SBT",UTDF_input!A26:AC26,0)),0)</f>
        <v>0</v>
      </c>
      <c r="N6" s="215">
        <f>IFERROR(INDEX(UTDF_input!A48:AC48,1,MATCH("SBT",UTDF_input!A26:AC26,0)),0)</f>
        <v>0</v>
      </c>
      <c r="U6" s="156" t="s">
        <v>404</v>
      </c>
      <c r="V6" s="196">
        <v>4</v>
      </c>
      <c r="W6" s="197"/>
    </row>
    <row r="7" spans="1:26" ht="13.5" customHeight="1" thickBot="1" x14ac:dyDescent="0.25">
      <c r="A7" s="197"/>
      <c r="B7" s="197"/>
      <c r="C7" s="197"/>
      <c r="D7" s="197"/>
      <c r="E7" s="222"/>
      <c r="F7" s="191"/>
      <c r="G7" s="190" t="s">
        <v>53</v>
      </c>
      <c r="H7" s="198">
        <f>IF(I6=0,10,50)</f>
        <v>10</v>
      </c>
      <c r="I7" s="201">
        <f>IFERROR(INDEX(UTDF_input!A46:AC46,1,MATCH("SBR",UTDF_input!A26:AC26,0)),0)+IFERROR(INDEX(UTDF_input!A46:AC46,1,MATCH("SWR",UTDF_input!A26:AC26,0)),0)</f>
        <v>0</v>
      </c>
      <c r="J7" s="201">
        <f>IFERROR(INDEX(UTDF_input!A46:AC46,1,MATCH("SBT",UTDF_input!A26:AC26,0)),0)+IFERROR(INDEX(UTDF_input!A46:AC46,1,MATCH("SWT",UTDF_input!A26:AC26,0)),0)</f>
        <v>0</v>
      </c>
      <c r="K7" s="201">
        <f>IFERROR(INDEX(UTDF_input!A46:AC46,1,MATCH("SBL",UTDF_input!A26:AC26,0)),0)+IFERROR(INDEX(UTDF_input!A46:AC46,1,MATCH("SWL",UTDF_input!A26:AC26,0)),0)</f>
        <v>0</v>
      </c>
      <c r="L7" s="273" t="str">
        <f>IF($B$21="Yes","SB LT Treatment","")</f>
        <v/>
      </c>
      <c r="M7" s="273"/>
      <c r="U7" s="200" t="s">
        <v>468</v>
      </c>
      <c r="V7" s="193" t="str">
        <f>IF(UTDF_input!E82=1,"CBD","Other")</f>
        <v>Other</v>
      </c>
      <c r="W7" s="213">
        <f>IF(V7="CBD",0.9,1)</f>
        <v>1</v>
      </c>
      <c r="X7" s="242"/>
      <c r="Y7" s="242"/>
    </row>
    <row r="8" spans="1:26" ht="13.5" thickBot="1" x14ac:dyDescent="0.25">
      <c r="A8" s="197"/>
      <c r="B8" s="197"/>
      <c r="C8" s="197"/>
      <c r="D8" s="197"/>
      <c r="F8" s="273" t="str">
        <f>IF($B$21="Yes","EB LT Treatment","")</f>
        <v/>
      </c>
      <c r="G8" s="273"/>
      <c r="L8" s="274"/>
      <c r="M8" s="275"/>
      <c r="U8" s="156" t="s">
        <v>407</v>
      </c>
      <c r="V8" s="196">
        <v>40</v>
      </c>
    </row>
    <row r="9" spans="1:26" ht="13.5" thickBot="1" x14ac:dyDescent="0.25">
      <c r="A9" s="197"/>
      <c r="B9" s="197"/>
      <c r="C9" s="197"/>
      <c r="D9" s="197"/>
      <c r="F9" s="274"/>
      <c r="G9" s="275"/>
      <c r="L9" s="213">
        <f>IF(L8="",0,VLOOKUP(L8,$Y$12:$Z$14,2,FALSE))</f>
        <v>0</v>
      </c>
      <c r="M9" s="203"/>
      <c r="O9" s="204"/>
      <c r="P9" s="205"/>
      <c r="U9" s="192" t="s">
        <v>408</v>
      </c>
      <c r="V9" s="202">
        <v>150</v>
      </c>
    </row>
    <row r="10" spans="1:26" x14ac:dyDescent="0.2">
      <c r="F10" s="213">
        <f>IF(F9="",0,VLOOKUP(F9,$Y$12:$Z$14,2,FALSE))</f>
        <v>0</v>
      </c>
      <c r="M10" s="190" t="s">
        <v>53</v>
      </c>
      <c r="N10" s="190" t="s">
        <v>228</v>
      </c>
      <c r="U10" s="239" t="s">
        <v>525</v>
      </c>
      <c r="V10" s="190">
        <v>3.5</v>
      </c>
      <c r="X10" s="240" t="s">
        <v>473</v>
      </c>
      <c r="Y10" s="240" t="s">
        <v>295</v>
      </c>
    </row>
    <row r="11" spans="1:26" x14ac:dyDescent="0.2">
      <c r="F11" s="190" t="s">
        <v>228</v>
      </c>
      <c r="G11" s="190" t="s">
        <v>53</v>
      </c>
      <c r="M11" s="198" t="s">
        <v>357</v>
      </c>
      <c r="N11" s="198">
        <f>IF(N12=0,10,50)</f>
        <v>10</v>
      </c>
    </row>
    <row r="12" spans="1:26" ht="13.5" thickBot="1" x14ac:dyDescent="0.25">
      <c r="A12" s="210" t="s">
        <v>245</v>
      </c>
      <c r="B12" s="210"/>
      <c r="D12" s="190" t="s">
        <v>229</v>
      </c>
      <c r="F12" s="199">
        <f>IFERROR(INDEX(UTDF_input!A29:AC29,1,MATCH("EBL",UTDF_input!A26:AC26,0)),0)+IFERROR(INDEX(UTDF_input!A29:AC29,1,MATCH("SEL",UTDF_input!A26:AC26,0)),0)</f>
        <v>0</v>
      </c>
      <c r="G12" s="201">
        <f>IFERROR(INDEX(UTDF_input!A46:AC46,1,MATCH("EBL",UTDF_input!A26:AC26,0)),0)+IFERROR(INDEX(UTDF_input!A46:AC46,1,MATCH("SEL",UTDF_input!A26:AC26,0)),0)</f>
        <v>0</v>
      </c>
      <c r="M12" s="201">
        <f>IFERROR(INDEX(UTDF_input!A46:AC46,1,MATCH("WBR",UTDF_input!A26:AC26,0)),0)+IFERROR(INDEX(UTDF_input!A46:AC46,1,MATCH("NWR",UTDF_input!A26:AC26,0)),0)</f>
        <v>0</v>
      </c>
      <c r="N12" s="199">
        <f>IFERROR(INDEX(UTDF_input!A29:AC29,1,MATCH("WBR",UTDF_input!A26:AC26,0)),0)+IFERROR(INDEX(UTDF_input!A29:AC29,1,MATCH("NWR",UTDF_input!A26:AC26,0)),0)</f>
        <v>0</v>
      </c>
      <c r="P12" s="190" t="s">
        <v>230</v>
      </c>
      <c r="R12" s="210" t="s">
        <v>245</v>
      </c>
      <c r="S12" s="210"/>
      <c r="U12" s="260" t="s">
        <v>736</v>
      </c>
      <c r="V12" s="156"/>
      <c r="Y12" s="242" t="s">
        <v>82</v>
      </c>
      <c r="Z12" s="240">
        <v>1</v>
      </c>
    </row>
    <row r="13" spans="1:26" ht="13.5" thickBot="1" x14ac:dyDescent="0.25">
      <c r="A13" s="207" t="str">
        <f>IF(UTDF_input!E6="",UTDF_input!I6,UTDF_input!E6)</f>
        <v>Grand Ave</v>
      </c>
      <c r="B13" s="209"/>
      <c r="D13" s="194">
        <f>IFERROR(INDEX(UTDF_input!A36:AC36,1,MATCH("EBT",UTDF_input!A26:AC26,0)),20)+IFERROR(INDEX(UTDF_input!A36:AC36,1,MATCH("SET",UTDF_input!A26:AC26,0)),20)</f>
        <v>20</v>
      </c>
      <c r="F13" s="203"/>
      <c r="G13" s="203"/>
      <c r="J13" s="213" t="str">
        <f>IF(I2=0,I26,I2)</f>
        <v>57th Dr</v>
      </c>
      <c r="M13" s="203"/>
      <c r="N13" s="203"/>
      <c r="P13" s="194">
        <f>IFERROR(INDEX(UTDF_input!A36:AC36,1,MATCH("WBT",UTDF_input!A26:AC26,0)),20)+IFERROR(INDEX(UTDF_input!A36:AC36,1,MATCH("NWT",UTDF_input!A26:AC26,0)),20)</f>
        <v>20</v>
      </c>
      <c r="R13" s="207">
        <f>IF(UTDF_input!F6="",UTDF_input!H6,UTDF_input!F6)</f>
        <v>0</v>
      </c>
      <c r="S13" s="209"/>
      <c r="U13" s="260" t="s">
        <v>732</v>
      </c>
      <c r="Y13" s="156" t="s">
        <v>83</v>
      </c>
      <c r="Z13" s="240">
        <v>2</v>
      </c>
    </row>
    <row r="14" spans="1:26" x14ac:dyDescent="0.2">
      <c r="A14" s="190" t="s">
        <v>518</v>
      </c>
      <c r="F14" s="199">
        <f>IFERROR(INDEX(UTDF_input!A29:AC29,1,MATCH("EBT",UTDF_input!A26:AC26,0)),0)+IFERROR(INDEX(UTDF_input!A29:AC29,1,MATCH("SET",UTDF_input!A26:AC26,0)),0)</f>
        <v>0</v>
      </c>
      <c r="G14" s="201">
        <f>IFERROR(INDEX(UTDF_input!A46:AC46,1,MATCH("EBT",UTDF_input!A26:AC26,0)),0)+IFERROR(INDEX(UTDF_input!A46:AC46,1,MATCH("SET",UTDF_input!A26:AC26,0)),0)</f>
        <v>0</v>
      </c>
      <c r="J14" s="190" t="str">
        <f>J13&amp;"_"&amp;K14</f>
        <v>57th Dr_Grand Ave</v>
      </c>
      <c r="K14" s="213" t="str">
        <f>IF(A13=0,R13,A13)</f>
        <v>Grand Ave</v>
      </c>
      <c r="M14" s="201">
        <f>IFERROR(INDEX(UTDF_input!A46:AC46,1,MATCH("WBT",UTDF_input!A26:AC26,0)),0)+IFERROR(INDEX(UTDF_input!A46:AC46,1,MATCH("NWT",UTDF_input!A26:AC26,0)),0)</f>
        <v>0</v>
      </c>
      <c r="N14" s="199">
        <f>IFERROR(INDEX(UTDF_input!A29:AC29,1,MATCH("WBT",UTDF_input!A26:AC26,0)),0)+IFERROR(INDEX(UTDF_input!A29:AC29,1,MATCH("NWT",UTDF_input!A26:AC26,0)),0)</f>
        <v>0</v>
      </c>
      <c r="R14" s="190" t="s">
        <v>518</v>
      </c>
      <c r="U14" s="260" t="s">
        <v>733</v>
      </c>
      <c r="V14" s="156"/>
      <c r="Y14" s="156" t="s">
        <v>526</v>
      </c>
      <c r="Z14" s="240">
        <v>3</v>
      </c>
    </row>
    <row r="15" spans="1:26" ht="13.5" thickBot="1" x14ac:dyDescent="0.25">
      <c r="A15" s="215">
        <v>0</v>
      </c>
      <c r="B15" s="190" t="s">
        <v>519</v>
      </c>
      <c r="D15" s="190" t="s">
        <v>514</v>
      </c>
      <c r="F15" s="203"/>
      <c r="G15" s="203"/>
      <c r="M15" s="203"/>
      <c r="N15" s="203"/>
      <c r="P15" s="190" t="s">
        <v>515</v>
      </c>
      <c r="R15" s="215">
        <v>0</v>
      </c>
      <c r="U15" s="260" t="s">
        <v>734</v>
      </c>
    </row>
    <row r="16" spans="1:26" ht="13.5" thickBot="1" x14ac:dyDescent="0.25">
      <c r="D16" s="195" t="s">
        <v>473</v>
      </c>
      <c r="F16" s="199">
        <f>IFERROR(INDEX(UTDF_input!A29:AC29,1,MATCH("EBR",UTDF_input!A26:AC26,0)),0)+IFERROR(INDEX(UTDF_input!A29:AC29,1,MATCH("SER",UTDF_input!A26:AC26,0)),0)</f>
        <v>0</v>
      </c>
      <c r="G16" s="201">
        <f>IFERROR(INDEX(UTDF_input!A46:AC46,1,MATCH("EBR",UTDF_input!A26:AC26,0)),0)+IFERROR(INDEX(UTDF_input!A46:AC46,1,MATCH("SER",UTDF_input!A26:AC26,0)),0)</f>
        <v>0</v>
      </c>
      <c r="M16" s="201">
        <f>IFERROR(INDEX(UTDF_input!A46:AC46,1,MATCH("WBL",UTDF_input!A26:AC26,0)),0)+IFERROR(INDEX(UTDF_input!A46:AC46,1,MATCH("NWL",UTDF_input!A26:AC26,0)),0)</f>
        <v>0</v>
      </c>
      <c r="N16" s="199">
        <f>IFERROR(INDEX(UTDF_input!A29:AC29,1,MATCH("WBL",UTDF_input!A26:AC26,0)),0)+IFERROR(INDEX(UTDF_input!A29:AC29,1,MATCH("NWL",UTDF_input!A26:AC26,0)),0)</f>
        <v>0</v>
      </c>
      <c r="P16" s="195" t="s">
        <v>473</v>
      </c>
      <c r="R16" s="190" t="s">
        <v>519</v>
      </c>
      <c r="U16" s="260" t="s">
        <v>735</v>
      </c>
    </row>
    <row r="17" spans="1:24" x14ac:dyDescent="0.2">
      <c r="D17" s="214" t="s">
        <v>474</v>
      </c>
      <c r="E17" s="215">
        <f>IFERROR(INDEX(UTDF_input!A47:AC47,1,MATCH("EBT",UTDF_input!A26:AC26,0)),0)</f>
        <v>0</v>
      </c>
      <c r="F17" s="198" t="s">
        <v>357</v>
      </c>
      <c r="G17" s="198">
        <f>IF(F16=0,10,50)</f>
        <v>10</v>
      </c>
      <c r="P17" s="214" t="s">
        <v>474</v>
      </c>
      <c r="Q17" s="215">
        <f>IFERROR(INDEX(UTDF_input!A47:AC47,1,MATCH("WBT",UTDF_input!A26:AC26,0)),0)</f>
        <v>0</v>
      </c>
      <c r="U17" s="213" t="s">
        <v>405</v>
      </c>
      <c r="X17" s="240" t="s">
        <v>405</v>
      </c>
    </row>
    <row r="18" spans="1:24" ht="13.5" thickBot="1" x14ac:dyDescent="0.25">
      <c r="D18" s="214" t="s">
        <v>475</v>
      </c>
      <c r="E18" s="215">
        <f>IFERROR(INDEX(UTDF_input!A48:AC48,1,MATCH("EBT",UTDF_input!A26:AC26,0)),0)</f>
        <v>0</v>
      </c>
      <c r="M18" s="273" t="str">
        <f>IF($B$21="Yes","WB LT Treatment","")</f>
        <v/>
      </c>
      <c r="N18" s="273"/>
      <c r="P18" s="214" t="s">
        <v>475</v>
      </c>
      <c r="Q18" s="215">
        <f>IFERROR(INDEX(UTDF_input!A48:AC48,1,MATCH("WBT",UTDF_input!A26:AC26,0)),0)</f>
        <v>0</v>
      </c>
      <c r="U18" s="213" t="s">
        <v>406</v>
      </c>
      <c r="X18" s="240" t="s">
        <v>406</v>
      </c>
    </row>
    <row r="19" spans="1:24" ht="13.5" thickBot="1" x14ac:dyDescent="0.25">
      <c r="M19" s="274"/>
      <c r="N19" s="275"/>
    </row>
    <row r="20" spans="1:24" ht="13.5" thickBot="1" x14ac:dyDescent="0.25">
      <c r="B20" s="211" t="s">
        <v>516</v>
      </c>
      <c r="C20" s="212"/>
      <c r="D20" s="212"/>
      <c r="E20" s="223"/>
      <c r="M20" s="213">
        <f>IF(M19="",0,VLOOKUP(M19,$Y$12:$Z$14,2,FALSE))</f>
        <v>0</v>
      </c>
    </row>
    <row r="21" spans="1:24" ht="13.5" thickBot="1" x14ac:dyDescent="0.25">
      <c r="B21" s="244" t="s">
        <v>295</v>
      </c>
      <c r="C21" s="243"/>
      <c r="D21" s="243"/>
      <c r="E21" s="156"/>
      <c r="H21" s="190" t="s">
        <v>53</v>
      </c>
      <c r="I21" s="201">
        <f>IFERROR(INDEX(UTDF_input!A46:AC46,1,MATCH("NBL",UTDF_input!A26:AC26,0)),0)+IFERROR(INDEX(UTDF_input!A46:AC46,1,MATCH("NEL",UTDF_input!A26:AC26,0)),0)</f>
        <v>0</v>
      </c>
      <c r="J21" s="201">
        <f>IFERROR(INDEX(UTDF_input!A46:AC46,1,MATCH("NBT",UTDF_input!A26:AC26,0)),0)+IFERROR(INDEX(UTDF_input!A46:AC46,1,MATCH("NET",UTDF_input!A26:AC26,0)),0)</f>
        <v>0</v>
      </c>
      <c r="K21" s="201">
        <f>IFERROR(INDEX(UTDF_input!A46:AC46,1,MATCH("NBR",UTDF_input!A26:AC26,0)),0)+IFERROR(INDEX(UTDF_input!A46:AC46,1,MATCH("NER",UTDF_input!A26:AC26,0)),0)</f>
        <v>0</v>
      </c>
      <c r="L21" s="198" t="s">
        <v>357</v>
      </c>
      <c r="M21" s="190" t="s">
        <v>517</v>
      </c>
      <c r="O21" s="215">
        <f>IFERROR(INDEX(UTDF_input!A47:AC47,1,MATCH("NBT",UTDF_input!A26:AC26,0)),0)</f>
        <v>0</v>
      </c>
      <c r="P21" s="215">
        <f>IFERROR(INDEX(UTDF_input!A48:AC48,1,MATCH("NBT",UTDF_input!A26:AC26,0)),0)</f>
        <v>0</v>
      </c>
    </row>
    <row r="22" spans="1:24" ht="13.5" thickBot="1" x14ac:dyDescent="0.25">
      <c r="H22" s="190" t="s">
        <v>228</v>
      </c>
      <c r="I22" s="199">
        <f>IFERROR(INDEX(UTDF_input!A29:AC29,1,MATCH("NBL",UTDF_input!A26:AC26,0)),0)+IFERROR(INDEX(UTDF_input!A29:AC29,1,MATCH("NEL",UTDF_input!A26:AC26,0)),0)</f>
        <v>0</v>
      </c>
      <c r="J22" s="199">
        <f>IFERROR(INDEX(UTDF_input!A29:AC29,1,MATCH("NBT",UTDF_input!A26:AC26,0)),0)+IFERROR(INDEX(UTDF_input!A29:AC29,1,MATCH("NET",UTDF_input!A26:AC26,0)),0)</f>
        <v>0</v>
      </c>
      <c r="K22" s="199">
        <f>IFERROR(INDEX(UTDF_input!A29:AC29,1,MATCH("NBR",UTDF_input!A26:AC26,0)),0)+IFERROR(INDEX(UTDF_input!A29:AC29,1,MATCH("NER",UTDF_input!A26:AC26,0)),0)</f>
        <v>0</v>
      </c>
      <c r="L22" s="198">
        <f>IF(K22=0,10,50)</f>
        <v>10</v>
      </c>
      <c r="M22" s="195" t="s">
        <v>473</v>
      </c>
      <c r="O22" s="214" t="s">
        <v>474</v>
      </c>
      <c r="P22" s="214" t="s">
        <v>475</v>
      </c>
    </row>
    <row r="23" spans="1:24" ht="13.5" thickBot="1" x14ac:dyDescent="0.25">
      <c r="B23" s="211" t="s">
        <v>554</v>
      </c>
      <c r="C23" s="245"/>
      <c r="D23" s="246"/>
      <c r="F23" s="273" t="str">
        <f>IF($B$21="Yes","NB LT Treatment","")</f>
        <v/>
      </c>
      <c r="G23" s="273"/>
      <c r="O23" s="203"/>
      <c r="P23" s="203"/>
    </row>
    <row r="24" spans="1:24" ht="13.5" thickBot="1" x14ac:dyDescent="0.25">
      <c r="B24" s="244" t="s">
        <v>295</v>
      </c>
      <c r="F24" s="274"/>
      <c r="G24" s="275"/>
      <c r="I24" s="190" t="s">
        <v>232</v>
      </c>
      <c r="J24" s="194">
        <f>IFERROR(INDEX(UTDF_input!A36:AC36,1,MATCH("NBT",UTDF_input!A26:AC26,0)),20)+IFERROR(INDEX(UTDF_input!A36:AC36,1,MATCH("NET",UTDF_input!A26:AC26,0)),20)</f>
        <v>0</v>
      </c>
      <c r="O24" s="203"/>
      <c r="P24" s="203"/>
    </row>
    <row r="25" spans="1:24" ht="13.5" thickBot="1" x14ac:dyDescent="0.25">
      <c r="F25" s="213">
        <f>IF(F24="",0,VLOOKUP(F24,$Y$12:$Z$14,2,FALSE))</f>
        <v>0</v>
      </c>
      <c r="O25" s="203"/>
      <c r="P25" s="203"/>
    </row>
    <row r="26" spans="1:24" ht="13.5" thickBot="1" x14ac:dyDescent="0.25">
      <c r="B26" s="276" t="str">
        <f>IF($B$24="Yes","Cycle (s) =","")</f>
        <v/>
      </c>
      <c r="C26" s="276"/>
      <c r="D26" s="247">
        <v>0</v>
      </c>
      <c r="H26" s="190" t="s">
        <v>245</v>
      </c>
      <c r="I26" s="207">
        <f>IF(UTDF_input!C6="",UTDF_input!G6,UTDF_input!C6)</f>
        <v>0</v>
      </c>
      <c r="J26" s="208"/>
      <c r="K26" s="209"/>
      <c r="L26" s="190" t="s">
        <v>518</v>
      </c>
      <c r="M26" s="215">
        <v>0</v>
      </c>
      <c r="N26" s="190" t="s">
        <v>519</v>
      </c>
      <c r="O26" s="203"/>
      <c r="P26" s="203"/>
    </row>
    <row r="28" spans="1:24" x14ac:dyDescent="0.2">
      <c r="J28" s="190" t="str">
        <f>IF(AND(I2="",A13=""),"",I2&amp;" &amp; "&amp;A13)</f>
        <v>57th Dr &amp; Grand Ave</v>
      </c>
    </row>
    <row r="30" spans="1:24" ht="15" x14ac:dyDescent="0.25">
      <c r="A30" s="271" t="s">
        <v>203</v>
      </c>
      <c r="B30" s="271"/>
      <c r="C30" s="271"/>
      <c r="D30" s="271"/>
      <c r="E30" s="271"/>
      <c r="F30" s="271"/>
      <c r="G30" s="271"/>
      <c r="H30" s="271"/>
    </row>
    <row r="31" spans="1:24" ht="15" x14ac:dyDescent="0.25">
      <c r="A31" s="272" t="s">
        <v>527</v>
      </c>
      <c r="B31" s="272"/>
      <c r="C31" s="272"/>
      <c r="D31" s="272"/>
      <c r="E31" s="272"/>
      <c r="F31" s="272"/>
      <c r="G31" s="272"/>
      <c r="H31" s="272"/>
    </row>
    <row r="32" spans="1:24" ht="15" x14ac:dyDescent="0.25">
      <c r="A32" s="206" t="s">
        <v>737</v>
      </c>
      <c r="B32" s="206"/>
      <c r="C32" s="206"/>
      <c r="D32" s="206"/>
      <c r="E32" s="42"/>
      <c r="F32" s="206"/>
      <c r="G32" s="206"/>
      <c r="H32" s="206"/>
    </row>
    <row r="33" spans="1:8" ht="15" x14ac:dyDescent="0.25">
      <c r="A33" s="206" t="s">
        <v>744</v>
      </c>
      <c r="B33" s="206"/>
      <c r="C33" s="206"/>
      <c r="D33" s="206"/>
      <c r="E33" s="42"/>
      <c r="F33" s="206"/>
      <c r="G33" s="206"/>
      <c r="H33" s="206"/>
    </row>
    <row r="34" spans="1:8" ht="15" x14ac:dyDescent="0.25">
      <c r="A34" s="5"/>
      <c r="B34" s="5"/>
      <c r="C34" s="5"/>
      <c r="D34" s="5"/>
      <c r="E34" s="5"/>
      <c r="F34" s="5"/>
      <c r="G34" s="5"/>
      <c r="H34" s="5"/>
    </row>
    <row r="35" spans="1:8" ht="12.75" customHeight="1" x14ac:dyDescent="0.2">
      <c r="A35" s="270" t="s">
        <v>553</v>
      </c>
      <c r="B35" s="270"/>
      <c r="C35" s="270"/>
      <c r="D35" s="270"/>
      <c r="E35" s="270"/>
      <c r="F35" s="270"/>
      <c r="G35" s="270"/>
      <c r="H35" s="270"/>
    </row>
    <row r="36" spans="1:8" ht="12.75" customHeight="1" x14ac:dyDescent="0.2">
      <c r="A36" s="270"/>
      <c r="B36" s="270"/>
      <c r="C36" s="270"/>
      <c r="D36" s="270"/>
      <c r="E36" s="270"/>
      <c r="F36" s="270"/>
      <c r="G36" s="270"/>
      <c r="H36" s="270"/>
    </row>
    <row r="37" spans="1:8" ht="12.75" customHeight="1" x14ac:dyDescent="0.2">
      <c r="A37" s="270"/>
      <c r="B37" s="270"/>
      <c r="C37" s="270"/>
      <c r="D37" s="270"/>
      <c r="E37" s="270"/>
      <c r="F37" s="270"/>
      <c r="G37" s="270"/>
      <c r="H37" s="270"/>
    </row>
    <row r="38" spans="1:8" ht="12.75" customHeight="1" x14ac:dyDescent="0.2">
      <c r="A38" s="270"/>
      <c r="B38" s="270"/>
      <c r="C38" s="270"/>
      <c r="D38" s="270"/>
      <c r="E38" s="270"/>
      <c r="F38" s="270"/>
      <c r="G38" s="270"/>
      <c r="H38" s="270"/>
    </row>
    <row r="39" spans="1:8" ht="12.75" customHeight="1" x14ac:dyDescent="0.2">
      <c r="A39" s="270"/>
      <c r="B39" s="270"/>
      <c r="C39" s="270"/>
      <c r="D39" s="270"/>
      <c r="E39" s="270"/>
      <c r="F39" s="270"/>
      <c r="G39" s="270"/>
      <c r="H39" s="270"/>
    </row>
    <row r="40" spans="1:8" ht="12.75" customHeight="1" x14ac:dyDescent="0.2">
      <c r="A40" s="270"/>
      <c r="B40" s="270"/>
      <c r="C40" s="270"/>
      <c r="D40" s="270"/>
      <c r="E40" s="270"/>
      <c r="F40" s="270"/>
      <c r="G40" s="270"/>
      <c r="H40" s="270"/>
    </row>
    <row r="41" spans="1:8" ht="12.75" customHeight="1" x14ac:dyDescent="0.2">
      <c r="A41" s="270"/>
      <c r="B41" s="270"/>
      <c r="C41" s="270"/>
      <c r="D41" s="270"/>
      <c r="E41" s="270"/>
      <c r="F41" s="270"/>
      <c r="G41" s="270"/>
      <c r="H41" s="270"/>
    </row>
    <row r="42" spans="1:8" ht="12.75" customHeight="1" x14ac:dyDescent="0.2">
      <c r="A42" s="270"/>
      <c r="B42" s="270"/>
      <c r="C42" s="270"/>
      <c r="D42" s="270"/>
      <c r="E42" s="270"/>
      <c r="F42" s="270"/>
      <c r="G42" s="270"/>
      <c r="H42" s="270"/>
    </row>
    <row r="43" spans="1:8" ht="12.75" customHeight="1" x14ac:dyDescent="0.2">
      <c r="A43" s="270"/>
      <c r="B43" s="270"/>
      <c r="C43" s="270"/>
      <c r="D43" s="270"/>
      <c r="E43" s="270"/>
      <c r="F43" s="270"/>
      <c r="G43" s="270"/>
      <c r="H43" s="270"/>
    </row>
    <row r="44" spans="1:8" x14ac:dyDescent="0.2">
      <c r="A44" s="270"/>
      <c r="B44" s="270"/>
      <c r="C44" s="270"/>
      <c r="D44" s="270"/>
      <c r="E44" s="270"/>
      <c r="F44" s="270"/>
      <c r="G44" s="270"/>
      <c r="H44" s="270"/>
    </row>
  </sheetData>
  <mergeCells count="12">
    <mergeCell ref="A35:H44"/>
    <mergeCell ref="A30:H30"/>
    <mergeCell ref="A31:H31"/>
    <mergeCell ref="F8:G8"/>
    <mergeCell ref="L7:M7"/>
    <mergeCell ref="F23:G23"/>
    <mergeCell ref="M18:N18"/>
    <mergeCell ref="F9:G9"/>
    <mergeCell ref="F24:G24"/>
    <mergeCell ref="M19:N19"/>
    <mergeCell ref="L8:M8"/>
    <mergeCell ref="B26:C26"/>
  </mergeCells>
  <conditionalFormatting sqref="P9 V9">
    <cfRule type="containsText" dxfId="52" priority="27" stopIfTrue="1" operator="containsText" text="CS/RS">
      <formula>NOT(ISERROR(SEARCH("CS/RS",P9)))</formula>
    </cfRule>
    <cfRule type="containsText" dxfId="51" priority="28" stopIfTrue="1" operator="containsText" text="Webster">
      <formula>NOT(ISERROR(SEARCH("Webster",P9)))</formula>
    </cfRule>
  </conditionalFormatting>
  <conditionalFormatting sqref="F8:G8 F23:G23 L7:M7 M18:N18">
    <cfRule type="containsText" dxfId="50" priority="26" stopIfTrue="1" operator="containsText" text="LT">
      <formula>NOT(ISERROR(SEARCH("LT",F7)))</formula>
    </cfRule>
  </conditionalFormatting>
  <conditionalFormatting sqref="F9:G9 F24:G24 M19:N19 L8:M8">
    <cfRule type="containsText" dxfId="49" priority="22" stopIfTrue="1" operator="containsText" text="P">
      <formula>NOT(ISERROR(SEARCH("P",F8)))</formula>
    </cfRule>
  </conditionalFormatting>
  <conditionalFormatting sqref="F8:G8">
    <cfRule type="containsText" dxfId="48" priority="16" stopIfTrue="1" operator="containsText" text="LT">
      <formula>NOT(ISERROR(SEARCH("LT",F8)))</formula>
    </cfRule>
  </conditionalFormatting>
  <conditionalFormatting sqref="L7:M7">
    <cfRule type="containsText" dxfId="47" priority="15" stopIfTrue="1" operator="containsText" text="LT">
      <formula>NOT(ISERROR(SEARCH("LT",L7)))</formula>
    </cfRule>
  </conditionalFormatting>
  <conditionalFormatting sqref="F23:G23">
    <cfRule type="containsText" dxfId="46" priority="14" stopIfTrue="1" operator="containsText" text="LT">
      <formula>NOT(ISERROR(SEARCH("LT",F23)))</formula>
    </cfRule>
  </conditionalFormatting>
  <conditionalFormatting sqref="M18:N18">
    <cfRule type="containsText" dxfId="45" priority="13" stopIfTrue="1" operator="containsText" text="LT">
      <formula>NOT(ISERROR(SEARCH("LT",M18)))</formula>
    </cfRule>
  </conditionalFormatting>
  <conditionalFormatting sqref="F9:G9">
    <cfRule type="containsText" dxfId="44" priority="12" stopIfTrue="1" operator="containsText" text="P">
      <formula>NOT(ISERROR(SEARCH("P",F9)))</formula>
    </cfRule>
  </conditionalFormatting>
  <conditionalFormatting sqref="F24:G24">
    <cfRule type="containsText" dxfId="43" priority="11" stopIfTrue="1" operator="containsText" text="P">
      <formula>NOT(ISERROR(SEARCH("P",F24)))</formula>
    </cfRule>
  </conditionalFormatting>
  <conditionalFormatting sqref="M19:N19">
    <cfRule type="containsText" dxfId="42" priority="10" stopIfTrue="1" operator="containsText" text="P">
      <formula>NOT(ISERROR(SEARCH("P",M19)))</formula>
    </cfRule>
  </conditionalFormatting>
  <conditionalFormatting sqref="L8:M8">
    <cfRule type="containsText" dxfId="41" priority="9" stopIfTrue="1" operator="containsText" text="P">
      <formula>NOT(ISERROR(SEARCH("P",L8)))</formula>
    </cfRule>
  </conditionalFormatting>
  <conditionalFormatting sqref="F24:G24">
    <cfRule type="containsText" dxfId="40" priority="8" stopIfTrue="1" operator="containsText" text="P">
      <formula>NOT(ISERROR(SEARCH("P",F24)))</formula>
    </cfRule>
  </conditionalFormatting>
  <conditionalFormatting sqref="M19:N19">
    <cfRule type="containsText" dxfId="39" priority="7" stopIfTrue="1" operator="containsText" text="P">
      <formula>NOT(ISERROR(SEARCH("P",M19)))</formula>
    </cfRule>
  </conditionalFormatting>
  <conditionalFormatting sqref="L8:M8">
    <cfRule type="containsText" dxfId="38" priority="6" stopIfTrue="1" operator="containsText" text="P">
      <formula>NOT(ISERROR(SEARCH("P",L8)))</formula>
    </cfRule>
  </conditionalFormatting>
  <conditionalFormatting sqref="L8:M8">
    <cfRule type="containsText" dxfId="37" priority="5" stopIfTrue="1" operator="containsText" text="P">
      <formula>NOT(ISERROR(SEARCH("P",L8)))</formula>
    </cfRule>
  </conditionalFormatting>
  <conditionalFormatting sqref="B26:C26">
    <cfRule type="containsText" dxfId="36" priority="2" stopIfTrue="1" operator="containsText" text="Cycle">
      <formula>NOT(ISERROR(SEARCH("Cycle",B26)))</formula>
    </cfRule>
  </conditionalFormatting>
  <conditionalFormatting sqref="B26:C26">
    <cfRule type="containsText" dxfId="35" priority="1" stopIfTrue="1" operator="containsText" text="Cycle">
      <formula>NOT(ISERROR(SEARCH("Cycle",B26)))</formula>
    </cfRule>
  </conditionalFormatting>
  <dataValidations count="5">
    <dataValidation type="list" allowBlank="1" showInputMessage="1" showErrorMessage="1" sqref="V7" xr:uid="{00000000-0002-0000-0100-000000000000}">
      <formula1>$U$17:$U$18</formula1>
    </dataValidation>
    <dataValidation showInputMessage="1" showErrorMessage="1" sqref="C21:E21" xr:uid="{00000000-0002-0000-0100-000001000000}"/>
    <dataValidation type="list" showInputMessage="1" showErrorMessage="1" sqref="B21 B24" xr:uid="{00000000-0002-0000-0100-000002000000}">
      <formula1>$X$10:$Y$10</formula1>
    </dataValidation>
    <dataValidation type="list" showInputMessage="1" showErrorMessage="1" sqref="F9:G9 F24:G24 M19:N19 L8:M8" xr:uid="{00000000-0002-0000-0100-000003000000}">
      <formula1>$Y$12:$Y$15</formula1>
    </dataValidation>
    <dataValidation type="list" allowBlank="1" showInputMessage="1" showErrorMessage="1" sqref="D16 M22 P16 L5" xr:uid="{00000000-0002-0000-0100-000004000000}">
      <formula1>$X$10:$Y$10</formula1>
    </dataValidation>
  </dataValidations>
  <pageMargins left="0.7" right="0.7" top="0.75" bottom="0.75" header="0.3" footer="0.3"/>
  <pageSetup orientation="portrait" horizontalDpi="1200" verticalDpi="1200"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G69"/>
  <sheetViews>
    <sheetView topLeftCell="A10" zoomScale="80" zoomScaleNormal="80" workbookViewId="0">
      <selection activeCell="A10" sqref="A1:XFD1048576"/>
    </sheetView>
  </sheetViews>
  <sheetFormatPr defaultColWidth="9.140625" defaultRowHeight="15" x14ac:dyDescent="0.25"/>
  <cols>
    <col min="1" max="1" width="21" bestFit="1" customWidth="1"/>
    <col min="10" max="11" width="9.7109375" customWidth="1"/>
    <col min="12" max="34" width="9.140625" customWidth="1"/>
  </cols>
  <sheetData>
    <row r="1" spans="1:27" x14ac:dyDescent="0.25">
      <c r="A1" s="282" t="s">
        <v>204</v>
      </c>
      <c r="B1" s="282"/>
      <c r="C1" s="282"/>
      <c r="L1" s="262" t="s">
        <v>75</v>
      </c>
      <c r="M1" s="262"/>
      <c r="N1" s="262" t="s">
        <v>115</v>
      </c>
      <c r="O1" s="262"/>
      <c r="Q1" t="s">
        <v>91</v>
      </c>
      <c r="R1" t="s">
        <v>92</v>
      </c>
      <c r="W1" t="s">
        <v>91</v>
      </c>
      <c r="X1" t="s">
        <v>92</v>
      </c>
    </row>
    <row r="2" spans="1:27" x14ac:dyDescent="0.25">
      <c r="A2" s="139" t="s">
        <v>73</v>
      </c>
      <c r="B2" s="123" t="s">
        <v>13</v>
      </c>
      <c r="C2" s="123" t="s">
        <v>14</v>
      </c>
      <c r="D2" s="123" t="s">
        <v>18</v>
      </c>
      <c r="E2" s="123" t="s">
        <v>19</v>
      </c>
      <c r="F2" s="123" t="s">
        <v>3</v>
      </c>
      <c r="G2" s="123" t="s">
        <v>4</v>
      </c>
      <c r="H2" s="123" t="s">
        <v>8</v>
      </c>
      <c r="I2" s="123" t="s">
        <v>9</v>
      </c>
      <c r="J2" s="1" t="str">
        <f>IF(M17+M18&gt;=M15+M16,L1,N1)</f>
        <v>N-S Major</v>
      </c>
      <c r="K2" s="1"/>
      <c r="L2" t="s">
        <v>13</v>
      </c>
      <c r="M2">
        <v>7</v>
      </c>
      <c r="N2" t="s">
        <v>13</v>
      </c>
      <c r="O2">
        <v>5</v>
      </c>
      <c r="Q2">
        <v>1</v>
      </c>
      <c r="R2">
        <v>50000</v>
      </c>
      <c r="W2">
        <v>1</v>
      </c>
      <c r="X2">
        <v>150000</v>
      </c>
    </row>
    <row r="3" spans="1:27" x14ac:dyDescent="0.25">
      <c r="A3" t="s">
        <v>74</v>
      </c>
      <c r="B3" s="2">
        <f>Sheet1!N4</f>
        <v>0</v>
      </c>
      <c r="C3" s="2">
        <f>IF(Sheet1!P5=0,Sheet1!O4+Sheet1!P4,Sheet1!O4)</f>
        <v>0</v>
      </c>
      <c r="D3" s="2">
        <f>IF(Sheet1!N4=Sheet1!S4, Sheet1!S4+1,Sheet1!S4)</f>
        <v>1</v>
      </c>
      <c r="E3" s="2">
        <f>IF(Sheet1!U5=0,Sheet1!T4+Sheet1!U4,Sheet1!T4)</f>
        <v>0</v>
      </c>
      <c r="F3" s="2">
        <f>Sheet1!D4+Sheet1!W4+Sheet1!Z4</f>
        <v>0</v>
      </c>
      <c r="G3" s="2">
        <f>IF(Sheet1!F5=0,Sheet1!E4+Sheet1!F4+Sheet1!X4+Sheet1!AA4,Sheet1!E4+Sheet1!X4+Sheet1!AA4)</f>
        <v>0</v>
      </c>
      <c r="H3" s="2">
        <f>IF(Sheet1!D4+Sheet1!W4+Sheet1!Z4=Sheet1!I4+Sheet1!AC4+Sheet1!AF4,Sheet1!I4+Sheet1!AC4+Sheet1!AF4+1,Sheet1!I4+Sheet1!AC4+Sheet1!AF4)</f>
        <v>1</v>
      </c>
      <c r="I3" s="2">
        <f>IF(Sheet1!K5=0,Sheet1!J4+Sheet1!K4+Sheet1!AD4+Sheet1!AG4,Sheet1!J4+Sheet1!AD4+Sheet1!AG4)</f>
        <v>0</v>
      </c>
      <c r="L3" t="s">
        <v>14</v>
      </c>
      <c r="M3">
        <v>4</v>
      </c>
      <c r="N3" t="s">
        <v>14</v>
      </c>
      <c r="O3">
        <v>2</v>
      </c>
      <c r="Q3">
        <v>2</v>
      </c>
      <c r="R3">
        <v>90000</v>
      </c>
      <c r="W3">
        <v>2</v>
      </c>
      <c r="X3">
        <v>300000</v>
      </c>
    </row>
    <row r="4" spans="1:27" x14ac:dyDescent="0.25">
      <c r="A4" s="139" t="s">
        <v>80</v>
      </c>
      <c r="B4" s="123">
        <f>IF($J$2="N-S Major",M2,O2)</f>
        <v>7</v>
      </c>
      <c r="C4" s="123">
        <f>IF($J$2="N-S Major",M3,O3)</f>
        <v>4</v>
      </c>
      <c r="D4" s="123">
        <f>IF($J$2="N-S Major",M4,O4)</f>
        <v>3</v>
      </c>
      <c r="E4" s="123">
        <f>IF($J$2="N-S Major",M5,O5)</f>
        <v>8</v>
      </c>
      <c r="F4" s="123">
        <f>IF($J$2="N-S Major",M6,O6)</f>
        <v>5</v>
      </c>
      <c r="G4" s="123">
        <f>IF($J$2="N-S Major",M7,O7)</f>
        <v>2</v>
      </c>
      <c r="H4" s="123">
        <f>IF($J$2="N-S Major",M8,O8)</f>
        <v>1</v>
      </c>
      <c r="I4" s="123">
        <f>IF($J$2="N-S Major",M9,O9)</f>
        <v>6</v>
      </c>
      <c r="L4" t="s">
        <v>18</v>
      </c>
      <c r="M4">
        <v>3</v>
      </c>
      <c r="N4" t="s">
        <v>18</v>
      </c>
      <c r="O4">
        <v>1</v>
      </c>
      <c r="Q4">
        <v>3</v>
      </c>
      <c r="R4">
        <v>110000</v>
      </c>
      <c r="W4">
        <v>3</v>
      </c>
      <c r="X4">
        <v>300000</v>
      </c>
    </row>
    <row r="5" spans="1:27" x14ac:dyDescent="0.25">
      <c r="A5" t="s">
        <v>97</v>
      </c>
      <c r="B5" s="2">
        <f>IF(B6=0,0,B4)</f>
        <v>0</v>
      </c>
      <c r="C5" s="2">
        <f>IF(AND(B6=0,C6=0),0,C4)</f>
        <v>0</v>
      </c>
      <c r="D5" s="2">
        <f>IF(D6=0,0,D4)</f>
        <v>0</v>
      </c>
      <c r="E5" s="2">
        <f>IF(AND(D6=0,E6=0),0,E4)</f>
        <v>0</v>
      </c>
      <c r="F5" s="2">
        <f>IF(F6=0,0,F4)</f>
        <v>0</v>
      </c>
      <c r="G5" s="2">
        <f>IF(AND(F6=0,G6=0),0,G4)</f>
        <v>0</v>
      </c>
      <c r="H5" s="2">
        <f>IF(H6=0,0,H4)</f>
        <v>0</v>
      </c>
      <c r="I5" s="2">
        <f>IF(AND(H6=0,I6=0),0,I4)</f>
        <v>0</v>
      </c>
      <c r="L5" t="s">
        <v>19</v>
      </c>
      <c r="M5">
        <v>8</v>
      </c>
      <c r="N5" t="s">
        <v>19</v>
      </c>
      <c r="O5">
        <v>6</v>
      </c>
    </row>
    <row r="6" spans="1:27" x14ac:dyDescent="0.25">
      <c r="A6" s="139" t="s">
        <v>79</v>
      </c>
      <c r="B6" s="123">
        <f>Sheet1!N5</f>
        <v>0</v>
      </c>
      <c r="C6" s="123">
        <f>Sheet1!O5</f>
        <v>0</v>
      </c>
      <c r="D6" s="123">
        <f>Sheet1!S5</f>
        <v>0</v>
      </c>
      <c r="E6" s="123">
        <f>Sheet1!T5</f>
        <v>0</v>
      </c>
      <c r="F6" s="123">
        <f>Sheet1!D5+Sheet1!W5+Sheet1!Z5</f>
        <v>0</v>
      </c>
      <c r="G6" s="123">
        <f>Sheet1!E5+Sheet1!X5+Sheet1!AA5</f>
        <v>0</v>
      </c>
      <c r="H6" s="123">
        <f>Sheet1!I5+Sheet1!AC5+Sheet1!AF5</f>
        <v>0</v>
      </c>
      <c r="I6" s="123">
        <f>Sheet1!J5+Sheet1!AD5+Sheet1!AG5</f>
        <v>0</v>
      </c>
      <c r="L6" t="s">
        <v>3</v>
      </c>
      <c r="M6">
        <v>5</v>
      </c>
      <c r="N6" t="s">
        <v>3</v>
      </c>
      <c r="O6">
        <v>3</v>
      </c>
      <c r="R6" s="2" t="s">
        <v>13</v>
      </c>
      <c r="S6" s="2" t="s">
        <v>18</v>
      </c>
      <c r="T6" s="2" t="s">
        <v>3</v>
      </c>
      <c r="U6" s="2" t="s">
        <v>8</v>
      </c>
      <c r="X6" s="2" t="s">
        <v>13</v>
      </c>
      <c r="Y6" s="2" t="s">
        <v>18</v>
      </c>
      <c r="Z6" s="2" t="s">
        <v>3</v>
      </c>
      <c r="AA6" s="2" t="s">
        <v>8</v>
      </c>
    </row>
    <row r="7" spans="1:27" x14ac:dyDescent="0.25">
      <c r="A7" t="s">
        <v>37</v>
      </c>
      <c r="B7" s="2">
        <f>Sheet1!N6</f>
        <v>0</v>
      </c>
      <c r="C7" s="2">
        <f>Sheet1!O6</f>
        <v>0</v>
      </c>
      <c r="D7" s="2">
        <f>Sheet1!S6</f>
        <v>0</v>
      </c>
      <c r="E7" s="2">
        <f>Sheet1!T6</f>
        <v>0</v>
      </c>
      <c r="F7" s="2">
        <f>Sheet1!D6</f>
        <v>0</v>
      </c>
      <c r="G7" s="2">
        <f>Sheet1!E6</f>
        <v>0</v>
      </c>
      <c r="H7" s="2">
        <f>Sheet1!I6</f>
        <v>0</v>
      </c>
      <c r="I7" s="2">
        <f>Sheet1!J6</f>
        <v>0</v>
      </c>
      <c r="L7" t="s">
        <v>4</v>
      </c>
      <c r="M7">
        <v>2</v>
      </c>
      <c r="N7" t="s">
        <v>4</v>
      </c>
      <c r="O7">
        <v>8</v>
      </c>
      <c r="Q7" t="s">
        <v>88</v>
      </c>
      <c r="R7" s="2">
        <f>E6</f>
        <v>0</v>
      </c>
      <c r="S7" s="2">
        <f>C6</f>
        <v>0</v>
      </c>
      <c r="T7" s="2">
        <f>I6</f>
        <v>0</v>
      </c>
      <c r="U7" s="2">
        <f>G6</f>
        <v>0</v>
      </c>
      <c r="W7" t="s">
        <v>88</v>
      </c>
      <c r="X7" s="2">
        <f t="shared" ref="X7:AA8" si="0">R7</f>
        <v>0</v>
      </c>
      <c r="Y7" s="2">
        <f t="shared" si="0"/>
        <v>0</v>
      </c>
      <c r="Z7" s="2">
        <f t="shared" si="0"/>
        <v>0</v>
      </c>
      <c r="AA7" s="2">
        <f t="shared" si="0"/>
        <v>0</v>
      </c>
    </row>
    <row r="8" spans="1:27" x14ac:dyDescent="0.25">
      <c r="A8" s="139" t="s">
        <v>291</v>
      </c>
      <c r="B8" s="139"/>
      <c r="C8" s="123">
        <f>Phasing!P6</f>
        <v>25</v>
      </c>
      <c r="D8" s="123"/>
      <c r="E8" s="123">
        <f>Phasing!R6</f>
        <v>25</v>
      </c>
      <c r="F8" s="123"/>
      <c r="G8" s="123">
        <f>Phasing!T6</f>
        <v>25</v>
      </c>
      <c r="H8" s="123"/>
      <c r="I8" s="123">
        <f>Phasing!V6</f>
        <v>25</v>
      </c>
      <c r="L8" t="s">
        <v>8</v>
      </c>
      <c r="M8">
        <v>1</v>
      </c>
      <c r="N8" t="s">
        <v>8</v>
      </c>
      <c r="O8">
        <v>7</v>
      </c>
      <c r="Q8" t="s">
        <v>92</v>
      </c>
      <c r="R8" s="2">
        <f>B3*E3</f>
        <v>0</v>
      </c>
      <c r="S8" s="2">
        <f>D3*C3</f>
        <v>0</v>
      </c>
      <c r="T8" s="2">
        <f>F3*I3</f>
        <v>0</v>
      </c>
      <c r="U8" s="2">
        <f>H3*G3</f>
        <v>0</v>
      </c>
      <c r="W8" t="s">
        <v>92</v>
      </c>
      <c r="X8" s="2">
        <f t="shared" si="0"/>
        <v>0</v>
      </c>
      <c r="Y8" s="2">
        <f t="shared" si="0"/>
        <v>0</v>
      </c>
      <c r="Z8" s="2">
        <f t="shared" si="0"/>
        <v>0</v>
      </c>
      <c r="AA8" s="2">
        <f t="shared" si="0"/>
        <v>0</v>
      </c>
    </row>
    <row r="9" spans="1:27" x14ac:dyDescent="0.25">
      <c r="G9" s="281" t="s">
        <v>435</v>
      </c>
      <c r="H9" s="281"/>
      <c r="I9">
        <f>IF(OR(SUM(B5:E5)=0,SUM(D5:G5)=0,SUM(F5:I5)=0,SUM(B5:C5,F5:G5)=0,SUM(B5:C5,H5:I5)=0,SUM(D5:E5,H5:I5)=0),1,0)</f>
        <v>1</v>
      </c>
      <c r="L9" t="s">
        <v>9</v>
      </c>
      <c r="M9">
        <v>6</v>
      </c>
      <c r="N9" t="s">
        <v>9</v>
      </c>
      <c r="O9">
        <v>4</v>
      </c>
      <c r="Q9" s="2">
        <v>1</v>
      </c>
      <c r="R9" s="2">
        <f>IF(AND(R7=1,R8&gt;=50000),1,0)</f>
        <v>0</v>
      </c>
      <c r="S9" s="2">
        <f>IF(AND(S7=1,S8&gt;=50000),1,0)</f>
        <v>0</v>
      </c>
      <c r="T9" s="2">
        <f>IF(AND(T7=1,T8&gt;=50000),1,0)</f>
        <v>0</v>
      </c>
      <c r="U9" s="2">
        <f>IF(AND(U7=1,U8&gt;=50000),1,0)</f>
        <v>0</v>
      </c>
      <c r="W9" s="2">
        <v>1</v>
      </c>
      <c r="X9" s="2">
        <f>IF(AND(X7=1,X8&gt;=150000),1,0)</f>
        <v>0</v>
      </c>
      <c r="Y9" s="2">
        <f>IF(AND(Y7=1,Y8&gt;=150000),1,0)</f>
        <v>0</v>
      </c>
      <c r="Z9" s="2">
        <f>IF(AND(Z7=1,Z8&gt;=150000),1,0)</f>
        <v>0</v>
      </c>
      <c r="AA9" s="2">
        <f>IF(AND(AA7=1,AA8&gt;=150000),1,0)</f>
        <v>0</v>
      </c>
    </row>
    <row r="10" spans="1:27" x14ac:dyDescent="0.25">
      <c r="A10" s="139" t="s">
        <v>86</v>
      </c>
      <c r="B10" s="123" t="s">
        <v>13</v>
      </c>
      <c r="C10" s="123"/>
      <c r="D10" s="123" t="s">
        <v>18</v>
      </c>
      <c r="E10" s="123"/>
      <c r="F10" s="123" t="s">
        <v>3</v>
      </c>
      <c r="G10" s="123"/>
      <c r="H10" s="123" t="s">
        <v>8</v>
      </c>
      <c r="I10" s="2"/>
      <c r="Q10" s="2">
        <v>2</v>
      </c>
      <c r="R10" s="2">
        <f>IF(AND(R7=2,R8&gt;=90000),1,0)</f>
        <v>0</v>
      </c>
      <c r="S10" s="2">
        <f>IF(AND(S7=2,S8&gt;=90000),1,0)</f>
        <v>0</v>
      </c>
      <c r="T10" s="2">
        <f>IF(AND(T7=2,T8&gt;=90000),1,0)</f>
        <v>0</v>
      </c>
      <c r="U10" s="2">
        <f>IF(AND(U7=2,U8&gt;=90000),1,0)</f>
        <v>0</v>
      </c>
      <c r="W10" s="2">
        <v>2</v>
      </c>
      <c r="X10" s="2">
        <f>IF(AND(X7=2,X8&gt;=300000),1,0)</f>
        <v>0</v>
      </c>
      <c r="Y10" s="2">
        <f>IF(AND(Y7=2,Y8&gt;=300000),1,0)</f>
        <v>0</v>
      </c>
      <c r="Z10" s="2">
        <f>IF(AND(Z7=2,Z8&gt;=300000),1,0)</f>
        <v>0</v>
      </c>
      <c r="AA10" s="2">
        <f>IF(AND(AA7=2,AA8&gt;=300000),1,0)</f>
        <v>0</v>
      </c>
    </row>
    <row r="11" spans="1:27" ht="15" customHeight="1" x14ac:dyDescent="0.25">
      <c r="A11" t="s">
        <v>87</v>
      </c>
      <c r="B11" s="2">
        <f>IF(B6&gt;=2,1,0)</f>
        <v>0</v>
      </c>
      <c r="C11" s="2"/>
      <c r="D11" s="2">
        <f>IF(D6&gt;=2,1,0)</f>
        <v>0</v>
      </c>
      <c r="E11" s="2"/>
      <c r="F11" s="2">
        <f>IF(F6&gt;=2,1,0)</f>
        <v>0</v>
      </c>
      <c r="G11" s="2"/>
      <c r="H11" s="2">
        <f>IF(H6&gt;=2,1,0)</f>
        <v>0</v>
      </c>
      <c r="I11" s="278" t="s">
        <v>90</v>
      </c>
      <c r="L11" t="s">
        <v>15</v>
      </c>
      <c r="M11">
        <f>Sheet1!P4</f>
        <v>0</v>
      </c>
      <c r="N11">
        <v>1</v>
      </c>
      <c r="O11" t="s">
        <v>82</v>
      </c>
      <c r="Q11" s="2">
        <v>3</v>
      </c>
      <c r="R11" s="2">
        <f>IF(AND(R7=3,R8&gt;=110000),1,0)</f>
        <v>0</v>
      </c>
      <c r="S11" s="2">
        <f>IF(AND(S7=3,S8&gt;=110000),1,0)</f>
        <v>0</v>
      </c>
      <c r="T11" s="2">
        <f>IF(AND(T7=3,T8&gt;=110000),1,0)</f>
        <v>0</v>
      </c>
      <c r="U11" s="2">
        <f>IF(AND(U7=3,U8&gt;=110000),1,0)</f>
        <v>0</v>
      </c>
      <c r="W11" s="2">
        <v>3</v>
      </c>
      <c r="X11" s="2">
        <f>IF(AND(X7=3,X8&gt;=300000),1,0)</f>
        <v>0</v>
      </c>
      <c r="Y11" s="2">
        <f>IF(AND(Y7=3,Y8&gt;=300000),1,0)</f>
        <v>0</v>
      </c>
      <c r="Z11" s="2">
        <f>IF(AND(Z7=3,Z8&gt;=300000),1,0)</f>
        <v>0</v>
      </c>
      <c r="AA11" s="2">
        <f>IF(AND(AA7=3,AA8&gt;=300000),1,0)</f>
        <v>0</v>
      </c>
    </row>
    <row r="12" spans="1:27" x14ac:dyDescent="0.25">
      <c r="A12" s="139" t="s">
        <v>88</v>
      </c>
      <c r="B12" s="123">
        <f>IF(E6&gt;=4,1,0)</f>
        <v>0</v>
      </c>
      <c r="C12" s="123"/>
      <c r="D12" s="123">
        <f>IF(C6&gt;=4,1,0)</f>
        <v>0</v>
      </c>
      <c r="E12" s="123"/>
      <c r="F12" s="123">
        <f>IF(I6&gt;=4,1,0)</f>
        <v>0</v>
      </c>
      <c r="G12" s="123"/>
      <c r="H12" s="123">
        <f>IF(G6&gt;=4,1,0)</f>
        <v>0</v>
      </c>
      <c r="I12" s="278"/>
      <c r="J12" s="5"/>
      <c r="K12" s="5"/>
      <c r="L12" s="5" t="s">
        <v>20</v>
      </c>
      <c r="M12" s="5">
        <f>Sheet1!U4</f>
        <v>0</v>
      </c>
      <c r="N12" s="5">
        <v>2</v>
      </c>
      <c r="O12" s="5" t="s">
        <v>83</v>
      </c>
      <c r="Q12" s="3" t="s">
        <v>93</v>
      </c>
      <c r="R12" s="3">
        <f>MAX(R9:S11)</f>
        <v>0</v>
      </c>
      <c r="S12" s="3">
        <f>MAX(R9:S11)</f>
        <v>0</v>
      </c>
      <c r="T12" s="3">
        <f>MAX(T9:U11)</f>
        <v>0</v>
      </c>
      <c r="U12" s="3">
        <f>MAX(T9:U11)</f>
        <v>0</v>
      </c>
      <c r="W12" s="3" t="s">
        <v>93</v>
      </c>
      <c r="X12" s="3">
        <f>MAX(X9:X11)</f>
        <v>0</v>
      </c>
      <c r="Y12" s="3">
        <f>MAX(Y9:Y11)</f>
        <v>0</v>
      </c>
      <c r="Z12" s="3">
        <f>MAX(Z9:Z11)</f>
        <v>0</v>
      </c>
      <c r="AA12" s="3">
        <f>MAX(AA9:AA11)</f>
        <v>0</v>
      </c>
    </row>
    <row r="13" spans="1:27" x14ac:dyDescent="0.25">
      <c r="A13" t="s">
        <v>81</v>
      </c>
      <c r="B13" s="2">
        <f>IF(E8&gt;45,1,0)</f>
        <v>0</v>
      </c>
      <c r="C13" s="2"/>
      <c r="D13" s="2">
        <f>IF(C8&gt;45,1,0)</f>
        <v>0</v>
      </c>
      <c r="E13" s="2"/>
      <c r="F13" s="2">
        <f>IF(I8&gt;45,1,0)</f>
        <v>0</v>
      </c>
      <c r="G13" s="2"/>
      <c r="H13" s="2">
        <f>IF(G8&gt;45,1,0)</f>
        <v>0</v>
      </c>
      <c r="I13" s="278"/>
      <c r="J13" s="6"/>
      <c r="K13" s="6"/>
      <c r="L13" s="5" t="s">
        <v>5</v>
      </c>
      <c r="M13" s="5">
        <f>Sheet1!F4+Sheet1!Y4+Sheet1!AB4</f>
        <v>0</v>
      </c>
      <c r="N13" s="5">
        <v>3</v>
      </c>
      <c r="O13" s="5" t="s">
        <v>84</v>
      </c>
      <c r="Q13" s="262" t="s">
        <v>94</v>
      </c>
      <c r="R13" s="262"/>
      <c r="S13" s="262"/>
      <c r="T13" s="262"/>
      <c r="U13" s="262"/>
    </row>
    <row r="14" spans="1:27" x14ac:dyDescent="0.25">
      <c r="A14" s="139" t="s">
        <v>98</v>
      </c>
      <c r="B14" s="123">
        <f>IF(B3&gt;=240,1,0)</f>
        <v>0</v>
      </c>
      <c r="C14" s="123"/>
      <c r="D14" s="123">
        <f>IF(D3&gt;=240,1,0)</f>
        <v>0</v>
      </c>
      <c r="E14" s="123"/>
      <c r="F14" s="123">
        <f>IF(F3&gt;=240,1,0)</f>
        <v>0</v>
      </c>
      <c r="G14" s="123"/>
      <c r="H14" s="123">
        <f>IF(H3&gt;=240,1,0)</f>
        <v>0</v>
      </c>
      <c r="I14" s="278"/>
      <c r="J14" s="44"/>
      <c r="K14" s="44"/>
      <c r="L14" s="5" t="s">
        <v>10</v>
      </c>
      <c r="M14" s="5">
        <f>Sheet1!K4+Sheet1!AE4+Sheet1!AH4</f>
        <v>0</v>
      </c>
      <c r="N14" s="28">
        <v>2</v>
      </c>
      <c r="O14" s="42" t="s">
        <v>85</v>
      </c>
      <c r="Q14" s="2"/>
      <c r="R14" s="2"/>
      <c r="S14" s="2"/>
      <c r="T14" s="2"/>
      <c r="U14" s="2"/>
    </row>
    <row r="15" spans="1:27" x14ac:dyDescent="0.25">
      <c r="A15" s="5" t="s">
        <v>99</v>
      </c>
      <c r="B15" s="2">
        <f>X12</f>
        <v>0</v>
      </c>
      <c r="C15" s="2"/>
      <c r="D15" s="2">
        <f>Y12</f>
        <v>0</v>
      </c>
      <c r="E15" s="2"/>
      <c r="F15" s="2">
        <f>Z12</f>
        <v>0</v>
      </c>
      <c r="G15" s="2"/>
      <c r="H15" s="2">
        <f>AA12</f>
        <v>0</v>
      </c>
      <c r="I15" s="278"/>
      <c r="J15" s="44"/>
      <c r="K15" s="284" t="s">
        <v>431</v>
      </c>
      <c r="L15" s="5" t="s">
        <v>397</v>
      </c>
      <c r="M15" s="5">
        <f>B3+C3+M11</f>
        <v>0</v>
      </c>
      <c r="N15" s="5"/>
      <c r="O15" s="5"/>
      <c r="Q15" s="2"/>
      <c r="R15" s="2"/>
      <c r="S15" s="2"/>
      <c r="T15" s="2"/>
      <c r="U15" s="2"/>
    </row>
    <row r="16" spans="1:27" x14ac:dyDescent="0.25">
      <c r="A16" s="139" t="s">
        <v>100</v>
      </c>
      <c r="B16" s="123">
        <f>IF(D3+E3=0,0,IF(AND(B14=1, SUM(B11:B13)=0),3,MAX(B11:B13)))</f>
        <v>0</v>
      </c>
      <c r="C16" s="123"/>
      <c r="D16" s="123">
        <f>IF(B3+C3=0,0,IF(AND(D14=1, SUM(D11:D13)=0),3,MAX(D11:D13)))</f>
        <v>0</v>
      </c>
      <c r="E16" s="123"/>
      <c r="F16" s="123">
        <f>IF(H3+I3=0,0,IF(AND(F14=1, SUM(F11:F13)=0),3,MAX(F11:F13)))</f>
        <v>0</v>
      </c>
      <c r="G16" s="123"/>
      <c r="H16" s="123">
        <f>IF(F3+G3=0,0,IF(AND(H14=1, SUM(H11:H13)=0),3,MAX(H11:H13)))</f>
        <v>0</v>
      </c>
      <c r="I16" s="136"/>
      <c r="J16" s="6"/>
      <c r="K16" s="284"/>
      <c r="L16" s="5" t="s">
        <v>398</v>
      </c>
      <c r="M16" s="5">
        <f>D3+E3+M12</f>
        <v>1</v>
      </c>
      <c r="N16" s="5"/>
      <c r="O16" s="5"/>
      <c r="P16" s="279" t="s">
        <v>108</v>
      </c>
      <c r="Q16" s="279"/>
      <c r="R16" s="279"/>
      <c r="S16" s="279"/>
      <c r="T16" s="279"/>
      <c r="U16" s="2"/>
    </row>
    <row r="17" spans="1:24" x14ac:dyDescent="0.25">
      <c r="A17" s="20" t="s">
        <v>92</v>
      </c>
      <c r="B17" s="137">
        <f>IF(OR(D16=3,R12=1),3,2)</f>
        <v>2</v>
      </c>
      <c r="C17" s="137"/>
      <c r="D17" s="137">
        <f>IF(OR(B16=3,S12=1),3,2)</f>
        <v>2</v>
      </c>
      <c r="E17" s="137"/>
      <c r="F17" s="137">
        <f>IF(OR(H16=3,T12=1),3,2)</f>
        <v>2</v>
      </c>
      <c r="G17" s="137"/>
      <c r="H17" s="137">
        <f>IF(OR(F16=3,U12=1),3,2)</f>
        <v>2</v>
      </c>
      <c r="I17" s="21" t="s">
        <v>96</v>
      </c>
      <c r="J17" s="8"/>
      <c r="K17" s="284"/>
      <c r="L17" s="8" t="s">
        <v>399</v>
      </c>
      <c r="M17" s="8">
        <f>F3+G3+M13</f>
        <v>0</v>
      </c>
      <c r="N17" s="9"/>
      <c r="O17" s="5"/>
      <c r="P17" s="8"/>
      <c r="Q17" s="277" t="s">
        <v>107</v>
      </c>
      <c r="R17" s="277"/>
      <c r="S17" s="277"/>
      <c r="T17" s="277"/>
      <c r="U17" s="8"/>
      <c r="V17" s="8"/>
    </row>
    <row r="18" spans="1:24" x14ac:dyDescent="0.25">
      <c r="A18" s="140" t="s">
        <v>89</v>
      </c>
      <c r="B18" s="141">
        <f>IF(OR(E7&gt;0,C7&gt;0),2,0)</f>
        <v>0</v>
      </c>
      <c r="C18" s="141"/>
      <c r="D18" s="141">
        <f>IF(OR(C7&gt;0,E7&gt;0),2,0)</f>
        <v>0</v>
      </c>
      <c r="E18" s="141"/>
      <c r="F18" s="141">
        <f>IF(OR(I7&gt;0,G7&gt;0),2,0)</f>
        <v>0</v>
      </c>
      <c r="G18" s="141"/>
      <c r="H18" s="141">
        <f>IF(OR(G7&gt;0,I7&gt;0),2,0)</f>
        <v>0</v>
      </c>
      <c r="I18" s="19" t="s">
        <v>95</v>
      </c>
      <c r="J18" s="7"/>
      <c r="K18" s="284"/>
      <c r="L18" s="8" t="s">
        <v>400</v>
      </c>
      <c r="M18" s="8">
        <f>H3+I3+M14</f>
        <v>1</v>
      </c>
      <c r="N18" s="11"/>
      <c r="O18" s="5"/>
      <c r="P18" t="s">
        <v>105</v>
      </c>
      <c r="Q18" s="2">
        <v>1</v>
      </c>
      <c r="R18" s="24">
        <v>2</v>
      </c>
      <c r="S18" s="2">
        <v>3</v>
      </c>
      <c r="T18" s="2">
        <v>4</v>
      </c>
      <c r="V18" s="8"/>
    </row>
    <row r="19" spans="1:24" x14ac:dyDescent="0.25">
      <c r="A19" s="20" t="s">
        <v>97</v>
      </c>
      <c r="B19" s="138">
        <f>IF(E5=0,2,0)</f>
        <v>2</v>
      </c>
      <c r="C19" s="138"/>
      <c r="D19" s="138">
        <f>IF(C5=0,2,0)</f>
        <v>2</v>
      </c>
      <c r="E19" s="138"/>
      <c r="F19" s="138">
        <f>IF(I5=0,2,0)</f>
        <v>2</v>
      </c>
      <c r="G19" s="138"/>
      <c r="H19" s="138">
        <f>IF(G5=0,2,0)</f>
        <v>2</v>
      </c>
      <c r="I19" s="19"/>
      <c r="J19" s="7"/>
      <c r="K19" s="7"/>
      <c r="L19" s="8"/>
      <c r="M19" s="8"/>
      <c r="N19" s="11"/>
      <c r="O19" s="5"/>
      <c r="P19" t="s">
        <v>106</v>
      </c>
      <c r="Q19" s="2">
        <v>5</v>
      </c>
      <c r="R19" s="24">
        <v>6</v>
      </c>
      <c r="S19" s="2">
        <v>7</v>
      </c>
      <c r="T19" s="2">
        <v>8</v>
      </c>
      <c r="V19" s="8"/>
    </row>
    <row r="20" spans="1:24" x14ac:dyDescent="0.25">
      <c r="I20" s="8"/>
      <c r="J20" s="8"/>
      <c r="K20" s="8"/>
      <c r="L20" s="8"/>
      <c r="M20" s="8"/>
      <c r="N20" s="11"/>
      <c r="O20" s="5"/>
      <c r="V20" s="8"/>
    </row>
    <row r="21" spans="1:24" x14ac:dyDescent="0.25">
      <c r="A21" s="139" t="s">
        <v>104</v>
      </c>
      <c r="B21" s="123">
        <f>IF(AND(B16=1,B18=0),1,MAX(B16:B18))</f>
        <v>2</v>
      </c>
      <c r="C21" s="123"/>
      <c r="D21" s="123">
        <f>IF(AND(D16=1,D18=0),1,MAX(D16:D18))</f>
        <v>2</v>
      </c>
      <c r="E21" s="123"/>
      <c r="F21" s="123">
        <f>IF(AND(F16=1,F18=0),1,MAX(F16:F18))</f>
        <v>2</v>
      </c>
      <c r="G21" s="123"/>
      <c r="H21" s="123">
        <f>IF(AND(H16=1,H18=0),1,MAX(H16:H18))</f>
        <v>2</v>
      </c>
      <c r="I21" s="8"/>
      <c r="J21" s="8"/>
      <c r="K21" s="11" t="s">
        <v>13</v>
      </c>
      <c r="L21" s="11" t="s">
        <v>18</v>
      </c>
      <c r="M21" s="11" t="s">
        <v>3</v>
      </c>
      <c r="N21" s="11" t="s">
        <v>8</v>
      </c>
      <c r="O21" s="5"/>
      <c r="Q21" s="262" t="s">
        <v>109</v>
      </c>
      <c r="R21" s="262"/>
      <c r="V21" s="8"/>
    </row>
    <row r="22" spans="1:24" x14ac:dyDescent="0.25">
      <c r="A22" t="s">
        <v>101</v>
      </c>
      <c r="B22" s="2">
        <f>IF('Input sheet'!$B$21="Yes",'Phase designation'!K23,'Phase designation'!K22)</f>
        <v>2</v>
      </c>
      <c r="C22" s="2"/>
      <c r="D22" s="2">
        <f>IF('Input sheet'!$B$21="Yes",'Phase designation'!L23,'Phase designation'!L22)</f>
        <v>2</v>
      </c>
      <c r="E22" s="2"/>
      <c r="F22" s="2">
        <f>IF('Input sheet'!$B$21="Yes",'Phase designation'!M23,'Phase designation'!M22)</f>
        <v>2</v>
      </c>
      <c r="G22" s="2"/>
      <c r="H22" s="2">
        <f>IF('Input sheet'!$B$21="Yes",'Phase designation'!N23,'Phase designation'!N22)</f>
        <v>2</v>
      </c>
      <c r="I22" s="8"/>
      <c r="J22" s="8" t="s">
        <v>302</v>
      </c>
      <c r="K22" s="11">
        <f>IF(B19=0,B21,B19)</f>
        <v>2</v>
      </c>
      <c r="L22" s="11">
        <f>IF(D19=0,D21,D19)</f>
        <v>2</v>
      </c>
      <c r="M22" s="11">
        <f>IF(F19=0,F21,F19)</f>
        <v>2</v>
      </c>
      <c r="N22" s="11">
        <f>IF(H19=0,H21,H19)</f>
        <v>2</v>
      </c>
      <c r="O22" s="5"/>
      <c r="P22" t="s">
        <v>105</v>
      </c>
      <c r="Q22" s="24">
        <v>2</v>
      </c>
      <c r="R22" s="2">
        <v>4</v>
      </c>
      <c r="S22" s="2"/>
      <c r="T22" s="2"/>
      <c r="V22" s="8"/>
    </row>
    <row r="23" spans="1:24" x14ac:dyDescent="0.25">
      <c r="A23" s="139"/>
      <c r="B23" s="139" t="str">
        <f>LOOKUP(B22,$N$11:$N$14,$O$11:$O$14)</f>
        <v>Permitted</v>
      </c>
      <c r="C23" s="139"/>
      <c r="D23" s="139" t="str">
        <f>LOOKUP(D22,$N$11:$N$14,$O$11:$O$14)</f>
        <v>Permitted</v>
      </c>
      <c r="E23" s="139"/>
      <c r="F23" s="139" t="str">
        <f>LOOKUP(F22,$N$11:$N$14,$O$11:$O$14)</f>
        <v>Permitted</v>
      </c>
      <c r="G23" s="139"/>
      <c r="H23" s="139" t="str">
        <f>LOOKUP(H22,$N$11:$N$14,$O$11:$O$14)</f>
        <v>Permitted</v>
      </c>
      <c r="I23" s="8"/>
      <c r="J23" s="8" t="s">
        <v>303</v>
      </c>
      <c r="K23" s="11">
        <f>IF('Input sheet'!F10=0,K22,'Input sheet'!F10)</f>
        <v>2</v>
      </c>
      <c r="L23" s="11">
        <f>IF('Input sheet'!M20=0,L22,'Input sheet'!M20)</f>
        <v>2</v>
      </c>
      <c r="M23" s="11">
        <f>IF('Input sheet'!F25=0,M22,'Input sheet'!F25)</f>
        <v>2</v>
      </c>
      <c r="N23" s="11">
        <f>IF('Input sheet'!L9=0,N22,'Input sheet'!L9)</f>
        <v>2</v>
      </c>
      <c r="O23" s="5"/>
      <c r="P23" t="s">
        <v>106</v>
      </c>
      <c r="Q23" s="24">
        <v>6</v>
      </c>
      <c r="R23" s="2">
        <v>8</v>
      </c>
      <c r="S23" s="2"/>
      <c r="T23" s="2"/>
      <c r="V23" s="8"/>
    </row>
    <row r="24" spans="1:24" x14ac:dyDescent="0.25">
      <c r="C24" s="8"/>
      <c r="D24" s="8"/>
      <c r="E24" s="10"/>
      <c r="F24" s="8"/>
      <c r="G24" s="8"/>
      <c r="H24" s="8"/>
      <c r="I24" s="8"/>
      <c r="J24" s="8"/>
      <c r="K24" s="8"/>
      <c r="L24" s="10"/>
      <c r="M24" s="10"/>
      <c r="N24" s="11"/>
      <c r="O24" s="5"/>
      <c r="V24" s="8"/>
    </row>
    <row r="25" spans="1:24" x14ac:dyDescent="0.25">
      <c r="L25" s="10"/>
      <c r="M25" s="10"/>
      <c r="N25" s="11"/>
      <c r="O25" s="7"/>
      <c r="Q25" s="262" t="s">
        <v>111</v>
      </c>
      <c r="R25" s="262"/>
      <c r="S25" s="262"/>
      <c r="V25" s="8"/>
    </row>
    <row r="26" spans="1:24" x14ac:dyDescent="0.25">
      <c r="A26" s="142" t="s">
        <v>73</v>
      </c>
      <c r="B26" s="126" t="s">
        <v>13</v>
      </c>
      <c r="C26" s="126" t="s">
        <v>14</v>
      </c>
      <c r="D26" s="126" t="s">
        <v>18</v>
      </c>
      <c r="E26" s="126" t="s">
        <v>19</v>
      </c>
      <c r="F26" s="126" t="s">
        <v>3</v>
      </c>
      <c r="G26" s="126" t="s">
        <v>4</v>
      </c>
      <c r="H26" s="126" t="s">
        <v>8</v>
      </c>
      <c r="I26" s="126" t="s">
        <v>9</v>
      </c>
      <c r="L26" s="10"/>
      <c r="M26" s="10"/>
      <c r="N26" s="11"/>
      <c r="O26" s="5"/>
      <c r="P26" t="s">
        <v>105</v>
      </c>
      <c r="Q26" s="24">
        <v>2</v>
      </c>
      <c r="R26" s="25">
        <v>4</v>
      </c>
      <c r="U26" t="s">
        <v>105</v>
      </c>
      <c r="V26" s="26" t="str">
        <f>IF(AND(D22&lt;&gt;4,F22=4),Q26,"")</f>
        <v/>
      </c>
      <c r="W26" s="25" t="str">
        <f>IF(AND(D22&lt;&gt;4,F22=4),R26,"")</f>
        <v/>
      </c>
      <c r="X26" s="2"/>
    </row>
    <row r="27" spans="1:24" x14ac:dyDescent="0.25">
      <c r="A27" s="22" t="s">
        <v>102</v>
      </c>
      <c r="B27" s="84">
        <f>IF(OR(B22=1,B22=3),B5,0)</f>
        <v>0</v>
      </c>
      <c r="C27" s="84">
        <f>IF(AND(C5=0,$I$9=1),C4,C5)</f>
        <v>4</v>
      </c>
      <c r="D27" s="84">
        <f>IF(OR(D22=1,D22=3),D5,0)</f>
        <v>0</v>
      </c>
      <c r="E27" s="84">
        <f>IF(AND(E5=0,$I$9=1),E4,E5)</f>
        <v>8</v>
      </c>
      <c r="F27" s="84">
        <f>IF(OR(F22=1,F22=3),F5,0)</f>
        <v>0</v>
      </c>
      <c r="G27" s="84">
        <f>IF(AND(G5=0,$I$9=1),G4,G5)</f>
        <v>2</v>
      </c>
      <c r="H27" s="84">
        <f>IF(OR(H22=1,H22=3),H5,0)</f>
        <v>0</v>
      </c>
      <c r="I27" s="84">
        <f>IF(AND(I5=0,$I$9=1),I4,I5)</f>
        <v>6</v>
      </c>
      <c r="L27" s="10"/>
      <c r="M27" s="10"/>
      <c r="N27" s="11"/>
      <c r="O27" s="5"/>
      <c r="P27" t="s">
        <v>106</v>
      </c>
      <c r="Q27" s="24">
        <v>6</v>
      </c>
      <c r="R27" s="25"/>
      <c r="S27" s="2">
        <v>8</v>
      </c>
      <c r="U27" t="s">
        <v>106</v>
      </c>
      <c r="V27" s="26" t="str">
        <f>IF(AND(D22&lt;&gt;4,F22=4),Q27,"")</f>
        <v/>
      </c>
      <c r="W27" s="25"/>
      <c r="X27" s="2" t="str">
        <f>IF(AND(D22&lt;&gt;4,F22=4),S27,"")</f>
        <v/>
      </c>
    </row>
    <row r="28" spans="1:24" x14ac:dyDescent="0.25">
      <c r="A28" s="142" t="s">
        <v>103</v>
      </c>
      <c r="B28" s="126">
        <f>IF(OR(B22=2,B22=3,B22=4),C27,0)</f>
        <v>4</v>
      </c>
      <c r="C28" s="126"/>
      <c r="D28" s="126">
        <f>IF(OR(D22=2,D22=3,D22=4),E27,0)</f>
        <v>8</v>
      </c>
      <c r="E28" s="126"/>
      <c r="F28" s="126">
        <f>IF(OR(F22=2,F22=3,F22=4),G27,0)</f>
        <v>2</v>
      </c>
      <c r="G28" s="126"/>
      <c r="H28" s="126">
        <f>IF(OR(H22=2,H22=3,H22=4),I27,0)</f>
        <v>6</v>
      </c>
      <c r="I28" s="126"/>
      <c r="L28" s="8"/>
      <c r="M28" s="8"/>
      <c r="N28" s="11"/>
      <c r="O28" s="6"/>
      <c r="V28" s="5"/>
    </row>
    <row r="29" spans="1:24" x14ac:dyDescent="0.25">
      <c r="L29" s="11"/>
      <c r="M29" s="11"/>
      <c r="N29" s="11"/>
      <c r="O29" s="7"/>
      <c r="P29" t="s">
        <v>105</v>
      </c>
      <c r="Q29" s="24">
        <v>2</v>
      </c>
      <c r="R29" s="25"/>
      <c r="S29" s="2">
        <v>4</v>
      </c>
      <c r="U29" t="s">
        <v>105</v>
      </c>
      <c r="V29" s="24" t="str">
        <f>IF(AND(D22=4,F22&lt;&gt;4),Q29,"")</f>
        <v/>
      </c>
      <c r="W29" s="25"/>
      <c r="X29" s="2" t="str">
        <f>IF(AND(D22=4,F22&lt;&gt;4),S29,"")</f>
        <v/>
      </c>
    </row>
    <row r="30" spans="1:24" x14ac:dyDescent="0.25">
      <c r="D30" s="3">
        <f>I27</f>
        <v>6</v>
      </c>
      <c r="E30" s="3" t="str">
        <f>H27&amp;"  "&amp;H28</f>
        <v>0  6</v>
      </c>
      <c r="L30" s="8"/>
      <c r="M30" s="8"/>
      <c r="N30" s="11"/>
      <c r="O30" s="5"/>
      <c r="P30" t="s">
        <v>106</v>
      </c>
      <c r="Q30" s="24"/>
      <c r="R30" s="25">
        <v>6</v>
      </c>
      <c r="S30" s="2">
        <v>8</v>
      </c>
      <c r="U30" t="s">
        <v>106</v>
      </c>
      <c r="V30" s="24"/>
      <c r="W30" s="25" t="str">
        <f>IF(AND(D22=4,F22&lt;&gt;4),R30,"")</f>
        <v/>
      </c>
      <c r="X30" s="2" t="str">
        <f>IF(AND(D22=4,F22&lt;&gt;4),S30,"")</f>
        <v/>
      </c>
    </row>
    <row r="31" spans="1:24" x14ac:dyDescent="0.25">
      <c r="L31" s="14"/>
      <c r="M31" s="14"/>
      <c r="N31" s="11"/>
      <c r="O31" s="5"/>
    </row>
    <row r="32" spans="1:24" x14ac:dyDescent="0.25">
      <c r="H32" s="9" t="s">
        <v>76</v>
      </c>
      <c r="L32" s="5"/>
      <c r="M32" s="5"/>
      <c r="N32" s="5"/>
      <c r="O32" s="5"/>
      <c r="P32" t="s">
        <v>105</v>
      </c>
      <c r="Q32" s="24">
        <v>2</v>
      </c>
      <c r="R32" s="25"/>
      <c r="S32" s="25">
        <v>4</v>
      </c>
      <c r="U32" t="s">
        <v>105</v>
      </c>
      <c r="V32" s="24" t="str">
        <f>IF(AND(D22=4,F22=4),Q32,"")</f>
        <v/>
      </c>
      <c r="W32" s="25"/>
      <c r="X32" s="25" t="str">
        <f>IF(AND(D22=4,F22=4),S32,"")</f>
        <v/>
      </c>
    </row>
    <row r="33" spans="2:33" x14ac:dyDescent="0.25">
      <c r="J33" s="8"/>
      <c r="K33" s="8"/>
      <c r="L33" s="15"/>
      <c r="M33" s="15"/>
      <c r="N33" s="15"/>
      <c r="O33" s="15"/>
      <c r="P33" t="s">
        <v>106</v>
      </c>
      <c r="Q33" s="24"/>
      <c r="R33" s="25">
        <v>6</v>
      </c>
      <c r="S33" s="25"/>
      <c r="T33" s="2">
        <v>8</v>
      </c>
      <c r="U33" t="s">
        <v>106</v>
      </c>
      <c r="V33" s="24"/>
      <c r="W33" s="25" t="str">
        <f>IF(AND(D22=4,F22=4),R33,"")</f>
        <v/>
      </c>
      <c r="X33" s="25"/>
      <c r="Y33" s="2" t="str">
        <f>IF(AND(D22=4,F22=4),T33,"")</f>
        <v/>
      </c>
    </row>
    <row r="34" spans="2:33" x14ac:dyDescent="0.25">
      <c r="J34" s="27"/>
      <c r="K34" s="280" t="s">
        <v>113</v>
      </c>
      <c r="L34" s="280"/>
      <c r="M34" s="280"/>
      <c r="N34" s="280"/>
      <c r="O34" s="40"/>
    </row>
    <row r="35" spans="2:33" x14ac:dyDescent="0.25">
      <c r="B35" s="23" t="str">
        <f>B27&amp;"  "&amp;B28</f>
        <v>0  4</v>
      </c>
      <c r="G35" s="4">
        <f>E27</f>
        <v>8</v>
      </c>
      <c r="J35" s="28"/>
      <c r="K35" s="29" t="str">
        <f>IF($U$41=0,"b","")</f>
        <v/>
      </c>
      <c r="L35" s="29" t="str">
        <f>IF(OR($U$41=0,$U$41=1),"b","")</f>
        <v>b</v>
      </c>
      <c r="M35" s="29" t="str">
        <f>IF($U$41=0,"b","")</f>
        <v/>
      </c>
      <c r="N35" s="30"/>
      <c r="O35" s="2"/>
    </row>
    <row r="36" spans="2:33" x14ac:dyDescent="0.25">
      <c r="C36" s="5"/>
      <c r="D36" s="5"/>
      <c r="E36" s="5"/>
      <c r="F36" s="5"/>
      <c r="G36" s="12"/>
      <c r="H36" s="5"/>
      <c r="J36" s="28" t="s">
        <v>105</v>
      </c>
      <c r="K36" s="31">
        <f t="shared" ref="K36:N37" si="1">IF($U$41=1,Q41,Q45)</f>
        <v>0</v>
      </c>
      <c r="L36" s="31">
        <f t="shared" si="1"/>
        <v>2</v>
      </c>
      <c r="M36" s="31">
        <f t="shared" si="1"/>
        <v>0</v>
      </c>
      <c r="N36" s="31">
        <f t="shared" si="1"/>
        <v>4</v>
      </c>
      <c r="O36" s="2"/>
      <c r="U36" t="s">
        <v>105</v>
      </c>
      <c r="V36" s="24">
        <f t="shared" ref="V36:Y37" si="2">MAX(V26,V29,V32)</f>
        <v>0</v>
      </c>
      <c r="W36" s="24">
        <f t="shared" si="2"/>
        <v>0</v>
      </c>
      <c r="X36" s="24">
        <f t="shared" si="2"/>
        <v>0</v>
      </c>
      <c r="Y36" s="24">
        <f t="shared" si="2"/>
        <v>0</v>
      </c>
    </row>
    <row r="37" spans="2:33" x14ac:dyDescent="0.25">
      <c r="B37" s="1">
        <f>C27</f>
        <v>4</v>
      </c>
      <c r="C37" s="5"/>
      <c r="D37" s="5"/>
      <c r="E37" s="5"/>
      <c r="F37" s="5"/>
      <c r="G37" s="13" t="str">
        <f>D27&amp;"  "&amp;D28</f>
        <v>0  8</v>
      </c>
      <c r="H37" s="5"/>
      <c r="J37" s="28" t="s">
        <v>106</v>
      </c>
      <c r="K37" s="31">
        <f t="shared" si="1"/>
        <v>0</v>
      </c>
      <c r="L37" s="31">
        <f t="shared" si="1"/>
        <v>6</v>
      </c>
      <c r="M37" s="31">
        <f t="shared" si="1"/>
        <v>0</v>
      </c>
      <c r="N37" s="31">
        <f t="shared" si="1"/>
        <v>8</v>
      </c>
      <c r="U37" t="s">
        <v>106</v>
      </c>
      <c r="V37" s="24">
        <f t="shared" si="2"/>
        <v>0</v>
      </c>
      <c r="W37" s="24">
        <f t="shared" si="2"/>
        <v>0</v>
      </c>
      <c r="X37" s="24">
        <f t="shared" si="2"/>
        <v>0</v>
      </c>
      <c r="Y37" s="24">
        <f t="shared" si="2"/>
        <v>0</v>
      </c>
    </row>
    <row r="38" spans="2:33" x14ac:dyDescent="0.25">
      <c r="C38" s="15"/>
      <c r="D38" s="8"/>
      <c r="E38" s="8"/>
      <c r="F38" s="8"/>
      <c r="G38" s="5"/>
      <c r="H38" s="7"/>
    </row>
    <row r="39" spans="2:33" x14ac:dyDescent="0.25">
      <c r="C39" s="16"/>
      <c r="D39" s="17"/>
      <c r="E39" s="17"/>
      <c r="F39" s="8"/>
      <c r="G39" s="8"/>
      <c r="H39" s="8"/>
      <c r="J39" s="27"/>
      <c r="K39" s="280" t="s">
        <v>114</v>
      </c>
      <c r="L39" s="280"/>
      <c r="M39" s="280"/>
      <c r="N39" s="280"/>
    </row>
    <row r="40" spans="2:33" x14ac:dyDescent="0.25">
      <c r="C40" s="8"/>
      <c r="D40" s="8"/>
      <c r="E40" s="8"/>
      <c r="F40" s="8"/>
      <c r="G40" s="10"/>
      <c r="H40" s="10"/>
      <c r="J40" s="28"/>
      <c r="K40" s="29" t="str">
        <f>K35</f>
        <v/>
      </c>
      <c r="L40" s="29" t="str">
        <f>L35</f>
        <v>b</v>
      </c>
      <c r="M40" s="29" t="str">
        <f>M35</f>
        <v/>
      </c>
      <c r="N40" s="29"/>
      <c r="P40" s="8"/>
      <c r="Q40" s="277" t="s">
        <v>110</v>
      </c>
      <c r="R40" s="277"/>
      <c r="S40" s="277"/>
      <c r="T40" s="277"/>
      <c r="W40" s="8"/>
      <c r="X40" s="277" t="s">
        <v>115</v>
      </c>
      <c r="Y40" s="277"/>
      <c r="Z40" s="277"/>
      <c r="AA40" s="277"/>
      <c r="AC40" s="8"/>
      <c r="AD40" s="277" t="s">
        <v>75</v>
      </c>
      <c r="AE40" s="277"/>
      <c r="AF40" s="277"/>
      <c r="AG40" s="277"/>
    </row>
    <row r="41" spans="2:33" x14ac:dyDescent="0.25">
      <c r="C41" s="8"/>
      <c r="D41" s="8"/>
      <c r="E41" s="8" t="s">
        <v>77</v>
      </c>
      <c r="F41" s="8"/>
      <c r="G41" s="8"/>
      <c r="H41" s="8"/>
      <c r="J41" s="28" t="s">
        <v>105</v>
      </c>
      <c r="K41" s="31" t="str">
        <f t="shared" ref="K41:N42" si="3">IF(K36&lt;&gt;0,Q55,"")</f>
        <v/>
      </c>
      <c r="L41" s="31" t="str">
        <f t="shared" si="3"/>
        <v>NBT</v>
      </c>
      <c r="M41" s="31" t="str">
        <f t="shared" si="3"/>
        <v/>
      </c>
      <c r="N41" s="31" t="str">
        <f t="shared" si="3"/>
        <v>EBT</v>
      </c>
      <c r="P41" t="s">
        <v>105</v>
      </c>
      <c r="Q41" s="2">
        <f>MAX(X41,AD41)</f>
        <v>0</v>
      </c>
      <c r="R41" s="2">
        <f t="shared" ref="R41:T42" si="4">MAX(Y41,AE41)</f>
        <v>2</v>
      </c>
      <c r="S41" s="2">
        <f t="shared" si="4"/>
        <v>0</v>
      </c>
      <c r="T41" s="2">
        <f t="shared" si="4"/>
        <v>4</v>
      </c>
      <c r="U41" s="283">
        <f>IF(V36=0,1,0)</f>
        <v>1</v>
      </c>
      <c r="W41" t="s">
        <v>105</v>
      </c>
      <c r="X41" s="2">
        <f>IF(AND($X$40=$J$2,D27=1),1,0)</f>
        <v>0</v>
      </c>
      <c r="Y41" s="24">
        <f>IF(AND($X$40=$J$2,C27=2),2,0)</f>
        <v>0</v>
      </c>
      <c r="Z41" s="2">
        <f>IF(AND($X$40=$J$2,F27=3),3,0)</f>
        <v>0</v>
      </c>
      <c r="AA41" s="24">
        <f>IF(AND($X$40=$J$2,I27=4),4,0)</f>
        <v>0</v>
      </c>
      <c r="AC41" t="s">
        <v>105</v>
      </c>
      <c r="AD41" s="2">
        <f>IF(AND($AD$40=$J$2,H27=1),1,0)</f>
        <v>0</v>
      </c>
      <c r="AE41" s="24">
        <f>IF(AND($AD$40=$J$2,G27=2),2,0)</f>
        <v>2</v>
      </c>
      <c r="AF41" s="2">
        <f>IF(AND($AD$40=$J$2,D27=3),3,0)</f>
        <v>0</v>
      </c>
      <c r="AG41" s="24">
        <f>IF(AND($AD$40=$J$2,C27=4),4,0)</f>
        <v>4</v>
      </c>
    </row>
    <row r="42" spans="2:33" x14ac:dyDescent="0.25">
      <c r="C42" s="6"/>
      <c r="D42" s="18" t="str">
        <f>F27&amp;"  "&amp;F28</f>
        <v>0  2</v>
      </c>
      <c r="E42" s="18">
        <f>G27</f>
        <v>2</v>
      </c>
      <c r="F42" s="8"/>
      <c r="G42" s="8"/>
      <c r="H42" s="8"/>
      <c r="J42" s="28" t="s">
        <v>106</v>
      </c>
      <c r="K42" s="31" t="str">
        <f t="shared" si="3"/>
        <v/>
      </c>
      <c r="L42" s="31" t="str">
        <f t="shared" si="3"/>
        <v>SBT</v>
      </c>
      <c r="M42" s="31" t="str">
        <f t="shared" si="3"/>
        <v/>
      </c>
      <c r="N42" s="31" t="str">
        <f t="shared" si="3"/>
        <v>WBT</v>
      </c>
      <c r="P42" t="s">
        <v>106</v>
      </c>
      <c r="Q42" s="2">
        <f>MAX(X42,AD42)</f>
        <v>0</v>
      </c>
      <c r="R42" s="2">
        <f t="shared" si="4"/>
        <v>6</v>
      </c>
      <c r="S42" s="2">
        <f t="shared" si="4"/>
        <v>0</v>
      </c>
      <c r="T42" s="2">
        <f t="shared" si="4"/>
        <v>8</v>
      </c>
      <c r="U42" s="283"/>
      <c r="W42" t="s">
        <v>106</v>
      </c>
      <c r="X42" s="2">
        <f>IF(AND($X$40=$J$2,B27=5),5,0)</f>
        <v>0</v>
      </c>
      <c r="Y42" s="24">
        <f>IF(AND($X$40=$J$2,E27=6),6,0)</f>
        <v>0</v>
      </c>
      <c r="Z42" s="2">
        <f>IF(AND($X$40=$J$2,H27=7),7,0)</f>
        <v>0</v>
      </c>
      <c r="AA42" s="24">
        <f>IF(AND($X$40=$J$2,G27=8),8,0)</f>
        <v>0</v>
      </c>
      <c r="AC42" t="s">
        <v>106</v>
      </c>
      <c r="AD42" s="2">
        <f>IF(AND($AD$40=$J$2,F27=5),5,0)</f>
        <v>0</v>
      </c>
      <c r="AE42" s="24">
        <f>IF(AND($AD$40=$J$2,I27=6),6,0)</f>
        <v>6</v>
      </c>
      <c r="AF42" s="2">
        <f>IF(AND($AD$40=$J$2,B27=7),7,0)</f>
        <v>0</v>
      </c>
      <c r="AG42" s="24">
        <f>IF(AND($AD$40=$J$2,E27=8),8,0)</f>
        <v>8</v>
      </c>
    </row>
    <row r="43" spans="2:33" x14ac:dyDescent="0.25">
      <c r="U43" s="2"/>
    </row>
    <row r="44" spans="2:33" ht="15" hidden="1" customHeight="1" x14ac:dyDescent="0.25">
      <c r="Q44" s="277" t="s">
        <v>112</v>
      </c>
      <c r="R44" s="277"/>
      <c r="S44" s="277"/>
      <c r="T44" s="277"/>
      <c r="U44" s="2"/>
    </row>
    <row r="45" spans="2:33" ht="15" hidden="1" customHeight="1" x14ac:dyDescent="0.25">
      <c r="P45" t="s">
        <v>105</v>
      </c>
      <c r="Q45" s="24">
        <f t="shared" ref="Q45:T46" si="5">IF(V36&lt;&gt;0,V36,0)</f>
        <v>0</v>
      </c>
      <c r="R45" s="24">
        <f t="shared" si="5"/>
        <v>0</v>
      </c>
      <c r="S45" s="24">
        <f t="shared" si="5"/>
        <v>0</v>
      </c>
      <c r="T45" s="24">
        <f t="shared" si="5"/>
        <v>0</v>
      </c>
      <c r="U45" s="266">
        <f>IF(V36=0,0,1)</f>
        <v>0</v>
      </c>
    </row>
    <row r="46" spans="2:33" ht="15" hidden="1" customHeight="1" x14ac:dyDescent="0.25">
      <c r="P46" t="s">
        <v>106</v>
      </c>
      <c r="Q46" s="24">
        <f t="shared" si="5"/>
        <v>0</v>
      </c>
      <c r="R46" s="24">
        <f t="shared" si="5"/>
        <v>0</v>
      </c>
      <c r="S46" s="24">
        <f t="shared" si="5"/>
        <v>0</v>
      </c>
      <c r="T46" s="24">
        <f t="shared" si="5"/>
        <v>0</v>
      </c>
      <c r="U46" s="266"/>
    </row>
    <row r="47" spans="2:33" x14ac:dyDescent="0.25">
      <c r="B47" s="27"/>
      <c r="C47" s="280" t="s">
        <v>113</v>
      </c>
      <c r="D47" s="280"/>
      <c r="E47" s="280"/>
      <c r="F47" s="280"/>
      <c r="J47" s="27"/>
      <c r="K47" s="280" t="s">
        <v>436</v>
      </c>
      <c r="L47" s="280"/>
      <c r="M47" s="280"/>
      <c r="N47" s="280"/>
    </row>
    <row r="48" spans="2:33" x14ac:dyDescent="0.25">
      <c r="B48" s="28"/>
      <c r="C48" s="29" t="str">
        <f t="shared" ref="C48:F49" si="6">K35</f>
        <v/>
      </c>
      <c r="D48" s="29" t="str">
        <f t="shared" si="6"/>
        <v>b</v>
      </c>
      <c r="E48" s="29" t="str">
        <f t="shared" si="6"/>
        <v/>
      </c>
      <c r="F48" s="29">
        <f t="shared" si="6"/>
        <v>0</v>
      </c>
      <c r="J48" s="28"/>
      <c r="K48" s="29" t="str">
        <f>IF($U$41=0,"b","")</f>
        <v/>
      </c>
      <c r="L48" s="29" t="str">
        <f>IF(OR($U$41=0,$U$41=1),"b","")</f>
        <v>b</v>
      </c>
      <c r="M48" s="29" t="str">
        <f>IF($U$41=0,"b","")</f>
        <v/>
      </c>
      <c r="N48" s="30"/>
      <c r="P48" s="11"/>
      <c r="Q48" s="11"/>
      <c r="R48" s="11"/>
      <c r="S48" s="11"/>
      <c r="T48" s="11"/>
      <c r="U48" s="11"/>
      <c r="V48" s="11"/>
      <c r="W48" s="11"/>
    </row>
    <row r="49" spans="2:23" x14ac:dyDescent="0.25">
      <c r="B49" s="46" t="s">
        <v>105</v>
      </c>
      <c r="C49" s="29">
        <f>K36</f>
        <v>0</v>
      </c>
      <c r="D49" s="29">
        <f t="shared" si="6"/>
        <v>2</v>
      </c>
      <c r="E49" s="29">
        <f t="shared" si="6"/>
        <v>0</v>
      </c>
      <c r="F49" s="29">
        <f t="shared" si="6"/>
        <v>4</v>
      </c>
      <c r="J49" s="28" t="s">
        <v>105</v>
      </c>
      <c r="K49" s="31">
        <f>Phasing!D46</f>
        <v>0</v>
      </c>
      <c r="L49" s="31" t="e">
        <f>Phasing!E46</f>
        <v>#N/A</v>
      </c>
      <c r="M49" s="31">
        <f>Phasing!F46</f>
        <v>0</v>
      </c>
      <c r="N49" s="31" t="e">
        <f>Phasing!G46</f>
        <v>#N/A</v>
      </c>
      <c r="P49" s="2">
        <f>B27</f>
        <v>0</v>
      </c>
      <c r="Q49" s="2">
        <f t="shared" ref="Q49:W49" si="7">C27</f>
        <v>4</v>
      </c>
      <c r="R49" s="2">
        <f t="shared" si="7"/>
        <v>0</v>
      </c>
      <c r="S49" s="2">
        <f t="shared" si="7"/>
        <v>8</v>
      </c>
      <c r="T49" s="2">
        <f t="shared" si="7"/>
        <v>0</v>
      </c>
      <c r="U49" s="2">
        <f t="shared" si="7"/>
        <v>2</v>
      </c>
      <c r="V49" s="2">
        <f t="shared" si="7"/>
        <v>0</v>
      </c>
      <c r="W49" s="2">
        <f t="shared" si="7"/>
        <v>6</v>
      </c>
    </row>
    <row r="50" spans="2:23" x14ac:dyDescent="0.25">
      <c r="B50" s="46" t="s">
        <v>106</v>
      </c>
      <c r="C50" s="29">
        <f>K37</f>
        <v>0</v>
      </c>
      <c r="D50" s="29">
        <f t="shared" ref="D50" si="8">L37</f>
        <v>6</v>
      </c>
      <c r="E50" s="29">
        <f t="shared" ref="E50" si="9">M37</f>
        <v>0</v>
      </c>
      <c r="F50" s="29">
        <f t="shared" ref="F50" si="10">N37</f>
        <v>8</v>
      </c>
      <c r="J50" s="28" t="s">
        <v>106</v>
      </c>
      <c r="K50" s="31">
        <f>Phasing!H46</f>
        <v>0</v>
      </c>
      <c r="L50" s="31" t="e">
        <f>Phasing!I46</f>
        <v>#N/A</v>
      </c>
      <c r="M50" s="31">
        <f>Phasing!J46</f>
        <v>0</v>
      </c>
      <c r="N50" s="31" t="e">
        <f>Phasing!K46</f>
        <v>#N/A</v>
      </c>
      <c r="P50" s="2">
        <f t="shared" ref="P50:W50" si="11">IF(P49&gt;0,B26,0)</f>
        <v>0</v>
      </c>
      <c r="Q50" s="2" t="str">
        <f t="shared" si="11"/>
        <v>EBT</v>
      </c>
      <c r="R50" s="2">
        <f t="shared" si="11"/>
        <v>0</v>
      </c>
      <c r="S50" s="2" t="str">
        <f t="shared" si="11"/>
        <v>WBT</v>
      </c>
      <c r="T50" s="2">
        <f t="shared" si="11"/>
        <v>0</v>
      </c>
      <c r="U50" s="2" t="str">
        <f t="shared" si="11"/>
        <v>NBT</v>
      </c>
      <c r="V50" s="2">
        <f t="shared" si="11"/>
        <v>0</v>
      </c>
      <c r="W50" s="2" t="str">
        <f t="shared" si="11"/>
        <v>SBT</v>
      </c>
    </row>
    <row r="51" spans="2:23" x14ac:dyDescent="0.25">
      <c r="Q51" s="2"/>
      <c r="R51" s="2"/>
      <c r="S51" s="2"/>
      <c r="T51" s="2"/>
    </row>
    <row r="52" spans="2:23" x14ac:dyDescent="0.25">
      <c r="J52" s="27"/>
      <c r="K52" s="280" t="s">
        <v>437</v>
      </c>
      <c r="L52" s="280"/>
      <c r="M52" s="280"/>
      <c r="N52" s="280"/>
      <c r="P52" t="s">
        <v>105</v>
      </c>
      <c r="Q52" s="2">
        <f t="shared" ref="Q52:T53" si="12">MATCH(K36,$P$49:$W$49,0)</f>
        <v>1</v>
      </c>
      <c r="R52" s="2">
        <f t="shared" si="12"/>
        <v>6</v>
      </c>
      <c r="S52" s="2">
        <f t="shared" si="12"/>
        <v>1</v>
      </c>
      <c r="T52" s="2">
        <f t="shared" si="12"/>
        <v>2</v>
      </c>
    </row>
    <row r="53" spans="2:23" x14ac:dyDescent="0.25">
      <c r="J53" s="28"/>
      <c r="K53" s="29" t="str">
        <f>IF($U$41=0,"b","")</f>
        <v/>
      </c>
      <c r="L53" s="29" t="str">
        <f>IF(OR($U$41=0,$U$41=1),"b","")</f>
        <v>b</v>
      </c>
      <c r="M53" s="29" t="str">
        <f>IF($U$41=0,"b","")</f>
        <v/>
      </c>
      <c r="N53" s="30"/>
      <c r="P53" t="s">
        <v>106</v>
      </c>
      <c r="Q53" s="2">
        <f t="shared" si="12"/>
        <v>1</v>
      </c>
      <c r="R53" s="2">
        <f t="shared" si="12"/>
        <v>8</v>
      </c>
      <c r="S53" s="2">
        <f t="shared" si="12"/>
        <v>1</v>
      </c>
      <c r="T53" s="2">
        <f t="shared" si="12"/>
        <v>4</v>
      </c>
    </row>
    <row r="54" spans="2:23" x14ac:dyDescent="0.25">
      <c r="J54" s="28" t="s">
        <v>105</v>
      </c>
      <c r="K54" s="31">
        <f>Phasing!D47</f>
        <v>0</v>
      </c>
      <c r="L54" s="31" t="e">
        <f>Phasing!E47</f>
        <v>#N/A</v>
      </c>
      <c r="M54" s="31">
        <f>Phasing!F47</f>
        <v>0</v>
      </c>
      <c r="N54" s="31" t="e">
        <f>Phasing!G47</f>
        <v>#N/A</v>
      </c>
      <c r="Q54" s="2"/>
      <c r="R54" s="2"/>
      <c r="S54" s="2"/>
      <c r="T54" s="2"/>
    </row>
    <row r="55" spans="2:23" x14ac:dyDescent="0.25">
      <c r="J55" s="28" t="s">
        <v>106</v>
      </c>
      <c r="K55" s="31">
        <f>Phasing!H47</f>
        <v>0</v>
      </c>
      <c r="L55" s="31" t="e">
        <f>Phasing!I47</f>
        <v>#N/A</v>
      </c>
      <c r="M55" s="31">
        <f>Phasing!J47</f>
        <v>0</v>
      </c>
      <c r="N55" s="31" t="e">
        <f>Phasing!K47</f>
        <v>#N/A</v>
      </c>
      <c r="P55" t="s">
        <v>105</v>
      </c>
      <c r="Q55" s="2">
        <f>IF(Q52&gt;0,INDEX($P$49:$W$50,2,Q52),0)</f>
        <v>0</v>
      </c>
      <c r="R55" s="2" t="str">
        <f>IF(R52&gt;0,INDEX($P$49:$W$50,2,R52),0)</f>
        <v>NBT</v>
      </c>
      <c r="S55" s="2">
        <f>IF(S52&gt;0,INDEX($P$49:$W$50,2,S52),0)</f>
        <v>0</v>
      </c>
      <c r="T55" s="2" t="str">
        <f t="shared" ref="R55:T56" si="13">INDEX($P$49:$W$50,2,T52)</f>
        <v>EBT</v>
      </c>
    </row>
    <row r="56" spans="2:23" x14ac:dyDescent="0.25">
      <c r="P56" t="s">
        <v>106</v>
      </c>
      <c r="Q56" s="2">
        <f>INDEX($P$49:$W$50,2,Q53)</f>
        <v>0</v>
      </c>
      <c r="R56" s="2" t="str">
        <f t="shared" si="13"/>
        <v>SBT</v>
      </c>
      <c r="S56" s="2">
        <f t="shared" si="13"/>
        <v>0</v>
      </c>
      <c r="T56" s="2" t="str">
        <f t="shared" si="13"/>
        <v>WBT</v>
      </c>
    </row>
    <row r="59" spans="2:23" x14ac:dyDescent="0.25">
      <c r="J59" s="262" t="s">
        <v>438</v>
      </c>
      <c r="K59" s="262"/>
      <c r="L59" s="262" t="s">
        <v>439</v>
      </c>
      <c r="M59" s="262"/>
      <c r="N59" s="262" t="s">
        <v>440</v>
      </c>
      <c r="O59" s="262"/>
      <c r="P59" s="262" t="s">
        <v>441</v>
      </c>
      <c r="Q59" s="262"/>
      <c r="R59" s="15"/>
      <c r="S59" s="15"/>
      <c r="T59" s="15"/>
      <c r="U59" s="15"/>
      <c r="V59" s="15"/>
      <c r="W59" s="15"/>
    </row>
    <row r="60" spans="2:23" x14ac:dyDescent="0.25">
      <c r="I60" t="s">
        <v>105</v>
      </c>
      <c r="J60" s="2">
        <f>K49</f>
        <v>0</v>
      </c>
      <c r="K60" s="2">
        <f>K54</f>
        <v>0</v>
      </c>
      <c r="L60" s="2" t="e">
        <f>L49</f>
        <v>#N/A</v>
      </c>
      <c r="M60" s="2" t="e">
        <f>L54</f>
        <v>#N/A</v>
      </c>
      <c r="N60" s="2">
        <f>M49</f>
        <v>0</v>
      </c>
      <c r="O60" s="2">
        <f>M54</f>
        <v>0</v>
      </c>
      <c r="P60" s="2" t="e">
        <f>N49</f>
        <v>#N/A</v>
      </c>
      <c r="Q60" s="2" t="e">
        <f>N54</f>
        <v>#N/A</v>
      </c>
      <c r="R60" s="40"/>
      <c r="S60" s="40"/>
      <c r="T60" s="40"/>
      <c r="U60" s="40"/>
      <c r="V60" s="40"/>
      <c r="W60" s="41"/>
    </row>
    <row r="61" spans="2:23" x14ac:dyDescent="0.25">
      <c r="I61" t="s">
        <v>106</v>
      </c>
      <c r="J61" s="2">
        <f>K50</f>
        <v>0</v>
      </c>
      <c r="K61" s="2">
        <f>K55</f>
        <v>0</v>
      </c>
      <c r="L61" s="2" t="e">
        <f>L50</f>
        <v>#N/A</v>
      </c>
      <c r="M61" s="2" t="e">
        <f>L55</f>
        <v>#N/A</v>
      </c>
      <c r="N61" s="2">
        <f>M50</f>
        <v>0</v>
      </c>
      <c r="O61" s="2">
        <f>M55</f>
        <v>0</v>
      </c>
      <c r="P61" s="2" t="e">
        <f>N50</f>
        <v>#N/A</v>
      </c>
      <c r="Q61" s="2" t="e">
        <f>N55</f>
        <v>#N/A</v>
      </c>
      <c r="R61" s="2"/>
      <c r="S61" s="2"/>
      <c r="T61" s="2"/>
      <c r="U61" s="2"/>
      <c r="V61" s="2"/>
      <c r="W61" s="2"/>
    </row>
    <row r="62" spans="2:23" x14ac:dyDescent="0.25">
      <c r="J62" s="262" t="s">
        <v>442</v>
      </c>
      <c r="K62" s="262"/>
      <c r="L62" s="262" t="s">
        <v>443</v>
      </c>
      <c r="M62" s="262"/>
      <c r="N62" s="262" t="s">
        <v>444</v>
      </c>
      <c r="O62" s="262"/>
      <c r="P62" s="262" t="s">
        <v>445</v>
      </c>
      <c r="Q62" s="262"/>
      <c r="R62" s="2"/>
      <c r="S62" s="2"/>
      <c r="T62" s="2"/>
      <c r="U62" s="2"/>
      <c r="V62" s="2"/>
      <c r="W62" s="2"/>
    </row>
    <row r="64" spans="2:23" x14ac:dyDescent="0.25">
      <c r="J64" t="s">
        <v>105</v>
      </c>
      <c r="K64" s="2">
        <v>0</v>
      </c>
      <c r="L64" s="2" t="e">
        <f>L60</f>
        <v>#N/A</v>
      </c>
      <c r="M64" s="2">
        <f>N60</f>
        <v>0</v>
      </c>
      <c r="N64" s="2" t="e">
        <f>P60</f>
        <v>#N/A</v>
      </c>
      <c r="O64" s="2" t="e">
        <f>Q60</f>
        <v>#N/A</v>
      </c>
    </row>
    <row r="65" spans="9:23" x14ac:dyDescent="0.25">
      <c r="J65" t="s">
        <v>106</v>
      </c>
      <c r="K65" s="2">
        <v>0</v>
      </c>
      <c r="L65" s="2" t="e">
        <f>L61</f>
        <v>#N/A</v>
      </c>
      <c r="M65" s="2">
        <f>N61</f>
        <v>0</v>
      </c>
      <c r="N65" s="2" t="e">
        <f>P61</f>
        <v>#N/A</v>
      </c>
      <c r="O65" s="2" t="e">
        <f>Q61</f>
        <v>#N/A</v>
      </c>
      <c r="P65" s="8"/>
      <c r="Q65" s="8"/>
      <c r="R65" s="15"/>
      <c r="S65" s="15"/>
      <c r="T65" s="15"/>
      <c r="U65" s="15"/>
      <c r="V65" s="15"/>
      <c r="W65" s="15"/>
    </row>
    <row r="66" spans="9:23" x14ac:dyDescent="0.25">
      <c r="R66" s="40"/>
      <c r="S66" s="40"/>
      <c r="T66" s="40"/>
      <c r="U66" s="40"/>
      <c r="V66" s="40"/>
      <c r="W66" s="41"/>
    </row>
    <row r="67" spans="9:23" x14ac:dyDescent="0.25">
      <c r="I67" s="82" t="s">
        <v>638</v>
      </c>
      <c r="J67" s="147" t="str">
        <f>Phasing!D29</f>
        <v>D1</v>
      </c>
      <c r="K67" s="147" t="str">
        <f>Phasing!E29</f>
        <v>D2</v>
      </c>
      <c r="L67" s="147" t="str">
        <f>Phasing!F29</f>
        <v>D3</v>
      </c>
      <c r="M67" s="147" t="str">
        <f>Phasing!G29</f>
        <v>D4</v>
      </c>
      <c r="N67" s="147" t="str">
        <f>Phasing!H29</f>
        <v>D5</v>
      </c>
      <c r="O67" s="147" t="str">
        <f>Phasing!I29</f>
        <v>D6</v>
      </c>
      <c r="P67" s="147" t="str">
        <f>Phasing!J29</f>
        <v>D7</v>
      </c>
      <c r="Q67" s="147" t="str">
        <f>Phasing!K29</f>
        <v>D8</v>
      </c>
      <c r="R67" s="2"/>
      <c r="S67" s="2"/>
      <c r="T67" s="2"/>
      <c r="U67" s="2"/>
      <c r="V67" s="2"/>
      <c r="W67" s="2"/>
    </row>
    <row r="68" spans="9:23" x14ac:dyDescent="0.25">
      <c r="I68" s="82" t="s">
        <v>639</v>
      </c>
      <c r="J68" s="147" t="e">
        <f>Phasing!D30</f>
        <v>#N/A</v>
      </c>
      <c r="K68" s="147" t="e">
        <f>Phasing!E30</f>
        <v>#N/A</v>
      </c>
      <c r="L68" s="147" t="e">
        <f>Phasing!F30</f>
        <v>#N/A</v>
      </c>
      <c r="M68" s="147" t="e">
        <f>Phasing!G30</f>
        <v>#N/A</v>
      </c>
      <c r="N68" s="147" t="e">
        <f>Phasing!H30</f>
        <v>#N/A</v>
      </c>
      <c r="O68" s="147" t="e">
        <f>Phasing!I30</f>
        <v>#N/A</v>
      </c>
      <c r="P68" s="147" t="e">
        <f>Phasing!J30</f>
        <v>#N/A</v>
      </c>
      <c r="Q68" s="147" t="e">
        <f>Phasing!K30</f>
        <v>#N/A</v>
      </c>
      <c r="R68" s="2"/>
      <c r="S68" s="2"/>
      <c r="T68" s="2"/>
      <c r="U68" s="2"/>
      <c r="V68" s="2"/>
      <c r="W68" s="2"/>
    </row>
    <row r="69" spans="9:23" x14ac:dyDescent="0.25">
      <c r="I69" s="82" t="s">
        <v>124</v>
      </c>
      <c r="J69" s="147">
        <v>1</v>
      </c>
      <c r="K69" s="147">
        <v>2</v>
      </c>
      <c r="L69" s="147">
        <v>3</v>
      </c>
      <c r="M69" s="147">
        <v>4</v>
      </c>
      <c r="N69" s="147">
        <v>5</v>
      </c>
      <c r="O69" s="147">
        <v>6</v>
      </c>
      <c r="P69" s="147">
        <v>7</v>
      </c>
      <c r="Q69" s="147">
        <v>8</v>
      </c>
    </row>
  </sheetData>
  <mergeCells count="30">
    <mergeCell ref="J62:K62"/>
    <mergeCell ref="L62:M62"/>
    <mergeCell ref="N62:O62"/>
    <mergeCell ref="P62:Q62"/>
    <mergeCell ref="K47:N47"/>
    <mergeCell ref="K52:N52"/>
    <mergeCell ref="J59:K59"/>
    <mergeCell ref="L59:M59"/>
    <mergeCell ref="N59:O59"/>
    <mergeCell ref="P59:Q59"/>
    <mergeCell ref="G9:H9"/>
    <mergeCell ref="C47:F47"/>
    <mergeCell ref="A1:C1"/>
    <mergeCell ref="Q44:T44"/>
    <mergeCell ref="U41:U42"/>
    <mergeCell ref="U45:U46"/>
    <mergeCell ref="N1:O1"/>
    <mergeCell ref="L1:M1"/>
    <mergeCell ref="Q13:U13"/>
    <mergeCell ref="K15:K18"/>
    <mergeCell ref="X40:AA40"/>
    <mergeCell ref="I11:I15"/>
    <mergeCell ref="Q17:T17"/>
    <mergeCell ref="P16:T16"/>
    <mergeCell ref="AD40:AG40"/>
    <mergeCell ref="Q21:R21"/>
    <mergeCell ref="Q25:S25"/>
    <mergeCell ref="Q40:T40"/>
    <mergeCell ref="K34:N34"/>
    <mergeCell ref="K39:N39"/>
  </mergeCells>
  <conditionalFormatting sqref="O35:O36 C48:F50">
    <cfRule type="cellIs" dxfId="34" priority="14" stopIfTrue="1" operator="equal">
      <formula>0</formula>
    </cfRule>
  </conditionalFormatting>
  <conditionalFormatting sqref="K35:N37">
    <cfRule type="cellIs" dxfId="33" priority="3" stopIfTrue="1" operator="equal">
      <formula>0</formula>
    </cfRule>
  </conditionalFormatting>
  <conditionalFormatting sqref="K48:N50">
    <cfRule type="cellIs" dxfId="32" priority="2" stopIfTrue="1" operator="equal">
      <formula>0</formula>
    </cfRule>
  </conditionalFormatting>
  <conditionalFormatting sqref="K53:N55">
    <cfRule type="cellIs" dxfId="31" priority="1" stopIfTrue="1" operator="equal">
      <formula>0</formula>
    </cfRule>
  </conditionalFormatting>
  <pageMargins left="0.7" right="0.7" top="0.75" bottom="0.75" header="0.3" footer="0.3"/>
  <pageSetup orientation="portrait" horizontalDpi="1200" verticalDpi="1200" r:id="rId1"/>
  <ignoredErrors>
    <ignoredError sqref="S12:T12" 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1:BQ57"/>
  <sheetViews>
    <sheetView zoomScale="60" zoomScaleNormal="60" workbookViewId="0">
      <selection activeCell="BQ38" sqref="BQ38"/>
    </sheetView>
  </sheetViews>
  <sheetFormatPr defaultRowHeight="15" x14ac:dyDescent="0.25"/>
  <cols>
    <col min="1" max="1" width="9.140625" customWidth="1"/>
    <col min="2" max="2" width="34.5703125" customWidth="1"/>
    <col min="3" max="5" width="16.7109375" customWidth="1"/>
    <col min="6" max="19" width="9.140625" hidden="1" customWidth="1"/>
    <col min="20" max="20" width="35" customWidth="1"/>
    <col min="21" max="23" width="16.7109375" customWidth="1"/>
    <col min="24" max="24" width="9.140625" customWidth="1"/>
    <col min="25" max="36" width="9.140625" hidden="1" customWidth="1"/>
    <col min="37" max="37" width="35" bestFit="1" customWidth="1"/>
    <col min="38" max="40" width="16.7109375" customWidth="1"/>
    <col min="42" max="53" width="0" hidden="1" customWidth="1"/>
    <col min="54" max="54" width="35" bestFit="1" customWidth="1"/>
    <col min="55" max="57" width="16.7109375" customWidth="1"/>
  </cols>
  <sheetData>
    <row r="1" spans="2:57" x14ac:dyDescent="0.25">
      <c r="B1" s="48" t="s">
        <v>204</v>
      </c>
      <c r="T1" s="47"/>
      <c r="AK1" s="47"/>
      <c r="BB1" s="47"/>
    </row>
    <row r="2" spans="2:57" x14ac:dyDescent="0.25">
      <c r="B2" s="285" t="s">
        <v>151</v>
      </c>
      <c r="C2" s="285"/>
      <c r="D2" s="285"/>
      <c r="E2" s="285"/>
      <c r="T2" s="285" t="s">
        <v>198</v>
      </c>
      <c r="U2" s="285"/>
      <c r="V2" s="285"/>
      <c r="W2" s="285"/>
      <c r="AK2" s="285" t="s">
        <v>199</v>
      </c>
      <c r="AL2" s="285"/>
      <c r="AM2" s="285"/>
      <c r="AN2" s="285"/>
      <c r="BB2" s="285" t="s">
        <v>200</v>
      </c>
      <c r="BC2" s="285"/>
      <c r="BD2" s="285"/>
      <c r="BE2" s="285"/>
    </row>
    <row r="4" spans="2:57" s="139" customFormat="1" x14ac:dyDescent="0.25">
      <c r="B4" s="142" t="s">
        <v>152</v>
      </c>
      <c r="C4" s="139" t="s">
        <v>153</v>
      </c>
      <c r="D4" s="139" t="s">
        <v>154</v>
      </c>
      <c r="T4" s="142" t="s">
        <v>152</v>
      </c>
      <c r="U4" s="139" t="s">
        <v>153</v>
      </c>
      <c r="V4" s="139" t="s">
        <v>154</v>
      </c>
      <c r="AK4" s="142" t="s">
        <v>152</v>
      </c>
      <c r="AL4" s="139" t="s">
        <v>153</v>
      </c>
      <c r="AM4" s="139" t="s">
        <v>154</v>
      </c>
      <c r="BB4" s="142" t="s">
        <v>152</v>
      </c>
      <c r="BC4" s="139" t="s">
        <v>153</v>
      </c>
      <c r="BD4" s="139" t="s">
        <v>154</v>
      </c>
    </row>
    <row r="5" spans="2:57" x14ac:dyDescent="0.25">
      <c r="B5" t="s">
        <v>164</v>
      </c>
      <c r="C5" s="2">
        <f>ROUND(Sheet1!P4*(1-'Input sheet'!G17/100),0)</f>
        <v>0</v>
      </c>
      <c r="D5" s="2">
        <f>C5</f>
        <v>0</v>
      </c>
      <c r="T5" t="s">
        <v>164</v>
      </c>
      <c r="U5" s="2">
        <f>ROUND(Sheet1!U4*(1-'Input sheet'!N11/100),0)</f>
        <v>0</v>
      </c>
      <c r="V5" s="2">
        <f>U5</f>
        <v>0</v>
      </c>
      <c r="AK5" t="s">
        <v>164</v>
      </c>
      <c r="AL5" s="2">
        <f>ROUND((Sheet1!F4+Sheet1!Y4+Sheet1!AB4)*(1-'Input sheet'!L22/100),0)</f>
        <v>0</v>
      </c>
      <c r="AM5" s="2">
        <f>AL5</f>
        <v>0</v>
      </c>
      <c r="BB5" t="s">
        <v>164</v>
      </c>
      <c r="BC5" s="2">
        <f>ROUND((Sheet1!K4+Sheet1!AE4+Sheet1!AH4)*(1-'Input sheet'!H7/100),0)</f>
        <v>0</v>
      </c>
      <c r="BD5" s="2">
        <f>BC5</f>
        <v>0</v>
      </c>
    </row>
    <row r="6" spans="2:57" s="139" customFormat="1" x14ac:dyDescent="0.25">
      <c r="B6" s="139" t="s">
        <v>167</v>
      </c>
      <c r="C6" s="123">
        <f>Sheet1!P5</f>
        <v>0</v>
      </c>
      <c r="D6" s="123">
        <v>1</v>
      </c>
      <c r="T6" s="139" t="s">
        <v>167</v>
      </c>
      <c r="U6" s="123">
        <f>Sheet1!U5</f>
        <v>0</v>
      </c>
      <c r="V6" s="123">
        <v>1</v>
      </c>
      <c r="AK6" s="139" t="s">
        <v>167</v>
      </c>
      <c r="AL6" s="123">
        <f>Sheet1!F5+Sheet1!Y5+Sheet1!AB5</f>
        <v>0</v>
      </c>
      <c r="AM6" s="123">
        <v>1</v>
      </c>
      <c r="BB6" s="139" t="s">
        <v>167</v>
      </c>
      <c r="BC6" s="123">
        <f>Sheet1!K5+Sheet1!AE5+Sheet1!AH5</f>
        <v>0</v>
      </c>
      <c r="BD6" s="123">
        <v>1</v>
      </c>
    </row>
    <row r="7" spans="2:57" x14ac:dyDescent="0.25">
      <c r="B7" t="s">
        <v>166</v>
      </c>
      <c r="C7" s="2">
        <f>IF(C6=1,0.85,0.75)</f>
        <v>0.75</v>
      </c>
      <c r="D7" s="2">
        <v>0.85</v>
      </c>
      <c r="T7" t="s">
        <v>166</v>
      </c>
      <c r="U7" s="2">
        <f>IF(U6=1,0.85,0.75)</f>
        <v>0.75</v>
      </c>
      <c r="V7" s="2">
        <v>0.85</v>
      </c>
      <c r="AK7" t="s">
        <v>166</v>
      </c>
      <c r="AL7" s="2">
        <f>IF(AL6=1,0.85,0.75)</f>
        <v>0.75</v>
      </c>
      <c r="AM7" s="2">
        <v>0.85</v>
      </c>
      <c r="BB7" t="s">
        <v>166</v>
      </c>
      <c r="BC7" s="2">
        <f>IF(BC6=1,0.85,0.75)</f>
        <v>0.75</v>
      </c>
      <c r="BD7" s="2">
        <v>0.85</v>
      </c>
    </row>
    <row r="8" spans="2:57" s="139" customFormat="1" x14ac:dyDescent="0.25">
      <c r="B8" s="139" t="s">
        <v>168</v>
      </c>
      <c r="C8" s="123">
        <f>ROUND(IF(C6=0,0,C5/(C6*C7)),0)</f>
        <v>0</v>
      </c>
      <c r="D8" s="123">
        <f>ROUND(IF(C6=0,D5/(D6*D7),0),0)</f>
        <v>0</v>
      </c>
      <c r="T8" s="139" t="s">
        <v>168</v>
      </c>
      <c r="U8" s="123">
        <f>ROUND(IF(U6=0,0,U5/(U6*U7)),0)</f>
        <v>0</v>
      </c>
      <c r="V8" s="123">
        <f>ROUND(IF(U6=0,V5/(V6*V7),0),0)</f>
        <v>0</v>
      </c>
      <c r="AK8" s="139" t="s">
        <v>168</v>
      </c>
      <c r="AL8" s="123">
        <f>ROUND(IF(AL6=0,0,AL5/(AL6*AL7)),0)</f>
        <v>0</v>
      </c>
      <c r="AM8" s="123">
        <f>ROUND(IF(AL6=0,AM5/(AM6*AM7),0),0)</f>
        <v>0</v>
      </c>
      <c r="BB8" s="139" t="s">
        <v>168</v>
      </c>
      <c r="BC8" s="123">
        <f>ROUND(IF(BC6=0,0,BC5/(BC6*BC7)),0)</f>
        <v>0</v>
      </c>
      <c r="BD8" s="123">
        <f>ROUND(IF(BC6=0,BD5/(BD6*BD7),0),0)</f>
        <v>0</v>
      </c>
    </row>
    <row r="10" spans="2:57" s="139" customFormat="1" x14ac:dyDescent="0.25">
      <c r="B10" s="142" t="s">
        <v>155</v>
      </c>
      <c r="T10" s="142" t="s">
        <v>155</v>
      </c>
      <c r="AK10" s="142" t="s">
        <v>155</v>
      </c>
      <c r="BB10" s="142" t="s">
        <v>155</v>
      </c>
    </row>
    <row r="11" spans="2:57" x14ac:dyDescent="0.25">
      <c r="B11" t="s">
        <v>165</v>
      </c>
      <c r="C11" s="2">
        <f>Sheet1!N4</f>
        <v>0</v>
      </c>
      <c r="T11" t="s">
        <v>165</v>
      </c>
      <c r="U11" s="2">
        <f>Sheet1!S4</f>
        <v>0</v>
      </c>
      <c r="AK11" t="s">
        <v>165</v>
      </c>
      <c r="AL11" s="2">
        <f>Sheet1!D4+Sheet1!W4+Sheet1!Z4</f>
        <v>0</v>
      </c>
      <c r="BB11" t="s">
        <v>165</v>
      </c>
      <c r="BC11" s="2">
        <f>Sheet1!I4+Sheet1!AC4+Sheet1!AF4</f>
        <v>0</v>
      </c>
    </row>
    <row r="12" spans="2:57" s="139" customFormat="1" x14ac:dyDescent="0.25">
      <c r="B12" s="139" t="s">
        <v>169</v>
      </c>
      <c r="C12" s="123">
        <f>SUM(Sheet1!S4:U4)-Sheet1!S4</f>
        <v>0</v>
      </c>
      <c r="T12" s="139" t="s">
        <v>169</v>
      </c>
      <c r="U12" s="123">
        <f>SUM(Sheet1!N4:P4)-Sheet1!N4</f>
        <v>0</v>
      </c>
      <c r="AK12" s="139" t="s">
        <v>169</v>
      </c>
      <c r="AL12" s="123">
        <f>SUM(Sheet1!I4:K4,Sheet1!AC4:AH4)-Sheet1!AF4-Sheet1!AC4-Sheet1!I4</f>
        <v>0</v>
      </c>
      <c r="BB12" s="139" t="s">
        <v>169</v>
      </c>
      <c r="BC12" s="123">
        <f>SUM(Sheet1!D4:F4,Sheet1!W4:AB4)-Sheet1!Z4-Sheet1!W4-Sheet1!D4</f>
        <v>0</v>
      </c>
    </row>
    <row r="13" spans="2:57" x14ac:dyDescent="0.25">
      <c r="B13" t="s">
        <v>170</v>
      </c>
      <c r="C13" s="2">
        <f>Sheet1!N5</f>
        <v>0</v>
      </c>
      <c r="T13" t="s">
        <v>170</v>
      </c>
      <c r="U13" s="2">
        <f>Sheet1!S5</f>
        <v>0</v>
      </c>
      <c r="AK13" t="s">
        <v>170</v>
      </c>
      <c r="AL13" s="2">
        <f>Sheet1!D5+Sheet1!W5+Sheet1!Z5</f>
        <v>0</v>
      </c>
      <c r="BB13" t="s">
        <v>170</v>
      </c>
      <c r="BC13" s="2">
        <f>Sheet1!I5+Sheet1!AC4+Sheet1!AF4</f>
        <v>0</v>
      </c>
    </row>
    <row r="14" spans="2:57" s="139" customFormat="1" x14ac:dyDescent="0.25">
      <c r="B14" s="139" t="s">
        <v>171</v>
      </c>
      <c r="C14" s="123">
        <f>MAX(C18:C21)</f>
        <v>0</v>
      </c>
      <c r="D14" s="163">
        <f>IF(OR('Phase designation'!B22=1,'Phase designation'!B22=3),1,0)</f>
        <v>0</v>
      </c>
      <c r="T14" s="139" t="s">
        <v>171</v>
      </c>
      <c r="U14" s="123">
        <f>MAX(U18:U21)</f>
        <v>0</v>
      </c>
      <c r="V14" s="163">
        <f>IF(OR('Phase designation'!D22=1,'Phase designation'!D22=3),1,0)</f>
        <v>0</v>
      </c>
      <c r="AK14" s="139" t="s">
        <v>171</v>
      </c>
      <c r="AL14" s="123">
        <f>MAX(AL18:AL21)</f>
        <v>0</v>
      </c>
      <c r="AM14" s="163">
        <f>IF(OR('Phase designation'!F22=1,'Phase designation'!F22=3),1,0)</f>
        <v>0</v>
      </c>
      <c r="BB14" s="139" t="s">
        <v>171</v>
      </c>
      <c r="BC14" s="123">
        <f>MAX(BC18:BC21)</f>
        <v>0</v>
      </c>
      <c r="BD14" s="163">
        <f>IF(OR('Phase designation'!H22=1,'Phase designation'!H22=3),1,0)</f>
        <v>0</v>
      </c>
    </row>
    <row r="15" spans="2:57" x14ac:dyDescent="0.25">
      <c r="B15" s="266" t="s">
        <v>156</v>
      </c>
      <c r="C15" s="2" t="s">
        <v>173</v>
      </c>
      <c r="D15" s="2" t="s">
        <v>174</v>
      </c>
      <c r="E15" s="2" t="s">
        <v>175</v>
      </c>
      <c r="T15" s="266" t="s">
        <v>156</v>
      </c>
      <c r="U15" s="2" t="s">
        <v>173</v>
      </c>
      <c r="V15" s="2" t="s">
        <v>174</v>
      </c>
      <c r="W15" s="2" t="s">
        <v>175</v>
      </c>
      <c r="AK15" s="266" t="s">
        <v>156</v>
      </c>
      <c r="AL15" s="2" t="s">
        <v>173</v>
      </c>
      <c r="AM15" s="2" t="s">
        <v>174</v>
      </c>
      <c r="AN15" s="2" t="s">
        <v>175</v>
      </c>
      <c r="BB15" s="266" t="s">
        <v>156</v>
      </c>
      <c r="BC15" s="2" t="s">
        <v>173</v>
      </c>
      <c r="BD15" s="2" t="s">
        <v>174</v>
      </c>
      <c r="BE15" s="2" t="s">
        <v>175</v>
      </c>
    </row>
    <row r="16" spans="2:57" s="139" customFormat="1" x14ac:dyDescent="0.25">
      <c r="B16" s="266"/>
      <c r="C16" s="144">
        <v>0</v>
      </c>
      <c r="D16" s="144">
        <f>IF(D14=1,D17,0)</f>
        <v>0</v>
      </c>
      <c r="E16" s="144">
        <f>ROUND(IF(OR(C20&gt;0,C21&gt;0),C11/(C13*C14),0),0)</f>
        <v>0</v>
      </c>
      <c r="T16" s="266"/>
      <c r="U16" s="144">
        <v>0</v>
      </c>
      <c r="V16" s="144">
        <f>IF(V14=1,V17,0)</f>
        <v>0</v>
      </c>
      <c r="W16" s="144">
        <f>ROUND(IF(OR(U20&gt;0,U21&gt;0),U11/(U13*U14),0),0)</f>
        <v>0</v>
      </c>
      <c r="AK16" s="266"/>
      <c r="AL16" s="144">
        <v>0</v>
      </c>
      <c r="AM16" s="144">
        <f>IF(AM14=1,AM17,0)</f>
        <v>0</v>
      </c>
      <c r="AN16" s="144">
        <f>ROUND(IF(OR(AL20&gt;0,AL21&gt;0),AL11/(AL13*AL14),0),0)</f>
        <v>0</v>
      </c>
      <c r="BB16" s="266"/>
      <c r="BC16" s="144">
        <v>0</v>
      </c>
      <c r="BD16" s="144">
        <f>IF(BD14=1,BD17,0)</f>
        <v>0</v>
      </c>
      <c r="BE16" s="144">
        <f>ROUND(IF(OR(BC20&gt;0,BC21&gt;0),BC11/(BC13*BC14),0),0)</f>
        <v>0</v>
      </c>
    </row>
    <row r="17" spans="2:57" x14ac:dyDescent="0.25">
      <c r="D17" s="37">
        <f>ROUND(IF(OR(C18&gt;0,C19&gt;0),C11/(C13*C14),0),0)</f>
        <v>0</v>
      </c>
      <c r="V17" s="37">
        <f>ROUND(IF(OR(U18&gt;0,U19&gt;0),U11/(U13*U14),0),0)</f>
        <v>0</v>
      </c>
      <c r="AM17" s="37">
        <f>ROUND(IF(OR(AL18&gt;0,AL19&gt;0),AL11/(AL13*AL14),0),0)</f>
        <v>0</v>
      </c>
      <c r="BD17" s="37">
        <f>ROUND(IF(OR(BC18&gt;0,BC19&gt;0),BC11/(BC13*BC14),0),0)</f>
        <v>0</v>
      </c>
    </row>
    <row r="18" spans="2:57" x14ac:dyDescent="0.25">
      <c r="B18" t="s">
        <v>157</v>
      </c>
      <c r="C18">
        <f>IF(AND(SUM(Sheet1!S5:U5)&gt;0,'Lane volumes'!C13=1),0.95,0)</f>
        <v>0</v>
      </c>
      <c r="T18" t="s">
        <v>157</v>
      </c>
      <c r="U18">
        <f>IF(AND(SUM(Sheet1!N5:P5)&gt;0,'Lane volumes'!U13=1),0.95,0)</f>
        <v>0</v>
      </c>
      <c r="AK18" t="s">
        <v>157</v>
      </c>
      <c r="AL18">
        <f>IF(AND(SUM(Sheet1!I5:K5,Sheet1!AC5:AE5,Sheet1!AF5:AH5)&gt;0,'Lane volumes'!AL13=1),0.95,0)</f>
        <v>0</v>
      </c>
      <c r="BB18" t="s">
        <v>157</v>
      </c>
      <c r="BC18">
        <f>IF(AND(SUM(Sheet1!D5:F5,Sheet1!W5:Y5,Sheet1!Z5:AB5)&gt;0,'Lane volumes'!BC13=1),0.95,0)</f>
        <v>0</v>
      </c>
    </row>
    <row r="19" spans="2:57" x14ac:dyDescent="0.25">
      <c r="B19" t="s">
        <v>160</v>
      </c>
      <c r="C19">
        <f>IF(AND(SUM(Sheet1!S5:U5)&gt;0,'Lane volumes'!C13&gt;=2),0.92,0)</f>
        <v>0</v>
      </c>
      <c r="T19" t="s">
        <v>160</v>
      </c>
      <c r="U19">
        <f>IF(AND(SUM(Sheet1!N5:P5)&gt;0,'Lane volumes'!U13&gt;=2),0.92,0)</f>
        <v>0</v>
      </c>
      <c r="AK19" t="s">
        <v>160</v>
      </c>
      <c r="AL19">
        <f>IF(AND(SUM(Sheet1!I5:K5,Sheet1!AC5:AE5,Sheet1!AF5:AH5)&gt;0,'Lane volumes'!AL13&gt;=2),0.92,0)</f>
        <v>0</v>
      </c>
      <c r="BB19" t="s">
        <v>160</v>
      </c>
      <c r="BC19">
        <f>IF(AND(SUM(Sheet1!D5:F5,Sheet1!W5:Y5,Sheet1!Z5:AB5)&gt;0,'Lane volumes'!BC13&gt;=2),0.92,0)</f>
        <v>0</v>
      </c>
    </row>
    <row r="20" spans="2:57" x14ac:dyDescent="0.25">
      <c r="B20" t="s">
        <v>158</v>
      </c>
      <c r="C20">
        <f>IF(AND(SUM(Sheet1!S5:U5)=0,'Lane volumes'!C13=1),0.85,0)</f>
        <v>0</v>
      </c>
      <c r="T20" t="s">
        <v>158</v>
      </c>
      <c r="U20">
        <f>IF(AND(SUM(Sheet1!N5:P5)=0,'Lane volumes'!U13=1),0.85,0)</f>
        <v>0</v>
      </c>
      <c r="AK20" t="s">
        <v>158</v>
      </c>
      <c r="AL20">
        <f>IF(AND(SUM(Sheet1!I5:K5,Sheet1!AC5:AE5,Sheet1!AF5:AH5)=0,'Lane volumes'!AL13=1),0.85,0)</f>
        <v>0</v>
      </c>
      <c r="BB20" t="s">
        <v>158</v>
      </c>
      <c r="BC20">
        <f>IF(AND(SUM(Sheet1!D5:F5,Sheet1!W5:Y5,Sheet1!Z5:AB5)=0,'Lane volumes'!BC13=1),0.85,0)</f>
        <v>0</v>
      </c>
    </row>
    <row r="21" spans="2:57" x14ac:dyDescent="0.25">
      <c r="B21" t="s">
        <v>159</v>
      </c>
      <c r="C21">
        <f>IF(AND(SUM(Sheet1!S5:U5)=0,'Lane volumes'!C13&gt;=2),0.75,0)</f>
        <v>0</v>
      </c>
      <c r="T21" t="s">
        <v>159</v>
      </c>
      <c r="U21">
        <f>IF(AND(SUM(Sheet1!N5:P5)=0,'Lane volumes'!U13&gt;=2),0.75,0)</f>
        <v>0</v>
      </c>
      <c r="AK21" t="s">
        <v>159</v>
      </c>
      <c r="AL21">
        <f>IF(AND(SUM(Sheet1!I5:K5,Sheet1!AC5:AE5,Sheet1!AF5:AH5)=0,'Lane volumes'!AL13&gt;=2),0.75,0)</f>
        <v>0</v>
      </c>
      <c r="BB21" t="s">
        <v>159</v>
      </c>
      <c r="BC21">
        <f>IF(AND(SUM(Sheet1!D5:F5,Sheet1!W5:Y5,Sheet1!Z5:AB5)=0,'Lane volumes'!BC13&gt;=2),0.75,0)</f>
        <v>0</v>
      </c>
    </row>
    <row r="23" spans="2:57" s="139" customFormat="1" x14ac:dyDescent="0.25">
      <c r="B23" s="142" t="s">
        <v>172</v>
      </c>
      <c r="C23" s="123" t="s">
        <v>173</v>
      </c>
      <c r="D23" s="123" t="s">
        <v>174</v>
      </c>
      <c r="E23" s="123" t="s">
        <v>175</v>
      </c>
      <c r="T23" s="142" t="s">
        <v>172</v>
      </c>
      <c r="U23" s="123" t="s">
        <v>173</v>
      </c>
      <c r="V23" s="123" t="s">
        <v>174</v>
      </c>
      <c r="W23" s="123" t="s">
        <v>175</v>
      </c>
      <c r="AK23" s="142" t="s">
        <v>172</v>
      </c>
      <c r="AL23" s="123" t="s">
        <v>173</v>
      </c>
      <c r="AM23" s="123" t="s">
        <v>174</v>
      </c>
      <c r="AN23" s="123" t="s">
        <v>175</v>
      </c>
      <c r="BB23" s="142" t="s">
        <v>172</v>
      </c>
      <c r="BC23" s="123" t="s">
        <v>173</v>
      </c>
      <c r="BD23" s="123" t="s">
        <v>174</v>
      </c>
      <c r="BE23" s="123" t="s">
        <v>175</v>
      </c>
    </row>
    <row r="24" spans="2:57" x14ac:dyDescent="0.25">
      <c r="B24" t="s">
        <v>193</v>
      </c>
      <c r="C24" s="2">
        <f>IF(AND('Phase designation'!B22=2,E16=0),Sheet1!O4,0)</f>
        <v>0</v>
      </c>
      <c r="D24" s="2">
        <f>IF(OR('Phase designation'!B22=1,'Phase designation'!B22=3),Sheet1!O4,0)</f>
        <v>0</v>
      </c>
      <c r="E24" s="2">
        <f>IF(OR(C20&gt;0,C21&gt;0),Sheet1!O4,0)</f>
        <v>0</v>
      </c>
      <c r="T24" t="s">
        <v>193</v>
      </c>
      <c r="U24" s="2">
        <f>IF(AND('Phase designation'!D22=2,W16=0),Sheet1!T4,0)</f>
        <v>0</v>
      </c>
      <c r="V24" s="2">
        <f>IF(OR('Phase designation'!D22=1,'Phase designation'!D22=3),Sheet1!T4,0)</f>
        <v>0</v>
      </c>
      <c r="W24" s="2">
        <f>IF(OR(U20&gt;0,U21&gt;0),Sheet1!T4,0)</f>
        <v>0</v>
      </c>
      <c r="AK24" t="s">
        <v>193</v>
      </c>
      <c r="AL24" s="2">
        <f>IF(AND('Phase designation'!F22=2,AN16=0),Sheet1!E4+Sheet1!X4+Sheet1!AA4,0)</f>
        <v>0</v>
      </c>
      <c r="AM24" s="2">
        <f>IF(OR('Phase designation'!F22=1,'Phase designation'!F22=3),Sheet1!E4+Sheet1!X4+Sheet1!AA4,0)</f>
        <v>0</v>
      </c>
      <c r="AN24" s="2">
        <f>IF(OR(AL20&gt;0,AL21&gt;0),Sheet1!E4+Sheet1!X4+Sheet1!AA4,0)</f>
        <v>0</v>
      </c>
      <c r="BB24" t="s">
        <v>193</v>
      </c>
      <c r="BC24" s="2">
        <f>IF(AND('Phase designation'!H22=2,BE16=0),Sheet1!J4+Sheet1!AD4+Sheet1!AG4,0)</f>
        <v>0</v>
      </c>
      <c r="BD24" s="2">
        <f>IF(OR('Phase designation'!H22=1,'Phase designation'!H22=3),Sheet1!J4+Sheet1!AD4+Sheet1!AG4,0)</f>
        <v>0</v>
      </c>
      <c r="BE24" s="2">
        <f>IF(OR(BC20&gt;0,BC21&gt;0),Sheet1!J4+Sheet1!AD4+Sheet1!AG4,0)</f>
        <v>0</v>
      </c>
    </row>
    <row r="25" spans="2:57" s="139" customFormat="1" x14ac:dyDescent="0.25">
      <c r="B25" s="139" t="s">
        <v>161</v>
      </c>
      <c r="C25" s="123">
        <v>1</v>
      </c>
      <c r="D25" s="123">
        <v>1</v>
      </c>
      <c r="E25" s="123">
        <v>1</v>
      </c>
      <c r="T25" s="139" t="s">
        <v>161</v>
      </c>
      <c r="U25" s="123">
        <v>1</v>
      </c>
      <c r="V25" s="123">
        <v>1</v>
      </c>
      <c r="W25" s="123">
        <v>1</v>
      </c>
      <c r="AK25" s="139" t="s">
        <v>161</v>
      </c>
      <c r="AL25" s="123">
        <v>1</v>
      </c>
      <c r="AM25" s="123">
        <v>1</v>
      </c>
      <c r="AN25" s="123">
        <v>1</v>
      </c>
      <c r="BB25" s="139" t="s">
        <v>161</v>
      </c>
      <c r="BC25" s="123">
        <v>1</v>
      </c>
      <c r="BD25" s="123">
        <v>1</v>
      </c>
      <c r="BE25" s="123">
        <v>1</v>
      </c>
    </row>
    <row r="26" spans="2:57" x14ac:dyDescent="0.25">
      <c r="B26" t="s">
        <v>163</v>
      </c>
      <c r="C26" s="2">
        <f>Sheet1!O5</f>
        <v>0</v>
      </c>
      <c r="D26" s="2">
        <f>C26</f>
        <v>0</v>
      </c>
      <c r="E26" s="2">
        <f>C26</f>
        <v>0</v>
      </c>
      <c r="T26" t="s">
        <v>163</v>
      </c>
      <c r="U26" s="2">
        <f>Sheet1!T5</f>
        <v>0</v>
      </c>
      <c r="V26" s="2">
        <f>U26</f>
        <v>0</v>
      </c>
      <c r="W26" s="2">
        <f>U26</f>
        <v>0</v>
      </c>
      <c r="AK26" t="s">
        <v>163</v>
      </c>
      <c r="AL26" s="2">
        <f>Sheet1!E5+Sheet1!X5+Sheet1!AA5</f>
        <v>0</v>
      </c>
      <c r="AM26" s="2">
        <f>AL26</f>
        <v>0</v>
      </c>
      <c r="AN26" s="2">
        <f>AL26</f>
        <v>0</v>
      </c>
      <c r="BB26" t="s">
        <v>163</v>
      </c>
      <c r="BC26" s="2">
        <f>Sheet1!J5+Sheet1!AD5+Sheet1!AG5</f>
        <v>0</v>
      </c>
      <c r="BD26" s="2">
        <f>BC26</f>
        <v>0</v>
      </c>
      <c r="BE26" s="2">
        <f>BC26</f>
        <v>0</v>
      </c>
    </row>
    <row r="27" spans="2:57" s="139" customFormat="1" x14ac:dyDescent="0.25">
      <c r="B27" s="139" t="s">
        <v>162</v>
      </c>
      <c r="C27" s="123">
        <f>IF(C24=0,0,(D8+C24)/C25)</f>
        <v>0</v>
      </c>
      <c r="D27" s="123">
        <f>IF(D24=0,0,(D8+D24)/D25)</f>
        <v>0</v>
      </c>
      <c r="E27" s="123">
        <f>IF(E24=0,0,(D8+E24+E16)/E25)</f>
        <v>0</v>
      </c>
      <c r="T27" s="139" t="s">
        <v>162</v>
      </c>
      <c r="U27" s="123">
        <f>IF(U24=0,0,(V8+U24)/U25)</f>
        <v>0</v>
      </c>
      <c r="V27" s="123">
        <f>IF(V24=0,0,(V8+V24)/V25)</f>
        <v>0</v>
      </c>
      <c r="W27" s="123">
        <f>IF(W24=0,0,(V8+W24+W16)/W25)</f>
        <v>0</v>
      </c>
      <c r="AK27" s="139" t="s">
        <v>162</v>
      </c>
      <c r="AL27" s="123">
        <f>IF(AL24=0,0,(AM8+AL24)/AL25)</f>
        <v>0</v>
      </c>
      <c r="AM27" s="123">
        <f>IF(AM24=0,0,(AM8+AM24)/AM25)</f>
        <v>0</v>
      </c>
      <c r="AN27" s="123">
        <f>IF(AN24=0,0,(AM8+AN24+AN16)/AN25)</f>
        <v>0</v>
      </c>
      <c r="BB27" s="139" t="s">
        <v>162</v>
      </c>
      <c r="BC27" s="123">
        <f>IF(BC24=0,0,(BD8+BC24)/BC25)</f>
        <v>0</v>
      </c>
      <c r="BD27" s="123">
        <f>IF(BD24=0,0,(BD8+BD24)/BD25)</f>
        <v>0</v>
      </c>
      <c r="BE27" s="123">
        <f>IF(BE24=0,0,(BD8+BE24+BE16)/BE25)</f>
        <v>0</v>
      </c>
    </row>
    <row r="29" spans="2:57" s="139" customFormat="1" ht="30" customHeight="1" x14ac:dyDescent="0.25">
      <c r="B29" s="145" t="s">
        <v>176</v>
      </c>
      <c r="C29" s="144" t="s">
        <v>173</v>
      </c>
      <c r="D29" s="144" t="s">
        <v>174</v>
      </c>
      <c r="E29" s="144" t="s">
        <v>175</v>
      </c>
      <c r="T29" s="145" t="s">
        <v>176</v>
      </c>
      <c r="U29" s="144" t="s">
        <v>173</v>
      </c>
      <c r="V29" s="144" t="s">
        <v>174</v>
      </c>
      <c r="W29" s="144" t="s">
        <v>175</v>
      </c>
      <c r="AK29" s="145" t="s">
        <v>176</v>
      </c>
      <c r="AL29" s="144" t="s">
        <v>173</v>
      </c>
      <c r="AM29" s="144" t="s">
        <v>174</v>
      </c>
      <c r="AN29" s="144" t="s">
        <v>175</v>
      </c>
      <c r="BB29" s="145" t="s">
        <v>176</v>
      </c>
      <c r="BC29" s="144" t="s">
        <v>173</v>
      </c>
      <c r="BD29" s="144" t="s">
        <v>174</v>
      </c>
      <c r="BE29" s="144" t="s">
        <v>175</v>
      </c>
    </row>
    <row r="30" spans="2:57" x14ac:dyDescent="0.25">
      <c r="B30" t="s">
        <v>178</v>
      </c>
      <c r="C30" s="2">
        <f>IF(C26&gt;0,ROUND(C27/C26,0),0)</f>
        <v>0</v>
      </c>
      <c r="D30" s="2">
        <f>IF(D26&gt;0,ROUND(D27/D26,0),0)</f>
        <v>0</v>
      </c>
      <c r="E30" s="2">
        <f>IF(E26&gt;0,ROUND(E27/E26,0),0)</f>
        <v>0</v>
      </c>
      <c r="T30" t="s">
        <v>178</v>
      </c>
      <c r="U30" s="2">
        <f>IF(U26&gt;0,ROUND(U27/U26,0),0)</f>
        <v>0</v>
      </c>
      <c r="V30" s="2">
        <f>IF(V26&gt;0,ROUND(V27/V26,0),0)</f>
        <v>0</v>
      </c>
      <c r="W30" s="2">
        <f>IF(W26&gt;0,ROUND(W27/W26,0),0)</f>
        <v>0</v>
      </c>
      <c r="AK30" t="s">
        <v>178</v>
      </c>
      <c r="AL30" s="2">
        <f>IF(AL26&gt;0,ROUND(AL27/AL26,0),0)</f>
        <v>0</v>
      </c>
      <c r="AM30" s="2">
        <f>IF(AM26&gt;0,ROUND(AM27/AM26,0),0)</f>
        <v>0</v>
      </c>
      <c r="AN30" s="2">
        <f>IF(AN26&gt;0,ROUND(AN27/AN26,0),0)</f>
        <v>0</v>
      </c>
      <c r="BB30" t="s">
        <v>178</v>
      </c>
      <c r="BC30" s="2">
        <f>IF(BC26&gt;0,ROUND(BC27/BC26,0),0)</f>
        <v>0</v>
      </c>
      <c r="BD30" s="2">
        <f>IF(BD26&gt;0,ROUND(BD27/BD26,0),0)</f>
        <v>0</v>
      </c>
      <c r="BE30" s="2">
        <f>IF(BE26&gt;0,ROUND(BE27/BE26,0),0)</f>
        <v>0</v>
      </c>
    </row>
    <row r="31" spans="2:57" s="139" customFormat="1" ht="30" customHeight="1" x14ac:dyDescent="0.25">
      <c r="B31" s="146" t="s">
        <v>177</v>
      </c>
      <c r="C31" s="144">
        <f>IF(C30=0,0,MAX(C30,C8,E16))</f>
        <v>0</v>
      </c>
      <c r="D31" s="144">
        <f>IF(D30=0,0,MAX(D30,C8,E16))</f>
        <v>0</v>
      </c>
      <c r="E31" s="144">
        <f>IF(E30=0,0,MAX(E30,C8,E16))</f>
        <v>0</v>
      </c>
      <c r="T31" s="146" t="s">
        <v>177</v>
      </c>
      <c r="U31" s="144">
        <f>IF(U30=0,0,MAX(U30,U8,W16))</f>
        <v>0</v>
      </c>
      <c r="V31" s="144">
        <f>IF(V30=0,0,MAX(V30,U8,W16))</f>
        <v>0</v>
      </c>
      <c r="W31" s="144">
        <f>IF(W30=0,0,MAX(W30,U8,W16))</f>
        <v>0</v>
      </c>
      <c r="AK31" s="146" t="s">
        <v>177</v>
      </c>
      <c r="AL31" s="144">
        <f>IF(AL30=0,0,MAX(AL30,AL8,AN16))</f>
        <v>0</v>
      </c>
      <c r="AM31" s="144">
        <f>IF(AM30=0,0,MAX(AM30,AL8,AN16))</f>
        <v>0</v>
      </c>
      <c r="AN31" s="144">
        <f>IF(AN30=0,0,MAX(AN30,AL8,AN16))</f>
        <v>0</v>
      </c>
      <c r="BB31" s="146" t="s">
        <v>177</v>
      </c>
      <c r="BC31" s="144">
        <f>IF(BC30=0,0,MAX(BC30,BC8,BE16))</f>
        <v>0</v>
      </c>
      <c r="BD31" s="144">
        <f>IF(BD30=0,0,MAX(BD30,BC8,BE16))</f>
        <v>0</v>
      </c>
      <c r="BE31" s="144">
        <f>IF(BE30=0,0,MAX(BE30,BC8,BE16))</f>
        <v>0</v>
      </c>
    </row>
    <row r="33" spans="2:69" s="139" customFormat="1" ht="30" customHeight="1" x14ac:dyDescent="0.25">
      <c r="B33" s="145" t="s">
        <v>197</v>
      </c>
      <c r="C33" s="144" t="s">
        <v>173</v>
      </c>
      <c r="D33" s="144" t="s">
        <v>174</v>
      </c>
      <c r="E33" s="144" t="s">
        <v>175</v>
      </c>
      <c r="T33" s="145" t="s">
        <v>197</v>
      </c>
      <c r="U33" s="144" t="s">
        <v>173</v>
      </c>
      <c r="V33" s="144" t="s">
        <v>174</v>
      </c>
      <c r="W33" s="144" t="s">
        <v>175</v>
      </c>
      <c r="AK33" s="145" t="s">
        <v>197</v>
      </c>
      <c r="AL33" s="144" t="s">
        <v>173</v>
      </c>
      <c r="AM33" s="144" t="s">
        <v>174</v>
      </c>
      <c r="AN33" s="144" t="s">
        <v>175</v>
      </c>
      <c r="BB33" s="145" t="s">
        <v>197</v>
      </c>
      <c r="BC33" s="144" t="s">
        <v>173</v>
      </c>
      <c r="BD33" s="144" t="s">
        <v>174</v>
      </c>
      <c r="BE33" s="144" t="s">
        <v>175</v>
      </c>
    </row>
    <row r="34" spans="2:69" x14ac:dyDescent="0.25">
      <c r="B34" t="s">
        <v>180</v>
      </c>
      <c r="C34" s="2">
        <f>MAX(D56:D57)</f>
        <v>0</v>
      </c>
      <c r="D34" s="2">
        <v>0</v>
      </c>
      <c r="E34" s="2">
        <v>0</v>
      </c>
      <c r="T34" t="s">
        <v>180</v>
      </c>
      <c r="U34" s="2">
        <f>MAX(V56:V57)</f>
        <v>0</v>
      </c>
      <c r="V34" s="2">
        <v>0</v>
      </c>
      <c r="W34" s="2">
        <v>0</v>
      </c>
      <c r="AK34" t="s">
        <v>180</v>
      </c>
      <c r="AL34" s="2">
        <f>MAX(AM56:AM57)</f>
        <v>0</v>
      </c>
      <c r="AM34" s="2">
        <v>0</v>
      </c>
      <c r="AN34" s="2">
        <v>0</v>
      </c>
      <c r="BB34" t="s">
        <v>180</v>
      </c>
      <c r="BC34" s="2">
        <f>MAX(BD56:BD57)</f>
        <v>0</v>
      </c>
      <c r="BD34" s="2">
        <v>0</v>
      </c>
      <c r="BE34" s="2">
        <v>0</v>
      </c>
    </row>
    <row r="35" spans="2:69" s="139" customFormat="1" x14ac:dyDescent="0.25">
      <c r="B35" s="139" t="s">
        <v>181</v>
      </c>
      <c r="C35" s="123">
        <f>IF(Sheet1!O6=0,INDEX(C42:Q43,2,C44+1),INDEX(C42:Q43,1,C44+1))</f>
        <v>1.3</v>
      </c>
      <c r="D35" s="123">
        <v>0</v>
      </c>
      <c r="E35" s="123">
        <v>0</v>
      </c>
      <c r="T35" s="139" t="s">
        <v>181</v>
      </c>
      <c r="U35" s="123">
        <f>IF(Sheet1!T6=0,INDEX(U42:AI43,2,U44+1),INDEX(U42:AI43,1,U44+1))</f>
        <v>1.3</v>
      </c>
      <c r="V35" s="123">
        <v>0</v>
      </c>
      <c r="W35" s="123">
        <v>0</v>
      </c>
      <c r="AK35" s="139" t="s">
        <v>181</v>
      </c>
      <c r="AL35" s="123">
        <f>IF(Sheet1!E6=0,INDEX(AL42:AZ43,2,AL44+1),INDEX(AL42:AZ43,1,AL44+1))</f>
        <v>1.3</v>
      </c>
      <c r="AM35" s="123">
        <v>0</v>
      </c>
      <c r="AN35" s="123">
        <v>0</v>
      </c>
      <c r="BB35" s="139" t="s">
        <v>181</v>
      </c>
      <c r="BC35" s="123">
        <f>IF(Sheet1!J6=0,INDEX(BC42:BQ43,2,BC44+1),INDEX(BC42:BQ43,1,BC44+1))</f>
        <v>1.3</v>
      </c>
      <c r="BD35" s="123">
        <v>0</v>
      </c>
      <c r="BE35" s="123">
        <v>0</v>
      </c>
    </row>
    <row r="36" spans="2:69" x14ac:dyDescent="0.25">
      <c r="B36" t="s">
        <v>182</v>
      </c>
      <c r="C36" s="2">
        <f>IF(Sheet1!O6=0,1,MIN('Lane volumes'!E49,'Lane volumes'!E52))</f>
        <v>1</v>
      </c>
      <c r="D36" s="2">
        <f>IF(Sheet1!O6=0,1,E52)</f>
        <v>1</v>
      </c>
      <c r="E36" s="2">
        <v>1</v>
      </c>
      <c r="T36" t="s">
        <v>182</v>
      </c>
      <c r="U36" s="2">
        <f>IF(Sheet1!T6=0,1,MIN('Lane volumes'!W49,'Lane volumes'!W52))</f>
        <v>1</v>
      </c>
      <c r="V36" s="2">
        <f>IF(Sheet1!T6=0,1,W52)</f>
        <v>1</v>
      </c>
      <c r="W36" s="2">
        <v>1</v>
      </c>
      <c r="AK36" t="s">
        <v>182</v>
      </c>
      <c r="AL36" s="2">
        <f>IF(Sheet1!E6=0,1,MIN('Lane volumes'!AN49,'Lane volumes'!AN52))</f>
        <v>1</v>
      </c>
      <c r="AM36" s="2">
        <f>IF(Sheet1!E6=0,1,AN52)</f>
        <v>1</v>
      </c>
      <c r="AN36" s="2">
        <v>1</v>
      </c>
      <c r="BB36" t="s">
        <v>182</v>
      </c>
      <c r="BC36" s="2">
        <f>IF(Sheet1!J6=0,1,MIN('Lane volumes'!BE49,'Lane volumes'!BE52))</f>
        <v>1</v>
      </c>
      <c r="BD36" s="2">
        <f>IF(Sheet1!J6=0,1,BE52)</f>
        <v>1</v>
      </c>
      <c r="BE36" s="2">
        <v>1</v>
      </c>
    </row>
    <row r="37" spans="2:69" s="139" customFormat="1" x14ac:dyDescent="0.25">
      <c r="B37" s="139" t="s">
        <v>178</v>
      </c>
      <c r="C37" s="123">
        <f>IF(C36=1,0,C27/(C26*C36))</f>
        <v>0</v>
      </c>
      <c r="D37" s="123">
        <f>IF(D36=1,0,D27/(D26*D36))</f>
        <v>0</v>
      </c>
      <c r="E37" s="123">
        <f>IF(E36=1,0,E27/(E26*E36))</f>
        <v>0</v>
      </c>
      <c r="T37" s="139" t="s">
        <v>178</v>
      </c>
      <c r="U37" s="123">
        <f>IF(U36=1,0,U27/(U26*U36))</f>
        <v>0</v>
      </c>
      <c r="V37" s="123">
        <f>IF(V36=1,0,V27/(V26*V36))</f>
        <v>0</v>
      </c>
      <c r="W37" s="123">
        <f>IF(W36=1,0,W27/(W26*W36))</f>
        <v>0</v>
      </c>
      <c r="AK37" s="139" t="s">
        <v>178</v>
      </c>
      <c r="AL37" s="123">
        <f>IF(AL36=1,0,AL27/(AL26*AL36))</f>
        <v>0</v>
      </c>
      <c r="AM37" s="123">
        <f>IF(AM36=1,0,AM27/(AM26*AM36))</f>
        <v>0</v>
      </c>
      <c r="AN37" s="123">
        <f>IF(AN36=1,0,AN27/(AN26*AN36))</f>
        <v>0</v>
      </c>
      <c r="BB37" s="139" t="s">
        <v>178</v>
      </c>
      <c r="BC37" s="123">
        <f>IF(BC36=1,0,BC27/(BC26*BC36))</f>
        <v>0</v>
      </c>
      <c r="BD37" s="123">
        <f>IF(BD36=1,0,BD27/(BD26*BD36))</f>
        <v>0</v>
      </c>
      <c r="BE37" s="123">
        <f>IF(BE36=1,0,BE27/(BE26*BE36))</f>
        <v>0</v>
      </c>
    </row>
    <row r="38" spans="2:69" ht="30" customHeight="1" x14ac:dyDescent="0.25">
      <c r="B38" s="143" t="s">
        <v>179</v>
      </c>
      <c r="C38" s="33">
        <f>IF(C37=0,0,MAX($C$8,C37))</f>
        <v>0</v>
      </c>
      <c r="D38" s="33">
        <f>IF(D37=0,0,MAX($C$8,D37))</f>
        <v>0</v>
      </c>
      <c r="E38" s="33">
        <f>IF(E37=0,0,MAX($C$8,E37))</f>
        <v>0</v>
      </c>
      <c r="T38" s="143" t="s">
        <v>179</v>
      </c>
      <c r="U38" s="33">
        <f>IF(U37=0,0,MAX($C$8,U37))</f>
        <v>0</v>
      </c>
      <c r="V38" s="33">
        <f>IF(V37=0,0,MAX($C$8,V37))</f>
        <v>0</v>
      </c>
      <c r="W38" s="33">
        <f>IF(W37=0,0,MAX($C$8,W37))</f>
        <v>0</v>
      </c>
      <c r="AK38" s="143" t="s">
        <v>179</v>
      </c>
      <c r="AL38" s="33">
        <f>IF(AL37=0,0,MAX($C$8,AL37))</f>
        <v>0</v>
      </c>
      <c r="AM38" s="33">
        <f>IF(AM37=0,0,MAX($C$8,AM37))</f>
        <v>0</v>
      </c>
      <c r="AN38" s="33">
        <f>IF(AN37=0,0,MAX($C$8,AN37))</f>
        <v>0</v>
      </c>
      <c r="BB38" s="143" t="s">
        <v>179</v>
      </c>
      <c r="BC38" s="33">
        <f>IF(BC37=0,0,MAX($C$8,BC37))</f>
        <v>0</v>
      </c>
      <c r="BD38" s="33">
        <f>IF(BD37=0,0,MAX($C$8,BD37))</f>
        <v>0</v>
      </c>
      <c r="BE38" s="33">
        <f>IF(BE37=0,0,MAX($C$8,BE37))</f>
        <v>0</v>
      </c>
    </row>
    <row r="39" spans="2:69" s="139" customFormat="1" x14ac:dyDescent="0.25"/>
    <row r="40" spans="2:69" hidden="1" x14ac:dyDescent="0.25">
      <c r="C40" s="262" t="s">
        <v>184</v>
      </c>
      <c r="D40" s="262"/>
      <c r="E40" s="262"/>
      <c r="F40" s="262"/>
      <c r="G40" s="262"/>
      <c r="H40" s="262"/>
      <c r="I40" s="262"/>
      <c r="U40" s="262" t="s">
        <v>184</v>
      </c>
      <c r="V40" s="262"/>
      <c r="W40" s="262"/>
      <c r="X40" s="262"/>
      <c r="Y40" s="262"/>
      <c r="Z40" s="262"/>
      <c r="AA40" s="262"/>
      <c r="AL40" s="262" t="s">
        <v>184</v>
      </c>
      <c r="AM40" s="262"/>
      <c r="AN40" s="262"/>
      <c r="AO40" s="262"/>
      <c r="AP40" s="262"/>
      <c r="AQ40" s="262"/>
      <c r="AR40" s="262"/>
      <c r="BC40" s="262" t="s">
        <v>184</v>
      </c>
      <c r="BD40" s="262"/>
      <c r="BE40" s="262"/>
      <c r="BF40" s="262"/>
      <c r="BG40" s="262"/>
      <c r="BH40" s="262"/>
      <c r="BI40" s="262"/>
    </row>
    <row r="41" spans="2:69" hidden="1" x14ac:dyDescent="0.25">
      <c r="B41" t="s">
        <v>185</v>
      </c>
      <c r="C41" s="2">
        <v>1</v>
      </c>
      <c r="D41" s="2">
        <v>200</v>
      </c>
      <c r="E41" s="2">
        <v>400</v>
      </c>
      <c r="F41" s="2">
        <v>600</v>
      </c>
      <c r="G41" s="2">
        <v>800</v>
      </c>
      <c r="H41" s="2">
        <v>1000</v>
      </c>
      <c r="I41" s="2">
        <v>1200</v>
      </c>
      <c r="J41" s="2">
        <v>1300</v>
      </c>
      <c r="K41" s="2">
        <v>1400</v>
      </c>
      <c r="L41" s="2">
        <v>1500</v>
      </c>
      <c r="M41" s="2">
        <v>1600</v>
      </c>
      <c r="N41" s="2">
        <v>1700</v>
      </c>
      <c r="O41" s="2">
        <v>1800</v>
      </c>
      <c r="P41" s="2">
        <v>1900</v>
      </c>
      <c r="Q41" s="2">
        <v>2000</v>
      </c>
      <c r="T41" t="s">
        <v>185</v>
      </c>
      <c r="U41" s="2">
        <v>1</v>
      </c>
      <c r="V41" s="2">
        <v>200</v>
      </c>
      <c r="W41" s="2">
        <v>400</v>
      </c>
      <c r="X41" s="2">
        <v>600</v>
      </c>
      <c r="Y41" s="2">
        <v>800</v>
      </c>
      <c r="Z41" s="2">
        <v>1000</v>
      </c>
      <c r="AA41" s="2">
        <v>1200</v>
      </c>
      <c r="AB41" s="2">
        <v>1300</v>
      </c>
      <c r="AC41" s="2">
        <v>1400</v>
      </c>
      <c r="AD41" s="2">
        <v>1500</v>
      </c>
      <c r="AE41" s="2">
        <v>1600</v>
      </c>
      <c r="AF41" s="2">
        <v>1700</v>
      </c>
      <c r="AG41" s="2">
        <v>1800</v>
      </c>
      <c r="AH41" s="2">
        <v>1900</v>
      </c>
      <c r="AI41" s="2">
        <v>2000</v>
      </c>
      <c r="AK41" t="s">
        <v>185</v>
      </c>
      <c r="AL41" s="2">
        <v>1</v>
      </c>
      <c r="AM41" s="2">
        <v>200</v>
      </c>
      <c r="AN41" s="2">
        <v>400</v>
      </c>
      <c r="AO41" s="2">
        <v>600</v>
      </c>
      <c r="AP41" s="2">
        <v>800</v>
      </c>
      <c r="AQ41" s="2">
        <v>1000</v>
      </c>
      <c r="AR41" s="2">
        <v>1200</v>
      </c>
      <c r="AS41" s="2">
        <v>1300</v>
      </c>
      <c r="AT41" s="2">
        <v>1400</v>
      </c>
      <c r="AU41" s="2">
        <v>1500</v>
      </c>
      <c r="AV41" s="2">
        <v>1600</v>
      </c>
      <c r="AW41" s="2">
        <v>1700</v>
      </c>
      <c r="AX41" s="2">
        <v>1800</v>
      </c>
      <c r="AY41" s="2">
        <v>1900</v>
      </c>
      <c r="AZ41" s="2">
        <v>2000</v>
      </c>
      <c r="BB41" t="s">
        <v>185</v>
      </c>
      <c r="BC41" s="2">
        <v>1</v>
      </c>
      <c r="BD41" s="2">
        <v>200</v>
      </c>
      <c r="BE41" s="2">
        <v>400</v>
      </c>
      <c r="BF41" s="2">
        <v>600</v>
      </c>
      <c r="BG41" s="2">
        <v>800</v>
      </c>
      <c r="BH41" s="2">
        <v>1000</v>
      </c>
      <c r="BI41" s="2">
        <v>1200</v>
      </c>
      <c r="BJ41" s="2">
        <v>1300</v>
      </c>
      <c r="BK41" s="2">
        <v>1400</v>
      </c>
      <c r="BL41" s="2">
        <v>1500</v>
      </c>
      <c r="BM41" s="2">
        <v>1600</v>
      </c>
      <c r="BN41" s="2">
        <v>1700</v>
      </c>
      <c r="BO41" s="2">
        <v>1800</v>
      </c>
      <c r="BP41" s="2">
        <v>1900</v>
      </c>
      <c r="BQ41" s="2">
        <v>2000</v>
      </c>
    </row>
    <row r="42" spans="2:69" hidden="1" x14ac:dyDescent="0.25">
      <c r="B42" t="s">
        <v>37</v>
      </c>
      <c r="C42" s="2">
        <v>1.4</v>
      </c>
      <c r="D42" s="2">
        <v>1.7</v>
      </c>
      <c r="E42" s="2">
        <v>2.1</v>
      </c>
      <c r="F42" s="2">
        <v>2.5</v>
      </c>
      <c r="G42" s="2">
        <v>3.1</v>
      </c>
      <c r="H42" s="2">
        <v>3.7</v>
      </c>
      <c r="I42" s="2">
        <v>4.5</v>
      </c>
      <c r="J42" s="2" t="e">
        <f>ROUND((1750/J44)-J46,2)</f>
        <v>#DIV/0!</v>
      </c>
      <c r="K42" s="2" t="e">
        <f t="shared" ref="K42:Q42" si="0">ROUND((1750/K44)-K46,2)</f>
        <v>#DIV/0!</v>
      </c>
      <c r="L42" s="2" t="e">
        <f t="shared" si="0"/>
        <v>#DIV/0!</v>
      </c>
      <c r="M42" s="2" t="e">
        <f t="shared" si="0"/>
        <v>#DIV/0!</v>
      </c>
      <c r="N42" s="2" t="e">
        <f t="shared" si="0"/>
        <v>#DIV/0!</v>
      </c>
      <c r="O42" s="2" t="e">
        <f t="shared" si="0"/>
        <v>#DIV/0!</v>
      </c>
      <c r="P42" s="2" t="e">
        <f t="shared" si="0"/>
        <v>#DIV/0!</v>
      </c>
      <c r="Q42" s="2" t="e">
        <f t="shared" si="0"/>
        <v>#DIV/0!</v>
      </c>
      <c r="T42" t="s">
        <v>37</v>
      </c>
      <c r="U42" s="2">
        <v>1.4</v>
      </c>
      <c r="V42" s="2">
        <v>1.7</v>
      </c>
      <c r="W42" s="2">
        <v>2.1</v>
      </c>
      <c r="X42" s="2">
        <v>2.5</v>
      </c>
      <c r="Y42" s="2">
        <v>3.1</v>
      </c>
      <c r="Z42" s="2">
        <v>3.7</v>
      </c>
      <c r="AA42" s="2">
        <v>4.5</v>
      </c>
      <c r="AB42" s="2" t="e">
        <f>ROUND((1750/AB44)-AB46,2)</f>
        <v>#DIV/0!</v>
      </c>
      <c r="AC42" s="2" t="e">
        <f t="shared" ref="AC42:AI42" si="1">ROUND((1750/AC44)-AC46,2)</f>
        <v>#DIV/0!</v>
      </c>
      <c r="AD42" s="2" t="e">
        <f t="shared" si="1"/>
        <v>#DIV/0!</v>
      </c>
      <c r="AE42" s="2" t="e">
        <f t="shared" si="1"/>
        <v>#DIV/0!</v>
      </c>
      <c r="AF42" s="2" t="e">
        <f t="shared" si="1"/>
        <v>#DIV/0!</v>
      </c>
      <c r="AG42" s="2" t="e">
        <f t="shared" si="1"/>
        <v>#DIV/0!</v>
      </c>
      <c r="AH42" s="2" t="e">
        <f t="shared" si="1"/>
        <v>#DIV/0!</v>
      </c>
      <c r="AI42" s="2" t="e">
        <f t="shared" si="1"/>
        <v>#DIV/0!</v>
      </c>
      <c r="AK42" t="s">
        <v>37</v>
      </c>
      <c r="AL42" s="2">
        <v>1.4</v>
      </c>
      <c r="AM42" s="2">
        <v>1.7</v>
      </c>
      <c r="AN42" s="2">
        <v>2.1</v>
      </c>
      <c r="AO42" s="2">
        <v>2.5</v>
      </c>
      <c r="AP42" s="2">
        <v>3.1</v>
      </c>
      <c r="AQ42" s="2">
        <v>3.7</v>
      </c>
      <c r="AR42" s="2">
        <v>4.5</v>
      </c>
      <c r="AS42" s="2" t="e">
        <f>ROUND((1750/AS44)-AS46,2)</f>
        <v>#DIV/0!</v>
      </c>
      <c r="AT42" s="2" t="e">
        <f t="shared" ref="AT42:AZ42" si="2">ROUND((1750/AT44)-AT46,2)</f>
        <v>#DIV/0!</v>
      </c>
      <c r="AU42" s="2" t="e">
        <f t="shared" si="2"/>
        <v>#DIV/0!</v>
      </c>
      <c r="AV42" s="2" t="e">
        <f t="shared" si="2"/>
        <v>#DIV/0!</v>
      </c>
      <c r="AW42" s="2" t="e">
        <f t="shared" si="2"/>
        <v>#DIV/0!</v>
      </c>
      <c r="AX42" s="2" t="e">
        <f t="shared" si="2"/>
        <v>#DIV/0!</v>
      </c>
      <c r="AY42" s="2" t="e">
        <f t="shared" si="2"/>
        <v>#DIV/0!</v>
      </c>
      <c r="AZ42" s="2" t="e">
        <f t="shared" si="2"/>
        <v>#DIV/0!</v>
      </c>
      <c r="BB42" t="s">
        <v>37</v>
      </c>
      <c r="BC42" s="2">
        <v>1.4</v>
      </c>
      <c r="BD42" s="2">
        <v>1.7</v>
      </c>
      <c r="BE42" s="2">
        <v>2.1</v>
      </c>
      <c r="BF42" s="2">
        <v>2.5</v>
      </c>
      <c r="BG42" s="2">
        <v>3.1</v>
      </c>
      <c r="BH42" s="2">
        <v>3.7</v>
      </c>
      <c r="BI42" s="2">
        <v>4.5</v>
      </c>
      <c r="BJ42" s="2" t="e">
        <f>ROUND((1750/BJ44)-BJ46,2)</f>
        <v>#DIV/0!</v>
      </c>
      <c r="BK42" s="2" t="e">
        <f t="shared" ref="BK42:BQ42" si="3">ROUND((1750/BK44)-BK46,2)</f>
        <v>#DIV/0!</v>
      </c>
      <c r="BL42" s="2" t="e">
        <f t="shared" si="3"/>
        <v>#DIV/0!</v>
      </c>
      <c r="BM42" s="2" t="e">
        <f t="shared" si="3"/>
        <v>#DIV/0!</v>
      </c>
      <c r="BN42" s="2" t="e">
        <f t="shared" si="3"/>
        <v>#DIV/0!</v>
      </c>
      <c r="BO42" s="2" t="e">
        <f t="shared" si="3"/>
        <v>#DIV/0!</v>
      </c>
      <c r="BP42" s="2" t="e">
        <f t="shared" si="3"/>
        <v>#DIV/0!</v>
      </c>
      <c r="BQ42" s="2" t="e">
        <f t="shared" si="3"/>
        <v>#DIV/0!</v>
      </c>
    </row>
    <row r="43" spans="2:69" hidden="1" x14ac:dyDescent="0.25">
      <c r="B43" t="s">
        <v>183</v>
      </c>
      <c r="C43" s="2">
        <v>1.3</v>
      </c>
      <c r="D43" s="2">
        <v>1.6</v>
      </c>
      <c r="E43" s="2">
        <v>1.9</v>
      </c>
      <c r="F43" s="2">
        <v>2.2999999999999998</v>
      </c>
      <c r="G43" s="2">
        <v>2.8</v>
      </c>
      <c r="H43" s="2">
        <v>3.3</v>
      </c>
      <c r="I43" s="2">
        <v>4</v>
      </c>
      <c r="J43" s="2" t="e">
        <f>ROUND((1750/J44)-J46,2)</f>
        <v>#DIV/0!</v>
      </c>
      <c r="K43" s="2" t="e">
        <f t="shared" ref="K43:Q43" si="4">ROUND((1750/K44)-K46,2)</f>
        <v>#DIV/0!</v>
      </c>
      <c r="L43" s="2" t="e">
        <f t="shared" si="4"/>
        <v>#DIV/0!</v>
      </c>
      <c r="M43" s="2" t="e">
        <f t="shared" si="4"/>
        <v>#DIV/0!</v>
      </c>
      <c r="N43" s="2" t="e">
        <f t="shared" si="4"/>
        <v>#DIV/0!</v>
      </c>
      <c r="O43" s="2" t="e">
        <f t="shared" si="4"/>
        <v>#DIV/0!</v>
      </c>
      <c r="P43" s="2" t="e">
        <f t="shared" si="4"/>
        <v>#DIV/0!</v>
      </c>
      <c r="Q43" s="2" t="e">
        <f t="shared" si="4"/>
        <v>#DIV/0!</v>
      </c>
      <c r="T43" t="s">
        <v>183</v>
      </c>
      <c r="U43" s="2">
        <v>1.3</v>
      </c>
      <c r="V43" s="2">
        <v>1.6</v>
      </c>
      <c r="W43" s="2">
        <v>1.9</v>
      </c>
      <c r="X43" s="2">
        <v>2.2999999999999998</v>
      </c>
      <c r="Y43" s="2">
        <v>2.8</v>
      </c>
      <c r="Z43" s="2">
        <v>3.3</v>
      </c>
      <c r="AA43" s="2">
        <v>4</v>
      </c>
      <c r="AB43" s="2" t="e">
        <f t="shared" ref="AB43:AI43" si="5">ROUND((1750/AB44)-AB46,2)</f>
        <v>#DIV/0!</v>
      </c>
      <c r="AC43" s="2" t="e">
        <f t="shared" si="5"/>
        <v>#DIV/0!</v>
      </c>
      <c r="AD43" s="2" t="e">
        <f t="shared" si="5"/>
        <v>#DIV/0!</v>
      </c>
      <c r="AE43" s="2" t="e">
        <f t="shared" si="5"/>
        <v>#DIV/0!</v>
      </c>
      <c r="AF43" s="2" t="e">
        <f t="shared" si="5"/>
        <v>#DIV/0!</v>
      </c>
      <c r="AG43" s="2" t="e">
        <f t="shared" si="5"/>
        <v>#DIV/0!</v>
      </c>
      <c r="AH43" s="2" t="e">
        <f t="shared" si="5"/>
        <v>#DIV/0!</v>
      </c>
      <c r="AI43" s="2" t="e">
        <f t="shared" si="5"/>
        <v>#DIV/0!</v>
      </c>
      <c r="AK43" t="s">
        <v>183</v>
      </c>
      <c r="AL43" s="2">
        <v>1.3</v>
      </c>
      <c r="AM43" s="2">
        <v>1.6</v>
      </c>
      <c r="AN43" s="2">
        <v>1.9</v>
      </c>
      <c r="AO43" s="2">
        <v>2.2999999999999998</v>
      </c>
      <c r="AP43" s="2">
        <v>2.8</v>
      </c>
      <c r="AQ43" s="2">
        <v>3.3</v>
      </c>
      <c r="AR43" s="2">
        <v>4</v>
      </c>
      <c r="AS43" s="2" t="e">
        <f t="shared" ref="AS43:AZ43" si="6">ROUND((1750/AS44)-AS46,2)</f>
        <v>#DIV/0!</v>
      </c>
      <c r="AT43" s="2" t="e">
        <f t="shared" si="6"/>
        <v>#DIV/0!</v>
      </c>
      <c r="AU43" s="2" t="e">
        <f t="shared" si="6"/>
        <v>#DIV/0!</v>
      </c>
      <c r="AV43" s="2" t="e">
        <f t="shared" si="6"/>
        <v>#DIV/0!</v>
      </c>
      <c r="AW43" s="2" t="e">
        <f t="shared" si="6"/>
        <v>#DIV/0!</v>
      </c>
      <c r="AX43" s="2" t="e">
        <f t="shared" si="6"/>
        <v>#DIV/0!</v>
      </c>
      <c r="AY43" s="2" t="e">
        <f t="shared" si="6"/>
        <v>#DIV/0!</v>
      </c>
      <c r="AZ43" s="2" t="e">
        <f t="shared" si="6"/>
        <v>#DIV/0!</v>
      </c>
      <c r="BB43" t="s">
        <v>183</v>
      </c>
      <c r="BC43" s="2">
        <v>1.3</v>
      </c>
      <c r="BD43" s="2">
        <v>1.6</v>
      </c>
      <c r="BE43" s="2">
        <v>1.9</v>
      </c>
      <c r="BF43" s="2">
        <v>2.2999999999999998</v>
      </c>
      <c r="BG43" s="2">
        <v>2.8</v>
      </c>
      <c r="BH43" s="2">
        <v>3.3</v>
      </c>
      <c r="BI43" s="2">
        <v>4</v>
      </c>
      <c r="BJ43" s="2" t="e">
        <f t="shared" ref="BJ43:BQ43" si="7">ROUND((1750/BJ44)-BJ46,2)</f>
        <v>#DIV/0!</v>
      </c>
      <c r="BK43" s="2" t="e">
        <f t="shared" si="7"/>
        <v>#DIV/0!</v>
      </c>
      <c r="BL43" s="2" t="e">
        <f t="shared" si="7"/>
        <v>#DIV/0!</v>
      </c>
      <c r="BM43" s="2" t="e">
        <f t="shared" si="7"/>
        <v>#DIV/0!</v>
      </c>
      <c r="BN43" s="2" t="e">
        <f t="shared" si="7"/>
        <v>#DIV/0!</v>
      </c>
      <c r="BO43" s="2" t="e">
        <f t="shared" si="7"/>
        <v>#DIV/0!</v>
      </c>
      <c r="BP43" s="2" t="e">
        <f t="shared" si="7"/>
        <v>#DIV/0!</v>
      </c>
      <c r="BQ43" s="2" t="e">
        <f t="shared" si="7"/>
        <v>#DIV/0!</v>
      </c>
    </row>
    <row r="44" spans="2:69" hidden="1" x14ac:dyDescent="0.25">
      <c r="C44" s="37">
        <f>IF(C12&gt;0,MATCH($C$12,$C$41:$Q$41),0)</f>
        <v>0</v>
      </c>
      <c r="I44" s="2" t="s">
        <v>186</v>
      </c>
      <c r="J44" s="2" t="e">
        <f>ROUND(($C$12*EXP(-1*$C$12*4.5/3600))/(1-EXP(-1*$C$12*J45)),0)</f>
        <v>#DIV/0!</v>
      </c>
      <c r="K44" s="2" t="e">
        <f t="shared" ref="K44:Q44" si="8">ROUND(($C$12*EXP(-1*$C$12*4.5/3600))/(1-EXP(-1*$C$12*K45)),0)</f>
        <v>#DIV/0!</v>
      </c>
      <c r="L44" s="2" t="e">
        <f t="shared" si="8"/>
        <v>#DIV/0!</v>
      </c>
      <c r="M44" s="2" t="e">
        <f t="shared" si="8"/>
        <v>#DIV/0!</v>
      </c>
      <c r="N44" s="2" t="e">
        <f t="shared" si="8"/>
        <v>#DIV/0!</v>
      </c>
      <c r="O44" s="2" t="e">
        <f t="shared" si="8"/>
        <v>#DIV/0!</v>
      </c>
      <c r="P44" s="2" t="e">
        <f t="shared" si="8"/>
        <v>#DIV/0!</v>
      </c>
      <c r="Q44" s="2" t="e">
        <f t="shared" si="8"/>
        <v>#DIV/0!</v>
      </c>
      <c r="U44" s="37">
        <f>IF(U12&gt;0,MATCH($U$12,$U$41:$AI$41),0)</f>
        <v>0</v>
      </c>
      <c r="AA44" s="2" t="s">
        <v>186</v>
      </c>
      <c r="AB44" s="2" t="e">
        <f>ROUND(($U$12*EXP(-1*$U$12*4.5/3600))/(1-EXP(-1*$U$12*AB45)),0)</f>
        <v>#DIV/0!</v>
      </c>
      <c r="AC44" s="2" t="e">
        <f t="shared" ref="AC44:AI44" si="9">ROUND(($U$12*EXP(-1*$U$12*4.5/3600))/(1-EXP(-1*$U$12*AC45)),0)</f>
        <v>#DIV/0!</v>
      </c>
      <c r="AD44" s="2" t="e">
        <f t="shared" si="9"/>
        <v>#DIV/0!</v>
      </c>
      <c r="AE44" s="2" t="e">
        <f t="shared" si="9"/>
        <v>#DIV/0!</v>
      </c>
      <c r="AF44" s="2" t="e">
        <f t="shared" si="9"/>
        <v>#DIV/0!</v>
      </c>
      <c r="AG44" s="2" t="e">
        <f t="shared" si="9"/>
        <v>#DIV/0!</v>
      </c>
      <c r="AH44" s="2" t="e">
        <f t="shared" si="9"/>
        <v>#DIV/0!</v>
      </c>
      <c r="AI44" s="2" t="e">
        <f t="shared" si="9"/>
        <v>#DIV/0!</v>
      </c>
      <c r="AL44" s="37">
        <f>IF(AL12&gt;0,MATCH($AL$12,$AL$41:$AZ$41),0)</f>
        <v>0</v>
      </c>
      <c r="AR44" s="2" t="s">
        <v>186</v>
      </c>
      <c r="AS44" s="2" t="e">
        <f>ROUND(($AL$12*EXP(-1*$AL$12*4.5/3600))/(1-EXP(-1*$AL$12*AS45)),0)</f>
        <v>#DIV/0!</v>
      </c>
      <c r="AT44" s="2" t="e">
        <f t="shared" ref="AT44:AZ44" si="10">ROUND(($AL$12*EXP(-1*$AL$12*4.5/3600))/(1-EXP(-1*$AL$12*AT45)),0)</f>
        <v>#DIV/0!</v>
      </c>
      <c r="AU44" s="2" t="e">
        <f t="shared" si="10"/>
        <v>#DIV/0!</v>
      </c>
      <c r="AV44" s="2" t="e">
        <f t="shared" si="10"/>
        <v>#DIV/0!</v>
      </c>
      <c r="AW44" s="2" t="e">
        <f t="shared" si="10"/>
        <v>#DIV/0!</v>
      </c>
      <c r="AX44" s="2" t="e">
        <f t="shared" si="10"/>
        <v>#DIV/0!</v>
      </c>
      <c r="AY44" s="2" t="e">
        <f t="shared" si="10"/>
        <v>#DIV/0!</v>
      </c>
      <c r="AZ44" s="2" t="e">
        <f t="shared" si="10"/>
        <v>#DIV/0!</v>
      </c>
      <c r="BC44" s="37">
        <f>IF(BC12&gt;0,MATCH($BC$12,$BC$41:$BQ$41),0)</f>
        <v>0</v>
      </c>
      <c r="BI44" s="2" t="s">
        <v>186</v>
      </c>
      <c r="BJ44" s="2" t="e">
        <f>ROUND(($BC$12*EXP(-1*$BC$12*4.5/3600))/(1-EXP(-1*$BC$12*BJ45)),0)</f>
        <v>#DIV/0!</v>
      </c>
      <c r="BK44" s="2" t="e">
        <f t="shared" ref="BK44:BP44" si="11">ROUND(($BC$12*EXP(-1*$BC$12*4.5/3600))/(1-EXP(-1*$BC$12*BK45)),0)</f>
        <v>#DIV/0!</v>
      </c>
      <c r="BL44" s="2" t="e">
        <f t="shared" si="11"/>
        <v>#DIV/0!</v>
      </c>
      <c r="BM44" s="2" t="e">
        <f t="shared" si="11"/>
        <v>#DIV/0!</v>
      </c>
      <c r="BN44" s="2" t="e">
        <f t="shared" si="11"/>
        <v>#DIV/0!</v>
      </c>
      <c r="BO44" s="2" t="e">
        <f t="shared" si="11"/>
        <v>#DIV/0!</v>
      </c>
      <c r="BP44" s="2" t="e">
        <f t="shared" si="11"/>
        <v>#DIV/0!</v>
      </c>
      <c r="BQ44" s="2" t="e">
        <f>ROUND(($BC$12*EXP(-1*$BC$12*4.5/3600))/(1-EXP(-1*$BC$12*BQ45)),0)</f>
        <v>#DIV/0!</v>
      </c>
    </row>
    <row r="45" spans="2:69" hidden="1" x14ac:dyDescent="0.25">
      <c r="I45" s="2" t="s">
        <v>187</v>
      </c>
      <c r="J45" s="2">
        <f>IF(Sheet1!O6=0,2.5,4.5)</f>
        <v>2.5</v>
      </c>
      <c r="K45" s="2">
        <f>J45</f>
        <v>2.5</v>
      </c>
      <c r="L45" s="2">
        <f>J45</f>
        <v>2.5</v>
      </c>
      <c r="M45" s="2">
        <f>J45</f>
        <v>2.5</v>
      </c>
      <c r="N45" s="2">
        <f>J45</f>
        <v>2.5</v>
      </c>
      <c r="O45" s="2">
        <f>J45</f>
        <v>2.5</v>
      </c>
      <c r="P45" s="2">
        <f>J45</f>
        <v>2.5</v>
      </c>
      <c r="Q45" s="2">
        <f>J45</f>
        <v>2.5</v>
      </c>
      <c r="AA45" s="2" t="s">
        <v>187</v>
      </c>
      <c r="AB45" s="2">
        <f>IF(Sheet1!T6=0,2.5,4.5)</f>
        <v>2.5</v>
      </c>
      <c r="AC45" s="2">
        <f>AB45</f>
        <v>2.5</v>
      </c>
      <c r="AD45" s="2">
        <f>AB45</f>
        <v>2.5</v>
      </c>
      <c r="AE45" s="2">
        <f>AB45</f>
        <v>2.5</v>
      </c>
      <c r="AF45" s="2">
        <f>AB45</f>
        <v>2.5</v>
      </c>
      <c r="AG45" s="2">
        <f>AB45</f>
        <v>2.5</v>
      </c>
      <c r="AH45" s="2">
        <f>AB45</f>
        <v>2.5</v>
      </c>
      <c r="AI45" s="2">
        <f>AB45</f>
        <v>2.5</v>
      </c>
      <c r="AR45" s="2" t="s">
        <v>187</v>
      </c>
      <c r="AS45" s="2">
        <f>IF(Sheet1!E6=0,2.5,4.5)</f>
        <v>2.5</v>
      </c>
      <c r="AT45" s="2">
        <f>AS45</f>
        <v>2.5</v>
      </c>
      <c r="AU45" s="2">
        <f>AS45</f>
        <v>2.5</v>
      </c>
      <c r="AV45" s="2">
        <f>AS45</f>
        <v>2.5</v>
      </c>
      <c r="AW45" s="2">
        <f>AS45</f>
        <v>2.5</v>
      </c>
      <c r="AX45" s="2">
        <f>AS45</f>
        <v>2.5</v>
      </c>
      <c r="AY45" s="2">
        <f>AS45</f>
        <v>2.5</v>
      </c>
      <c r="AZ45" s="2">
        <f>AS45</f>
        <v>2.5</v>
      </c>
      <c r="BI45" s="2" t="s">
        <v>187</v>
      </c>
      <c r="BJ45" s="2">
        <f>IF(Sheet1!J6=0,2.5,4.5)</f>
        <v>2.5</v>
      </c>
      <c r="BK45" s="2">
        <f>BJ45</f>
        <v>2.5</v>
      </c>
      <c r="BL45" s="2">
        <f>BJ45</f>
        <v>2.5</v>
      </c>
      <c r="BM45" s="2">
        <f>BJ45</f>
        <v>2.5</v>
      </c>
      <c r="BN45" s="2">
        <f>BJ45</f>
        <v>2.5</v>
      </c>
      <c r="BO45" s="2">
        <f>BJ45</f>
        <v>2.5</v>
      </c>
      <c r="BP45" s="2">
        <f>BJ45</f>
        <v>2.5</v>
      </c>
      <c r="BQ45" s="2">
        <f>BJ45</f>
        <v>2.5</v>
      </c>
    </row>
    <row r="46" spans="2:69" hidden="1" x14ac:dyDescent="0.25">
      <c r="I46" s="2" t="s">
        <v>188</v>
      </c>
      <c r="J46" s="2">
        <f>IF(Sheet1!O6=0,0,1)</f>
        <v>0</v>
      </c>
      <c r="K46" s="2">
        <f>J46</f>
        <v>0</v>
      </c>
      <c r="L46" s="2">
        <f>J46</f>
        <v>0</v>
      </c>
      <c r="M46" s="2">
        <f>J46</f>
        <v>0</v>
      </c>
      <c r="N46" s="2">
        <f>J46</f>
        <v>0</v>
      </c>
      <c r="O46" s="2">
        <f>J46</f>
        <v>0</v>
      </c>
      <c r="P46" s="2">
        <f>J46</f>
        <v>0</v>
      </c>
      <c r="Q46" s="2">
        <f>J46</f>
        <v>0</v>
      </c>
      <c r="AA46" s="2" t="s">
        <v>188</v>
      </c>
      <c r="AB46" s="2">
        <f>IF(Sheet1!T6=0,0,1)</f>
        <v>0</v>
      </c>
      <c r="AC46" s="2">
        <f>AB46</f>
        <v>0</v>
      </c>
      <c r="AD46" s="2">
        <f>AB46</f>
        <v>0</v>
      </c>
      <c r="AE46" s="2">
        <f>AB46</f>
        <v>0</v>
      </c>
      <c r="AF46" s="2">
        <f>AB46</f>
        <v>0</v>
      </c>
      <c r="AG46" s="2">
        <f>AB46</f>
        <v>0</v>
      </c>
      <c r="AH46" s="2">
        <f>AB46</f>
        <v>0</v>
      </c>
      <c r="AI46" s="2">
        <f>AB46</f>
        <v>0</v>
      </c>
      <c r="AR46" s="2" t="s">
        <v>188</v>
      </c>
      <c r="AS46" s="2">
        <f>IF(Sheet1!E6=0,0,1)</f>
        <v>0</v>
      </c>
      <c r="AT46" s="2">
        <f>AS46</f>
        <v>0</v>
      </c>
      <c r="AU46" s="2">
        <f>AS46</f>
        <v>0</v>
      </c>
      <c r="AV46" s="2">
        <f>AS46</f>
        <v>0</v>
      </c>
      <c r="AW46" s="2">
        <f>AS46</f>
        <v>0</v>
      </c>
      <c r="AX46" s="2">
        <f>AS46</f>
        <v>0</v>
      </c>
      <c r="AY46" s="2">
        <f>AS46</f>
        <v>0</v>
      </c>
      <c r="AZ46" s="2">
        <f>AS46</f>
        <v>0</v>
      </c>
      <c r="BI46" s="2" t="s">
        <v>188</v>
      </c>
      <c r="BJ46" s="2">
        <f>IF(Sheet1!J6=0,0,1)</f>
        <v>0</v>
      </c>
      <c r="BK46" s="2">
        <f>BJ46</f>
        <v>0</v>
      </c>
      <c r="BL46" s="2">
        <f>BJ46</f>
        <v>0</v>
      </c>
      <c r="BM46" s="2">
        <f>BJ46</f>
        <v>0</v>
      </c>
      <c r="BN46" s="2">
        <f>BJ46</f>
        <v>0</v>
      </c>
      <c r="BO46" s="2">
        <f>BJ46</f>
        <v>0</v>
      </c>
      <c r="BP46" s="2">
        <f>BJ46</f>
        <v>0</v>
      </c>
      <c r="BQ46" s="2">
        <f>BJ46</f>
        <v>0</v>
      </c>
    </row>
    <row r="47" spans="2:69" hidden="1" x14ac:dyDescent="0.25"/>
    <row r="48" spans="2:69" hidden="1" x14ac:dyDescent="0.25">
      <c r="B48" s="266" t="s">
        <v>192</v>
      </c>
      <c r="C48" t="s">
        <v>189</v>
      </c>
      <c r="D48">
        <f>IF(C13&gt;=2,((C26-1)+EXP(-1*C26*C11*C35/600))/C26,0)</f>
        <v>0</v>
      </c>
      <c r="T48" s="266" t="s">
        <v>192</v>
      </c>
      <c r="U48" t="s">
        <v>189</v>
      </c>
      <c r="V48">
        <f>IF(U13&gt;=2,((U26-1)+EXP(-1*U26*U11*U35/600))/U26,0)</f>
        <v>0</v>
      </c>
      <c r="AK48" s="266" t="s">
        <v>192</v>
      </c>
      <c r="AL48" t="s">
        <v>189</v>
      </c>
      <c r="AM48">
        <f>IF(AL13&gt;=2,((AL26-1)+EXP(-1*AL26*AL11*AL35/600))/AL26,0)</f>
        <v>0</v>
      </c>
      <c r="BB48" s="266" t="s">
        <v>192</v>
      </c>
      <c r="BC48" t="s">
        <v>189</v>
      </c>
      <c r="BD48">
        <f>IF(BC13&gt;=2,((BC26-1)+EXP(-1*BC26*BC11*BC35/600))/BC26,0)</f>
        <v>0</v>
      </c>
    </row>
    <row r="49" spans="2:57" hidden="1" x14ac:dyDescent="0.25">
      <c r="B49" s="266"/>
      <c r="C49" t="s">
        <v>190</v>
      </c>
      <c r="D49">
        <f>IF(SUM(Sheet1!N5:P5)=1,EXP(-0.02*(C35+10*C34)*C11*0.0444),0)</f>
        <v>0</v>
      </c>
      <c r="E49" t="e">
        <f>IF('Phase designation'!B22=2,MAX('Lane volumes'!D48:D50),1)</f>
        <v>#DIV/0!</v>
      </c>
      <c r="T49" s="266"/>
      <c r="U49" t="s">
        <v>190</v>
      </c>
      <c r="V49">
        <f>IF(SUM(Sheet1!S5:U5)=1,EXP(-0.02*(U35+10*U34)*U11*0.0444),0)</f>
        <v>0</v>
      </c>
      <c r="W49">
        <f>IF('Phase designation'!T22=2,MAX('Lane volumes'!V48:V50),1)</f>
        <v>1</v>
      </c>
      <c r="AK49" s="266"/>
      <c r="AL49" t="s">
        <v>190</v>
      </c>
      <c r="AM49">
        <f>IF(SUM(Sheet1!D5:F5)=1,EXP(-0.02*(AL35+10*AL34)*AL11*0.0444),0)</f>
        <v>0</v>
      </c>
      <c r="AN49" t="e">
        <f>IF('Phase designation'!F22=2,MAX('Lane volumes'!AM48:AM50),1)</f>
        <v>#DIV/0!</v>
      </c>
      <c r="BB49" s="266"/>
      <c r="BC49" t="s">
        <v>190</v>
      </c>
      <c r="BD49">
        <f>IF(SUM(Sheet1!I5:K5)=1,EXP(-0.02*(BC35+10*BC34)*BC11*0.0444),0)</f>
        <v>0</v>
      </c>
      <c r="BE49" t="e">
        <f>IF('Phase designation'!H22=2,MAX('Lane volumes'!BD48:BD50),1)</f>
        <v>#DIV/0!</v>
      </c>
    </row>
    <row r="50" spans="2:57" hidden="1" x14ac:dyDescent="0.25">
      <c r="B50" s="266"/>
      <c r="C50" t="s">
        <v>191</v>
      </c>
      <c r="D50" t="e">
        <f>((C26-1)+EXP(-1*C11*0.0444))/C26</f>
        <v>#DIV/0!</v>
      </c>
      <c r="T50" s="266"/>
      <c r="U50" t="s">
        <v>191</v>
      </c>
      <c r="V50" t="e">
        <f>((U26-1)+EXP(-1*U11*0.0444))/U26</f>
        <v>#DIV/0!</v>
      </c>
      <c r="AK50" s="266"/>
      <c r="AL50" t="s">
        <v>191</v>
      </c>
      <c r="AM50" t="e">
        <f>((AL26-1)+EXP(-1*AL11*0.0444))/AL26</f>
        <v>#DIV/0!</v>
      </c>
      <c r="BB50" s="266"/>
      <c r="BC50" t="s">
        <v>191</v>
      </c>
      <c r="BD50" t="e">
        <f>((BC26-1)+EXP(-1*BC11*0.0444))/BC26</f>
        <v>#DIV/0!</v>
      </c>
    </row>
    <row r="51" spans="2:57" hidden="1" x14ac:dyDescent="0.25"/>
    <row r="52" spans="2:57" hidden="1" x14ac:dyDescent="0.25">
      <c r="B52" s="266" t="s">
        <v>194</v>
      </c>
      <c r="C52" t="s">
        <v>195</v>
      </c>
      <c r="D52">
        <f>IF(C12&lt;1220,1/(1+(C34*(235+0.435*C12)/(1400-C12))),0)</f>
        <v>1</v>
      </c>
      <c r="E52">
        <f>IF('Phase designation'!B22=3,MAX('Lane volumes'!D52:D53),1)</f>
        <v>1</v>
      </c>
      <c r="T52" s="266" t="s">
        <v>194</v>
      </c>
      <c r="U52" t="s">
        <v>195</v>
      </c>
      <c r="V52">
        <f>IF(U12&lt;1220,1/(1+(U34*(235+0.435*U12)/(1400-U12))),0)</f>
        <v>1</v>
      </c>
      <c r="W52">
        <f>IF('Phase designation'!T22=3,MAX('Lane volumes'!V52:V53),1)</f>
        <v>1</v>
      </c>
      <c r="AK52" s="266" t="s">
        <v>194</v>
      </c>
      <c r="AL52" t="s">
        <v>195</v>
      </c>
      <c r="AM52">
        <f>IF(AL12&lt;1220,1/(1+(AL34*(235+0.435*AL12)/(1400-AL12))),0)</f>
        <v>1</v>
      </c>
      <c r="AN52">
        <f>IF('Phase designation'!F22=3,MAX('Lane volumes'!AM52:AM53),1)</f>
        <v>1</v>
      </c>
      <c r="BB52" s="266" t="s">
        <v>194</v>
      </c>
      <c r="BC52" t="s">
        <v>195</v>
      </c>
      <c r="BD52">
        <f>IF(BC12&lt;1220,1/(1+(BC34*(235+0.435*BC12)/(1400-BC12))),0)</f>
        <v>1</v>
      </c>
      <c r="BE52">
        <f>IF('Phase designation'!H22=3,MAX('Lane volumes'!BD52:BD53),1)</f>
        <v>1</v>
      </c>
    </row>
    <row r="53" spans="2:57" hidden="1" x14ac:dyDescent="0.25">
      <c r="B53" s="266"/>
      <c r="C53" t="s">
        <v>196</v>
      </c>
      <c r="D53">
        <f>IF(C12&gt;=1220,1/(1+4.525*C34),0)</f>
        <v>0</v>
      </c>
      <c r="T53" s="266"/>
      <c r="U53" t="s">
        <v>196</v>
      </c>
      <c r="V53">
        <f>IF(U12&gt;=1220,1/(1+4.525*U34),0)</f>
        <v>0</v>
      </c>
      <c r="AK53" s="266"/>
      <c r="AL53" t="s">
        <v>196</v>
      </c>
      <c r="AM53">
        <f>IF(AL12&gt;=1220,1/(1+4.525*AL34),0)</f>
        <v>0</v>
      </c>
      <c r="BB53" s="266"/>
      <c r="BC53" t="s">
        <v>196</v>
      </c>
      <c r="BD53">
        <f>IF(BC12&gt;=1220,1/(1+4.525*BC34),0)</f>
        <v>0</v>
      </c>
    </row>
    <row r="54" spans="2:57" hidden="1" x14ac:dyDescent="0.25"/>
    <row r="55" spans="2:57" hidden="1" x14ac:dyDescent="0.25"/>
    <row r="56" spans="2:57" hidden="1" x14ac:dyDescent="0.25">
      <c r="B56" s="41" t="s">
        <v>358</v>
      </c>
      <c r="C56" s="2">
        <f>IF(Sheet1!N4&gt;0,ROUND(Sheet1!N4/SUM(Sheet1!N4:P4),2),0)</f>
        <v>0</v>
      </c>
      <c r="D56">
        <f>IF(C13=0,0,1)</f>
        <v>0</v>
      </c>
      <c r="T56" s="41" t="s">
        <v>358</v>
      </c>
      <c r="U56" s="2">
        <f>IF(Sheet1!S4&gt;0,ROUND(Sheet1!S4/SUM(Sheet1!S4:U4),2),0)</f>
        <v>0</v>
      </c>
      <c r="V56">
        <f>IF(U13=0,U560,1)</f>
        <v>0</v>
      </c>
      <c r="AK56" s="41" t="s">
        <v>358</v>
      </c>
      <c r="AL56" s="2">
        <f>IF((Sheet1!D4+Sheet1!W4+Sheet1!Z4)&gt;0,ROUND((Sheet1!D4+Sheet1!W4+Sheet1!Z4)/SUM(Sheet1!D4:F4,Sheet1!W4:AB4),2),0)</f>
        <v>0</v>
      </c>
      <c r="AM56">
        <f>IF(AL13=0,AL560,1)</f>
        <v>0</v>
      </c>
      <c r="BB56" s="41" t="s">
        <v>358</v>
      </c>
      <c r="BC56" s="2">
        <f>IF((Sheet1!I4+Sheet1!AC4+Sheet1!AF4)&gt;0,ROUND((Sheet1!I4+Sheet1!AC4+Sheet1!AF4)/SUM(Sheet1!I4:K4,Sheet1!AC4:AE4,Sheet1!AF4:AH4),2),0)</f>
        <v>0</v>
      </c>
      <c r="BD56">
        <f>IF(BC13=0,BC560,1)</f>
        <v>0</v>
      </c>
    </row>
    <row r="57" spans="2:57" hidden="1" x14ac:dyDescent="0.25">
      <c r="B57" s="41" t="s">
        <v>359</v>
      </c>
      <c r="C57" s="2">
        <f>IF(Sheet1!N4&gt;0,ROUND(Sheet1!N4/SUM(Sheet1!N4:P4),2),0)</f>
        <v>0</v>
      </c>
      <c r="D57">
        <f>IF(C13=0,C57,0)</f>
        <v>0</v>
      </c>
      <c r="T57" s="41" t="s">
        <v>359</v>
      </c>
      <c r="U57" s="2">
        <f>IF(Sheet1!S4&gt;0,ROUND(Sheet1!S4/SUM(Sheet1!S4:U4),2),0)</f>
        <v>0</v>
      </c>
      <c r="V57">
        <f>IF(U13=0,U57,0)</f>
        <v>0</v>
      </c>
      <c r="AK57" s="41" t="s">
        <v>359</v>
      </c>
      <c r="AL57" s="2">
        <f>IF((Sheet1!D4+Sheet1!W4+Sheet1!Z4)&gt;0,ROUND((Sheet1!D4+Sheet1!W4+Sheet1!Z4)/SUM(Sheet1!D4:F4,Sheet1!W4:AB4),2),0)</f>
        <v>0</v>
      </c>
      <c r="AM57">
        <f>IF(AL13=0,AL57,0)</f>
        <v>0</v>
      </c>
      <c r="BB57" s="41" t="s">
        <v>359</v>
      </c>
      <c r="BC57" s="2">
        <f>IF((Sheet1!I4+Sheet1!AC4+Sheet1!AF4)&gt;0,ROUND((Sheet1!I4+Sheet1!AC4+Sheet1!AF4)/SUM(Sheet1!I4:K4,Sheet1!AC4:AE4,Sheet1!AF4:AH4),2),0)</f>
        <v>0</v>
      </c>
      <c r="BD57">
        <f>IF(BC13=0,BC57,0)</f>
        <v>0</v>
      </c>
    </row>
  </sheetData>
  <mergeCells count="20">
    <mergeCell ref="T2:W2"/>
    <mergeCell ref="T15:T16"/>
    <mergeCell ref="U40:AA40"/>
    <mergeCell ref="T48:T50"/>
    <mergeCell ref="T52:T53"/>
    <mergeCell ref="B2:E2"/>
    <mergeCell ref="B15:B16"/>
    <mergeCell ref="C40:I40"/>
    <mergeCell ref="B48:B50"/>
    <mergeCell ref="B52:B53"/>
    <mergeCell ref="BB2:BE2"/>
    <mergeCell ref="BB15:BB16"/>
    <mergeCell ref="BC40:BI40"/>
    <mergeCell ref="BB48:BB50"/>
    <mergeCell ref="BB52:BB53"/>
    <mergeCell ref="AK2:AN2"/>
    <mergeCell ref="AK15:AK16"/>
    <mergeCell ref="AL40:AR40"/>
    <mergeCell ref="AK48:AK50"/>
    <mergeCell ref="AK52:AK53"/>
  </mergeCells>
  <pageMargins left="0.7" right="0.7" top="0.75" bottom="0.75" header="0.3" footer="0.3"/>
  <pageSetup orientation="portrait" horizontalDpi="1200" verticalDpi="120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BW160"/>
  <sheetViews>
    <sheetView zoomScale="80" zoomScaleNormal="80" workbookViewId="0"/>
  </sheetViews>
  <sheetFormatPr defaultColWidth="9.140625" defaultRowHeight="15" x14ac:dyDescent="0.25"/>
  <cols>
    <col min="1" max="1" width="9.140625" style="2"/>
    <col min="2" max="2" width="31.140625" style="2" customWidth="1"/>
    <col min="3" max="7" width="15.140625" style="2" bestFit="1" customWidth="1"/>
    <col min="8" max="13" width="9.140625" style="2"/>
    <col min="14" max="14" width="9.140625" style="2" customWidth="1"/>
    <col min="15" max="18" width="9.140625" style="2" hidden="1" customWidth="1"/>
    <col min="19" max="19" width="10.7109375" style="2" hidden="1" customWidth="1"/>
    <col min="20" max="20" width="9.5703125" style="2" hidden="1" customWidth="1"/>
    <col min="21" max="24" width="9.140625" style="2" hidden="1" customWidth="1"/>
    <col min="25" max="29" width="13.7109375" style="2" hidden="1" customWidth="1"/>
    <col min="30" max="30" width="10.7109375" style="2" hidden="1" customWidth="1"/>
    <col min="31" max="32" width="25.7109375" style="2" hidden="1" customWidth="1"/>
    <col min="33" max="34" width="9.140625" style="2" hidden="1" customWidth="1"/>
    <col min="35" max="35" width="17" style="2" hidden="1" customWidth="1"/>
    <col min="36" max="39" width="9.140625" style="2" hidden="1" customWidth="1"/>
    <col min="40" max="40" width="17" style="2" hidden="1" customWidth="1"/>
    <col min="41" max="44" width="9.140625" style="2" hidden="1" customWidth="1"/>
    <col min="45" max="45" width="16.28515625" style="2" hidden="1" customWidth="1"/>
    <col min="46" max="60" width="9.140625" style="2" hidden="1" customWidth="1"/>
    <col min="61" max="61" width="7.7109375" style="2" customWidth="1"/>
    <col min="62" max="62" width="8.28515625" style="2" customWidth="1"/>
    <col min="63" max="63" width="20.5703125" style="2" bestFit="1" customWidth="1"/>
    <col min="64" max="16384" width="9.140625" style="2"/>
  </cols>
  <sheetData>
    <row r="1" spans="2:75" x14ac:dyDescent="0.25">
      <c r="B1" s="282" t="s">
        <v>204</v>
      </c>
      <c r="C1" s="282"/>
      <c r="D1" s="282"/>
      <c r="E1" s="119"/>
      <c r="Q1" s="49"/>
      <c r="R1" s="49"/>
      <c r="S1" s="49"/>
      <c r="T1" s="49"/>
      <c r="U1" s="49"/>
      <c r="V1" s="49"/>
      <c r="Y1" s="262" t="s">
        <v>373</v>
      </c>
      <c r="Z1" s="262"/>
      <c r="AA1" s="262"/>
      <c r="AB1" s="262"/>
      <c r="AC1" s="262"/>
    </row>
    <row r="2" spans="2:75" x14ac:dyDescent="0.25">
      <c r="B2" s="123" t="s">
        <v>73</v>
      </c>
      <c r="C2" s="124" t="s">
        <v>13</v>
      </c>
      <c r="D2" s="123" t="s">
        <v>14</v>
      </c>
      <c r="E2" s="259" t="s">
        <v>15</v>
      </c>
      <c r="F2" s="124" t="s">
        <v>18</v>
      </c>
      <c r="G2" s="123" t="s">
        <v>19</v>
      </c>
      <c r="H2" s="259" t="s">
        <v>20</v>
      </c>
      <c r="I2" s="124" t="s">
        <v>3</v>
      </c>
      <c r="J2" s="123" t="s">
        <v>4</v>
      </c>
      <c r="K2" s="259" t="s">
        <v>5</v>
      </c>
      <c r="L2" s="123" t="s">
        <v>8</v>
      </c>
      <c r="M2" s="123" t="s">
        <v>9</v>
      </c>
      <c r="N2" s="123" t="s">
        <v>10</v>
      </c>
      <c r="Q2" s="5"/>
      <c r="R2" s="52" t="s">
        <v>205</v>
      </c>
      <c r="S2" s="53">
        <f>'Input sheet'!V3</f>
        <v>1900</v>
      </c>
      <c r="T2" s="49"/>
      <c r="U2" s="5"/>
      <c r="V2" s="5"/>
      <c r="W2"/>
      <c r="Y2" s="188" t="s">
        <v>372</v>
      </c>
      <c r="Z2" s="138" t="s">
        <v>360</v>
      </c>
      <c r="AA2" s="138" t="s">
        <v>361</v>
      </c>
      <c r="AB2" s="138" t="s">
        <v>362</v>
      </c>
      <c r="AC2" s="138" t="s">
        <v>363</v>
      </c>
      <c r="AD2" s="188" t="s">
        <v>372</v>
      </c>
      <c r="AE2" s="138" t="s">
        <v>381</v>
      </c>
      <c r="AF2" s="160" t="s">
        <v>382</v>
      </c>
      <c r="AH2" s="2" t="s">
        <v>381</v>
      </c>
      <c r="AI2" s="2" t="s">
        <v>385</v>
      </c>
      <c r="AJ2" s="2" t="s">
        <v>124</v>
      </c>
      <c r="AN2" s="2" t="s">
        <v>386</v>
      </c>
      <c r="AO2" s="2" t="s">
        <v>124</v>
      </c>
      <c r="AS2" s="2" t="s">
        <v>387</v>
      </c>
      <c r="AT2" s="2" t="s">
        <v>124</v>
      </c>
      <c r="BI2" s="2" t="s">
        <v>297</v>
      </c>
      <c r="BJ2" s="2" t="s">
        <v>469</v>
      </c>
      <c r="BL2" s="2" t="s">
        <v>528</v>
      </c>
      <c r="BM2" s="2" t="s">
        <v>529</v>
      </c>
      <c r="BN2" s="2" t="s">
        <v>530</v>
      </c>
      <c r="BO2" s="2" t="s">
        <v>531</v>
      </c>
      <c r="BP2" s="2" t="s">
        <v>532</v>
      </c>
      <c r="BQ2" s="2" t="s">
        <v>533</v>
      </c>
      <c r="BR2" s="2" t="s">
        <v>534</v>
      </c>
      <c r="BS2" s="2" t="s">
        <v>535</v>
      </c>
      <c r="BT2" s="2" t="s">
        <v>536</v>
      </c>
      <c r="BU2" s="2" t="s">
        <v>537</v>
      </c>
      <c r="BV2" s="2" t="s">
        <v>538</v>
      </c>
      <c r="BW2" s="2" t="s">
        <v>539</v>
      </c>
    </row>
    <row r="3" spans="2:75" x14ac:dyDescent="0.25">
      <c r="B3" s="2" t="s">
        <v>74</v>
      </c>
      <c r="C3" s="157">
        <f>IF(SUM(C6:E6=0),0,'Phase designation'!B3)</f>
        <v>0</v>
      </c>
      <c r="D3" s="157">
        <f>'Phase designation'!C3</f>
        <v>0</v>
      </c>
      <c r="E3" s="2">
        <f>IF(SUM('Phase designation'!B19:H19)&gt;2,0,Sheet1!P4)</f>
        <v>0</v>
      </c>
      <c r="F3" s="157">
        <f>IF(SUM(F6:H6=0),0,'Phase designation'!D3)</f>
        <v>0</v>
      </c>
      <c r="G3" s="157">
        <f>'Phase designation'!E3</f>
        <v>0</v>
      </c>
      <c r="H3" s="2">
        <f>IF(SUM('Phase designation'!B19:H19)&gt;2,0,Sheet1!U4)</f>
        <v>0</v>
      </c>
      <c r="I3" s="157">
        <f>IF(SUM(I6:K6)=0,0,'Phase designation'!F3)</f>
        <v>0</v>
      </c>
      <c r="J3" s="157">
        <f>'Phase designation'!G3</f>
        <v>0</v>
      </c>
      <c r="K3" s="2">
        <f>IF(SUM('Phase designation'!B19:H19)&gt;2,0,Sheet1!F4+Sheet1!Y4+Sheet1!AB4)</f>
        <v>0</v>
      </c>
      <c r="L3" s="157">
        <f>IF(SUM(L6:N6)=0,0,'Phase designation'!H3)</f>
        <v>0</v>
      </c>
      <c r="M3" s="157">
        <f>'Phase designation'!I3</f>
        <v>0</v>
      </c>
      <c r="N3" s="2">
        <f>IF(SUM('Phase designation'!B19:H19)&gt;2,0,Sheet1!K4+Sheet1!AE4+Sheet1!AH4)</f>
        <v>0</v>
      </c>
      <c r="O3" s="2">
        <f>SUM(C3:N3)</f>
        <v>0</v>
      </c>
      <c r="Q3" s="5"/>
      <c r="R3" s="52" t="s">
        <v>206</v>
      </c>
      <c r="S3" s="53">
        <f>'Input sheet'!V5</f>
        <v>7</v>
      </c>
      <c r="T3" s="5"/>
      <c r="U3" s="5"/>
      <c r="V3" s="5"/>
      <c r="W3"/>
      <c r="Y3" s="25" t="s">
        <v>364</v>
      </c>
      <c r="Z3" s="2" t="s">
        <v>83</v>
      </c>
      <c r="AA3" s="2" t="s">
        <v>83</v>
      </c>
      <c r="AB3" s="2" t="s">
        <v>83</v>
      </c>
      <c r="AC3" s="2" t="s">
        <v>83</v>
      </c>
      <c r="AD3" s="25" t="s">
        <v>364</v>
      </c>
      <c r="AE3" s="2" t="str">
        <f>Z3&amp;" "&amp;AA3</f>
        <v>Permitted Permitted</v>
      </c>
      <c r="AF3" s="24" t="str">
        <f>AB3&amp;" "&amp;AC3</f>
        <v>Permitted Permitted</v>
      </c>
      <c r="AI3" s="2" t="s">
        <v>372</v>
      </c>
      <c r="AJ3" s="2">
        <v>1</v>
      </c>
      <c r="AK3" s="2">
        <v>2</v>
      </c>
      <c r="AL3" s="2">
        <v>3</v>
      </c>
      <c r="AN3" s="2" t="s">
        <v>372</v>
      </c>
      <c r="AO3" s="2">
        <v>1</v>
      </c>
      <c r="AP3" s="2">
        <v>2</v>
      </c>
      <c r="AQ3" s="2">
        <v>3</v>
      </c>
      <c r="AS3" s="2" t="s">
        <v>372</v>
      </c>
      <c r="AT3" s="2">
        <v>1</v>
      </c>
      <c r="AU3" s="2">
        <v>2</v>
      </c>
      <c r="AV3" s="2">
        <v>3</v>
      </c>
      <c r="BI3" s="2">
        <f>MAX(F24,'Input sheet'!V8)</f>
        <v>40</v>
      </c>
      <c r="BJ3" s="2">
        <f>'Input sheet'!V9</f>
        <v>150</v>
      </c>
      <c r="BL3" s="31">
        <f>BI3</f>
        <v>40</v>
      </c>
      <c r="BM3" s="31">
        <f>IF(BI3+10&lt;=$BJ$3,BI3+10,0)</f>
        <v>50</v>
      </c>
      <c r="BN3" s="31">
        <f>IF(BM3=0,0,IF(BM3+10&lt;=$BJ$3,BM3+10,0))</f>
        <v>60</v>
      </c>
      <c r="BO3" s="31">
        <f t="shared" ref="BO3:BW3" si="0">IF(BN3=0,0,IF(BN3+10&lt;=$BJ$3,BN3+10,0))</f>
        <v>70</v>
      </c>
      <c r="BP3" s="31">
        <f t="shared" si="0"/>
        <v>80</v>
      </c>
      <c r="BQ3" s="31">
        <f t="shared" si="0"/>
        <v>90</v>
      </c>
      <c r="BR3" s="31">
        <f t="shared" si="0"/>
        <v>100</v>
      </c>
      <c r="BS3" s="31">
        <f t="shared" si="0"/>
        <v>110</v>
      </c>
      <c r="BT3" s="31">
        <f t="shared" si="0"/>
        <v>120</v>
      </c>
      <c r="BU3" s="31">
        <f t="shared" si="0"/>
        <v>130</v>
      </c>
      <c r="BV3" s="31">
        <f t="shared" si="0"/>
        <v>140</v>
      </c>
      <c r="BW3" s="31">
        <f t="shared" si="0"/>
        <v>150</v>
      </c>
    </row>
    <row r="4" spans="2:75" x14ac:dyDescent="0.25">
      <c r="B4" s="123" t="s">
        <v>122</v>
      </c>
      <c r="C4" s="124">
        <f>Sheet1!N31</f>
        <v>0.92</v>
      </c>
      <c r="D4" s="123">
        <f>Sheet1!O31</f>
        <v>0.92</v>
      </c>
      <c r="E4" s="123">
        <f>D4</f>
        <v>0.92</v>
      </c>
      <c r="F4" s="124">
        <f>Sheet1!S31</f>
        <v>0.92</v>
      </c>
      <c r="G4" s="123">
        <f>Sheet1!T31</f>
        <v>0.92</v>
      </c>
      <c r="H4" s="123">
        <f>G4</f>
        <v>0.92</v>
      </c>
      <c r="I4" s="124">
        <f>Sheet1!D31</f>
        <v>0.92</v>
      </c>
      <c r="J4" s="123">
        <f>Sheet1!E31</f>
        <v>0.92</v>
      </c>
      <c r="K4" s="123">
        <f>J4</f>
        <v>0.92</v>
      </c>
      <c r="L4" s="124">
        <f>Sheet1!I31</f>
        <v>0.92</v>
      </c>
      <c r="M4" s="123">
        <f>Sheet1!J31</f>
        <v>0.92</v>
      </c>
      <c r="N4" s="123">
        <f>M4</f>
        <v>0.92</v>
      </c>
      <c r="O4" s="2">
        <f>AVERAGE(C4:M4)</f>
        <v>0.92</v>
      </c>
      <c r="Q4" s="5"/>
      <c r="R4" s="54" t="s">
        <v>211</v>
      </c>
      <c r="S4" s="55">
        <f>100/(100+S3)</f>
        <v>0.93457943925233644</v>
      </c>
      <c r="T4" s="5"/>
      <c r="U4" s="5"/>
      <c r="V4" s="5"/>
      <c r="W4" s="9"/>
      <c r="Y4" s="25" t="s">
        <v>365</v>
      </c>
      <c r="Z4" s="2" t="s">
        <v>83</v>
      </c>
      <c r="AA4" s="2" t="s">
        <v>371</v>
      </c>
      <c r="AB4" s="2" t="s">
        <v>83</v>
      </c>
      <c r="AC4" s="2" t="s">
        <v>371</v>
      </c>
      <c r="AD4" s="25" t="s">
        <v>365</v>
      </c>
      <c r="AE4" s="2" t="str">
        <f t="shared" ref="AE4:AE10" si="1">Z4&amp;" "&amp;AA4</f>
        <v>Permitted Not opposed</v>
      </c>
      <c r="AF4" s="24" t="str">
        <f t="shared" ref="AF4:AF10" si="2">AB4&amp;" "&amp;AC4</f>
        <v>Permitted Not opposed</v>
      </c>
      <c r="AI4" s="2" t="s">
        <v>364</v>
      </c>
      <c r="AJ4" s="2">
        <v>4</v>
      </c>
      <c r="AN4" s="2" t="s">
        <v>364</v>
      </c>
      <c r="AO4" s="162" t="s">
        <v>388</v>
      </c>
      <c r="AP4" s="162"/>
      <c r="AQ4" s="162"/>
      <c r="AS4" s="2" t="s">
        <v>364</v>
      </c>
      <c r="AT4" s="2">
        <f>MAX(D16,G16,F16)</f>
        <v>0</v>
      </c>
      <c r="BL4" s="2" t="s">
        <v>540</v>
      </c>
      <c r="BM4" s="2" t="s">
        <v>541</v>
      </c>
      <c r="BN4" s="2" t="s">
        <v>542</v>
      </c>
      <c r="BO4" s="2" t="s">
        <v>543</v>
      </c>
      <c r="BP4" s="2" t="s">
        <v>544</v>
      </c>
      <c r="BQ4" s="2" t="s">
        <v>545</v>
      </c>
      <c r="BR4" s="2" t="s">
        <v>546</v>
      </c>
      <c r="BS4" s="2" t="s">
        <v>547</v>
      </c>
      <c r="BT4" s="2" t="s">
        <v>548</v>
      </c>
      <c r="BU4" s="2" t="s">
        <v>549</v>
      </c>
      <c r="BV4" s="2" t="s">
        <v>550</v>
      </c>
    </row>
    <row r="5" spans="2:75" x14ac:dyDescent="0.25">
      <c r="B5" s="2" t="s">
        <v>123</v>
      </c>
      <c r="C5" s="157">
        <f>ROUND(C3/C4,0)</f>
        <v>0</v>
      </c>
      <c r="D5" s="2">
        <f t="shared" ref="D5:N5" si="3">ROUND(D3/D4,0)</f>
        <v>0</v>
      </c>
      <c r="E5" s="2">
        <f t="shared" si="3"/>
        <v>0</v>
      </c>
      <c r="F5" s="157">
        <f t="shared" si="3"/>
        <v>0</v>
      </c>
      <c r="G5" s="2">
        <f t="shared" si="3"/>
        <v>0</v>
      </c>
      <c r="H5" s="2">
        <f t="shared" si="3"/>
        <v>0</v>
      </c>
      <c r="I5" s="157">
        <f t="shared" si="3"/>
        <v>0</v>
      </c>
      <c r="J5" s="2">
        <f t="shared" si="3"/>
        <v>0</v>
      </c>
      <c r="K5" s="2">
        <f t="shared" si="3"/>
        <v>0</v>
      </c>
      <c r="L5" s="157">
        <f t="shared" si="3"/>
        <v>0</v>
      </c>
      <c r="M5" s="2">
        <f t="shared" si="3"/>
        <v>0</v>
      </c>
      <c r="N5" s="2">
        <f t="shared" si="3"/>
        <v>0</v>
      </c>
      <c r="Q5" s="5"/>
      <c r="R5" s="5"/>
      <c r="S5" s="49" t="s">
        <v>209</v>
      </c>
      <c r="T5" s="5"/>
      <c r="U5" s="5"/>
      <c r="V5" s="5"/>
      <c r="W5"/>
      <c r="Y5" s="25" t="s">
        <v>366</v>
      </c>
      <c r="Z5" s="2" t="s">
        <v>371</v>
      </c>
      <c r="AA5" s="2" t="s">
        <v>83</v>
      </c>
      <c r="AB5" s="2" t="s">
        <v>371</v>
      </c>
      <c r="AC5" s="2" t="s">
        <v>83</v>
      </c>
      <c r="AD5" s="25" t="s">
        <v>366</v>
      </c>
      <c r="AE5" s="2" t="str">
        <f t="shared" si="1"/>
        <v>Not opposed Permitted</v>
      </c>
      <c r="AF5" s="24" t="str">
        <f t="shared" si="2"/>
        <v>Not opposed Permitted</v>
      </c>
      <c r="AI5" s="2" t="s">
        <v>365</v>
      </c>
      <c r="AJ5" s="2">
        <v>4</v>
      </c>
      <c r="AN5" s="2" t="s">
        <v>365</v>
      </c>
      <c r="AO5" s="162" t="s">
        <v>388</v>
      </c>
      <c r="AP5" s="162"/>
      <c r="AQ5" s="162"/>
      <c r="AS5" s="2" t="s">
        <v>365</v>
      </c>
      <c r="AT5" s="2">
        <f>MAX(D16,G16,F16)</f>
        <v>0</v>
      </c>
      <c r="BL5" s="2">
        <v>84.39</v>
      </c>
      <c r="BM5" s="2">
        <v>29.66</v>
      </c>
      <c r="BN5" s="2">
        <v>24.29</v>
      </c>
      <c r="BO5" s="2">
        <v>24.74</v>
      </c>
      <c r="BP5" s="2">
        <v>26.74</v>
      </c>
      <c r="BQ5" s="2">
        <v>28.51</v>
      </c>
      <c r="BR5" s="2">
        <v>30.64</v>
      </c>
      <c r="BS5" s="2">
        <v>32.85</v>
      </c>
      <c r="BT5" s="2">
        <v>35.21</v>
      </c>
      <c r="BU5" s="2">
        <v>37.18</v>
      </c>
      <c r="BV5" s="2">
        <v>39.56</v>
      </c>
      <c r="BW5" s="2">
        <v>41.85</v>
      </c>
    </row>
    <row r="6" spans="2:75" ht="15" customHeight="1" x14ac:dyDescent="0.25">
      <c r="B6" s="123" t="s">
        <v>127</v>
      </c>
      <c r="C6" s="124">
        <f>'Phase designation'!B6</f>
        <v>0</v>
      </c>
      <c r="D6" s="124">
        <f>'Phase designation'!C6</f>
        <v>0</v>
      </c>
      <c r="E6" s="123">
        <f>IF(SUM('Phase designation'!B19:H19)&gt;2,0,'Summary sheet'!U13)</f>
        <v>0</v>
      </c>
      <c r="F6" s="124">
        <f>'Phase designation'!D6</f>
        <v>0</v>
      </c>
      <c r="G6" s="124">
        <f>'Phase designation'!E6</f>
        <v>0</v>
      </c>
      <c r="H6" s="123">
        <f>IF(SUM('Phase designation'!B19:H19)&gt;2,0,'Summary sheet'!AA9)</f>
        <v>0</v>
      </c>
      <c r="I6" s="124">
        <f>'Phase designation'!F6</f>
        <v>0</v>
      </c>
      <c r="J6" s="124">
        <f>'Phase designation'!G6</f>
        <v>0</v>
      </c>
      <c r="K6" s="123">
        <f>IF(SUM('Phase designation'!B19:H19)&gt;2,0,'Summary sheet'!Y17)</f>
        <v>0</v>
      </c>
      <c r="L6" s="124">
        <f>'Phase designation'!H6</f>
        <v>0</v>
      </c>
      <c r="M6" s="124">
        <f>'Phase designation'!I6</f>
        <v>0</v>
      </c>
      <c r="N6" s="123">
        <f>IF(SUM('Phase designation'!B19:H19)&gt;2,0,'Summary sheet'!W4)</f>
        <v>0</v>
      </c>
      <c r="Q6" s="5"/>
      <c r="R6" s="292" t="s">
        <v>207</v>
      </c>
      <c r="S6" s="49">
        <v>1</v>
      </c>
      <c r="T6" s="49">
        <v>1</v>
      </c>
      <c r="U6" s="5"/>
      <c r="V6" s="5"/>
      <c r="W6"/>
      <c r="Y6" s="25" t="s">
        <v>367</v>
      </c>
      <c r="Z6" s="2" t="s">
        <v>83</v>
      </c>
      <c r="AA6" s="2" t="s">
        <v>82</v>
      </c>
      <c r="AB6" s="2" t="s">
        <v>83</v>
      </c>
      <c r="AC6" s="2" t="s">
        <v>82</v>
      </c>
      <c r="AD6" s="25" t="s">
        <v>367</v>
      </c>
      <c r="AE6" s="2" t="str">
        <f t="shared" si="1"/>
        <v>Permitted Protected</v>
      </c>
      <c r="AF6" s="24" t="str">
        <f t="shared" si="2"/>
        <v>Permitted Protected</v>
      </c>
      <c r="AI6" s="2" t="s">
        <v>366</v>
      </c>
      <c r="AJ6" s="2">
        <v>4</v>
      </c>
      <c r="AN6" s="2" t="s">
        <v>366</v>
      </c>
      <c r="AO6" s="162" t="s">
        <v>388</v>
      </c>
      <c r="AP6" s="162"/>
      <c r="AQ6" s="162"/>
      <c r="AS6" s="2" t="s">
        <v>366</v>
      </c>
      <c r="AT6" s="2">
        <f>MAX(D16,G16,F16)</f>
        <v>0</v>
      </c>
      <c r="BL6" s="31">
        <f>IF(BL5=0,"",BL5)</f>
        <v>84.39</v>
      </c>
      <c r="BM6" s="31">
        <f>IF(BM5=0,"",BM5)</f>
        <v>29.66</v>
      </c>
      <c r="BN6" s="31">
        <f t="shared" ref="BN6:BW6" si="4">IF(BN5=0,"",BN5)</f>
        <v>24.29</v>
      </c>
      <c r="BO6" s="31">
        <f t="shared" si="4"/>
        <v>24.74</v>
      </c>
      <c r="BP6" s="31">
        <f t="shared" si="4"/>
        <v>26.74</v>
      </c>
      <c r="BQ6" s="31">
        <f t="shared" si="4"/>
        <v>28.51</v>
      </c>
      <c r="BR6" s="31">
        <f t="shared" si="4"/>
        <v>30.64</v>
      </c>
      <c r="BS6" s="31">
        <f t="shared" si="4"/>
        <v>32.85</v>
      </c>
      <c r="BT6" s="31">
        <f t="shared" si="4"/>
        <v>35.21</v>
      </c>
      <c r="BU6" s="31">
        <f t="shared" si="4"/>
        <v>37.18</v>
      </c>
      <c r="BV6" s="31">
        <f t="shared" si="4"/>
        <v>39.56</v>
      </c>
      <c r="BW6" s="31">
        <f t="shared" si="4"/>
        <v>41.85</v>
      </c>
    </row>
    <row r="7" spans="2:75" ht="15" hidden="1" customHeight="1" x14ac:dyDescent="0.25">
      <c r="B7" s="2" t="s">
        <v>131</v>
      </c>
      <c r="C7" s="157">
        <f>IF(C6&gt;0,ROUND(C5/C6,0),0)</f>
        <v>0</v>
      </c>
      <c r="D7" s="2">
        <f t="shared" ref="D7:M7" si="5">IF(D6&gt;0,ROUND(D5/D6,0),0)</f>
        <v>0</v>
      </c>
      <c r="F7" s="157">
        <f t="shared" si="5"/>
        <v>0</v>
      </c>
      <c r="G7" s="2">
        <f t="shared" si="5"/>
        <v>0</v>
      </c>
      <c r="I7" s="157">
        <f t="shared" si="5"/>
        <v>0</v>
      </c>
      <c r="J7" s="2">
        <f t="shared" si="5"/>
        <v>0</v>
      </c>
      <c r="L7" s="157">
        <f t="shared" si="5"/>
        <v>0</v>
      </c>
      <c r="M7" s="2">
        <f t="shared" si="5"/>
        <v>0</v>
      </c>
      <c r="Q7" s="50"/>
      <c r="R7" s="292"/>
      <c r="S7" s="49">
        <v>2</v>
      </c>
      <c r="T7" s="49">
        <v>0.95199999999999996</v>
      </c>
      <c r="U7" s="5"/>
      <c r="V7" s="12"/>
      <c r="W7"/>
      <c r="Y7" s="25" t="s">
        <v>368</v>
      </c>
      <c r="Z7" s="2" t="s">
        <v>82</v>
      </c>
      <c r="AA7" s="2" t="s">
        <v>83</v>
      </c>
      <c r="AB7" s="2" t="s">
        <v>82</v>
      </c>
      <c r="AC7" s="2" t="s">
        <v>83</v>
      </c>
      <c r="AD7" s="25" t="s">
        <v>368</v>
      </c>
      <c r="AE7" s="2" t="str">
        <f t="shared" si="1"/>
        <v>Protected Permitted</v>
      </c>
      <c r="AF7" s="24" t="str">
        <f t="shared" si="2"/>
        <v>Protected Permitted</v>
      </c>
      <c r="AI7" s="2" t="s">
        <v>367</v>
      </c>
      <c r="AJ7" s="2">
        <v>4</v>
      </c>
      <c r="AK7" s="2">
        <v>4</v>
      </c>
      <c r="AN7" s="2" t="s">
        <v>367</v>
      </c>
      <c r="AO7" s="162" t="s">
        <v>389</v>
      </c>
      <c r="AP7" s="162" t="s">
        <v>388</v>
      </c>
      <c r="AQ7" s="162"/>
      <c r="AS7" s="2" t="s">
        <v>367</v>
      </c>
      <c r="AT7" s="2">
        <f>F16</f>
        <v>0</v>
      </c>
      <c r="AU7" s="2">
        <f>MAX(G16-F16,D16)</f>
        <v>0</v>
      </c>
    </row>
    <row r="8" spans="2:75" x14ac:dyDescent="0.25">
      <c r="B8" s="2" t="s">
        <v>325</v>
      </c>
      <c r="C8" s="157"/>
      <c r="E8" s="2">
        <f>ROUND('Input sheet'!G17/100*E5,0)</f>
        <v>0</v>
      </c>
      <c r="F8" s="157"/>
      <c r="H8" s="2">
        <f>ROUND('Input sheet'!N11/100*H5,0)</f>
        <v>0</v>
      </c>
      <c r="I8" s="157"/>
      <c r="K8" s="2">
        <f>ROUND('Input sheet'!L22/100*K5,0)</f>
        <v>0</v>
      </c>
      <c r="L8" s="157"/>
      <c r="N8" s="2">
        <f>ROUND('Input sheet'!H7/100*N5,0)</f>
        <v>0</v>
      </c>
      <c r="Q8" s="50"/>
      <c r="R8" s="292"/>
      <c r="S8" s="49"/>
      <c r="T8" s="49"/>
      <c r="U8" s="5"/>
      <c r="V8" s="12"/>
      <c r="W8"/>
      <c r="Y8" s="25" t="s">
        <v>369</v>
      </c>
      <c r="Z8" s="2" t="s">
        <v>378</v>
      </c>
      <c r="AA8" s="2" t="s">
        <v>82</v>
      </c>
      <c r="AB8" s="2" t="s">
        <v>378</v>
      </c>
      <c r="AC8" s="2" t="s">
        <v>82</v>
      </c>
      <c r="AD8" s="25" t="s">
        <v>369</v>
      </c>
      <c r="AE8" s="2" t="str">
        <f t="shared" si="1"/>
        <v>ProtectedA Protected</v>
      </c>
      <c r="AF8" s="24" t="str">
        <f t="shared" si="2"/>
        <v>ProtectedA Protected</v>
      </c>
      <c r="AI8" s="2" t="s">
        <v>368</v>
      </c>
      <c r="AJ8" s="2">
        <v>4</v>
      </c>
      <c r="AK8" s="2">
        <v>4</v>
      </c>
      <c r="AN8" s="2" t="s">
        <v>368</v>
      </c>
      <c r="AO8" s="162" t="s">
        <v>390</v>
      </c>
      <c r="AP8" s="162" t="s">
        <v>388</v>
      </c>
      <c r="AQ8" s="162"/>
      <c r="AS8" s="2" t="s">
        <v>368</v>
      </c>
      <c r="AT8" s="2">
        <f>C16</f>
        <v>0</v>
      </c>
      <c r="AU8" s="2">
        <f>MAX(D16-C16,G16)</f>
        <v>0</v>
      </c>
    </row>
    <row r="9" spans="2:75" x14ac:dyDescent="0.25">
      <c r="B9" s="123" t="s">
        <v>326</v>
      </c>
      <c r="C9" s="124">
        <f>C5</f>
        <v>0</v>
      </c>
      <c r="D9" s="123">
        <f>IF(AND(E3&gt;0,E6=0),D5+E5,D5)</f>
        <v>0</v>
      </c>
      <c r="E9" s="123">
        <f>IF(AND(E3&gt;0,E6=0),0,E5-E8)</f>
        <v>0</v>
      </c>
      <c r="F9" s="124">
        <f>F5</f>
        <v>0</v>
      </c>
      <c r="G9" s="123">
        <f>IF(AND(H3&gt;0,H6=0),G5+H5,G5)</f>
        <v>0</v>
      </c>
      <c r="H9" s="123">
        <f>IF(AND(H3&gt;0,H6=0),0,H5-H8)</f>
        <v>0</v>
      </c>
      <c r="I9" s="124">
        <f>I5</f>
        <v>0</v>
      </c>
      <c r="J9" s="123">
        <f>IF(AND(K3&gt;0,K6=0),J5+K5,J5)</f>
        <v>0</v>
      </c>
      <c r="K9" s="123">
        <f>IF(AND(K3&gt;0,K6=0),0,K5-K8)</f>
        <v>0</v>
      </c>
      <c r="L9" s="124">
        <f>L5</f>
        <v>0</v>
      </c>
      <c r="M9" s="123">
        <f>IF(AND(N3&gt;0,N6=0),M5+N5,M5)</f>
        <v>0</v>
      </c>
      <c r="N9" s="123">
        <f>IF(AND(N3&gt;0,N6=0),0,N5-N8)</f>
        <v>0</v>
      </c>
      <c r="O9" s="2">
        <f>SUM(C9:N9)</f>
        <v>0</v>
      </c>
      <c r="Q9" s="50"/>
      <c r="R9" s="292"/>
      <c r="S9" s="49"/>
      <c r="T9" s="49"/>
      <c r="U9" s="5"/>
      <c r="V9" s="12"/>
      <c r="W9"/>
      <c r="Y9" s="25" t="s">
        <v>370</v>
      </c>
      <c r="Z9" s="2" t="s">
        <v>82</v>
      </c>
      <c r="AA9" s="2" t="s">
        <v>378</v>
      </c>
      <c r="AB9" s="2" t="s">
        <v>82</v>
      </c>
      <c r="AC9" s="2" t="s">
        <v>378</v>
      </c>
      <c r="AD9" s="25" t="s">
        <v>370</v>
      </c>
      <c r="AE9" s="2" t="str">
        <f t="shared" si="1"/>
        <v>Protected ProtectedA</v>
      </c>
      <c r="AF9" s="24" t="str">
        <f t="shared" si="2"/>
        <v>Protected ProtectedA</v>
      </c>
      <c r="AI9" s="2" t="s">
        <v>369</v>
      </c>
      <c r="AJ9" s="2">
        <v>4</v>
      </c>
      <c r="AK9" s="2">
        <v>0</v>
      </c>
      <c r="AL9" s="2">
        <v>4</v>
      </c>
      <c r="AN9" s="2" t="s">
        <v>369</v>
      </c>
      <c r="AO9" s="162" t="s">
        <v>391</v>
      </c>
      <c r="AP9" s="162" t="s">
        <v>390</v>
      </c>
      <c r="AQ9" s="162" t="s">
        <v>388</v>
      </c>
      <c r="AS9" s="2" t="s">
        <v>369</v>
      </c>
      <c r="AT9" s="2">
        <f>F16</f>
        <v>0</v>
      </c>
      <c r="AU9" s="2">
        <f>C16-F16</f>
        <v>0</v>
      </c>
      <c r="AV9" s="2">
        <f>MAX(G16,D16-(C16-F16))</f>
        <v>0</v>
      </c>
      <c r="BL9" s="2" t="s">
        <v>551</v>
      </c>
      <c r="BM9" s="187">
        <f>MIN(BL6:BW6)</f>
        <v>24.29</v>
      </c>
    </row>
    <row r="10" spans="2:75" x14ac:dyDescent="0.25">
      <c r="B10" s="2" t="s">
        <v>210</v>
      </c>
      <c r="C10" s="157">
        <f>IF(C6=0,1,LOOKUP(C6,$S$18:$S$19,$T$18:$T$19))</f>
        <v>1</v>
      </c>
      <c r="D10" s="2">
        <f>IF(D6=0,1,LOOKUP(D6,$S$6:$S$10,$T$6:$T$10))</f>
        <v>1</v>
      </c>
      <c r="F10" s="157">
        <f>IF(F6=0,1,LOOKUP(F6,$S$18:$S$19,$T$18:$T$19))</f>
        <v>1</v>
      </c>
      <c r="G10" s="2">
        <f>IF(G6=0,1,LOOKUP(G6,$S$6:$S$10,$T$6:$T$10))</f>
        <v>1</v>
      </c>
      <c r="I10" s="157">
        <f>IF(I6=0,1,LOOKUP(I6,$S$18:$S$19,$T$18:$T$19))</f>
        <v>1</v>
      </c>
      <c r="J10" s="2">
        <f>IF(J6=0,1,LOOKUP(J6,$S$6:$S$10,$T$6:$T$10))</f>
        <v>1</v>
      </c>
      <c r="L10" s="157">
        <f>IF(L6=0,1,LOOKUP(L6,$S$18:$S$19,$T$18:$T$19))</f>
        <v>1</v>
      </c>
      <c r="M10" s="2">
        <f>IF(M6=0,1,LOOKUP(M6,$S$6:$S$10,$T$6:$T$10))</f>
        <v>1</v>
      </c>
      <c r="Q10" s="50"/>
      <c r="R10" s="292"/>
      <c r="S10" s="49">
        <v>3</v>
      </c>
      <c r="T10" s="49">
        <v>0.90800000000000003</v>
      </c>
      <c r="U10" s="5"/>
      <c r="V10" s="12"/>
      <c r="W10"/>
      <c r="Y10" s="25">
        <v>4</v>
      </c>
      <c r="Z10" s="2" t="s">
        <v>371</v>
      </c>
      <c r="AA10" s="2" t="s">
        <v>371</v>
      </c>
      <c r="AB10" s="2" t="s">
        <v>371</v>
      </c>
      <c r="AC10" s="2" t="s">
        <v>371</v>
      </c>
      <c r="AD10" s="25">
        <v>4</v>
      </c>
      <c r="AE10" s="2" t="str">
        <f t="shared" si="1"/>
        <v>Not opposed Not opposed</v>
      </c>
      <c r="AF10" s="24" t="str">
        <f t="shared" si="2"/>
        <v>Not opposed Not opposed</v>
      </c>
      <c r="AI10" s="2" t="s">
        <v>370</v>
      </c>
      <c r="AJ10" s="2">
        <v>4</v>
      </c>
      <c r="AK10" s="2">
        <v>0</v>
      </c>
      <c r="AL10" s="2">
        <v>4</v>
      </c>
      <c r="AN10" s="2" t="s">
        <v>370</v>
      </c>
      <c r="AO10" s="162" t="s">
        <v>391</v>
      </c>
      <c r="AP10" s="162" t="s">
        <v>389</v>
      </c>
      <c r="AQ10" s="162" t="s">
        <v>388</v>
      </c>
      <c r="AS10" s="2" t="s">
        <v>370</v>
      </c>
      <c r="AT10" s="2">
        <f>C16</f>
        <v>0</v>
      </c>
      <c r="AU10" s="2">
        <f>F16-C16</f>
        <v>0</v>
      </c>
      <c r="AV10" s="2">
        <f>MAX(D16,G16-(F16-C16))</f>
        <v>0</v>
      </c>
      <c r="BL10" s="2" t="s">
        <v>552</v>
      </c>
      <c r="BM10" s="2">
        <f>IF(BM9=0,0,INDEX(BL3:BW3,MATCH(BM9,BL5:BW5,0)))</f>
        <v>60</v>
      </c>
    </row>
    <row r="11" spans="2:75" x14ac:dyDescent="0.25">
      <c r="B11" s="123" t="s">
        <v>327</v>
      </c>
      <c r="C11" s="124" t="e">
        <f>IF(C34=0,0,ROUND(C6*1530*C4*'Input sheet'!$W$7,0))</f>
        <v>#N/A</v>
      </c>
      <c r="D11" s="123" t="e">
        <f>IF(D34=0,0,ROUND(D6*1530*D4*'Input sheet'!$W$7,0))</f>
        <v>#N/A</v>
      </c>
      <c r="E11" s="259" t="e">
        <f>IF(E34=0,0,ROUND(E6*1530*E4*'Input sheet'!$W$7,0))</f>
        <v>#N/A</v>
      </c>
      <c r="F11" s="124" t="e">
        <f>IF(F34=0,0,ROUND(F6*1530*F4*'Input sheet'!$W$7,0))</f>
        <v>#N/A</v>
      </c>
      <c r="G11" s="123" t="e">
        <f>IF(G34=0,0,ROUND(G6*1530*G4*'Input sheet'!$W$7,0))</f>
        <v>#N/A</v>
      </c>
      <c r="H11" s="259" t="e">
        <f>IF(H34=0,0,ROUND(H6*1530*H4*'Input sheet'!$W$7,0))</f>
        <v>#N/A</v>
      </c>
      <c r="I11" s="124" t="e">
        <f>IF(I34=0,0,ROUND(I6*1530*I4*'Input sheet'!$W$7,0))</f>
        <v>#N/A</v>
      </c>
      <c r="J11" s="123" t="e">
        <f>IF(J34=0,0,ROUND(J6*1530*J4*'Input sheet'!$W$7,0))</f>
        <v>#N/A</v>
      </c>
      <c r="K11" s="259" t="e">
        <f>IF(K34=0,0,ROUND(K6*1530*K4*'Input sheet'!$W$7,0))</f>
        <v>#N/A</v>
      </c>
      <c r="L11" s="124" t="e">
        <f>IF(L34=0,0,ROUND(L6*1530*L4*'Input sheet'!$W$7,0))</f>
        <v>#N/A</v>
      </c>
      <c r="M11" s="123" t="e">
        <f>IF(M34=0,0,ROUND(M6*1530*M4*'Input sheet'!$W$7,0))</f>
        <v>#N/A</v>
      </c>
      <c r="N11" s="123" t="e">
        <f>IF(N34=0,0,ROUND(N6*1530*N4*'Input sheet'!$W$7,0))</f>
        <v>#N/A</v>
      </c>
      <c r="O11" s="2">
        <f>ROUND(1530*O4*'Input sheet'!W7,0)</f>
        <v>1408</v>
      </c>
      <c r="P11" s="2" t="s">
        <v>212</v>
      </c>
      <c r="R11" s="51"/>
      <c r="U11" s="5"/>
      <c r="V11" s="12"/>
      <c r="W11" s="5"/>
      <c r="Y11" s="189" t="s">
        <v>369</v>
      </c>
      <c r="Z11" s="159" t="s">
        <v>378</v>
      </c>
      <c r="AA11" s="159" t="s">
        <v>378</v>
      </c>
      <c r="AB11" s="159" t="s">
        <v>378</v>
      </c>
      <c r="AC11" s="159" t="s">
        <v>378</v>
      </c>
      <c r="AD11" s="189" t="s">
        <v>369</v>
      </c>
      <c r="AE11" s="159" t="str">
        <f>Z11&amp;" "&amp;AA11</f>
        <v>ProtectedA ProtectedA</v>
      </c>
      <c r="AF11" s="161" t="str">
        <f>AB11&amp;" "&amp;AC11</f>
        <v>ProtectedA ProtectedA</v>
      </c>
      <c r="AI11" s="2">
        <v>4</v>
      </c>
      <c r="AJ11" s="2">
        <v>4</v>
      </c>
      <c r="AK11" s="2">
        <v>4</v>
      </c>
      <c r="AN11" s="2">
        <v>4</v>
      </c>
      <c r="AO11" s="162" t="s">
        <v>390</v>
      </c>
      <c r="AP11" s="162" t="s">
        <v>389</v>
      </c>
      <c r="AQ11" s="162"/>
      <c r="AS11" s="2">
        <v>4</v>
      </c>
      <c r="AT11" s="2">
        <f>MAX(D16,C16)</f>
        <v>0</v>
      </c>
      <c r="AU11" s="2">
        <f>MAX(G16,F16)</f>
        <v>0</v>
      </c>
    </row>
    <row r="12" spans="2:75" ht="15" hidden="1" customHeight="1" x14ac:dyDescent="0.25">
      <c r="B12" s="2" t="s">
        <v>329</v>
      </c>
      <c r="C12" s="157">
        <f>MAX(1,'Lane volumes'!C12)</f>
        <v>1</v>
      </c>
      <c r="F12" s="157">
        <f>MAX(1,'Lane volumes'!U12)</f>
        <v>1</v>
      </c>
      <c r="I12" s="157">
        <f>MAX(1,'Lane volumes'!AL12)</f>
        <v>1</v>
      </c>
      <c r="L12" s="157">
        <f>MAX(1,'Lane volumes'!BC12)</f>
        <v>1</v>
      </c>
      <c r="R12" s="51"/>
      <c r="U12" s="5"/>
      <c r="V12" s="12"/>
      <c r="W12" s="5"/>
    </row>
    <row r="13" spans="2:75" ht="15" hidden="1" customHeight="1" x14ac:dyDescent="0.25">
      <c r="B13" s="2" t="s">
        <v>330</v>
      </c>
      <c r="C13" s="157">
        <f>IF(AND(C6=0,C3&gt;0),4.5,2.5)</f>
        <v>2.5</v>
      </c>
      <c r="F13" s="157">
        <f>IF(AND(F6=0,F3&gt;0),4.5,2.5)</f>
        <v>2.5</v>
      </c>
      <c r="I13" s="157">
        <f>IF(AND(I6=0,I3&gt;0),4.5,2.5)</f>
        <v>2.5</v>
      </c>
      <c r="L13" s="157">
        <f>IF(AND(L6=0,L3&gt;0),4.5,2.5)</f>
        <v>2.5</v>
      </c>
      <c r="R13" s="51"/>
      <c r="U13" s="5"/>
      <c r="V13" s="12"/>
      <c r="W13" s="5"/>
      <c r="Y13" s="2" t="s">
        <v>374</v>
      </c>
      <c r="Z13" s="2" t="str">
        <f>'Phase designation'!B23</f>
        <v>Permitted</v>
      </c>
      <c r="AA13" s="2" t="str">
        <f>'Phase designation'!D23</f>
        <v>Permitted</v>
      </c>
      <c r="AB13" s="2" t="str">
        <f>'Phase designation'!F23</f>
        <v>Permitted</v>
      </c>
      <c r="AC13" s="2" t="str">
        <f>'Phase designation'!H23</f>
        <v>Permitted</v>
      </c>
    </row>
    <row r="14" spans="2:75" x14ac:dyDescent="0.25">
      <c r="B14" s="2" t="s">
        <v>328</v>
      </c>
      <c r="C14" s="157">
        <f>IF(D57+D59&gt;=1,ROUND(C10*$S$4*(C12*EXP(-1*C12*4.5/3600))/((1-EXP(-1*C12*C13/3600))),0),0)</f>
        <v>1345</v>
      </c>
      <c r="D14" s="2" t="e">
        <f>D11</f>
        <v>#N/A</v>
      </c>
      <c r="E14" s="2" t="e">
        <f>E11</f>
        <v>#N/A</v>
      </c>
      <c r="F14" s="157">
        <f>IF(G57+G59&gt;=1,ROUND(F10*$S$4*(F12*EXP(-1*F12*4.5/3600))/((1-EXP(-1*F12*F13/3600))),0),0)</f>
        <v>1345</v>
      </c>
      <c r="G14" s="2" t="e">
        <f>G11</f>
        <v>#N/A</v>
      </c>
      <c r="H14" s="2" t="e">
        <f>H11</f>
        <v>#N/A</v>
      </c>
      <c r="I14" s="157">
        <f>IF(J57+J59&gt;=1,ROUND(I10*$S$4*(I12*EXP(-1*I12*4.5/3600))/((1-EXP(-1*I12*I13/3600))),0),0)</f>
        <v>1345</v>
      </c>
      <c r="J14" s="2" t="e">
        <f>J11</f>
        <v>#N/A</v>
      </c>
      <c r="K14" s="2" t="e">
        <f>K11</f>
        <v>#N/A</v>
      </c>
      <c r="L14" s="157">
        <f>IF(M57+M59&gt;=1,ROUND(L10*$S$4*(L12*EXP(-1*L12*4.5/3600))/((1-EXP(-1*L12*L13/3600))),0),0)</f>
        <v>1345</v>
      </c>
      <c r="M14" s="2" t="e">
        <f>M11</f>
        <v>#N/A</v>
      </c>
      <c r="N14" s="2" t="e">
        <f>N11</f>
        <v>#N/A</v>
      </c>
      <c r="R14" s="51"/>
      <c r="U14" s="5"/>
      <c r="V14" s="12"/>
      <c r="W14" s="5"/>
      <c r="Y14" s="2" t="s">
        <v>377</v>
      </c>
      <c r="Z14" s="2">
        <f>IF(SUM(Sheet1!S5:U5)=0,1,0)</f>
        <v>1</v>
      </c>
      <c r="AA14" s="2">
        <f>IF(SUM(Sheet1!N5:P5)=0,1,0)</f>
        <v>1</v>
      </c>
      <c r="AB14" s="2">
        <f>IF(SUM(Sheet1!I5:K5,Sheet1!AC5:AH5)=0,1,0)</f>
        <v>1</v>
      </c>
      <c r="AC14" s="2">
        <f>IF(SUM(Sheet1!D5:F5,Sheet1!W5:AB5)=0,1,0)</f>
        <v>1</v>
      </c>
      <c r="AH14" s="3" t="s">
        <v>381</v>
      </c>
      <c r="AI14" s="164">
        <f>Z21</f>
        <v>4</v>
      </c>
      <c r="AJ14" s="3"/>
      <c r="AK14" s="3"/>
      <c r="AL14" s="3"/>
    </row>
    <row r="15" spans="2:75" ht="15" hidden="1" customHeight="1" x14ac:dyDescent="0.25">
      <c r="B15" s="2" t="s">
        <v>130</v>
      </c>
      <c r="C15" s="157">
        <f>IF(C7+G7&gt;F7+D7,C7,0)</f>
        <v>0</v>
      </c>
      <c r="D15" s="2">
        <f>IF(D7+F7&gt;G7+C7,D7,0)</f>
        <v>0</v>
      </c>
      <c r="F15" s="157">
        <f>IF(F7+D7&gt;C7+G7,F7,0)</f>
        <v>0</v>
      </c>
      <c r="G15" s="2">
        <f>IF(G7+C7&gt;D7+F7,G7,0)</f>
        <v>0</v>
      </c>
      <c r="I15" s="157">
        <f>IF(I7+M7&gt;L7+J7,I7,0)</f>
        <v>0</v>
      </c>
      <c r="J15" s="2">
        <f>IF(J7+L7&gt;M7+I7,J7,0)</f>
        <v>0</v>
      </c>
      <c r="L15" s="157">
        <f>IF(L7+J7&gt;I7+M7,L7,0)</f>
        <v>0</v>
      </c>
      <c r="M15" s="2">
        <f>IF(M7+I7&gt;J7+L7,M7,0)</f>
        <v>0</v>
      </c>
      <c r="O15" s="2">
        <f>SUM(C15:M15)</f>
        <v>0</v>
      </c>
      <c r="Q15" s="5"/>
      <c r="R15" s="5"/>
      <c r="S15" s="49"/>
      <c r="T15" s="49"/>
      <c r="U15" s="5"/>
      <c r="V15" s="12"/>
      <c r="W15" s="5"/>
      <c r="Y15" s="2" t="s">
        <v>376</v>
      </c>
      <c r="Z15" s="2" t="str">
        <f>IF(Z13="Prot+perm","Protected",Z13)</f>
        <v>Permitted</v>
      </c>
      <c r="AA15" s="2" t="str">
        <f>IF(AA13="Prot+perm","Protected",AA13)</f>
        <v>Permitted</v>
      </c>
      <c r="AB15" s="2" t="str">
        <f>IF(AB13="Prot+perm","Protected",AB13)</f>
        <v>Permitted</v>
      </c>
      <c r="AC15" s="2" t="str">
        <f>IF(AC13="Prot+perm","Protected",AC13)</f>
        <v>Permitted</v>
      </c>
      <c r="AI15" s="3" t="s">
        <v>385</v>
      </c>
      <c r="AJ15" s="3">
        <f>INDEX(AJ4:AJ11,MATCH($AI$14,$AI$4:$AI$11,0))</f>
        <v>4</v>
      </c>
      <c r="AK15" s="3">
        <f>INDEX(AK4:AK11,MATCH($AI$14,$AI$4:$AI$11,0))</f>
        <v>4</v>
      </c>
      <c r="AL15" s="3">
        <f>INDEX(AL4:AL11,MATCH($AI$14,$AI$4:$AI$11,0))</f>
        <v>0</v>
      </c>
    </row>
    <row r="16" spans="2:75" x14ac:dyDescent="0.25">
      <c r="B16" s="123" t="s">
        <v>331</v>
      </c>
      <c r="C16" s="124">
        <f>MAX('Lane volumes'!C16:E16)</f>
        <v>0</v>
      </c>
      <c r="D16" s="123">
        <f>IF(D6=0,0,ROUND(MAX('Lane volumes'!C31:E31,'Lane volumes'!C38:E38),0))</f>
        <v>0</v>
      </c>
      <c r="E16" s="123">
        <f>MAX('Lane volumes'!C8:D8)</f>
        <v>0</v>
      </c>
      <c r="F16" s="124">
        <f>MAX('Lane volumes'!U16:W16)</f>
        <v>0</v>
      </c>
      <c r="G16" s="123">
        <f>IF(G6=0,0,ROUND(MAX('Lane volumes'!U31:W31,'Lane volumes'!U38:W38),0))</f>
        <v>0</v>
      </c>
      <c r="H16" s="123">
        <f>MAX('Lane volumes'!U8:V8)</f>
        <v>0</v>
      </c>
      <c r="I16" s="124">
        <f>MAX('Lane volumes'!AL16:AN16)</f>
        <v>0</v>
      </c>
      <c r="J16" s="123">
        <f>IF(J6=0,0,ROUND(MAX('Lane volumes'!AL31:AN31,'Lane volumes'!AL38:AN38),0))</f>
        <v>0</v>
      </c>
      <c r="K16" s="123">
        <f>MAX('Lane volumes'!AL8:AM8)</f>
        <v>0</v>
      </c>
      <c r="L16" s="124">
        <f>MAX('Lane volumes'!BC16:BE16)</f>
        <v>0</v>
      </c>
      <c r="M16" s="123">
        <f>IF(M6=0,0,ROUND(MAX('Lane volumes'!BC31:BE31,'Lane volumes'!BC38:BE38),0))</f>
        <v>0</v>
      </c>
      <c r="N16" s="123">
        <f>MAX('Lane volumes'!BC8:BD8)</f>
        <v>0</v>
      </c>
      <c r="Q16" s="5"/>
      <c r="R16" s="5"/>
      <c r="S16" s="49"/>
      <c r="T16" s="49"/>
      <c r="U16" s="5"/>
      <c r="V16" s="12"/>
      <c r="W16" s="5"/>
      <c r="Y16" s="2" t="s">
        <v>379</v>
      </c>
      <c r="Z16" s="2" t="str">
        <f>IF(AND(Z15="Protected",AA15="Protected",C3&gt;=F3),"ProtectedA","Protected")</f>
        <v>Protected</v>
      </c>
      <c r="AA16" s="2" t="str">
        <f>IF(AND(Z15="Protected",AA15="Protected",F3&gt;=C3),"ProtectedA","Protected")</f>
        <v>Protected</v>
      </c>
      <c r="AB16" s="2" t="str">
        <f>IF(AND(AB15="Protected",AC15="Protected",I3&gt;=L3),"ProtectedA","Protected")</f>
        <v>Protected</v>
      </c>
      <c r="AC16" s="2" t="str">
        <f>IF(AND(AB15="Protected",AC15="Protected",L3&gt;=I3),"ProtectedA","Protected")</f>
        <v>Protected</v>
      </c>
      <c r="AI16" s="3" t="s">
        <v>386</v>
      </c>
      <c r="AJ16" s="3" t="str">
        <f>INDEX(AO4:AO11,MATCH($AI$14,$AN$4:$AN$11,0))</f>
        <v>EBTHLT</v>
      </c>
      <c r="AK16" s="3" t="str">
        <f>INDEX(AP4:AP11,MATCH($AI$14,$AN$4:$AN$11,0))</f>
        <v>WBTHLT</v>
      </c>
      <c r="AL16" s="3">
        <f>INDEX(AQ4:AQ11,MATCH($AI$14,$AN$4:$AN$11,0))</f>
        <v>0</v>
      </c>
    </row>
    <row r="17" spans="2:48" ht="15" hidden="1" customHeight="1" x14ac:dyDescent="0.25">
      <c r="B17" s="2" t="s">
        <v>227</v>
      </c>
      <c r="C17" s="293"/>
      <c r="D17" s="262"/>
      <c r="E17" s="294"/>
      <c r="F17" s="293"/>
      <c r="G17" s="262"/>
      <c r="H17" s="294"/>
      <c r="I17" s="293"/>
      <c r="J17" s="262"/>
      <c r="K17" s="294"/>
      <c r="L17" s="262"/>
      <c r="M17" s="262"/>
      <c r="N17" s="262"/>
      <c r="O17" s="2">
        <f>SUM(AJ17:AL17,AJ33:AL33)</f>
        <v>0</v>
      </c>
      <c r="P17" s="2" t="s">
        <v>213</v>
      </c>
      <c r="Q17" s="5"/>
      <c r="R17" s="5"/>
      <c r="S17" s="49"/>
      <c r="T17" s="49"/>
      <c r="U17" s="5"/>
      <c r="V17" s="12"/>
      <c r="W17" s="5"/>
      <c r="Y17" s="2" t="s">
        <v>380</v>
      </c>
      <c r="Z17" s="2" t="str">
        <f>IF(AND(Z14=1,Z15="Permitted"),"Not opposed",Z15)</f>
        <v>Not opposed</v>
      </c>
      <c r="AA17" s="2" t="str">
        <f>IF(AND(AA14=1,AA15="Permitted"),"Not opposed",AA15)</f>
        <v>Not opposed</v>
      </c>
      <c r="AB17" s="2" t="str">
        <f>IF(AND(AB14=1,AB15="Permitted"),"Not opposed",AB15)</f>
        <v>Not opposed</v>
      </c>
      <c r="AC17" s="2" t="str">
        <f>IF(AND(AC14=1,AC15="Permitted"),"Not opposed",AC15)</f>
        <v>Not opposed</v>
      </c>
      <c r="AI17" s="3" t="s">
        <v>387</v>
      </c>
      <c r="AJ17" s="3">
        <f>INDEX(AT4:AT11,MATCH($AI$14,$AS$4:$AS$11,0))</f>
        <v>0</v>
      </c>
      <c r="AK17" s="3">
        <f>INDEX(AU4:AU11,MATCH($AI$14,$AS$4:$AS$11,0))</f>
        <v>0</v>
      </c>
      <c r="AL17" s="3">
        <f>INDEX(AV4:AV11,MATCH($AI$14,$AS$4:$AS$11,0))</f>
        <v>0</v>
      </c>
    </row>
    <row r="18" spans="2:48" x14ac:dyDescent="0.25">
      <c r="B18" s="2" t="s">
        <v>415</v>
      </c>
      <c r="C18" s="157">
        <f>'Phase designation'!B27</f>
        <v>0</v>
      </c>
      <c r="D18" s="2">
        <f>'Phase designation'!C27</f>
        <v>4</v>
      </c>
      <c r="F18" s="157">
        <f>'Phase designation'!D27</f>
        <v>0</v>
      </c>
      <c r="G18" s="2">
        <f>'Phase designation'!E27</f>
        <v>8</v>
      </c>
      <c r="I18" s="157">
        <f>'Phase designation'!F27</f>
        <v>0</v>
      </c>
      <c r="J18" s="2">
        <f>'Phase designation'!G27</f>
        <v>2</v>
      </c>
      <c r="L18" s="157">
        <f>'Phase designation'!H27</f>
        <v>0</v>
      </c>
      <c r="M18" s="2">
        <f>'Phase designation'!I27</f>
        <v>6</v>
      </c>
      <c r="Q18" s="5"/>
      <c r="R18" s="296" t="s">
        <v>208</v>
      </c>
      <c r="S18" s="11">
        <v>1</v>
      </c>
      <c r="T18" s="11">
        <v>1</v>
      </c>
      <c r="U18" s="8"/>
      <c r="V18" s="5"/>
      <c r="W18" s="7"/>
      <c r="Y18" s="3" t="s">
        <v>375</v>
      </c>
      <c r="Z18" s="3" t="str">
        <f>IF(AND(Z16="ProtectedA",Z17="Protected"),"ProtectedA",Z17)</f>
        <v>Not opposed</v>
      </c>
      <c r="AA18" s="3" t="str">
        <f>IF(AND(AA16="ProtectedA",AA17="Protected"),"ProtectedA",AA17)</f>
        <v>Not opposed</v>
      </c>
      <c r="AB18" s="3" t="str">
        <f>IF(AND(AB16="ProtectedA",AB17="Protected"),"ProtectedA",AB17)</f>
        <v>Not opposed</v>
      </c>
      <c r="AC18" s="3" t="str">
        <f>IF(AND(AC16="ProtectedA",AC17="Protected"),"ProtectedA",AC17)</f>
        <v>Not opposed</v>
      </c>
      <c r="AI18" s="38" t="s">
        <v>396</v>
      </c>
      <c r="AJ18" s="38">
        <f>IF(AJ17=0,0,ROUND(($C$25-$C$23)*(AJ17/$O$17)+AJ15,1))</f>
        <v>0</v>
      </c>
      <c r="AK18" s="38">
        <f>IF(AK17=0,0,ROUND(($C$25-$C$23)*(AK17/$O$17)+AK15,1))</f>
        <v>0</v>
      </c>
      <c r="AL18" s="38">
        <f>IF(AL17=0,0,ROUND(($C$25-$C$23)*(AL17/$O$17)+AL15,1))</f>
        <v>0</v>
      </c>
    </row>
    <row r="19" spans="2:48" x14ac:dyDescent="0.25">
      <c r="B19" s="123" t="s">
        <v>125</v>
      </c>
      <c r="C19" s="124">
        <f>'Phase designation'!B28</f>
        <v>4</v>
      </c>
      <c r="D19" s="123">
        <f>'Phase designation'!C28</f>
        <v>0</v>
      </c>
      <c r="E19" s="123">
        <f>D18</f>
        <v>4</v>
      </c>
      <c r="F19" s="124">
        <f>'Phase designation'!D28</f>
        <v>8</v>
      </c>
      <c r="G19" s="123">
        <f>'Phase designation'!E28</f>
        <v>0</v>
      </c>
      <c r="H19" s="123">
        <f>D18</f>
        <v>4</v>
      </c>
      <c r="I19" s="124">
        <f>'Phase designation'!F28</f>
        <v>2</v>
      </c>
      <c r="J19" s="123">
        <f>'Phase designation'!G28</f>
        <v>0</v>
      </c>
      <c r="K19" s="123">
        <f>J18</f>
        <v>2</v>
      </c>
      <c r="L19" s="124">
        <f>'Phase designation'!H28</f>
        <v>6</v>
      </c>
      <c r="M19" s="123">
        <f>'Phase designation'!I28</f>
        <v>0</v>
      </c>
      <c r="N19" s="123">
        <f>M18</f>
        <v>6</v>
      </c>
      <c r="Q19" s="5"/>
      <c r="R19" s="296"/>
      <c r="S19" s="11">
        <v>2</v>
      </c>
      <c r="T19" s="11">
        <v>0.97099999999999997</v>
      </c>
      <c r="U19" s="8"/>
      <c r="V19" s="8"/>
      <c r="W19" s="8"/>
      <c r="Y19" s="2" t="s">
        <v>383</v>
      </c>
      <c r="Z19" s="262" t="str">
        <f>IF(OR(AND(Z18="Not opposed", AA18="Protected"),AND(AA18="Not opposed", Z18="Protected")),"ProtectedA Protected",Z18&amp;" "&amp;AA18)</f>
        <v>Not opposed Not opposed</v>
      </c>
      <c r="AA19" s="262"/>
      <c r="AB19" s="262" t="str">
        <f>IF(OR(AND(AB18="Protected",AC18="Not opposed"),AND(AC18="Protected",AB18="Not opposed")),"Protected ProtectedA",AB18&amp;" "&amp;AC18)</f>
        <v>Not opposed Not opposed</v>
      </c>
      <c r="AC19" s="262"/>
      <c r="AH19" s="2" t="s">
        <v>382</v>
      </c>
      <c r="AI19" s="2" t="s">
        <v>385</v>
      </c>
      <c r="AJ19" s="2" t="s">
        <v>124</v>
      </c>
      <c r="AN19" s="2" t="s">
        <v>386</v>
      </c>
      <c r="AO19" s="2" t="s">
        <v>124</v>
      </c>
      <c r="AS19" s="2" t="s">
        <v>387</v>
      </c>
      <c r="AT19" s="2" t="s">
        <v>124</v>
      </c>
    </row>
    <row r="20" spans="2:48" x14ac:dyDescent="0.25">
      <c r="B20" s="33" t="s">
        <v>126</v>
      </c>
      <c r="C20" s="2">
        <f>'Input sheet'!$V$6</f>
        <v>4</v>
      </c>
      <c r="D20" s="2">
        <f>'Input sheet'!$V$6</f>
        <v>4</v>
      </c>
      <c r="E20" s="2">
        <f>'Input sheet'!$V$6</f>
        <v>4</v>
      </c>
      <c r="F20" s="2">
        <f>'Input sheet'!$V$6</f>
        <v>4</v>
      </c>
      <c r="G20" s="2">
        <f>'Input sheet'!$V$6</f>
        <v>4</v>
      </c>
      <c r="H20" s="2">
        <f>'Input sheet'!$V$6</f>
        <v>4</v>
      </c>
      <c r="I20" s="2">
        <f>'Input sheet'!$V$6</f>
        <v>4</v>
      </c>
      <c r="J20" s="2">
        <f>'Input sheet'!$V$6</f>
        <v>4</v>
      </c>
      <c r="K20" s="2">
        <f>'Input sheet'!$V$6</f>
        <v>4</v>
      </c>
      <c r="L20" s="2">
        <f>'Input sheet'!$V$6</f>
        <v>4</v>
      </c>
      <c r="M20" s="2">
        <f>'Input sheet'!$V$6</f>
        <v>4</v>
      </c>
      <c r="N20" s="2">
        <f>'Input sheet'!$V$6</f>
        <v>4</v>
      </c>
      <c r="Q20" s="5"/>
      <c r="R20" s="8"/>
      <c r="S20" s="11"/>
      <c r="T20" s="11"/>
      <c r="U20" s="8"/>
      <c r="V20" s="10"/>
      <c r="W20" s="10"/>
      <c r="Y20" s="2" t="s">
        <v>384</v>
      </c>
      <c r="Z20" s="262">
        <f>MATCH(Z19,AE3:AE11,0)</f>
        <v>8</v>
      </c>
      <c r="AA20" s="262"/>
      <c r="AB20" s="262">
        <f>MATCH(AB19,AF3:AF11,0)</f>
        <v>8</v>
      </c>
      <c r="AC20" s="262"/>
      <c r="AI20" s="2" t="s">
        <v>372</v>
      </c>
      <c r="AJ20" s="2">
        <v>1</v>
      </c>
      <c r="AK20" s="2">
        <v>2</v>
      </c>
      <c r="AL20" s="2">
        <v>3</v>
      </c>
      <c r="AN20" s="2" t="s">
        <v>372</v>
      </c>
      <c r="AO20" s="2">
        <v>1</v>
      </c>
      <c r="AP20" s="2">
        <v>2</v>
      </c>
      <c r="AQ20" s="2">
        <v>3</v>
      </c>
      <c r="AS20" s="2" t="s">
        <v>372</v>
      </c>
      <c r="AT20" s="2">
        <v>1</v>
      </c>
      <c r="AU20" s="2">
        <v>2</v>
      </c>
      <c r="AV20" s="2">
        <v>3</v>
      </c>
    </row>
    <row r="21" spans="2:48" x14ac:dyDescent="0.25">
      <c r="B21" s="144" t="s">
        <v>640</v>
      </c>
      <c r="C21" s="124" t="str">
        <f>IF(AND(C18=0,C19=0),"",IF(AND(C18&gt;0,C19&gt;0),"Prot+perm",IF(AND(C18&gt;0,C19=0),"Protected","Permitted")))</f>
        <v>Permitted</v>
      </c>
      <c r="D21" s="123"/>
      <c r="E21" s="259"/>
      <c r="F21" s="124" t="str">
        <f>IF(AND(F18=0,F19=0),"",IF(AND(F18&gt;0,F19&gt;0),"Prot+perm",IF(AND(F18&gt;0,F19=0),"Protected","Permitted")))</f>
        <v>Permitted</v>
      </c>
      <c r="G21" s="123"/>
      <c r="H21" s="259"/>
      <c r="I21" s="124" t="str">
        <f>IF(AND(I18=0,I19=0),"",IF(AND(I18&gt;0,I19&gt;0),"Prot+perm",IF(AND(I18&gt;0,I19=0),"Protected","Permitted")))</f>
        <v>Permitted</v>
      </c>
      <c r="J21" s="123"/>
      <c r="K21" s="259"/>
      <c r="L21" s="123" t="str">
        <f>IF(AND(L18=0,L19=0),"",IF(AND(L18&gt;0,L19&gt;0),"Prot+perm",IF(AND(L18&gt;0,L19=0),"Protected","Permitted")))</f>
        <v>Permitted</v>
      </c>
      <c r="M21" s="123"/>
      <c r="N21" s="123"/>
      <c r="Q21" s="5"/>
      <c r="R21" s="15"/>
      <c r="S21" s="11"/>
      <c r="T21" s="11"/>
      <c r="U21" s="8"/>
      <c r="V21" s="8"/>
      <c r="W21" s="8"/>
      <c r="Y21" s="2" t="s">
        <v>372</v>
      </c>
      <c r="Z21" s="262">
        <f>INDEX(AD3:AD13,Z20)</f>
        <v>4</v>
      </c>
      <c r="AA21" s="262"/>
      <c r="AB21" s="262">
        <f>INDEX(AD3:AD11,AB20)</f>
        <v>4</v>
      </c>
      <c r="AC21" s="262"/>
      <c r="AI21" s="2" t="s">
        <v>364</v>
      </c>
      <c r="AJ21" s="2">
        <v>4</v>
      </c>
      <c r="AN21" s="2" t="s">
        <v>364</v>
      </c>
      <c r="AO21" s="162" t="s">
        <v>392</v>
      </c>
      <c r="AP21" s="162"/>
      <c r="AQ21" s="162"/>
      <c r="AS21" s="2" t="s">
        <v>364</v>
      </c>
      <c r="AT21" s="2">
        <f>MAX(J16,I16,M16,L16)</f>
        <v>0</v>
      </c>
    </row>
    <row r="22" spans="2:48" x14ac:dyDescent="0.25">
      <c r="G22" s="49"/>
      <c r="H22" s="49"/>
      <c r="I22" s="49"/>
      <c r="J22" s="49"/>
      <c r="K22" s="49"/>
      <c r="L22" s="49"/>
      <c r="M22" s="49"/>
      <c r="N22" s="49"/>
      <c r="Q22" s="5"/>
      <c r="R22" s="15"/>
      <c r="S22" s="11"/>
      <c r="T22" s="11"/>
      <c r="U22" s="8"/>
      <c r="V22" s="49" t="s">
        <v>233</v>
      </c>
      <c r="W22" s="8"/>
      <c r="AI22" s="2" t="s">
        <v>365</v>
      </c>
      <c r="AJ22" s="2">
        <v>4</v>
      </c>
      <c r="AN22" s="2" t="s">
        <v>365</v>
      </c>
      <c r="AO22" s="162" t="s">
        <v>392</v>
      </c>
      <c r="AP22" s="162"/>
      <c r="AQ22" s="162"/>
      <c r="AS22" s="2" t="s">
        <v>365</v>
      </c>
      <c r="AT22" s="2">
        <f>MAX(J16,I16,M16,L16)</f>
        <v>0</v>
      </c>
    </row>
    <row r="23" spans="2:48" x14ac:dyDescent="0.25">
      <c r="B23" s="103" t="s">
        <v>416</v>
      </c>
      <c r="C23" s="103">
        <f>SUM(AJ15:AL15,AJ31:AL31)</f>
        <v>16</v>
      </c>
      <c r="F23" s="49"/>
      <c r="H23" s="49"/>
      <c r="M23" s="49"/>
      <c r="N23" s="49"/>
      <c r="V23" s="49">
        <f>IF(O17&gt;=O11,140,C23/(1-(O17/O11)))</f>
        <v>16</v>
      </c>
      <c r="Y23" s="2" t="s">
        <v>425</v>
      </c>
      <c r="Z23" s="2" t="s">
        <v>426</v>
      </c>
      <c r="AA23" s="2" t="s">
        <v>427</v>
      </c>
      <c r="AB23" s="49" t="s">
        <v>300</v>
      </c>
      <c r="AC23" s="2" t="s">
        <v>428</v>
      </c>
      <c r="AI23" s="2" t="s">
        <v>366</v>
      </c>
      <c r="AJ23" s="2">
        <v>4</v>
      </c>
      <c r="AN23" s="2" t="s">
        <v>366</v>
      </c>
      <c r="AO23" s="162" t="s">
        <v>392</v>
      </c>
      <c r="AP23" s="162"/>
      <c r="AQ23" s="162"/>
      <c r="AS23" s="2" t="s">
        <v>366</v>
      </c>
      <c r="AT23" s="2">
        <f>MAX(J16,I16,M16,L16)</f>
        <v>0</v>
      </c>
    </row>
    <row r="24" spans="2:48" x14ac:dyDescent="0.25">
      <c r="B24" s="101" t="s">
        <v>417</v>
      </c>
      <c r="C24" s="176">
        <f>C23/(1-(O17/O11))</f>
        <v>16</v>
      </c>
      <c r="D24" s="295" t="s">
        <v>430</v>
      </c>
      <c r="E24" s="295"/>
      <c r="F24" s="182">
        <f>V25</f>
        <v>10</v>
      </c>
      <c r="H24" s="49"/>
      <c r="M24" s="49"/>
      <c r="N24" s="49"/>
      <c r="U24" s="49" t="s">
        <v>429</v>
      </c>
      <c r="V24" s="49" t="s">
        <v>297</v>
      </c>
      <c r="Y24" s="2">
        <v>-100000</v>
      </c>
      <c r="Z24" s="2">
        <v>0</v>
      </c>
      <c r="AA24" s="2">
        <f>'Input sheet'!V9</f>
        <v>150</v>
      </c>
      <c r="AB24" s="49">
        <f>V23</f>
        <v>16</v>
      </c>
      <c r="AC24" s="2">
        <f>LOOKUP(AB24,Y24:Z37,AA24:AA37)</f>
        <v>40</v>
      </c>
      <c r="AI24" s="2" t="s">
        <v>367</v>
      </c>
      <c r="AJ24" s="2">
        <v>4</v>
      </c>
      <c r="AK24" s="2">
        <v>4</v>
      </c>
      <c r="AN24" s="2" t="s">
        <v>367</v>
      </c>
      <c r="AO24" s="162" t="s">
        <v>393</v>
      </c>
      <c r="AP24" s="162" t="s">
        <v>392</v>
      </c>
      <c r="AQ24" s="162"/>
      <c r="AS24" s="2" t="s">
        <v>367</v>
      </c>
      <c r="AT24" s="2">
        <f>L16</f>
        <v>0</v>
      </c>
      <c r="AU24" s="2">
        <f>MAX(M16-L16,J16)</f>
        <v>0</v>
      </c>
    </row>
    <row r="25" spans="2:48" x14ac:dyDescent="0.25">
      <c r="B25" s="39" t="s">
        <v>418</v>
      </c>
      <c r="C25" s="39">
        <f>V27</f>
        <v>40</v>
      </c>
      <c r="D25" s="103" t="s">
        <v>563</v>
      </c>
      <c r="E25" s="103">
        <f>UTDF_input!C92</f>
        <v>56</v>
      </c>
      <c r="F25" s="102" t="s">
        <v>384</v>
      </c>
      <c r="G25" s="253">
        <f>UTDF_input!C90</f>
        <v>1</v>
      </c>
      <c r="H25" s="49"/>
      <c r="I25" s="49"/>
      <c r="J25" s="49"/>
      <c r="K25" s="49"/>
      <c r="L25" s="49"/>
      <c r="M25" s="49"/>
      <c r="N25" s="49"/>
      <c r="Q25" s="37"/>
      <c r="R25" s="37"/>
      <c r="S25" s="37"/>
      <c r="U25" s="2">
        <f>Phasing!L27</f>
        <v>10</v>
      </c>
      <c r="V25" s="49">
        <f>10*ROUNDUP(U25/10,0)</f>
        <v>10</v>
      </c>
      <c r="Y25" s="2">
        <v>0</v>
      </c>
      <c r="Z25" s="2">
        <v>40</v>
      </c>
      <c r="AA25" s="2">
        <f>'Input sheet'!V8</f>
        <v>40</v>
      </c>
      <c r="AI25" s="2" t="s">
        <v>368</v>
      </c>
      <c r="AJ25" s="2">
        <v>4</v>
      </c>
      <c r="AK25" s="2">
        <v>4</v>
      </c>
      <c r="AN25" s="2" t="s">
        <v>368</v>
      </c>
      <c r="AO25" s="162" t="s">
        <v>394</v>
      </c>
      <c r="AP25" s="162" t="s">
        <v>392</v>
      </c>
      <c r="AQ25" s="162"/>
      <c r="AS25" s="2" t="s">
        <v>368</v>
      </c>
      <c r="AT25" s="2">
        <f>I16</f>
        <v>0</v>
      </c>
      <c r="AU25" s="2">
        <f>MAX(J16-I16,M16)</f>
        <v>0</v>
      </c>
    </row>
    <row r="26" spans="2:48" hidden="1" x14ac:dyDescent="0.25">
      <c r="B26" s="2" t="s">
        <v>244</v>
      </c>
      <c r="C26" s="2">
        <f>C7</f>
        <v>0</v>
      </c>
      <c r="D26" s="2">
        <f>IF(AND(C18=0,C26&gt;0,D3=0),C26,D7)</f>
        <v>0</v>
      </c>
      <c r="F26" s="2">
        <f>F7</f>
        <v>0</v>
      </c>
      <c r="G26" s="2">
        <f>IF(AND(F18=0,F26&gt;0,G3=0),F26,G7)</f>
        <v>0</v>
      </c>
      <c r="I26" s="2">
        <f>I7</f>
        <v>0</v>
      </c>
      <c r="J26" s="2">
        <f>IF(AND(I18=0,I26&gt;0,J3=0),I26,J7)</f>
        <v>0</v>
      </c>
      <c r="L26" s="2">
        <f>L7</f>
        <v>0</v>
      </c>
      <c r="M26" s="2">
        <f>IF(AND(L18=0,L26&gt;0,M3=0),L26,M7)</f>
        <v>0</v>
      </c>
      <c r="V26" s="2" t="s">
        <v>332</v>
      </c>
      <c r="Y26" s="2">
        <f>Z25+0.001</f>
        <v>40.000999999999998</v>
      </c>
      <c r="Z26" s="2">
        <f>Z25+10</f>
        <v>50</v>
      </c>
      <c r="AA26" s="2">
        <f>AA25+10</f>
        <v>50</v>
      </c>
      <c r="AI26" s="2" t="s">
        <v>369</v>
      </c>
      <c r="AJ26" s="2">
        <v>4</v>
      </c>
      <c r="AK26" s="2">
        <v>0</v>
      </c>
      <c r="AL26" s="2">
        <v>4</v>
      </c>
      <c r="AN26" s="2" t="s">
        <v>369</v>
      </c>
      <c r="AO26" s="162" t="s">
        <v>395</v>
      </c>
      <c r="AP26" s="162" t="s">
        <v>394</v>
      </c>
      <c r="AQ26" s="162" t="s">
        <v>392</v>
      </c>
      <c r="AS26" s="2" t="s">
        <v>369</v>
      </c>
      <c r="AT26" s="2">
        <f>L16</f>
        <v>0</v>
      </c>
      <c r="AU26" s="2">
        <f>I16-L16</f>
        <v>0</v>
      </c>
      <c r="AV26" s="2">
        <f>MAX(M16,J16-(I16-L16))</f>
        <v>0</v>
      </c>
    </row>
    <row r="27" spans="2:48" hidden="1" x14ac:dyDescent="0.25">
      <c r="B27" s="2" t="s">
        <v>128</v>
      </c>
      <c r="C27" s="2">
        <f>IF(C18=0,0,MATCH(C26,'Max greens'!$B:$B))</f>
        <v>0</v>
      </c>
      <c r="D27" s="2">
        <f>IF(D18=0,0,MATCH(D26,'Max greens'!$B:$B))</f>
        <v>7</v>
      </c>
      <c r="F27" s="2">
        <f>IF(F18=0,0,MATCH(F26,'Max greens'!$B:$B))</f>
        <v>0</v>
      </c>
      <c r="G27" s="2">
        <f>IF(G18=0,0,MATCH(G26,'Max greens'!$B:$B))</f>
        <v>7</v>
      </c>
      <c r="I27" s="2">
        <f>IF(I18=0,0,MATCH(I26,'Max greens'!$B:$B))</f>
        <v>0</v>
      </c>
      <c r="J27" s="2">
        <f>IF(J18=0,0,MATCH(J26,'Max greens'!$B:$B))</f>
        <v>7</v>
      </c>
      <c r="L27" s="2">
        <f>IF(L18=0,0,MATCH(L26,'Max greens'!$B:$B))</f>
        <v>0</v>
      </c>
      <c r="M27" s="2">
        <f>IF(M18=0,0,MATCH(M26,'Max greens'!$B:$B))</f>
        <v>7</v>
      </c>
      <c r="Q27" s="27"/>
      <c r="R27" s="280" t="s">
        <v>113</v>
      </c>
      <c r="S27" s="280"/>
      <c r="T27" s="280"/>
      <c r="U27" s="280"/>
      <c r="V27" s="2">
        <f>IF(MAX(V25,AC24)&gt;='Input sheet'!V9,'Input sheet'!V9,MAX(V25,AC24))</f>
        <v>40</v>
      </c>
      <c r="Y27" s="2">
        <f t="shared" ref="Y27:Y36" si="6">Z26+0.001</f>
        <v>50.000999999999998</v>
      </c>
      <c r="Z27" s="2">
        <f t="shared" ref="Z27:Z35" si="7">Z26+10</f>
        <v>60</v>
      </c>
      <c r="AA27" s="2">
        <f t="shared" ref="AA27:AA36" si="8">AA26+10</f>
        <v>60</v>
      </c>
      <c r="AI27" s="2" t="s">
        <v>370</v>
      </c>
      <c r="AJ27" s="2">
        <v>4</v>
      </c>
      <c r="AK27" s="2">
        <v>0</v>
      </c>
      <c r="AL27" s="2">
        <v>4</v>
      </c>
      <c r="AN27" s="2" t="s">
        <v>370</v>
      </c>
      <c r="AO27" s="162" t="s">
        <v>395</v>
      </c>
      <c r="AP27" s="162" t="s">
        <v>393</v>
      </c>
      <c r="AQ27" s="162" t="s">
        <v>392</v>
      </c>
      <c r="AS27" s="2" t="s">
        <v>370</v>
      </c>
      <c r="AT27" s="2">
        <f>I16</f>
        <v>0</v>
      </c>
      <c r="AU27" s="2">
        <f>L16-I16</f>
        <v>0</v>
      </c>
      <c r="AV27" s="2">
        <f>MAX(J16,M16-(L16-I16))</f>
        <v>0</v>
      </c>
    </row>
    <row r="28" spans="2:48" hidden="1" x14ac:dyDescent="0.25">
      <c r="B28" s="2" t="s">
        <v>129</v>
      </c>
      <c r="C28" s="2">
        <f>IF(SUM('Phase designation'!B19:H19)&gt;2,0,MATCH($C$25,'Max greens'!5:5))</f>
        <v>0</v>
      </c>
      <c r="D28" s="2">
        <f>IF(SUM('Phase designation'!B19:H19)&gt;2,0,MATCH($C$25,'Max greens'!5:5))</f>
        <v>0</v>
      </c>
      <c r="F28" s="2">
        <f>IF(SUM('Phase designation'!B19:H19)&gt;2,0,MATCH($C$25,'Max greens'!5:5))</f>
        <v>0</v>
      </c>
      <c r="G28" s="2">
        <f>IF(SUM('Phase designation'!B19:H19)&gt;2,0,MATCH($C$25,'Max greens'!5:5))</f>
        <v>0</v>
      </c>
      <c r="I28" s="2">
        <f>IF(SUM('Phase designation'!B19:H19)&gt;2,0,MATCH($C$25,'Max greens'!5:5))</f>
        <v>0</v>
      </c>
      <c r="J28" s="2">
        <f>IF(SUM('Phase designation'!B19:H19)&gt;2,0,MATCH($C$25,'Max greens'!5:5))</f>
        <v>0</v>
      </c>
      <c r="L28" s="2">
        <f>IF(SUM('Phase designation'!B19:H19)&gt;2,0,MATCH($C$25,'Max greens'!5:5))</f>
        <v>0</v>
      </c>
      <c r="M28" s="2">
        <f>IF(SUM('Phase designation'!B19:H19)&gt;2,0,MATCH($C$25,'Max greens'!5:5))</f>
        <v>0</v>
      </c>
      <c r="Q28" s="28"/>
      <c r="R28" s="29" t="str">
        <f>'Phase designation'!K35</f>
        <v/>
      </c>
      <c r="S28" s="29" t="str">
        <f>'Phase designation'!L35</f>
        <v>b</v>
      </c>
      <c r="T28" s="29" t="str">
        <f>'Phase designation'!M35</f>
        <v/>
      </c>
      <c r="U28" s="29"/>
      <c r="Y28" s="2">
        <f t="shared" si="6"/>
        <v>60.000999999999998</v>
      </c>
      <c r="Z28" s="2">
        <f t="shared" si="7"/>
        <v>70</v>
      </c>
      <c r="AA28" s="2">
        <f t="shared" si="8"/>
        <v>70</v>
      </c>
      <c r="AI28" s="2">
        <v>4</v>
      </c>
      <c r="AJ28" s="2">
        <v>4</v>
      </c>
      <c r="AK28" s="2">
        <v>4</v>
      </c>
      <c r="AN28" s="2">
        <v>4</v>
      </c>
      <c r="AO28" s="162" t="s">
        <v>394</v>
      </c>
      <c r="AP28" s="162" t="s">
        <v>393</v>
      </c>
      <c r="AQ28" s="162"/>
      <c r="AS28" s="2">
        <v>4</v>
      </c>
      <c r="AT28" s="2">
        <f>MAX(J16,I16)</f>
        <v>0</v>
      </c>
      <c r="AU28" s="2">
        <f>MAX(M16,L16)</f>
        <v>0</v>
      </c>
    </row>
    <row r="29" spans="2:48" hidden="1" x14ac:dyDescent="0.25">
      <c r="B29" s="2" t="s">
        <v>256</v>
      </c>
      <c r="C29" s="165">
        <f>Phasing!O13</f>
        <v>1</v>
      </c>
      <c r="D29" s="165">
        <f>Phasing!P13</f>
        <v>20</v>
      </c>
      <c r="E29" s="165">
        <f>D29</f>
        <v>20</v>
      </c>
      <c r="F29" s="165">
        <f>Phasing!Q13</f>
        <v>25</v>
      </c>
      <c r="G29" s="165">
        <f>Phasing!R13</f>
        <v>30</v>
      </c>
      <c r="H29" s="165">
        <f>G29</f>
        <v>30</v>
      </c>
      <c r="I29" s="165">
        <f>Phasing!S13</f>
        <v>35</v>
      </c>
      <c r="J29" s="165">
        <f>Phasing!T13</f>
        <v>40</v>
      </c>
      <c r="K29" s="165">
        <f>J29</f>
        <v>40</v>
      </c>
      <c r="L29" s="165">
        <f>Phasing!U13</f>
        <v>45</v>
      </c>
      <c r="M29" s="165">
        <f>Phasing!V13</f>
        <v>50</v>
      </c>
      <c r="N29" s="165">
        <f>M29</f>
        <v>50</v>
      </c>
      <c r="Q29" s="28" t="s">
        <v>105</v>
      </c>
      <c r="R29" s="39">
        <f>'Phase designation'!K36</f>
        <v>0</v>
      </c>
      <c r="S29" s="39">
        <f>'Phase designation'!L36</f>
        <v>2</v>
      </c>
      <c r="T29" s="39">
        <f>'Phase designation'!M36</f>
        <v>0</v>
      </c>
      <c r="U29" s="39">
        <f>'Phase designation'!N36</f>
        <v>4</v>
      </c>
      <c r="Y29" s="2">
        <f t="shared" si="6"/>
        <v>70.001000000000005</v>
      </c>
      <c r="Z29" s="2">
        <f t="shared" si="7"/>
        <v>80</v>
      </c>
      <c r="AA29" s="2">
        <f t="shared" si="8"/>
        <v>80</v>
      </c>
    </row>
    <row r="30" spans="2:48" hidden="1" x14ac:dyDescent="0.25">
      <c r="B30" s="2" t="s">
        <v>409</v>
      </c>
      <c r="C30" s="2">
        <f>IF(SUM('Phase designation'!B19:H19)&gt;2,0,AQ48)</f>
        <v>0</v>
      </c>
      <c r="D30" s="2">
        <f>IF(SUM('Phase designation'!B19:H19)&gt;2,0,AR48)</f>
        <v>0</v>
      </c>
      <c r="E30" s="2">
        <f>IF(SUM('Phase designation'!B19:H19)&gt;2,0,AS48)</f>
        <v>0</v>
      </c>
      <c r="F30" s="2">
        <f>IF(SUM('Phase designation'!B19:H19)&gt;2,0,AT48)</f>
        <v>0</v>
      </c>
      <c r="G30" s="2">
        <f>IF(SUM('Phase designation'!B19:H19)&gt;2,0,AU48)</f>
        <v>0</v>
      </c>
      <c r="H30" s="2">
        <f>IF(SUM('Phase designation'!B19:H19)&gt;2,0,AV48)</f>
        <v>0</v>
      </c>
      <c r="I30" s="2">
        <f>IF(SUM('Phase designation'!B19:H19)&gt;2,0,AW48)</f>
        <v>0</v>
      </c>
      <c r="J30" s="2">
        <f>IF(SUM('Phase designation'!B19:H19)&gt;2,0,AX48)</f>
        <v>0</v>
      </c>
      <c r="K30" s="2">
        <f>IF(SUM('Phase designation'!B19:H19)&gt;2,0,AY48)</f>
        <v>0</v>
      </c>
      <c r="L30" s="2">
        <f>IF(SUM('Phase designation'!B19:H19)&gt;2,0,AZ48)</f>
        <v>0</v>
      </c>
      <c r="M30" s="2">
        <f>IF(SUM('Phase designation'!B19:H19)&gt;2,0,BA48)</f>
        <v>0</v>
      </c>
      <c r="N30" s="2">
        <f>IF(SUM('Phase designation'!B19:H19)&gt;2,0,BB48)</f>
        <v>0</v>
      </c>
      <c r="Q30" s="28" t="s">
        <v>106</v>
      </c>
      <c r="R30" s="39">
        <f>'Phase designation'!K37</f>
        <v>0</v>
      </c>
      <c r="S30" s="39">
        <f>'Phase designation'!L37</f>
        <v>6</v>
      </c>
      <c r="T30" s="39">
        <f>'Phase designation'!M37</f>
        <v>0</v>
      </c>
      <c r="U30" s="39">
        <f>'Phase designation'!N37</f>
        <v>8</v>
      </c>
      <c r="Y30" s="2">
        <f t="shared" si="6"/>
        <v>80.001000000000005</v>
      </c>
      <c r="Z30" s="2">
        <f t="shared" si="7"/>
        <v>90</v>
      </c>
      <c r="AA30" s="2">
        <f t="shared" si="8"/>
        <v>90</v>
      </c>
      <c r="AH30" s="3" t="s">
        <v>382</v>
      </c>
      <c r="AI30" s="164">
        <f>AB21</f>
        <v>4</v>
      </c>
      <c r="AJ30" s="3"/>
      <c r="AK30" s="3"/>
      <c r="AL30" s="3"/>
    </row>
    <row r="31" spans="2:48" x14ac:dyDescent="0.25">
      <c r="Q31" t="s">
        <v>105</v>
      </c>
      <c r="R31" s="2">
        <f t="shared" ref="R31:U32" si="9">IF(R29=0,0,1)</f>
        <v>0</v>
      </c>
      <c r="S31" s="2">
        <f t="shared" si="9"/>
        <v>1</v>
      </c>
      <c r="T31" s="2">
        <f t="shared" si="9"/>
        <v>0</v>
      </c>
      <c r="U31" s="2">
        <f t="shared" si="9"/>
        <v>1</v>
      </c>
      <c r="Y31" s="2">
        <f t="shared" si="6"/>
        <v>90.001000000000005</v>
      </c>
      <c r="Z31" s="2">
        <f t="shared" si="7"/>
        <v>100</v>
      </c>
      <c r="AA31" s="2">
        <f t="shared" si="8"/>
        <v>100</v>
      </c>
      <c r="AI31" s="3" t="s">
        <v>385</v>
      </c>
      <c r="AJ31" s="3">
        <f>INDEX(AJ21:AJ28,MATCH($AI$30,$AI$21:$AI$28,0))</f>
        <v>4</v>
      </c>
      <c r="AK31" s="3">
        <f>INDEX(AK21:AK28,MATCH($AI$30,$AI$21:$AI$28,0))</f>
        <v>4</v>
      </c>
      <c r="AL31" s="3">
        <f>INDEX(AL21:AL28,MATCH($AI$30,$AI$21:$AI$28,0))</f>
        <v>0</v>
      </c>
    </row>
    <row r="32" spans="2:48" x14ac:dyDescent="0.25">
      <c r="B32" s="123" t="s">
        <v>73</v>
      </c>
      <c r="C32" s="166" t="str">
        <f>C2</f>
        <v>EBL</v>
      </c>
      <c r="D32" s="125" t="str">
        <f>D2</f>
        <v>EBT</v>
      </c>
      <c r="E32" s="125" t="s">
        <v>15</v>
      </c>
      <c r="F32" s="166" t="s">
        <v>18</v>
      </c>
      <c r="G32" s="125" t="s">
        <v>19</v>
      </c>
      <c r="H32" s="125" t="s">
        <v>20</v>
      </c>
      <c r="I32" s="166" t="s">
        <v>3</v>
      </c>
      <c r="J32" s="125" t="s">
        <v>4</v>
      </c>
      <c r="K32" s="125" t="s">
        <v>5</v>
      </c>
      <c r="L32" s="166" t="s">
        <v>8</v>
      </c>
      <c r="M32" s="125" t="s">
        <v>9</v>
      </c>
      <c r="N32" s="125" t="s">
        <v>10</v>
      </c>
      <c r="Q32" t="s">
        <v>106</v>
      </c>
      <c r="R32" s="2">
        <f t="shared" si="9"/>
        <v>0</v>
      </c>
      <c r="S32" s="2">
        <f t="shared" si="9"/>
        <v>1</v>
      </c>
      <c r="T32" s="2">
        <f t="shared" si="9"/>
        <v>0</v>
      </c>
      <c r="U32" s="2">
        <f t="shared" si="9"/>
        <v>1</v>
      </c>
      <c r="Y32" s="2">
        <f t="shared" si="6"/>
        <v>100.001</v>
      </c>
      <c r="Z32" s="2">
        <f t="shared" si="7"/>
        <v>110</v>
      </c>
      <c r="AA32" s="2">
        <f t="shared" si="8"/>
        <v>110</v>
      </c>
      <c r="AI32" s="3" t="s">
        <v>386</v>
      </c>
      <c r="AJ32" s="3" t="str">
        <f>INDEX(AO21:AO28,MATCH($AI$30,$AN$21:$AN$28,0))</f>
        <v>NBTHLT</v>
      </c>
      <c r="AK32" s="3" t="str">
        <f>INDEX(AP21:AP28,MATCH($AI$30,$AN$21:$AN$28,0))</f>
        <v>SBTHLT</v>
      </c>
      <c r="AL32" s="3">
        <f>INDEX(AQ21:AQ28,MATCH($AI$30,$AN$21:$AN$28,0))</f>
        <v>0</v>
      </c>
    </row>
    <row r="33" spans="2:59" x14ac:dyDescent="0.25">
      <c r="B33" s="2" t="s">
        <v>124</v>
      </c>
      <c r="C33" s="157">
        <f>IF('Phase designation'!B19=2,D33,C18)</f>
        <v>4</v>
      </c>
      <c r="D33" s="2">
        <f>D18</f>
        <v>4</v>
      </c>
      <c r="E33" s="2">
        <f>D33</f>
        <v>4</v>
      </c>
      <c r="F33" s="157">
        <f>IF('Phase designation'!D19=2,G33,F18)</f>
        <v>8</v>
      </c>
      <c r="G33" s="2">
        <f>G18</f>
        <v>8</v>
      </c>
      <c r="H33" s="2">
        <f>G33</f>
        <v>8</v>
      </c>
      <c r="I33" s="157">
        <f>IF('Phase designation'!F19=2,J33,I18)</f>
        <v>2</v>
      </c>
      <c r="J33" s="2">
        <f>J18</f>
        <v>2</v>
      </c>
      <c r="K33" s="2">
        <f>J33</f>
        <v>2</v>
      </c>
      <c r="L33" s="157">
        <f>IF('Phase designation'!H19=2,M33,L18)</f>
        <v>6</v>
      </c>
      <c r="M33" s="2">
        <f>M18</f>
        <v>6</v>
      </c>
      <c r="N33" s="2">
        <f>M33</f>
        <v>6</v>
      </c>
      <c r="Y33" s="2">
        <f t="shared" si="6"/>
        <v>110.001</v>
      </c>
      <c r="Z33" s="2">
        <f t="shared" si="7"/>
        <v>120</v>
      </c>
      <c r="AA33" s="2">
        <f t="shared" si="8"/>
        <v>120</v>
      </c>
      <c r="AI33" s="3" t="s">
        <v>387</v>
      </c>
      <c r="AJ33" s="3">
        <f>INDEX(AT21:AT28,MATCH($AI$30,$AS$21:$AS$28,0))</f>
        <v>0</v>
      </c>
      <c r="AK33" s="3">
        <f>INDEX(AU21:AU28,MATCH($AI$30,$AS$21:$AS$28,0))</f>
        <v>0</v>
      </c>
      <c r="AL33" s="3">
        <f>INDEX(AV21:AV28,MATCH($AI$30,$AS$21:$AS$28,0))</f>
        <v>0</v>
      </c>
      <c r="AP33" s="266" t="s">
        <v>381</v>
      </c>
      <c r="AQ33" s="3" t="str">
        <f>AJ16</f>
        <v>EBTHLT</v>
      </c>
      <c r="AR33" s="3" t="str">
        <f>AK16</f>
        <v>WBTHLT</v>
      </c>
      <c r="AS33" s="3">
        <f>AL16</f>
        <v>0</v>
      </c>
    </row>
    <row r="34" spans="2:59" x14ac:dyDescent="0.25">
      <c r="B34" s="123" t="s">
        <v>134</v>
      </c>
      <c r="C34" s="124" t="e">
        <f>IF(C33=0,0,INDEX($Q$64:$X$64,1,Q69))</f>
        <v>#N/A</v>
      </c>
      <c r="D34" s="123" t="e">
        <f>IF(D33=0,0,INDEX($Q$64:$X$64,1,R69))</f>
        <v>#N/A</v>
      </c>
      <c r="E34" s="123" t="e">
        <f>D34</f>
        <v>#N/A</v>
      </c>
      <c r="F34" s="124" t="e">
        <f>IF(F33=0,0,INDEX($Q$64:$X$64,1,S69))</f>
        <v>#N/A</v>
      </c>
      <c r="G34" s="123" t="e">
        <f>IF(G33=0,0,INDEX($Q$64:$X$64,1,T69))</f>
        <v>#N/A</v>
      </c>
      <c r="H34" s="123" t="e">
        <f>G34</f>
        <v>#N/A</v>
      </c>
      <c r="I34" s="124" t="e">
        <f>IF(I33=0,0,INDEX($Q$64:$X$64,1,U69))</f>
        <v>#N/A</v>
      </c>
      <c r="J34" s="123" t="e">
        <f>IF(J33=0,0,INDEX($Q$64:$X$64,1,V69))</f>
        <v>#N/A</v>
      </c>
      <c r="K34" s="123" t="e">
        <f>J34</f>
        <v>#N/A</v>
      </c>
      <c r="L34" s="124" t="e">
        <f>IF(L33=0,0,INDEX($Q$64:$X$64,1,W69))</f>
        <v>#N/A</v>
      </c>
      <c r="M34" s="123" t="e">
        <f>IF(M33=0,0,INDEX($Q$64:$X$64,1,X69))</f>
        <v>#N/A</v>
      </c>
      <c r="N34" s="123" t="e">
        <f>M34</f>
        <v>#N/A</v>
      </c>
      <c r="Y34" s="2">
        <f t="shared" si="6"/>
        <v>120.001</v>
      </c>
      <c r="Z34" s="2">
        <f t="shared" si="7"/>
        <v>130</v>
      </c>
      <c r="AA34" s="2">
        <f t="shared" si="8"/>
        <v>130</v>
      </c>
      <c r="AI34" s="38" t="s">
        <v>396</v>
      </c>
      <c r="AJ34" s="38">
        <f>IF(AJ33=0,0,ROUND(($C$25-$C$23)*(AJ33/$O$17)+AJ31,1))</f>
        <v>0</v>
      </c>
      <c r="AK34" s="38">
        <f>IF(AK33=0,0,ROUND(($C$25-$C$23)*(AK33/$O$17)+AK31,1))</f>
        <v>0</v>
      </c>
      <c r="AL34" s="38">
        <f>IF(AL33=0,0,ROUND(($C$25-$C$23)*(AL33/$O$17)+AL31,1))</f>
        <v>0</v>
      </c>
      <c r="AP34" s="266"/>
      <c r="AQ34" s="38">
        <f>AJ18</f>
        <v>0</v>
      </c>
      <c r="AR34" s="38">
        <f>AK18</f>
        <v>0</v>
      </c>
      <c r="AS34" s="38">
        <f>AL18</f>
        <v>0</v>
      </c>
    </row>
    <row r="35" spans="2:59" x14ac:dyDescent="0.25">
      <c r="B35" s="2" t="s">
        <v>261</v>
      </c>
      <c r="C35" s="157" t="e">
        <f>Phasing!O8</f>
        <v>#N/A</v>
      </c>
      <c r="D35" s="2">
        <f>Phasing!P8</f>
        <v>0</v>
      </c>
      <c r="E35" s="2">
        <f>D35</f>
        <v>0</v>
      </c>
      <c r="F35" s="157" t="e">
        <f>Phasing!Q8</f>
        <v>#N/A</v>
      </c>
      <c r="G35" s="2">
        <f>Phasing!R8</f>
        <v>0</v>
      </c>
      <c r="H35" s="2">
        <f>G35</f>
        <v>0</v>
      </c>
      <c r="I35" s="157" t="e">
        <f>Phasing!S8</f>
        <v>#N/A</v>
      </c>
      <c r="J35" s="2">
        <f>Phasing!T8</f>
        <v>0</v>
      </c>
      <c r="K35" s="2">
        <f>J35</f>
        <v>0</v>
      </c>
      <c r="L35" s="157" t="e">
        <f>Phasing!U8</f>
        <v>#N/A</v>
      </c>
      <c r="M35" s="2">
        <f>Phasing!V8</f>
        <v>0</v>
      </c>
      <c r="N35" s="2">
        <f>M35</f>
        <v>0</v>
      </c>
      <c r="Q35" s="2">
        <f>C33</f>
        <v>4</v>
      </c>
      <c r="R35" s="2">
        <f>D33</f>
        <v>4</v>
      </c>
      <c r="S35" s="2">
        <f>F33</f>
        <v>8</v>
      </c>
      <c r="T35" s="2">
        <f>G33</f>
        <v>8</v>
      </c>
      <c r="U35" s="2">
        <f>I33</f>
        <v>2</v>
      </c>
      <c r="V35" s="2">
        <f>J33</f>
        <v>2</v>
      </c>
      <c r="W35" s="2">
        <f>L33</f>
        <v>6</v>
      </c>
      <c r="X35" s="2">
        <f>M33</f>
        <v>6</v>
      </c>
      <c r="Y35" s="2">
        <f t="shared" si="6"/>
        <v>130.001</v>
      </c>
      <c r="Z35" s="2">
        <f t="shared" si="7"/>
        <v>140</v>
      </c>
      <c r="AA35" s="2">
        <f t="shared" si="8"/>
        <v>140</v>
      </c>
      <c r="AP35" s="266" t="s">
        <v>382</v>
      </c>
      <c r="AQ35" s="3" t="str">
        <f>AJ32</f>
        <v>NBTHLT</v>
      </c>
      <c r="AR35" s="3" t="str">
        <f>AK32</f>
        <v>SBTHLT</v>
      </c>
      <c r="AS35" s="3">
        <f>AL32</f>
        <v>0</v>
      </c>
    </row>
    <row r="36" spans="2:59" x14ac:dyDescent="0.25">
      <c r="B36" s="123" t="s">
        <v>262</v>
      </c>
      <c r="C36" s="124" t="e">
        <f>Phasing!O11</f>
        <v>#N/A</v>
      </c>
      <c r="D36" s="123">
        <f>Phasing!P11</f>
        <v>0</v>
      </c>
      <c r="E36" s="123">
        <f>D36</f>
        <v>0</v>
      </c>
      <c r="F36" s="124" t="e">
        <f>Phasing!Q11</f>
        <v>#N/A</v>
      </c>
      <c r="G36" s="123">
        <f>Phasing!R11</f>
        <v>0</v>
      </c>
      <c r="H36" s="123">
        <f>G36</f>
        <v>0</v>
      </c>
      <c r="I36" s="124" t="e">
        <f>Phasing!S11</f>
        <v>#N/A</v>
      </c>
      <c r="J36" s="123">
        <f>Phasing!T11</f>
        <v>0</v>
      </c>
      <c r="K36" s="123">
        <f>J36</f>
        <v>0</v>
      </c>
      <c r="L36" s="124" t="e">
        <f>Phasing!U11</f>
        <v>#N/A</v>
      </c>
      <c r="M36" s="123">
        <f>Phasing!V11</f>
        <v>0</v>
      </c>
      <c r="N36" s="123">
        <f>M36</f>
        <v>0</v>
      </c>
      <c r="Q36" s="2">
        <f>Q40</f>
        <v>0</v>
      </c>
      <c r="R36" s="2">
        <f t="shared" ref="R36:X36" si="10">R40</f>
        <v>0</v>
      </c>
      <c r="S36" s="2">
        <f t="shared" si="10"/>
        <v>0</v>
      </c>
      <c r="T36" s="2">
        <f t="shared" si="10"/>
        <v>0</v>
      </c>
      <c r="U36" s="2">
        <f t="shared" si="10"/>
        <v>0</v>
      </c>
      <c r="V36" s="2">
        <f t="shared" si="10"/>
        <v>0</v>
      </c>
      <c r="W36" s="2">
        <f t="shared" si="10"/>
        <v>0</v>
      </c>
      <c r="X36" s="2">
        <f t="shared" si="10"/>
        <v>0</v>
      </c>
      <c r="Y36" s="2">
        <f t="shared" si="6"/>
        <v>140.001</v>
      </c>
      <c r="Z36" s="2">
        <f>Z35+10</f>
        <v>150</v>
      </c>
      <c r="AA36" s="2">
        <f t="shared" si="8"/>
        <v>150</v>
      </c>
      <c r="AP36" s="266"/>
      <c r="AQ36" s="38">
        <f>AJ34</f>
        <v>0</v>
      </c>
      <c r="AR36" s="38">
        <f>AK34</f>
        <v>0</v>
      </c>
      <c r="AS36" s="38">
        <f>AL34</f>
        <v>0</v>
      </c>
    </row>
    <row r="37" spans="2:59" x14ac:dyDescent="0.25">
      <c r="B37" s="2" t="s">
        <v>320</v>
      </c>
      <c r="C37" s="157" t="e">
        <f>MAX(0,SUMPRODUCT(C62:C64,D62:D64))</f>
        <v>#N/A</v>
      </c>
      <c r="D37" s="2" t="e">
        <f>MAX(0,D34-D35-D36)</f>
        <v>#N/A</v>
      </c>
      <c r="E37" s="2" t="e">
        <f>D37</f>
        <v>#N/A</v>
      </c>
      <c r="F37" s="157" t="e">
        <f>MAX(0,SUMPRODUCT(F62:F64,G62:G64))</f>
        <v>#N/A</v>
      </c>
      <c r="G37" s="2" t="e">
        <f>MAX(0,G34-G35-G36)</f>
        <v>#N/A</v>
      </c>
      <c r="H37" s="2" t="e">
        <f>G37</f>
        <v>#N/A</v>
      </c>
      <c r="I37" s="157" t="e">
        <f>MAX(0,SUMPRODUCT(I62:I64,J62:J64))</f>
        <v>#N/A</v>
      </c>
      <c r="J37" s="2" t="e">
        <f>MAX(0,J34-J35-J36)</f>
        <v>#N/A</v>
      </c>
      <c r="K37" s="2" t="e">
        <f>J37</f>
        <v>#N/A</v>
      </c>
      <c r="L37" s="157" t="e">
        <f>MAX(0,SUMPRODUCT(L62:L64,M62:M64))</f>
        <v>#N/A</v>
      </c>
      <c r="M37" s="2" t="e">
        <f>MAX(0,M34-M35-M36)</f>
        <v>#N/A</v>
      </c>
      <c r="N37" s="2" t="e">
        <f>M37</f>
        <v>#N/A</v>
      </c>
      <c r="Y37" s="2">
        <v>150.001</v>
      </c>
      <c r="Z37" s="2">
        <v>100000</v>
      </c>
      <c r="AA37" s="2">
        <v>150</v>
      </c>
      <c r="BF37" s="2" t="s">
        <v>139</v>
      </c>
      <c r="BG37" s="2" t="s">
        <v>221</v>
      </c>
    </row>
    <row r="38" spans="2:59" x14ac:dyDescent="0.25">
      <c r="B38" s="123" t="s">
        <v>321</v>
      </c>
      <c r="C38" s="124" t="e">
        <f>IF(C37=0,0,(C37+C36+C35)-C20)</f>
        <v>#N/A</v>
      </c>
      <c r="D38" s="123" t="e">
        <f t="shared" ref="D38:N38" si="11">IF(D37=0,0,(D37+D36+D35)-D20)</f>
        <v>#N/A</v>
      </c>
      <c r="E38" s="123" t="e">
        <f t="shared" si="11"/>
        <v>#N/A</v>
      </c>
      <c r="F38" s="124" t="e">
        <f t="shared" si="11"/>
        <v>#N/A</v>
      </c>
      <c r="G38" s="123" t="e">
        <f t="shared" si="11"/>
        <v>#N/A</v>
      </c>
      <c r="H38" s="123" t="e">
        <f t="shared" si="11"/>
        <v>#N/A</v>
      </c>
      <c r="I38" s="124" t="e">
        <f t="shared" si="11"/>
        <v>#N/A</v>
      </c>
      <c r="J38" s="123" t="e">
        <f t="shared" si="11"/>
        <v>#N/A</v>
      </c>
      <c r="K38" s="123" t="e">
        <f t="shared" si="11"/>
        <v>#N/A</v>
      </c>
      <c r="L38" s="124" t="e">
        <f t="shared" si="11"/>
        <v>#N/A</v>
      </c>
      <c r="M38" s="123" t="e">
        <f t="shared" si="11"/>
        <v>#N/A</v>
      </c>
      <c r="N38" s="123" t="e">
        <f t="shared" si="11"/>
        <v>#N/A</v>
      </c>
      <c r="AP38" s="104"/>
      <c r="AQ38" s="283" t="s">
        <v>397</v>
      </c>
      <c r="AR38" s="266"/>
      <c r="AS38" s="266"/>
      <c r="AT38" s="283" t="s">
        <v>398</v>
      </c>
      <c r="AU38" s="266"/>
      <c r="AV38" s="266"/>
      <c r="AW38" s="283" t="s">
        <v>399</v>
      </c>
      <c r="AX38" s="266"/>
      <c r="AY38" s="266"/>
      <c r="AZ38" s="283" t="s">
        <v>400</v>
      </c>
      <c r="BA38" s="266"/>
      <c r="BB38" s="266"/>
      <c r="BF38" s="2" t="s">
        <v>142</v>
      </c>
      <c r="BG38" s="36"/>
    </row>
    <row r="39" spans="2:59" x14ac:dyDescent="0.25">
      <c r="B39" s="2" t="s">
        <v>424</v>
      </c>
      <c r="C39" s="179" t="e">
        <f t="shared" ref="C39:N39" si="12">IF($C$25=0,0,C34/$C$25)</f>
        <v>#N/A</v>
      </c>
      <c r="D39" s="178" t="e">
        <f t="shared" si="12"/>
        <v>#N/A</v>
      </c>
      <c r="E39" s="178" t="e">
        <f t="shared" si="12"/>
        <v>#N/A</v>
      </c>
      <c r="F39" s="179" t="e">
        <f t="shared" si="12"/>
        <v>#N/A</v>
      </c>
      <c r="G39" s="178" t="e">
        <f t="shared" si="12"/>
        <v>#N/A</v>
      </c>
      <c r="H39" s="178" t="e">
        <f t="shared" si="12"/>
        <v>#N/A</v>
      </c>
      <c r="I39" s="179" t="e">
        <f t="shared" si="12"/>
        <v>#N/A</v>
      </c>
      <c r="J39" s="178" t="e">
        <f t="shared" si="12"/>
        <v>#N/A</v>
      </c>
      <c r="K39" s="178" t="e">
        <f t="shared" si="12"/>
        <v>#N/A</v>
      </c>
      <c r="L39" s="179" t="e">
        <f t="shared" si="12"/>
        <v>#N/A</v>
      </c>
      <c r="M39" s="178" t="e">
        <f t="shared" si="12"/>
        <v>#N/A</v>
      </c>
      <c r="N39" s="178" t="e">
        <f t="shared" si="12"/>
        <v>#N/A</v>
      </c>
      <c r="AP39" s="104"/>
      <c r="AQ39" s="155" t="s">
        <v>401</v>
      </c>
      <c r="AR39" s="33" t="s">
        <v>402</v>
      </c>
      <c r="AS39" s="33" t="s">
        <v>403</v>
      </c>
      <c r="AT39" s="155" t="s">
        <v>401</v>
      </c>
      <c r="AU39" s="33" t="s">
        <v>402</v>
      </c>
      <c r="AV39" s="33" t="s">
        <v>403</v>
      </c>
      <c r="AW39" s="155" t="s">
        <v>401</v>
      </c>
      <c r="AX39" s="33" t="s">
        <v>402</v>
      </c>
      <c r="AY39" s="33" t="s">
        <v>403</v>
      </c>
      <c r="AZ39" s="155" t="s">
        <v>401</v>
      </c>
      <c r="BA39" s="33" t="s">
        <v>402</v>
      </c>
      <c r="BB39" s="33" t="s">
        <v>403</v>
      </c>
      <c r="BF39" s="2" t="s">
        <v>143</v>
      </c>
      <c r="BG39" s="82"/>
    </row>
    <row r="40" spans="2:59" x14ac:dyDescent="0.25">
      <c r="B40" s="123" t="s">
        <v>135</v>
      </c>
      <c r="C40" s="124" t="e">
        <f>IF(C41=0,0,ROUND(C5/C41,2))</f>
        <v>#N/A</v>
      </c>
      <c r="D40" s="123" t="e">
        <f>IF(D41=0,0,ROUND(D5/D41,2))</f>
        <v>#N/A</v>
      </c>
      <c r="E40" s="167" t="e">
        <f>IF(E41=0,0,E9/E41)</f>
        <v>#N/A</v>
      </c>
      <c r="F40" s="124" t="e">
        <f>IF(F41=0,0,ROUND(F5/F41,2))</f>
        <v>#N/A</v>
      </c>
      <c r="G40" s="123" t="e">
        <f>IF(G41=0,0,ROUND(G5/G41,2))</f>
        <v>#N/A</v>
      </c>
      <c r="H40" s="167" t="e">
        <f>IF(H41=0,0,H9/H41)</f>
        <v>#N/A</v>
      </c>
      <c r="I40" s="124" t="e">
        <f>IF(I41=0,0,ROUND(I5/I41,2))</f>
        <v>#N/A</v>
      </c>
      <c r="J40" s="123" t="e">
        <f>IF(J41=0,0,ROUND(J5/J41,2))</f>
        <v>#N/A</v>
      </c>
      <c r="K40" s="167" t="e">
        <f>IF(K41=0,0,K9/K41)</f>
        <v>#N/A</v>
      </c>
      <c r="L40" s="124" t="e">
        <f>IF(L41=0,0,ROUND(L5/L41,2))</f>
        <v>#N/A</v>
      </c>
      <c r="M40" s="123" t="e">
        <f>IF(M41=0,0,ROUND(M5/M41,2))</f>
        <v>#N/A</v>
      </c>
      <c r="N40" s="167" t="e">
        <f>IF(N41=0,0,N9/N41)</f>
        <v>#N/A</v>
      </c>
      <c r="Q40" s="2">
        <f>C30</f>
        <v>0</v>
      </c>
      <c r="R40" s="2">
        <f>D30</f>
        <v>0</v>
      </c>
      <c r="S40" s="2">
        <f>F30</f>
        <v>0</v>
      </c>
      <c r="T40" s="2">
        <f>G30</f>
        <v>0</v>
      </c>
      <c r="U40" s="2">
        <f>I30</f>
        <v>0</v>
      </c>
      <c r="V40" s="2">
        <f>J30</f>
        <v>0</v>
      </c>
      <c r="W40" s="2">
        <f>L30</f>
        <v>0</v>
      </c>
      <c r="X40" s="2">
        <f>M30</f>
        <v>0</v>
      </c>
      <c r="AP40" s="168" t="s">
        <v>388</v>
      </c>
      <c r="AQ40" s="169"/>
      <c r="AR40" s="168">
        <f>IF($AP$40=$AQ$33,$AQ$34,0)+IF($AP40=$AR$33,$AR$34,0)+IF($AP40=$AS$33,$AS$34,0)</f>
        <v>0</v>
      </c>
      <c r="AS40" s="168">
        <f>IF($AP$40=$AQ$33,$AQ$34,0)+IF($AP40=$AR$33,$AR$34,0)+IF($AP40=$AS$33,$AS$34,0)</f>
        <v>0</v>
      </c>
      <c r="AT40" s="169"/>
      <c r="AU40" s="168">
        <f>IF($AP$40=$AQ$33,$AQ$34,0)+IF($AP40=$AR$33,$AR$34,0)+IF($AP40=$AS$33,$AS$34,0)</f>
        <v>0</v>
      </c>
      <c r="AV40" s="168">
        <f>IF($AP$40=$AQ$33,$AQ$34,0)+IF($AP40=$AR$33,$AR$34,0)+IF($AP40=$AS$33,$AS$34,0)</f>
        <v>0</v>
      </c>
      <c r="AW40" s="169"/>
      <c r="AX40" s="168"/>
      <c r="AY40" s="168"/>
      <c r="AZ40" s="169"/>
      <c r="BA40" s="168"/>
      <c r="BB40" s="168"/>
      <c r="BF40" s="2" t="s">
        <v>144</v>
      </c>
      <c r="BG40" s="83"/>
    </row>
    <row r="41" spans="2:59" x14ac:dyDescent="0.25">
      <c r="B41" s="2" t="s">
        <v>356</v>
      </c>
      <c r="C41" s="157" t="e">
        <f>IF($C$25=0,0,IF('Phase designation'!B19=0,SUMPRODUCT(C57:C60,D57:D60),(D41/MAX(1,D6))*C6))</f>
        <v>#N/A</v>
      </c>
      <c r="D41" s="2" t="e">
        <f>IF($C$25=0,0,IF(AND(C6&gt;0,D6=0),ROUND(C6*C11*D38/$C$25,0),ROUND(D11*D38/$C$25,0)))</f>
        <v>#N/A</v>
      </c>
      <c r="E41" s="2" t="e">
        <f>IF($C$25=0,0,ROUND(E6*E11*E38/$C$25,0))</f>
        <v>#N/A</v>
      </c>
      <c r="F41" s="157" t="e">
        <f>IF($C$25=0,0,IF('Phase designation'!D19=0,SUMPRODUCT(F57:F60,G57:G60),(G41/MAX(1,G6))*F6))</f>
        <v>#N/A</v>
      </c>
      <c r="G41" s="2" t="e">
        <f>IF($C$25=0,0,IF(AND(F6&gt;0,G6=0),ROUND(F6*F11*G38/$C$25,0),ROUND(G11*G38/$C$25,0)))</f>
        <v>#N/A</v>
      </c>
      <c r="H41" s="2" t="e">
        <f>IF($C$25=0,0,ROUND(H6*H11*H38/$C$25,0))</f>
        <v>#N/A</v>
      </c>
      <c r="I41" s="157" t="e">
        <f>IF($C$25=0,0,IF('Phase designation'!F19=0,SUMPRODUCT(I57:I60,J57:J60),(J41/MAX(1,J6))*I6))</f>
        <v>#N/A</v>
      </c>
      <c r="J41" s="2" t="e">
        <f>IF($C$25=0,0,IF(AND(I6&gt;0,J6=0),ROUND(I6*I11*J38/$C$25,0),ROUND(J11*J38/$C$25,0)))</f>
        <v>#N/A</v>
      </c>
      <c r="K41" s="2" t="e">
        <f>IF($C$25=0,0,ROUND(K6*K11*K38/$C$25,0))</f>
        <v>#N/A</v>
      </c>
      <c r="L41" s="157" t="e">
        <f>IF($C$25=0,0,IF('Phase designation'!H19=0,SUMPRODUCT(L57:L60,M57:M60),(M41/MAX(1,M6))*L6))</f>
        <v>#N/A</v>
      </c>
      <c r="M41" s="2" t="e">
        <f>IF($C$25=0,0,IF(AND(L6&gt;0,M6=0),ROUND(L6*L11*M38/$C$25,0),ROUND(M11*M38/$C$25,0)))</f>
        <v>#N/A</v>
      </c>
      <c r="N41" s="2" t="e">
        <f>IF($C$25=0,0,ROUND(N6*N11*N38/$C$25,0))</f>
        <v>#N/A</v>
      </c>
      <c r="Q41" t="s">
        <v>105</v>
      </c>
      <c r="R41" s="2" t="e">
        <f t="shared" ref="R41:U42" si="13">MATCH(R29,$Q$35:$X$35,0)</f>
        <v>#N/A</v>
      </c>
      <c r="S41" s="2">
        <f t="shared" si="13"/>
        <v>5</v>
      </c>
      <c r="T41" s="2" t="e">
        <f t="shared" si="13"/>
        <v>#N/A</v>
      </c>
      <c r="U41" s="2">
        <f t="shared" si="13"/>
        <v>1</v>
      </c>
      <c r="AP41" s="168" t="s">
        <v>389</v>
      </c>
      <c r="AQ41" s="169"/>
      <c r="AR41" s="168"/>
      <c r="AS41" s="168"/>
      <c r="AT41" s="169">
        <f>IF($AP$41=$AQ$33,$AQ$34,0)+IF($AP41=$AR$33,$AR$34,0)+IF($AP41=$AS$33,$AS$34,0)</f>
        <v>0</v>
      </c>
      <c r="AU41" s="168">
        <f>IF($AP$41=$AQ$33,$AQ$34,0)+IF($AP41=$AR$33,$AR$34,0)+IF($AP41=$AS$33,$AS$34,0)</f>
        <v>0</v>
      </c>
      <c r="AV41" s="168">
        <f>IF($AP$41=$AQ$33,$AQ$34,0)+IF($AP41=$AR$33,$AR$34,0)+IF($AP41=$AS$33,$AS$34,0)</f>
        <v>0</v>
      </c>
      <c r="AW41" s="169"/>
      <c r="AX41" s="168"/>
      <c r="AY41" s="168"/>
      <c r="AZ41" s="169"/>
      <c r="BA41" s="168"/>
      <c r="BB41" s="168"/>
      <c r="BF41" s="2" t="s">
        <v>145</v>
      </c>
      <c r="BG41" s="1"/>
    </row>
    <row r="42" spans="2:59" hidden="1" x14ac:dyDescent="0.25">
      <c r="B42" s="2" t="s">
        <v>136</v>
      </c>
      <c r="C42" s="157" t="e">
        <f t="shared" ref="C42:N42" si="14">IF(C40=0,0,ROUND((0.5*$C$25*(1-(C38)/$C$25)^2)/(1-(MIN(1,C40)*(C38))/$C$25),2))</f>
        <v>#N/A</v>
      </c>
      <c r="D42" s="2" t="e">
        <f t="shared" si="14"/>
        <v>#N/A</v>
      </c>
      <c r="E42" s="2" t="e">
        <f t="shared" si="14"/>
        <v>#N/A</v>
      </c>
      <c r="F42" s="157" t="e">
        <f t="shared" si="14"/>
        <v>#N/A</v>
      </c>
      <c r="G42" s="2" t="e">
        <f t="shared" si="14"/>
        <v>#N/A</v>
      </c>
      <c r="H42" s="2" t="e">
        <f t="shared" si="14"/>
        <v>#N/A</v>
      </c>
      <c r="I42" s="157" t="e">
        <f t="shared" si="14"/>
        <v>#N/A</v>
      </c>
      <c r="J42" s="2" t="e">
        <f t="shared" si="14"/>
        <v>#N/A</v>
      </c>
      <c r="K42" s="2" t="e">
        <f t="shared" si="14"/>
        <v>#N/A</v>
      </c>
      <c r="L42" s="157" t="e">
        <f t="shared" si="14"/>
        <v>#N/A</v>
      </c>
      <c r="M42" s="2" t="e">
        <f t="shared" si="14"/>
        <v>#N/A</v>
      </c>
      <c r="N42" s="2" t="e">
        <f t="shared" si="14"/>
        <v>#N/A</v>
      </c>
      <c r="Q42" t="s">
        <v>106</v>
      </c>
      <c r="R42" s="2" t="e">
        <f t="shared" si="13"/>
        <v>#N/A</v>
      </c>
      <c r="S42" s="2">
        <f t="shared" si="13"/>
        <v>7</v>
      </c>
      <c r="T42" s="2" t="e">
        <f t="shared" si="13"/>
        <v>#N/A</v>
      </c>
      <c r="U42" s="2">
        <f t="shared" si="13"/>
        <v>3</v>
      </c>
      <c r="AP42" s="168" t="s">
        <v>390</v>
      </c>
      <c r="AQ42" s="169">
        <f>IF($AP$42=$AQ$33,$AQ$34,0)+IF($AP42=$AR$33,$AR$34,0)+IF($AP42=$AS$33,$AS$34,0)</f>
        <v>0</v>
      </c>
      <c r="AR42" s="168">
        <f>IF($AP$42=$AQ$33,$AQ$34,0)+IF($AP42=$AR$33,$AR$34,0)+IF($AP42=$AS$33,$AS$34,0)</f>
        <v>0</v>
      </c>
      <c r="AS42" s="168">
        <f>IF($AP$42=$AQ$33,$AQ$34,0)+IF($AP42=$AR$33,$AR$34,0)+IF($AP42=$AS$33,$AS$34,0)</f>
        <v>0</v>
      </c>
      <c r="AT42" s="169"/>
      <c r="AU42" s="168"/>
      <c r="AV42" s="168"/>
      <c r="AW42" s="169"/>
      <c r="AX42" s="168"/>
      <c r="AY42" s="168"/>
      <c r="AZ42" s="169"/>
      <c r="BA42" s="168"/>
      <c r="BB42" s="168"/>
      <c r="BG42"/>
    </row>
    <row r="43" spans="2:59" hidden="1" x14ac:dyDescent="0.25">
      <c r="B43" s="2" t="s">
        <v>137</v>
      </c>
      <c r="C43" s="157" t="e">
        <f>IF(OR(C41=0,C11+C14=0),0,ROUND(225*((C40-1)+SQRT((C40-1)^2+(4*C40)/(C41*0.25))),2))</f>
        <v>#N/A</v>
      </c>
      <c r="D43" s="2" t="e">
        <f>IF(OR(D41=0,D11=0),0,ROUND(225*((D40-1)+SQRT((D40-1)^2+(4*D40)/(D41*0.25))),2))</f>
        <v>#N/A</v>
      </c>
      <c r="E43" s="2" t="e">
        <f>IF(OR(E41=0,E11=0),0,ROUND(225*((E40-1)+SQRT((E40-1)^2+(4*E40)/(E41*0.25))),2))</f>
        <v>#N/A</v>
      </c>
      <c r="F43" s="157" t="e">
        <f>IF(OR(F41=0,F11+F14=0),0,ROUND(225*((F40-1)+SQRT((F40-1)^2+(4*F40)/(F41*0.25))),2))</f>
        <v>#N/A</v>
      </c>
      <c r="G43" s="2" t="e">
        <f>IF(OR(G41=0,G11=0),0,ROUND(225*((G40-1)+SQRT((G40-1)^2+(4*G40)/(G41*0.25))),2))</f>
        <v>#N/A</v>
      </c>
      <c r="H43" s="2" t="e">
        <f>IF(OR(H41=0,H11=0),0,ROUND(225*((H40-1)+SQRT((H40-1)^2+(4*H40)/(H41*0.25))),2))</f>
        <v>#N/A</v>
      </c>
      <c r="I43" s="157" t="e">
        <f>IF(OR(I41=0,I11+I14=0),0,ROUND(225*((I40-1)+SQRT((I40-1)^2+(4*I40)/(I41*0.25))),2))</f>
        <v>#N/A</v>
      </c>
      <c r="J43" s="2" t="e">
        <f>IF(OR(J41=0,J11=0),0,ROUND(225*((J40-1)+SQRT((J40-1)^2+(4*J40)/(J41*0.25))),2))</f>
        <v>#N/A</v>
      </c>
      <c r="K43" s="2" t="e">
        <f>IF(OR(K41=0,K11=0),0,ROUND(225*((K40-1)+SQRT((K40-1)^2+(4*K40)/(K41*0.25))),2))</f>
        <v>#N/A</v>
      </c>
      <c r="L43" s="157" t="e">
        <f>IF(OR(L41=0,L11+L14=0),0,ROUND(225*((L40-1)+SQRT((L40-1)^2+(4*L40)/(L41*0.25))),2))</f>
        <v>#N/A</v>
      </c>
      <c r="M43" s="2" t="e">
        <f>IF(OR(M41=0,M41=0),0,ROUND(225*((M40-1)+SQRT((M40-1)^2+(4*M40)/(M41*0.25))),2))</f>
        <v>#N/A</v>
      </c>
      <c r="N43" s="2" t="e">
        <f>IF(OR(N41=0,N11=0),0,ROUND(225*((N40-1)+SQRT((N40-1)^2+(4*N40)/(N41*0.25))),2))</f>
        <v>#N/A</v>
      </c>
      <c r="Y43" s="286" t="s">
        <v>301</v>
      </c>
      <c r="Z43" s="286"/>
      <c r="AA43" s="286"/>
      <c r="AB43" s="286"/>
      <c r="AF43" s="2" t="s">
        <v>237</v>
      </c>
      <c r="AG43" s="2" t="s">
        <v>238</v>
      </c>
      <c r="AP43" s="168" t="s">
        <v>391</v>
      </c>
      <c r="AQ43" s="169">
        <f>IF($AP$43=$AQ$33,$AQ$34,0)+IF($AP43=$AR$33,$AR$34,0)+IF($AP43=$AS$33,$AS$34,0)</f>
        <v>0</v>
      </c>
      <c r="AR43" s="168"/>
      <c r="AS43" s="168"/>
      <c r="AT43" s="169">
        <f>IF($AP$43=$AQ$33,$AQ$34,0)+IF($AP43=$AR$33,$AR$34,0)+IF($AP43=$AS$33,$AS$34,0)</f>
        <v>0</v>
      </c>
      <c r="AU43" s="168"/>
      <c r="AV43" s="168"/>
      <c r="AW43" s="169"/>
      <c r="AX43" s="168"/>
      <c r="AY43" s="168"/>
      <c r="AZ43" s="169"/>
      <c r="BA43" s="168"/>
      <c r="BB43" s="168"/>
      <c r="BG43"/>
    </row>
    <row r="44" spans="2:59" x14ac:dyDescent="0.25">
      <c r="B44" s="123" t="s">
        <v>138</v>
      </c>
      <c r="C44" s="180">
        <f>IF(C3=0,0,C42+C43)</f>
        <v>0</v>
      </c>
      <c r="D44" s="181">
        <f>IF(OR(D3=0,D6=0),0,D42+D43)</f>
        <v>0</v>
      </c>
      <c r="E44" s="181">
        <f>IF(E3=0,0,E42+E43)</f>
        <v>0</v>
      </c>
      <c r="F44" s="180">
        <f>IF(F3=0,0,F42+F43)</f>
        <v>0</v>
      </c>
      <c r="G44" s="181">
        <f>IF(OR(G3=0,G6=0),0,G42+G43)</f>
        <v>0</v>
      </c>
      <c r="H44" s="181">
        <f>IF(H3=0,0,H42+H43)</f>
        <v>0</v>
      </c>
      <c r="I44" s="180">
        <f>IF(I3=0,0,I42+I43)</f>
        <v>0</v>
      </c>
      <c r="J44" s="181">
        <f>IF(OR(J3=0,J6=0),0,J42+J43)</f>
        <v>0</v>
      </c>
      <c r="K44" s="181">
        <f>IF(K3=0,0,K42+K43)</f>
        <v>0</v>
      </c>
      <c r="L44" s="180">
        <f>IF(L3=0,0,L42+L43)</f>
        <v>0</v>
      </c>
      <c r="M44" s="181">
        <f>IF(OR(M3=0,M6=0),0,M42+M43)</f>
        <v>0</v>
      </c>
      <c r="N44" s="181">
        <f>IF(N3=0,0,N42+N43)</f>
        <v>0</v>
      </c>
      <c r="Q44" t="s">
        <v>105</v>
      </c>
      <c r="R44" s="2" t="e">
        <f t="shared" ref="R44:U45" si="15">IF(R41&gt;0,MAX(Y44,INDEX($Q$35:$X$36,2,R41),0))</f>
        <v>#N/A</v>
      </c>
      <c r="S44" s="2">
        <f t="shared" si="15"/>
        <v>5</v>
      </c>
      <c r="T44" s="2" t="e">
        <f t="shared" si="15"/>
        <v>#N/A</v>
      </c>
      <c r="U44" s="2">
        <f t="shared" si="15"/>
        <v>5</v>
      </c>
      <c r="V44" s="3" t="e">
        <f>SUM(R44:U44)</f>
        <v>#N/A</v>
      </c>
      <c r="X44" t="s">
        <v>105</v>
      </c>
      <c r="Y44" s="2">
        <f>Phasing!D43</f>
        <v>0</v>
      </c>
      <c r="Z44" s="2">
        <f>Phasing!E43</f>
        <v>5</v>
      </c>
      <c r="AA44" s="2">
        <f>Phasing!F43</f>
        <v>0</v>
      </c>
      <c r="AB44" s="2">
        <f>Phasing!G43</f>
        <v>5</v>
      </c>
      <c r="AC44" s="34" t="s">
        <v>237</v>
      </c>
      <c r="AD44" s="34" t="s">
        <v>238</v>
      </c>
      <c r="AE44"/>
      <c r="AF44" s="3">
        <f>Y44+Z44</f>
        <v>5</v>
      </c>
      <c r="AG44" s="3">
        <f>AA44+AB44</f>
        <v>5</v>
      </c>
      <c r="AH44" t="s">
        <v>105</v>
      </c>
      <c r="AI44" s="2">
        <f>IF(MIN(AF44,$AC$45)=0,0,ROUND(Y44*MAX(AF44,$AC$45)/MIN(AF44,$AC$45)*$C$25/$AE$45,0))</f>
        <v>0</v>
      </c>
      <c r="AJ44" s="2">
        <f>IF(MIN(AF44,$AC$45)=0,0,ROUND(Z44*MAX(AF44,$AC$45)/MIN(AF44,$AC$45)*$C$25/$AE$45,0))</f>
        <v>20</v>
      </c>
      <c r="AK44" s="2">
        <f>IF(MIN(AG44,$AD$45)=0,0,ROUND(AA44*MAX(AG44,$AD$45)/MIN(AG44,$AD$45)*$C$25/$AE$45,0))</f>
        <v>0</v>
      </c>
      <c r="AL44" s="2">
        <f>$C$25-SUM(AI44:AK44)</f>
        <v>20</v>
      </c>
      <c r="AP44" s="170" t="s">
        <v>392</v>
      </c>
      <c r="AQ44" s="171"/>
      <c r="AR44" s="170"/>
      <c r="AS44" s="170"/>
      <c r="AT44" s="171"/>
      <c r="AU44" s="170"/>
      <c r="AV44" s="170"/>
      <c r="AW44" s="171"/>
      <c r="AX44" s="170">
        <f>IF($AP$44=$AQ$35,$AQ$36,0)+IF($AP44=$AR$35,$AR$36,0)+IF($AP44=$AS$35,$AS$36,0)</f>
        <v>0</v>
      </c>
      <c r="AY44" s="170">
        <f>IF($AP$44=$AQ$35,$AQ$36,0)+IF($AP44=$AR$35,$AR$36,0)+IF($AP44=$AS$35,$AS$36,0)</f>
        <v>0</v>
      </c>
      <c r="AZ44" s="171"/>
      <c r="BA44" s="170">
        <f>IF($AP$44=$AQ$35,$AQ$36,0)+IF($AP44=$AR$35,$AR$36,0)+IF($AP44=$AS$35,$AS$36,0)</f>
        <v>0</v>
      </c>
      <c r="BB44" s="170">
        <f>IF($AP$44=$AQ$35,$AQ$36,0)+IF($AP44=$AR$35,$AR$36,0)+IF($AP44=$AS$35,$AS$36,0)</f>
        <v>0</v>
      </c>
      <c r="BF44" s="2" t="s">
        <v>146</v>
      </c>
      <c r="BG44" s="81"/>
    </row>
    <row r="45" spans="2:59" x14ac:dyDescent="0.25">
      <c r="B45" s="2" t="s">
        <v>139</v>
      </c>
      <c r="C45" s="157" t="str">
        <f>IF(C44=0,"N/A",VLOOKUP(C44,'LOS table'!$B$3:$D$8,3))</f>
        <v>N/A</v>
      </c>
      <c r="D45" s="2" t="str">
        <f>IF(D44=0,"N/A",VLOOKUP(D44,'LOS table'!$B$3:$D$8,3))</f>
        <v>N/A</v>
      </c>
      <c r="E45" s="2" t="str">
        <f>IF(E44=0,"N/A",VLOOKUP(E44,'LOS table'!$B$3:$D$8,3))</f>
        <v>N/A</v>
      </c>
      <c r="F45" s="157" t="str">
        <f>IF(F44=0,"N/A",VLOOKUP(F44,'LOS table'!$B$3:$D$8,3))</f>
        <v>N/A</v>
      </c>
      <c r="G45" s="2" t="str">
        <f>IF(G44=0,"N/A",VLOOKUP(G44,'LOS table'!$B$3:$D$8,3))</f>
        <v>N/A</v>
      </c>
      <c r="H45" s="2" t="str">
        <f>IF(H44=0,"N/A",VLOOKUP(H44,'LOS table'!$B$3:$D$8,3))</f>
        <v>N/A</v>
      </c>
      <c r="I45" s="157" t="str">
        <f>IF(I44=0,"N/A",VLOOKUP(I44,'LOS table'!$B$3:$D$8,3))</f>
        <v>N/A</v>
      </c>
      <c r="J45" s="2" t="str">
        <f>IF(J44=0,"N/A",VLOOKUP(J44,'LOS table'!$B$3:$D$8,3))</f>
        <v>N/A</v>
      </c>
      <c r="K45" s="2" t="str">
        <f>IF(K44=0,"N/A",VLOOKUP(K44,'LOS table'!$B$3:$D$8,3))</f>
        <v>N/A</v>
      </c>
      <c r="L45" s="157" t="str">
        <f>IF(L44=0,"N/A",VLOOKUP(L44,'LOS table'!$B$3:$D$8,3))</f>
        <v>N/A</v>
      </c>
      <c r="M45" s="2" t="str">
        <f>IF(M44=0,"N/A",VLOOKUP(M44,'LOS table'!$B$3:$D$8,3))</f>
        <v>N/A</v>
      </c>
      <c r="N45" s="2" t="str">
        <f>IF(N44=0,"N/A",VLOOKUP(N44,'LOS table'!$B$3:$D$8,3))</f>
        <v>N/A</v>
      </c>
      <c r="Q45" t="s">
        <v>106</v>
      </c>
      <c r="R45" s="2" t="e">
        <f t="shared" si="15"/>
        <v>#N/A</v>
      </c>
      <c r="S45" s="2">
        <f t="shared" si="15"/>
        <v>5</v>
      </c>
      <c r="T45" s="2" t="e">
        <f t="shared" si="15"/>
        <v>#N/A</v>
      </c>
      <c r="U45" s="2">
        <f t="shared" si="15"/>
        <v>5</v>
      </c>
      <c r="V45" s="3" t="e">
        <f>SUM(R45:U45)</f>
        <v>#N/A</v>
      </c>
      <c r="X45" t="s">
        <v>106</v>
      </c>
      <c r="Y45" s="2">
        <f>Phasing!H43</f>
        <v>0</v>
      </c>
      <c r="Z45" s="2">
        <f>Phasing!I43</f>
        <v>5</v>
      </c>
      <c r="AA45" s="2">
        <f>Phasing!J43</f>
        <v>0</v>
      </c>
      <c r="AB45" s="2">
        <f>Phasing!K43</f>
        <v>5</v>
      </c>
      <c r="AC45" s="34">
        <f>MAX(Y44+Z44,Y45+Z45)</f>
        <v>5</v>
      </c>
      <c r="AD45" s="34">
        <f>MAX(AA44+AB44,AA45+AB45)</f>
        <v>5</v>
      </c>
      <c r="AE45" s="31">
        <f>SUM(AC45:AD45)</f>
        <v>10</v>
      </c>
      <c r="AF45" s="3">
        <f>Y45+Z45</f>
        <v>5</v>
      </c>
      <c r="AG45" s="3">
        <f>AA45+AB45</f>
        <v>5</v>
      </c>
      <c r="AH45" t="s">
        <v>106</v>
      </c>
      <c r="AI45" s="2">
        <f>IF(MIN(AF45,$AC$45)=0,0,ROUND(Y45*MAX(AF45,$AC$45)/MIN(AF45,$AC$45)*$C$25/$AE$45,0))</f>
        <v>0</v>
      </c>
      <c r="AJ45" s="2">
        <f>IF(MIN(AF45,$AC$45)=0,0,ROUND(Z45*MAX(AF45,$AC$45)/MIN(AF45,$AC$45)*$C$25/$AE$45,0))</f>
        <v>20</v>
      </c>
      <c r="AK45" s="2">
        <f>IF(MIN(AG45,$AD$45)=0,0,ROUND(AA45*MAX(AG45,$AD$45)/MIN(AG45,$AD$45)*$C$25/$AE$45,0))</f>
        <v>0</v>
      </c>
      <c r="AL45" s="2">
        <f>$C$25-SUM(AI45:AK45)</f>
        <v>20</v>
      </c>
      <c r="AP45" s="170" t="s">
        <v>393</v>
      </c>
      <c r="AQ45" s="171"/>
      <c r="AR45" s="170"/>
      <c r="AS45" s="170"/>
      <c r="AT45" s="171"/>
      <c r="AU45" s="170"/>
      <c r="AV45" s="170"/>
      <c r="AW45" s="171"/>
      <c r="AX45" s="170"/>
      <c r="AY45" s="170"/>
      <c r="AZ45" s="171">
        <f>IF($AP$45=$AQ$35,$AQ$36,0)+IF($AP45=$AR$35,$AR$36,0)+IF($AP45=$AS$35,$AS$36,0)</f>
        <v>0</v>
      </c>
      <c r="BA45" s="170">
        <f>IF($AP$45=$AQ$35,$AQ$36,0)+IF($AP45=$AR$35,$AR$36,0)+IF($AP45=$AS$35,$AS$36,0)</f>
        <v>0</v>
      </c>
      <c r="BB45" s="170">
        <f>IF($AP$45=$AQ$35,$AQ$36,0)+IF($AP45=$AR$35,$AR$36,0)+IF($AP45=$AS$35,$AS$36,0)</f>
        <v>0</v>
      </c>
      <c r="BF45" s="2" t="s">
        <v>147</v>
      </c>
      <c r="BG45" s="28"/>
    </row>
    <row r="46" spans="2:59" x14ac:dyDescent="0.25">
      <c r="B46" s="123" t="s">
        <v>410</v>
      </c>
      <c r="C46" s="180">
        <f>IF(SUM(C3:E3)=0,0,SUMPRODUCT(C3:E3,C44:E44)/SUM(C3:E3))</f>
        <v>0</v>
      </c>
      <c r="D46" s="181"/>
      <c r="E46" s="238"/>
      <c r="F46" s="180">
        <f>IF(SUM(F3:H3)=0,0,SUMPRODUCT(F3:H3,F44:H44)/SUM(F3:H3))</f>
        <v>0</v>
      </c>
      <c r="G46" s="181"/>
      <c r="H46" s="238"/>
      <c r="I46" s="180">
        <f>IF(SUM(I3:K3)=0,0,SUMPRODUCT(I3:K3,I44:K44)/SUM(I3:K3))</f>
        <v>0</v>
      </c>
      <c r="J46" s="181"/>
      <c r="K46" s="238"/>
      <c r="L46" s="180">
        <f>IF(SUM(L3:N3)=0,0,SUMPRODUCT(L3:N3,L44:N44)/SUM(L3:N3))</f>
        <v>0</v>
      </c>
      <c r="M46" s="181"/>
      <c r="N46" s="181"/>
      <c r="O46" s="122"/>
      <c r="Q46"/>
      <c r="X46"/>
      <c r="AH46"/>
      <c r="AP46" s="170" t="s">
        <v>394</v>
      </c>
      <c r="AQ46" s="171"/>
      <c r="AR46" s="170"/>
      <c r="AS46" s="170"/>
      <c r="AT46" s="171"/>
      <c r="AU46" s="170"/>
      <c r="AV46" s="170"/>
      <c r="AW46" s="171">
        <f>IF($AP$46=$AQ$35,$AQ$36,0)+IF($AP46=$AR$35,$AR$36,0)+IF($AP46=$AS$35,$AS$36,0)</f>
        <v>0</v>
      </c>
      <c r="AX46" s="170">
        <f>IF($AP$46=$AQ$35,$AQ$36,0)+IF($AP46=$AR$35,$AR$36,0)+IF($AP46=$AS$35,$AS$36,0)</f>
        <v>0</v>
      </c>
      <c r="AY46" s="170">
        <f>IF($AP$46=$AQ$35,$AQ$36,0)+IF($AP46=$AR$35,$AR$36,0)+IF($AP46=$AS$35,$AS$36,0)</f>
        <v>0</v>
      </c>
      <c r="AZ46" s="171"/>
      <c r="BA46" s="170"/>
      <c r="BB46" s="170"/>
    </row>
    <row r="47" spans="2:59" x14ac:dyDescent="0.25">
      <c r="B47" s="2" t="s">
        <v>411</v>
      </c>
      <c r="C47" s="157" t="str">
        <f>IF(C46=0,"N/A",VLOOKUP(C46,'LOS table'!$B$3:$D$8,3))</f>
        <v>N/A</v>
      </c>
      <c r="E47" s="24"/>
      <c r="F47" s="157" t="str">
        <f>IF(F46=0,"N/A",VLOOKUP(F46,'LOS table'!$B$3:$D$8,3))</f>
        <v>N/A</v>
      </c>
      <c r="H47" s="24"/>
      <c r="I47" s="157" t="str">
        <f>IF(I46=0,"N/A",VLOOKUP(I46,'LOS table'!$B$3:$D$8,3))</f>
        <v>N/A</v>
      </c>
      <c r="K47" s="24"/>
      <c r="L47" s="157" t="str">
        <f>IF(L46=0,"N/A",VLOOKUP(L46,'LOS table'!$B$3:$D$8,3))</f>
        <v>N/A</v>
      </c>
      <c r="O47" s="84"/>
      <c r="Q47"/>
      <c r="X47"/>
      <c r="AH47"/>
      <c r="AP47" s="170" t="s">
        <v>395</v>
      </c>
      <c r="AQ47" s="171"/>
      <c r="AR47" s="170"/>
      <c r="AS47" s="170"/>
      <c r="AT47" s="171"/>
      <c r="AU47" s="170"/>
      <c r="AV47" s="170"/>
      <c r="AW47" s="171">
        <f>IF($AP$47=$AQ$35,$AQ$36,0)+IF($AP47=$AR$35,$AR$36,0)+IF($AP47=$AS$35,$AS$36,0)</f>
        <v>0</v>
      </c>
      <c r="AX47" s="170"/>
      <c r="AY47" s="170"/>
      <c r="AZ47" s="171">
        <f>IF($AP$47=$AQ$35,$AQ$36,0)+IF($AP47=$AR$35,$AR$36,0)+IF($AP47=$AS$35,$AS$36,0)</f>
        <v>0</v>
      </c>
      <c r="BA47" s="170"/>
      <c r="BB47" s="170"/>
    </row>
    <row r="48" spans="2:59" x14ac:dyDescent="0.25">
      <c r="O48" s="84"/>
      <c r="Q48"/>
      <c r="X48"/>
      <c r="AH48"/>
      <c r="AP48" s="172"/>
      <c r="AQ48" s="173">
        <f>SUM(AQ40:AQ47)</f>
        <v>0</v>
      </c>
      <c r="AR48" s="174">
        <f t="shared" ref="AR48:BB48" si="16">SUM(AR40:AR47)</f>
        <v>0</v>
      </c>
      <c r="AS48" s="174">
        <f t="shared" si="16"/>
        <v>0</v>
      </c>
      <c r="AT48" s="173">
        <f t="shared" si="16"/>
        <v>0</v>
      </c>
      <c r="AU48" s="174">
        <f t="shared" si="16"/>
        <v>0</v>
      </c>
      <c r="AV48" s="174">
        <f t="shared" si="16"/>
        <v>0</v>
      </c>
      <c r="AW48" s="173">
        <f t="shared" si="16"/>
        <v>0</v>
      </c>
      <c r="AX48" s="174">
        <f t="shared" si="16"/>
        <v>0</v>
      </c>
      <c r="AY48" s="174">
        <f t="shared" si="16"/>
        <v>0</v>
      </c>
      <c r="AZ48" s="173">
        <f t="shared" si="16"/>
        <v>0</v>
      </c>
      <c r="BA48" s="174">
        <f t="shared" si="16"/>
        <v>0</v>
      </c>
      <c r="BB48" s="174">
        <f t="shared" si="16"/>
        <v>0</v>
      </c>
    </row>
    <row r="49" spans="2:50" x14ac:dyDescent="0.25">
      <c r="B49" s="175" t="s">
        <v>412</v>
      </c>
      <c r="C49" s="237">
        <f>IF($C$25=0,"CHECK INPUT DATA!",IF(OR(SUM(C9:H9)=0,SUM(I9:N9)=0),0,ROUND(SUMPRODUCT(C9:N9,C44:N44)/O9,2)))</f>
        <v>0</v>
      </c>
      <c r="D49" s="237"/>
      <c r="E49"/>
      <c r="O49" s="84"/>
      <c r="Q49"/>
      <c r="R49" s="104">
        <v>0</v>
      </c>
      <c r="S49" s="104">
        <v>0.85</v>
      </c>
      <c r="T49" s="104" t="s">
        <v>420</v>
      </c>
      <c r="X49"/>
      <c r="AH49"/>
    </row>
    <row r="50" spans="2:50" x14ac:dyDescent="0.25">
      <c r="B50" s="85" t="s">
        <v>413</v>
      </c>
      <c r="C50" s="84" t="str">
        <f>IF($C$25=0,"CHECK INPUT DATA",IF(C49=0,"N/A",VLOOKUP(C49,'LOS table'!$B$3:$D$8,3)))</f>
        <v>N/A</v>
      </c>
      <c r="D50" s="84"/>
      <c r="O50" s="84"/>
      <c r="Q50"/>
      <c r="R50" s="104">
        <v>0.85</v>
      </c>
      <c r="S50" s="104">
        <v>0.95</v>
      </c>
      <c r="T50" s="104" t="s">
        <v>421</v>
      </c>
      <c r="X50"/>
      <c r="AH50"/>
    </row>
    <row r="51" spans="2:50" x14ac:dyDescent="0.25">
      <c r="B51" s="175" t="s">
        <v>414</v>
      </c>
      <c r="C51" s="126">
        <f>IF($C$25=0,"CHECK INPUT DATA",ROUND(O17/(1700*O4*'Input sheet'!W7*(1-C23/C25)),2))</f>
        <v>0</v>
      </c>
      <c r="D51" s="126"/>
      <c r="O51" s="84"/>
      <c r="Q51"/>
      <c r="R51" s="104">
        <v>0.95</v>
      </c>
      <c r="S51" s="104">
        <v>1</v>
      </c>
      <c r="T51" s="104" t="s">
        <v>422</v>
      </c>
      <c r="X51"/>
      <c r="AH51"/>
      <c r="AR51"/>
      <c r="AX51"/>
    </row>
    <row r="52" spans="2:50" x14ac:dyDescent="0.25">
      <c r="B52" s="85" t="s">
        <v>419</v>
      </c>
      <c r="C52" s="84" t="str">
        <f>IF($C$25=0,"CHECK INPUT DATA",VLOOKUP(C51,R49:T52,3))</f>
        <v>Under Capacity</v>
      </c>
      <c r="D52" s="84"/>
      <c r="O52" s="84"/>
      <c r="Q52"/>
      <c r="R52" s="104">
        <v>1</v>
      </c>
      <c r="S52" s="104">
        <v>100</v>
      </c>
      <c r="T52" s="104" t="s">
        <v>423</v>
      </c>
      <c r="X52"/>
      <c r="AH52"/>
      <c r="AR52"/>
      <c r="AX52"/>
    </row>
    <row r="53" spans="2:50" x14ac:dyDescent="0.25">
      <c r="O53" s="84"/>
      <c r="Q53"/>
      <c r="X53"/>
      <c r="AH53"/>
      <c r="AR53"/>
      <c r="AX53"/>
    </row>
    <row r="54" spans="2:50" hidden="1" x14ac:dyDescent="0.25">
      <c r="B54" s="2" t="s">
        <v>354</v>
      </c>
      <c r="C54" s="2" t="e">
        <f>ROUND(SUMPRODUCT(C66:C68,D66:D68),0)</f>
        <v>#N/A</v>
      </c>
      <c r="D54" s="2" t="e">
        <f>IF($C$25=0,0,IF(D41=0,0,D11))</f>
        <v>#N/A</v>
      </c>
      <c r="E54" s="2" t="e">
        <f>IF($C$25=0,0,IF(AND(E6=0,E3&gt;0),ROUND(0.25*D54,0),E11))</f>
        <v>#N/A</v>
      </c>
      <c r="F54" s="2" t="e">
        <f>ROUND(SUMPRODUCT(F66:F68,G66:G68),0)</f>
        <v>#N/A</v>
      </c>
      <c r="G54" s="2" t="e">
        <f>IF($C$25=0,0,IF(G41=0,0,G11))</f>
        <v>#N/A</v>
      </c>
      <c r="H54" s="2" t="e">
        <f>IF($C$25=0,0,IF(AND(H6=0,H3&gt;0),ROUND(0.25*G54,0),H11))</f>
        <v>#N/A</v>
      </c>
      <c r="I54" s="2" t="e">
        <f>ROUND(SUMPRODUCT(I66:I68,J66:J68),0)</f>
        <v>#N/A</v>
      </c>
      <c r="J54" s="2" t="e">
        <f>IF($C$25=0,0,IF(J41=0,0,J11))</f>
        <v>#N/A</v>
      </c>
      <c r="K54" s="2" t="e">
        <f>IF($C$25=0,0,IF(AND(K6=0,K3&gt;0),ROUND(0.25*J54,0),K11))</f>
        <v>#N/A</v>
      </c>
      <c r="L54" s="2" t="e">
        <f>ROUND(SUMPRODUCT(L66:L68,M66:M68),0)</f>
        <v>#N/A</v>
      </c>
      <c r="M54" s="2" t="e">
        <f>IF($C$25=0,0,IF(M41=0,0,M11))</f>
        <v>#N/A</v>
      </c>
      <c r="N54" s="2" t="e">
        <f>IF($C$25=0,0,IF(AND(N6=0,N3&gt;0),ROUND(0.25*M54,0),N11))</f>
        <v>#N/A</v>
      </c>
    </row>
    <row r="55" spans="2:50" hidden="1" x14ac:dyDescent="0.25">
      <c r="B55" s="2" t="s">
        <v>355</v>
      </c>
      <c r="C55" s="2" t="e">
        <f t="shared" ref="C55:N55" si="17">IF($C$25=0,0,C38/$C$25)</f>
        <v>#N/A</v>
      </c>
      <c r="D55" s="2" t="e">
        <f t="shared" si="17"/>
        <v>#N/A</v>
      </c>
      <c r="E55" s="2" t="e">
        <f t="shared" si="17"/>
        <v>#N/A</v>
      </c>
      <c r="F55" s="2" t="e">
        <f t="shared" si="17"/>
        <v>#N/A</v>
      </c>
      <c r="G55" s="2" t="e">
        <f t="shared" si="17"/>
        <v>#N/A</v>
      </c>
      <c r="H55" s="2" t="e">
        <f t="shared" si="17"/>
        <v>#N/A</v>
      </c>
      <c r="I55" s="2" t="e">
        <f t="shared" si="17"/>
        <v>#N/A</v>
      </c>
      <c r="J55" s="2" t="e">
        <f t="shared" si="17"/>
        <v>#N/A</v>
      </c>
      <c r="K55" s="2" t="e">
        <f t="shared" si="17"/>
        <v>#N/A</v>
      </c>
      <c r="L55" s="2" t="e">
        <f t="shared" si="17"/>
        <v>#N/A</v>
      </c>
      <c r="M55" s="2" t="e">
        <f t="shared" si="17"/>
        <v>#N/A</v>
      </c>
      <c r="N55" s="2" t="e">
        <f t="shared" si="17"/>
        <v>#N/A</v>
      </c>
      <c r="Q55" t="s">
        <v>105</v>
      </c>
      <c r="R55" s="2" t="e">
        <f>IF(V44=0,0,ROUND(R44*$C$25/$V$44,0))</f>
        <v>#N/A</v>
      </c>
      <c r="S55" s="2" t="e">
        <f>IF(V44=0,0,ROUND(S44*$C$25/$V$44,0))</f>
        <v>#N/A</v>
      </c>
      <c r="T55" s="2" t="e">
        <f>IF(V44=0,0,ROUND(T44*$C$25/$V$44,0))</f>
        <v>#N/A</v>
      </c>
      <c r="U55" s="2" t="e">
        <f>IF(V44=0,0,ROUND(U44*$C$25/$V$44,0))</f>
        <v>#N/A</v>
      </c>
      <c r="W55" s="3" t="e">
        <f>SUM(R55:S55)</f>
        <v>#N/A</v>
      </c>
      <c r="X55" s="3" t="e">
        <f>SUM(T55:U55)</f>
        <v>#N/A</v>
      </c>
      <c r="Y55"/>
      <c r="Z55" t="s">
        <v>105</v>
      </c>
      <c r="AA55" s="2" t="e">
        <f>IF(W55=0,0,R31*MAX(Y44,ROUNDDOWN($W$58/W55*R55,0)))</f>
        <v>#N/A</v>
      </c>
      <c r="AB55" s="2" t="e">
        <f>IF(W55=0,0,S31*MAX(Z44,ROUNDUP($W$58/W55*S55,0)))</f>
        <v>#N/A</v>
      </c>
      <c r="AC55" s="2" t="e">
        <f>IF(X55=0,0,T31*MAX(AA44,ROUNDDOWN($X$58/X55*T55,0)))</f>
        <v>#N/A</v>
      </c>
      <c r="AD55" s="2" t="e">
        <f>IF(X55=0,0,U31*MAX(AB44,ROUNDUP($X$58/X55*U55,0)))</f>
        <v>#N/A</v>
      </c>
      <c r="AE55"/>
      <c r="AF55" t="s">
        <v>105</v>
      </c>
      <c r="AG55" s="2" t="e">
        <f>IF(AND(AB55=Z44,AA55+AB55&gt;W58),W58-AB57,AA57)</f>
        <v>#N/A</v>
      </c>
      <c r="AH55" s="2" t="e">
        <f>IF(AND(AA55=Y44,AA55+AB55&gt;W58),W58-AA57,AB57)</f>
        <v>#N/A</v>
      </c>
      <c r="AI55" s="2" t="e">
        <f>IF(AND(AD55=AB44,AC55+AD55&gt;X58),X58-AD57,AC57)</f>
        <v>#N/A</v>
      </c>
      <c r="AJ55" s="2" t="e">
        <f>IF(AND(AC55=AA44,AC55+AD55&gt;X58),X58-AC57,AD57)</f>
        <v>#N/A</v>
      </c>
      <c r="AK55" s="104"/>
      <c r="AM55"/>
      <c r="AT55"/>
    </row>
    <row r="56" spans="2:50" hidden="1" x14ac:dyDescent="0.25">
      <c r="C56" s="262" t="s">
        <v>13</v>
      </c>
      <c r="D56" s="262"/>
      <c r="F56" s="262" t="s">
        <v>18</v>
      </c>
      <c r="G56" s="262"/>
      <c r="I56" s="262" t="s">
        <v>3</v>
      </c>
      <c r="J56" s="262"/>
      <c r="L56" s="262" t="s">
        <v>8</v>
      </c>
      <c r="M56" s="262"/>
      <c r="Q56" t="s">
        <v>106</v>
      </c>
      <c r="R56" s="2" t="e">
        <f>IF(V45=0,0,ROUND(R45*$C$25/$V$45,0))</f>
        <v>#N/A</v>
      </c>
      <c r="S56" s="2" t="e">
        <f>IF(V45=0,0,ROUND(S45*$C$25/$V$45,0))</f>
        <v>#N/A</v>
      </c>
      <c r="T56" s="2" t="e">
        <f>IF(V45=0,0,ROUND(T45*$C$25/$V$45,0))</f>
        <v>#N/A</v>
      </c>
      <c r="U56" s="2" t="e">
        <f>IF(V45=0,0,ROUND(U45*$C$25/$V$45,0))</f>
        <v>#N/A</v>
      </c>
      <c r="W56" s="3" t="e">
        <f>SUM(R56:S56)</f>
        <v>#N/A</v>
      </c>
      <c r="X56" s="3" t="e">
        <f>SUM(T56:U56)</f>
        <v>#N/A</v>
      </c>
      <c r="Y56" s="84"/>
      <c r="Z56" t="s">
        <v>106</v>
      </c>
      <c r="AA56" s="2" t="e">
        <f>IF(W56=0,0,R32*MAX(Y45,ROUNDDOWN($W$58/W56*R56,0)))</f>
        <v>#N/A</v>
      </c>
      <c r="AB56" s="2" t="e">
        <f>IF(W56=0,0,S32*MAX(Z45,ROUNDUP($W$58/W56*S56,0)))</f>
        <v>#N/A</v>
      </c>
      <c r="AC56" s="2" t="e">
        <f>IF(X56=0,0,T32*MAX(AA45,ROUNDDOWN($X$58/X56*T56,0)))</f>
        <v>#N/A</v>
      </c>
      <c r="AD56" s="2" t="e">
        <f>IF(X56=0,0,U32*MAX(AB45,ROUNDUP($X$58/X56*U56,0)))</f>
        <v>#N/A</v>
      </c>
      <c r="AE56"/>
      <c r="AF56" t="s">
        <v>106</v>
      </c>
      <c r="AG56" s="2" t="e">
        <f>IF(AND(AB56=Z45,AA56+AB56&gt;W58),W58-AB56,AA58)</f>
        <v>#N/A</v>
      </c>
      <c r="AH56" s="2" t="e">
        <f>IF(AND(AA56=Y45,AA56+AB56&gt;W58),W58-AA58,AB58)</f>
        <v>#N/A</v>
      </c>
      <c r="AI56" s="2" t="e">
        <f>IF(AND(AD56=AB45,AC56+AD56&gt;X58),X58-AD58,AC58)</f>
        <v>#N/A</v>
      </c>
      <c r="AJ56" s="2" t="e">
        <f>IF(AND(AC56=AA45,AC56+AD56&gt;X58),X58-AC58,AD58)</f>
        <v>#N/A</v>
      </c>
      <c r="AK56" s="104"/>
      <c r="AM56"/>
      <c r="AT56"/>
    </row>
    <row r="57" spans="2:50" hidden="1" x14ac:dyDescent="0.25">
      <c r="B57" s="2" t="s">
        <v>224</v>
      </c>
      <c r="C57" s="2" t="e">
        <f>C97</f>
        <v>#N/A</v>
      </c>
      <c r="D57" s="2">
        <f>IF('Phase designation'!B22=2,1,0)</f>
        <v>1</v>
      </c>
      <c r="F57" s="2" t="e">
        <f>F97</f>
        <v>#N/A</v>
      </c>
      <c r="G57" s="2">
        <f>IF('Phase designation'!D22=2,1,0)</f>
        <v>1</v>
      </c>
      <c r="I57" s="2" t="e">
        <f>I97</f>
        <v>#N/A</v>
      </c>
      <c r="J57" s="2">
        <f>IF('Phase designation'!F22=2,1,0)</f>
        <v>1</v>
      </c>
      <c r="L57" s="2" t="e">
        <f>L97</f>
        <v>#N/A</v>
      </c>
      <c r="M57" s="2">
        <f>IF('Phase designation'!H22=2,1,0)</f>
        <v>1</v>
      </c>
      <c r="W57" s="34" t="e">
        <f>MAX(AC45,MAX(W55:W56))</f>
        <v>#N/A</v>
      </c>
      <c r="X57" s="34" t="e">
        <f>MAX(AD45,MAX(X55:X56))</f>
        <v>#N/A</v>
      </c>
      <c r="Y57" s="84"/>
      <c r="Z57" t="s">
        <v>105</v>
      </c>
      <c r="AA57" s="2" t="e">
        <f>AA55</f>
        <v>#N/A</v>
      </c>
      <c r="AB57" s="2" t="e">
        <f t="shared" ref="AB57:AD58" si="18">AB55</f>
        <v>#N/A</v>
      </c>
      <c r="AC57" s="2" t="e">
        <f t="shared" si="18"/>
        <v>#N/A</v>
      </c>
      <c r="AD57" s="2" t="e">
        <f t="shared" si="18"/>
        <v>#N/A</v>
      </c>
    </row>
    <row r="58" spans="2:50" ht="15.75" hidden="1" thickBot="1" x14ac:dyDescent="0.3">
      <c r="B58" s="2" t="s">
        <v>225</v>
      </c>
      <c r="C58" s="2" t="e">
        <f>C96</f>
        <v>#N/A</v>
      </c>
      <c r="D58" s="2">
        <f>IF('Phase designation'!B22=1,1,0)</f>
        <v>0</v>
      </c>
      <c r="F58" s="2" t="e">
        <f>F96</f>
        <v>#N/A</v>
      </c>
      <c r="G58" s="2">
        <f>IF('Phase designation'!D22=1,1,0)</f>
        <v>0</v>
      </c>
      <c r="I58" s="2" t="e">
        <f>I96</f>
        <v>#N/A</v>
      </c>
      <c r="J58" s="2">
        <f>IF('Phase designation'!F22=1,1,0)</f>
        <v>0</v>
      </c>
      <c r="L58" s="2" t="e">
        <f>L96</f>
        <v>#N/A</v>
      </c>
      <c r="M58" s="2">
        <f>IF('Phase designation'!H22=1,1,0)</f>
        <v>0</v>
      </c>
      <c r="W58" s="31" t="e">
        <f>C25-MIN(W57:X57)</f>
        <v>#N/A</v>
      </c>
      <c r="X58" s="31" t="e">
        <f>C25-W58</f>
        <v>#N/A</v>
      </c>
      <c r="Y58"/>
      <c r="Z58" t="s">
        <v>106</v>
      </c>
      <c r="AA58" s="2" t="e">
        <f>AA56</f>
        <v>#N/A</v>
      </c>
      <c r="AB58" s="2" t="e">
        <f t="shared" si="18"/>
        <v>#N/A</v>
      </c>
      <c r="AC58" s="2" t="e">
        <f t="shared" si="18"/>
        <v>#N/A</v>
      </c>
      <c r="AD58" s="2" t="e">
        <f t="shared" si="18"/>
        <v>#N/A</v>
      </c>
      <c r="AE58" s="105" t="s">
        <v>223</v>
      </c>
    </row>
    <row r="59" spans="2:50" hidden="1" x14ac:dyDescent="0.25">
      <c r="B59" s="2" t="s">
        <v>226</v>
      </c>
      <c r="C59" s="2" t="e">
        <f>C104</f>
        <v>#N/A</v>
      </c>
      <c r="D59" s="2">
        <f>IF('Phase designation'!B22=3,1,0)</f>
        <v>0</v>
      </c>
      <c r="F59" s="2" t="e">
        <f>F104</f>
        <v>#N/A</v>
      </c>
      <c r="G59" s="2">
        <f>IF('Phase designation'!D22=3,1,0)</f>
        <v>0</v>
      </c>
      <c r="I59" s="2" t="e">
        <f>I104</f>
        <v>#N/A</v>
      </c>
      <c r="J59" s="2">
        <f>IF('Phase designation'!F22=3,1,0)</f>
        <v>0</v>
      </c>
      <c r="L59" s="2" t="e">
        <f>L104</f>
        <v>#N/A</v>
      </c>
      <c r="M59" s="2">
        <f>IF('Phase designation'!H22=3,1,0)</f>
        <v>0</v>
      </c>
      <c r="Q59" s="87"/>
      <c r="R59" s="88"/>
      <c r="S59" s="88"/>
      <c r="T59" s="88"/>
      <c r="U59" s="88"/>
      <c r="V59" s="89" t="s">
        <v>132</v>
      </c>
      <c r="W59" s="90" t="s">
        <v>237</v>
      </c>
      <c r="X59" s="91" t="s">
        <v>238</v>
      </c>
      <c r="Y59"/>
    </row>
    <row r="60" spans="2:50" hidden="1" x14ac:dyDescent="0.25">
      <c r="B60" s="2" t="s">
        <v>353</v>
      </c>
      <c r="C60" s="2" t="e">
        <f>C103</f>
        <v>#N/A</v>
      </c>
      <c r="D60" s="2">
        <f>IF(AND(C6=0,C3&gt;0),1,0)</f>
        <v>0</v>
      </c>
      <c r="F60" s="2" t="e">
        <f>F103</f>
        <v>#N/A</v>
      </c>
      <c r="G60" s="2">
        <f>IF(AND(F6=0,F3&gt;0),1,0)</f>
        <v>0</v>
      </c>
      <c r="I60" s="2" t="e">
        <f>I103</f>
        <v>#N/A</v>
      </c>
      <c r="J60" s="2">
        <f>IF(AND(I6=0,I3&gt;0),1,0)</f>
        <v>0</v>
      </c>
      <c r="L60" s="2" t="e">
        <f>L103</f>
        <v>#N/A</v>
      </c>
      <c r="M60" s="2">
        <f>IF(AND(L6=0,L3&gt;0),1,0)</f>
        <v>0</v>
      </c>
      <c r="Q60" s="92" t="s">
        <v>105</v>
      </c>
      <c r="R60" s="38" t="e">
        <f t="shared" ref="R60:U61" si="19">AG55</f>
        <v>#N/A</v>
      </c>
      <c r="S60" s="38" t="e">
        <f t="shared" si="19"/>
        <v>#N/A</v>
      </c>
      <c r="T60" s="38" t="e">
        <f t="shared" si="19"/>
        <v>#N/A</v>
      </c>
      <c r="U60" s="38" t="e">
        <f t="shared" si="19"/>
        <v>#N/A</v>
      </c>
      <c r="V60" s="3" t="e">
        <f>SUM(R60:U60)</f>
        <v>#N/A</v>
      </c>
      <c r="W60" s="34" t="e">
        <f>R60+S60</f>
        <v>#N/A</v>
      </c>
      <c r="X60" s="93" t="e">
        <f>T60+U60</f>
        <v>#N/A</v>
      </c>
      <c r="Y60"/>
      <c r="Z60" t="s">
        <v>105</v>
      </c>
      <c r="AA60" s="2" t="e">
        <f t="shared" ref="AA60:AD61" si="20">IF(R60&lt;Y44,1,0)</f>
        <v>#N/A</v>
      </c>
      <c r="AB60" s="2" t="e">
        <f t="shared" si="20"/>
        <v>#N/A</v>
      </c>
      <c r="AC60" s="2" t="e">
        <f t="shared" si="20"/>
        <v>#N/A</v>
      </c>
      <c r="AD60" s="2" t="e">
        <f t="shared" si="20"/>
        <v>#N/A</v>
      </c>
    </row>
    <row r="61" spans="2:50" ht="15.75" hidden="1" thickBot="1" x14ac:dyDescent="0.3">
      <c r="Q61" s="94" t="s">
        <v>106</v>
      </c>
      <c r="R61" s="95" t="e">
        <f t="shared" si="19"/>
        <v>#N/A</v>
      </c>
      <c r="S61" s="95" t="e">
        <f t="shared" si="19"/>
        <v>#N/A</v>
      </c>
      <c r="T61" s="95" t="e">
        <f t="shared" si="19"/>
        <v>#N/A</v>
      </c>
      <c r="U61" s="95" t="e">
        <f t="shared" si="19"/>
        <v>#N/A</v>
      </c>
      <c r="V61" s="96" t="e">
        <f>SUM(R61:U61)</f>
        <v>#N/A</v>
      </c>
      <c r="W61" s="97" t="e">
        <f>R61+S61</f>
        <v>#N/A</v>
      </c>
      <c r="X61" s="98" t="e">
        <f>T61+U61</f>
        <v>#N/A</v>
      </c>
      <c r="Y61"/>
      <c r="Z61" t="s">
        <v>106</v>
      </c>
      <c r="AA61" s="2" t="e">
        <f t="shared" si="20"/>
        <v>#N/A</v>
      </c>
      <c r="AB61" s="2" t="e">
        <f t="shared" si="20"/>
        <v>#N/A</v>
      </c>
      <c r="AC61" s="2" t="e">
        <f t="shared" si="20"/>
        <v>#N/A</v>
      </c>
      <c r="AD61" s="2" t="e">
        <f t="shared" si="20"/>
        <v>#N/A</v>
      </c>
      <c r="AE61" s="108" t="e">
        <f>SUM(AA60:AD61)</f>
        <v>#N/A</v>
      </c>
    </row>
    <row r="62" spans="2:50" hidden="1" x14ac:dyDescent="0.25">
      <c r="B62" s="2" t="s">
        <v>322</v>
      </c>
      <c r="C62" s="2" t="e">
        <f>MAX(0,D37)</f>
        <v>#N/A</v>
      </c>
      <c r="D62" s="2">
        <f>D57</f>
        <v>1</v>
      </c>
      <c r="F62" s="2" t="e">
        <f>MAX(0,G37)</f>
        <v>#N/A</v>
      </c>
      <c r="G62" s="2">
        <f>G57</f>
        <v>1</v>
      </c>
      <c r="I62" s="2" t="e">
        <f>MAX(0,J37)</f>
        <v>#N/A</v>
      </c>
      <c r="J62" s="2">
        <f>J57</f>
        <v>1</v>
      </c>
      <c r="L62" s="2" t="e">
        <f>MAX(0,M37)</f>
        <v>#N/A</v>
      </c>
      <c r="M62" s="2">
        <f>M57</f>
        <v>1</v>
      </c>
      <c r="Z62" s="105"/>
      <c r="AA62" s="105"/>
      <c r="AB62" s="105"/>
      <c r="AC62" s="105"/>
      <c r="AD62" s="105"/>
      <c r="AE62" s="105"/>
      <c r="AF62" s="105"/>
      <c r="AG62" s="105"/>
      <c r="AH62" s="105"/>
      <c r="AI62" s="105"/>
    </row>
    <row r="63" spans="2:50" hidden="1" x14ac:dyDescent="0.25">
      <c r="B63" s="2" t="s">
        <v>323</v>
      </c>
      <c r="C63" s="2" t="e">
        <f>MAX(0,C34-C35-C36)</f>
        <v>#N/A</v>
      </c>
      <c r="D63" s="2">
        <f>D58</f>
        <v>0</v>
      </c>
      <c r="F63" s="2" t="e">
        <f>MAX(0,F34-F35-F36)</f>
        <v>#N/A</v>
      </c>
      <c r="G63" s="2">
        <f>G58</f>
        <v>0</v>
      </c>
      <c r="I63" s="2" t="e">
        <f>MAX(0,I34-I35-I36)</f>
        <v>#N/A</v>
      </c>
      <c r="J63" s="2">
        <f>J58</f>
        <v>0</v>
      </c>
      <c r="L63" s="2" t="e">
        <f>MAX(0,L34-L35-L36)</f>
        <v>#N/A</v>
      </c>
      <c r="M63" s="2">
        <f>M58</f>
        <v>0</v>
      </c>
      <c r="Q63" s="2">
        <f>R29</f>
        <v>0</v>
      </c>
      <c r="R63" s="2">
        <f>S29</f>
        <v>2</v>
      </c>
      <c r="S63" s="2">
        <f>T29</f>
        <v>0</v>
      </c>
      <c r="T63" s="2">
        <f>U29</f>
        <v>4</v>
      </c>
      <c r="U63" s="2">
        <f>R30</f>
        <v>0</v>
      </c>
      <c r="V63" s="2">
        <f>S30</f>
        <v>6</v>
      </c>
      <c r="W63" s="2">
        <f>T30</f>
        <v>0</v>
      </c>
      <c r="X63" s="2">
        <f>U30</f>
        <v>8</v>
      </c>
    </row>
    <row r="64" spans="2:50" hidden="1" x14ac:dyDescent="0.25">
      <c r="B64" s="2" t="s">
        <v>324</v>
      </c>
      <c r="C64" s="2" t="e">
        <f>MAX(0,C63+C62-C35-C36)</f>
        <v>#N/A</v>
      </c>
      <c r="D64" s="2">
        <f>D59</f>
        <v>0</v>
      </c>
      <c r="F64" s="2" t="e">
        <f>MAX(0,F63+F62-F35-F36)</f>
        <v>#N/A</v>
      </c>
      <c r="G64" s="2">
        <f>G59</f>
        <v>0</v>
      </c>
      <c r="I64" s="2" t="e">
        <f>MAX(0,I63+I62-I35-I36)</f>
        <v>#N/A</v>
      </c>
      <c r="J64" s="2">
        <f>J59</f>
        <v>0</v>
      </c>
      <c r="L64" s="2" t="e">
        <f>MAX(0,L63+L62-L35-L36)</f>
        <v>#N/A</v>
      </c>
      <c r="M64" s="2">
        <f>M59</f>
        <v>0</v>
      </c>
      <c r="Q64" s="2" t="e">
        <f>C83</f>
        <v>#N/A</v>
      </c>
      <c r="R64" s="2" t="e">
        <f>D83</f>
        <v>#N/A</v>
      </c>
      <c r="S64" s="2" t="e">
        <f>E83</f>
        <v>#N/A</v>
      </c>
      <c r="T64" s="2" t="e">
        <f>F83</f>
        <v>#N/A</v>
      </c>
      <c r="U64" s="2" t="e">
        <f>C84</f>
        <v>#N/A</v>
      </c>
      <c r="V64" s="2" t="e">
        <f>D84</f>
        <v>#N/A</v>
      </c>
      <c r="W64" s="2" t="e">
        <f>E84</f>
        <v>#N/A</v>
      </c>
      <c r="X64" s="2" t="e">
        <f>F84</f>
        <v>#N/A</v>
      </c>
    </row>
    <row r="65" spans="2:24" hidden="1" x14ac:dyDescent="0.25">
      <c r="Q65" s="2">
        <f>C33</f>
        <v>4</v>
      </c>
      <c r="R65" s="2">
        <f>D33</f>
        <v>4</v>
      </c>
      <c r="S65" s="2">
        <f>F33</f>
        <v>8</v>
      </c>
      <c r="T65" s="2">
        <f>G33</f>
        <v>8</v>
      </c>
      <c r="U65" s="2">
        <f>I33</f>
        <v>2</v>
      </c>
      <c r="V65" s="2">
        <f>J33</f>
        <v>2</v>
      </c>
      <c r="W65" s="2">
        <f>L33</f>
        <v>6</v>
      </c>
      <c r="X65" s="2">
        <f>M33</f>
        <v>6</v>
      </c>
    </row>
    <row r="66" spans="2:24" hidden="1" x14ac:dyDescent="0.25">
      <c r="B66" s="2" t="s">
        <v>432</v>
      </c>
      <c r="C66" s="2">
        <f>C14</f>
        <v>1345</v>
      </c>
      <c r="D66" s="2">
        <f>D62</f>
        <v>1</v>
      </c>
      <c r="F66" s="2">
        <f>F14</f>
        <v>1345</v>
      </c>
      <c r="G66" s="2">
        <f>G62</f>
        <v>1</v>
      </c>
      <c r="I66" s="2">
        <f>I14</f>
        <v>1345</v>
      </c>
      <c r="J66" s="2">
        <f>J62</f>
        <v>1</v>
      </c>
      <c r="L66" s="2">
        <f>L14</f>
        <v>1345</v>
      </c>
      <c r="M66" s="2">
        <f>M62</f>
        <v>1</v>
      </c>
    </row>
    <row r="67" spans="2:24" hidden="1" x14ac:dyDescent="0.25">
      <c r="B67" s="2" t="s">
        <v>433</v>
      </c>
      <c r="C67" s="2" t="e">
        <f>C11</f>
        <v>#N/A</v>
      </c>
      <c r="D67" s="2">
        <f>D63</f>
        <v>0</v>
      </c>
      <c r="F67" s="2" t="e">
        <f>F11</f>
        <v>#N/A</v>
      </c>
      <c r="G67" s="2">
        <f>G63</f>
        <v>0</v>
      </c>
      <c r="I67" s="2" t="e">
        <f>I11</f>
        <v>#N/A</v>
      </c>
      <c r="J67" s="2">
        <f>J63</f>
        <v>0</v>
      </c>
      <c r="L67" s="2" t="e">
        <f>L11</f>
        <v>#N/A</v>
      </c>
      <c r="M67" s="2">
        <f>M63</f>
        <v>0</v>
      </c>
    </row>
    <row r="68" spans="2:24" hidden="1" x14ac:dyDescent="0.25">
      <c r="B68" s="2" t="s">
        <v>434</v>
      </c>
      <c r="C68" s="165" t="e">
        <f>IF(C64=0,0,(C67*C63+C66*C62)/C64)</f>
        <v>#N/A</v>
      </c>
      <c r="D68" s="2">
        <f>D64</f>
        <v>0</v>
      </c>
      <c r="F68" s="165" t="e">
        <f>IF(F64=0,0,(F67*F63+F66*F62)/F64)</f>
        <v>#N/A</v>
      </c>
      <c r="G68" s="2">
        <f>G64</f>
        <v>0</v>
      </c>
      <c r="I68" s="165" t="e">
        <f>IF(I64=0,0,(I67*I63+I66*I62)/I64)</f>
        <v>#N/A</v>
      </c>
      <c r="J68" s="2">
        <f>J64</f>
        <v>0</v>
      </c>
      <c r="L68" s="165" t="e">
        <f>IF(L64=0,0,(L67*L63+L66*L62)/L64)</f>
        <v>#N/A</v>
      </c>
      <c r="M68" s="2">
        <f>M64</f>
        <v>0</v>
      </c>
    </row>
    <row r="69" spans="2:24" hidden="1" x14ac:dyDescent="0.25">
      <c r="Q69" s="2">
        <f>IF(Q65=0,0,MATCH(Q65,$Q$63:$X$63,0))</f>
        <v>4</v>
      </c>
      <c r="R69" s="2">
        <f t="shared" ref="R69:X69" si="21">IF(R65=0,0,MATCH(R65,$Q$63:$X$63,0))</f>
        <v>4</v>
      </c>
      <c r="S69" s="2">
        <f t="shared" si="21"/>
        <v>8</v>
      </c>
      <c r="T69" s="2">
        <f t="shared" si="21"/>
        <v>8</v>
      </c>
      <c r="U69" s="2">
        <f t="shared" si="21"/>
        <v>2</v>
      </c>
      <c r="V69" s="2">
        <f t="shared" si="21"/>
        <v>2</v>
      </c>
      <c r="W69" s="2">
        <f t="shared" si="21"/>
        <v>6</v>
      </c>
      <c r="X69" s="2">
        <f t="shared" si="21"/>
        <v>6</v>
      </c>
    </row>
    <row r="70" spans="2:24" hidden="1" x14ac:dyDescent="0.25">
      <c r="C70" s="2" t="s">
        <v>13</v>
      </c>
      <c r="F70" s="2" t="s">
        <v>18</v>
      </c>
      <c r="I70" s="2" t="s">
        <v>3</v>
      </c>
      <c r="L70" s="2" t="s">
        <v>8</v>
      </c>
    </row>
    <row r="71" spans="2:24" hidden="1" x14ac:dyDescent="0.25">
      <c r="B71" s="2" t="s">
        <v>333</v>
      </c>
      <c r="C71" s="2" t="e">
        <f>IF(C34&lt;F34,MAX(0,MIN(C34+G34-F34-D35-D36,G34-D35-D36-G37)),G34-D35-D36-G37)</f>
        <v>#N/A</v>
      </c>
      <c r="F71" s="2" t="e">
        <f>IF(F34&lt;C34,MAX(0,MIN(F34+D34-C34-G35-G36,D34-G35-G36-D37)),D34-G35-G36-D37)</f>
        <v>#N/A</v>
      </c>
      <c r="I71" s="2" t="e">
        <f>IF(I34&lt;L34,MAX(0,MIN(I34+M34-L34-J35-J36,M34-J35-J36-M37)),M34-J35-J36-M37)</f>
        <v>#N/A</v>
      </c>
      <c r="L71" s="2" t="e">
        <f>IF(L34&lt;I34,MAX(0,MIN(L34+J34-I34-M35-M36,J34-M35-M36-J37)),J34-M35-M36-J37)</f>
        <v>#N/A</v>
      </c>
    </row>
    <row r="72" spans="2:24" hidden="1" x14ac:dyDescent="0.25">
      <c r="B72" s="2" t="s">
        <v>334</v>
      </c>
      <c r="C72" s="2" t="e">
        <f>IF(C34&lt;F34,MAX(0,MIN(C34+G34-F34-D35-D36,G34-D35-D36)),G34-D35-D36)</f>
        <v>#N/A</v>
      </c>
      <c r="F72" s="2" t="e">
        <f>IF(F34&lt;C34,MAX(0,MIN(F34+D34-C34-G35-G36,D34-G35-G36)),D34-G35-G36)</f>
        <v>#N/A</v>
      </c>
      <c r="I72" s="2" t="e">
        <f>IF(I34&lt;L34,MAX(0,MIN(I34+M34-L34-J35-J36,M34-J35-J36)),M34-J35-J36)</f>
        <v>#N/A</v>
      </c>
      <c r="L72" s="2" t="e">
        <f>IF(L34&lt;I34,MAX(0,MIN(L34+J34-I34-M35-M36,J34-M35-M36)),J34-M35-M36)</f>
        <v>#N/A</v>
      </c>
    </row>
    <row r="73" spans="2:24" hidden="1" x14ac:dyDescent="0.25">
      <c r="B73" s="2" t="s">
        <v>337</v>
      </c>
      <c r="C73" s="2" t="e">
        <f>IF(F34&gt;(C34-C35-C36),MIN(C74,F34-(C34-C35-C36)+C74-C75),0)</f>
        <v>#N/A</v>
      </c>
      <c r="F73" s="2" t="e">
        <f>IF(C34&gt;(F34-F35-F36),MIN(F74,C34-(F34-F35-F36)+F74-F75),0)</f>
        <v>#N/A</v>
      </c>
      <c r="I73" s="2" t="e">
        <f>IF(L34&gt;(I34-I35-I36),MIN(I74,L34-(I34-I35-I36)+I74-I75),0)</f>
        <v>#N/A</v>
      </c>
      <c r="L73" s="2" t="e">
        <f>IF(I34&gt;(L34-L35-L36),MIN(L74,I34-(L34-L35-L36)+L74-L75),0)</f>
        <v>#N/A</v>
      </c>
    </row>
    <row r="74" spans="2:24" hidden="1" x14ac:dyDescent="0.25">
      <c r="B74" s="2" t="s">
        <v>339</v>
      </c>
      <c r="C74" s="2">
        <v>2</v>
      </c>
      <c r="F74" s="2">
        <v>2</v>
      </c>
      <c r="I74" s="2">
        <v>2</v>
      </c>
      <c r="L74" s="2">
        <v>2</v>
      </c>
    </row>
    <row r="75" spans="2:24" hidden="1" x14ac:dyDescent="0.25">
      <c r="B75" s="2" t="s">
        <v>338</v>
      </c>
      <c r="C75" s="2">
        <f>Phasing!O27</f>
        <v>1.5</v>
      </c>
      <c r="F75" s="2">
        <f>Phasing!Q27</f>
        <v>1.5</v>
      </c>
      <c r="I75" s="2">
        <f>Phasing!S27</f>
        <v>1.5</v>
      </c>
      <c r="L75" s="2">
        <f>Phasing!U27</f>
        <v>1.5</v>
      </c>
    </row>
    <row r="76" spans="2:24" hidden="1" x14ac:dyDescent="0.25">
      <c r="B76" s="2" t="s">
        <v>335</v>
      </c>
      <c r="C76" s="2" t="e">
        <f>MIN(C71+C75,C77)</f>
        <v>#N/A</v>
      </c>
      <c r="F76" s="2" t="e">
        <f>MIN(F71+F75,F77)</f>
        <v>#N/A</v>
      </c>
      <c r="I76" s="2" t="e">
        <f>MIN(I71+I75,I77)</f>
        <v>#N/A</v>
      </c>
      <c r="L76" s="2" t="e">
        <f>MIN(L71+L75,L77)</f>
        <v>#N/A</v>
      </c>
    </row>
    <row r="77" spans="2:24" hidden="1" x14ac:dyDescent="0.25">
      <c r="B77" s="2" t="s">
        <v>336</v>
      </c>
      <c r="C77" s="2" t="e">
        <f>MAX(0,C72-C73+C75)</f>
        <v>#N/A</v>
      </c>
      <c r="F77" s="2" t="e">
        <f>MAX(0,F72-F73+F75)</f>
        <v>#N/A</v>
      </c>
      <c r="I77" s="2" t="e">
        <f>MAX(0,I72-I73+I75)</f>
        <v>#N/A</v>
      </c>
      <c r="L77" s="2" t="e">
        <f>MAX(0,L72-L73+L75)</f>
        <v>#N/A</v>
      </c>
    </row>
    <row r="78" spans="2:24" hidden="1" x14ac:dyDescent="0.25"/>
    <row r="79" spans="2:24" hidden="1" x14ac:dyDescent="0.25"/>
    <row r="80" spans="2:24" hidden="1" x14ac:dyDescent="0.25"/>
    <row r="81" spans="2:21" hidden="1" x14ac:dyDescent="0.25">
      <c r="Q81"/>
      <c r="R81"/>
      <c r="S81"/>
      <c r="T81"/>
      <c r="U81"/>
    </row>
    <row r="82" spans="2:21" x14ac:dyDescent="0.25">
      <c r="C82" s="40" t="str">
        <f>R28</f>
        <v/>
      </c>
      <c r="D82" s="40" t="str">
        <f>S28</f>
        <v>b</v>
      </c>
      <c r="E82" s="40"/>
      <c r="F82" s="40" t="str">
        <f>T28</f>
        <v/>
      </c>
      <c r="G82" s="3" t="s">
        <v>132</v>
      </c>
      <c r="H82" s="34" t="s">
        <v>241</v>
      </c>
      <c r="I82" s="34" t="s">
        <v>242</v>
      </c>
      <c r="Q82"/>
      <c r="T82" s="84">
        <f>IF($C$25=0,"CHECK INPUT DATA",ROUND(O17/(1700*O4*'Input sheet'!W7*(1-C23/C25)),2))</f>
        <v>0</v>
      </c>
    </row>
    <row r="83" spans="2:21" x14ac:dyDescent="0.25">
      <c r="B83" s="101" t="s">
        <v>105</v>
      </c>
      <c r="C83" s="101" t="e">
        <f t="shared" ref="C83:F84" si="22">IF($C$25=0,0,IF($AE$61=0,R60,AI44))</f>
        <v>#N/A</v>
      </c>
      <c r="D83" s="101" t="e">
        <f t="shared" si="22"/>
        <v>#N/A</v>
      </c>
      <c r="E83" s="101" t="e">
        <f t="shared" si="22"/>
        <v>#N/A</v>
      </c>
      <c r="F83" s="101" t="e">
        <f t="shared" si="22"/>
        <v>#N/A</v>
      </c>
      <c r="G83" s="102" t="e">
        <f>SUM(C83:F83)</f>
        <v>#N/A</v>
      </c>
      <c r="H83" s="103" t="e">
        <f>C83+D83</f>
        <v>#N/A</v>
      </c>
      <c r="I83" s="103" t="e">
        <f>E83+F83</f>
        <v>#N/A</v>
      </c>
      <c r="Q83"/>
    </row>
    <row r="84" spans="2:21" x14ac:dyDescent="0.25">
      <c r="B84" s="101" t="s">
        <v>106</v>
      </c>
      <c r="C84" s="101" t="e">
        <f t="shared" si="22"/>
        <v>#N/A</v>
      </c>
      <c r="D84" s="101" t="e">
        <f t="shared" si="22"/>
        <v>#N/A</v>
      </c>
      <c r="E84" s="101" t="e">
        <f t="shared" si="22"/>
        <v>#N/A</v>
      </c>
      <c r="F84" s="101" t="e">
        <f t="shared" si="22"/>
        <v>#N/A</v>
      </c>
      <c r="G84" s="102" t="e">
        <f>SUM(C84:F84)</f>
        <v>#N/A</v>
      </c>
      <c r="H84" s="103" t="e">
        <f>C84+D84</f>
        <v>#N/A</v>
      </c>
      <c r="I84" s="103" t="e">
        <f>E84+F84</f>
        <v>#N/A</v>
      </c>
      <c r="T84" s="122">
        <f>IF($C$25=0,"CHECK INPUT DATA",IF(OR(SUM(C9:H9)=0,SUM(I9:N9)=0),0,ROUND(SUMPRODUCT(C9:N9,C44:N44)/O9,2)))</f>
        <v>0</v>
      </c>
      <c r="U84" s="84" t="str">
        <f>IF($C$25=0,"CHECK INPUT DATA",IF(T84=0,"N/A",VLOOKUP(T84,'LOS table'!$B$3:$D$8,3)))</f>
        <v>N/A</v>
      </c>
    </row>
    <row r="85" spans="2:21" hidden="1" x14ac:dyDescent="0.25"/>
    <row r="86" spans="2:21" hidden="1" x14ac:dyDescent="0.25">
      <c r="C86" s="2" t="e">
        <f>IF(C83&lt;Y44,1,0)</f>
        <v>#N/A</v>
      </c>
      <c r="D86" s="2" t="e">
        <f>IF(D83&lt;Z44,1,0)</f>
        <v>#N/A</v>
      </c>
      <c r="F86" s="2" t="e">
        <f>IF(E83&lt;AA44,1,0)</f>
        <v>#N/A</v>
      </c>
      <c r="G86" s="2" t="e">
        <f>IF(F83&lt;AB44,1,0)</f>
        <v>#N/A</v>
      </c>
    </row>
    <row r="87" spans="2:21" hidden="1" x14ac:dyDescent="0.25">
      <c r="C87" s="2" t="e">
        <f>IF(C84&lt;Y45,1,0)</f>
        <v>#N/A</v>
      </c>
      <c r="D87" s="2" t="e">
        <f>IF(D84&lt;Z45,1,0)</f>
        <v>#N/A</v>
      </c>
      <c r="F87" s="2" t="e">
        <f>IF(E84&lt;AA45,1,0)</f>
        <v>#N/A</v>
      </c>
      <c r="G87" s="2" t="e">
        <f>IF(F84&lt;AB45,1,0)</f>
        <v>#N/A</v>
      </c>
    </row>
    <row r="88" spans="2:21" hidden="1" x14ac:dyDescent="0.25"/>
    <row r="89" spans="2:21" hidden="1" x14ac:dyDescent="0.25">
      <c r="B89" s="123" t="s">
        <v>73</v>
      </c>
      <c r="C89" s="125" t="s">
        <v>13</v>
      </c>
      <c r="D89" s="125" t="s">
        <v>14</v>
      </c>
      <c r="E89" s="125" t="s">
        <v>15</v>
      </c>
      <c r="F89" s="125" t="s">
        <v>18</v>
      </c>
      <c r="G89" s="125" t="s">
        <v>19</v>
      </c>
      <c r="H89" s="125" t="s">
        <v>20</v>
      </c>
      <c r="I89" s="125" t="s">
        <v>3</v>
      </c>
      <c r="J89" s="125" t="s">
        <v>4</v>
      </c>
      <c r="K89" s="125" t="s">
        <v>5</v>
      </c>
      <c r="L89" s="125" t="s">
        <v>8</v>
      </c>
      <c r="M89" s="125" t="s">
        <v>9</v>
      </c>
      <c r="N89" s="125" t="s">
        <v>10</v>
      </c>
    </row>
    <row r="90" spans="2:21" hidden="1" x14ac:dyDescent="0.25">
      <c r="B90" s="123" t="s">
        <v>321</v>
      </c>
      <c r="C90" s="123" t="e">
        <f>C38</f>
        <v>#N/A</v>
      </c>
      <c r="D90" s="123" t="e">
        <f t="shared" ref="D90:N90" si="23">D38</f>
        <v>#N/A</v>
      </c>
      <c r="E90" s="123" t="e">
        <f t="shared" si="23"/>
        <v>#N/A</v>
      </c>
      <c r="F90" s="123" t="e">
        <f t="shared" si="23"/>
        <v>#N/A</v>
      </c>
      <c r="G90" s="123" t="e">
        <f t="shared" si="23"/>
        <v>#N/A</v>
      </c>
      <c r="H90" s="123" t="e">
        <f t="shared" si="23"/>
        <v>#N/A</v>
      </c>
      <c r="I90" s="123" t="e">
        <f t="shared" si="23"/>
        <v>#N/A</v>
      </c>
      <c r="J90" s="123" t="e">
        <f t="shared" si="23"/>
        <v>#N/A</v>
      </c>
      <c r="K90" s="123" t="e">
        <f t="shared" si="23"/>
        <v>#N/A</v>
      </c>
      <c r="L90" s="123" t="e">
        <f t="shared" si="23"/>
        <v>#N/A</v>
      </c>
      <c r="M90" s="123" t="e">
        <f t="shared" si="23"/>
        <v>#N/A</v>
      </c>
      <c r="N90" s="123" t="e">
        <f t="shared" si="23"/>
        <v>#N/A</v>
      </c>
    </row>
    <row r="91" spans="2:21" hidden="1" x14ac:dyDescent="0.25">
      <c r="B91" s="2" t="s">
        <v>342</v>
      </c>
      <c r="C91" s="2">
        <f>C3*$C$25/3600</f>
        <v>0</v>
      </c>
      <c r="F91" s="2">
        <f>F3*$C$25/3600</f>
        <v>0</v>
      </c>
      <c r="I91" s="2">
        <f>I3*$C$25/3600</f>
        <v>0</v>
      </c>
      <c r="L91" s="2">
        <f>L3*$C$25/3600</f>
        <v>0</v>
      </c>
    </row>
    <row r="92" spans="2:21" hidden="1" x14ac:dyDescent="0.25">
      <c r="B92" s="2" t="s">
        <v>341</v>
      </c>
      <c r="C92" s="2" t="e">
        <f>MAX(C90*EXP(-0.86*(C91^0.629)-C73),0)</f>
        <v>#N/A</v>
      </c>
      <c r="F92" s="2" t="e">
        <f>MAX(F90*EXP(-0.86*(F91^0.629)-F73),0)</f>
        <v>#N/A</v>
      </c>
      <c r="I92" s="2" t="e">
        <f>MAX(I90*EXP(-0.86*(I91^0.629)-I73),0)</f>
        <v>#N/A</v>
      </c>
      <c r="L92" s="2" t="e">
        <f>MAX(L90*EXP(-0.86*(L91^0.629)-L73),0)</f>
        <v>#N/A</v>
      </c>
    </row>
    <row r="93" spans="2:21" hidden="1" x14ac:dyDescent="0.25">
      <c r="B93" s="2" t="s">
        <v>343</v>
      </c>
      <c r="C93" s="2" t="e">
        <f>MAX(C90*EXP(-0.882*(C91^0.717)-C73),0)</f>
        <v>#N/A</v>
      </c>
      <c r="F93" s="2" t="e">
        <f>MAX(F90*EXP(-0.882*(F91^0.717)-F73),0)</f>
        <v>#N/A</v>
      </c>
      <c r="I93" s="2" t="e">
        <f>MAX(I90*EXP(-0.882*(I91^0.717)-I73),0)</f>
        <v>#N/A</v>
      </c>
      <c r="L93" s="2" t="e">
        <f>MAX(L90*EXP(-0.882*(L91^0.717)-L73),0)</f>
        <v>#N/A</v>
      </c>
    </row>
    <row r="94" spans="2:21" hidden="1" x14ac:dyDescent="0.25">
      <c r="B94" s="2" t="s">
        <v>340</v>
      </c>
      <c r="C94" s="2" t="e">
        <f>IF(SUM(C6:E6)=1,C92,C93)</f>
        <v>#N/A</v>
      </c>
      <c r="F94" s="2" t="e">
        <f>IF(SUM(F6:H6)=1,F92,F93)</f>
        <v>#N/A</v>
      </c>
      <c r="I94" s="2" t="e">
        <f>IF(SUM(I6:K6)=1,I92,I93)</f>
        <v>#N/A</v>
      </c>
      <c r="L94" s="2" t="e">
        <f>IF(SUM(L6:N6)=1,L92,L93)</f>
        <v>#N/A</v>
      </c>
    </row>
    <row r="95" spans="2:21" hidden="1" x14ac:dyDescent="0.25"/>
    <row r="96" spans="2:21" hidden="1" x14ac:dyDescent="0.25">
      <c r="B96" s="123" t="s">
        <v>349</v>
      </c>
      <c r="C96" s="123" t="e">
        <f>MAX(0,ROUND(C6*(C63+C35-1)*C11/$C$25,0))</f>
        <v>#N/A</v>
      </c>
      <c r="D96" s="123"/>
      <c r="E96" s="123"/>
      <c r="F96" s="123" t="e">
        <f>MAX(0,ROUND(F6*(F63+F35-1)*F11/$C$25,0))</f>
        <v>#N/A</v>
      </c>
      <c r="G96" s="123"/>
      <c r="H96" s="123"/>
      <c r="I96" s="123" t="e">
        <f>MAX(0,ROUND(I6*(I63+I35-1)*I11/$C$25,0))</f>
        <v>#N/A</v>
      </c>
      <c r="J96" s="123"/>
      <c r="K96" s="123"/>
      <c r="L96" s="123" t="e">
        <f>MAX(0,ROUND(L6*(L63+L35-1)*L11/$C$25,0))</f>
        <v>#N/A</v>
      </c>
    </row>
    <row r="97" spans="1:13" hidden="1" x14ac:dyDescent="0.25">
      <c r="B97" s="123" t="s">
        <v>344</v>
      </c>
      <c r="C97" s="123" t="e">
        <f>ROUND(((MIN(C77-C94,C76)*C14+7200)/$C$25)*C6,0)</f>
        <v>#N/A</v>
      </c>
      <c r="D97" s="123"/>
      <c r="E97" s="123"/>
      <c r="F97" s="123" t="e">
        <f>ROUND(((MIN(F77-F94,F76)*F14+7200)/$C$25)*F6,0)</f>
        <v>#N/A</v>
      </c>
      <c r="G97" s="123"/>
      <c r="H97" s="123"/>
      <c r="I97" s="123" t="e">
        <f>ROUND(((MIN(I77-I94,I76)*I14+7200)/$C$25)*I6,0)</f>
        <v>#N/A</v>
      </c>
      <c r="J97" s="123"/>
      <c r="K97" s="123"/>
      <c r="L97" s="123" t="e">
        <f>ROUND(((MIN(L77-L94,L76)*L14+7200)/$C$25)*L6,0)</f>
        <v>#N/A</v>
      </c>
    </row>
    <row r="98" spans="1:13" hidden="1" x14ac:dyDescent="0.25">
      <c r="B98" s="2" t="s">
        <v>345</v>
      </c>
      <c r="C98" s="2">
        <f>IF(C14=0,0,$S$2/C14)</f>
        <v>1.4126394052044611</v>
      </c>
      <c r="F98" s="2">
        <f>IF(F14=0,0,$S$2/F14)</f>
        <v>1.4126394052044611</v>
      </c>
      <c r="I98" s="2">
        <f>IF(I14=0,0,$S$2/I14)</f>
        <v>1.4126394052044611</v>
      </c>
      <c r="L98" s="2">
        <f>IF(L14=0,0,$S$2/L14)</f>
        <v>1.4126394052044611</v>
      </c>
    </row>
    <row r="99" spans="1:13" hidden="1" x14ac:dyDescent="0.25">
      <c r="B99" s="2" t="s">
        <v>346</v>
      </c>
      <c r="C99" s="2" t="e">
        <f>MAX(0,0.5*(C77-C76-C94))</f>
        <v>#N/A</v>
      </c>
      <c r="F99" s="2" t="e">
        <f>MAX(0,0.5*(F77-F76-F94))</f>
        <v>#N/A</v>
      </c>
      <c r="I99" s="2" t="e">
        <f>MAX(0,0.5*(I77-I76-I94))</f>
        <v>#N/A</v>
      </c>
      <c r="L99" s="2" t="e">
        <f>MAX(0,0.5*(L77-L76-L94))</f>
        <v>#N/A</v>
      </c>
    </row>
    <row r="100" spans="1:13" hidden="1" x14ac:dyDescent="0.25">
      <c r="B100" s="2" t="s">
        <v>348</v>
      </c>
      <c r="C100" s="2">
        <f>IF(SUM(F3:H3)=0,0,F3/SUM(F3:H3))</f>
        <v>0</v>
      </c>
      <c r="F100" s="2">
        <f>IF(SUM(C3:E3)=0,0,C3/SUM(C3:E3))</f>
        <v>0</v>
      </c>
      <c r="I100" s="2">
        <f>IF(SUM(L3:N3)=0,0,L3/SUM(L3:N3))</f>
        <v>0</v>
      </c>
      <c r="L100" s="2">
        <f>IF(SUM(I3:K3)=0,0,I3/SUM(I3:K3))</f>
        <v>0</v>
      </c>
    </row>
    <row r="101" spans="1:13" hidden="1" x14ac:dyDescent="0.25">
      <c r="B101" s="2" t="s">
        <v>347</v>
      </c>
      <c r="C101" s="2">
        <f>IF(C100=0,0,MAX(1,(1-(1-C100)^C99)/C100))</f>
        <v>0</v>
      </c>
      <c r="F101" s="2">
        <f>IF(F100=0,0,MAX(1,(1-(1-F100)^F99)/F100))</f>
        <v>0</v>
      </c>
      <c r="I101" s="2">
        <f>IF(I100=0,0,MAX(1,(1-(1-I100)^I99)/I100))</f>
        <v>0</v>
      </c>
      <c r="L101" s="2">
        <f>IF(L100=0,0,MAX(1,(1-(1-L100)^L99)/L100))</f>
        <v>0</v>
      </c>
    </row>
    <row r="102" spans="1:13" hidden="1" x14ac:dyDescent="0.25">
      <c r="B102" s="2" t="s">
        <v>351</v>
      </c>
      <c r="C102" s="2">
        <f>IF(SUM(C3:E3)=0,0,C3/SUM(C3:E3))</f>
        <v>0</v>
      </c>
      <c r="F102" s="2">
        <f>IF(SUM(F3:H3)=0,0,F3/SUM(F3:H3))</f>
        <v>0</v>
      </c>
      <c r="I102" s="2">
        <f>IF(SUM(I3:K3)=0,0,I3/SUM(I3:K3))</f>
        <v>0</v>
      </c>
      <c r="L102" s="2">
        <f>IF(SUM(L3:N3)=0,0,L3/SUM(L3:N3))</f>
        <v>0</v>
      </c>
    </row>
    <row r="103" spans="1:13" hidden="1" x14ac:dyDescent="0.25">
      <c r="B103" s="123" t="s">
        <v>350</v>
      </c>
      <c r="C103" s="123" t="e">
        <f>ROUND((C77*C14+3600*(1+C102))/$C$25,0)</f>
        <v>#N/A</v>
      </c>
      <c r="D103" s="123"/>
      <c r="E103" s="123"/>
      <c r="F103" s="123" t="e">
        <f>ROUND((F77*F14+3600*(1+F102))/$C$25,0)</f>
        <v>#N/A</v>
      </c>
      <c r="G103" s="123"/>
      <c r="H103" s="123"/>
      <c r="I103" s="123" t="e">
        <f>ROUND((I77*I14+3600*(1+I102))/$C$25,0)</f>
        <v>#N/A</v>
      </c>
      <c r="J103" s="123"/>
      <c r="K103" s="123"/>
      <c r="L103" s="123" t="e">
        <f>ROUND((L77*L14+3600*(1+L102))/$C$25,0)</f>
        <v>#N/A</v>
      </c>
    </row>
    <row r="104" spans="1:13" hidden="1" x14ac:dyDescent="0.25">
      <c r="B104" s="123" t="s">
        <v>352</v>
      </c>
      <c r="C104" s="123" t="e">
        <f>MAX(0,ROUND(((C63+C35-1)*C11/$C$25+(MIN(C77-C94,C76)*C14+7200)/$C$25)*C6,0))</f>
        <v>#N/A</v>
      </c>
      <c r="D104" s="123"/>
      <c r="E104" s="123"/>
      <c r="F104" s="123" t="e">
        <f>MAX(0,ROUND(((F63+F35-1)*F11/$C$25+(MIN(F77-F94,F76)*F14+7200)/$C$25)*F6,0))</f>
        <v>#N/A</v>
      </c>
      <c r="G104" s="123"/>
      <c r="H104" s="123"/>
      <c r="I104" s="123" t="e">
        <f>MAX(0,ROUND(((I63+I35-1)*I11/$C$25+(MIN(I77-I94,I76)*I14+7200)/$C$25)*I6,0))</f>
        <v>#N/A</v>
      </c>
      <c r="J104" s="123"/>
      <c r="K104" s="123"/>
      <c r="L104" s="123" t="e">
        <f>MAX(0,ROUND(((L63+L35-1)*L11/$C$25+(MIN(L77-L94,L76)*L14+7200)/$C$25)*L6,0))</f>
        <v>#N/A</v>
      </c>
    </row>
    <row r="105" spans="1:13" hidden="1" x14ac:dyDescent="0.25"/>
    <row r="106" spans="1:13" hidden="1" x14ac:dyDescent="0.25">
      <c r="A106" s="287" t="s">
        <v>479</v>
      </c>
      <c r="B106" s="138" t="s">
        <v>73</v>
      </c>
      <c r="C106" s="138"/>
      <c r="D106" s="138" t="s">
        <v>14</v>
      </c>
      <c r="E106" s="138"/>
      <c r="F106" s="138"/>
      <c r="G106" s="138" t="s">
        <v>19</v>
      </c>
      <c r="H106" s="138"/>
      <c r="I106" s="138"/>
      <c r="J106" s="138" t="s">
        <v>4</v>
      </c>
      <c r="K106" s="138"/>
      <c r="L106" s="138"/>
      <c r="M106" s="160" t="s">
        <v>9</v>
      </c>
    </row>
    <row r="107" spans="1:13" hidden="1" x14ac:dyDescent="0.25">
      <c r="A107" s="283"/>
      <c r="B107" s="2" t="s">
        <v>470</v>
      </c>
      <c r="D107" s="2" t="e">
        <f>D37-Phasing!P19</f>
        <v>#N/A</v>
      </c>
      <c r="G107" s="2" t="e">
        <f>G37-Phasing!R19</f>
        <v>#N/A</v>
      </c>
      <c r="J107" s="2" t="e">
        <f>J37-Phasing!T19</f>
        <v>#N/A</v>
      </c>
      <c r="M107" s="24" t="e">
        <f>M37-Phasing!V19</f>
        <v>#N/A</v>
      </c>
    </row>
    <row r="108" spans="1:13" hidden="1" x14ac:dyDescent="0.25">
      <c r="A108" s="283"/>
      <c r="B108" s="2" t="s">
        <v>471</v>
      </c>
      <c r="D108" s="2" t="e">
        <f>D107+4</f>
        <v>#N/A</v>
      </c>
      <c r="G108" s="2" t="e">
        <f>G107+4</f>
        <v>#N/A</v>
      </c>
      <c r="J108" s="2" t="e">
        <f>J107+4</f>
        <v>#N/A</v>
      </c>
      <c r="M108" s="24" t="e">
        <f>M107+4</f>
        <v>#N/A</v>
      </c>
    </row>
    <row r="109" spans="1:13" hidden="1" x14ac:dyDescent="0.25">
      <c r="A109" s="283"/>
      <c r="B109" s="2" t="s">
        <v>472</v>
      </c>
      <c r="C109" s="187"/>
      <c r="D109" s="187" t="e">
        <f>(($C$25-D108)^2)/(2*$C$25)</f>
        <v>#N/A</v>
      </c>
      <c r="E109" s="187"/>
      <c r="F109" s="187"/>
      <c r="G109" s="187" t="e">
        <f>(($C$25-G108)^2)/(2*$C$25)</f>
        <v>#N/A</v>
      </c>
      <c r="H109" s="187"/>
      <c r="I109" s="187"/>
      <c r="J109" s="187" t="e">
        <f>(($C$25-J108)^2)/(2*$C$25)</f>
        <v>#N/A</v>
      </c>
      <c r="K109" s="187"/>
      <c r="L109" s="187"/>
      <c r="M109" s="216" t="e">
        <f>(($C$25-M108)^2)/(2*$C$25)</f>
        <v>#N/A</v>
      </c>
    </row>
    <row r="110" spans="1:13" hidden="1" x14ac:dyDescent="0.25">
      <c r="A110" s="283"/>
      <c r="B110" s="2" t="s">
        <v>476</v>
      </c>
      <c r="D110" s="2">
        <f>'Input sheet'!E17</f>
        <v>0</v>
      </c>
      <c r="G110" s="2">
        <f>'Input sheet'!Q17</f>
        <v>0</v>
      </c>
      <c r="J110" s="2">
        <f>'Input sheet'!O21</f>
        <v>0</v>
      </c>
      <c r="M110" s="24">
        <f>'Input sheet'!M6</f>
        <v>0</v>
      </c>
    </row>
    <row r="111" spans="1:13" hidden="1" x14ac:dyDescent="0.25">
      <c r="A111" s="283"/>
      <c r="B111" s="2" t="s">
        <v>478</v>
      </c>
      <c r="D111" s="178" t="e">
        <f>D109*D110/3600</f>
        <v>#N/A</v>
      </c>
      <c r="E111" s="178"/>
      <c r="F111" s="178"/>
      <c r="G111" s="178" t="e">
        <f>G109*G110/3600</f>
        <v>#N/A</v>
      </c>
      <c r="H111" s="178"/>
      <c r="I111" s="178"/>
      <c r="J111" s="178" t="e">
        <f>J109*J110/3600</f>
        <v>#N/A</v>
      </c>
      <c r="K111" s="178"/>
      <c r="L111" s="178"/>
      <c r="M111" s="217" t="e">
        <f>M109*M110/3600</f>
        <v>#N/A</v>
      </c>
    </row>
    <row r="112" spans="1:13" hidden="1" x14ac:dyDescent="0.25">
      <c r="A112" s="283"/>
      <c r="B112" s="2" t="s">
        <v>477</v>
      </c>
      <c r="D112" s="178" t="e">
        <f>D111+G111+J111+M111</f>
        <v>#N/A</v>
      </c>
      <c r="E112" s="178"/>
      <c r="F112" s="178"/>
      <c r="G112" s="178"/>
      <c r="H112" s="178"/>
      <c r="I112" s="178"/>
      <c r="J112" s="178"/>
      <c r="K112" s="178"/>
      <c r="L112" s="178"/>
      <c r="M112" s="217"/>
    </row>
    <row r="113" spans="1:58" hidden="1" x14ac:dyDescent="0.25">
      <c r="A113" s="283"/>
      <c r="B113" s="2" t="s">
        <v>486</v>
      </c>
      <c r="D113" s="165">
        <f>Phasing!P3</f>
        <v>0</v>
      </c>
      <c r="E113" s="165"/>
      <c r="F113" s="165"/>
      <c r="G113" s="165">
        <f>Phasing!R3</f>
        <v>0</v>
      </c>
      <c r="H113" s="165"/>
      <c r="I113" s="165"/>
      <c r="J113" s="165">
        <f>Phasing!T3</f>
        <v>0</v>
      </c>
      <c r="K113" s="165"/>
      <c r="L113" s="165"/>
      <c r="M113" s="219">
        <f>Phasing!V3</f>
        <v>0</v>
      </c>
    </row>
    <row r="114" spans="1:58" hidden="1" x14ac:dyDescent="0.25">
      <c r="A114" s="288"/>
      <c r="B114" s="159" t="s">
        <v>487</v>
      </c>
      <c r="C114" s="159"/>
      <c r="D114" s="220">
        <f>MAX(D113:M113)</f>
        <v>0</v>
      </c>
      <c r="E114" s="220"/>
      <c r="F114" s="220"/>
      <c r="G114" s="220"/>
      <c r="H114" s="220"/>
      <c r="I114" s="220"/>
      <c r="J114" s="220"/>
      <c r="K114" s="220"/>
      <c r="L114" s="220"/>
      <c r="M114" s="221"/>
    </row>
    <row r="115" spans="1:58" hidden="1" x14ac:dyDescent="0.25"/>
    <row r="116" spans="1:58" hidden="1" x14ac:dyDescent="0.25">
      <c r="A116" s="287" t="s">
        <v>485</v>
      </c>
      <c r="B116" s="138" t="s">
        <v>73</v>
      </c>
      <c r="C116" s="138"/>
      <c r="D116" s="138" t="s">
        <v>14</v>
      </c>
      <c r="E116" s="138"/>
      <c r="F116" s="138"/>
      <c r="G116" s="138" t="s">
        <v>19</v>
      </c>
      <c r="H116" s="138"/>
      <c r="I116" s="138"/>
      <c r="J116" s="138" t="s">
        <v>4</v>
      </c>
      <c r="K116" s="138"/>
      <c r="L116" s="138"/>
      <c r="M116" s="160" t="s">
        <v>9</v>
      </c>
    </row>
    <row r="117" spans="1:58" hidden="1" x14ac:dyDescent="0.25">
      <c r="A117" s="283"/>
      <c r="B117" s="2" t="s">
        <v>480</v>
      </c>
      <c r="D117" s="165" t="e">
        <f>2000*D38/$C$25</f>
        <v>#N/A</v>
      </c>
      <c r="E117" s="165"/>
      <c r="F117" s="165"/>
      <c r="G117" s="165" t="e">
        <f>2000*G38/$C$25</f>
        <v>#N/A</v>
      </c>
      <c r="H117" s="165"/>
      <c r="I117" s="165"/>
      <c r="J117" s="165" t="e">
        <f>2000*J38/$C$25</f>
        <v>#N/A</v>
      </c>
      <c r="K117" s="165"/>
      <c r="L117" s="165"/>
      <c r="M117" s="219" t="e">
        <f>2000*M38/$C$25</f>
        <v>#N/A</v>
      </c>
    </row>
    <row r="118" spans="1:58" hidden="1" x14ac:dyDescent="0.25">
      <c r="A118" s="283"/>
      <c r="B118" s="2" t="s">
        <v>482</v>
      </c>
      <c r="D118" s="165">
        <f>'Input sheet'!E18</f>
        <v>0</v>
      </c>
      <c r="E118" s="165"/>
      <c r="F118" s="165"/>
      <c r="G118" s="165">
        <f>'Input sheet'!Q18</f>
        <v>0</v>
      </c>
      <c r="H118" s="165"/>
      <c r="I118" s="165"/>
      <c r="J118" s="165">
        <f>'Input sheet'!P21</f>
        <v>0</v>
      </c>
      <c r="K118" s="165"/>
      <c r="L118" s="165"/>
      <c r="M118" s="219">
        <f>'Input sheet'!N6</f>
        <v>0</v>
      </c>
    </row>
    <row r="119" spans="1:58" hidden="1" x14ac:dyDescent="0.25">
      <c r="A119" s="283"/>
      <c r="B119" s="2" t="s">
        <v>483</v>
      </c>
      <c r="D119" s="165" t="e">
        <f>D38</f>
        <v>#N/A</v>
      </c>
      <c r="E119" s="165"/>
      <c r="F119" s="165"/>
      <c r="G119" s="165" t="e">
        <f>G38</f>
        <v>#N/A</v>
      </c>
      <c r="H119" s="165"/>
      <c r="I119" s="165"/>
      <c r="J119" s="165" t="e">
        <f>J38</f>
        <v>#N/A</v>
      </c>
      <c r="K119" s="165"/>
      <c r="L119" s="165"/>
      <c r="M119" s="219" t="e">
        <f>M38</f>
        <v>#N/A</v>
      </c>
    </row>
    <row r="120" spans="1:58" hidden="1" x14ac:dyDescent="0.25">
      <c r="A120" s="283"/>
      <c r="B120" s="2" t="s">
        <v>481</v>
      </c>
      <c r="D120" s="187" t="e">
        <f>(0.5*$C$25*(1-D119/$C$25)^2)/(1-(D118/D117)*(D119/$C$25))</f>
        <v>#N/A</v>
      </c>
      <c r="E120" s="187"/>
      <c r="F120" s="187"/>
      <c r="G120" s="187" t="e">
        <f>(0.5*$C$25*(1-G119/$C$25)^2)/(1-(G118/G117)*(G119/$C$25))</f>
        <v>#N/A</v>
      </c>
      <c r="H120" s="187"/>
      <c r="I120" s="187"/>
      <c r="J120" s="187" t="e">
        <f>(0.5*$C$25*(1-J119/$C$25)^2)/(1-(J118/J117)*(J119/$C$25))</f>
        <v>#N/A</v>
      </c>
      <c r="K120" s="187"/>
      <c r="L120" s="187"/>
      <c r="M120" s="216" t="e">
        <f>(0.5*$C$25*(1-M119/$C$25)^2)/(1-(M118/M117)*(M119/$C$25))</f>
        <v>#N/A</v>
      </c>
    </row>
    <row r="121" spans="1:58" hidden="1" x14ac:dyDescent="0.25">
      <c r="A121" s="288"/>
      <c r="B121" s="159" t="s">
        <v>484</v>
      </c>
      <c r="C121" s="159"/>
      <c r="D121" s="218" t="e">
        <f>(D118*D120+G118*G120+J118*J120+M118*M120)/3600</f>
        <v>#N/A</v>
      </c>
      <c r="E121" s="159"/>
      <c r="F121" s="159"/>
      <c r="G121" s="159"/>
      <c r="H121" s="159"/>
      <c r="I121" s="159"/>
      <c r="J121" s="159"/>
      <c r="K121" s="159"/>
      <c r="L121" s="159"/>
      <c r="M121" s="161"/>
    </row>
    <row r="122" spans="1:58" hidden="1" x14ac:dyDescent="0.25"/>
    <row r="123" spans="1:58" hidden="1" x14ac:dyDescent="0.25">
      <c r="A123" s="287" t="s">
        <v>496</v>
      </c>
      <c r="B123" s="138" t="s">
        <v>492</v>
      </c>
      <c r="C123" s="138" t="s">
        <v>13</v>
      </c>
      <c r="D123" s="138" t="s">
        <v>14</v>
      </c>
      <c r="E123" s="138" t="s">
        <v>15</v>
      </c>
      <c r="F123" s="138" t="s">
        <v>18</v>
      </c>
      <c r="G123" s="138" t="s">
        <v>19</v>
      </c>
      <c r="H123" s="138" t="s">
        <v>20</v>
      </c>
      <c r="I123" s="138" t="s">
        <v>3</v>
      </c>
      <c r="J123" s="138" t="s">
        <v>4</v>
      </c>
      <c r="K123" s="138" t="s">
        <v>5</v>
      </c>
      <c r="L123" s="138" t="s">
        <v>8</v>
      </c>
      <c r="M123" s="138" t="s">
        <v>9</v>
      </c>
      <c r="N123" s="138" t="s">
        <v>10</v>
      </c>
      <c r="O123" s="138"/>
      <c r="P123" s="138"/>
      <c r="Q123" s="138"/>
      <c r="R123" s="138"/>
      <c r="S123" s="138"/>
      <c r="T123" s="138"/>
      <c r="U123" s="138"/>
      <c r="V123" s="138"/>
      <c r="W123" s="138"/>
      <c r="X123" s="138"/>
      <c r="Y123" s="138"/>
      <c r="Z123" s="138"/>
      <c r="AA123" s="138"/>
      <c r="AB123" s="138"/>
      <c r="AC123" s="138"/>
      <c r="AD123" s="138"/>
      <c r="AE123" s="138"/>
      <c r="AF123" s="138"/>
      <c r="AG123" s="138"/>
      <c r="AH123" s="138"/>
      <c r="AI123" s="138"/>
      <c r="AJ123" s="138"/>
      <c r="AK123" s="138"/>
      <c r="AL123" s="138"/>
      <c r="AM123" s="138"/>
      <c r="AN123" s="138"/>
      <c r="AO123" s="138"/>
      <c r="AP123" s="138"/>
      <c r="AQ123" s="138"/>
      <c r="AR123" s="138"/>
      <c r="AS123" s="138"/>
      <c r="AT123" s="138"/>
      <c r="AU123" s="138"/>
      <c r="AV123" s="138"/>
      <c r="AW123" s="138"/>
      <c r="AX123" s="138"/>
      <c r="AY123" s="138"/>
      <c r="AZ123" s="138"/>
      <c r="BA123" s="138"/>
      <c r="BB123" s="138"/>
      <c r="BC123" s="138"/>
      <c r="BD123" s="138"/>
      <c r="BE123" s="138"/>
      <c r="BF123" s="160" t="s">
        <v>494</v>
      </c>
    </row>
    <row r="124" spans="1:58" hidden="1" x14ac:dyDescent="0.25">
      <c r="A124" s="283"/>
      <c r="B124" s="2" t="s">
        <v>489</v>
      </c>
      <c r="C124" s="178">
        <f>(((100-'Input sheet'!$B$4)/100)*'Phase calculation'!C3*'Phase calculation'!C44*'Input sheet'!$B$2)/3600</f>
        <v>0</v>
      </c>
      <c r="D124" s="178">
        <f>(((100-'Input sheet'!$B$4)/100)*'Phase calculation'!D3*'Phase calculation'!D44*'Input sheet'!$B$2)/3600</f>
        <v>0</v>
      </c>
      <c r="E124" s="178">
        <f>(((100-'Input sheet'!$B$4)/100)*'Phase calculation'!E3*'Phase calculation'!E44*'Input sheet'!$B$2)/3600</f>
        <v>0</v>
      </c>
      <c r="F124" s="178">
        <f>(((100-'Input sheet'!$B$4)/100)*'Phase calculation'!F3*'Phase calculation'!F44*'Input sheet'!$B$2)/3600</f>
        <v>0</v>
      </c>
      <c r="G124" s="178">
        <f>(((100-'Input sheet'!$B$4)/100)*'Phase calculation'!G3*'Phase calculation'!G44*'Input sheet'!$B$2)/3600</f>
        <v>0</v>
      </c>
      <c r="H124" s="178">
        <f>(((100-'Input sheet'!$B$4)/100)*'Phase calculation'!H3*'Phase calculation'!H44*'Input sheet'!$B$2)/3600</f>
        <v>0</v>
      </c>
      <c r="I124" s="178">
        <f>(((100-'Input sheet'!$B$4)/100)*'Phase calculation'!I3*'Phase calculation'!I44*'Input sheet'!$B$2)/3600</f>
        <v>0</v>
      </c>
      <c r="J124" s="178">
        <f>(((100-'Input sheet'!$B$4)/100)*'Phase calculation'!J3*'Phase calculation'!J44*'Input sheet'!$B$2)/3600</f>
        <v>0</v>
      </c>
      <c r="K124" s="178">
        <f>(((100-'Input sheet'!$B$4)/100)*'Phase calculation'!K3*'Phase calculation'!K44*'Input sheet'!$B$2)/3600</f>
        <v>0</v>
      </c>
      <c r="L124" s="178">
        <f>(((100-'Input sheet'!$B$4)/100)*'Phase calculation'!L3*'Phase calculation'!L44*'Input sheet'!$B$2)/3600</f>
        <v>0</v>
      </c>
      <c r="M124" s="178">
        <f>(((100-'Input sheet'!$B$4)/100)*'Phase calculation'!M3*'Phase calculation'!M44*'Input sheet'!$B$2)/3600</f>
        <v>0</v>
      </c>
      <c r="N124" s="178">
        <f>(((100-'Input sheet'!$B$4)/100)*'Phase calculation'!N3*'Phase calculation'!N44*'Input sheet'!$B$2)/3600</f>
        <v>0</v>
      </c>
      <c r="BF124" s="217">
        <f>SUM(C124:N124)</f>
        <v>0</v>
      </c>
    </row>
    <row r="125" spans="1:58" hidden="1" x14ac:dyDescent="0.25">
      <c r="A125" s="283"/>
      <c r="B125" s="2" t="s">
        <v>490</v>
      </c>
      <c r="C125" s="178">
        <f>(('Input sheet'!$B$4/100)*'Phase calculation'!C3*'Phase calculation'!C44*'Input sheet'!$B$3)/3600</f>
        <v>0</v>
      </c>
      <c r="D125" s="178">
        <f>(('Input sheet'!$B$4/100)*'Phase calculation'!D3*'Phase calculation'!D44*'Input sheet'!$B$3)/3600</f>
        <v>0</v>
      </c>
      <c r="E125" s="178">
        <f>(('Input sheet'!$B$4/100)*'Phase calculation'!E3*'Phase calculation'!E44*'Input sheet'!$B$3)/3600</f>
        <v>0</v>
      </c>
      <c r="F125" s="178">
        <f>(('Input sheet'!$B$4/100)*'Phase calculation'!F3*'Phase calculation'!F44*'Input sheet'!$B$3)/3600</f>
        <v>0</v>
      </c>
      <c r="G125" s="178">
        <f>(('Input sheet'!$B$4/100)*'Phase calculation'!G3*'Phase calculation'!G44*'Input sheet'!$B$3)/3600</f>
        <v>0</v>
      </c>
      <c r="H125" s="178">
        <f>(('Input sheet'!$B$4/100)*'Phase calculation'!H3*'Phase calculation'!H44*'Input sheet'!$B$3)/3600</f>
        <v>0</v>
      </c>
      <c r="I125" s="178">
        <f>(('Input sheet'!$B$4/100)*'Phase calculation'!I3*'Phase calculation'!I44*'Input sheet'!$B$3)/3600</f>
        <v>0</v>
      </c>
      <c r="J125" s="178">
        <f>(('Input sheet'!$B$4/100)*'Phase calculation'!J3*'Phase calculation'!J44*'Input sheet'!$B$3)/3600</f>
        <v>0</v>
      </c>
      <c r="K125" s="178">
        <f>(('Input sheet'!$B$4/100)*'Phase calculation'!K3*'Phase calculation'!K44*'Input sheet'!$B$3)/3600</f>
        <v>0</v>
      </c>
      <c r="L125" s="178">
        <f>(('Input sheet'!$B$4/100)*'Phase calculation'!L3*'Phase calculation'!L44*'Input sheet'!$B$3)/3600</f>
        <v>0</v>
      </c>
      <c r="M125" s="178">
        <f>(('Input sheet'!$B$4/100)*'Phase calculation'!M3*'Phase calculation'!M44*'Input sheet'!$B$3)/3600</f>
        <v>0</v>
      </c>
      <c r="N125" s="178">
        <f>(('Input sheet'!$B$4/100)*'Phase calculation'!N3*'Phase calculation'!N44*'Input sheet'!$B$3)/3600</f>
        <v>0</v>
      </c>
      <c r="O125" s="178">
        <f>(('Input sheet'!$B$4/100)*'Phase calculation'!O3*'Phase calculation'!O44*'Input sheet'!$B$3)/3600</f>
        <v>0</v>
      </c>
      <c r="P125" s="178">
        <f>(('Input sheet'!$B$4/100)*'Phase calculation'!P3*'Phase calculation'!P44*'Input sheet'!$B$3)/3600</f>
        <v>0</v>
      </c>
      <c r="Q125" s="178" t="e">
        <f>(('Input sheet'!$B$4/100)*'Phase calculation'!Q3*'Phase calculation'!Q44*'Input sheet'!$B$3)/3600</f>
        <v>#VALUE!</v>
      </c>
      <c r="R125" s="178" t="e">
        <f>(('Input sheet'!$B$4/100)*'Phase calculation'!R3*'Phase calculation'!R44*'Input sheet'!$B$3)/3600</f>
        <v>#VALUE!</v>
      </c>
      <c r="S125" s="178">
        <f>(('Input sheet'!$B$4/100)*'Phase calculation'!S3*'Phase calculation'!S44*'Input sheet'!$B$3)/3600</f>
        <v>2.1437500000000002E-2</v>
      </c>
      <c r="T125" s="178" t="e">
        <f>(('Input sheet'!$B$4/100)*'Phase calculation'!T3*'Phase calculation'!T44*'Input sheet'!$B$3)/3600</f>
        <v>#N/A</v>
      </c>
      <c r="U125" s="178">
        <f>(('Input sheet'!$B$4/100)*'Phase calculation'!U3*'Phase calculation'!U44*'Input sheet'!$B$3)/3600</f>
        <v>0</v>
      </c>
      <c r="V125" s="178" t="e">
        <f>(('Input sheet'!$B$4/100)*'Phase calculation'!V3*'Phase calculation'!V44*'Input sheet'!$B$3)/3600</f>
        <v>#N/A</v>
      </c>
      <c r="W125" s="178">
        <f>(('Input sheet'!$B$4/100)*'Phase calculation'!W3*'Phase calculation'!W44*'Input sheet'!$B$3)/3600</f>
        <v>0</v>
      </c>
      <c r="X125" s="178" t="e">
        <f>(('Input sheet'!$B$4/100)*'Phase calculation'!X3*'Phase calculation'!X44*'Input sheet'!$B$3)/3600</f>
        <v>#VALUE!</v>
      </c>
      <c r="Y125" s="178" t="e">
        <f>(('Input sheet'!$B$4/100)*'Phase calculation'!Y3*'Phase calculation'!Y44*'Input sheet'!$B$3)/3600</f>
        <v>#VALUE!</v>
      </c>
      <c r="Z125" s="178" t="e">
        <f>(('Input sheet'!$B$4/100)*'Phase calculation'!Z3*'Phase calculation'!Z44*'Input sheet'!$B$3)/3600</f>
        <v>#VALUE!</v>
      </c>
      <c r="AA125" s="178" t="e">
        <f>(('Input sheet'!$B$4/100)*'Phase calculation'!AA3*'Phase calculation'!AA44*'Input sheet'!$B$3)/3600</f>
        <v>#VALUE!</v>
      </c>
      <c r="AB125" s="178" t="e">
        <f>(('Input sheet'!$B$4/100)*'Phase calculation'!AB3*'Phase calculation'!AB44*'Input sheet'!$B$3)/3600</f>
        <v>#VALUE!</v>
      </c>
      <c r="AC125" s="178" t="e">
        <f>(('Input sheet'!$B$4/100)*'Phase calculation'!AC3*'Phase calculation'!AC44*'Input sheet'!$B$3)/3600</f>
        <v>#VALUE!</v>
      </c>
      <c r="AD125" s="178" t="e">
        <f>(('Input sheet'!$B$4/100)*'Phase calculation'!AD3*'Phase calculation'!AD44*'Input sheet'!$B$3)/3600</f>
        <v>#VALUE!</v>
      </c>
      <c r="AE125" s="178" t="e">
        <f>(('Input sheet'!$B$4/100)*'Phase calculation'!AE3*'Phase calculation'!AE44*'Input sheet'!$B$3)/3600</f>
        <v>#VALUE!</v>
      </c>
      <c r="AF125" s="178" t="e">
        <f>(('Input sheet'!$B$4/100)*'Phase calculation'!AF3*'Phase calculation'!AF44*'Input sheet'!$B$3)/3600</f>
        <v>#VALUE!</v>
      </c>
      <c r="AG125" s="178">
        <f>(('Input sheet'!$B$4/100)*'Phase calculation'!AG3*'Phase calculation'!AG44*'Input sheet'!$B$3)/3600</f>
        <v>0</v>
      </c>
      <c r="AH125" s="178" t="e">
        <f>(('Input sheet'!$B$4/100)*'Phase calculation'!AH3*'Phase calculation'!AH44*'Input sheet'!$B$3)/3600</f>
        <v>#VALUE!</v>
      </c>
      <c r="AI125" s="178" t="e">
        <f>(('Input sheet'!$B$4/100)*'Phase calculation'!AI3*'Phase calculation'!AI44*'Input sheet'!$B$3)/3600</f>
        <v>#VALUE!</v>
      </c>
      <c r="AJ125" s="178">
        <f>(('Input sheet'!$B$4/100)*'Phase calculation'!AJ3*'Phase calculation'!AJ44*'Input sheet'!$B$3)/3600</f>
        <v>1.225E-2</v>
      </c>
      <c r="AK125" s="178">
        <f>(('Input sheet'!$B$4/100)*'Phase calculation'!AK3*'Phase calculation'!AK44*'Input sheet'!$B$3)/3600</f>
        <v>0</v>
      </c>
      <c r="AL125" s="178">
        <f>(('Input sheet'!$B$4/100)*'Phase calculation'!AL3*'Phase calculation'!AL44*'Input sheet'!$B$3)/3600</f>
        <v>3.6750000000000005E-2</v>
      </c>
      <c r="AM125" s="178">
        <f>(('Input sheet'!$B$4/100)*'Phase calculation'!AM3*'Phase calculation'!AM44*'Input sheet'!$B$3)/3600</f>
        <v>0</v>
      </c>
      <c r="AN125" s="178" t="e">
        <f>(('Input sheet'!$B$4/100)*'Phase calculation'!AN3*'Phase calculation'!AN44*'Input sheet'!$B$3)/3600</f>
        <v>#VALUE!</v>
      </c>
      <c r="AO125" s="178">
        <f>(('Input sheet'!$B$4/100)*'Phase calculation'!AO3*'Phase calculation'!AO44*'Input sheet'!$B$3)/3600</f>
        <v>0</v>
      </c>
      <c r="AP125" s="178" t="e">
        <f>(('Input sheet'!$B$4/100)*'Phase calculation'!AP3*'Phase calculation'!AP44*'Input sheet'!$B$3)/3600</f>
        <v>#VALUE!</v>
      </c>
      <c r="AQ125" s="178">
        <f>(('Input sheet'!$B$4/100)*'Phase calculation'!AQ3*'Phase calculation'!AQ44*'Input sheet'!$B$3)/3600</f>
        <v>0</v>
      </c>
      <c r="AR125" s="178">
        <f>(('Input sheet'!$B$4/100)*'Phase calculation'!AR3*'Phase calculation'!AR44*'Input sheet'!$B$3)/3600</f>
        <v>0</v>
      </c>
      <c r="AS125" s="178" t="e">
        <f>(('Input sheet'!$B$4/100)*'Phase calculation'!AS3*'Phase calculation'!AS44*'Input sheet'!$B$3)/3600</f>
        <v>#VALUE!</v>
      </c>
      <c r="AT125" s="178">
        <f>(('Input sheet'!$B$4/100)*'Phase calculation'!AT3*'Phase calculation'!AT44*'Input sheet'!$B$3)/3600</f>
        <v>0</v>
      </c>
      <c r="AU125" s="178">
        <f>(('Input sheet'!$B$4/100)*'Phase calculation'!AU3*'Phase calculation'!AU44*'Input sheet'!$B$3)/3600</f>
        <v>0</v>
      </c>
      <c r="AV125" s="178">
        <f>(('Input sheet'!$B$4/100)*'Phase calculation'!AV3*'Phase calculation'!AV44*'Input sheet'!$B$3)/3600</f>
        <v>0</v>
      </c>
      <c r="AW125" s="178">
        <f>(('Input sheet'!$B$4/100)*'Phase calculation'!AW3*'Phase calculation'!AW44*'Input sheet'!$B$3)/3600</f>
        <v>0</v>
      </c>
      <c r="AX125" s="178">
        <f>(('Input sheet'!$B$4/100)*'Phase calculation'!AX3*'Phase calculation'!AX44*'Input sheet'!$B$3)/3600</f>
        <v>0</v>
      </c>
      <c r="AY125" s="178">
        <f>(('Input sheet'!$B$4/100)*'Phase calculation'!AY3*'Phase calculation'!AY44*'Input sheet'!$B$3)/3600</f>
        <v>0</v>
      </c>
      <c r="AZ125" s="178">
        <f>(('Input sheet'!$B$4/100)*'Phase calculation'!AZ3*'Phase calculation'!AZ44*'Input sheet'!$B$3)/3600</f>
        <v>0</v>
      </c>
      <c r="BA125" s="178">
        <f>(('Input sheet'!$B$4/100)*'Phase calculation'!BA3*'Phase calculation'!BA44*'Input sheet'!$B$3)/3600</f>
        <v>0</v>
      </c>
      <c r="BB125" s="178">
        <f>(('Input sheet'!$B$4/100)*'Phase calculation'!BB3*'Phase calculation'!BB44*'Input sheet'!$B$3)/3600</f>
        <v>0</v>
      </c>
      <c r="BC125" s="178">
        <f>(('Input sheet'!$B$4/100)*'Phase calculation'!BC3*'Phase calculation'!BC44*'Input sheet'!$B$3)/3600</f>
        <v>0</v>
      </c>
      <c r="BD125" s="178">
        <f>(('Input sheet'!$B$4/100)*'Phase calculation'!BD3*'Phase calculation'!BD44*'Input sheet'!$B$3)/3600</f>
        <v>0</v>
      </c>
      <c r="BE125" s="178">
        <f>(('Input sheet'!$B$4/100)*'Phase calculation'!BE3*'Phase calculation'!BE44*'Input sheet'!$B$3)/3600</f>
        <v>0</v>
      </c>
      <c r="BF125" s="217">
        <f>SUM(C125:N125)</f>
        <v>0</v>
      </c>
    </row>
    <row r="126" spans="1:58" hidden="1" x14ac:dyDescent="0.25">
      <c r="A126" s="283"/>
      <c r="B126" s="2" t="s">
        <v>54</v>
      </c>
      <c r="D126" s="178" t="e">
        <f>D111*'Input sheet'!$B$2</f>
        <v>#N/A</v>
      </c>
      <c r="G126" s="178" t="e">
        <f>G111*'Input sheet'!$B$2</f>
        <v>#N/A</v>
      </c>
      <c r="J126" s="178" t="e">
        <f>J111*'Input sheet'!$B$2</f>
        <v>#N/A</v>
      </c>
      <c r="M126" s="178" t="e">
        <f>M111*'Input sheet'!$B$2</f>
        <v>#N/A</v>
      </c>
      <c r="BF126" s="217" t="e">
        <f>SUM(C126:N126)</f>
        <v>#N/A</v>
      </c>
    </row>
    <row r="127" spans="1:58" hidden="1" x14ac:dyDescent="0.25">
      <c r="A127" s="283"/>
      <c r="B127" s="2" t="s">
        <v>493</v>
      </c>
      <c r="D127" s="178" t="e">
        <f>(D118*D120/3600)*'Input sheet'!$B$2</f>
        <v>#N/A</v>
      </c>
      <c r="G127" s="178" t="e">
        <f>(G118*G120/3600)*'Input sheet'!$B$2</f>
        <v>#N/A</v>
      </c>
      <c r="J127" s="178" t="e">
        <f>(J118*J120/3600)*'Input sheet'!$B$2</f>
        <v>#N/A</v>
      </c>
      <c r="M127" s="178" t="e">
        <f>(M118*M120/3600)*'Input sheet'!$B$2</f>
        <v>#N/A</v>
      </c>
      <c r="BF127" s="217" t="e">
        <f>SUM(C127:N127)</f>
        <v>#N/A</v>
      </c>
    </row>
    <row r="128" spans="1:58" hidden="1" x14ac:dyDescent="0.25">
      <c r="A128" s="288"/>
      <c r="B128" s="230" t="s">
        <v>495</v>
      </c>
      <c r="C128" s="231" t="e">
        <f>SUM(BF124:BF127)</f>
        <v>#N/A</v>
      </c>
      <c r="D128" s="159"/>
      <c r="E128" s="159"/>
      <c r="F128" s="159"/>
      <c r="G128" s="159"/>
      <c r="H128" s="159"/>
      <c r="I128" s="159"/>
      <c r="J128" s="159"/>
      <c r="K128" s="159"/>
      <c r="L128" s="159"/>
      <c r="M128" s="159"/>
      <c r="N128" s="159"/>
      <c r="O128" s="159"/>
      <c r="P128" s="159"/>
      <c r="Q128" s="159"/>
      <c r="R128" s="159"/>
      <c r="S128" s="159"/>
      <c r="T128" s="159"/>
      <c r="U128" s="159"/>
      <c r="V128" s="159"/>
      <c r="W128" s="159"/>
      <c r="X128" s="159"/>
      <c r="Y128" s="159"/>
      <c r="Z128" s="159"/>
      <c r="AA128" s="159"/>
      <c r="AB128" s="159"/>
      <c r="AC128" s="159"/>
      <c r="AD128" s="159"/>
      <c r="AE128" s="159"/>
      <c r="AF128" s="159"/>
      <c r="AG128" s="159"/>
      <c r="AH128" s="159"/>
      <c r="AI128" s="159"/>
      <c r="AJ128" s="159"/>
      <c r="AK128" s="159"/>
      <c r="AL128" s="159"/>
      <c r="AM128" s="159"/>
      <c r="AN128" s="159"/>
      <c r="AO128" s="159"/>
      <c r="AP128" s="159"/>
      <c r="AQ128" s="159"/>
      <c r="AR128" s="159"/>
      <c r="AS128" s="159"/>
      <c r="AT128" s="159"/>
      <c r="AU128" s="159"/>
      <c r="AV128" s="159"/>
      <c r="AW128" s="159"/>
      <c r="AX128" s="159"/>
      <c r="AY128" s="159"/>
      <c r="AZ128" s="159"/>
      <c r="BA128" s="159"/>
      <c r="BB128" s="159"/>
      <c r="BC128" s="159"/>
      <c r="BD128" s="159"/>
      <c r="BE128" s="159"/>
      <c r="BF128" s="161"/>
    </row>
    <row r="129" spans="1:63" hidden="1" x14ac:dyDescent="0.25"/>
    <row r="130" spans="1:63" hidden="1" x14ac:dyDescent="0.25"/>
    <row r="131" spans="1:63" hidden="1" x14ac:dyDescent="0.25">
      <c r="B131" s="232"/>
      <c r="C131" s="138" t="s">
        <v>498</v>
      </c>
      <c r="D131" s="138" t="s">
        <v>499</v>
      </c>
      <c r="E131" s="138" t="s">
        <v>500</v>
      </c>
      <c r="F131" s="138" t="s">
        <v>501</v>
      </c>
      <c r="G131" s="160"/>
      <c r="BI131" s="2" t="s">
        <v>502</v>
      </c>
      <c r="BJ131" s="2" t="s">
        <v>503</v>
      </c>
      <c r="BK131" s="2" t="s">
        <v>504</v>
      </c>
    </row>
    <row r="132" spans="1:63" hidden="1" x14ac:dyDescent="0.25">
      <c r="B132" s="157" t="s">
        <v>497</v>
      </c>
      <c r="C132" s="2">
        <f>Phasing!P3</f>
        <v>0</v>
      </c>
      <c r="D132" s="2">
        <f>Phasing!R3</f>
        <v>0</v>
      </c>
      <c r="E132" s="2">
        <f>Phasing!T3</f>
        <v>0</v>
      </c>
      <c r="F132" s="2">
        <f>Phasing!V3</f>
        <v>0</v>
      </c>
      <c r="G132" s="24"/>
      <c r="BI132" s="2">
        <v>8</v>
      </c>
      <c r="BJ132" s="2" t="s">
        <v>508</v>
      </c>
      <c r="BK132" s="2">
        <v>300</v>
      </c>
    </row>
    <row r="133" spans="1:63" hidden="1" x14ac:dyDescent="0.25">
      <c r="B133" s="157" t="s">
        <v>42</v>
      </c>
      <c r="C133" s="2">
        <f>'Input sheet'!D13</f>
        <v>20</v>
      </c>
      <c r="D133" s="2">
        <f>'Input sheet'!P13</f>
        <v>20</v>
      </c>
      <c r="E133" s="2">
        <f>'Input sheet'!J24</f>
        <v>0</v>
      </c>
      <c r="F133" s="2">
        <f>'Input sheet'!J4</f>
        <v>20</v>
      </c>
      <c r="G133" s="24"/>
      <c r="BI133" s="2">
        <v>6</v>
      </c>
      <c r="BJ133" s="2" t="s">
        <v>507</v>
      </c>
      <c r="BK133" s="2">
        <v>350</v>
      </c>
    </row>
    <row r="134" spans="1:63" hidden="1" x14ac:dyDescent="0.25">
      <c r="B134" s="157" t="s">
        <v>509</v>
      </c>
      <c r="C134" s="2" t="e">
        <f>VLOOKUP(C133,#REF!,3)</f>
        <v>#REF!</v>
      </c>
      <c r="D134" s="2" t="e">
        <f>VLOOKUP(D133,#REF!,3)</f>
        <v>#REF!</v>
      </c>
      <c r="E134" s="2" t="e">
        <f>VLOOKUP(E133,#REF!,3)</f>
        <v>#REF!</v>
      </c>
      <c r="F134" s="2" t="e">
        <f>VLOOKUP(F133,#REF!,3)</f>
        <v>#REF!</v>
      </c>
      <c r="G134" s="24"/>
      <c r="BI134" s="2">
        <v>5</v>
      </c>
      <c r="BJ134" s="2" t="s">
        <v>506</v>
      </c>
      <c r="BK134" s="2">
        <v>660</v>
      </c>
    </row>
    <row r="135" spans="1:63" hidden="1" x14ac:dyDescent="0.25">
      <c r="B135" s="157" t="s">
        <v>504</v>
      </c>
      <c r="C135" s="2" t="e">
        <f>INDEX($BK$132:$BK$134,MATCH(C134,$BJ$132:$BJ$134,0))</f>
        <v>#REF!</v>
      </c>
      <c r="D135" s="2" t="e">
        <f t="shared" ref="D135:F135" si="24">INDEX($BK$132:$BK$134,MATCH(D134,$BJ$132:$BJ$134,0))</f>
        <v>#REF!</v>
      </c>
      <c r="E135" s="2" t="e">
        <f t="shared" si="24"/>
        <v>#REF!</v>
      </c>
      <c r="F135" s="2" t="e">
        <f t="shared" si="24"/>
        <v>#REF!</v>
      </c>
      <c r="G135" s="24"/>
    </row>
    <row r="136" spans="1:63" hidden="1" x14ac:dyDescent="0.25">
      <c r="B136" s="157" t="s">
        <v>505</v>
      </c>
      <c r="C136" s="2" t="e">
        <f>INDEX(#REF!,MATCH(C134,$BJ$132:$BJ$134,0))</f>
        <v>#REF!</v>
      </c>
      <c r="D136" s="2" t="e">
        <f>INDEX(#REF!,MATCH(D134,$BJ$132:$BJ$134,0))</f>
        <v>#REF!</v>
      </c>
      <c r="E136" s="2" t="e">
        <f>INDEX(#REF!,MATCH(E134,$BJ$132:$BJ$134,0))</f>
        <v>#REF!</v>
      </c>
      <c r="F136" s="2" t="e">
        <f>INDEX(#REF!,MATCH(F134,$BJ$132:$BJ$134,0))</f>
        <v>#REF!</v>
      </c>
      <c r="G136" s="24"/>
    </row>
    <row r="137" spans="1:63" hidden="1" x14ac:dyDescent="0.25">
      <c r="B137" s="157" t="s">
        <v>512</v>
      </c>
      <c r="C137" s="2" t="e">
        <f>INDEX(#REF!,MATCH(C134,$BJ$132:$BJ$134,0))</f>
        <v>#REF!</v>
      </c>
      <c r="D137" s="2" t="e">
        <f>INDEX(#REF!,MATCH(D134,$BJ$132:$BJ$134,0))</f>
        <v>#REF!</v>
      </c>
      <c r="E137" s="2" t="e">
        <f>INDEX(#REF!,MATCH(E134,$BJ$132:$BJ$134,0))</f>
        <v>#REF!</v>
      </c>
      <c r="F137" s="2" t="e">
        <f>INDEX(#REF!,MATCH(F134,$BJ$132:$BJ$134,0))</f>
        <v>#REF!</v>
      </c>
      <c r="G137" s="234" t="s">
        <v>494</v>
      </c>
    </row>
    <row r="138" spans="1:63" hidden="1" x14ac:dyDescent="0.25">
      <c r="B138" s="157" t="s">
        <v>510</v>
      </c>
      <c r="C138" s="187" t="e">
        <f>(C137-C132)/C135</f>
        <v>#REF!</v>
      </c>
      <c r="D138" s="187" t="e">
        <f t="shared" ref="D138:F138" si="25">(D137-D132)/D135</f>
        <v>#REF!</v>
      </c>
      <c r="E138" s="187" t="e">
        <f t="shared" si="25"/>
        <v>#REF!</v>
      </c>
      <c r="F138" s="187" t="e">
        <f t="shared" si="25"/>
        <v>#REF!</v>
      </c>
      <c r="G138" s="235" t="e">
        <f>SUM(C138:F138)</f>
        <v>#REF!</v>
      </c>
    </row>
    <row r="139" spans="1:63" hidden="1" x14ac:dyDescent="0.25">
      <c r="B139" s="158" t="s">
        <v>511</v>
      </c>
      <c r="C139" s="233" t="e">
        <f>(C137-C132)/C136</f>
        <v>#REF!</v>
      </c>
      <c r="D139" s="233" t="e">
        <f t="shared" ref="D139:F139" si="26">(D137-D132)/D136</f>
        <v>#REF!</v>
      </c>
      <c r="E139" s="233" t="e">
        <f t="shared" si="26"/>
        <v>#REF!</v>
      </c>
      <c r="F139" s="233" t="e">
        <f t="shared" si="26"/>
        <v>#REF!</v>
      </c>
      <c r="G139" s="236" t="e">
        <f>SUM(C139:F139)</f>
        <v>#REF!</v>
      </c>
    </row>
    <row r="140" spans="1:63" hidden="1" x14ac:dyDescent="0.25"/>
    <row r="141" spans="1:63" hidden="1" x14ac:dyDescent="0.25"/>
    <row r="142" spans="1:63" hidden="1" x14ac:dyDescent="0.25">
      <c r="A142" s="289" t="s">
        <v>520</v>
      </c>
      <c r="B142" s="138" t="s">
        <v>73</v>
      </c>
      <c r="C142" s="138"/>
      <c r="D142" s="138" t="s">
        <v>14</v>
      </c>
      <c r="E142" s="138"/>
      <c r="F142" s="138"/>
      <c r="G142" s="138" t="s">
        <v>19</v>
      </c>
      <c r="H142" s="138"/>
      <c r="I142" s="138"/>
      <c r="J142" s="138" t="s">
        <v>4</v>
      </c>
      <c r="K142" s="138"/>
      <c r="L142" s="138"/>
      <c r="M142" s="160" t="s">
        <v>9</v>
      </c>
    </row>
    <row r="143" spans="1:63" hidden="1" x14ac:dyDescent="0.25">
      <c r="A143" s="290"/>
      <c r="B143" s="2" t="s">
        <v>521</v>
      </c>
      <c r="D143" s="165">
        <f>'Input sheet'!A15</f>
        <v>0</v>
      </c>
      <c r="E143" s="165"/>
      <c r="F143" s="165"/>
      <c r="G143" s="165">
        <f>'Input sheet'!R15</f>
        <v>0</v>
      </c>
      <c r="H143" s="165"/>
      <c r="I143" s="165"/>
      <c r="J143" s="165">
        <f>'Input sheet'!M26</f>
        <v>0</v>
      </c>
      <c r="K143" s="165"/>
      <c r="L143" s="165"/>
      <c r="M143" s="219">
        <f>'Input sheet'!M2</f>
        <v>0</v>
      </c>
    </row>
    <row r="144" spans="1:63" hidden="1" x14ac:dyDescent="0.25">
      <c r="A144" s="290"/>
      <c r="B144" s="2" t="s">
        <v>522</v>
      </c>
      <c r="D144" s="165" t="e">
        <f>D38</f>
        <v>#N/A</v>
      </c>
      <c r="E144" s="165"/>
      <c r="F144" s="165"/>
      <c r="G144" s="165" t="e">
        <f>G38</f>
        <v>#N/A</v>
      </c>
      <c r="H144" s="165"/>
      <c r="I144" s="165"/>
      <c r="J144" s="165" t="e">
        <f>J38</f>
        <v>#N/A</v>
      </c>
      <c r="K144" s="165"/>
      <c r="L144" s="165"/>
      <c r="M144" s="219" t="e">
        <f>M38</f>
        <v>#N/A</v>
      </c>
    </row>
    <row r="145" spans="1:64" hidden="1" x14ac:dyDescent="0.25">
      <c r="A145" s="290"/>
      <c r="B145" s="2" t="s">
        <v>523</v>
      </c>
      <c r="D145" s="187">
        <f>D44</f>
        <v>0</v>
      </c>
      <c r="E145" s="187"/>
      <c r="F145" s="187"/>
      <c r="G145" s="187">
        <f>G44</f>
        <v>0</v>
      </c>
      <c r="H145" s="187"/>
      <c r="I145" s="187"/>
      <c r="J145" s="187">
        <f>J44</f>
        <v>0</v>
      </c>
      <c r="K145" s="187"/>
      <c r="L145" s="187"/>
      <c r="M145" s="216">
        <f>M44</f>
        <v>0</v>
      </c>
    </row>
    <row r="146" spans="1:64" hidden="1" x14ac:dyDescent="0.25">
      <c r="A146" s="291"/>
      <c r="B146" s="159" t="s">
        <v>524</v>
      </c>
      <c r="C146" s="159"/>
      <c r="D146" s="218">
        <f>(D143*D145+G143*G145+J143*J145+M143*M145)/3600</f>
        <v>0</v>
      </c>
      <c r="E146" s="159"/>
      <c r="F146" s="159"/>
      <c r="G146" s="159"/>
      <c r="H146" s="159"/>
      <c r="I146" s="159"/>
      <c r="J146" s="159"/>
      <c r="K146" s="159"/>
      <c r="L146" s="159"/>
      <c r="M146" s="161"/>
    </row>
    <row r="147" spans="1:64" hidden="1" x14ac:dyDescent="0.25"/>
    <row r="149" spans="1:64" x14ac:dyDescent="0.25">
      <c r="B149" s="2" t="s">
        <v>575</v>
      </c>
      <c r="C149" s="2">
        <f>IF(C33=0,D33&amp;"2",C33)</f>
        <v>4</v>
      </c>
      <c r="D149" s="2">
        <f>D33</f>
        <v>4</v>
      </c>
      <c r="E149" s="2" t="str">
        <f>E33&amp;"1"</f>
        <v>41</v>
      </c>
      <c r="F149" s="2">
        <f>IF(F33=0,G33&amp;"2",F33)</f>
        <v>8</v>
      </c>
      <c r="G149" s="2">
        <f>G33</f>
        <v>8</v>
      </c>
      <c r="H149" s="2" t="str">
        <f>H33&amp;"1"</f>
        <v>81</v>
      </c>
      <c r="I149" s="2">
        <f>IF(I33=0,J33&amp;"2",I33)</f>
        <v>2</v>
      </c>
      <c r="J149" s="2">
        <f>J33</f>
        <v>2</v>
      </c>
      <c r="K149" s="2" t="str">
        <f>K33&amp;"1"</f>
        <v>21</v>
      </c>
      <c r="L149" s="2">
        <f>IF(L33=0,M33&amp;"2",L33)</f>
        <v>6</v>
      </c>
      <c r="M149" s="2">
        <f>M33</f>
        <v>6</v>
      </c>
      <c r="N149" s="2" t="str">
        <f>N33&amp;"1"</f>
        <v>61</v>
      </c>
      <c r="BK149" s="2" t="s">
        <v>82</v>
      </c>
      <c r="BL149" s="2" t="s">
        <v>82</v>
      </c>
    </row>
    <row r="150" spans="1:64" x14ac:dyDescent="0.25">
      <c r="B150" s="2" t="s">
        <v>576</v>
      </c>
      <c r="C150" s="2">
        <f>IF(C33=0,D33,C33)</f>
        <v>4</v>
      </c>
      <c r="D150" s="2">
        <f>D33</f>
        <v>4</v>
      </c>
      <c r="E150" s="2">
        <f>E33</f>
        <v>4</v>
      </c>
      <c r="F150" s="2">
        <f>IF(F33=0,G33,F33)</f>
        <v>8</v>
      </c>
      <c r="G150" s="2">
        <f>G33</f>
        <v>8</v>
      </c>
      <c r="H150" s="2">
        <f>H33</f>
        <v>8</v>
      </c>
      <c r="I150" s="2">
        <f>IF(I33=0,J33,I33)</f>
        <v>2</v>
      </c>
      <c r="J150" s="2">
        <f>J33</f>
        <v>2</v>
      </c>
      <c r="K150" s="2">
        <f>K33</f>
        <v>2</v>
      </c>
      <c r="L150" s="2">
        <f>IF(L33=0,M33,L33)</f>
        <v>6</v>
      </c>
      <c r="M150" s="2">
        <f>M33</f>
        <v>6</v>
      </c>
      <c r="N150" s="2">
        <f>N33</f>
        <v>6</v>
      </c>
      <c r="BK150" s="2" t="s">
        <v>83</v>
      </c>
      <c r="BL150" s="2" t="s">
        <v>577</v>
      </c>
    </row>
    <row r="151" spans="1:64" x14ac:dyDescent="0.25">
      <c r="B151" s="2" t="s">
        <v>578</v>
      </c>
      <c r="C151" s="2" t="str">
        <f>'Phase designation'!B23</f>
        <v>Permitted</v>
      </c>
      <c r="F151" s="2" t="str">
        <f>'Phase designation'!D23</f>
        <v>Permitted</v>
      </c>
      <c r="I151" s="2" t="str">
        <f>'Phase designation'!F23</f>
        <v>Permitted</v>
      </c>
      <c r="L151" s="2" t="str">
        <f>'Phase designation'!H23</f>
        <v>Permitted</v>
      </c>
      <c r="BK151" s="2" t="s">
        <v>84</v>
      </c>
      <c r="BL151" s="2" t="s">
        <v>579</v>
      </c>
    </row>
    <row r="152" spans="1:64" x14ac:dyDescent="0.25">
      <c r="B152" s="2" t="s">
        <v>580</v>
      </c>
      <c r="C152" s="2" t="str">
        <f>IFERROR(IF(C150=0,"",INDEX($BL$149:$BL$151,MATCH(C151,$BK$149:$BK$151,0))),"")</f>
        <v>Permissive</v>
      </c>
      <c r="D152" s="2" t="str">
        <f>IFERROR(IF(D150=0,"","Protected"),"")</f>
        <v>Protected</v>
      </c>
      <c r="E152" s="2" t="str">
        <f>IFERROR(IF(E150=0,"","RTOR"),"")</f>
        <v>RTOR</v>
      </c>
      <c r="F152" s="2" t="str">
        <f>IFERROR(IF(F150=0,"",INDEX($BL$149:$BL$151,MATCH(F151,$BK$149:$BK$151,0))),"")</f>
        <v>Permissive</v>
      </c>
      <c r="G152" s="2" t="str">
        <f>IFERROR(IF(G150=0,"","Protected"),"")</f>
        <v>Protected</v>
      </c>
      <c r="H152" s="2" t="str">
        <f>IFERROR(IF(H150=0,"","RTOR"),"")</f>
        <v>RTOR</v>
      </c>
      <c r="I152" s="2" t="str">
        <f>IFERROR(IF(I150=0,"",INDEX($BL$149:$BL$151,MATCH(I151,$BK$149:$BK$151,0))),"")</f>
        <v>Permissive</v>
      </c>
      <c r="J152" s="2" t="str">
        <f>IFERROR(IF(J150=0,"","Protected"),"")</f>
        <v>Protected</v>
      </c>
      <c r="K152" s="2" t="str">
        <f>IFERROR(IF(K150=0,"","RTOR"),"")</f>
        <v>RTOR</v>
      </c>
      <c r="L152" s="2" t="str">
        <f>IFERROR(IF(L150=0,"",INDEX($BL$149:$BL$151,MATCH(L151,$BK$149:$BK$151,0))),"")</f>
        <v>Permissive</v>
      </c>
      <c r="M152" s="2" t="str">
        <f>IFERROR(IF(M150=0,"","Protected"),"")</f>
        <v>Protected</v>
      </c>
      <c r="N152" s="2" t="str">
        <f>IFERROR(IF(N150=0,"","RTOR"),"")</f>
        <v>RTOR</v>
      </c>
    </row>
    <row r="154" spans="1:64" x14ac:dyDescent="0.25">
      <c r="B154" s="2" t="s">
        <v>581</v>
      </c>
    </row>
    <row r="155" spans="1:64" x14ac:dyDescent="0.25">
      <c r="B155" s="104" t="s">
        <v>582</v>
      </c>
      <c r="C155" s="2" t="str">
        <f>IF(C150=0,"",Sheet1!$B$2)</f>
        <v>57th Dr &amp; Grand Ave</v>
      </c>
      <c r="D155" s="2" t="str">
        <f>IF(D150=0,"",Sheet1!$B$2)</f>
        <v>57th Dr &amp; Grand Ave</v>
      </c>
      <c r="E155" s="2" t="str">
        <f>IF(E150=0,"",Sheet1!$B$2)</f>
        <v>57th Dr &amp; Grand Ave</v>
      </c>
      <c r="F155" s="2" t="str">
        <f>IF(F150=0,"",Sheet1!$B$2)</f>
        <v>57th Dr &amp; Grand Ave</v>
      </c>
      <c r="G155" s="2" t="str">
        <f>IF(G150=0,"",Sheet1!$B$2)</f>
        <v>57th Dr &amp; Grand Ave</v>
      </c>
      <c r="H155" s="2" t="str">
        <f>IF(H150=0,"",Sheet1!$B$2)</f>
        <v>57th Dr &amp; Grand Ave</v>
      </c>
      <c r="I155" s="2" t="str">
        <f>IF(I150=0,"",Sheet1!$B$2)</f>
        <v>57th Dr &amp; Grand Ave</v>
      </c>
      <c r="J155" s="2" t="str">
        <f>IF(J150=0,"",Sheet1!$B$2)</f>
        <v>57th Dr &amp; Grand Ave</v>
      </c>
      <c r="K155" s="2" t="str">
        <f>IF(K150=0,"",Sheet1!$B$2)</f>
        <v>57th Dr &amp; Grand Ave</v>
      </c>
      <c r="L155" s="2" t="str">
        <f>IF(L150=0,"",Sheet1!$B$2)</f>
        <v>57th Dr &amp; Grand Ave</v>
      </c>
      <c r="M155" s="2" t="str">
        <f>IF(M150=0,"",Sheet1!$B$2)</f>
        <v>57th Dr &amp; Grand Ave</v>
      </c>
      <c r="N155" s="2" t="str">
        <f>IF(N150=0,"",Sheet1!$B$2)</f>
        <v>57th Dr &amp; Grand Ave</v>
      </c>
    </row>
    <row r="156" spans="1:64" x14ac:dyDescent="0.25">
      <c r="B156" s="104" t="s">
        <v>583</v>
      </c>
      <c r="C156" s="2">
        <f>IF(C150=0,"",C149)</f>
        <v>4</v>
      </c>
      <c r="D156" s="2">
        <f t="shared" ref="D156:N156" si="27">IF(D150=0,"",D149)</f>
        <v>4</v>
      </c>
      <c r="E156" s="2" t="str">
        <f t="shared" si="27"/>
        <v>41</v>
      </c>
      <c r="F156" s="2">
        <f t="shared" si="27"/>
        <v>8</v>
      </c>
      <c r="G156" s="2">
        <f t="shared" si="27"/>
        <v>8</v>
      </c>
      <c r="H156" s="2" t="str">
        <f t="shared" si="27"/>
        <v>81</v>
      </c>
      <c r="I156" s="2">
        <f t="shared" si="27"/>
        <v>2</v>
      </c>
      <c r="J156" s="2">
        <f t="shared" si="27"/>
        <v>2</v>
      </c>
      <c r="K156" s="2" t="str">
        <f t="shared" si="27"/>
        <v>21</v>
      </c>
      <c r="L156" s="2">
        <f t="shared" si="27"/>
        <v>6</v>
      </c>
      <c r="M156" s="2">
        <f t="shared" si="27"/>
        <v>6</v>
      </c>
      <c r="N156" s="2" t="str">
        <f t="shared" si="27"/>
        <v>61</v>
      </c>
    </row>
    <row r="157" spans="1:64" x14ac:dyDescent="0.25">
      <c r="B157" s="104" t="s">
        <v>584</v>
      </c>
    </row>
    <row r="158" spans="1:64" x14ac:dyDescent="0.25">
      <c r="B158" s="104" t="s">
        <v>585</v>
      </c>
      <c r="C158" s="2">
        <f>IF(C150=0,"",C150)</f>
        <v>4</v>
      </c>
      <c r="D158" s="2">
        <f t="shared" ref="D158:N158" si="28">IF(D150=0,"",D150)</f>
        <v>4</v>
      </c>
      <c r="E158" s="2">
        <f t="shared" si="28"/>
        <v>4</v>
      </c>
      <c r="F158" s="2">
        <f t="shared" si="28"/>
        <v>8</v>
      </c>
      <c r="G158" s="2">
        <f t="shared" si="28"/>
        <v>8</v>
      </c>
      <c r="H158" s="2">
        <f t="shared" si="28"/>
        <v>8</v>
      </c>
      <c r="I158" s="2">
        <f t="shared" si="28"/>
        <v>2</v>
      </c>
      <c r="J158" s="2">
        <f t="shared" si="28"/>
        <v>2</v>
      </c>
      <c r="K158" s="2">
        <f t="shared" si="28"/>
        <v>2</v>
      </c>
      <c r="L158" s="2">
        <f t="shared" si="28"/>
        <v>6</v>
      </c>
      <c r="M158" s="2">
        <f t="shared" si="28"/>
        <v>6</v>
      </c>
      <c r="N158" s="2">
        <f t="shared" si="28"/>
        <v>6</v>
      </c>
    </row>
    <row r="159" spans="1:64" x14ac:dyDescent="0.25">
      <c r="B159" s="104" t="s">
        <v>586</v>
      </c>
      <c r="C159" s="2" t="str">
        <f>C152</f>
        <v>Permissive</v>
      </c>
      <c r="D159" s="2" t="str">
        <f t="shared" ref="D159:N159" si="29">D152</f>
        <v>Protected</v>
      </c>
      <c r="E159" s="2" t="str">
        <f t="shared" si="29"/>
        <v>RTOR</v>
      </c>
      <c r="F159" s="2" t="str">
        <f t="shared" si="29"/>
        <v>Permissive</v>
      </c>
      <c r="G159" s="2" t="str">
        <f t="shared" si="29"/>
        <v>Protected</v>
      </c>
      <c r="H159" s="2" t="str">
        <f t="shared" si="29"/>
        <v>RTOR</v>
      </c>
      <c r="I159" s="2" t="str">
        <f t="shared" si="29"/>
        <v>Permissive</v>
      </c>
      <c r="J159" s="2" t="str">
        <f t="shared" si="29"/>
        <v>Protected</v>
      </c>
      <c r="K159" s="2" t="str">
        <f t="shared" si="29"/>
        <v>RTOR</v>
      </c>
      <c r="L159" s="2" t="str">
        <f t="shared" si="29"/>
        <v>Permissive</v>
      </c>
      <c r="M159" s="2" t="str">
        <f t="shared" si="29"/>
        <v>Protected</v>
      </c>
      <c r="N159" s="2" t="str">
        <f t="shared" si="29"/>
        <v>RTOR</v>
      </c>
    </row>
    <row r="160" spans="1:64" x14ac:dyDescent="0.25">
      <c r="B160" s="104" t="s">
        <v>587</v>
      </c>
      <c r="C160" s="35" t="str">
        <f>C32</f>
        <v>EBL</v>
      </c>
      <c r="D160" s="35" t="str">
        <f t="shared" ref="D160:N160" si="30">D32</f>
        <v>EBT</v>
      </c>
      <c r="E160" s="35" t="str">
        <f t="shared" si="30"/>
        <v>EBR</v>
      </c>
      <c r="F160" s="35" t="str">
        <f t="shared" si="30"/>
        <v>WBL</v>
      </c>
      <c r="G160" s="35" t="str">
        <f t="shared" si="30"/>
        <v>WBT</v>
      </c>
      <c r="H160" s="35" t="str">
        <f t="shared" si="30"/>
        <v>WBR</v>
      </c>
      <c r="I160" s="35" t="str">
        <f t="shared" si="30"/>
        <v>NBL</v>
      </c>
      <c r="J160" s="35" t="str">
        <f t="shared" si="30"/>
        <v>NBT</v>
      </c>
      <c r="K160" s="35" t="str">
        <f t="shared" si="30"/>
        <v>NBR</v>
      </c>
      <c r="L160" s="35" t="str">
        <f t="shared" si="30"/>
        <v>SBL</v>
      </c>
      <c r="M160" s="35" t="str">
        <f t="shared" si="30"/>
        <v>SBT</v>
      </c>
      <c r="N160" s="35" t="str">
        <f t="shared" si="30"/>
        <v>SBR</v>
      </c>
    </row>
  </sheetData>
  <mergeCells count="31">
    <mergeCell ref="A142:A146"/>
    <mergeCell ref="Y1:AC1"/>
    <mergeCell ref="Z19:AA19"/>
    <mergeCell ref="AB19:AC19"/>
    <mergeCell ref="Z20:AA20"/>
    <mergeCell ref="AB20:AC20"/>
    <mergeCell ref="B1:D1"/>
    <mergeCell ref="R6:R10"/>
    <mergeCell ref="R27:U27"/>
    <mergeCell ref="C17:E17"/>
    <mergeCell ref="F17:H17"/>
    <mergeCell ref="I17:K17"/>
    <mergeCell ref="L17:N17"/>
    <mergeCell ref="D24:E24"/>
    <mergeCell ref="R18:R19"/>
    <mergeCell ref="A116:A121"/>
    <mergeCell ref="A106:A114"/>
    <mergeCell ref="A123:A128"/>
    <mergeCell ref="AP33:AP34"/>
    <mergeCell ref="AP35:AP36"/>
    <mergeCell ref="C56:D56"/>
    <mergeCell ref="F56:G56"/>
    <mergeCell ref="I56:J56"/>
    <mergeCell ref="L56:M56"/>
    <mergeCell ref="AZ38:BB38"/>
    <mergeCell ref="Y43:AB43"/>
    <mergeCell ref="Z21:AA21"/>
    <mergeCell ref="AB21:AC21"/>
    <mergeCell ref="AQ38:AS38"/>
    <mergeCell ref="AT38:AV38"/>
    <mergeCell ref="AW38:AY38"/>
  </mergeCells>
  <conditionalFormatting sqref="D24:E24">
    <cfRule type="containsText" dxfId="30" priority="41" stopIfTrue="1" operator="containsText" text="CS/RS">
      <formula>NOT(ISERROR(SEARCH("CS/RS",D24)))</formula>
    </cfRule>
    <cfRule type="containsText" dxfId="29" priority="42" stopIfTrue="1" operator="containsText" text="Webster">
      <formula>NOT(ISERROR(SEARCH("Webster",D24)))</formula>
    </cfRule>
  </conditionalFormatting>
  <conditionalFormatting sqref="E48:E53 G48:H53 M48:N53 O46:O53 C50 I48:L48 I50:L53 F48 F50:F53 C48:D48 C53:D53">
    <cfRule type="containsText" dxfId="28" priority="16" stopIfTrue="1" operator="containsText" text="N/A">
      <formula>NOT(ISERROR(SEARCH("N/A",C46)))</formula>
    </cfRule>
    <cfRule type="containsText" dxfId="27" priority="35" stopIfTrue="1" operator="containsText" text="F">
      <formula>NOT(ISERROR(SEARCH("F",C46)))</formula>
    </cfRule>
    <cfRule type="containsText" dxfId="26" priority="36" stopIfTrue="1" operator="containsText" text="E">
      <formula>NOT(ISERROR(SEARCH("E",C46)))</formula>
    </cfRule>
    <cfRule type="containsText" dxfId="25" priority="37" stopIfTrue="1" operator="containsText" text="D">
      <formula>NOT(ISERROR(SEARCH("D",C46)))</formula>
    </cfRule>
    <cfRule type="containsText" dxfId="24" priority="38" stopIfTrue="1" operator="containsText" text="C">
      <formula>NOT(ISERROR(SEARCH("C",C46)))</formula>
    </cfRule>
    <cfRule type="containsText" dxfId="23" priority="39" stopIfTrue="1" operator="containsText" text="B">
      <formula>NOT(ISERROR(SEARCH("B",C46)))</formula>
    </cfRule>
    <cfRule type="containsText" dxfId="22" priority="40" stopIfTrue="1" operator="containsText" text="A">
      <formula>NOT(ISERROR(SEARCH("A",C46)))</formula>
    </cfRule>
  </conditionalFormatting>
  <conditionalFormatting sqref="C86:H87">
    <cfRule type="cellIs" dxfId="21" priority="15" stopIfTrue="1" operator="equal">
      <formula>1</formula>
    </cfRule>
  </conditionalFormatting>
  <conditionalFormatting sqref="C45:N47">
    <cfRule type="containsText" dxfId="20" priority="1" stopIfTrue="1" operator="containsText" text="N/A">
      <formula>NOT(ISERROR(SEARCH("N/A",C45)))</formula>
    </cfRule>
    <cfRule type="containsText" dxfId="19" priority="2" stopIfTrue="1" operator="containsText" text="F">
      <formula>NOT(ISERROR(SEARCH("F",C45)))</formula>
    </cfRule>
    <cfRule type="containsText" dxfId="18" priority="3" stopIfTrue="1" operator="containsText" text="E">
      <formula>NOT(ISERROR(SEARCH("E",C45)))</formula>
    </cfRule>
    <cfRule type="containsText" dxfId="17" priority="4" stopIfTrue="1" operator="containsText" text="D">
      <formula>NOT(ISERROR(SEARCH("D",C45)))</formula>
    </cfRule>
    <cfRule type="containsText" dxfId="16" priority="5" stopIfTrue="1" operator="containsText" text="C">
      <formula>NOT(ISERROR(SEARCH("C",C45)))</formula>
    </cfRule>
    <cfRule type="containsText" dxfId="15" priority="6" stopIfTrue="1" operator="containsText" text="B">
      <formula>NOT(ISERROR(SEARCH("B",C45)))</formula>
    </cfRule>
    <cfRule type="containsText" dxfId="14" priority="7" stopIfTrue="1" operator="containsText" text="A">
      <formula>NOT(ISERROR(SEARCH("A",C45)))</formula>
    </cfRule>
  </conditionalFormatting>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64513" r:id="rId4" name="Button 1">
              <controlPr defaultSize="0" print="0" autoFill="0" autoPict="0" macro="[0]!Sheet5.Min_delay">
                <anchor moveWithCells="1" sizeWithCells="1">
                  <from>
                    <xdr:col>62</xdr:col>
                    <xdr:colOff>1362075</xdr:colOff>
                    <xdr:row>13</xdr:row>
                    <xdr:rowOff>85725</xdr:rowOff>
                  </from>
                  <to>
                    <xdr:col>65</xdr:col>
                    <xdr:colOff>571500</xdr:colOff>
                    <xdr:row>18</xdr:row>
                    <xdr:rowOff>85725</xdr:rowOff>
                  </to>
                </anchor>
              </controlPr>
            </control>
          </mc:Choice>
        </mc:AlternateContent>
        <mc:AlternateContent xmlns:mc="http://schemas.openxmlformats.org/markup-compatibility/2006">
          <mc:Choice Requires="x14">
            <control shapeId="64514" r:id="rId5" name="Button 2">
              <controlPr defaultSize="0" print="0" autoFill="0" autoPict="0" macro="[0]!revert">
                <anchor moveWithCells="1" sizeWithCells="1">
                  <from>
                    <xdr:col>62</xdr:col>
                    <xdr:colOff>1371600</xdr:colOff>
                    <xdr:row>19</xdr:row>
                    <xdr:rowOff>133350</xdr:rowOff>
                  </from>
                  <to>
                    <xdr:col>65</xdr:col>
                    <xdr:colOff>590550</xdr:colOff>
                    <xdr:row>22</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3:N18"/>
  <sheetViews>
    <sheetView workbookViewId="0">
      <selection activeCell="C5" sqref="C5"/>
    </sheetView>
  </sheetViews>
  <sheetFormatPr defaultRowHeight="15" x14ac:dyDescent="0.25"/>
  <cols>
    <col min="2" max="3" width="9.140625" style="2"/>
  </cols>
  <sheetData>
    <row r="3" spans="1:14" x14ac:dyDescent="0.25">
      <c r="D3" s="262" t="s">
        <v>116</v>
      </c>
      <c r="E3" s="262"/>
      <c r="F3" s="262"/>
      <c r="G3" s="262"/>
      <c r="H3" s="262"/>
      <c r="I3" s="262"/>
      <c r="J3" s="262"/>
      <c r="K3" s="262"/>
      <c r="L3" s="262" t="s">
        <v>117</v>
      </c>
      <c r="M3" s="262"/>
      <c r="N3" s="262"/>
    </row>
    <row r="4" spans="1:14" x14ac:dyDescent="0.25">
      <c r="D4" s="262" t="s">
        <v>118</v>
      </c>
      <c r="E4" s="262"/>
      <c r="F4" s="262"/>
      <c r="G4" s="262"/>
      <c r="H4" s="262"/>
      <c r="I4" s="262"/>
      <c r="J4" s="262"/>
      <c r="K4" s="262"/>
    </row>
    <row r="5" spans="1:14" ht="45" x14ac:dyDescent="0.25">
      <c r="B5" s="32" t="s">
        <v>119</v>
      </c>
      <c r="C5" s="136">
        <v>40</v>
      </c>
      <c r="D5" s="33">
        <v>50</v>
      </c>
      <c r="E5" s="33">
        <v>60</v>
      </c>
      <c r="F5" s="33">
        <v>70</v>
      </c>
      <c r="G5" s="33">
        <v>80</v>
      </c>
      <c r="H5" s="33">
        <v>90</v>
      </c>
      <c r="I5" s="33">
        <v>100</v>
      </c>
      <c r="J5" s="33">
        <v>110</v>
      </c>
      <c r="K5" s="33">
        <v>120</v>
      </c>
      <c r="L5" s="33">
        <v>130</v>
      </c>
      <c r="M5" s="33">
        <v>140</v>
      </c>
      <c r="N5" s="33">
        <v>150</v>
      </c>
    </row>
    <row r="6" spans="1:14" x14ac:dyDescent="0.25">
      <c r="B6" s="2" t="s">
        <v>120</v>
      </c>
      <c r="D6" s="262" t="s">
        <v>121</v>
      </c>
      <c r="E6" s="262"/>
      <c r="F6" s="262"/>
      <c r="G6" s="262"/>
      <c r="H6" s="262"/>
      <c r="I6" s="262"/>
      <c r="J6" s="262"/>
      <c r="K6" s="262"/>
    </row>
    <row r="7" spans="1:14" x14ac:dyDescent="0.25">
      <c r="A7" s="266" t="s">
        <v>133</v>
      </c>
      <c r="B7" s="34">
        <v>0</v>
      </c>
      <c r="C7" s="34">
        <v>5</v>
      </c>
      <c r="D7" s="34">
        <v>5</v>
      </c>
      <c r="E7" s="34">
        <v>5</v>
      </c>
      <c r="F7" s="34">
        <v>5</v>
      </c>
      <c r="G7" s="34">
        <v>5</v>
      </c>
      <c r="H7" s="34">
        <v>5</v>
      </c>
      <c r="I7" s="34">
        <v>5</v>
      </c>
      <c r="J7" s="34">
        <v>5</v>
      </c>
      <c r="K7" s="34">
        <v>5</v>
      </c>
      <c r="L7" s="34">
        <v>5</v>
      </c>
      <c r="M7" s="34">
        <v>5</v>
      </c>
      <c r="N7" s="34">
        <v>5</v>
      </c>
    </row>
    <row r="8" spans="1:14" x14ac:dyDescent="0.25">
      <c r="A8" s="266"/>
      <c r="B8" s="34">
        <v>50</v>
      </c>
      <c r="C8" s="34">
        <v>7</v>
      </c>
      <c r="D8" s="34">
        <v>7</v>
      </c>
      <c r="E8" s="34">
        <v>7</v>
      </c>
      <c r="F8" s="34">
        <v>7</v>
      </c>
      <c r="G8" s="34">
        <v>7</v>
      </c>
      <c r="H8" s="34">
        <v>7</v>
      </c>
      <c r="I8" s="34">
        <v>7</v>
      </c>
      <c r="J8" s="34">
        <v>7</v>
      </c>
      <c r="K8" s="34">
        <v>7</v>
      </c>
      <c r="L8" s="34">
        <v>7</v>
      </c>
      <c r="M8" s="34">
        <v>7</v>
      </c>
      <c r="N8" s="34">
        <v>7</v>
      </c>
    </row>
    <row r="9" spans="1:14" x14ac:dyDescent="0.25">
      <c r="B9" s="2">
        <v>100</v>
      </c>
      <c r="C9" s="2">
        <v>15</v>
      </c>
      <c r="D9" s="2">
        <v>15</v>
      </c>
      <c r="E9" s="2">
        <v>15</v>
      </c>
      <c r="F9" s="2">
        <v>15</v>
      </c>
      <c r="G9" s="2">
        <v>15</v>
      </c>
      <c r="H9" s="2">
        <v>15</v>
      </c>
      <c r="I9" s="2">
        <v>15</v>
      </c>
      <c r="J9" s="2">
        <v>15</v>
      </c>
      <c r="K9" s="2">
        <v>15</v>
      </c>
      <c r="L9" s="2">
        <v>15</v>
      </c>
      <c r="M9" s="2">
        <v>15</v>
      </c>
      <c r="N9" s="2">
        <v>15</v>
      </c>
    </row>
    <row r="10" spans="1:14" x14ac:dyDescent="0.25">
      <c r="B10" s="2">
        <v>200</v>
      </c>
      <c r="C10" s="2">
        <v>15</v>
      </c>
      <c r="D10" s="2">
        <v>15</v>
      </c>
      <c r="E10" s="2">
        <v>15</v>
      </c>
      <c r="F10" s="2">
        <v>15</v>
      </c>
      <c r="G10" s="2">
        <v>15</v>
      </c>
      <c r="H10" s="2">
        <v>16</v>
      </c>
      <c r="I10" s="2">
        <v>18</v>
      </c>
      <c r="J10" s="2">
        <v>19</v>
      </c>
      <c r="K10" s="2">
        <v>21</v>
      </c>
      <c r="L10" s="2">
        <f>ROUND(0.18*L5,0)</f>
        <v>23</v>
      </c>
      <c r="M10" s="2">
        <f>ROUND(0.18*M5,0)</f>
        <v>25</v>
      </c>
      <c r="N10" s="2">
        <f>ROUND(0.18*N5,0)</f>
        <v>27</v>
      </c>
    </row>
    <row r="11" spans="1:14" x14ac:dyDescent="0.25">
      <c r="B11" s="2">
        <v>300</v>
      </c>
      <c r="C11" s="2">
        <v>15</v>
      </c>
      <c r="D11" s="2">
        <v>15</v>
      </c>
      <c r="E11" s="2">
        <v>16</v>
      </c>
      <c r="F11" s="2">
        <v>19</v>
      </c>
      <c r="G11" s="2">
        <v>21</v>
      </c>
      <c r="H11" s="2">
        <v>24</v>
      </c>
      <c r="I11" s="2">
        <v>26</v>
      </c>
      <c r="J11" s="2">
        <v>29</v>
      </c>
      <c r="K11" s="2">
        <v>31</v>
      </c>
      <c r="L11" s="2">
        <f>ROUND(0.26*L5,0)</f>
        <v>34</v>
      </c>
      <c r="M11" s="2">
        <f>ROUND(0.26*M5,0)</f>
        <v>36</v>
      </c>
      <c r="N11" s="2">
        <f>ROUND(0.26*N5,0)</f>
        <v>39</v>
      </c>
    </row>
    <row r="12" spans="1:14" x14ac:dyDescent="0.25">
      <c r="B12" s="2">
        <v>400</v>
      </c>
      <c r="C12" s="2">
        <v>17</v>
      </c>
      <c r="D12" s="2">
        <v>18</v>
      </c>
      <c r="E12" s="2">
        <v>21</v>
      </c>
      <c r="F12" s="2">
        <v>24</v>
      </c>
      <c r="G12" s="2">
        <v>28</v>
      </c>
      <c r="H12" s="2">
        <v>31</v>
      </c>
      <c r="I12" s="2">
        <v>34</v>
      </c>
      <c r="J12" s="2">
        <v>38</v>
      </c>
      <c r="K12" s="2">
        <v>41</v>
      </c>
      <c r="L12" s="2">
        <f>ROUND(0.34*L5,0)</f>
        <v>44</v>
      </c>
      <c r="M12" s="2">
        <f>ROUND(0.34*M5,0)</f>
        <v>48</v>
      </c>
      <c r="N12" s="2">
        <f>ROUND(0.34*N5,0)</f>
        <v>51</v>
      </c>
    </row>
    <row r="13" spans="1:14" x14ac:dyDescent="0.25">
      <c r="B13" s="2">
        <v>500</v>
      </c>
      <c r="C13" s="2">
        <v>19</v>
      </c>
      <c r="D13" s="2">
        <v>22</v>
      </c>
      <c r="E13" s="2">
        <v>26</v>
      </c>
      <c r="F13" s="2">
        <v>30</v>
      </c>
      <c r="G13" s="2">
        <v>34</v>
      </c>
      <c r="H13" s="2">
        <v>39</v>
      </c>
      <c r="I13" s="2">
        <v>43</v>
      </c>
      <c r="J13" s="2">
        <v>47</v>
      </c>
      <c r="K13" s="2">
        <v>51</v>
      </c>
      <c r="L13" s="2">
        <f>ROUND(0.43*L5,0)</f>
        <v>56</v>
      </c>
      <c r="M13" s="2">
        <f>ROUND(0.43*M5,0)</f>
        <v>60</v>
      </c>
      <c r="N13" s="2">
        <f>ROUND(0.43*N5,0)</f>
        <v>65</v>
      </c>
    </row>
    <row r="14" spans="1:14" x14ac:dyDescent="0.25">
      <c r="B14" s="2">
        <v>600</v>
      </c>
      <c r="C14" s="2">
        <v>23</v>
      </c>
      <c r="D14" s="2">
        <v>26</v>
      </c>
      <c r="E14" s="2">
        <v>31</v>
      </c>
      <c r="F14" s="2">
        <v>36</v>
      </c>
      <c r="G14" s="2">
        <v>41</v>
      </c>
      <c r="H14" s="2">
        <v>46</v>
      </c>
      <c r="I14" s="2">
        <v>51</v>
      </c>
      <c r="J14" s="2">
        <v>56</v>
      </c>
      <c r="K14" s="2">
        <v>61</v>
      </c>
      <c r="L14" s="2">
        <f>ROUND(0.51*L5,0)</f>
        <v>66</v>
      </c>
      <c r="M14" s="2">
        <f>ROUND(0.51*M5,0)</f>
        <v>71</v>
      </c>
      <c r="N14" s="2">
        <f>ROUND(0.51*N5,0)</f>
        <v>77</v>
      </c>
    </row>
    <row r="15" spans="1:14" x14ac:dyDescent="0.25">
      <c r="B15" s="2">
        <v>700</v>
      </c>
      <c r="C15" s="2">
        <v>27</v>
      </c>
      <c r="D15" s="2">
        <v>30</v>
      </c>
      <c r="E15" s="2">
        <v>36</v>
      </c>
      <c r="F15" s="2">
        <v>42</v>
      </c>
      <c r="G15" s="2">
        <v>48</v>
      </c>
      <c r="H15" s="2">
        <v>54</v>
      </c>
      <c r="I15" s="2">
        <v>59</v>
      </c>
      <c r="J15" s="2">
        <v>65</v>
      </c>
      <c r="K15" s="2">
        <v>71</v>
      </c>
      <c r="L15" s="2">
        <f>ROUND(0.6*L5,0)</f>
        <v>78</v>
      </c>
      <c r="M15" s="2">
        <f>ROUND(0.6*M5,0)</f>
        <v>84</v>
      </c>
      <c r="N15" s="2">
        <f>ROUND(0.6*N5,0)</f>
        <v>90</v>
      </c>
    </row>
    <row r="16" spans="1:14" x14ac:dyDescent="0.25">
      <c r="B16" s="2">
        <v>800</v>
      </c>
      <c r="C16" s="2">
        <v>30</v>
      </c>
      <c r="D16" s="2">
        <v>34</v>
      </c>
      <c r="E16" s="2">
        <v>41</v>
      </c>
      <c r="F16" s="2">
        <v>48</v>
      </c>
      <c r="G16" s="2">
        <v>54</v>
      </c>
      <c r="H16" s="2">
        <v>61</v>
      </c>
      <c r="I16" s="2">
        <v>68</v>
      </c>
      <c r="J16" s="2">
        <v>74</v>
      </c>
      <c r="K16" s="2">
        <v>81</v>
      </c>
      <c r="L16" s="2">
        <f>ROUND(0.68*L5,0)</f>
        <v>88</v>
      </c>
      <c r="M16" s="2">
        <f>ROUND(0.68*M5,0)</f>
        <v>95</v>
      </c>
      <c r="N16" s="2">
        <f>ROUND(0.68*N5,0)</f>
        <v>102</v>
      </c>
    </row>
    <row r="18" spans="3:14" x14ac:dyDescent="0.25">
      <c r="C18" s="2">
        <v>1</v>
      </c>
      <c r="D18" s="2">
        <v>2</v>
      </c>
      <c r="E18" s="2">
        <v>3</v>
      </c>
      <c r="F18" s="2">
        <v>4</v>
      </c>
      <c r="G18" s="2">
        <v>5</v>
      </c>
      <c r="H18" s="2">
        <v>6</v>
      </c>
      <c r="I18" s="2">
        <v>7</v>
      </c>
      <c r="J18" s="2">
        <v>8</v>
      </c>
      <c r="K18" s="2">
        <v>9</v>
      </c>
      <c r="L18" s="2">
        <v>10</v>
      </c>
      <c r="M18" s="2">
        <v>11</v>
      </c>
      <c r="N18" s="2">
        <v>12</v>
      </c>
    </row>
  </sheetData>
  <mergeCells count="5">
    <mergeCell ref="D3:K3"/>
    <mergeCell ref="L3:N3"/>
    <mergeCell ref="D4:K4"/>
    <mergeCell ref="D6:K6"/>
    <mergeCell ref="A7:A8"/>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B2:D8"/>
  <sheetViews>
    <sheetView workbookViewId="0">
      <selection sqref="A1:IV65536"/>
    </sheetView>
  </sheetViews>
  <sheetFormatPr defaultRowHeight="15" x14ac:dyDescent="0.25"/>
  <sheetData>
    <row r="2" spans="2:4" x14ac:dyDescent="0.25">
      <c r="B2" s="43" t="s">
        <v>140</v>
      </c>
      <c r="C2" s="43" t="s">
        <v>141</v>
      </c>
      <c r="D2" s="43" t="s">
        <v>139</v>
      </c>
    </row>
    <row r="3" spans="2:4" x14ac:dyDescent="0.25">
      <c r="B3" s="2">
        <v>0</v>
      </c>
      <c r="C3" s="2">
        <v>10</v>
      </c>
      <c r="D3" s="43" t="s">
        <v>142</v>
      </c>
    </row>
    <row r="4" spans="2:4" x14ac:dyDescent="0.25">
      <c r="B4" s="2">
        <v>10.1</v>
      </c>
      <c r="C4" s="2">
        <v>20</v>
      </c>
      <c r="D4" s="43" t="s">
        <v>143</v>
      </c>
    </row>
    <row r="5" spans="2:4" x14ac:dyDescent="0.25">
      <c r="B5" s="2">
        <v>20.100000000000001</v>
      </c>
      <c r="C5" s="2">
        <v>35</v>
      </c>
      <c r="D5" s="43" t="s">
        <v>144</v>
      </c>
    </row>
    <row r="6" spans="2:4" x14ac:dyDescent="0.25">
      <c r="B6" s="2">
        <v>35.1</v>
      </c>
      <c r="C6" s="2">
        <v>55</v>
      </c>
      <c r="D6" s="43" t="s">
        <v>145</v>
      </c>
    </row>
    <row r="7" spans="2:4" x14ac:dyDescent="0.25">
      <c r="B7" s="2">
        <v>55.1</v>
      </c>
      <c r="C7" s="2">
        <v>80</v>
      </c>
      <c r="D7" s="43" t="s">
        <v>146</v>
      </c>
    </row>
    <row r="8" spans="2:4" x14ac:dyDescent="0.25">
      <c r="B8" s="2">
        <v>80.099999999999994</v>
      </c>
      <c r="C8" s="2">
        <v>2000</v>
      </c>
      <c r="D8" s="43" t="s">
        <v>147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AF65"/>
  <sheetViews>
    <sheetView zoomScale="80" zoomScaleNormal="80" workbookViewId="0"/>
  </sheetViews>
  <sheetFormatPr defaultColWidth="9.140625" defaultRowHeight="15" x14ac:dyDescent="0.25"/>
  <cols>
    <col min="1" max="1" width="9.140625" style="2"/>
    <col min="2" max="2" width="18.28515625" style="2" bestFit="1" customWidth="1"/>
    <col min="3" max="11" width="9.140625" style="2"/>
    <col min="12" max="13" width="9.140625" style="2" customWidth="1"/>
    <col min="14" max="14" width="15.5703125" style="2" customWidth="1"/>
    <col min="15" max="28" width="9.140625" style="2" customWidth="1"/>
    <col min="29" max="31" width="9.140625" style="2"/>
    <col min="32" max="32" width="13" style="2" bestFit="1" customWidth="1"/>
    <col min="33" max="16384" width="9.140625" style="2"/>
  </cols>
  <sheetData>
    <row r="1" spans="2:22" x14ac:dyDescent="0.25">
      <c r="B1" s="2" t="s">
        <v>637</v>
      </c>
      <c r="D1" s="2">
        <v>111</v>
      </c>
      <c r="E1" s="2">
        <v>112</v>
      </c>
      <c r="F1" s="2">
        <v>212</v>
      </c>
      <c r="G1" s="2">
        <v>211</v>
      </c>
      <c r="H1" s="2">
        <v>121</v>
      </c>
      <c r="I1" s="2">
        <v>122</v>
      </c>
      <c r="J1" s="2">
        <v>221</v>
      </c>
      <c r="K1" s="2">
        <v>222</v>
      </c>
    </row>
    <row r="2" spans="2:22" x14ac:dyDescent="0.25">
      <c r="B2" s="2" t="s">
        <v>124</v>
      </c>
      <c r="D2" s="2">
        <v>1</v>
      </c>
      <c r="E2" s="2">
        <v>2</v>
      </c>
      <c r="F2" s="2">
        <v>3</v>
      </c>
      <c r="G2" s="2">
        <v>4</v>
      </c>
      <c r="H2" s="2">
        <v>5</v>
      </c>
      <c r="I2" s="2">
        <v>6</v>
      </c>
      <c r="J2" s="2">
        <v>7</v>
      </c>
      <c r="K2" s="2">
        <v>8</v>
      </c>
      <c r="N2" s="2" t="s">
        <v>278</v>
      </c>
      <c r="O2" s="35" t="s">
        <v>13</v>
      </c>
      <c r="P2" s="35" t="s">
        <v>14</v>
      </c>
      <c r="Q2" s="35" t="s">
        <v>18</v>
      </c>
      <c r="R2" s="35" t="s">
        <v>19</v>
      </c>
      <c r="S2" s="35" t="s">
        <v>3</v>
      </c>
      <c r="T2" s="35" t="s">
        <v>4</v>
      </c>
      <c r="U2" s="35" t="s">
        <v>8</v>
      </c>
      <c r="V2" s="35" t="s">
        <v>9</v>
      </c>
    </row>
    <row r="3" spans="2:22" x14ac:dyDescent="0.25">
      <c r="B3" s="2" t="s">
        <v>277</v>
      </c>
      <c r="D3" s="2" t="e">
        <f>'Phase calculation'!C83</f>
        <v>#N/A</v>
      </c>
      <c r="E3" s="2" t="e">
        <f>'Phase calculation'!D83</f>
        <v>#N/A</v>
      </c>
      <c r="F3" s="2" t="e">
        <f>'Phase calculation'!E83</f>
        <v>#N/A</v>
      </c>
      <c r="G3" s="2" t="e">
        <f>'Phase calculation'!F83</f>
        <v>#N/A</v>
      </c>
      <c r="H3" s="2" t="e">
        <f>'Phase calculation'!C84</f>
        <v>#N/A</v>
      </c>
      <c r="I3" s="2" t="e">
        <f>'Phase calculation'!D84</f>
        <v>#N/A</v>
      </c>
      <c r="J3" s="2" t="e">
        <f>'Phase calculation'!E84</f>
        <v>#N/A</v>
      </c>
      <c r="K3" s="2" t="e">
        <f>'Phase calculation'!F84</f>
        <v>#N/A</v>
      </c>
      <c r="N3" s="2" t="s">
        <v>279</v>
      </c>
      <c r="P3" s="2">
        <f>IF('Summary sheet'!T15=0,0,MAX(30,12*'Summary sheet'!T15+12))</f>
        <v>0</v>
      </c>
      <c r="R3" s="2">
        <f>IF('Summary sheet'!Z15=0,0,MAX(30,12*'Summary sheet'!Z15+12))</f>
        <v>0</v>
      </c>
      <c r="T3" s="2">
        <f>IF('Summary sheet'!Y17=0,0,MAX(30,12*'Summary sheet'!Y17+12))</f>
        <v>0</v>
      </c>
      <c r="V3" s="2">
        <f>IF('Summary sheet'!Y4=0,0,MAX(30,12*'Summary sheet'!Y4+12))</f>
        <v>0</v>
      </c>
    </row>
    <row r="4" spans="2:22" x14ac:dyDescent="0.25">
      <c r="B4" s="2" t="s">
        <v>73</v>
      </c>
      <c r="D4" s="2" t="str">
        <f>'Phase designation'!K41</f>
        <v/>
      </c>
      <c r="E4" s="2" t="str">
        <f>'Phase designation'!L41</f>
        <v>NBT</v>
      </c>
      <c r="F4" s="2" t="str">
        <f>'Phase designation'!M41</f>
        <v/>
      </c>
      <c r="G4" s="2" t="str">
        <f>'Phase designation'!N41</f>
        <v>EBT</v>
      </c>
      <c r="H4" s="2" t="str">
        <f>'Phase designation'!K42</f>
        <v/>
      </c>
      <c r="I4" s="2" t="str">
        <f>'Phase designation'!L42</f>
        <v>SBT</v>
      </c>
      <c r="J4" s="2" t="str">
        <f>'Phase designation'!M42</f>
        <v/>
      </c>
      <c r="K4" s="2" t="str">
        <f>'Phase designation'!N42</f>
        <v>WBT</v>
      </c>
      <c r="N4" s="2" t="s">
        <v>289</v>
      </c>
      <c r="P4" s="2">
        <f>MAX(Sheet1!N11:P11)</f>
        <v>20</v>
      </c>
      <c r="R4" s="2">
        <f>MAX(Sheet1!S11:U11)</f>
        <v>20</v>
      </c>
      <c r="T4" s="2">
        <f>MAX(Sheet1!C11:F11,Sheet1!W11:AB11)</f>
        <v>0</v>
      </c>
      <c r="V4" s="2">
        <f>MAX(Sheet1!I11:K11,Sheet1!AC11:AH11)</f>
        <v>20</v>
      </c>
    </row>
    <row r="5" spans="2:22" x14ac:dyDescent="0.25">
      <c r="B5" s="2" t="s">
        <v>42</v>
      </c>
      <c r="E5" s="2">
        <f>IF(E4="",0,INDEX($O$6:$V$6,1,E6))</f>
        <v>25</v>
      </c>
      <c r="G5" s="2">
        <f>IF(G4="",0,INDEX($O$6:$V$6,1,G6))</f>
        <v>25</v>
      </c>
      <c r="I5" s="2">
        <f>IF(I4="",0,INDEX($O$6:$V$6,1,I6))</f>
        <v>25</v>
      </c>
      <c r="K5" s="2">
        <f>IF(K4="",0,INDEX($O$6:$V$6,1,K6))</f>
        <v>25</v>
      </c>
      <c r="N5" s="147" t="s">
        <v>124</v>
      </c>
    </row>
    <row r="6" spans="2:22" x14ac:dyDescent="0.25">
      <c r="B6" s="2" t="s">
        <v>296</v>
      </c>
      <c r="D6" s="2">
        <f t="shared" ref="D6:K6" si="0">IF(D4="",0,MATCH(D4,$O$2:$V$2,0))</f>
        <v>0</v>
      </c>
      <c r="E6" s="2">
        <f t="shared" si="0"/>
        <v>6</v>
      </c>
      <c r="F6" s="2">
        <f t="shared" si="0"/>
        <v>0</v>
      </c>
      <c r="G6" s="2">
        <f t="shared" si="0"/>
        <v>2</v>
      </c>
      <c r="H6" s="2">
        <f t="shared" si="0"/>
        <v>0</v>
      </c>
      <c r="I6" s="2">
        <f t="shared" si="0"/>
        <v>8</v>
      </c>
      <c r="J6" s="2">
        <f t="shared" si="0"/>
        <v>0</v>
      </c>
      <c r="K6" s="2">
        <f t="shared" si="0"/>
        <v>4</v>
      </c>
      <c r="N6" s="2" t="s">
        <v>290</v>
      </c>
      <c r="P6" s="2">
        <f>IF(P4&lt;25,25,ROUNDDOWN(P4/5,0)*5)</f>
        <v>25</v>
      </c>
      <c r="R6" s="2">
        <f>IF(R4&lt;25,25,ROUNDDOWN(R4/5,0)*5)</f>
        <v>25</v>
      </c>
      <c r="T6" s="2">
        <f>IF(T4&lt;25,25,ROUNDDOWN(T4/5,0)*5)</f>
        <v>25</v>
      </c>
      <c r="V6" s="2">
        <f>IF(V4&lt;25,25,ROUNDDOWN(V4/5,0)*5)</f>
        <v>25</v>
      </c>
    </row>
    <row r="7" spans="2:22" x14ac:dyDescent="0.25">
      <c r="B7" s="2" t="s">
        <v>261</v>
      </c>
      <c r="D7" s="2">
        <f>IF(D6=0,0,INDEX($O$8:$V$8,1,D6))</f>
        <v>0</v>
      </c>
      <c r="E7" s="2">
        <f t="shared" ref="E7:K7" si="1">IF(E6=0,0,INDEX($O$8:$V$8,1,E6))</f>
        <v>0</v>
      </c>
      <c r="F7" s="2">
        <f t="shared" si="1"/>
        <v>0</v>
      </c>
      <c r="G7" s="2">
        <f t="shared" si="1"/>
        <v>0</v>
      </c>
      <c r="H7" s="2">
        <f t="shared" si="1"/>
        <v>0</v>
      </c>
      <c r="I7" s="2">
        <f t="shared" si="1"/>
        <v>0</v>
      </c>
      <c r="J7" s="2">
        <f t="shared" si="1"/>
        <v>0</v>
      </c>
      <c r="K7" s="2">
        <f t="shared" si="1"/>
        <v>0</v>
      </c>
      <c r="N7" s="2" t="s">
        <v>282</v>
      </c>
      <c r="P7" s="2">
        <f>IF(P6=0,0,MATCH(P6,'Y-AllRed'!$A:$A))</f>
        <v>4</v>
      </c>
      <c r="R7" s="2">
        <f>IF(R6=0,0,MATCH(R6,'Y-AllRed'!$A:$A))</f>
        <v>4</v>
      </c>
      <c r="T7" s="2">
        <f>IF(T6=0,0,MATCH(T6,'Y-AllRed'!$A:$A))</f>
        <v>4</v>
      </c>
      <c r="V7" s="2">
        <f>IF(V6=0,0,MATCH(V6,'Y-AllRed'!$A:$A))</f>
        <v>4</v>
      </c>
    </row>
    <row r="8" spans="2:22" x14ac:dyDescent="0.25">
      <c r="B8" s="2" t="s">
        <v>283</v>
      </c>
      <c r="D8" s="2">
        <f>IF(D6=0,0,INDEX($O$11:$V$11,1,D6))</f>
        <v>0</v>
      </c>
      <c r="E8" s="2">
        <f t="shared" ref="E8:K8" si="2">IF(E6=0,0,INDEX($O$11:$V$11,1,E6))</f>
        <v>0</v>
      </c>
      <c r="F8" s="2">
        <f t="shared" si="2"/>
        <v>0</v>
      </c>
      <c r="G8" s="2">
        <f t="shared" si="2"/>
        <v>0</v>
      </c>
      <c r="H8" s="2">
        <f t="shared" si="2"/>
        <v>0</v>
      </c>
      <c r="I8" s="2">
        <f t="shared" si="2"/>
        <v>0</v>
      </c>
      <c r="J8" s="2">
        <f t="shared" si="2"/>
        <v>0</v>
      </c>
      <c r="K8" s="2">
        <f t="shared" si="2"/>
        <v>0</v>
      </c>
      <c r="N8" s="3" t="s">
        <v>261</v>
      </c>
      <c r="O8" s="3" t="e">
        <f>IF('Phase calculation'!C34=0,P8,IF('Phase calculation'!C34&lt;11.9,3,P8))</f>
        <v>#N/A</v>
      </c>
      <c r="P8" s="3">
        <f>IF(P3=0,0,INDEX('Y-AllRed'!$B:$B,Phasing!P7))</f>
        <v>0</v>
      </c>
      <c r="Q8" s="3" t="e">
        <f>IF('Phase calculation'!F34=0,R8,IF('Phase calculation'!F34&lt;11.9,3,R8))</f>
        <v>#N/A</v>
      </c>
      <c r="R8" s="3">
        <f>IF(R3=0,0,INDEX('Y-AllRed'!$B:$B,Phasing!R7))</f>
        <v>0</v>
      </c>
      <c r="S8" s="3" t="e">
        <f>IF('Phase calculation'!I34=0,T8,IF('Phase calculation'!I34&lt;11.9,3,T8))</f>
        <v>#N/A</v>
      </c>
      <c r="T8" s="3">
        <f>IF(T3=0,0,INDEX('Y-AllRed'!$B:$B,Phasing!T7))</f>
        <v>0</v>
      </c>
      <c r="U8" s="3" t="e">
        <f>IF('Phase calculation'!L34=0,V8,IF('Phase calculation'!L34&lt;11.9,3,V8))</f>
        <v>#N/A</v>
      </c>
      <c r="V8" s="3">
        <f>IF(V3=0,0,INDEX('Y-AllRed'!$B:$B,Phasing!V7))</f>
        <v>0</v>
      </c>
    </row>
    <row r="9" spans="2:22" x14ac:dyDescent="0.25">
      <c r="B9" s="2" t="s">
        <v>264</v>
      </c>
      <c r="E9" s="2">
        <f>IF(E6=0,0,INDEX($O$22:$V$22,1,E6))</f>
        <v>5</v>
      </c>
      <c r="G9" s="2">
        <f>IF(G6=0,0,INDEX($O$22:$V$22,1,G6))</f>
        <v>5</v>
      </c>
      <c r="I9" s="2">
        <f>IF(I6=0,0,INDEX($O$22:$V$22,1,I6))</f>
        <v>5</v>
      </c>
      <c r="K9" s="2">
        <f>IF(K6=0,0,INDEX($O$22:$V$22,1,K6))</f>
        <v>5</v>
      </c>
      <c r="P9" s="2">
        <f>P7</f>
        <v>4</v>
      </c>
      <c r="R9" s="2">
        <f>R7</f>
        <v>4</v>
      </c>
      <c r="T9" s="2">
        <f>T7</f>
        <v>4</v>
      </c>
      <c r="V9" s="2">
        <f>V7</f>
        <v>4</v>
      </c>
    </row>
    <row r="10" spans="2:22" x14ac:dyDescent="0.25">
      <c r="B10" s="2" t="s">
        <v>284</v>
      </c>
      <c r="E10" s="2">
        <f>IF(E9=0,0,INDEX($O$19:$V$19,E6))</f>
        <v>0</v>
      </c>
      <c r="G10" s="2">
        <f>IF(G9=0,0,INDEX($O$19:$V$19,G6))</f>
        <v>0</v>
      </c>
      <c r="I10" s="2">
        <f>IF(I9=0,0,INDEX($O$19:$V$19,I6))</f>
        <v>0</v>
      </c>
      <c r="K10" s="2">
        <f>IF(K9=0,0,INDEX($O$19:$V$19,K6))</f>
        <v>0</v>
      </c>
      <c r="P10" s="2">
        <f>IF(P3=0,0,1+MATCH(P3,'Y-AllRed'!$3:$3))</f>
        <v>0</v>
      </c>
      <c r="R10" s="2">
        <f>IF(R3=0,0,1+MATCH(R3,'Y-AllRed'!$3:$3))</f>
        <v>0</v>
      </c>
      <c r="T10" s="2">
        <f>IF(T3=0,0,1+MATCH(T3,'Y-AllRed'!$3:$3))</f>
        <v>0</v>
      </c>
      <c r="V10" s="2">
        <f>IF(V3=0,0,1+MATCH(V3,'Y-AllRed'!$3:$3))</f>
        <v>0</v>
      </c>
    </row>
    <row r="11" spans="2:22" x14ac:dyDescent="0.25">
      <c r="B11" s="2" t="s">
        <v>285</v>
      </c>
      <c r="D11" s="2">
        <f>IF(D4="",0,5)</f>
        <v>0</v>
      </c>
      <c r="E11" s="2">
        <f>IF(E5&gt;40,15,10)</f>
        <v>10</v>
      </c>
      <c r="F11" s="2">
        <f>IF(F4="",0,5)</f>
        <v>0</v>
      </c>
      <c r="G11" s="2">
        <f>IF(G5&gt;40,15,10)</f>
        <v>10</v>
      </c>
      <c r="H11" s="2">
        <f>IF(H4="",0,5)</f>
        <v>0</v>
      </c>
      <c r="I11" s="2">
        <f>IF(I5&gt;40,15,10)</f>
        <v>10</v>
      </c>
      <c r="J11" s="2">
        <f>IF(J4="",0,5)</f>
        <v>0</v>
      </c>
      <c r="K11" s="2">
        <f>IF(K5&gt;40,15,10)</f>
        <v>10</v>
      </c>
      <c r="N11" s="31" t="s">
        <v>262</v>
      </c>
      <c r="O11" s="31" t="e">
        <f>IF('Phase calculation'!C34=0,P11,IF('Phase calculation'!C34&lt;11.9,'Phase calculation'!C34-O8-O12,P11))</f>
        <v>#N/A</v>
      </c>
      <c r="P11" s="31">
        <f>INDEX('Y-AllRed'!1:1048576,Phasing!P9,Phasing!P10)</f>
        <v>0</v>
      </c>
      <c r="Q11" s="31" t="e">
        <f>IF('Phase calculation'!F34=0,R11,IF('Phase calculation'!F34&lt;11.9,'Phase calculation'!F34-Q8-Q12,R11))</f>
        <v>#N/A</v>
      </c>
      <c r="R11" s="31">
        <f>INDEX('Y-AllRed'!1:1048576,Phasing!R9,Phasing!R10)</f>
        <v>0</v>
      </c>
      <c r="S11" s="31" t="e">
        <f>IF('Phase calculation'!I34=0,T11,IF('Phase calculation'!I34&lt;11.9,'Phase calculation'!I34-S8-S12,T11))</f>
        <v>#N/A</v>
      </c>
      <c r="T11" s="31">
        <f>INDEX('Y-AllRed'!1:1048576,Phasing!T9,Phasing!T10)</f>
        <v>0</v>
      </c>
      <c r="U11" s="31" t="e">
        <f>IF('Phase calculation'!L34=0,V11,IF('Phase calculation'!L34&lt;11.9,'Phase calculation'!L34-U8-U12,V11))</f>
        <v>#N/A</v>
      </c>
      <c r="V11" s="31">
        <f>INDEX('Y-AllRed'!1:1048576,Phasing!V9,Phasing!V10)</f>
        <v>0</v>
      </c>
    </row>
    <row r="12" spans="2:22" x14ac:dyDescent="0.25">
      <c r="B12" s="2" t="s">
        <v>286</v>
      </c>
      <c r="D12" s="2">
        <f>IF(D4="",0,ROUNDUP(INDEX($O$16:$V$16,D6),0))</f>
        <v>0</v>
      </c>
      <c r="E12" s="2">
        <f t="shared" ref="E12:K12" si="3">IF(E4="",0,ROUNDUP(INDEX($O$16:$V$16,E6),0))</f>
        <v>40</v>
      </c>
      <c r="F12" s="2">
        <f t="shared" si="3"/>
        <v>0</v>
      </c>
      <c r="G12" s="2">
        <f t="shared" si="3"/>
        <v>20</v>
      </c>
      <c r="H12" s="2">
        <f t="shared" si="3"/>
        <v>0</v>
      </c>
      <c r="I12" s="2">
        <f t="shared" si="3"/>
        <v>50</v>
      </c>
      <c r="J12" s="2">
        <f t="shared" si="3"/>
        <v>0</v>
      </c>
      <c r="K12" s="2">
        <f t="shared" si="3"/>
        <v>30</v>
      </c>
      <c r="N12" s="2" t="s">
        <v>255</v>
      </c>
      <c r="O12" s="2" t="str">
        <f>IFERROR(INDEX($D$11:$K$11,MATCH(O2,$D$4:$K$4,0)),"")</f>
        <v/>
      </c>
      <c r="P12" s="2">
        <f t="shared" ref="P12:V12" si="4">IFERROR(INDEX($D$11:$K$11,MATCH(P2,$D$4:$K$4,0)),"")</f>
        <v>10</v>
      </c>
      <c r="Q12" s="2" t="str">
        <f t="shared" si="4"/>
        <v/>
      </c>
      <c r="R12" s="2">
        <f t="shared" si="4"/>
        <v>10</v>
      </c>
      <c r="S12" s="2" t="str">
        <f t="shared" si="4"/>
        <v/>
      </c>
      <c r="T12" s="2">
        <f t="shared" si="4"/>
        <v>10</v>
      </c>
      <c r="U12" s="2" t="str">
        <f t="shared" si="4"/>
        <v/>
      </c>
      <c r="V12" s="2">
        <f t="shared" si="4"/>
        <v>10</v>
      </c>
    </row>
    <row r="13" spans="2:22" x14ac:dyDescent="0.25">
      <c r="B13" s="2" t="s">
        <v>567</v>
      </c>
      <c r="N13" s="2" t="s">
        <v>256</v>
      </c>
      <c r="O13" s="2">
        <v>1</v>
      </c>
      <c r="P13" s="2">
        <v>20</v>
      </c>
      <c r="Q13" s="2">
        <v>25</v>
      </c>
      <c r="R13" s="2">
        <v>30</v>
      </c>
      <c r="S13" s="2">
        <v>35</v>
      </c>
      <c r="T13" s="2">
        <v>40</v>
      </c>
      <c r="U13" s="2">
        <v>45</v>
      </c>
      <c r="V13" s="2">
        <v>50</v>
      </c>
    </row>
    <row r="14" spans="2:22" x14ac:dyDescent="0.25">
      <c r="B14" s="2" t="s">
        <v>258</v>
      </c>
      <c r="D14" s="2" t="e">
        <f>IF(D3=0,0,10)</f>
        <v>#N/A</v>
      </c>
      <c r="E14" s="2" t="e">
        <f t="shared" ref="E14:K14" si="5">IF(E3=0,0,10)</f>
        <v>#N/A</v>
      </c>
      <c r="F14" s="2" t="e">
        <f t="shared" si="5"/>
        <v>#N/A</v>
      </c>
      <c r="G14" s="2" t="e">
        <f t="shared" si="5"/>
        <v>#N/A</v>
      </c>
      <c r="H14" s="2" t="e">
        <f t="shared" si="5"/>
        <v>#N/A</v>
      </c>
      <c r="I14" s="2" t="e">
        <f t="shared" si="5"/>
        <v>#N/A</v>
      </c>
      <c r="J14" s="2" t="e">
        <f t="shared" si="5"/>
        <v>#N/A</v>
      </c>
      <c r="K14" s="2" t="e">
        <f t="shared" si="5"/>
        <v>#N/A</v>
      </c>
      <c r="N14" s="2" t="s">
        <v>259</v>
      </c>
      <c r="O14" s="2">
        <v>8</v>
      </c>
      <c r="P14" s="2">
        <v>8</v>
      </c>
      <c r="Q14" s="2">
        <v>10</v>
      </c>
      <c r="R14" s="2">
        <v>13</v>
      </c>
      <c r="S14" s="2">
        <v>15</v>
      </c>
      <c r="T14" s="2">
        <v>18</v>
      </c>
      <c r="U14" s="2">
        <v>20</v>
      </c>
      <c r="V14" s="2">
        <v>23</v>
      </c>
    </row>
    <row r="15" spans="2:22" x14ac:dyDescent="0.25">
      <c r="B15" s="2" t="s">
        <v>259</v>
      </c>
      <c r="D15" s="2" t="e">
        <f>IF(D3=0,0,INDEX($O$14:$Z$14,1,O17))</f>
        <v>#N/A</v>
      </c>
      <c r="E15" s="2" t="e">
        <f t="shared" ref="E15:K15" si="6">IF(E3=0,0,INDEX($O$14:$Z$14,1,P17))</f>
        <v>#N/A</v>
      </c>
      <c r="F15" s="2" t="e">
        <f t="shared" si="6"/>
        <v>#N/A</v>
      </c>
      <c r="G15" s="2" t="e">
        <f t="shared" si="6"/>
        <v>#N/A</v>
      </c>
      <c r="H15" s="2" t="e">
        <f t="shared" si="6"/>
        <v>#N/A</v>
      </c>
      <c r="I15" s="2" t="e">
        <f t="shared" si="6"/>
        <v>#N/A</v>
      </c>
      <c r="J15" s="2" t="e">
        <f t="shared" si="6"/>
        <v>#N/A</v>
      </c>
      <c r="K15" s="2" t="e">
        <f t="shared" si="6"/>
        <v>#N/A</v>
      </c>
      <c r="O15" s="2">
        <v>1</v>
      </c>
      <c r="P15" s="2">
        <v>2</v>
      </c>
      <c r="Q15" s="2">
        <v>3</v>
      </c>
      <c r="R15" s="2">
        <v>4</v>
      </c>
      <c r="S15" s="2">
        <v>5</v>
      </c>
      <c r="T15" s="2">
        <v>6</v>
      </c>
      <c r="U15" s="2">
        <v>7</v>
      </c>
      <c r="V15" s="2">
        <v>8</v>
      </c>
    </row>
    <row r="16" spans="2:22" x14ac:dyDescent="0.25">
      <c r="B16" s="2" t="s">
        <v>287</v>
      </c>
      <c r="D16" s="2">
        <f>IF(D4="",0,INDEX($O$28:$V$28,D6))</f>
        <v>0</v>
      </c>
      <c r="E16" s="2">
        <f t="shared" ref="E16:K16" si="7">IF(E4="",0,INDEX($O$28:$V$28,E6))</f>
        <v>0</v>
      </c>
      <c r="F16" s="2">
        <f t="shared" si="7"/>
        <v>0</v>
      </c>
      <c r="G16" s="2">
        <f t="shared" si="7"/>
        <v>0</v>
      </c>
      <c r="H16" s="2">
        <f t="shared" si="7"/>
        <v>0</v>
      </c>
      <c r="I16" s="2">
        <f t="shared" si="7"/>
        <v>0</v>
      </c>
      <c r="J16" s="2">
        <f t="shared" si="7"/>
        <v>0</v>
      </c>
      <c r="K16" s="2">
        <f t="shared" si="7"/>
        <v>0</v>
      </c>
      <c r="O16" s="165">
        <f>'Phase calculation'!C29</f>
        <v>1</v>
      </c>
      <c r="P16" s="165">
        <f>'Phase calculation'!D29</f>
        <v>20</v>
      </c>
      <c r="Q16" s="165">
        <f>'Phase calculation'!F29</f>
        <v>25</v>
      </c>
      <c r="R16" s="165">
        <f>'Phase calculation'!G29</f>
        <v>30</v>
      </c>
      <c r="S16" s="165">
        <f>'Phase calculation'!I29</f>
        <v>35</v>
      </c>
      <c r="T16" s="165">
        <f>'Phase calculation'!J29</f>
        <v>40</v>
      </c>
      <c r="U16" s="165">
        <f>'Phase calculation'!L29</f>
        <v>45</v>
      </c>
      <c r="V16" s="165">
        <f>'Phase calculation'!M29</f>
        <v>50</v>
      </c>
    </row>
    <row r="17" spans="1:32" x14ac:dyDescent="0.25">
      <c r="B17" s="2" t="s">
        <v>257</v>
      </c>
      <c r="D17" s="2">
        <f>IF(D4="",0,INDEX($O$27:$V$27,D6))</f>
        <v>0</v>
      </c>
      <c r="E17" s="2">
        <f t="shared" ref="E17:K17" si="8">IF(E4="",0,INDEX($O$27:$V$27,E6))</f>
        <v>1.5</v>
      </c>
      <c r="F17" s="2">
        <f t="shared" si="8"/>
        <v>0</v>
      </c>
      <c r="G17" s="2">
        <f t="shared" si="8"/>
        <v>1.5</v>
      </c>
      <c r="H17" s="2">
        <f t="shared" si="8"/>
        <v>0</v>
      </c>
      <c r="I17" s="2">
        <f t="shared" si="8"/>
        <v>1.5</v>
      </c>
      <c r="J17" s="2">
        <f t="shared" si="8"/>
        <v>0</v>
      </c>
      <c r="K17" s="2">
        <f t="shared" si="8"/>
        <v>1.5</v>
      </c>
      <c r="O17" s="2">
        <f>IF(O16=0,0,MATCH(O16,$O$13:$Z$13,1))</f>
        <v>1</v>
      </c>
      <c r="P17" s="2">
        <f t="shared" ref="P17:V17" si="9">IF(P16=0,0,MATCH(P16,$O$13:$Z$13,1))</f>
        <v>2</v>
      </c>
      <c r="Q17" s="2">
        <f t="shared" si="9"/>
        <v>3</v>
      </c>
      <c r="R17" s="2">
        <f t="shared" si="9"/>
        <v>4</v>
      </c>
      <c r="S17" s="2">
        <f t="shared" si="9"/>
        <v>5</v>
      </c>
      <c r="T17" s="2">
        <f t="shared" si="9"/>
        <v>6</v>
      </c>
      <c r="U17" s="2">
        <f t="shared" si="9"/>
        <v>7</v>
      </c>
      <c r="V17" s="2">
        <f t="shared" si="9"/>
        <v>8</v>
      </c>
    </row>
    <row r="18" spans="1:32" x14ac:dyDescent="0.25">
      <c r="B18" s="2" t="s">
        <v>267</v>
      </c>
      <c r="D18" s="2">
        <f>IF(D4="",0,9)</f>
        <v>0</v>
      </c>
      <c r="E18" s="2">
        <f>IF(E9=0,ROUNDUP(E11+E7+E8,0),ROUNDUP(E9+E10+E7+E8,0))</f>
        <v>5</v>
      </c>
      <c r="F18" s="2">
        <f>IF(F4="",0,9)</f>
        <v>0</v>
      </c>
      <c r="G18" s="2">
        <f>IF(G9=0,ROUNDUP(G11+G7+G8,0),ROUNDUP(G9+G10+G7+G8,0))</f>
        <v>5</v>
      </c>
      <c r="H18" s="2">
        <f>IF(H4="",0,9)</f>
        <v>0</v>
      </c>
      <c r="I18" s="2">
        <f>IF(I9=0,ROUNDUP(I11+I7+I8,0),ROUNDUP(I9+I10+I7+I8,0))</f>
        <v>5</v>
      </c>
      <c r="J18" s="2">
        <f>IF(J4="",0,9)</f>
        <v>0</v>
      </c>
      <c r="K18" s="2">
        <f>IF(K9=0,ROUNDUP(K11+K7+K8,0),ROUNDUP(K9+K10+K7+K8,0))</f>
        <v>5</v>
      </c>
      <c r="P18" s="2">
        <f>IF(E4="",0,MATCH(E4,$O$2:$V$2,0))</f>
        <v>6</v>
      </c>
      <c r="R18" s="2">
        <f>IF(G4="",0,MATCH(G4,$O$2:$V$2,0))</f>
        <v>2</v>
      </c>
      <c r="T18" s="2">
        <f>IF(I4="",0,MATCH(I4,$O$2:$V$2,0))</f>
        <v>8</v>
      </c>
      <c r="V18" s="2">
        <f>IF(K4="",0,MATCH(K4,$O$2:$V$2,0))</f>
        <v>4</v>
      </c>
    </row>
    <row r="19" spans="1:32" x14ac:dyDescent="0.25">
      <c r="B19" s="2" t="s">
        <v>270</v>
      </c>
      <c r="D19" s="2">
        <v>0</v>
      </c>
      <c r="E19" s="2" t="e">
        <f>IF(D3=0,0,D20)</f>
        <v>#N/A</v>
      </c>
      <c r="F19" s="2" t="e">
        <f>E20</f>
        <v>#N/A</v>
      </c>
      <c r="G19" s="2" t="e">
        <f>F20</f>
        <v>#N/A</v>
      </c>
      <c r="H19" s="2">
        <v>0</v>
      </c>
      <c r="I19" s="2" t="e">
        <f>IF(H3=0,0,H20)</f>
        <v>#N/A</v>
      </c>
      <c r="J19" s="2" t="e">
        <f>I20</f>
        <v>#N/A</v>
      </c>
      <c r="K19" s="2" t="e">
        <f>J20</f>
        <v>#N/A</v>
      </c>
      <c r="N19" s="258" t="s">
        <v>265</v>
      </c>
      <c r="P19" s="2">
        <f>ROUND(T3/'Input sheet'!$V$10,0)</f>
        <v>0</v>
      </c>
      <c r="R19" s="2">
        <f>ROUND(V3/'Input sheet'!$V$10,0)</f>
        <v>0</v>
      </c>
      <c r="T19" s="2">
        <f>ROUND(R3/'Input sheet'!$V$10,0)</f>
        <v>0</v>
      </c>
      <c r="V19" s="2">
        <f>ROUND(P3/'Input sheet'!$V$10,0)</f>
        <v>0</v>
      </c>
    </row>
    <row r="20" spans="1:32" x14ac:dyDescent="0.25">
      <c r="B20" s="2" t="s">
        <v>271</v>
      </c>
      <c r="D20" s="2" t="e">
        <f t="shared" ref="D20:K20" si="10">D19+D3</f>
        <v>#N/A</v>
      </c>
      <c r="E20" s="2" t="e">
        <f t="shared" si="10"/>
        <v>#N/A</v>
      </c>
      <c r="F20" s="2" t="e">
        <f t="shared" si="10"/>
        <v>#N/A</v>
      </c>
      <c r="G20" s="2" t="e">
        <f t="shared" si="10"/>
        <v>#N/A</v>
      </c>
      <c r="H20" s="2" t="e">
        <f t="shared" si="10"/>
        <v>#N/A</v>
      </c>
      <c r="I20" s="2" t="e">
        <f t="shared" si="10"/>
        <v>#N/A</v>
      </c>
      <c r="J20" s="2" t="e">
        <f t="shared" si="10"/>
        <v>#N/A</v>
      </c>
      <c r="K20" s="2" t="e">
        <f t="shared" si="10"/>
        <v>#N/A</v>
      </c>
      <c r="P20" s="2">
        <v>4</v>
      </c>
      <c r="R20" s="2">
        <v>4</v>
      </c>
      <c r="T20" s="2">
        <v>4</v>
      </c>
      <c r="V20" s="2">
        <v>4</v>
      </c>
    </row>
    <row r="21" spans="1:32" x14ac:dyDescent="0.25">
      <c r="B21" s="2" t="s">
        <v>272</v>
      </c>
      <c r="D21" s="2" t="e">
        <f>ROUND(IF(D3=0,0,D20-D7-D8),0)</f>
        <v>#N/A</v>
      </c>
      <c r="E21" s="2" t="e">
        <f t="shared" ref="E21:K21" si="11">ROUND(IF(E3=0,0,E20-E7-E8),0)</f>
        <v>#N/A</v>
      </c>
      <c r="F21" s="2" t="e">
        <f t="shared" si="11"/>
        <v>#N/A</v>
      </c>
      <c r="G21" s="2" t="e">
        <f t="shared" si="11"/>
        <v>#N/A</v>
      </c>
      <c r="H21" s="2" t="e">
        <f t="shared" si="11"/>
        <v>#N/A</v>
      </c>
      <c r="I21" s="2" t="e">
        <f t="shared" si="11"/>
        <v>#N/A</v>
      </c>
      <c r="J21" s="2" t="e">
        <f t="shared" si="11"/>
        <v>#N/A</v>
      </c>
      <c r="K21" s="2" t="e">
        <f t="shared" si="11"/>
        <v>#N/A</v>
      </c>
      <c r="N21" s="2" t="s">
        <v>288</v>
      </c>
      <c r="P21" s="2" t="e">
        <f>IF(E9=0,0,MIN(ROUNDDOWN(E3-E7-E8-E9,0),ROUNDUP(E9+P19+E7+E8,0)))</f>
        <v>#N/A</v>
      </c>
      <c r="R21" s="2" t="e">
        <f>IF(G9=0,0,MIN(ROUNDDOWN(G3-G7-G8-G9,0),ROUNDUP(G9+R19+G7+G8,0)))</f>
        <v>#N/A</v>
      </c>
      <c r="T21" s="2" t="e">
        <f>IF(I9=0,0,MIN(ROUNDDOWN(I3-I7-I8-I9,0),ROUNDUP(I9+T19+I7+I8,0)))</f>
        <v>#N/A</v>
      </c>
      <c r="V21" s="2" t="e">
        <f>IF(K9=0,0,MIN(ROUNDDOWN(K3-K7-K8-K9,0),ROUNDUP(K9+V19+K7+K8,0)))</f>
        <v>#N/A</v>
      </c>
    </row>
    <row r="22" spans="1:32" x14ac:dyDescent="0.25">
      <c r="B22" s="2" t="s">
        <v>273</v>
      </c>
      <c r="D22" s="2" t="e">
        <f>D21</f>
        <v>#N/A</v>
      </c>
      <c r="E22" s="2" t="e">
        <f t="shared" ref="E22:K22" si="12">E21</f>
        <v>#N/A</v>
      </c>
      <c r="F22" s="2" t="e">
        <f t="shared" si="12"/>
        <v>#N/A</v>
      </c>
      <c r="G22" s="2" t="e">
        <f t="shared" si="12"/>
        <v>#N/A</v>
      </c>
      <c r="H22" s="2" t="e">
        <f t="shared" si="12"/>
        <v>#N/A</v>
      </c>
      <c r="I22" s="2" t="e">
        <f t="shared" si="12"/>
        <v>#N/A</v>
      </c>
      <c r="J22" s="2" t="e">
        <f t="shared" si="12"/>
        <v>#N/A</v>
      </c>
      <c r="K22" s="2" t="e">
        <f t="shared" si="12"/>
        <v>#N/A</v>
      </c>
      <c r="N22" s="186" t="s">
        <v>264</v>
      </c>
      <c r="P22" s="2">
        <f>IF('Input sheet'!T2=1,5,0)</f>
        <v>5</v>
      </c>
      <c r="R22" s="2">
        <f>IF('Input sheet'!V2=1,5,0)</f>
        <v>5</v>
      </c>
      <c r="T22" s="2">
        <f>IF('Input sheet'!U2=1,5,0)</f>
        <v>5</v>
      </c>
      <c r="V22" s="2">
        <f>IF('Input sheet'!W2=1,5,0)</f>
        <v>5</v>
      </c>
    </row>
    <row r="23" spans="1:32" x14ac:dyDescent="0.25">
      <c r="B23" s="2" t="s">
        <v>274</v>
      </c>
      <c r="D23" s="2">
        <f>D19</f>
        <v>0</v>
      </c>
      <c r="E23" s="2" t="e">
        <f t="shared" ref="E23:K23" si="13">E19</f>
        <v>#N/A</v>
      </c>
      <c r="F23" s="2" t="e">
        <f t="shared" si="13"/>
        <v>#N/A</v>
      </c>
      <c r="G23" s="2" t="e">
        <f t="shared" si="13"/>
        <v>#N/A</v>
      </c>
      <c r="H23" s="2">
        <f t="shared" si="13"/>
        <v>0</v>
      </c>
      <c r="I23" s="2" t="e">
        <f t="shared" si="13"/>
        <v>#N/A</v>
      </c>
      <c r="J23" s="2" t="e">
        <f t="shared" si="13"/>
        <v>#N/A</v>
      </c>
      <c r="K23" s="2" t="e">
        <f t="shared" si="13"/>
        <v>#N/A</v>
      </c>
      <c r="N23" s="2" t="s">
        <v>304</v>
      </c>
      <c r="P23" s="2">
        <f>IF(P6&lt;=25,3,3.5)</f>
        <v>3</v>
      </c>
      <c r="R23" s="2">
        <f>IF(R6&lt;=25,3,3.5)</f>
        <v>3</v>
      </c>
      <c r="T23" s="2">
        <f>IF(T6&lt;=25,3,3.5)</f>
        <v>3</v>
      </c>
      <c r="V23" s="2">
        <f>IF(V6&lt;=25,3,3.5)</f>
        <v>3</v>
      </c>
    </row>
    <row r="24" spans="1:32" x14ac:dyDescent="0.25">
      <c r="B24" s="2" t="s">
        <v>275</v>
      </c>
      <c r="D24" s="2" t="e">
        <f>D21</f>
        <v>#N/A</v>
      </c>
      <c r="E24" s="2" t="e">
        <f t="shared" ref="E24:K24" si="14">E21</f>
        <v>#N/A</v>
      </c>
      <c r="F24" s="2" t="e">
        <f t="shared" si="14"/>
        <v>#N/A</v>
      </c>
      <c r="G24" s="2" t="e">
        <f t="shared" si="14"/>
        <v>#N/A</v>
      </c>
      <c r="H24" s="2" t="e">
        <f t="shared" si="14"/>
        <v>#N/A</v>
      </c>
      <c r="I24" s="2" t="e">
        <f t="shared" si="14"/>
        <v>#N/A</v>
      </c>
      <c r="J24" s="2" t="e">
        <f t="shared" si="14"/>
        <v>#N/A</v>
      </c>
      <c r="K24" s="2" t="e">
        <f t="shared" si="14"/>
        <v>#N/A</v>
      </c>
      <c r="N24" s="2" t="s">
        <v>294</v>
      </c>
      <c r="P24" s="2">
        <f>VLOOKUP(P6,DetZone!$G$4:$H$10,2,FALSE)</f>
        <v>60</v>
      </c>
      <c r="R24" s="2">
        <f>VLOOKUP(R6,DetZone!$G$4:$H$10,2,FALSE)</f>
        <v>60</v>
      </c>
      <c r="T24" s="2">
        <f>VLOOKUP(T6,DetZone!$G$4:$H$10,2,FALSE)</f>
        <v>60</v>
      </c>
      <c r="V24" s="2">
        <f>VLOOKUP(V6,DetZone!$G$4:$H$10,2,FALSE)</f>
        <v>60</v>
      </c>
    </row>
    <row r="25" spans="1:32" x14ac:dyDescent="0.25">
      <c r="B25" s="2" t="s">
        <v>276</v>
      </c>
      <c r="D25" s="2" t="e">
        <f>D24</f>
        <v>#N/A</v>
      </c>
      <c r="E25" s="2" t="e">
        <f t="shared" ref="E25:K25" si="15">E24</f>
        <v>#N/A</v>
      </c>
      <c r="F25" s="2" t="e">
        <f t="shared" si="15"/>
        <v>#N/A</v>
      </c>
      <c r="G25" s="2" t="e">
        <f t="shared" si="15"/>
        <v>#N/A</v>
      </c>
      <c r="H25" s="2" t="e">
        <f t="shared" si="15"/>
        <v>#N/A</v>
      </c>
      <c r="I25" s="2" t="e">
        <f t="shared" si="15"/>
        <v>#N/A</v>
      </c>
      <c r="J25" s="2" t="e">
        <f t="shared" si="15"/>
        <v>#N/A</v>
      </c>
      <c r="K25" s="2" t="e">
        <f t="shared" si="15"/>
        <v>#N/A</v>
      </c>
      <c r="N25" s="2" t="s">
        <v>311</v>
      </c>
      <c r="P25" s="2">
        <f>MATCH(P24,DetZone!$B$18:$B$22,0)</f>
        <v>2</v>
      </c>
      <c r="R25" s="2">
        <f>MATCH(R24,DetZone!$B$18:$B$22,0)</f>
        <v>2</v>
      </c>
      <c r="T25" s="2">
        <f>MATCH(T24,DetZone!$B$18:$B$22,0)</f>
        <v>2</v>
      </c>
      <c r="V25" s="2">
        <f>MATCH(V24,DetZone!$B$18:$B$22,0)</f>
        <v>2</v>
      </c>
    </row>
    <row r="26" spans="1:32" x14ac:dyDescent="0.25">
      <c r="G26" s="34" t="s">
        <v>298</v>
      </c>
      <c r="K26" s="34" t="s">
        <v>299</v>
      </c>
      <c r="L26" s="39" t="s">
        <v>297</v>
      </c>
      <c r="N26" s="2" t="s">
        <v>312</v>
      </c>
      <c r="P26" s="2">
        <f>MATCH(P6,DetZone!$C$17:$I$17,0)</f>
        <v>1</v>
      </c>
      <c r="R26" s="2">
        <f>MATCH(R6,DetZone!$C$17:$I$17,0)</f>
        <v>1</v>
      </c>
      <c r="T26" s="2">
        <f>MATCH(T6,DetZone!$C$17:$I$17,0)</f>
        <v>1</v>
      </c>
      <c r="V26" s="2">
        <f>MATCH(V6,DetZone!$C$17:$I$17,0)</f>
        <v>1</v>
      </c>
    </row>
    <row r="27" spans="1:32" x14ac:dyDescent="0.25">
      <c r="G27" s="34">
        <f>MAX(D43+E43,H43+I43)</f>
        <v>5</v>
      </c>
      <c r="K27" s="34">
        <f>MAX(F43+G43,J43+K43)</f>
        <v>5</v>
      </c>
      <c r="L27" s="39">
        <f>G27+K27</f>
        <v>10</v>
      </c>
      <c r="N27" s="56" t="s">
        <v>257</v>
      </c>
      <c r="O27" s="56">
        <f>P27</f>
        <v>1.5</v>
      </c>
      <c r="P27" s="56">
        <f>INDEX(DetZone!$C$18:$I$22,Phasing!P25,Phasing!P26)</f>
        <v>1.5</v>
      </c>
      <c r="Q27" s="56">
        <f>R27</f>
        <v>1.5</v>
      </c>
      <c r="R27" s="56">
        <f>INDEX(DetZone!$C$18:$I$22,Phasing!R25,Phasing!R26)</f>
        <v>1.5</v>
      </c>
      <c r="S27" s="56">
        <f>T27</f>
        <v>1.5</v>
      </c>
      <c r="T27" s="56">
        <f>INDEX(DetZone!$C$18:$I$22,Phasing!T25,Phasing!T26)</f>
        <v>1.5</v>
      </c>
      <c r="U27" s="56">
        <f>V27</f>
        <v>1.5</v>
      </c>
      <c r="V27" s="56">
        <f>INDEX(DetZone!$C$18:$I$22,Phasing!V25,Phasing!V26)</f>
        <v>1.5</v>
      </c>
    </row>
    <row r="28" spans="1:32" x14ac:dyDescent="0.25">
      <c r="A28" s="282" t="s">
        <v>204</v>
      </c>
      <c r="B28" s="282"/>
      <c r="C28" s="282"/>
      <c r="N28" s="110" t="s">
        <v>314</v>
      </c>
      <c r="O28" s="110">
        <f>P28</f>
        <v>0</v>
      </c>
      <c r="P28" s="110">
        <f>INDEX(DetZone!$C$27:$I$31,Phasing!P25,Phasing!P26)</f>
        <v>0</v>
      </c>
      <c r="Q28" s="110">
        <f>R28</f>
        <v>0</v>
      </c>
      <c r="R28" s="110">
        <f>INDEX(DetZone!$C$27:$I$31,Phasing!R25,Phasing!R26)</f>
        <v>0</v>
      </c>
      <c r="S28" s="110">
        <f>T28</f>
        <v>0</v>
      </c>
      <c r="T28" s="110">
        <f>INDEX(DetZone!$C$27:$I$31,Phasing!T25,Phasing!T26)</f>
        <v>0</v>
      </c>
      <c r="U28" s="110">
        <f>V28</f>
        <v>0</v>
      </c>
      <c r="V28" s="110">
        <f>INDEX(DetZone!$C$27:$I$31,Phasing!V25,Phasing!V26)</f>
        <v>0</v>
      </c>
    </row>
    <row r="29" spans="1:32" x14ac:dyDescent="0.25">
      <c r="B29" s="123" t="s">
        <v>0</v>
      </c>
      <c r="C29" s="123" t="s">
        <v>1</v>
      </c>
      <c r="D29" s="123" t="s">
        <v>246</v>
      </c>
      <c r="E29" s="123" t="s">
        <v>247</v>
      </c>
      <c r="F29" s="123" t="s">
        <v>248</v>
      </c>
      <c r="G29" s="123" t="s">
        <v>249</v>
      </c>
      <c r="H29" s="123" t="s">
        <v>250</v>
      </c>
      <c r="I29" s="123" t="s">
        <v>251</v>
      </c>
      <c r="J29" s="123" t="s">
        <v>252</v>
      </c>
      <c r="K29" s="123" t="s">
        <v>253</v>
      </c>
    </row>
    <row r="30" spans="1:32" x14ac:dyDescent="0.25">
      <c r="B30" s="2" t="s">
        <v>254</v>
      </c>
      <c r="C30" s="2" t="str">
        <f>Sheet1!B2</f>
        <v>57th Dr &amp; Grand Ave</v>
      </c>
      <c r="D30" s="2" t="e">
        <f>IF(D3=0,0,D1)</f>
        <v>#N/A</v>
      </c>
      <c r="E30" s="2" t="e">
        <f t="shared" ref="E30:K30" si="16">IF(E3=0,0,E1)</f>
        <v>#N/A</v>
      </c>
      <c r="F30" s="2" t="e">
        <f t="shared" si="16"/>
        <v>#N/A</v>
      </c>
      <c r="G30" s="2" t="e">
        <f t="shared" si="16"/>
        <v>#N/A</v>
      </c>
      <c r="H30" s="2" t="e">
        <f t="shared" si="16"/>
        <v>#N/A</v>
      </c>
      <c r="I30" s="2" t="e">
        <f t="shared" si="16"/>
        <v>#N/A</v>
      </c>
      <c r="J30" s="2" t="e">
        <f t="shared" si="16"/>
        <v>#N/A</v>
      </c>
      <c r="K30" s="2" t="e">
        <f t="shared" si="16"/>
        <v>#N/A</v>
      </c>
      <c r="N30" s="34"/>
      <c r="O30" s="34"/>
      <c r="P30" s="34"/>
      <c r="Q30" s="34"/>
      <c r="R30" s="34"/>
      <c r="S30" s="34"/>
      <c r="T30" s="34"/>
      <c r="U30" s="34"/>
      <c r="V30" s="34"/>
    </row>
    <row r="31" spans="1:32" x14ac:dyDescent="0.25">
      <c r="B31" s="123" t="s">
        <v>255</v>
      </c>
      <c r="C31" s="123" t="str">
        <f>C30</f>
        <v>57th Dr &amp; Grand Ave</v>
      </c>
      <c r="D31" s="123">
        <f>IF(D4="",0,D11)</f>
        <v>0</v>
      </c>
      <c r="E31" s="123">
        <f t="shared" ref="E31:K31" si="17">IF(E4="",0,E11)</f>
        <v>10</v>
      </c>
      <c r="F31" s="123">
        <f t="shared" si="17"/>
        <v>0</v>
      </c>
      <c r="G31" s="123">
        <f t="shared" si="17"/>
        <v>10</v>
      </c>
      <c r="H31" s="123">
        <f t="shared" si="17"/>
        <v>0</v>
      </c>
      <c r="I31" s="123">
        <f t="shared" si="17"/>
        <v>10</v>
      </c>
      <c r="J31" s="123">
        <f t="shared" si="17"/>
        <v>0</v>
      </c>
      <c r="K31" s="123">
        <f t="shared" si="17"/>
        <v>10</v>
      </c>
      <c r="W31" s="262" t="s">
        <v>456</v>
      </c>
      <c r="X31" s="262"/>
      <c r="Y31" s="262"/>
      <c r="Z31" s="262"/>
      <c r="AA31" s="262"/>
      <c r="AB31" s="262"/>
      <c r="AC31" s="262"/>
      <c r="AD31" s="262"/>
      <c r="AE31" s="262"/>
      <c r="AF31" s="262"/>
    </row>
    <row r="32" spans="1:32" x14ac:dyDescent="0.25">
      <c r="B32" s="2" t="s">
        <v>256</v>
      </c>
      <c r="C32" s="2" t="str">
        <f t="shared" ref="C32:C52" si="18">C31</f>
        <v>57th Dr &amp; Grand Ave</v>
      </c>
      <c r="D32" s="2">
        <f>D12</f>
        <v>0</v>
      </c>
      <c r="E32" s="2">
        <f t="shared" ref="E32:K32" si="19">E12</f>
        <v>40</v>
      </c>
      <c r="F32" s="2">
        <f t="shared" si="19"/>
        <v>0</v>
      </c>
      <c r="G32" s="2">
        <f t="shared" si="19"/>
        <v>20</v>
      </c>
      <c r="H32" s="2">
        <f t="shared" si="19"/>
        <v>0</v>
      </c>
      <c r="I32" s="2">
        <f t="shared" si="19"/>
        <v>50</v>
      </c>
      <c r="J32" s="2">
        <f t="shared" si="19"/>
        <v>0</v>
      </c>
      <c r="K32" s="2">
        <f t="shared" si="19"/>
        <v>30</v>
      </c>
      <c r="W32" s="2" t="s">
        <v>124</v>
      </c>
      <c r="X32" s="2" t="s">
        <v>446</v>
      </c>
      <c r="Y32" s="2" t="s">
        <v>261</v>
      </c>
      <c r="Z32" s="2" t="s">
        <v>451</v>
      </c>
      <c r="AA32" s="2" t="s">
        <v>283</v>
      </c>
      <c r="AB32" s="2" t="s">
        <v>124</v>
      </c>
      <c r="AC32" s="2" t="s">
        <v>452</v>
      </c>
      <c r="AD32" s="2" t="s">
        <v>453</v>
      </c>
      <c r="AE32" s="2" t="s">
        <v>454</v>
      </c>
      <c r="AF32" s="2" t="s">
        <v>455</v>
      </c>
    </row>
    <row r="33" spans="2:32" x14ac:dyDescent="0.25">
      <c r="B33" s="123" t="s">
        <v>257</v>
      </c>
      <c r="C33" s="123" t="str">
        <f t="shared" si="18"/>
        <v>57th Dr &amp; Grand Ave</v>
      </c>
      <c r="D33" s="123">
        <f>IF(D4="",0,D17)</f>
        <v>0</v>
      </c>
      <c r="E33" s="123">
        <f t="shared" ref="E33:K33" si="20">IF(E4="",0,E17)</f>
        <v>1.5</v>
      </c>
      <c r="F33" s="123">
        <f t="shared" si="20"/>
        <v>0</v>
      </c>
      <c r="G33" s="123">
        <f t="shared" si="20"/>
        <v>1.5</v>
      </c>
      <c r="H33" s="123">
        <f t="shared" si="20"/>
        <v>0</v>
      </c>
      <c r="I33" s="123">
        <f t="shared" si="20"/>
        <v>1.5</v>
      </c>
      <c r="J33" s="123">
        <f t="shared" si="20"/>
        <v>0</v>
      </c>
      <c r="K33" s="123">
        <f t="shared" si="20"/>
        <v>1.5</v>
      </c>
      <c r="W33" s="2">
        <v>8</v>
      </c>
      <c r="X33" s="38" t="e">
        <f>K58</f>
        <v>#N/A</v>
      </c>
      <c r="Y33" s="3">
        <f>K56</f>
        <v>0</v>
      </c>
      <c r="Z33" s="31" t="e">
        <f>K59</f>
        <v>#N/A</v>
      </c>
      <c r="AA33" s="34">
        <f>K57</f>
        <v>0</v>
      </c>
      <c r="AB33" s="2">
        <v>8</v>
      </c>
      <c r="AC33" s="2" t="e">
        <f>K62</f>
        <v>#N/A</v>
      </c>
      <c r="AD33" s="2" t="e">
        <f>X33</f>
        <v>#N/A</v>
      </c>
      <c r="AE33" s="2">
        <f>Y33</f>
        <v>0</v>
      </c>
      <c r="AF33" s="187" t="e">
        <f>$C$62-AE33-AD33-AC33</f>
        <v>#N/A</v>
      </c>
    </row>
    <row r="34" spans="2:32" x14ac:dyDescent="0.25">
      <c r="B34" s="2" t="s">
        <v>258</v>
      </c>
      <c r="C34" s="2" t="str">
        <f t="shared" si="18"/>
        <v>57th Dr &amp; Grand Ave</v>
      </c>
      <c r="D34" s="2" t="e">
        <f>D14</f>
        <v>#N/A</v>
      </c>
      <c r="E34" s="2" t="e">
        <f t="shared" ref="E34:K35" si="21">E14</f>
        <v>#N/A</v>
      </c>
      <c r="F34" s="2" t="e">
        <f t="shared" si="21"/>
        <v>#N/A</v>
      </c>
      <c r="G34" s="2" t="e">
        <f t="shared" si="21"/>
        <v>#N/A</v>
      </c>
      <c r="H34" s="2" t="e">
        <f t="shared" si="21"/>
        <v>#N/A</v>
      </c>
      <c r="I34" s="2" t="e">
        <f t="shared" si="21"/>
        <v>#N/A</v>
      </c>
      <c r="J34" s="2" t="e">
        <f t="shared" si="21"/>
        <v>#N/A</v>
      </c>
      <c r="K34" s="2" t="e">
        <f t="shared" si="21"/>
        <v>#N/A</v>
      </c>
      <c r="W34" s="2">
        <v>7</v>
      </c>
      <c r="X34" s="38" t="e">
        <f>J58</f>
        <v>#N/A</v>
      </c>
      <c r="Y34" s="3">
        <f>J56</f>
        <v>0</v>
      </c>
      <c r="Z34" s="31" t="e">
        <f>J59</f>
        <v>#N/A</v>
      </c>
      <c r="AA34" s="34">
        <f>J57</f>
        <v>0</v>
      </c>
      <c r="AB34" s="2">
        <v>7</v>
      </c>
      <c r="AC34" s="2" t="e">
        <f>J62</f>
        <v>#N/A</v>
      </c>
      <c r="AD34" s="2" t="e">
        <f t="shared" ref="AD34:AD40" si="22">X34</f>
        <v>#N/A</v>
      </c>
      <c r="AE34" s="2">
        <f t="shared" ref="AE34:AE40" si="23">Y34</f>
        <v>0</v>
      </c>
      <c r="AF34" s="187" t="e">
        <f t="shared" ref="AF34:AF40" si="24">$C$62-AE34-AD34-AC34</f>
        <v>#N/A</v>
      </c>
    </row>
    <row r="35" spans="2:32" x14ac:dyDescent="0.25">
      <c r="B35" s="123" t="s">
        <v>259</v>
      </c>
      <c r="C35" s="123" t="str">
        <f t="shared" si="18"/>
        <v>57th Dr &amp; Grand Ave</v>
      </c>
      <c r="D35" s="123" t="e">
        <f>D15</f>
        <v>#N/A</v>
      </c>
      <c r="E35" s="123" t="e">
        <f t="shared" si="21"/>
        <v>#N/A</v>
      </c>
      <c r="F35" s="123" t="e">
        <f t="shared" si="21"/>
        <v>#N/A</v>
      </c>
      <c r="G35" s="123" t="e">
        <f t="shared" si="21"/>
        <v>#N/A</v>
      </c>
      <c r="H35" s="123" t="e">
        <f t="shared" si="21"/>
        <v>#N/A</v>
      </c>
      <c r="I35" s="123" t="e">
        <f t="shared" si="21"/>
        <v>#N/A</v>
      </c>
      <c r="J35" s="123" t="e">
        <f t="shared" si="21"/>
        <v>#N/A</v>
      </c>
      <c r="K35" s="123" t="e">
        <f t="shared" si="21"/>
        <v>#N/A</v>
      </c>
      <c r="W35" s="2">
        <v>6</v>
      </c>
      <c r="X35" s="38" t="e">
        <f>I58</f>
        <v>#N/A</v>
      </c>
      <c r="Y35" s="3">
        <f>I56</f>
        <v>0</v>
      </c>
      <c r="Z35" s="31" t="e">
        <f>I59</f>
        <v>#N/A</v>
      </c>
      <c r="AA35" s="34">
        <f>I57</f>
        <v>0</v>
      </c>
      <c r="AB35" s="2">
        <v>6</v>
      </c>
      <c r="AC35" s="2" t="e">
        <f>I62</f>
        <v>#N/A</v>
      </c>
      <c r="AD35" s="2" t="e">
        <f t="shared" si="22"/>
        <v>#N/A</v>
      </c>
      <c r="AE35" s="2">
        <f t="shared" si="23"/>
        <v>0</v>
      </c>
      <c r="AF35" s="187" t="e">
        <f t="shared" si="24"/>
        <v>#N/A</v>
      </c>
    </row>
    <row r="36" spans="2:32" x14ac:dyDescent="0.25">
      <c r="B36" s="2" t="s">
        <v>260</v>
      </c>
      <c r="C36" s="2" t="str">
        <f t="shared" si="18"/>
        <v>57th Dr &amp; Grand Ave</v>
      </c>
      <c r="D36" s="2">
        <f>IF(D4="",0,D16)</f>
        <v>0</v>
      </c>
      <c r="E36" s="2">
        <f t="shared" ref="E36:K36" si="25">IF(E4="",0,E16)</f>
        <v>0</v>
      </c>
      <c r="F36" s="2">
        <f t="shared" si="25"/>
        <v>0</v>
      </c>
      <c r="G36" s="2">
        <f t="shared" si="25"/>
        <v>0</v>
      </c>
      <c r="H36" s="2">
        <f t="shared" si="25"/>
        <v>0</v>
      </c>
      <c r="I36" s="2">
        <f t="shared" si="25"/>
        <v>0</v>
      </c>
      <c r="J36" s="2">
        <f t="shared" si="25"/>
        <v>0</v>
      </c>
      <c r="K36" s="2">
        <f t="shared" si="25"/>
        <v>0</v>
      </c>
      <c r="W36" s="2">
        <v>5</v>
      </c>
      <c r="X36" s="38" t="e">
        <f>H58</f>
        <v>#N/A</v>
      </c>
      <c r="Y36" s="3">
        <f>H56</f>
        <v>0</v>
      </c>
      <c r="Z36" s="31" t="e">
        <f>H59</f>
        <v>#N/A</v>
      </c>
      <c r="AA36" s="34">
        <f>H57</f>
        <v>0</v>
      </c>
      <c r="AB36" s="2">
        <v>5</v>
      </c>
      <c r="AC36" s="2">
        <f>H62</f>
        <v>0</v>
      </c>
      <c r="AD36" s="2" t="e">
        <f t="shared" si="22"/>
        <v>#N/A</v>
      </c>
      <c r="AE36" s="2">
        <f t="shared" si="23"/>
        <v>0</v>
      </c>
      <c r="AF36" s="187" t="e">
        <f t="shared" si="24"/>
        <v>#N/A</v>
      </c>
    </row>
    <row r="37" spans="2:32" x14ac:dyDescent="0.25">
      <c r="B37" s="123" t="s">
        <v>261</v>
      </c>
      <c r="C37" s="123" t="str">
        <f t="shared" si="18"/>
        <v>57th Dr &amp; Grand Ave</v>
      </c>
      <c r="D37" s="123">
        <f>D7</f>
        <v>0</v>
      </c>
      <c r="E37" s="123">
        <f t="shared" ref="E37:K38" si="26">E7</f>
        <v>0</v>
      </c>
      <c r="F37" s="123">
        <f t="shared" si="26"/>
        <v>0</v>
      </c>
      <c r="G37" s="123">
        <f t="shared" si="26"/>
        <v>0</v>
      </c>
      <c r="H37" s="123">
        <f t="shared" si="26"/>
        <v>0</v>
      </c>
      <c r="I37" s="123">
        <f t="shared" si="26"/>
        <v>0</v>
      </c>
      <c r="J37" s="123">
        <f t="shared" si="26"/>
        <v>0</v>
      </c>
      <c r="K37" s="123">
        <f t="shared" si="26"/>
        <v>0</v>
      </c>
      <c r="W37" s="2">
        <v>4</v>
      </c>
      <c r="X37" s="38" t="e">
        <f>G58</f>
        <v>#N/A</v>
      </c>
      <c r="Y37" s="3">
        <f>G56</f>
        <v>0</v>
      </c>
      <c r="Z37" s="31" t="e">
        <f>G59</f>
        <v>#N/A</v>
      </c>
      <c r="AA37" s="34">
        <f>G57</f>
        <v>0</v>
      </c>
      <c r="AB37" s="2">
        <v>4</v>
      </c>
      <c r="AC37" s="2" t="e">
        <f>G62</f>
        <v>#N/A</v>
      </c>
      <c r="AD37" s="2" t="e">
        <f t="shared" si="22"/>
        <v>#N/A</v>
      </c>
      <c r="AE37" s="2">
        <f t="shared" si="23"/>
        <v>0</v>
      </c>
      <c r="AF37" s="187" t="e">
        <f t="shared" si="24"/>
        <v>#N/A</v>
      </c>
    </row>
    <row r="38" spans="2:32" x14ac:dyDescent="0.25">
      <c r="B38" s="2" t="s">
        <v>262</v>
      </c>
      <c r="C38" s="2" t="str">
        <f t="shared" si="18"/>
        <v>57th Dr &amp; Grand Ave</v>
      </c>
      <c r="D38" s="2">
        <f>D8</f>
        <v>0</v>
      </c>
      <c r="E38" s="2">
        <f t="shared" si="26"/>
        <v>0</v>
      </c>
      <c r="F38" s="2">
        <f t="shared" si="26"/>
        <v>0</v>
      </c>
      <c r="G38" s="2">
        <f t="shared" si="26"/>
        <v>0</v>
      </c>
      <c r="H38" s="2">
        <f t="shared" si="26"/>
        <v>0</v>
      </c>
      <c r="I38" s="2">
        <f t="shared" si="26"/>
        <v>0</v>
      </c>
      <c r="J38" s="2">
        <f t="shared" si="26"/>
        <v>0</v>
      </c>
      <c r="K38" s="2">
        <f t="shared" si="26"/>
        <v>0</v>
      </c>
      <c r="W38" s="2">
        <v>3</v>
      </c>
      <c r="X38" s="38" t="e">
        <f>F58</f>
        <v>#N/A</v>
      </c>
      <c r="Y38" s="3">
        <f>F56</f>
        <v>0</v>
      </c>
      <c r="Z38" s="31" t="e">
        <f>F59</f>
        <v>#N/A</v>
      </c>
      <c r="AA38" s="34">
        <f>F57</f>
        <v>0</v>
      </c>
      <c r="AB38" s="2">
        <v>3</v>
      </c>
      <c r="AC38" s="2" t="e">
        <f>F62</f>
        <v>#N/A</v>
      </c>
      <c r="AD38" s="2" t="e">
        <f t="shared" si="22"/>
        <v>#N/A</v>
      </c>
      <c r="AE38" s="2">
        <f t="shared" si="23"/>
        <v>0</v>
      </c>
      <c r="AF38" s="187" t="e">
        <f t="shared" si="24"/>
        <v>#N/A</v>
      </c>
    </row>
    <row r="39" spans="2:32" x14ac:dyDescent="0.25">
      <c r="B39" s="123" t="s">
        <v>263</v>
      </c>
      <c r="C39" s="123" t="str">
        <f t="shared" si="18"/>
        <v>57th Dr &amp; Grand Ave</v>
      </c>
      <c r="D39" s="123">
        <v>0</v>
      </c>
      <c r="E39" s="123">
        <f>IF(E9=0,0,1)</f>
        <v>1</v>
      </c>
      <c r="F39" s="123">
        <v>0</v>
      </c>
      <c r="G39" s="123">
        <f>IF(G9=0,0,1)</f>
        <v>1</v>
      </c>
      <c r="H39" s="123">
        <v>0</v>
      </c>
      <c r="I39" s="123">
        <f>IF(I9=0,0,1)</f>
        <v>1</v>
      </c>
      <c r="J39" s="123">
        <v>0</v>
      </c>
      <c r="K39" s="123">
        <f>IF(K9=0,0,1)</f>
        <v>1</v>
      </c>
      <c r="W39" s="2">
        <v>2</v>
      </c>
      <c r="X39" s="38" t="e">
        <f>E58</f>
        <v>#N/A</v>
      </c>
      <c r="Y39" s="3">
        <f>E56</f>
        <v>0</v>
      </c>
      <c r="Z39" s="31" t="e">
        <f>E59</f>
        <v>#N/A</v>
      </c>
      <c r="AA39" s="34">
        <f>E57</f>
        <v>0</v>
      </c>
      <c r="AB39" s="2">
        <v>2</v>
      </c>
      <c r="AC39" s="2" t="e">
        <f>E62</f>
        <v>#N/A</v>
      </c>
      <c r="AD39" s="2" t="e">
        <f t="shared" si="22"/>
        <v>#N/A</v>
      </c>
      <c r="AE39" s="2">
        <f t="shared" si="23"/>
        <v>0</v>
      </c>
      <c r="AF39" s="187" t="e">
        <f t="shared" si="24"/>
        <v>#N/A</v>
      </c>
    </row>
    <row r="40" spans="2:32" x14ac:dyDescent="0.25">
      <c r="B40" s="2" t="s">
        <v>264</v>
      </c>
      <c r="C40" s="2" t="str">
        <f t="shared" si="18"/>
        <v>57th Dr &amp; Grand Ave</v>
      </c>
      <c r="E40" s="2">
        <f>E9</f>
        <v>5</v>
      </c>
      <c r="G40" s="2">
        <f>G9</f>
        <v>5</v>
      </c>
      <c r="I40" s="2">
        <f>I9</f>
        <v>5</v>
      </c>
      <c r="K40" s="2">
        <f>K9</f>
        <v>5</v>
      </c>
      <c r="W40" s="2">
        <v>1</v>
      </c>
      <c r="X40" s="38" t="e">
        <f>D58</f>
        <v>#N/A</v>
      </c>
      <c r="Y40" s="3">
        <f>D56</f>
        <v>0</v>
      </c>
      <c r="Z40" s="31" t="e">
        <f>D59</f>
        <v>#N/A</v>
      </c>
      <c r="AA40" s="34">
        <f>D57</f>
        <v>0</v>
      </c>
      <c r="AB40" s="2">
        <v>1</v>
      </c>
      <c r="AC40" s="2">
        <f>D62</f>
        <v>0</v>
      </c>
      <c r="AD40" s="2" t="e">
        <f t="shared" si="22"/>
        <v>#N/A</v>
      </c>
      <c r="AE40" s="2">
        <f t="shared" si="23"/>
        <v>0</v>
      </c>
      <c r="AF40" s="187" t="e">
        <f t="shared" si="24"/>
        <v>#N/A</v>
      </c>
    </row>
    <row r="41" spans="2:32" x14ac:dyDescent="0.25">
      <c r="B41" s="123" t="s">
        <v>265</v>
      </c>
      <c r="C41" s="123" t="str">
        <f t="shared" si="18"/>
        <v>57th Dr &amp; Grand Ave</v>
      </c>
      <c r="D41" s="123"/>
      <c r="E41" s="123">
        <f>E10</f>
        <v>0</v>
      </c>
      <c r="F41" s="123"/>
      <c r="G41" s="123">
        <f>G10</f>
        <v>0</v>
      </c>
      <c r="H41" s="123"/>
      <c r="I41" s="123">
        <f>I10</f>
        <v>0</v>
      </c>
      <c r="J41" s="123"/>
      <c r="K41" s="123">
        <f>K10</f>
        <v>0</v>
      </c>
    </row>
    <row r="42" spans="2:32" x14ac:dyDescent="0.25">
      <c r="B42" s="2" t="s">
        <v>266</v>
      </c>
      <c r="C42" s="2" t="str">
        <f t="shared" si="18"/>
        <v>57th Dr &amp; Grand Ave</v>
      </c>
      <c r="E42" s="2">
        <f>IF(E40=0,0,1)</f>
        <v>1</v>
      </c>
      <c r="G42" s="2">
        <f>IF(G40=0,0,1)</f>
        <v>1</v>
      </c>
      <c r="I42" s="2">
        <f>IF(I40=0,0,1)</f>
        <v>1</v>
      </c>
      <c r="K42" s="2">
        <f>IF(K40=0,0,1)</f>
        <v>1</v>
      </c>
      <c r="AF42" s="187"/>
    </row>
    <row r="43" spans="2:32" x14ac:dyDescent="0.25">
      <c r="B43" s="123" t="s">
        <v>267</v>
      </c>
      <c r="C43" s="123" t="str">
        <f t="shared" si="18"/>
        <v>57th Dr &amp; Grand Ave</v>
      </c>
      <c r="D43" s="123">
        <f>IF(D4="",0,D18)</f>
        <v>0</v>
      </c>
      <c r="E43" s="123">
        <f t="shared" ref="E43:K43" si="27">IF(E4="",0,E18)</f>
        <v>5</v>
      </c>
      <c r="F43" s="123">
        <f t="shared" si="27"/>
        <v>0</v>
      </c>
      <c r="G43" s="123">
        <f t="shared" si="27"/>
        <v>5</v>
      </c>
      <c r="H43" s="123">
        <f t="shared" si="27"/>
        <v>0</v>
      </c>
      <c r="I43" s="123">
        <f t="shared" si="27"/>
        <v>5</v>
      </c>
      <c r="J43" s="123">
        <f t="shared" si="27"/>
        <v>0</v>
      </c>
      <c r="K43" s="123">
        <f t="shared" si="27"/>
        <v>5</v>
      </c>
      <c r="AF43" s="187"/>
    </row>
    <row r="44" spans="2:32" x14ac:dyDescent="0.25">
      <c r="B44" s="2" t="s">
        <v>268</v>
      </c>
      <c r="C44" s="2" t="str">
        <f t="shared" si="18"/>
        <v>57th Dr &amp; Grand Ave</v>
      </c>
      <c r="D44" s="2">
        <v>0</v>
      </c>
      <c r="E44" s="2" t="e">
        <f>IF(E3=0,0,1)</f>
        <v>#N/A</v>
      </c>
      <c r="F44" s="2">
        <v>0</v>
      </c>
      <c r="G44" s="2" t="e">
        <f>IF(G3=0,0,1)</f>
        <v>#N/A</v>
      </c>
      <c r="H44" s="2">
        <v>0</v>
      </c>
      <c r="I44" s="2" t="e">
        <f>IF(I3=0,0,1)</f>
        <v>#N/A</v>
      </c>
      <c r="J44" s="2">
        <v>0</v>
      </c>
      <c r="K44" s="2" t="e">
        <f>IF(K3=0,0,1)</f>
        <v>#N/A</v>
      </c>
      <c r="AF44" s="187"/>
    </row>
    <row r="45" spans="2:32" x14ac:dyDescent="0.25">
      <c r="B45" s="123" t="s">
        <v>269</v>
      </c>
      <c r="C45" s="123" t="str">
        <f t="shared" si="18"/>
        <v>57th Dr &amp; Grand Ave</v>
      </c>
      <c r="D45" s="123" t="e">
        <f>IF(D3=0,0,1)</f>
        <v>#N/A</v>
      </c>
      <c r="E45" s="123" t="e">
        <f t="shared" ref="E45:K45" si="28">IF(E3=0,0,1)</f>
        <v>#N/A</v>
      </c>
      <c r="F45" s="123" t="e">
        <f t="shared" si="28"/>
        <v>#N/A</v>
      </c>
      <c r="G45" s="123" t="e">
        <f t="shared" si="28"/>
        <v>#N/A</v>
      </c>
      <c r="H45" s="123" t="e">
        <f t="shared" si="28"/>
        <v>#N/A</v>
      </c>
      <c r="I45" s="123" t="e">
        <f t="shared" si="28"/>
        <v>#N/A</v>
      </c>
      <c r="J45" s="123" t="e">
        <f t="shared" si="28"/>
        <v>#N/A</v>
      </c>
      <c r="K45" s="123" t="e">
        <f t="shared" si="28"/>
        <v>#N/A</v>
      </c>
      <c r="AF45" s="187"/>
    </row>
    <row r="46" spans="2:32" x14ac:dyDescent="0.25">
      <c r="B46" s="2" t="s">
        <v>270</v>
      </c>
      <c r="C46" s="2" t="str">
        <f t="shared" si="18"/>
        <v>57th Dr &amp; Grand Ave</v>
      </c>
      <c r="D46" s="2">
        <f>IF(D4="",0,D19)</f>
        <v>0</v>
      </c>
      <c r="E46" s="2" t="e">
        <f t="shared" ref="E46:K46" si="29">IF(E4="",0,E19)</f>
        <v>#N/A</v>
      </c>
      <c r="F46" s="2">
        <f t="shared" si="29"/>
        <v>0</v>
      </c>
      <c r="G46" s="2" t="e">
        <f t="shared" si="29"/>
        <v>#N/A</v>
      </c>
      <c r="H46" s="2">
        <f t="shared" si="29"/>
        <v>0</v>
      </c>
      <c r="I46" s="2" t="e">
        <f t="shared" si="29"/>
        <v>#N/A</v>
      </c>
      <c r="J46" s="2">
        <f t="shared" si="29"/>
        <v>0</v>
      </c>
      <c r="K46" s="2" t="e">
        <f t="shared" si="29"/>
        <v>#N/A</v>
      </c>
      <c r="AF46" s="187"/>
    </row>
    <row r="47" spans="2:32" x14ac:dyDescent="0.25">
      <c r="B47" s="123" t="s">
        <v>271</v>
      </c>
      <c r="C47" s="123" t="str">
        <f t="shared" si="18"/>
        <v>57th Dr &amp; Grand Ave</v>
      </c>
      <c r="D47" s="123">
        <f>IF(D4="",0,D20)</f>
        <v>0</v>
      </c>
      <c r="E47" s="123" t="e">
        <f t="shared" ref="E47:K47" si="30">IF(E4="",0,E20)</f>
        <v>#N/A</v>
      </c>
      <c r="F47" s="123">
        <f t="shared" si="30"/>
        <v>0</v>
      </c>
      <c r="G47" s="123" t="e">
        <f t="shared" si="30"/>
        <v>#N/A</v>
      </c>
      <c r="H47" s="123">
        <f t="shared" si="30"/>
        <v>0</v>
      </c>
      <c r="I47" s="123" t="e">
        <f t="shared" si="30"/>
        <v>#N/A</v>
      </c>
      <c r="J47" s="123">
        <f t="shared" si="30"/>
        <v>0</v>
      </c>
      <c r="K47" s="123" t="e">
        <f t="shared" si="30"/>
        <v>#N/A</v>
      </c>
      <c r="AF47" s="187"/>
    </row>
    <row r="48" spans="2:32" x14ac:dyDescent="0.25">
      <c r="B48" s="2" t="s">
        <v>272</v>
      </c>
      <c r="C48" s="2" t="str">
        <f t="shared" si="18"/>
        <v>57th Dr &amp; Grand Ave</v>
      </c>
      <c r="D48" s="2">
        <f>IF(D4="",0,D21)</f>
        <v>0</v>
      </c>
      <c r="E48" s="2" t="e">
        <f t="shared" ref="E48:K48" si="31">IF(E4="",0,E21)</f>
        <v>#N/A</v>
      </c>
      <c r="F48" s="2">
        <f t="shared" si="31"/>
        <v>0</v>
      </c>
      <c r="G48" s="2" t="e">
        <f t="shared" si="31"/>
        <v>#N/A</v>
      </c>
      <c r="H48" s="2">
        <f t="shared" si="31"/>
        <v>0</v>
      </c>
      <c r="I48" s="2" t="e">
        <f t="shared" si="31"/>
        <v>#N/A</v>
      </c>
      <c r="J48" s="2">
        <f t="shared" si="31"/>
        <v>0</v>
      </c>
      <c r="K48" s="2" t="e">
        <f t="shared" si="31"/>
        <v>#N/A</v>
      </c>
      <c r="AF48" s="187"/>
    </row>
    <row r="49" spans="2:32" x14ac:dyDescent="0.25">
      <c r="B49" s="123" t="s">
        <v>273</v>
      </c>
      <c r="C49" s="123" t="str">
        <f t="shared" si="18"/>
        <v>57th Dr &amp; Grand Ave</v>
      </c>
      <c r="D49" s="123">
        <f>IF(D4="",0,D22)</f>
        <v>0</v>
      </c>
      <c r="E49" s="123" t="e">
        <f t="shared" ref="E49:K49" si="32">IF(E4="",0,E22)</f>
        <v>#N/A</v>
      </c>
      <c r="F49" s="123">
        <f t="shared" si="32"/>
        <v>0</v>
      </c>
      <c r="G49" s="123" t="e">
        <f t="shared" si="32"/>
        <v>#N/A</v>
      </c>
      <c r="H49" s="123">
        <f t="shared" si="32"/>
        <v>0</v>
      </c>
      <c r="I49" s="123" t="e">
        <f t="shared" si="32"/>
        <v>#N/A</v>
      </c>
      <c r="J49" s="123">
        <f t="shared" si="32"/>
        <v>0</v>
      </c>
      <c r="K49" s="123" t="e">
        <f t="shared" si="32"/>
        <v>#N/A</v>
      </c>
      <c r="AF49" s="187"/>
    </row>
    <row r="50" spans="2:32" x14ac:dyDescent="0.25">
      <c r="B50" s="2" t="s">
        <v>274</v>
      </c>
      <c r="C50" s="2" t="str">
        <f t="shared" si="18"/>
        <v>57th Dr &amp; Grand Ave</v>
      </c>
      <c r="D50" s="2">
        <f>IF(D4="",0,D23)</f>
        <v>0</v>
      </c>
      <c r="E50" s="2" t="e">
        <f t="shared" ref="E50:K50" si="33">IF(E4="",0,E23)</f>
        <v>#N/A</v>
      </c>
      <c r="F50" s="2">
        <f t="shared" si="33"/>
        <v>0</v>
      </c>
      <c r="G50" s="2" t="e">
        <f t="shared" si="33"/>
        <v>#N/A</v>
      </c>
      <c r="H50" s="2">
        <f t="shared" si="33"/>
        <v>0</v>
      </c>
      <c r="I50" s="2" t="e">
        <f t="shared" si="33"/>
        <v>#N/A</v>
      </c>
      <c r="J50" s="2">
        <f t="shared" si="33"/>
        <v>0</v>
      </c>
      <c r="K50" s="2" t="e">
        <f t="shared" si="33"/>
        <v>#N/A</v>
      </c>
    </row>
    <row r="51" spans="2:32" x14ac:dyDescent="0.25">
      <c r="B51" s="123" t="s">
        <v>275</v>
      </c>
      <c r="C51" s="123" t="str">
        <f t="shared" si="18"/>
        <v>57th Dr &amp; Grand Ave</v>
      </c>
      <c r="D51" s="123">
        <f>IF(D4="",0,D24)</f>
        <v>0</v>
      </c>
      <c r="E51" s="123" t="e">
        <f t="shared" ref="E51:K51" si="34">IF(E4="",0,E24)</f>
        <v>#N/A</v>
      </c>
      <c r="F51" s="123">
        <f t="shared" si="34"/>
        <v>0</v>
      </c>
      <c r="G51" s="123" t="e">
        <f t="shared" si="34"/>
        <v>#N/A</v>
      </c>
      <c r="H51" s="123">
        <f t="shared" si="34"/>
        <v>0</v>
      </c>
      <c r="I51" s="123" t="e">
        <f t="shared" si="34"/>
        <v>#N/A</v>
      </c>
      <c r="J51" s="123">
        <f t="shared" si="34"/>
        <v>0</v>
      </c>
      <c r="K51" s="123" t="e">
        <f t="shared" si="34"/>
        <v>#N/A</v>
      </c>
    </row>
    <row r="52" spans="2:32" x14ac:dyDescent="0.25">
      <c r="B52" s="2" t="s">
        <v>276</v>
      </c>
      <c r="C52" s="2" t="str">
        <f t="shared" si="18"/>
        <v>57th Dr &amp; Grand Ave</v>
      </c>
      <c r="D52" s="2">
        <f>IF(D4="",0,D25)</f>
        <v>0</v>
      </c>
      <c r="E52" s="2" t="e">
        <f t="shared" ref="E52:K52" si="35">IF(E4="",0,E25)</f>
        <v>#N/A</v>
      </c>
      <c r="F52" s="2">
        <f t="shared" si="35"/>
        <v>0</v>
      </c>
      <c r="G52" s="2" t="e">
        <f t="shared" si="35"/>
        <v>#N/A</v>
      </c>
      <c r="H52" s="2">
        <f t="shared" si="35"/>
        <v>0</v>
      </c>
      <c r="I52" s="2" t="e">
        <f t="shared" si="35"/>
        <v>#N/A</v>
      </c>
      <c r="J52" s="2">
        <f t="shared" si="35"/>
        <v>0</v>
      </c>
      <c r="K52" s="2" t="e">
        <f t="shared" si="35"/>
        <v>#N/A</v>
      </c>
    </row>
    <row r="53" spans="2:32" x14ac:dyDescent="0.25">
      <c r="B53" s="123" t="s">
        <v>567</v>
      </c>
      <c r="C53" s="123">
        <f>UTDF_input!B123</f>
        <v>899</v>
      </c>
      <c r="D53" s="123">
        <f>UTDF_input!C123</f>
        <v>0</v>
      </c>
      <c r="E53" s="123">
        <f>UTDF_input!D123</f>
        <v>71</v>
      </c>
      <c r="F53" s="123">
        <f>UTDF_input!E123</f>
        <v>0</v>
      </c>
      <c r="G53" s="123">
        <f>UTDF_input!F123</f>
        <v>0</v>
      </c>
      <c r="H53" s="123">
        <f>UTDF_input!G123</f>
        <v>0</v>
      </c>
      <c r="I53" s="123">
        <f>UTDF_input!H123</f>
        <v>71</v>
      </c>
      <c r="J53" s="123">
        <f>UTDF_input!I123</f>
        <v>0</v>
      </c>
      <c r="K53" s="123">
        <f>UTDF_input!J123</f>
        <v>0</v>
      </c>
    </row>
    <row r="54" spans="2:32" x14ac:dyDescent="0.25">
      <c r="D54" s="2">
        <v>1</v>
      </c>
      <c r="E54" s="2">
        <v>2</v>
      </c>
      <c r="F54" s="2">
        <v>3</v>
      </c>
      <c r="G54" s="2">
        <v>4</v>
      </c>
      <c r="H54" s="2">
        <v>5</v>
      </c>
      <c r="I54" s="2">
        <v>6</v>
      </c>
      <c r="J54" s="2">
        <v>7</v>
      </c>
      <c r="K54" s="2">
        <v>8</v>
      </c>
    </row>
    <row r="55" spans="2:32" x14ac:dyDescent="0.25">
      <c r="B55" s="123" t="s">
        <v>316</v>
      </c>
      <c r="C55" s="123"/>
      <c r="D55" s="123" t="e">
        <f>D3</f>
        <v>#N/A</v>
      </c>
      <c r="E55" s="123" t="e">
        <f t="shared" ref="E55:K55" si="36">E3</f>
        <v>#N/A</v>
      </c>
      <c r="F55" s="123" t="e">
        <f t="shared" si="36"/>
        <v>#N/A</v>
      </c>
      <c r="G55" s="123" t="e">
        <f t="shared" si="36"/>
        <v>#N/A</v>
      </c>
      <c r="H55" s="123" t="e">
        <f t="shared" si="36"/>
        <v>#N/A</v>
      </c>
      <c r="I55" s="123" t="e">
        <f t="shared" si="36"/>
        <v>#N/A</v>
      </c>
      <c r="J55" s="123" t="e">
        <f t="shared" si="36"/>
        <v>#N/A</v>
      </c>
      <c r="K55" s="123" t="e">
        <f t="shared" si="36"/>
        <v>#N/A</v>
      </c>
    </row>
    <row r="56" spans="2:32" x14ac:dyDescent="0.25">
      <c r="B56" s="2" t="s">
        <v>261</v>
      </c>
      <c r="D56" s="3">
        <f>D7</f>
        <v>0</v>
      </c>
      <c r="E56" s="3">
        <f t="shared" ref="E56:K56" si="37">E7</f>
        <v>0</v>
      </c>
      <c r="F56" s="3">
        <f t="shared" si="37"/>
        <v>0</v>
      </c>
      <c r="G56" s="3">
        <f t="shared" si="37"/>
        <v>0</v>
      </c>
      <c r="H56" s="3">
        <f t="shared" si="37"/>
        <v>0</v>
      </c>
      <c r="I56" s="3">
        <f t="shared" si="37"/>
        <v>0</v>
      </c>
      <c r="J56" s="3">
        <f t="shared" si="37"/>
        <v>0</v>
      </c>
      <c r="K56" s="3">
        <f t="shared" si="37"/>
        <v>0</v>
      </c>
    </row>
    <row r="57" spans="2:32" x14ac:dyDescent="0.25">
      <c r="B57" s="123" t="s">
        <v>283</v>
      </c>
      <c r="C57" s="123"/>
      <c r="D57" s="123">
        <f>D8</f>
        <v>0</v>
      </c>
      <c r="E57" s="123">
        <f t="shared" ref="E57:K57" si="38">E8</f>
        <v>0</v>
      </c>
      <c r="F57" s="123">
        <f t="shared" si="38"/>
        <v>0</v>
      </c>
      <c r="G57" s="123">
        <f t="shared" si="38"/>
        <v>0</v>
      </c>
      <c r="H57" s="123">
        <f t="shared" si="38"/>
        <v>0</v>
      </c>
      <c r="I57" s="123">
        <f t="shared" si="38"/>
        <v>0</v>
      </c>
      <c r="J57" s="123">
        <f t="shared" si="38"/>
        <v>0</v>
      </c>
      <c r="K57" s="123">
        <f t="shared" si="38"/>
        <v>0</v>
      </c>
    </row>
    <row r="58" spans="2:32" x14ac:dyDescent="0.25">
      <c r="B58" s="2" t="s">
        <v>446</v>
      </c>
      <c r="D58" s="38" t="e">
        <f>D55-D56-D57</f>
        <v>#N/A</v>
      </c>
      <c r="E58" s="38" t="e">
        <f t="shared" ref="E58:K58" si="39">E55-E56-E57</f>
        <v>#N/A</v>
      </c>
      <c r="F58" s="38" t="e">
        <f t="shared" si="39"/>
        <v>#N/A</v>
      </c>
      <c r="G58" s="38" t="e">
        <f t="shared" si="39"/>
        <v>#N/A</v>
      </c>
      <c r="H58" s="38" t="e">
        <f t="shared" si="39"/>
        <v>#N/A</v>
      </c>
      <c r="I58" s="38" t="e">
        <f t="shared" si="39"/>
        <v>#N/A</v>
      </c>
      <c r="J58" s="38" t="e">
        <f t="shared" si="39"/>
        <v>#N/A</v>
      </c>
      <c r="K58" s="38" t="e">
        <f t="shared" si="39"/>
        <v>#N/A</v>
      </c>
    </row>
    <row r="59" spans="2:32" x14ac:dyDescent="0.25">
      <c r="B59" s="2" t="s">
        <v>451</v>
      </c>
      <c r="D59" s="2" t="e">
        <f>$C$62-D55+D57</f>
        <v>#N/A</v>
      </c>
      <c r="E59" s="2" t="e">
        <f t="shared" ref="E59:K59" si="40">$C$62-E55+E57</f>
        <v>#N/A</v>
      </c>
      <c r="F59" s="2" t="e">
        <f t="shared" si="40"/>
        <v>#N/A</v>
      </c>
      <c r="G59" s="2" t="e">
        <f t="shared" si="40"/>
        <v>#N/A</v>
      </c>
      <c r="H59" s="2" t="e">
        <f t="shared" si="40"/>
        <v>#N/A</v>
      </c>
      <c r="I59" s="2" t="e">
        <f t="shared" si="40"/>
        <v>#N/A</v>
      </c>
      <c r="J59" s="2" t="e">
        <f t="shared" si="40"/>
        <v>#N/A</v>
      </c>
      <c r="K59" s="2" t="e">
        <f t="shared" si="40"/>
        <v>#N/A</v>
      </c>
    </row>
    <row r="61" spans="2:32" x14ac:dyDescent="0.25">
      <c r="C61" s="2" t="s">
        <v>144</v>
      </c>
      <c r="D61" s="159">
        <v>1</v>
      </c>
      <c r="E61" s="159">
        <v>2</v>
      </c>
      <c r="F61" s="159">
        <v>3</v>
      </c>
      <c r="G61" s="159">
        <v>4</v>
      </c>
      <c r="H61" s="158">
        <v>5</v>
      </c>
      <c r="I61" s="159">
        <v>6</v>
      </c>
      <c r="J61" s="159">
        <v>7</v>
      </c>
      <c r="K61" s="159">
        <v>8</v>
      </c>
    </row>
    <row r="62" spans="2:32" x14ac:dyDescent="0.25">
      <c r="B62" s="123" t="s">
        <v>447</v>
      </c>
      <c r="C62" s="186">
        <f>'Phase calculation'!C25</f>
        <v>40</v>
      </c>
      <c r="D62" s="38">
        <v>0</v>
      </c>
      <c r="E62" s="38" t="e">
        <f>D65</f>
        <v>#N/A</v>
      </c>
      <c r="F62" s="38" t="e">
        <f>E65</f>
        <v>#N/A</v>
      </c>
      <c r="G62" s="38" t="e">
        <f>F65</f>
        <v>#N/A</v>
      </c>
      <c r="H62" s="183">
        <v>0</v>
      </c>
      <c r="I62" s="38" t="e">
        <f>H65</f>
        <v>#N/A</v>
      </c>
      <c r="J62" s="38" t="e">
        <f>I65</f>
        <v>#N/A</v>
      </c>
      <c r="K62" s="38" t="e">
        <f>J65</f>
        <v>#N/A</v>
      </c>
    </row>
    <row r="63" spans="2:32" x14ac:dyDescent="0.25">
      <c r="B63" s="2" t="s">
        <v>448</v>
      </c>
      <c r="D63" s="3" t="e">
        <f t="shared" ref="D63:K63" si="41">D62+D58</f>
        <v>#N/A</v>
      </c>
      <c r="E63" s="3" t="e">
        <f t="shared" si="41"/>
        <v>#N/A</v>
      </c>
      <c r="F63" s="3" t="e">
        <f t="shared" si="41"/>
        <v>#N/A</v>
      </c>
      <c r="G63" s="3" t="e">
        <f t="shared" si="41"/>
        <v>#N/A</v>
      </c>
      <c r="H63" s="184" t="e">
        <f t="shared" si="41"/>
        <v>#N/A</v>
      </c>
      <c r="I63" s="3" t="e">
        <f t="shared" si="41"/>
        <v>#N/A</v>
      </c>
      <c r="J63" s="3" t="e">
        <f t="shared" si="41"/>
        <v>#N/A</v>
      </c>
      <c r="K63" s="3" t="e">
        <f t="shared" si="41"/>
        <v>#N/A</v>
      </c>
    </row>
    <row r="64" spans="2:32" x14ac:dyDescent="0.25">
      <c r="B64" s="123" t="s">
        <v>449</v>
      </c>
      <c r="C64" s="123"/>
      <c r="D64" s="31" t="e">
        <f t="shared" ref="D64:K65" si="42">D63+D56</f>
        <v>#N/A</v>
      </c>
      <c r="E64" s="31" t="e">
        <f t="shared" si="42"/>
        <v>#N/A</v>
      </c>
      <c r="F64" s="31" t="e">
        <f t="shared" si="42"/>
        <v>#N/A</v>
      </c>
      <c r="G64" s="31" t="e">
        <f t="shared" si="42"/>
        <v>#N/A</v>
      </c>
      <c r="H64" s="185" t="e">
        <f t="shared" si="42"/>
        <v>#N/A</v>
      </c>
      <c r="I64" s="31" t="e">
        <f t="shared" si="42"/>
        <v>#N/A</v>
      </c>
      <c r="J64" s="31" t="e">
        <f t="shared" si="42"/>
        <v>#N/A</v>
      </c>
      <c r="K64" s="31" t="e">
        <f t="shared" si="42"/>
        <v>#N/A</v>
      </c>
    </row>
    <row r="65" spans="2:11" x14ac:dyDescent="0.25">
      <c r="B65" s="2" t="s">
        <v>450</v>
      </c>
      <c r="D65" s="2" t="e">
        <f t="shared" si="42"/>
        <v>#N/A</v>
      </c>
      <c r="E65" s="2" t="e">
        <f t="shared" si="42"/>
        <v>#N/A</v>
      </c>
      <c r="F65" s="2" t="e">
        <f t="shared" si="42"/>
        <v>#N/A</v>
      </c>
      <c r="G65" s="2" t="e">
        <f t="shared" si="42"/>
        <v>#N/A</v>
      </c>
      <c r="H65" s="157" t="e">
        <f t="shared" si="42"/>
        <v>#N/A</v>
      </c>
      <c r="I65" s="2" t="e">
        <f t="shared" si="42"/>
        <v>#N/A</v>
      </c>
      <c r="J65" s="2" t="e">
        <f t="shared" si="42"/>
        <v>#N/A</v>
      </c>
      <c r="K65" s="2" t="e">
        <f t="shared" si="42"/>
        <v>#N/A</v>
      </c>
    </row>
  </sheetData>
  <mergeCells count="2">
    <mergeCell ref="A28:C28"/>
    <mergeCell ref="W31:AF31"/>
  </mergeCell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J247"/>
  <sheetViews>
    <sheetView showGridLines="0" zoomScale="70" zoomScaleNormal="70" workbookViewId="0">
      <selection activeCell="L27" sqref="L27"/>
    </sheetView>
  </sheetViews>
  <sheetFormatPr defaultRowHeight="15" x14ac:dyDescent="0.25"/>
  <cols>
    <col min="1" max="5" width="10.7109375" customWidth="1"/>
    <col min="6" max="6" width="13.85546875" bestFit="1" customWidth="1"/>
    <col min="7" max="18" width="10.7109375" customWidth="1"/>
    <col min="19" max="27" width="9.140625" customWidth="1"/>
    <col min="29" max="36" width="0" hidden="1" customWidth="1"/>
    <col min="48" max="49" width="0" hidden="1" customWidth="1"/>
  </cols>
  <sheetData>
    <row r="1" spans="1:36" x14ac:dyDescent="0.25">
      <c r="AC1" s="2" t="str">
        <f>'Phase designation'!B26</f>
        <v>EBL</v>
      </c>
      <c r="AD1" s="2" t="str">
        <f>'Phase designation'!C26</f>
        <v>EBT</v>
      </c>
      <c r="AE1" s="2" t="str">
        <f>'Phase designation'!D26</f>
        <v>WBL</v>
      </c>
      <c r="AF1" s="2" t="str">
        <f>'Phase designation'!E26</f>
        <v>WBT</v>
      </c>
      <c r="AG1" s="2" t="str">
        <f>'Phase designation'!F26</f>
        <v>NBL</v>
      </c>
      <c r="AH1" s="2" t="str">
        <f>'Phase designation'!G26</f>
        <v>NBT</v>
      </c>
      <c r="AI1" s="2" t="str">
        <f>'Phase designation'!H26</f>
        <v>SBL</v>
      </c>
      <c r="AJ1" s="2" t="str">
        <f>'Phase designation'!I26</f>
        <v>SBT</v>
      </c>
    </row>
    <row r="2" spans="1:36" x14ac:dyDescent="0.25">
      <c r="B2" s="305" t="s">
        <v>216</v>
      </c>
      <c r="C2" s="305"/>
      <c r="D2" s="305"/>
      <c r="E2" s="305"/>
      <c r="F2" s="305"/>
      <c r="G2" s="305"/>
      <c r="H2" s="305"/>
      <c r="I2" s="22"/>
      <c r="L2" s="306" t="s">
        <v>217</v>
      </c>
      <c r="M2" s="306"/>
      <c r="N2" s="306"/>
      <c r="O2" s="306"/>
      <c r="P2" s="306"/>
      <c r="Q2" s="306"/>
      <c r="R2" s="22"/>
      <c r="T2" s="305" t="s">
        <v>240</v>
      </c>
      <c r="U2" s="305"/>
      <c r="V2" s="305"/>
      <c r="W2" s="305"/>
      <c r="X2" s="305"/>
      <c r="Y2" s="305"/>
      <c r="Z2" s="305"/>
      <c r="AC2" s="2">
        <f>'Phase designation'!B27</f>
        <v>0</v>
      </c>
      <c r="AD2" s="2">
        <f>'Phase designation'!C27</f>
        <v>4</v>
      </c>
      <c r="AE2" s="2">
        <f>'Phase designation'!D27</f>
        <v>0</v>
      </c>
      <c r="AF2" s="2">
        <f>'Phase designation'!E27</f>
        <v>8</v>
      </c>
      <c r="AG2" s="2">
        <f>'Phase designation'!F27</f>
        <v>0</v>
      </c>
      <c r="AH2" s="2">
        <f>'Phase designation'!G27</f>
        <v>2</v>
      </c>
      <c r="AI2" s="2">
        <f>'Phase designation'!H27</f>
        <v>0</v>
      </c>
      <c r="AJ2" s="2">
        <f>'Phase designation'!I27</f>
        <v>6</v>
      </c>
    </row>
    <row r="3" spans="1:36" x14ac:dyDescent="0.25">
      <c r="D3" s="297" t="str">
        <f>Sheet1!J38</f>
        <v>57th Dr</v>
      </c>
      <c r="E3" s="297"/>
      <c r="F3" s="297"/>
      <c r="N3" s="297" t="str">
        <f>D3</f>
        <v>57th Dr</v>
      </c>
      <c r="O3" s="297"/>
      <c r="P3" s="297"/>
      <c r="AC3" s="2">
        <f>'Phase designation'!B28</f>
        <v>4</v>
      </c>
      <c r="AD3" s="2">
        <f>'Phase designation'!C28</f>
        <v>0</v>
      </c>
      <c r="AE3" s="2">
        <f>'Phase designation'!D28</f>
        <v>8</v>
      </c>
      <c r="AF3" s="2">
        <f>'Phase designation'!E28</f>
        <v>0</v>
      </c>
      <c r="AG3" s="2">
        <f>'Phase designation'!F28</f>
        <v>2</v>
      </c>
      <c r="AH3" s="2">
        <f>'Phase designation'!G28</f>
        <v>0</v>
      </c>
      <c r="AI3" s="2">
        <f>'Phase designation'!H28</f>
        <v>6</v>
      </c>
      <c r="AJ3" s="2">
        <f>'Phase designation'!I28</f>
        <v>0</v>
      </c>
    </row>
    <row r="4" spans="1:36" x14ac:dyDescent="0.25">
      <c r="D4" s="56">
        <f>IF(Y4=0,0,Sheet1!K4+Sheet1!AE4+Sheet1!AH4)</f>
        <v>0</v>
      </c>
      <c r="E4" s="56">
        <f>IF(Y4=0,0,Sheet1!J4+Sheet1!AD4+Sheet1!AG4)</f>
        <v>0</v>
      </c>
      <c r="F4" s="56">
        <f>IF(Y4=0,0,Sheet1!I4+Sheet1!AC4+Sheet1!AF4)</f>
        <v>0</v>
      </c>
      <c r="N4" s="65">
        <f>'Phase calculation'!N33</f>
        <v>6</v>
      </c>
      <c r="O4" s="65" t="str">
        <f>IF(W4=0,"N/A",AJ5)</f>
        <v>N/A</v>
      </c>
      <c r="P4" s="65" t="str">
        <f>IF(X4=0,"N/A",AI5)</f>
        <v>N/A</v>
      </c>
      <c r="V4" s="56">
        <f>Sheet1!K5+Sheet1!AE5+Sheet1!AH5</f>
        <v>0</v>
      </c>
      <c r="W4" s="56">
        <f>Sheet1!J5+Sheet1!AD5+Sheet1!AG5</f>
        <v>0</v>
      </c>
      <c r="X4" s="56">
        <f>Sheet1!I5+Sheet1!AC5+Sheet1!AF5</f>
        <v>0</v>
      </c>
      <c r="Y4" s="99">
        <f>SUM(V4:X4)+W17</f>
        <v>0</v>
      </c>
    </row>
    <row r="5" spans="1:36" x14ac:dyDescent="0.25">
      <c r="S5" s="2"/>
      <c r="AC5" s="2">
        <f>IF(AC2=0,AC3,AC2&amp;"+"&amp;AC3)</f>
        <v>4</v>
      </c>
      <c r="AD5" s="2">
        <f>AD2</f>
        <v>4</v>
      </c>
      <c r="AE5" s="2">
        <f>IF(AE2=0,AE3,AE2&amp;"+"&amp;AE3)</f>
        <v>8</v>
      </c>
      <c r="AF5" s="2">
        <f>AF2</f>
        <v>8</v>
      </c>
      <c r="AG5" s="2">
        <f>IF(AG2=0,AG3,AG2&amp;"+"&amp;AG3)</f>
        <v>2</v>
      </c>
      <c r="AH5" s="2">
        <f>AH2</f>
        <v>2</v>
      </c>
      <c r="AI5" s="2">
        <f>IF(AI2=0,AI3,AI2&amp;"+"&amp;AI3)</f>
        <v>6</v>
      </c>
      <c r="AJ5" s="2">
        <f>AJ2</f>
        <v>6</v>
      </c>
    </row>
    <row r="6" spans="1:36" x14ac:dyDescent="0.25">
      <c r="I6" s="9" t="s">
        <v>76</v>
      </c>
      <c r="S6" s="2"/>
    </row>
    <row r="7" spans="1:36" x14ac:dyDescent="0.25">
      <c r="S7" s="2"/>
    </row>
    <row r="9" spans="1:36" x14ac:dyDescent="0.25">
      <c r="B9" s="45">
        <f>IF(T15=0,0,Sheet1!N4)</f>
        <v>0</v>
      </c>
      <c r="C9" s="41"/>
      <c r="H9" s="57">
        <f>IF(Z15=0,0,Sheet1!U4)</f>
        <v>0</v>
      </c>
      <c r="L9" s="66" t="str">
        <f>IF(T9=0,"N/A",AC5)</f>
        <v>N/A</v>
      </c>
      <c r="R9" s="68">
        <f>'Phase calculation'!H33</f>
        <v>8</v>
      </c>
      <c r="S9" s="2"/>
      <c r="T9" s="45">
        <f>Sheet1!N5</f>
        <v>0</v>
      </c>
      <c r="U9" s="41"/>
      <c r="Z9" s="57">
        <f>Sheet1!U5</f>
        <v>0</v>
      </c>
    </row>
    <row r="10" spans="1:36" x14ac:dyDescent="0.25">
      <c r="D10" s="5"/>
      <c r="E10" s="5"/>
      <c r="F10" s="5"/>
      <c r="G10" s="5"/>
      <c r="H10" s="12"/>
      <c r="I10" s="5"/>
      <c r="M10" s="5"/>
      <c r="N10" s="5"/>
      <c r="O10" s="5"/>
      <c r="P10" s="5"/>
      <c r="V10" s="5"/>
      <c r="W10" s="5"/>
      <c r="X10" s="5"/>
      <c r="Y10" s="5"/>
      <c r="Z10" s="12"/>
    </row>
    <row r="11" spans="1:36" x14ac:dyDescent="0.25">
      <c r="A11" s="107" t="str">
        <f>Sheet1!O38</f>
        <v>Grand Ave</v>
      </c>
      <c r="B11" s="45">
        <f>IF(T15=0,0,Sheet1!O4)</f>
        <v>0</v>
      </c>
      <c r="D11" s="5"/>
      <c r="E11" s="6" t="str">
        <f>Sheet1!B2</f>
        <v>57th Dr &amp; Grand Ave</v>
      </c>
      <c r="F11" s="5"/>
      <c r="G11" s="5"/>
      <c r="H11" s="58">
        <f>IF(Z15=0,0,Sheet1!T4)</f>
        <v>0</v>
      </c>
      <c r="I11" s="106">
        <f>Sheet1!T38</f>
        <v>0</v>
      </c>
      <c r="K11" s="107" t="str">
        <f>A11</f>
        <v>Grand Ave</v>
      </c>
      <c r="L11" s="66" t="str">
        <f>IF(T11=0,"N/A",AD5)</f>
        <v>N/A</v>
      </c>
      <c r="M11" s="5"/>
      <c r="N11" s="5"/>
      <c r="O11" s="5"/>
      <c r="P11" s="5"/>
      <c r="R11" s="68" t="str">
        <f>IF(Z11=0,"N/A",AF5)</f>
        <v>N/A</v>
      </c>
      <c r="T11" s="45">
        <f>Sheet1!O5</f>
        <v>0</v>
      </c>
      <c r="V11" s="5"/>
      <c r="W11" s="5"/>
      <c r="X11" s="5"/>
      <c r="Y11" s="5"/>
      <c r="Z11" s="58">
        <f>Sheet1!T5</f>
        <v>0</v>
      </c>
    </row>
    <row r="12" spans="1:36" x14ac:dyDescent="0.25">
      <c r="D12" s="15"/>
      <c r="E12" s="8"/>
      <c r="F12" s="8"/>
      <c r="G12" s="8"/>
      <c r="H12" s="12"/>
      <c r="I12" s="7"/>
      <c r="M12" s="15"/>
      <c r="N12" s="8"/>
      <c r="O12" s="8"/>
      <c r="P12" s="8"/>
      <c r="R12" s="12"/>
      <c r="V12" s="15"/>
      <c r="W12" s="8"/>
      <c r="X12" s="8"/>
      <c r="Y12" s="8"/>
      <c r="Z12" s="12"/>
    </row>
    <row r="13" spans="1:36" x14ac:dyDescent="0.25">
      <c r="B13" s="45">
        <f>IF(T15=0,0,Sheet1!P4)</f>
        <v>0</v>
      </c>
      <c r="D13" s="16"/>
      <c r="E13" s="17"/>
      <c r="F13" s="17"/>
      <c r="G13" s="8"/>
      <c r="H13" s="59">
        <f>IF(Z15=0,0,Sheet1!S4)</f>
        <v>0</v>
      </c>
      <c r="I13" s="8"/>
      <c r="L13" s="149">
        <f>'Phase calculation'!E33</f>
        <v>4</v>
      </c>
      <c r="M13" s="16"/>
      <c r="N13" s="17"/>
      <c r="O13" s="17"/>
      <c r="P13" s="8"/>
      <c r="R13" s="69" t="str">
        <f>IF(Z13=0,"N/A",AE5)</f>
        <v>N/A</v>
      </c>
      <c r="T13" s="45">
        <f>Sheet1!P5</f>
        <v>0</v>
      </c>
      <c r="V13" s="16"/>
      <c r="W13" s="17"/>
      <c r="X13" s="17"/>
      <c r="Y13" s="8"/>
      <c r="Z13" s="59">
        <f>Sheet1!S5</f>
        <v>0</v>
      </c>
    </row>
    <row r="14" spans="1:36" x14ac:dyDescent="0.25">
      <c r="D14" s="8"/>
      <c r="E14" s="8"/>
      <c r="F14" s="8"/>
      <c r="G14" s="8"/>
      <c r="H14" s="10"/>
      <c r="I14" s="10"/>
      <c r="M14" s="8"/>
      <c r="N14" s="8"/>
      <c r="O14" s="8"/>
      <c r="P14" s="8"/>
      <c r="Q14" s="10"/>
      <c r="R14" s="10"/>
      <c r="V14" s="8"/>
      <c r="W14" s="8"/>
      <c r="X14" s="8"/>
      <c r="Y14" s="8"/>
      <c r="Z14" s="10"/>
    </row>
    <row r="15" spans="1:36" x14ac:dyDescent="0.25">
      <c r="D15" s="8"/>
      <c r="E15" s="8"/>
      <c r="F15" s="8" t="s">
        <v>77</v>
      </c>
      <c r="G15" s="8"/>
      <c r="H15" s="8"/>
      <c r="I15" s="8"/>
      <c r="M15" s="8"/>
      <c r="N15" s="8"/>
      <c r="O15" s="8" t="s">
        <v>77</v>
      </c>
      <c r="P15" s="8"/>
      <c r="Q15" s="8"/>
      <c r="R15" s="8"/>
      <c r="T15" s="99">
        <f>SUM(T9:T13)+Z11</f>
        <v>0</v>
      </c>
      <c r="V15" s="8"/>
      <c r="W15" s="8"/>
      <c r="X15" s="8" t="s">
        <v>77</v>
      </c>
      <c r="Y15" s="8"/>
      <c r="Z15" s="100">
        <f>SUM(Z9:Z13)+T11</f>
        <v>0</v>
      </c>
    </row>
    <row r="16" spans="1:36" x14ac:dyDescent="0.25">
      <c r="D16" s="6"/>
      <c r="E16" s="11"/>
      <c r="F16" s="11"/>
      <c r="G16" s="8"/>
      <c r="H16" s="8"/>
      <c r="I16" s="8"/>
      <c r="M16" s="6"/>
      <c r="P16" s="8"/>
      <c r="Q16" s="8"/>
      <c r="R16" s="8"/>
      <c r="V16" s="6"/>
      <c r="W16" s="11"/>
      <c r="X16" s="11"/>
      <c r="Y16" s="8"/>
      <c r="Z16" s="8"/>
    </row>
    <row r="17" spans="1:25" x14ac:dyDescent="0.25">
      <c r="D17" s="56">
        <f>IF(Y17=0,0,Sheet1!D4+Sheet1!Z4+Sheet1!W4)</f>
        <v>0</v>
      </c>
      <c r="E17" s="56">
        <f>IF(Y17=0,0,Sheet1!E4+Sheet1!X4+Sheet1!AA4)</f>
        <v>0</v>
      </c>
      <c r="F17" s="56">
        <f>IF(Y17=0,0,Sheet1!F4+Sheet1!Y4+Sheet1!AB4)</f>
        <v>0</v>
      </c>
      <c r="N17" s="67" t="str">
        <f>IF(V17=0,"N/A",AG5)</f>
        <v>N/A</v>
      </c>
      <c r="O17" s="67" t="str">
        <f>IF(W17=0,"N/A",AH5)</f>
        <v>N/A</v>
      </c>
      <c r="P17" s="65">
        <f>'Phase calculation'!K33</f>
        <v>2</v>
      </c>
      <c r="V17" s="56">
        <f>Sheet1!D5+Sheet1!W5+Sheet1!Z5</f>
        <v>0</v>
      </c>
      <c r="W17" s="56">
        <f>Sheet1!E5+Sheet1!X5+Sheet1!AA5</f>
        <v>0</v>
      </c>
      <c r="X17" s="56">
        <f>Sheet1!F5+Sheet1!Y5+Sheet1!AB5</f>
        <v>0</v>
      </c>
      <c r="Y17" s="99">
        <f>SUM(V17:X17)+W4</f>
        <v>0</v>
      </c>
    </row>
    <row r="18" spans="1:25" x14ac:dyDescent="0.25">
      <c r="D18" s="297">
        <f>Sheet1!E38</f>
        <v>0</v>
      </c>
      <c r="E18" s="297"/>
      <c r="F18" s="297"/>
      <c r="N18" s="297">
        <f>D18</f>
        <v>0</v>
      </c>
      <c r="O18" s="297"/>
      <c r="P18" s="297"/>
    </row>
    <row r="20" spans="1:25" x14ac:dyDescent="0.25">
      <c r="B20" s="307" t="s">
        <v>215</v>
      </c>
      <c r="C20" s="307"/>
      <c r="D20" s="307"/>
      <c r="E20" s="307"/>
      <c r="F20" s="307"/>
      <c r="G20" s="307"/>
      <c r="H20" s="22"/>
      <c r="L20" s="261" t="s">
        <v>214</v>
      </c>
      <c r="M20" s="261"/>
      <c r="N20" s="261"/>
      <c r="O20" s="261"/>
      <c r="P20" s="261"/>
      <c r="Q20" s="261"/>
    </row>
    <row r="21" spans="1:25" x14ac:dyDescent="0.25">
      <c r="D21" s="297" t="str">
        <f>D3</f>
        <v>57th Dr</v>
      </c>
      <c r="E21" s="297"/>
      <c r="F21" s="297"/>
      <c r="N21" s="297" t="str">
        <f>D3</f>
        <v>57th Dr</v>
      </c>
      <c r="O21" s="297"/>
      <c r="P21" s="297"/>
    </row>
    <row r="22" spans="1:25" x14ac:dyDescent="0.25">
      <c r="D22" s="38" t="e">
        <f>'Phase calculation'!N34</f>
        <v>#N/A</v>
      </c>
      <c r="E22" s="38">
        <f>IF(W4=0,0,'Phase calculation'!M34)</f>
        <v>0</v>
      </c>
      <c r="F22" s="38" t="e">
        <f>IF(Y17=0,'Phase calculation'!M34,'Phase calculation'!L34)</f>
        <v>#N/A</v>
      </c>
      <c r="N22" s="3" t="e">
        <f>'Phase calculation'!N41</f>
        <v>#N/A</v>
      </c>
      <c r="O22" s="3">
        <f>IF(W4=0,0,'Phase calculation'!M41)</f>
        <v>0</v>
      </c>
      <c r="P22" s="3">
        <f>IF(X4=0,0,'Phase calculation'!L41)</f>
        <v>0</v>
      </c>
    </row>
    <row r="24" spans="1:25" x14ac:dyDescent="0.25">
      <c r="I24" s="9" t="s">
        <v>76</v>
      </c>
    </row>
    <row r="27" spans="1:25" x14ac:dyDescent="0.25">
      <c r="B27" s="60" t="e">
        <f>IF(Z15=0,'Phase calculation'!D34,'Phase calculation'!C34)</f>
        <v>#N/A</v>
      </c>
      <c r="E27" s="64"/>
      <c r="H27" s="61" t="e">
        <f>'Phase calculation'!H34</f>
        <v>#N/A</v>
      </c>
      <c r="L27" s="23">
        <f>IF(T9=0,0,'Phase calculation'!C41)</f>
        <v>0</v>
      </c>
      <c r="N27" s="64"/>
      <c r="O27" s="64"/>
      <c r="R27" s="4" t="e">
        <f>'Phase calculation'!H41</f>
        <v>#N/A</v>
      </c>
    </row>
    <row r="28" spans="1:25" x14ac:dyDescent="0.25">
      <c r="C28" s="5"/>
      <c r="D28" s="64"/>
      <c r="E28" s="309" t="e">
        <f>IF(E22+F22+H27+H29+E35+D35+B29+B27=0,0,"C = "&amp;'Phase calculation'!C25&amp;" s")</f>
        <v>#N/A</v>
      </c>
      <c r="G28" s="5"/>
      <c r="H28" s="12"/>
      <c r="I28" s="5"/>
      <c r="L28" s="41"/>
      <c r="M28" s="5"/>
      <c r="N28" s="64"/>
      <c r="O28" s="64"/>
      <c r="P28" s="5"/>
    </row>
    <row r="29" spans="1:25" x14ac:dyDescent="0.25">
      <c r="A29" s="107" t="str">
        <f>A11</f>
        <v>Grand Ave</v>
      </c>
      <c r="B29" s="36">
        <f>IF(T11=0,0,'Phase calculation'!D34)</f>
        <v>0</v>
      </c>
      <c r="C29" s="5"/>
      <c r="D29" s="5"/>
      <c r="E29" s="309"/>
      <c r="G29" s="5"/>
      <c r="H29" s="62">
        <f>IF(Z11=0,0,'Phase calculation'!G34)</f>
        <v>0</v>
      </c>
      <c r="I29" s="107">
        <f>I11</f>
        <v>0</v>
      </c>
      <c r="K29" s="107" t="str">
        <f>A11</f>
        <v>Grand Ave</v>
      </c>
      <c r="L29" s="23">
        <f>IF(T11=0,0,'Phase calculation'!D41)</f>
        <v>0</v>
      </c>
      <c r="M29" s="5"/>
      <c r="N29" s="5"/>
      <c r="O29" s="5"/>
      <c r="P29" s="5"/>
      <c r="R29" s="4">
        <f>IF(Z11=0,0,'Phase calculation'!G41)</f>
        <v>0</v>
      </c>
    </row>
    <row r="30" spans="1:25" x14ac:dyDescent="0.25">
      <c r="C30" s="15"/>
      <c r="D30" s="8"/>
      <c r="E30" s="309"/>
      <c r="G30" s="8"/>
      <c r="H30" s="5"/>
      <c r="I30" s="7"/>
      <c r="M30" s="15"/>
      <c r="N30" s="8"/>
      <c r="O30" s="8"/>
      <c r="P30" s="8"/>
      <c r="Q30" s="5"/>
      <c r="R30" s="12"/>
    </row>
    <row r="31" spans="1:25" x14ac:dyDescent="0.25">
      <c r="B31" s="36" t="e">
        <f>'Phase calculation'!E34</f>
        <v>#N/A</v>
      </c>
      <c r="C31" s="16"/>
      <c r="D31" s="17"/>
      <c r="E31" s="17"/>
      <c r="F31" s="8"/>
      <c r="G31" s="8"/>
      <c r="H31" s="148" t="e">
        <f>IF(T15=0,'Phase calculation'!G34,'Phase calculation'!F34)</f>
        <v>#N/A</v>
      </c>
      <c r="L31" s="1" t="e">
        <f>'Phase calculation'!E41</f>
        <v>#N/A</v>
      </c>
      <c r="M31" s="16"/>
      <c r="N31" s="17"/>
      <c r="O31" s="17"/>
      <c r="P31" s="8"/>
      <c r="Q31" s="8"/>
      <c r="R31" s="13">
        <f>IF(Z13=0,0,'Phase calculation'!F41)</f>
        <v>0</v>
      </c>
    </row>
    <row r="32" spans="1:25" x14ac:dyDescent="0.25">
      <c r="C32" s="8"/>
      <c r="D32" s="8"/>
      <c r="E32" s="8"/>
      <c r="F32" s="8"/>
      <c r="G32" s="10"/>
      <c r="H32" s="10"/>
      <c r="M32" s="8"/>
      <c r="N32" s="8"/>
      <c r="O32" s="8"/>
      <c r="P32" s="8"/>
      <c r="Q32" s="10"/>
    </row>
    <row r="33" spans="2:19" x14ac:dyDescent="0.25">
      <c r="C33" s="8"/>
      <c r="D33" s="8"/>
      <c r="E33" s="8" t="s">
        <v>77</v>
      </c>
      <c r="F33" s="8"/>
      <c r="G33" s="8"/>
      <c r="H33" s="8"/>
      <c r="M33" s="8"/>
      <c r="N33" s="8"/>
      <c r="O33" s="8" t="s">
        <v>77</v>
      </c>
      <c r="P33" s="8"/>
      <c r="Q33" s="8"/>
    </row>
    <row r="34" spans="2:19" x14ac:dyDescent="0.25">
      <c r="C34" s="6"/>
      <c r="F34" s="8"/>
      <c r="G34" s="8"/>
      <c r="H34" s="8"/>
      <c r="M34" s="6"/>
      <c r="P34" s="8"/>
      <c r="Q34" s="8"/>
    </row>
    <row r="35" spans="2:19" x14ac:dyDescent="0.25">
      <c r="D35" s="63" t="e">
        <f>IF(Y4=0,'Phase calculation'!J34,'Phase calculation'!I34)</f>
        <v>#N/A</v>
      </c>
      <c r="E35" s="63">
        <f>IF(W17=0,0,'Phase calculation'!J34)</f>
        <v>0</v>
      </c>
      <c r="F35" s="38" t="e">
        <f>'Phase calculation'!K34</f>
        <v>#N/A</v>
      </c>
      <c r="N35" s="18">
        <f>IF(V17=0,0,'Phase calculation'!I41)</f>
        <v>0</v>
      </c>
      <c r="O35" s="18">
        <f>IF(W17=0,0,'Phase calculation'!J41)</f>
        <v>0</v>
      </c>
      <c r="P35" s="3" t="e">
        <f>'Phase calculation'!K41</f>
        <v>#N/A</v>
      </c>
    </row>
    <row r="36" spans="2:19" x14ac:dyDescent="0.25">
      <c r="D36" s="297">
        <f>D18</f>
        <v>0</v>
      </c>
      <c r="E36" s="297"/>
      <c r="F36" s="297"/>
      <c r="N36" s="297">
        <f>D18</f>
        <v>0</v>
      </c>
      <c r="O36" s="297"/>
      <c r="P36" s="297"/>
    </row>
    <row r="37" spans="2:19" x14ac:dyDescent="0.25">
      <c r="D37" s="2"/>
      <c r="E37" s="2"/>
    </row>
    <row r="39" spans="2:19" x14ac:dyDescent="0.25">
      <c r="M39" s="299" t="s">
        <v>219</v>
      </c>
      <c r="N39" s="299"/>
      <c r="O39" s="299"/>
      <c r="P39" s="299"/>
      <c r="Q39" s="299"/>
      <c r="R39" s="299"/>
    </row>
    <row r="40" spans="2:19" x14ac:dyDescent="0.25">
      <c r="B40" s="302" t="s">
        <v>218</v>
      </c>
      <c r="C40" s="302"/>
      <c r="D40" s="302"/>
      <c r="E40" s="302"/>
      <c r="F40" s="302"/>
      <c r="G40" s="302"/>
      <c r="L40" s="84"/>
      <c r="M40" s="84"/>
      <c r="O40" s="297" t="str">
        <f>D3</f>
        <v>57th Dr</v>
      </c>
      <c r="P40" s="297"/>
      <c r="Q40" s="297"/>
    </row>
    <row r="41" spans="2:19" x14ac:dyDescent="0.25">
      <c r="D41" s="297" t="str">
        <f>D3</f>
        <v>57th Dr</v>
      </c>
      <c r="E41" s="297"/>
      <c r="F41" s="297"/>
      <c r="O41" s="300">
        <f>'Phase calculation'!L46</f>
        <v>0</v>
      </c>
      <c r="P41" s="300"/>
      <c r="Q41" s="300"/>
    </row>
    <row r="42" spans="2:19" x14ac:dyDescent="0.25">
      <c r="B42" s="70"/>
      <c r="C42" s="70"/>
      <c r="D42" s="71" t="e">
        <f>'Phase calculation'!N40</f>
        <v>#N/A</v>
      </c>
      <c r="E42" s="71" t="str">
        <f>IF(W4=0,"N/A",'Phase calculation'!M40)</f>
        <v>N/A</v>
      </c>
      <c r="F42" s="71" t="str">
        <f>IF(X4=0,"N/A",'Phase calculation'!L40)</f>
        <v>N/A</v>
      </c>
      <c r="G42" s="70"/>
      <c r="M42" s="127"/>
      <c r="N42" s="127"/>
      <c r="O42" s="128">
        <f>'Phase calculation'!N44</f>
        <v>0</v>
      </c>
      <c r="P42" s="128" t="str">
        <f>IF(W4=0,"N/A",'Phase calculation'!M44)</f>
        <v>N/A</v>
      </c>
      <c r="Q42" s="128" t="str">
        <f>IF(X4=0,"N/A",'Phase calculation'!L44)</f>
        <v>N/A</v>
      </c>
      <c r="R42" s="127"/>
    </row>
    <row r="43" spans="2:19" x14ac:dyDescent="0.25">
      <c r="B43" s="70"/>
      <c r="C43" s="70"/>
      <c r="D43" s="70"/>
      <c r="E43" s="70"/>
      <c r="F43" s="70"/>
      <c r="G43" s="70"/>
      <c r="M43" s="127"/>
      <c r="N43" s="127"/>
      <c r="O43" s="127"/>
      <c r="P43" s="127"/>
      <c r="Q43" s="127"/>
      <c r="R43" s="127"/>
    </row>
    <row r="44" spans="2:19" x14ac:dyDescent="0.25">
      <c r="B44" s="70"/>
      <c r="C44" s="70"/>
      <c r="D44" s="70"/>
      <c r="E44" s="70"/>
      <c r="F44" s="70"/>
      <c r="G44" s="70"/>
      <c r="I44" s="9" t="s">
        <v>76</v>
      </c>
      <c r="M44" s="127"/>
      <c r="N44" s="127"/>
      <c r="O44" s="127"/>
      <c r="P44" s="127"/>
      <c r="Q44" s="127"/>
      <c r="R44" s="127"/>
      <c r="S44" s="9" t="s">
        <v>76</v>
      </c>
    </row>
    <row r="45" spans="2:19" x14ac:dyDescent="0.25">
      <c r="B45" s="70"/>
      <c r="C45" s="70"/>
      <c r="D45" s="70"/>
      <c r="E45" s="70"/>
      <c r="F45" s="70"/>
      <c r="G45" s="70"/>
      <c r="M45" s="127"/>
      <c r="N45" s="127"/>
      <c r="O45" s="127"/>
      <c r="P45" s="127"/>
      <c r="Q45" s="127"/>
      <c r="R45" s="127"/>
    </row>
    <row r="46" spans="2:19" x14ac:dyDescent="0.25">
      <c r="B46" s="70"/>
      <c r="C46" s="70"/>
      <c r="D46" s="70"/>
      <c r="E46" s="70"/>
      <c r="F46" s="70"/>
      <c r="G46" s="70"/>
      <c r="M46" s="127"/>
      <c r="N46" s="127"/>
      <c r="O46" s="127"/>
      <c r="P46" s="127"/>
      <c r="Q46" s="127"/>
      <c r="R46" s="127"/>
    </row>
    <row r="47" spans="2:19" x14ac:dyDescent="0.25">
      <c r="B47" s="72" t="str">
        <f>IF(T9=0,"N/A",'Phase calculation'!C40)</f>
        <v>N/A</v>
      </c>
      <c r="C47" s="70"/>
      <c r="H47" s="73" t="e">
        <f>'Phase calculation'!H40</f>
        <v>#N/A</v>
      </c>
      <c r="M47" s="129" t="str">
        <f>IF(T9=0,"N/A",'Phase calculation'!C44)</f>
        <v>N/A</v>
      </c>
      <c r="N47" s="127"/>
      <c r="P47" s="152"/>
      <c r="Q47" s="127"/>
    </row>
    <row r="48" spans="2:19" x14ac:dyDescent="0.25">
      <c r="B48" s="70"/>
      <c r="C48" s="74"/>
      <c r="D48" s="298">
        <f>'Phase calculation'!T82</f>
        <v>0</v>
      </c>
      <c r="E48" s="298"/>
      <c r="F48" s="298"/>
      <c r="M48" s="127"/>
      <c r="N48" s="130"/>
      <c r="O48" s="308">
        <f>'Phase calculation'!T84</f>
        <v>0</v>
      </c>
      <c r="P48" s="308"/>
      <c r="Q48" s="308"/>
    </row>
    <row r="49" spans="1:20" x14ac:dyDescent="0.25">
      <c r="A49" s="107" t="str">
        <f>A11</f>
        <v>Grand Ave</v>
      </c>
      <c r="B49" s="72" t="str">
        <f>IF(T11=0,"N/A",'Phase calculation'!D40)</f>
        <v>N/A</v>
      </c>
      <c r="C49" s="74"/>
      <c r="D49" s="298" t="str">
        <f>'Phase calculation'!C52</f>
        <v>Under Capacity</v>
      </c>
      <c r="E49" s="298"/>
      <c r="F49" s="298"/>
      <c r="H49" s="73" t="str">
        <f>IF(Z11=0,"N/A",'Phase calculation'!G40)</f>
        <v>N/A</v>
      </c>
      <c r="I49" s="107">
        <f>I11</f>
        <v>0</v>
      </c>
      <c r="K49" s="107" t="str">
        <f>A11</f>
        <v>Grand Ave</v>
      </c>
      <c r="L49" s="177">
        <f>'Phase calculation'!C46</f>
        <v>0</v>
      </c>
      <c r="M49" s="129" t="str">
        <f>IF(T11=0,"N/A",'Phase calculation'!D44)</f>
        <v>N/A</v>
      </c>
      <c r="N49" s="130"/>
      <c r="O49" s="308"/>
      <c r="P49" s="308"/>
      <c r="Q49" s="308"/>
      <c r="S49" s="177">
        <f>'Phase calculation'!F46</f>
        <v>0</v>
      </c>
      <c r="T49" s="107">
        <f>I11</f>
        <v>0</v>
      </c>
    </row>
    <row r="50" spans="1:20" x14ac:dyDescent="0.25">
      <c r="B50" s="70"/>
      <c r="C50" s="16"/>
      <c r="D50" s="16"/>
      <c r="E50" s="16"/>
      <c r="F50" s="16"/>
      <c r="G50" s="74"/>
      <c r="H50" s="75"/>
      <c r="M50" s="127"/>
      <c r="N50" s="131"/>
      <c r="O50" s="308"/>
      <c r="P50" s="308"/>
      <c r="Q50" s="308"/>
      <c r="R50" s="130"/>
    </row>
    <row r="51" spans="1:20" x14ac:dyDescent="0.25">
      <c r="B51" s="150" t="e">
        <f>'Phase calculation'!E40</f>
        <v>#N/A</v>
      </c>
      <c r="C51" s="16"/>
      <c r="D51" s="77"/>
      <c r="E51" s="77"/>
      <c r="F51" s="16"/>
      <c r="G51" s="16"/>
      <c r="H51" s="76" t="str">
        <f>IF(Z13=0,"N/A",'Phase calculation'!F40)</f>
        <v>N/A</v>
      </c>
      <c r="M51" s="151">
        <f>'Phase calculation'!E44</f>
        <v>0</v>
      </c>
      <c r="N51" s="131"/>
      <c r="O51" s="132"/>
      <c r="P51" s="132"/>
      <c r="Q51" s="131"/>
      <c r="R51" s="131"/>
    </row>
    <row r="52" spans="1:20" x14ac:dyDescent="0.25">
      <c r="B52" s="70"/>
      <c r="C52" s="16"/>
      <c r="D52" s="16"/>
      <c r="E52" s="16"/>
      <c r="F52" s="16"/>
      <c r="G52" s="78"/>
      <c r="M52" s="127"/>
      <c r="N52" s="131"/>
      <c r="O52" s="131"/>
      <c r="P52" s="131"/>
      <c r="Q52" s="131"/>
      <c r="R52" s="133"/>
    </row>
    <row r="53" spans="1:20" x14ac:dyDescent="0.25">
      <c r="B53" s="70"/>
      <c r="C53" s="16"/>
      <c r="D53" s="16"/>
      <c r="E53" s="16" t="s">
        <v>77</v>
      </c>
      <c r="F53" s="16"/>
      <c r="G53" s="16"/>
      <c r="M53" s="127"/>
      <c r="N53" s="131"/>
      <c r="O53" s="131"/>
      <c r="P53" s="131" t="s">
        <v>77</v>
      </c>
      <c r="Q53" s="131"/>
      <c r="R53" s="131"/>
    </row>
    <row r="54" spans="1:20" x14ac:dyDescent="0.25">
      <c r="B54" s="70"/>
      <c r="C54" s="79"/>
      <c r="G54" s="16"/>
      <c r="M54" s="127"/>
      <c r="N54" s="134"/>
      <c r="Q54" s="131"/>
      <c r="R54" s="131"/>
    </row>
    <row r="55" spans="1:20" x14ac:dyDescent="0.25">
      <c r="D55" s="80" t="str">
        <f>IF(V17=0,"N/A",'Phase calculation'!I40)</f>
        <v>N/A</v>
      </c>
      <c r="E55" s="80" t="str">
        <f>IF(W17=0,"N/A",'Phase calculation'!J40)</f>
        <v>N/A</v>
      </c>
      <c r="F55" s="80" t="e">
        <f>'Phase calculation'!K40</f>
        <v>#N/A</v>
      </c>
      <c r="O55" s="135" t="str">
        <f>IF(V17=0,"N/A",'Phase calculation'!I44)</f>
        <v>N/A</v>
      </c>
      <c r="P55" s="135" t="str">
        <f>IF(W17=0,"N/A",'Phase calculation'!J44)</f>
        <v>N/A</v>
      </c>
      <c r="Q55" s="128">
        <f>'Phase calculation'!K44</f>
        <v>0</v>
      </c>
    </row>
    <row r="56" spans="1:20" x14ac:dyDescent="0.25">
      <c r="D56" s="297">
        <f>D18</f>
        <v>0</v>
      </c>
      <c r="E56" s="297"/>
      <c r="F56" s="297"/>
      <c r="O56" s="300">
        <f>'Phase calculation'!I46</f>
        <v>0</v>
      </c>
      <c r="P56" s="300"/>
      <c r="Q56" s="300"/>
    </row>
    <row r="57" spans="1:20" x14ac:dyDescent="0.25">
      <c r="O57" s="297">
        <f>D18</f>
        <v>0</v>
      </c>
      <c r="P57" s="297"/>
      <c r="Q57" s="297"/>
    </row>
    <row r="58" spans="1:20" x14ac:dyDescent="0.25">
      <c r="G58" s="303" t="s">
        <v>220</v>
      </c>
      <c r="H58" s="303"/>
      <c r="I58" s="303"/>
      <c r="J58" s="303"/>
      <c r="K58" s="303"/>
      <c r="L58" s="303"/>
      <c r="M58" s="22"/>
    </row>
    <row r="59" spans="1:20" x14ac:dyDescent="0.25">
      <c r="I59" s="297" t="str">
        <f>D3</f>
        <v>57th Dr</v>
      </c>
      <c r="J59" s="297"/>
      <c r="K59" s="297"/>
    </row>
    <row r="60" spans="1:20" x14ac:dyDescent="0.25">
      <c r="I60" s="2"/>
      <c r="J60" s="9" t="str">
        <f>'Phase calculation'!L47</f>
        <v>N/A</v>
      </c>
      <c r="K60" s="2"/>
    </row>
    <row r="61" spans="1:20" x14ac:dyDescent="0.25">
      <c r="I61" s="84" t="str">
        <f>'Phase calculation'!N45</f>
        <v>N/A</v>
      </c>
      <c r="J61" s="84" t="str">
        <f>'Phase calculation'!M45</f>
        <v>N/A</v>
      </c>
      <c r="K61" s="84" t="str">
        <f>'Phase calculation'!L45</f>
        <v>N/A</v>
      </c>
      <c r="P61" s="2" t="s">
        <v>139</v>
      </c>
      <c r="Q61" s="2" t="s">
        <v>221</v>
      </c>
    </row>
    <row r="62" spans="1:20" x14ac:dyDescent="0.25">
      <c r="P62" s="2" t="s">
        <v>142</v>
      </c>
      <c r="Q62" s="36"/>
    </row>
    <row r="63" spans="1:20" x14ac:dyDescent="0.25">
      <c r="N63" s="9" t="s">
        <v>76</v>
      </c>
      <c r="P63" s="2" t="s">
        <v>143</v>
      </c>
      <c r="Q63" s="82"/>
    </row>
    <row r="64" spans="1:20" x14ac:dyDescent="0.25">
      <c r="P64" s="2" t="s">
        <v>144</v>
      </c>
      <c r="Q64" s="83"/>
    </row>
    <row r="65" spans="5:17" x14ac:dyDescent="0.25">
      <c r="P65" s="2" t="s">
        <v>145</v>
      </c>
      <c r="Q65" s="1"/>
    </row>
    <row r="66" spans="5:17" ht="15" customHeight="1" x14ac:dyDescent="0.25">
      <c r="G66" s="154" t="str">
        <f>'Phase calculation'!C45</f>
        <v>N/A</v>
      </c>
      <c r="J66" s="153"/>
      <c r="M66" s="85" t="str">
        <f>'Phase calculation'!H45</f>
        <v>N/A</v>
      </c>
      <c r="P66" s="2" t="s">
        <v>146</v>
      </c>
      <c r="Q66" s="81"/>
    </row>
    <row r="67" spans="5:17" ht="15" customHeight="1" x14ac:dyDescent="0.25">
      <c r="G67" s="40"/>
      <c r="H67" s="5"/>
      <c r="I67" s="304" t="str">
        <f>'Phase calculation'!U84</f>
        <v>N/A</v>
      </c>
      <c r="J67" s="304"/>
      <c r="K67" s="304"/>
      <c r="P67" s="2" t="s">
        <v>147</v>
      </c>
      <c r="Q67" s="28"/>
    </row>
    <row r="68" spans="5:17" ht="15" customHeight="1" x14ac:dyDescent="0.25">
      <c r="E68" s="107" t="str">
        <f>A11</f>
        <v>Grand Ave</v>
      </c>
      <c r="F68" s="9" t="str">
        <f>'Phase calculation'!C47</f>
        <v>N/A</v>
      </c>
      <c r="G68" s="40" t="str">
        <f>'Phase calculation'!D45</f>
        <v>N/A</v>
      </c>
      <c r="H68" s="5"/>
      <c r="I68" s="304"/>
      <c r="J68" s="304"/>
      <c r="K68" s="304"/>
      <c r="M68" s="85" t="str">
        <f>'Phase calculation'!G45</f>
        <v>N/A</v>
      </c>
      <c r="N68" s="9" t="str">
        <f>'Phase calculation'!F47</f>
        <v>N/A</v>
      </c>
      <c r="O68" s="107">
        <f>I11</f>
        <v>0</v>
      </c>
    </row>
    <row r="69" spans="5:17" ht="15" customHeight="1" x14ac:dyDescent="0.25">
      <c r="H69" s="15"/>
      <c r="I69" s="304"/>
      <c r="J69" s="304"/>
      <c r="K69" s="304"/>
      <c r="L69" s="5"/>
      <c r="M69" s="86"/>
      <c r="N69" s="5"/>
    </row>
    <row r="70" spans="5:17" x14ac:dyDescent="0.25">
      <c r="G70" s="40" t="str">
        <f>'Phase calculation'!E45</f>
        <v>N/A</v>
      </c>
      <c r="H70" s="16"/>
      <c r="I70" s="17"/>
      <c r="J70" s="17"/>
      <c r="K70" s="8"/>
      <c r="L70" s="8"/>
      <c r="M70" s="86" t="str">
        <f>'Phase calculation'!F45</f>
        <v>N/A</v>
      </c>
      <c r="N70" s="5"/>
    </row>
    <row r="71" spans="5:17" x14ac:dyDescent="0.25">
      <c r="H71" s="8"/>
      <c r="I71" s="8"/>
      <c r="J71" s="8"/>
      <c r="K71" s="8"/>
      <c r="L71" s="10"/>
      <c r="M71" s="10"/>
    </row>
    <row r="72" spans="5:17" x14ac:dyDescent="0.25">
      <c r="H72" s="8"/>
      <c r="I72" s="8"/>
      <c r="J72" s="8" t="s">
        <v>77</v>
      </c>
      <c r="K72" s="8"/>
      <c r="L72" s="8"/>
      <c r="M72" s="8"/>
    </row>
    <row r="73" spans="5:17" x14ac:dyDescent="0.25">
      <c r="H73" s="6"/>
      <c r="K73" s="8"/>
      <c r="L73" s="8"/>
      <c r="M73" s="8"/>
    </row>
    <row r="74" spans="5:17" x14ac:dyDescent="0.25">
      <c r="I74" s="9" t="str">
        <f>'Phase calculation'!I45</f>
        <v>N/A</v>
      </c>
      <c r="J74" s="9" t="str">
        <f>'Phase calculation'!J45</f>
        <v>N/A</v>
      </c>
      <c r="K74" s="84" t="str">
        <f>'Phase calculation'!K45</f>
        <v>N/A</v>
      </c>
    </row>
    <row r="75" spans="5:17" x14ac:dyDescent="0.25">
      <c r="J75" s="9" t="str">
        <f>'Phase calculation'!I47</f>
        <v>N/A</v>
      </c>
    </row>
    <row r="76" spans="5:17" x14ac:dyDescent="0.25">
      <c r="I76" s="297">
        <f>D18</f>
        <v>0</v>
      </c>
      <c r="J76" s="297"/>
      <c r="K76" s="297"/>
    </row>
    <row r="82" spans="6:19" x14ac:dyDescent="0.25">
      <c r="F82" s="2" t="s">
        <v>73</v>
      </c>
      <c r="G82" s="2" t="str">
        <f>'Phase calculation'!C32</f>
        <v>EBL</v>
      </c>
      <c r="H82" s="2" t="str">
        <f>'Phase calculation'!D32</f>
        <v>EBT</v>
      </c>
      <c r="I82" s="2" t="str">
        <f>'Phase calculation'!F32</f>
        <v>WBL</v>
      </c>
      <c r="J82" s="2" t="str">
        <f>'Phase calculation'!G32</f>
        <v>WBT</v>
      </c>
      <c r="K82" s="2" t="str">
        <f>'Phase calculation'!I32</f>
        <v>NBL</v>
      </c>
      <c r="L82" s="2" t="str">
        <f>'Phase calculation'!J32</f>
        <v>NBT</v>
      </c>
      <c r="M82" s="2" t="str">
        <f>'Phase calculation'!L32</f>
        <v>SBL</v>
      </c>
      <c r="N82" s="2" t="str">
        <f>'Phase calculation'!M32</f>
        <v>SBT</v>
      </c>
    </row>
    <row r="83" spans="6:19" x14ac:dyDescent="0.25">
      <c r="F83" s="2" t="s">
        <v>124</v>
      </c>
      <c r="G83" s="2">
        <f>'Phase calculation'!C33</f>
        <v>4</v>
      </c>
      <c r="H83" s="2">
        <f>'Phase calculation'!D33</f>
        <v>4</v>
      </c>
      <c r="I83" s="2">
        <f>'Phase calculation'!F33</f>
        <v>8</v>
      </c>
      <c r="J83" s="2">
        <f>'Phase calculation'!G33</f>
        <v>8</v>
      </c>
      <c r="K83" s="2">
        <f>'Phase calculation'!I33</f>
        <v>2</v>
      </c>
      <c r="L83" s="2">
        <f>'Phase calculation'!J33</f>
        <v>2</v>
      </c>
      <c r="M83" s="2">
        <f>'Phase calculation'!L33</f>
        <v>6</v>
      </c>
      <c r="N83" s="2">
        <f>'Phase calculation'!M33</f>
        <v>6</v>
      </c>
    </row>
    <row r="84" spans="6:19" x14ac:dyDescent="0.25">
      <c r="F84" s="2" t="s">
        <v>316</v>
      </c>
      <c r="G84" s="2" t="e">
        <f>'Phase calculation'!C34</f>
        <v>#N/A</v>
      </c>
      <c r="H84" s="2" t="e">
        <f>'Phase calculation'!D34</f>
        <v>#N/A</v>
      </c>
      <c r="I84" s="2" t="e">
        <f>'Phase calculation'!F34</f>
        <v>#N/A</v>
      </c>
      <c r="J84" s="2" t="e">
        <f>'Phase calculation'!G34</f>
        <v>#N/A</v>
      </c>
      <c r="K84" s="2" t="e">
        <f>'Phase calculation'!I34</f>
        <v>#N/A</v>
      </c>
      <c r="L84" s="2" t="e">
        <f>'Phase calculation'!J34</f>
        <v>#N/A</v>
      </c>
      <c r="M84" s="2" t="e">
        <f>'Phase calculation'!L34</f>
        <v>#N/A</v>
      </c>
      <c r="N84" s="2" t="e">
        <f>'Phase calculation'!M34</f>
        <v>#N/A</v>
      </c>
    </row>
    <row r="85" spans="6:19" x14ac:dyDescent="0.25">
      <c r="F85" s="2" t="s">
        <v>149</v>
      </c>
      <c r="G85" s="2" t="e">
        <f>'Phase calculation'!C41</f>
        <v>#N/A</v>
      </c>
      <c r="H85" s="2" t="e">
        <f>'Phase calculation'!D41</f>
        <v>#N/A</v>
      </c>
      <c r="I85" s="2" t="e">
        <f>'Phase calculation'!F41</f>
        <v>#N/A</v>
      </c>
      <c r="J85" s="2" t="e">
        <f>'Phase calculation'!G41</f>
        <v>#N/A</v>
      </c>
      <c r="K85" s="2" t="e">
        <f>'Phase calculation'!I41</f>
        <v>#N/A</v>
      </c>
      <c r="L85" s="2" t="e">
        <f>'Phase calculation'!J41</f>
        <v>#N/A</v>
      </c>
      <c r="M85" s="2" t="e">
        <f>'Phase calculation'!L41</f>
        <v>#N/A</v>
      </c>
      <c r="N85" s="2" t="e">
        <f>'Phase calculation'!M41</f>
        <v>#N/A</v>
      </c>
    </row>
    <row r="86" spans="6:19" x14ac:dyDescent="0.25">
      <c r="F86" s="2" t="s">
        <v>135</v>
      </c>
      <c r="G86" s="2" t="e">
        <f>'Phase calculation'!C40</f>
        <v>#N/A</v>
      </c>
      <c r="H86" s="2" t="e">
        <f>'Phase calculation'!D40</f>
        <v>#N/A</v>
      </c>
      <c r="I86" s="2" t="e">
        <f>'Phase calculation'!F40</f>
        <v>#N/A</v>
      </c>
      <c r="J86" s="2" t="e">
        <f>'Phase calculation'!G40</f>
        <v>#N/A</v>
      </c>
      <c r="K86" s="2" t="e">
        <f>'Phase calculation'!I40</f>
        <v>#N/A</v>
      </c>
      <c r="L86" s="2" t="e">
        <f>'Phase calculation'!J40</f>
        <v>#N/A</v>
      </c>
      <c r="M86" s="2" t="e">
        <f>'Phase calculation'!L40</f>
        <v>#N/A</v>
      </c>
      <c r="N86" s="2" t="e">
        <f>'Phase calculation'!M40</f>
        <v>#N/A</v>
      </c>
    </row>
    <row r="87" spans="6:19" x14ac:dyDescent="0.25">
      <c r="F87" s="2" t="s">
        <v>150</v>
      </c>
      <c r="G87" s="2">
        <f>'Phase calculation'!C44</f>
        <v>0</v>
      </c>
      <c r="H87" s="2">
        <f>'Phase calculation'!D44</f>
        <v>0</v>
      </c>
      <c r="I87" s="2">
        <f>'Phase calculation'!F44</f>
        <v>0</v>
      </c>
      <c r="J87" s="2">
        <f>'Phase calculation'!G44</f>
        <v>0</v>
      </c>
      <c r="K87" s="2">
        <f>'Phase calculation'!I44</f>
        <v>0</v>
      </c>
      <c r="L87" s="2">
        <f>'Phase calculation'!J44</f>
        <v>0</v>
      </c>
      <c r="M87" s="2">
        <f>'Phase calculation'!L44</f>
        <v>0</v>
      </c>
      <c r="N87" s="2">
        <f>'Phase calculation'!M44</f>
        <v>0</v>
      </c>
    </row>
    <row r="88" spans="6:19" x14ac:dyDescent="0.25">
      <c r="F88" s="2" t="s">
        <v>139</v>
      </c>
      <c r="G88" s="2" t="str">
        <f>'Phase calculation'!C45</f>
        <v>N/A</v>
      </c>
      <c r="H88" s="2" t="str">
        <f>'Phase calculation'!D45</f>
        <v>N/A</v>
      </c>
      <c r="I88" s="2" t="str">
        <f>'Phase calculation'!F45</f>
        <v>N/A</v>
      </c>
      <c r="J88" s="2" t="str">
        <f>'Phase calculation'!G45</f>
        <v>N/A</v>
      </c>
      <c r="K88" s="2" t="str">
        <f>'Phase calculation'!I45</f>
        <v>N/A</v>
      </c>
      <c r="L88" s="2" t="str">
        <f>'Phase calculation'!J45</f>
        <v>N/A</v>
      </c>
      <c r="M88" s="2" t="str">
        <f>'Phase calculation'!L45</f>
        <v>N/A</v>
      </c>
      <c r="N88" s="2" t="str">
        <f>'Phase calculation'!M45</f>
        <v>N/A</v>
      </c>
    </row>
    <row r="89" spans="6:19" ht="21" thickBot="1" x14ac:dyDescent="0.35">
      <c r="G89" s="248" t="s">
        <v>560</v>
      </c>
      <c r="H89" s="248" t="s">
        <v>556</v>
      </c>
      <c r="I89" s="248" t="s">
        <v>561</v>
      </c>
      <c r="J89" s="248" t="s">
        <v>555</v>
      </c>
      <c r="K89" s="248" t="s">
        <v>559</v>
      </c>
      <c r="L89" s="248" t="s">
        <v>557</v>
      </c>
      <c r="M89" s="248">
        <v>9</v>
      </c>
      <c r="N89" s="248" t="s">
        <v>558</v>
      </c>
    </row>
    <row r="90" spans="6:19" s="2" customFormat="1" ht="20.25" x14ac:dyDescent="0.3">
      <c r="F90" s="111" t="s">
        <v>124</v>
      </c>
      <c r="G90" s="111">
        <v>1</v>
      </c>
      <c r="H90" s="112">
        <v>2</v>
      </c>
      <c r="I90" s="112">
        <v>3</v>
      </c>
      <c r="J90" s="112">
        <v>4</v>
      </c>
      <c r="K90" s="112">
        <v>5</v>
      </c>
      <c r="L90" s="112">
        <v>6</v>
      </c>
      <c r="M90" s="112">
        <v>7</v>
      </c>
      <c r="N90" s="113">
        <v>8</v>
      </c>
      <c r="P90" s="2">
        <v>8</v>
      </c>
      <c r="Q90" s="248" t="str">
        <f>INDEX($G$93:$N$93,1,P90)</f>
        <v>&gt;</v>
      </c>
      <c r="R90" s="248"/>
      <c r="S90" s="248"/>
    </row>
    <row r="91" spans="6:19" s="2" customFormat="1" ht="21" hidden="1" x14ac:dyDescent="0.35">
      <c r="F91" s="114" t="s">
        <v>315</v>
      </c>
      <c r="G91" s="114">
        <f>IFERROR(MATCH(G90,$G$83:$N$83,0),0)</f>
        <v>0</v>
      </c>
      <c r="H91" s="84">
        <f t="shared" ref="H91:N91" si="0">IFERROR(MATCH(H90,$G$83:$N$83,0),0)</f>
        <v>5</v>
      </c>
      <c r="I91" s="84">
        <f t="shared" si="0"/>
        <v>0</v>
      </c>
      <c r="J91" s="84">
        <f t="shared" si="0"/>
        <v>1</v>
      </c>
      <c r="K91" s="84">
        <f t="shared" si="0"/>
        <v>0</v>
      </c>
      <c r="L91" s="84">
        <f t="shared" si="0"/>
        <v>7</v>
      </c>
      <c r="M91" s="84">
        <f t="shared" si="0"/>
        <v>0</v>
      </c>
      <c r="N91" s="115">
        <f t="shared" si="0"/>
        <v>3</v>
      </c>
      <c r="Q91" s="249" t="e">
        <f t="shared" ref="Q91:Q98" si="1">INDEX($G$93:$N$93,1,P91)</f>
        <v>#VALUE!</v>
      </c>
      <c r="R91" s="249"/>
      <c r="S91" s="249"/>
    </row>
    <row r="92" spans="6:19" s="2" customFormat="1" ht="20.25" x14ac:dyDescent="0.3">
      <c r="F92" s="301" t="s">
        <v>73</v>
      </c>
      <c r="G92" s="114" t="str">
        <f>IF(G91=0,"Not used",INDEX($G$82:$N$82,G91))</f>
        <v>Not used</v>
      </c>
      <c r="H92" s="84" t="str">
        <f t="shared" ref="H92:N92" si="2">IF(H91=0,"Not used",INDEX($G$82:$N$82,H91))</f>
        <v>NBL</v>
      </c>
      <c r="I92" s="84" t="str">
        <f t="shared" si="2"/>
        <v>Not used</v>
      </c>
      <c r="J92" s="84" t="str">
        <f t="shared" si="2"/>
        <v>EBL</v>
      </c>
      <c r="K92" s="84" t="str">
        <f t="shared" si="2"/>
        <v>Not used</v>
      </c>
      <c r="L92" s="84" t="str">
        <f t="shared" si="2"/>
        <v>SBL</v>
      </c>
      <c r="M92" s="84" t="str">
        <f t="shared" si="2"/>
        <v>Not used</v>
      </c>
      <c r="N92" s="115" t="str">
        <f t="shared" si="2"/>
        <v>WBL</v>
      </c>
      <c r="P92" s="2">
        <v>7</v>
      </c>
      <c r="Q92" s="248" t="str">
        <f t="shared" si="1"/>
        <v/>
      </c>
      <c r="R92" s="248"/>
      <c r="S92" s="248"/>
    </row>
    <row r="93" spans="6:19" s="2" customFormat="1" ht="25.5" x14ac:dyDescent="0.35">
      <c r="F93" s="301"/>
      <c r="G93" s="250" t="str">
        <f t="shared" ref="G93:N93" si="3">IF(G91=0,"",INDEX($G$89:$N$89,G91))</f>
        <v/>
      </c>
      <c r="H93" s="251" t="str">
        <f t="shared" si="3"/>
        <v>:</v>
      </c>
      <c r="I93" s="251" t="str">
        <f t="shared" si="3"/>
        <v/>
      </c>
      <c r="J93" s="251" t="str">
        <f t="shared" si="3"/>
        <v>=</v>
      </c>
      <c r="K93" s="251" t="str">
        <f t="shared" si="3"/>
        <v/>
      </c>
      <c r="L93" s="251">
        <f t="shared" si="3"/>
        <v>9</v>
      </c>
      <c r="M93" s="251" t="str">
        <f t="shared" si="3"/>
        <v/>
      </c>
      <c r="N93" s="252" t="str">
        <f t="shared" si="3"/>
        <v>&gt;</v>
      </c>
      <c r="P93" s="2">
        <v>6</v>
      </c>
      <c r="Q93" s="248">
        <f t="shared" si="1"/>
        <v>9</v>
      </c>
      <c r="R93" s="248"/>
      <c r="S93" s="248"/>
    </row>
    <row r="94" spans="6:19" s="2" customFormat="1" ht="20.25" x14ac:dyDescent="0.3">
      <c r="F94" s="114" t="s">
        <v>317</v>
      </c>
      <c r="G94" s="114" t="str">
        <f>IF(G91=0,"Not used",INDEX($G$84:$N$84,G91))</f>
        <v>Not used</v>
      </c>
      <c r="H94" s="84" t="e">
        <f t="shared" ref="H94:N94" si="4">IF(H91=0,"Not used",INDEX($G$84:$N$84,H91))</f>
        <v>#N/A</v>
      </c>
      <c r="I94" s="84" t="str">
        <f t="shared" si="4"/>
        <v>Not used</v>
      </c>
      <c r="J94" s="84" t="e">
        <f t="shared" si="4"/>
        <v>#N/A</v>
      </c>
      <c r="K94" s="84" t="str">
        <f t="shared" si="4"/>
        <v>Not used</v>
      </c>
      <c r="L94" s="84" t="e">
        <f t="shared" si="4"/>
        <v>#N/A</v>
      </c>
      <c r="M94" s="84" t="str">
        <f t="shared" si="4"/>
        <v>Not used</v>
      </c>
      <c r="N94" s="115" t="e">
        <f t="shared" si="4"/>
        <v>#N/A</v>
      </c>
      <c r="P94" s="2">
        <v>5</v>
      </c>
      <c r="Q94" s="248" t="str">
        <f t="shared" si="1"/>
        <v/>
      </c>
      <c r="R94" s="248"/>
      <c r="S94" s="248"/>
    </row>
    <row r="95" spans="6:19" s="2" customFormat="1" ht="20.25" x14ac:dyDescent="0.3">
      <c r="F95" s="114" t="s">
        <v>318</v>
      </c>
      <c r="G95" s="114" t="str">
        <f>IF(G91=0,"Not used",INDEX($G$85:$N$85,G91))</f>
        <v>Not used</v>
      </c>
      <c r="H95" s="84" t="e">
        <f t="shared" ref="H95:N95" si="5">IF(H91=0,"Not used",INDEX($G$85:$N$85,H91))</f>
        <v>#N/A</v>
      </c>
      <c r="I95" s="84" t="str">
        <f t="shared" si="5"/>
        <v>Not used</v>
      </c>
      <c r="J95" s="84" t="e">
        <f t="shared" si="5"/>
        <v>#N/A</v>
      </c>
      <c r="K95" s="84" t="str">
        <f t="shared" si="5"/>
        <v>Not used</v>
      </c>
      <c r="L95" s="84" t="e">
        <f t="shared" si="5"/>
        <v>#N/A</v>
      </c>
      <c r="M95" s="84" t="str">
        <f t="shared" si="5"/>
        <v>Not used</v>
      </c>
      <c r="N95" s="115" t="e">
        <f t="shared" si="5"/>
        <v>#N/A</v>
      </c>
      <c r="P95" s="2">
        <v>4</v>
      </c>
      <c r="Q95" s="248" t="str">
        <f t="shared" si="1"/>
        <v>=</v>
      </c>
      <c r="R95" s="248"/>
      <c r="S95" s="248"/>
    </row>
    <row r="96" spans="6:19" s="2" customFormat="1" ht="20.25" x14ac:dyDescent="0.3">
      <c r="F96" s="114" t="s">
        <v>135</v>
      </c>
      <c r="G96" s="114" t="str">
        <f>IF(G91=0,"Not used",INDEX($G$86:$N$86,G91))</f>
        <v>Not used</v>
      </c>
      <c r="H96" s="84" t="e">
        <f t="shared" ref="H96:N96" si="6">IF(H91=0,"Not used",INDEX($G$86:$N$86,H91))</f>
        <v>#N/A</v>
      </c>
      <c r="I96" s="84" t="str">
        <f t="shared" si="6"/>
        <v>Not used</v>
      </c>
      <c r="J96" s="84" t="e">
        <f t="shared" si="6"/>
        <v>#N/A</v>
      </c>
      <c r="K96" s="84" t="str">
        <f t="shared" si="6"/>
        <v>Not used</v>
      </c>
      <c r="L96" s="84" t="e">
        <f t="shared" si="6"/>
        <v>#N/A</v>
      </c>
      <c r="M96" s="84" t="str">
        <f t="shared" si="6"/>
        <v>Not used</v>
      </c>
      <c r="N96" s="115" t="e">
        <f t="shared" si="6"/>
        <v>#N/A</v>
      </c>
      <c r="P96" s="2">
        <v>3</v>
      </c>
      <c r="Q96" s="248" t="str">
        <f t="shared" si="1"/>
        <v/>
      </c>
      <c r="R96" s="248"/>
      <c r="S96" s="248"/>
    </row>
    <row r="97" spans="6:19" s="2" customFormat="1" ht="20.25" x14ac:dyDescent="0.3">
      <c r="F97" s="114" t="s">
        <v>319</v>
      </c>
      <c r="G97" s="114" t="str">
        <f>IF(G91=0,"Not used",INDEX($G$87:$N$87,G91))</f>
        <v>Not used</v>
      </c>
      <c r="H97" s="84">
        <f t="shared" ref="H97:N97" si="7">IF(H91=0,"Not used",INDEX($G$87:$N$87,H91))</f>
        <v>0</v>
      </c>
      <c r="I97" s="84" t="str">
        <f t="shared" si="7"/>
        <v>Not used</v>
      </c>
      <c r="J97" s="84">
        <f t="shared" si="7"/>
        <v>0</v>
      </c>
      <c r="K97" s="84" t="str">
        <f t="shared" si="7"/>
        <v>Not used</v>
      </c>
      <c r="L97" s="84">
        <f t="shared" si="7"/>
        <v>0</v>
      </c>
      <c r="M97" s="84" t="str">
        <f t="shared" si="7"/>
        <v>Not used</v>
      </c>
      <c r="N97" s="115">
        <f t="shared" si="7"/>
        <v>0</v>
      </c>
      <c r="P97" s="2">
        <v>2</v>
      </c>
      <c r="Q97" s="248" t="str">
        <f t="shared" si="1"/>
        <v>:</v>
      </c>
      <c r="R97" s="248"/>
      <c r="S97" s="248"/>
    </row>
    <row r="98" spans="6:19" s="2" customFormat="1" ht="21" thickBot="1" x14ac:dyDescent="0.35">
      <c r="F98" s="116" t="s">
        <v>139</v>
      </c>
      <c r="G98" s="116" t="str">
        <f>IF(G91=0,"Not used",INDEX($G$88:$N$88,G91))</f>
        <v>Not used</v>
      </c>
      <c r="H98" s="117" t="str">
        <f t="shared" ref="H98:N98" si="8">IF(H91=0,"Not used",INDEX($G$88:$N$88,H91))</f>
        <v>N/A</v>
      </c>
      <c r="I98" s="117" t="str">
        <f t="shared" si="8"/>
        <v>Not used</v>
      </c>
      <c r="J98" s="117" t="str">
        <f t="shared" si="8"/>
        <v>N/A</v>
      </c>
      <c r="K98" s="117" t="str">
        <f t="shared" si="8"/>
        <v>Not used</v>
      </c>
      <c r="L98" s="117" t="str">
        <f t="shared" si="8"/>
        <v>N/A</v>
      </c>
      <c r="M98" s="117" t="str">
        <f t="shared" si="8"/>
        <v>Not used</v>
      </c>
      <c r="N98" s="118" t="str">
        <f t="shared" si="8"/>
        <v>N/A</v>
      </c>
      <c r="P98" s="2">
        <v>1</v>
      </c>
      <c r="Q98" s="248" t="str">
        <f t="shared" si="1"/>
        <v/>
      </c>
      <c r="R98" s="248"/>
      <c r="S98" s="248"/>
    </row>
    <row r="99" spans="6:19" s="2" customFormat="1" x14ac:dyDescent="0.25"/>
    <row r="100" spans="6:19" s="2" customFormat="1" x14ac:dyDescent="0.25"/>
    <row r="101" spans="6:19" s="2" customFormat="1" x14ac:dyDescent="0.25"/>
    <row r="102" spans="6:19" s="2" customFormat="1" x14ac:dyDescent="0.25"/>
    <row r="103" spans="6:19" s="2" customFormat="1" x14ac:dyDescent="0.25"/>
    <row r="104" spans="6:19" s="2" customFormat="1" x14ac:dyDescent="0.25"/>
    <row r="105" spans="6:19" s="2" customFormat="1" x14ac:dyDescent="0.25"/>
    <row r="106" spans="6:19" s="2" customFormat="1" x14ac:dyDescent="0.25"/>
    <row r="107" spans="6:19" s="2" customFormat="1" x14ac:dyDescent="0.25"/>
    <row r="108" spans="6:19" s="2" customFormat="1" x14ac:dyDescent="0.25"/>
    <row r="109" spans="6:19" s="2" customFormat="1" x14ac:dyDescent="0.25"/>
    <row r="110" spans="6:19" s="2" customFormat="1" x14ac:dyDescent="0.25"/>
    <row r="111" spans="6:19" s="2" customFormat="1" x14ac:dyDescent="0.25"/>
    <row r="112" spans="6:19" s="2" customFormat="1" x14ac:dyDescent="0.25"/>
    <row r="113" s="2" customFormat="1" x14ac:dyDescent="0.25"/>
    <row r="114" customFormat="1" x14ac:dyDescent="0.25"/>
    <row r="115" customFormat="1" x14ac:dyDescent="0.25"/>
    <row r="116" customFormat="1" x14ac:dyDescent="0.25"/>
    <row r="117" customFormat="1" x14ac:dyDescent="0.25"/>
    <row r="118" customFormat="1" x14ac:dyDescent="0.25"/>
    <row r="119" customFormat="1" x14ac:dyDescent="0.25"/>
    <row r="120" customFormat="1" x14ac:dyDescent="0.25"/>
    <row r="121" customFormat="1" x14ac:dyDescent="0.25"/>
    <row r="122" customFormat="1" x14ac:dyDescent="0.25"/>
    <row r="123" customFormat="1" x14ac:dyDescent="0.25"/>
    <row r="124" customFormat="1" x14ac:dyDescent="0.25"/>
    <row r="125" customFormat="1" x14ac:dyDescent="0.25"/>
    <row r="126" customFormat="1" x14ac:dyDescent="0.25"/>
    <row r="127" customFormat="1" x14ac:dyDescent="0.25"/>
    <row r="128" customFormat="1" x14ac:dyDescent="0.25"/>
    <row r="129" customFormat="1" x14ac:dyDescent="0.25"/>
    <row r="130" customFormat="1" x14ac:dyDescent="0.25"/>
    <row r="131" customFormat="1" x14ac:dyDescent="0.25"/>
    <row r="132" customFormat="1" x14ac:dyDescent="0.25"/>
    <row r="133" customFormat="1" x14ac:dyDescent="0.25"/>
    <row r="134" customFormat="1" x14ac:dyDescent="0.25"/>
    <row r="135" customFormat="1" x14ac:dyDescent="0.25"/>
    <row r="136" customFormat="1" x14ac:dyDescent="0.25"/>
    <row r="137" customFormat="1" x14ac:dyDescent="0.25"/>
    <row r="138" customFormat="1" x14ac:dyDescent="0.25"/>
    <row r="139" customFormat="1" x14ac:dyDescent="0.25"/>
    <row r="140" customFormat="1" x14ac:dyDescent="0.25"/>
    <row r="141" customFormat="1" x14ac:dyDescent="0.25"/>
    <row r="142" customFormat="1" x14ac:dyDescent="0.25"/>
    <row r="143" customFormat="1" x14ac:dyDescent="0.25"/>
    <row r="144" customFormat="1" x14ac:dyDescent="0.25"/>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sheetData>
  <mergeCells count="30">
    <mergeCell ref="T2:Z2"/>
    <mergeCell ref="D3:F3"/>
    <mergeCell ref="D18:F18"/>
    <mergeCell ref="O57:Q57"/>
    <mergeCell ref="L2:Q2"/>
    <mergeCell ref="B2:H2"/>
    <mergeCell ref="B20:G20"/>
    <mergeCell ref="L20:Q20"/>
    <mergeCell ref="N18:P18"/>
    <mergeCell ref="N3:P3"/>
    <mergeCell ref="N21:P21"/>
    <mergeCell ref="N36:P36"/>
    <mergeCell ref="O48:Q50"/>
    <mergeCell ref="D21:F21"/>
    <mergeCell ref="E28:E30"/>
    <mergeCell ref="O56:Q56"/>
    <mergeCell ref="F92:F93"/>
    <mergeCell ref="D41:F41"/>
    <mergeCell ref="D56:F56"/>
    <mergeCell ref="B40:G40"/>
    <mergeCell ref="G58:L58"/>
    <mergeCell ref="I76:K76"/>
    <mergeCell ref="I67:K69"/>
    <mergeCell ref="I59:K59"/>
    <mergeCell ref="D36:F36"/>
    <mergeCell ref="D48:F48"/>
    <mergeCell ref="D49:F49"/>
    <mergeCell ref="O40:Q40"/>
    <mergeCell ref="M39:R39"/>
    <mergeCell ref="O41:Q41"/>
  </mergeCells>
  <conditionalFormatting sqref="M68:M70 L61:L65 L69:L73 K70:K73 F68 G61:H73 M66 I61:I65 I74:K74 J75 N68 J60:J66 K61:K66 I70:J72">
    <cfRule type="containsText" dxfId="13" priority="64" stopIfTrue="1" operator="containsText" text="N/A">
      <formula>NOT(ISERROR(SEARCH("N/A",F60)))</formula>
    </cfRule>
    <cfRule type="containsText" dxfId="12" priority="65" stopIfTrue="1" operator="containsText" text="F">
      <formula>NOT(ISERROR(SEARCH("F",F60)))</formula>
    </cfRule>
    <cfRule type="containsText" dxfId="11" priority="66" stopIfTrue="1" operator="containsText" text="E">
      <formula>NOT(ISERROR(SEARCH("E",F60)))</formula>
    </cfRule>
    <cfRule type="containsText" dxfId="10" priority="67" stopIfTrue="1" operator="containsText" text="D">
      <formula>NOT(ISERROR(SEARCH("D",F60)))</formula>
    </cfRule>
    <cfRule type="containsText" dxfId="9" priority="68" stopIfTrue="1" operator="containsText" text="C">
      <formula>NOT(ISERROR(SEARCH("C",F60)))</formula>
    </cfRule>
    <cfRule type="containsText" dxfId="8" priority="69" stopIfTrue="1" operator="containsText" text="B">
      <formula>NOT(ISERROR(SEARCH("B",F60)))</formula>
    </cfRule>
    <cfRule type="containsText" dxfId="7" priority="70" stopIfTrue="1" operator="containsText" text="A">
      <formula>NOT(ISERROR(SEARCH("A",F60)))</formula>
    </cfRule>
  </conditionalFormatting>
  <conditionalFormatting sqref="I67:K69">
    <cfRule type="containsText" dxfId="6" priority="1" stopIfTrue="1" operator="containsText" text="N/A">
      <formula>NOT(ISERROR(SEARCH("N/A",I67)))</formula>
    </cfRule>
    <cfRule type="containsText" dxfId="5" priority="2" stopIfTrue="1" operator="containsText" text="F">
      <formula>NOT(ISERROR(SEARCH("F",I67)))</formula>
    </cfRule>
    <cfRule type="containsText" dxfId="4" priority="3" stopIfTrue="1" operator="containsText" text="E">
      <formula>NOT(ISERROR(SEARCH("E",I67)))</formula>
    </cfRule>
    <cfRule type="containsText" dxfId="3" priority="4" stopIfTrue="1" operator="containsText" text="D">
      <formula>NOT(ISERROR(SEARCH("D",I67)))</formula>
    </cfRule>
    <cfRule type="containsText" dxfId="2" priority="5" stopIfTrue="1" operator="containsText" text="C">
      <formula>NOT(ISERROR(SEARCH("C",I67)))</formula>
    </cfRule>
    <cfRule type="containsText" dxfId="1" priority="6" stopIfTrue="1" operator="containsText" text="B">
      <formula>NOT(ISERROR(SEARCH("B",I67)))</formula>
    </cfRule>
    <cfRule type="containsText" dxfId="0" priority="7" stopIfTrue="1" operator="containsText" text="A">
      <formula>NOT(ISERROR(SEARCH("A",I67)))</formula>
    </cfRule>
  </conditionalFormatting>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dimension ref="A1:AD15167"/>
  <sheetViews>
    <sheetView topLeftCell="A13124" workbookViewId="0">
      <selection activeCell="A13149" sqref="A13149:R15165"/>
    </sheetView>
  </sheetViews>
  <sheetFormatPr defaultRowHeight="15" x14ac:dyDescent="0.25"/>
  <sheetData>
    <row r="1" spans="1:2" x14ac:dyDescent="0.25">
      <c r="A1" t="s">
        <v>641</v>
      </c>
    </row>
    <row r="2" spans="1:2" x14ac:dyDescent="0.25">
      <c r="A2" t="s">
        <v>642</v>
      </c>
    </row>
    <row r="3" spans="1:2" x14ac:dyDescent="0.25">
      <c r="A3" t="s">
        <v>0</v>
      </c>
      <c r="B3" t="s">
        <v>643</v>
      </c>
    </row>
    <row r="4" spans="1:2" x14ac:dyDescent="0.25">
      <c r="A4" t="s">
        <v>644</v>
      </c>
      <c r="B4">
        <v>8</v>
      </c>
    </row>
    <row r="5" spans="1:2" x14ac:dyDescent="0.25">
      <c r="A5" t="s">
        <v>645</v>
      </c>
      <c r="B5">
        <v>0</v>
      </c>
    </row>
    <row r="6" spans="1:2" x14ac:dyDescent="0.25">
      <c r="A6" t="s">
        <v>646</v>
      </c>
      <c r="B6">
        <v>3.5</v>
      </c>
    </row>
    <row r="7" spans="1:2" x14ac:dyDescent="0.25">
      <c r="A7" t="s">
        <v>647</v>
      </c>
      <c r="B7">
        <v>0.5</v>
      </c>
    </row>
    <row r="8" spans="1:2" x14ac:dyDescent="0.25">
      <c r="A8" t="s">
        <v>264</v>
      </c>
      <c r="B8">
        <v>5</v>
      </c>
    </row>
    <row r="9" spans="1:2" x14ac:dyDescent="0.25">
      <c r="A9" t="s">
        <v>265</v>
      </c>
      <c r="B9">
        <v>11</v>
      </c>
    </row>
    <row r="10" spans="1:2" x14ac:dyDescent="0.25">
      <c r="A10" t="s">
        <v>648</v>
      </c>
      <c r="B10">
        <v>0.02</v>
      </c>
    </row>
    <row r="11" spans="1:2" x14ac:dyDescent="0.25">
      <c r="A11" t="s">
        <v>56</v>
      </c>
      <c r="B11">
        <v>0.92</v>
      </c>
    </row>
    <row r="12" spans="1:2" x14ac:dyDescent="0.25">
      <c r="A12" t="s">
        <v>649</v>
      </c>
      <c r="B12">
        <v>12</v>
      </c>
    </row>
    <row r="13" spans="1:2" x14ac:dyDescent="0.25">
      <c r="A13" t="s">
        <v>650</v>
      </c>
      <c r="B13">
        <v>1900</v>
      </c>
    </row>
    <row r="14" spans="1:2" x14ac:dyDescent="0.25">
      <c r="A14" t="s">
        <v>651</v>
      </c>
      <c r="B14">
        <v>25</v>
      </c>
    </row>
    <row r="15" spans="1:2" x14ac:dyDescent="0.25">
      <c r="A15" t="s">
        <v>652</v>
      </c>
      <c r="B15">
        <v>45</v>
      </c>
    </row>
    <row r="16" spans="1:2" x14ac:dyDescent="0.25">
      <c r="A16" t="s">
        <v>653</v>
      </c>
      <c r="B16">
        <v>4.5</v>
      </c>
    </row>
    <row r="17" spans="1:11" x14ac:dyDescent="0.25">
      <c r="A17" t="s">
        <v>654</v>
      </c>
      <c r="B17">
        <v>2.5</v>
      </c>
    </row>
    <row r="18" spans="1:11" x14ac:dyDescent="0.25">
      <c r="A18" t="s">
        <v>655</v>
      </c>
      <c r="B18">
        <v>5</v>
      </c>
    </row>
    <row r="19" spans="1:11" x14ac:dyDescent="0.25">
      <c r="A19" t="s">
        <v>656</v>
      </c>
      <c r="B19">
        <v>3.7</v>
      </c>
    </row>
    <row r="20" spans="1:11" x14ac:dyDescent="0.25">
      <c r="A20" t="s">
        <v>657</v>
      </c>
      <c r="B20">
        <v>1</v>
      </c>
    </row>
    <row r="21" spans="1:11" x14ac:dyDescent="0.25">
      <c r="A21" t="s">
        <v>658</v>
      </c>
      <c r="B21">
        <v>4</v>
      </c>
    </row>
    <row r="22" spans="1:11" x14ac:dyDescent="0.25">
      <c r="A22" t="s">
        <v>659</v>
      </c>
      <c r="B22">
        <v>0</v>
      </c>
    </row>
    <row r="24" spans="1:11" x14ac:dyDescent="0.25">
      <c r="A24" t="s">
        <v>660</v>
      </c>
    </row>
    <row r="25" spans="1:11" x14ac:dyDescent="0.25">
      <c r="A25" t="s">
        <v>661</v>
      </c>
    </row>
    <row r="26" spans="1:11" x14ac:dyDescent="0.25">
      <c r="A26" t="s">
        <v>1</v>
      </c>
      <c r="B26" t="s">
        <v>662</v>
      </c>
      <c r="C26" t="s">
        <v>663</v>
      </c>
      <c r="D26" t="s">
        <v>664</v>
      </c>
      <c r="E26" t="s">
        <v>665</v>
      </c>
      <c r="F26" t="s">
        <v>666</v>
      </c>
      <c r="G26" t="s">
        <v>405</v>
      </c>
      <c r="H26" t="s">
        <v>667</v>
      </c>
      <c r="I26" t="s">
        <v>668</v>
      </c>
      <c r="J26" t="s">
        <v>669</v>
      </c>
      <c r="K26" t="s">
        <v>670</v>
      </c>
    </row>
    <row r="27" spans="1:11" x14ac:dyDescent="0.25">
      <c r="A27">
        <v>1</v>
      </c>
      <c r="B27">
        <v>0</v>
      </c>
      <c r="C27">
        <v>21470</v>
      </c>
      <c r="D27">
        <v>-33310</v>
      </c>
      <c r="E27">
        <v>0</v>
      </c>
    </row>
    <row r="28" spans="1:11" x14ac:dyDescent="0.25">
      <c r="A28">
        <v>2</v>
      </c>
      <c r="B28">
        <v>2</v>
      </c>
      <c r="C28">
        <v>18595</v>
      </c>
      <c r="D28">
        <v>-35933</v>
      </c>
      <c r="E28">
        <v>0</v>
      </c>
    </row>
    <row r="29" spans="1:11" x14ac:dyDescent="0.25">
      <c r="A29">
        <v>3</v>
      </c>
      <c r="B29">
        <v>1</v>
      </c>
      <c r="C29">
        <v>18587</v>
      </c>
      <c r="D29">
        <v>-28488</v>
      </c>
      <c r="E29">
        <v>0</v>
      </c>
    </row>
    <row r="30" spans="1:11" x14ac:dyDescent="0.25">
      <c r="A30">
        <v>4</v>
      </c>
      <c r="B30">
        <v>1</v>
      </c>
      <c r="C30">
        <v>-10515</v>
      </c>
      <c r="D30">
        <v>-30840</v>
      </c>
      <c r="E30">
        <v>0</v>
      </c>
    </row>
    <row r="31" spans="1:11" x14ac:dyDescent="0.25">
      <c r="A31">
        <v>5</v>
      </c>
      <c r="B31">
        <v>1</v>
      </c>
      <c r="C31">
        <v>18592</v>
      </c>
      <c r="D31">
        <v>-32805</v>
      </c>
      <c r="E31">
        <v>0</v>
      </c>
    </row>
    <row r="32" spans="1:11" x14ac:dyDescent="0.25">
      <c r="A32">
        <v>6</v>
      </c>
      <c r="B32">
        <v>1</v>
      </c>
      <c r="C32">
        <v>13565</v>
      </c>
      <c r="D32">
        <v>-28007</v>
      </c>
      <c r="E32">
        <v>0</v>
      </c>
    </row>
    <row r="33" spans="1:5" x14ac:dyDescent="0.25">
      <c r="A33">
        <v>7</v>
      </c>
      <c r="B33">
        <v>1</v>
      </c>
      <c r="C33">
        <v>15630</v>
      </c>
      <c r="D33">
        <v>22517</v>
      </c>
      <c r="E33">
        <v>0</v>
      </c>
    </row>
    <row r="34" spans="1:5" x14ac:dyDescent="0.25">
      <c r="A34">
        <v>8</v>
      </c>
      <c r="B34">
        <v>1</v>
      </c>
      <c r="C34">
        <v>21266</v>
      </c>
      <c r="D34">
        <v>-37272</v>
      </c>
      <c r="E34">
        <v>0</v>
      </c>
    </row>
    <row r="35" spans="1:5" x14ac:dyDescent="0.25">
      <c r="A35">
        <v>9</v>
      </c>
      <c r="B35">
        <v>3</v>
      </c>
      <c r="C35">
        <v>16666</v>
      </c>
      <c r="D35">
        <v>-27559</v>
      </c>
      <c r="E35">
        <v>0</v>
      </c>
    </row>
    <row r="36" spans="1:5" x14ac:dyDescent="0.25">
      <c r="A36">
        <v>10</v>
      </c>
      <c r="B36">
        <v>3</v>
      </c>
      <c r="C36">
        <v>17037</v>
      </c>
      <c r="D36">
        <v>-27564</v>
      </c>
      <c r="E36">
        <v>0</v>
      </c>
    </row>
    <row r="37" spans="1:5" x14ac:dyDescent="0.25">
      <c r="A37">
        <v>11</v>
      </c>
      <c r="B37">
        <v>3</v>
      </c>
      <c r="C37">
        <v>17427</v>
      </c>
      <c r="D37">
        <v>-27569</v>
      </c>
      <c r="E37">
        <v>0</v>
      </c>
    </row>
    <row r="38" spans="1:5" x14ac:dyDescent="0.25">
      <c r="A38">
        <v>12</v>
      </c>
      <c r="B38">
        <v>3</v>
      </c>
      <c r="C38">
        <v>17801</v>
      </c>
      <c r="D38">
        <v>-27574</v>
      </c>
      <c r="E38">
        <v>0</v>
      </c>
    </row>
    <row r="39" spans="1:5" x14ac:dyDescent="0.25">
      <c r="A39">
        <v>13</v>
      </c>
      <c r="B39">
        <v>0</v>
      </c>
      <c r="C39">
        <v>19330</v>
      </c>
      <c r="D39">
        <v>-27585</v>
      </c>
      <c r="E39">
        <v>0</v>
      </c>
    </row>
    <row r="40" spans="1:5" x14ac:dyDescent="0.25">
      <c r="A40">
        <v>14</v>
      </c>
      <c r="B40">
        <v>2</v>
      </c>
      <c r="C40">
        <v>18568</v>
      </c>
      <c r="D40">
        <v>-26715</v>
      </c>
      <c r="E40">
        <v>0</v>
      </c>
    </row>
    <row r="41" spans="1:5" x14ac:dyDescent="0.25">
      <c r="A41">
        <v>15</v>
      </c>
      <c r="B41">
        <v>1</v>
      </c>
      <c r="C41">
        <v>20142</v>
      </c>
      <c r="D41">
        <v>-30665</v>
      </c>
      <c r="E41">
        <v>0</v>
      </c>
    </row>
    <row r="42" spans="1:5" x14ac:dyDescent="0.25">
      <c r="A42">
        <v>16</v>
      </c>
      <c r="B42">
        <v>1</v>
      </c>
      <c r="C42">
        <v>14560</v>
      </c>
      <c r="D42">
        <v>-25403</v>
      </c>
      <c r="E42">
        <v>0</v>
      </c>
    </row>
    <row r="43" spans="1:5" x14ac:dyDescent="0.25">
      <c r="A43">
        <v>17</v>
      </c>
      <c r="B43">
        <v>2</v>
      </c>
      <c r="C43">
        <v>13250</v>
      </c>
      <c r="D43">
        <v>-25419</v>
      </c>
      <c r="E43">
        <v>0</v>
      </c>
    </row>
    <row r="44" spans="1:5" x14ac:dyDescent="0.25">
      <c r="A44">
        <v>18</v>
      </c>
      <c r="B44">
        <v>1</v>
      </c>
      <c r="C44">
        <v>21288</v>
      </c>
      <c r="D44">
        <v>-29996</v>
      </c>
      <c r="E44">
        <v>0</v>
      </c>
    </row>
    <row r="45" spans="1:5" x14ac:dyDescent="0.25">
      <c r="A45">
        <v>19</v>
      </c>
      <c r="B45">
        <v>1</v>
      </c>
      <c r="C45">
        <v>20291</v>
      </c>
      <c r="D45">
        <v>-28040</v>
      </c>
      <c r="E45">
        <v>0</v>
      </c>
    </row>
    <row r="46" spans="1:5" x14ac:dyDescent="0.25">
      <c r="A46">
        <v>26</v>
      </c>
      <c r="B46">
        <v>1</v>
      </c>
      <c r="C46">
        <v>-8413</v>
      </c>
      <c r="D46">
        <v>-29824</v>
      </c>
      <c r="E46">
        <v>0</v>
      </c>
    </row>
    <row r="47" spans="1:5" x14ac:dyDescent="0.25">
      <c r="A47">
        <v>29</v>
      </c>
      <c r="B47">
        <v>1</v>
      </c>
      <c r="C47">
        <v>3992</v>
      </c>
      <c r="D47">
        <v>7050</v>
      </c>
      <c r="E47">
        <v>0</v>
      </c>
    </row>
    <row r="48" spans="1:5" x14ac:dyDescent="0.25">
      <c r="A48">
        <v>32</v>
      </c>
      <c r="B48">
        <v>1</v>
      </c>
      <c r="C48">
        <v>1272</v>
      </c>
      <c r="D48">
        <v>7074</v>
      </c>
      <c r="E48">
        <v>0</v>
      </c>
    </row>
    <row r="49" spans="1:5" x14ac:dyDescent="0.25">
      <c r="A49">
        <v>38</v>
      </c>
      <c r="B49">
        <v>1</v>
      </c>
      <c r="C49">
        <v>5320</v>
      </c>
      <c r="D49">
        <v>7042</v>
      </c>
      <c r="E49">
        <v>0</v>
      </c>
    </row>
    <row r="50" spans="1:5" x14ac:dyDescent="0.25">
      <c r="A50">
        <v>40</v>
      </c>
      <c r="B50">
        <v>1</v>
      </c>
      <c r="C50">
        <v>15905</v>
      </c>
      <c r="D50">
        <v>-25159</v>
      </c>
      <c r="E50">
        <v>0</v>
      </c>
    </row>
    <row r="51" spans="1:5" x14ac:dyDescent="0.25">
      <c r="A51">
        <v>42</v>
      </c>
      <c r="B51">
        <v>3</v>
      </c>
      <c r="C51">
        <v>159</v>
      </c>
      <c r="D51">
        <v>8412</v>
      </c>
      <c r="E51">
        <v>0</v>
      </c>
    </row>
    <row r="52" spans="1:5" x14ac:dyDescent="0.25">
      <c r="A52">
        <v>43</v>
      </c>
      <c r="B52">
        <v>1</v>
      </c>
      <c r="C52">
        <v>2648</v>
      </c>
      <c r="D52">
        <v>7082</v>
      </c>
      <c r="E52">
        <v>0</v>
      </c>
    </row>
    <row r="53" spans="1:5" x14ac:dyDescent="0.25">
      <c r="A53">
        <v>46</v>
      </c>
      <c r="B53">
        <v>1</v>
      </c>
      <c r="C53">
        <v>3992</v>
      </c>
      <c r="D53">
        <v>9266</v>
      </c>
      <c r="E53">
        <v>0</v>
      </c>
    </row>
    <row r="54" spans="1:5" x14ac:dyDescent="0.25">
      <c r="A54">
        <v>50</v>
      </c>
      <c r="B54">
        <v>1</v>
      </c>
      <c r="C54">
        <v>-9364</v>
      </c>
      <c r="D54">
        <v>-39656</v>
      </c>
      <c r="E54">
        <v>0</v>
      </c>
    </row>
    <row r="55" spans="1:5" x14ac:dyDescent="0.25">
      <c r="A55">
        <v>51</v>
      </c>
      <c r="B55">
        <v>1</v>
      </c>
      <c r="C55">
        <v>-9292</v>
      </c>
      <c r="D55">
        <v>-39652</v>
      </c>
      <c r="E55">
        <v>0</v>
      </c>
    </row>
    <row r="56" spans="1:5" x14ac:dyDescent="0.25">
      <c r="A56">
        <v>52</v>
      </c>
      <c r="B56">
        <v>2</v>
      </c>
      <c r="C56">
        <v>-9290</v>
      </c>
      <c r="D56">
        <v>-39188</v>
      </c>
      <c r="E56">
        <v>0</v>
      </c>
    </row>
    <row r="57" spans="1:5" x14ac:dyDescent="0.25">
      <c r="A57">
        <v>53</v>
      </c>
      <c r="B57">
        <v>2</v>
      </c>
      <c r="C57">
        <v>-9362</v>
      </c>
      <c r="D57">
        <v>-39182</v>
      </c>
      <c r="E57">
        <v>0</v>
      </c>
    </row>
    <row r="58" spans="1:5" x14ac:dyDescent="0.25">
      <c r="A58">
        <v>54</v>
      </c>
      <c r="B58">
        <v>3</v>
      </c>
      <c r="C58">
        <v>-9498</v>
      </c>
      <c r="D58">
        <v>-38938</v>
      </c>
      <c r="E58">
        <v>0</v>
      </c>
    </row>
    <row r="59" spans="1:5" x14ac:dyDescent="0.25">
      <c r="A59">
        <v>55</v>
      </c>
      <c r="B59">
        <v>3</v>
      </c>
      <c r="C59">
        <v>-9198</v>
      </c>
      <c r="D59">
        <v>-38938</v>
      </c>
      <c r="E59">
        <v>0</v>
      </c>
    </row>
    <row r="60" spans="1:5" x14ac:dyDescent="0.25">
      <c r="A60">
        <v>57</v>
      </c>
      <c r="B60">
        <v>1</v>
      </c>
      <c r="C60">
        <v>23888</v>
      </c>
      <c r="D60">
        <v>-32007</v>
      </c>
      <c r="E60">
        <v>0</v>
      </c>
    </row>
    <row r="61" spans="1:5" x14ac:dyDescent="0.25">
      <c r="A61">
        <v>58</v>
      </c>
      <c r="B61">
        <v>2</v>
      </c>
      <c r="C61">
        <v>2648</v>
      </c>
      <c r="D61">
        <v>8560</v>
      </c>
      <c r="E61">
        <v>0</v>
      </c>
    </row>
    <row r="62" spans="1:5" x14ac:dyDescent="0.25">
      <c r="A62">
        <v>59</v>
      </c>
      <c r="B62">
        <v>3</v>
      </c>
      <c r="C62">
        <v>-9498</v>
      </c>
      <c r="D62">
        <v>-38588</v>
      </c>
      <c r="E62">
        <v>0</v>
      </c>
    </row>
    <row r="63" spans="1:5" x14ac:dyDescent="0.25">
      <c r="A63">
        <v>60</v>
      </c>
      <c r="B63">
        <v>3</v>
      </c>
      <c r="C63">
        <v>-9198</v>
      </c>
      <c r="D63">
        <v>-38588</v>
      </c>
      <c r="E63">
        <v>0</v>
      </c>
    </row>
    <row r="64" spans="1:5" x14ac:dyDescent="0.25">
      <c r="A64">
        <v>61</v>
      </c>
      <c r="B64">
        <v>1</v>
      </c>
      <c r="C64">
        <v>-9342</v>
      </c>
      <c r="D64">
        <v>-38498</v>
      </c>
      <c r="E64">
        <v>0</v>
      </c>
    </row>
    <row r="65" spans="1:5" x14ac:dyDescent="0.25">
      <c r="A65">
        <v>62</v>
      </c>
      <c r="B65">
        <v>2</v>
      </c>
      <c r="C65">
        <v>-9405</v>
      </c>
      <c r="D65">
        <v>-38346</v>
      </c>
      <c r="E65">
        <v>0</v>
      </c>
    </row>
    <row r="66" spans="1:5" x14ac:dyDescent="0.25">
      <c r="A66">
        <v>63</v>
      </c>
      <c r="B66">
        <v>3</v>
      </c>
      <c r="C66">
        <v>-9308</v>
      </c>
      <c r="D66">
        <v>-38338</v>
      </c>
      <c r="E66">
        <v>0</v>
      </c>
    </row>
    <row r="67" spans="1:5" x14ac:dyDescent="0.25">
      <c r="A67">
        <v>64</v>
      </c>
      <c r="B67">
        <v>2</v>
      </c>
      <c r="C67">
        <v>-9306</v>
      </c>
      <c r="D67">
        <v>-37576</v>
      </c>
      <c r="E67">
        <v>0</v>
      </c>
    </row>
    <row r="68" spans="1:5" x14ac:dyDescent="0.25">
      <c r="A68">
        <v>65</v>
      </c>
      <c r="B68">
        <v>1</v>
      </c>
      <c r="C68">
        <v>-9370</v>
      </c>
      <c r="D68">
        <v>-37238</v>
      </c>
      <c r="E68">
        <v>0</v>
      </c>
    </row>
    <row r="69" spans="1:5" x14ac:dyDescent="0.25">
      <c r="A69">
        <v>66</v>
      </c>
      <c r="B69">
        <v>1</v>
      </c>
      <c r="C69">
        <v>-9308</v>
      </c>
      <c r="D69">
        <v>-37228</v>
      </c>
      <c r="E69">
        <v>0</v>
      </c>
    </row>
    <row r="70" spans="1:5" x14ac:dyDescent="0.25">
      <c r="A70">
        <v>67</v>
      </c>
      <c r="B70">
        <v>1</v>
      </c>
      <c r="C70">
        <v>-9514</v>
      </c>
      <c r="D70">
        <v>-29215</v>
      </c>
      <c r="E70">
        <v>0</v>
      </c>
    </row>
    <row r="71" spans="1:5" x14ac:dyDescent="0.25">
      <c r="A71">
        <v>68</v>
      </c>
      <c r="B71">
        <v>1</v>
      </c>
      <c r="C71">
        <v>-9442</v>
      </c>
      <c r="D71">
        <v>-29211</v>
      </c>
      <c r="E71">
        <v>0</v>
      </c>
    </row>
    <row r="72" spans="1:5" x14ac:dyDescent="0.25">
      <c r="A72">
        <v>69</v>
      </c>
      <c r="B72">
        <v>2</v>
      </c>
      <c r="C72">
        <v>-9512</v>
      </c>
      <c r="D72">
        <v>-28741</v>
      </c>
      <c r="E72">
        <v>0</v>
      </c>
    </row>
    <row r="73" spans="1:5" x14ac:dyDescent="0.25">
      <c r="A73">
        <v>70</v>
      </c>
      <c r="B73">
        <v>2</v>
      </c>
      <c r="C73">
        <v>-9440</v>
      </c>
      <c r="D73">
        <v>-28747</v>
      </c>
      <c r="E73">
        <v>0</v>
      </c>
    </row>
    <row r="74" spans="1:5" x14ac:dyDescent="0.25">
      <c r="A74">
        <v>71</v>
      </c>
      <c r="B74">
        <v>3</v>
      </c>
      <c r="C74">
        <v>-9648</v>
      </c>
      <c r="D74">
        <v>-28497</v>
      </c>
      <c r="E74">
        <v>0</v>
      </c>
    </row>
    <row r="75" spans="1:5" x14ac:dyDescent="0.25">
      <c r="A75">
        <v>72</v>
      </c>
      <c r="B75">
        <v>3</v>
      </c>
      <c r="C75">
        <v>-9348</v>
      </c>
      <c r="D75">
        <v>-28497</v>
      </c>
      <c r="E75">
        <v>0</v>
      </c>
    </row>
    <row r="76" spans="1:5" x14ac:dyDescent="0.25">
      <c r="A76">
        <v>76</v>
      </c>
      <c r="B76">
        <v>3</v>
      </c>
      <c r="C76">
        <v>-9648</v>
      </c>
      <c r="D76">
        <v>-28147</v>
      </c>
      <c r="E76">
        <v>0</v>
      </c>
    </row>
    <row r="77" spans="1:5" x14ac:dyDescent="0.25">
      <c r="A77">
        <v>77</v>
      </c>
      <c r="B77">
        <v>3</v>
      </c>
      <c r="C77">
        <v>-9348</v>
      </c>
      <c r="D77">
        <v>-28147</v>
      </c>
      <c r="E77">
        <v>0</v>
      </c>
    </row>
    <row r="78" spans="1:5" x14ac:dyDescent="0.25">
      <c r="A78">
        <v>78</v>
      </c>
      <c r="B78">
        <v>1</v>
      </c>
      <c r="C78">
        <v>-9492</v>
      </c>
      <c r="D78">
        <v>-28057</v>
      </c>
      <c r="E78">
        <v>0</v>
      </c>
    </row>
    <row r="79" spans="1:5" x14ac:dyDescent="0.25">
      <c r="A79">
        <v>79</v>
      </c>
      <c r="B79">
        <v>2</v>
      </c>
      <c r="C79">
        <v>-9555</v>
      </c>
      <c r="D79">
        <v>-27905</v>
      </c>
      <c r="E79">
        <v>0</v>
      </c>
    </row>
    <row r="80" spans="1:5" x14ac:dyDescent="0.25">
      <c r="A80">
        <v>80</v>
      </c>
      <c r="B80">
        <v>3</v>
      </c>
      <c r="C80">
        <v>-9458</v>
      </c>
      <c r="D80">
        <v>-27897</v>
      </c>
      <c r="E80">
        <v>0</v>
      </c>
    </row>
    <row r="81" spans="1:5" x14ac:dyDescent="0.25">
      <c r="A81">
        <v>81</v>
      </c>
      <c r="B81">
        <v>2</v>
      </c>
      <c r="C81">
        <v>-9456</v>
      </c>
      <c r="D81">
        <v>-27135</v>
      </c>
      <c r="E81">
        <v>0</v>
      </c>
    </row>
    <row r="82" spans="1:5" x14ac:dyDescent="0.25">
      <c r="A82">
        <v>82</v>
      </c>
      <c r="B82">
        <v>1</v>
      </c>
      <c r="C82">
        <v>-9520</v>
      </c>
      <c r="D82">
        <v>-26797</v>
      </c>
      <c r="E82">
        <v>0</v>
      </c>
    </row>
    <row r="83" spans="1:5" x14ac:dyDescent="0.25">
      <c r="A83">
        <v>83</v>
      </c>
      <c r="B83">
        <v>1</v>
      </c>
      <c r="C83">
        <v>-9458</v>
      </c>
      <c r="D83">
        <v>-26787</v>
      </c>
      <c r="E83">
        <v>0</v>
      </c>
    </row>
    <row r="84" spans="1:5" x14ac:dyDescent="0.25">
      <c r="A84">
        <v>84</v>
      </c>
      <c r="B84">
        <v>1</v>
      </c>
      <c r="C84">
        <v>-199</v>
      </c>
      <c r="D84">
        <v>7327</v>
      </c>
      <c r="E84">
        <v>0</v>
      </c>
    </row>
    <row r="85" spans="1:5" x14ac:dyDescent="0.25">
      <c r="A85">
        <v>85</v>
      </c>
      <c r="B85">
        <v>1</v>
      </c>
      <c r="C85">
        <v>-92</v>
      </c>
      <c r="D85">
        <v>7305</v>
      </c>
      <c r="E85">
        <v>0</v>
      </c>
    </row>
    <row r="86" spans="1:5" x14ac:dyDescent="0.25">
      <c r="A86">
        <v>86</v>
      </c>
      <c r="B86">
        <v>2</v>
      </c>
      <c r="C86">
        <v>-77</v>
      </c>
      <c r="D86">
        <v>7823</v>
      </c>
      <c r="E86">
        <v>0</v>
      </c>
    </row>
    <row r="87" spans="1:5" x14ac:dyDescent="0.25">
      <c r="A87">
        <v>87</v>
      </c>
      <c r="B87">
        <v>2</v>
      </c>
      <c r="C87">
        <v>30</v>
      </c>
      <c r="D87">
        <v>7813</v>
      </c>
      <c r="E87">
        <v>0</v>
      </c>
    </row>
    <row r="88" spans="1:5" x14ac:dyDescent="0.25">
      <c r="A88">
        <v>88</v>
      </c>
      <c r="B88">
        <v>3</v>
      </c>
      <c r="C88">
        <v>-141</v>
      </c>
      <c r="D88">
        <v>8062</v>
      </c>
      <c r="E88">
        <v>0</v>
      </c>
    </row>
    <row r="89" spans="1:5" x14ac:dyDescent="0.25">
      <c r="A89">
        <v>89</v>
      </c>
      <c r="B89">
        <v>3</v>
      </c>
      <c r="C89">
        <v>159</v>
      </c>
      <c r="D89">
        <v>8062</v>
      </c>
      <c r="E89">
        <v>0</v>
      </c>
    </row>
    <row r="90" spans="1:5" x14ac:dyDescent="0.25">
      <c r="A90">
        <v>90</v>
      </c>
      <c r="B90">
        <v>3</v>
      </c>
      <c r="C90">
        <v>-158</v>
      </c>
      <c r="D90">
        <v>8237</v>
      </c>
      <c r="E90">
        <v>0</v>
      </c>
    </row>
    <row r="91" spans="1:5" x14ac:dyDescent="0.25">
      <c r="A91">
        <v>91</v>
      </c>
      <c r="B91">
        <v>0</v>
      </c>
      <c r="C91">
        <v>17</v>
      </c>
      <c r="D91">
        <v>8237</v>
      </c>
      <c r="E91">
        <v>0</v>
      </c>
    </row>
    <row r="92" spans="1:5" x14ac:dyDescent="0.25">
      <c r="A92">
        <v>92</v>
      </c>
      <c r="B92">
        <v>3</v>
      </c>
      <c r="C92">
        <v>184</v>
      </c>
      <c r="D92">
        <v>8237</v>
      </c>
      <c r="E92">
        <v>0</v>
      </c>
    </row>
    <row r="93" spans="1:5" x14ac:dyDescent="0.25">
      <c r="A93">
        <v>93</v>
      </c>
      <c r="B93">
        <v>3</v>
      </c>
      <c r="C93">
        <v>-141</v>
      </c>
      <c r="D93">
        <v>8412</v>
      </c>
      <c r="E93">
        <v>0</v>
      </c>
    </row>
    <row r="94" spans="1:5" x14ac:dyDescent="0.25">
      <c r="A94">
        <v>94</v>
      </c>
      <c r="B94">
        <v>1</v>
      </c>
      <c r="C94">
        <v>65</v>
      </c>
      <c r="D94">
        <v>8495</v>
      </c>
      <c r="E94">
        <v>0</v>
      </c>
    </row>
    <row r="95" spans="1:5" x14ac:dyDescent="0.25">
      <c r="A95">
        <v>95</v>
      </c>
      <c r="B95">
        <v>2</v>
      </c>
      <c r="C95">
        <v>-9</v>
      </c>
      <c r="D95">
        <v>8660</v>
      </c>
      <c r="E95">
        <v>0</v>
      </c>
    </row>
    <row r="96" spans="1:5" x14ac:dyDescent="0.25">
      <c r="A96">
        <v>96</v>
      </c>
      <c r="B96">
        <v>3</v>
      </c>
      <c r="C96">
        <v>99</v>
      </c>
      <c r="D96">
        <v>8655</v>
      </c>
      <c r="E96">
        <v>0</v>
      </c>
    </row>
    <row r="97" spans="1:5" x14ac:dyDescent="0.25">
      <c r="A97">
        <v>97</v>
      </c>
      <c r="B97">
        <v>2</v>
      </c>
      <c r="C97">
        <v>153</v>
      </c>
      <c r="D97">
        <v>9427</v>
      </c>
      <c r="E97">
        <v>0</v>
      </c>
    </row>
    <row r="98" spans="1:5" x14ac:dyDescent="0.25">
      <c r="A98">
        <v>98</v>
      </c>
      <c r="B98">
        <v>1</v>
      </c>
      <c r="C98">
        <v>87</v>
      </c>
      <c r="D98">
        <v>9798</v>
      </c>
      <c r="E98">
        <v>0</v>
      </c>
    </row>
    <row r="99" spans="1:5" x14ac:dyDescent="0.25">
      <c r="A99">
        <v>99</v>
      </c>
      <c r="B99">
        <v>1</v>
      </c>
      <c r="C99">
        <v>192</v>
      </c>
      <c r="D99">
        <v>9785</v>
      </c>
      <c r="E99">
        <v>0</v>
      </c>
    </row>
    <row r="100" spans="1:5" x14ac:dyDescent="0.25">
      <c r="A100">
        <v>101</v>
      </c>
      <c r="B100">
        <v>0</v>
      </c>
      <c r="C100">
        <v>5320</v>
      </c>
      <c r="D100">
        <v>19251</v>
      </c>
      <c r="E100">
        <v>0</v>
      </c>
    </row>
    <row r="101" spans="1:5" x14ac:dyDescent="0.25">
      <c r="A101">
        <v>102</v>
      </c>
      <c r="B101">
        <v>0</v>
      </c>
      <c r="C101">
        <v>10590</v>
      </c>
      <c r="D101">
        <v>18791</v>
      </c>
      <c r="E101">
        <v>0</v>
      </c>
    </row>
    <row r="102" spans="1:5" x14ac:dyDescent="0.25">
      <c r="A102">
        <v>103</v>
      </c>
      <c r="B102">
        <v>0</v>
      </c>
      <c r="C102">
        <v>10602</v>
      </c>
      <c r="D102">
        <v>19211</v>
      </c>
      <c r="E102">
        <v>0</v>
      </c>
    </row>
    <row r="103" spans="1:5" x14ac:dyDescent="0.25">
      <c r="A103">
        <v>108</v>
      </c>
      <c r="B103">
        <v>1</v>
      </c>
      <c r="C103">
        <v>17801</v>
      </c>
      <c r="D103">
        <v>-27125</v>
      </c>
      <c r="E103">
        <v>0</v>
      </c>
    </row>
    <row r="104" spans="1:5" x14ac:dyDescent="0.25">
      <c r="A104">
        <v>110</v>
      </c>
      <c r="B104">
        <v>1</v>
      </c>
      <c r="C104">
        <v>3989</v>
      </c>
      <c r="D104">
        <v>14462</v>
      </c>
      <c r="E104">
        <v>0</v>
      </c>
    </row>
    <row r="105" spans="1:5" x14ac:dyDescent="0.25">
      <c r="A105">
        <v>114</v>
      </c>
      <c r="B105">
        <v>1</v>
      </c>
      <c r="C105">
        <v>22678</v>
      </c>
      <c r="D105">
        <v>-35957</v>
      </c>
      <c r="E105">
        <v>0</v>
      </c>
    </row>
    <row r="106" spans="1:5" x14ac:dyDescent="0.25">
      <c r="A106">
        <v>117</v>
      </c>
      <c r="B106">
        <v>1</v>
      </c>
      <c r="C106">
        <v>1457</v>
      </c>
      <c r="D106">
        <v>12968</v>
      </c>
      <c r="E106">
        <v>0</v>
      </c>
    </row>
    <row r="107" spans="1:5" x14ac:dyDescent="0.25">
      <c r="A107">
        <v>119</v>
      </c>
      <c r="B107">
        <v>1</v>
      </c>
      <c r="C107">
        <v>751</v>
      </c>
      <c r="D107">
        <v>12968</v>
      </c>
      <c r="E107">
        <v>0</v>
      </c>
    </row>
    <row r="108" spans="1:5" x14ac:dyDescent="0.25">
      <c r="A108">
        <v>120</v>
      </c>
      <c r="B108">
        <v>1</v>
      </c>
      <c r="C108">
        <v>14809</v>
      </c>
      <c r="D108">
        <v>16572</v>
      </c>
      <c r="E108">
        <v>0</v>
      </c>
    </row>
    <row r="109" spans="1:5" x14ac:dyDescent="0.25">
      <c r="A109">
        <v>121</v>
      </c>
      <c r="B109">
        <v>1</v>
      </c>
      <c r="C109">
        <v>39</v>
      </c>
      <c r="D109">
        <v>14270</v>
      </c>
      <c r="E109">
        <v>0</v>
      </c>
    </row>
    <row r="110" spans="1:5" x14ac:dyDescent="0.25">
      <c r="A110">
        <v>122</v>
      </c>
      <c r="B110">
        <v>1</v>
      </c>
      <c r="C110">
        <v>-880</v>
      </c>
      <c r="D110">
        <v>13558</v>
      </c>
      <c r="E110">
        <v>0</v>
      </c>
    </row>
    <row r="111" spans="1:5" x14ac:dyDescent="0.25">
      <c r="A111">
        <v>123</v>
      </c>
      <c r="B111">
        <v>2</v>
      </c>
      <c r="C111">
        <v>150</v>
      </c>
      <c r="D111">
        <v>13043</v>
      </c>
      <c r="E111">
        <v>0</v>
      </c>
    </row>
    <row r="112" spans="1:5" x14ac:dyDescent="0.25">
      <c r="A112">
        <v>124</v>
      </c>
      <c r="B112">
        <v>1</v>
      </c>
      <c r="C112">
        <v>2676</v>
      </c>
      <c r="D112">
        <v>14462</v>
      </c>
      <c r="E112">
        <v>0</v>
      </c>
    </row>
    <row r="113" spans="1:5" x14ac:dyDescent="0.25">
      <c r="A113">
        <v>127</v>
      </c>
      <c r="B113">
        <v>1</v>
      </c>
      <c r="C113">
        <v>16599</v>
      </c>
      <c r="D113">
        <v>17972</v>
      </c>
      <c r="E113">
        <v>0</v>
      </c>
    </row>
    <row r="114" spans="1:5" x14ac:dyDescent="0.25">
      <c r="A114">
        <v>128</v>
      </c>
      <c r="B114">
        <v>1</v>
      </c>
      <c r="C114">
        <v>14697</v>
      </c>
      <c r="D114">
        <v>17972</v>
      </c>
      <c r="E114">
        <v>0</v>
      </c>
    </row>
    <row r="115" spans="1:5" x14ac:dyDescent="0.25">
      <c r="A115">
        <v>129</v>
      </c>
      <c r="B115">
        <v>1</v>
      </c>
      <c r="C115">
        <v>26448</v>
      </c>
      <c r="D115">
        <v>-33311</v>
      </c>
      <c r="E115">
        <v>0</v>
      </c>
    </row>
    <row r="116" spans="1:5" x14ac:dyDescent="0.25">
      <c r="A116">
        <v>131</v>
      </c>
      <c r="B116">
        <v>1</v>
      </c>
      <c r="C116">
        <v>2381</v>
      </c>
      <c r="D116">
        <v>9537</v>
      </c>
      <c r="E116">
        <v>0</v>
      </c>
    </row>
    <row r="117" spans="1:5" x14ac:dyDescent="0.25">
      <c r="A117">
        <v>133</v>
      </c>
      <c r="B117">
        <v>1</v>
      </c>
      <c r="C117">
        <v>16596</v>
      </c>
      <c r="D117">
        <v>18852</v>
      </c>
      <c r="E117">
        <v>0</v>
      </c>
    </row>
    <row r="118" spans="1:5" x14ac:dyDescent="0.25">
      <c r="A118">
        <v>134</v>
      </c>
      <c r="B118">
        <v>1</v>
      </c>
      <c r="C118">
        <v>14730</v>
      </c>
      <c r="D118">
        <v>18852</v>
      </c>
      <c r="E118">
        <v>0</v>
      </c>
    </row>
    <row r="119" spans="1:5" x14ac:dyDescent="0.25">
      <c r="A119">
        <v>136</v>
      </c>
      <c r="B119">
        <v>1</v>
      </c>
      <c r="C119">
        <v>16592</v>
      </c>
      <c r="D119">
        <v>19272</v>
      </c>
      <c r="E119">
        <v>0</v>
      </c>
    </row>
    <row r="120" spans="1:5" x14ac:dyDescent="0.25">
      <c r="A120">
        <v>137</v>
      </c>
      <c r="B120">
        <v>1</v>
      </c>
      <c r="C120">
        <v>14726</v>
      </c>
      <c r="D120">
        <v>19272</v>
      </c>
      <c r="E120">
        <v>0</v>
      </c>
    </row>
    <row r="121" spans="1:5" x14ac:dyDescent="0.25">
      <c r="A121">
        <v>139</v>
      </c>
      <c r="B121">
        <v>1</v>
      </c>
      <c r="C121">
        <v>16530</v>
      </c>
      <c r="D121">
        <v>19892</v>
      </c>
      <c r="E121">
        <v>0</v>
      </c>
    </row>
    <row r="122" spans="1:5" x14ac:dyDescent="0.25">
      <c r="A122">
        <v>140</v>
      </c>
      <c r="B122">
        <v>1</v>
      </c>
      <c r="C122">
        <v>14682</v>
      </c>
      <c r="D122">
        <v>19892</v>
      </c>
      <c r="E122">
        <v>0</v>
      </c>
    </row>
    <row r="123" spans="1:5" x14ac:dyDescent="0.25">
      <c r="A123">
        <v>142</v>
      </c>
      <c r="B123">
        <v>1</v>
      </c>
      <c r="C123">
        <v>16501</v>
      </c>
      <c r="D123">
        <v>20632</v>
      </c>
      <c r="E123">
        <v>0</v>
      </c>
    </row>
    <row r="124" spans="1:5" x14ac:dyDescent="0.25">
      <c r="A124">
        <v>143</v>
      </c>
      <c r="B124">
        <v>1</v>
      </c>
      <c r="C124">
        <v>14647</v>
      </c>
      <c r="D124">
        <v>20632</v>
      </c>
      <c r="E124">
        <v>0</v>
      </c>
    </row>
    <row r="125" spans="1:5" x14ac:dyDescent="0.25">
      <c r="A125">
        <v>151</v>
      </c>
      <c r="B125">
        <v>1</v>
      </c>
      <c r="C125">
        <v>-23379</v>
      </c>
      <c r="D125">
        <v>-28393</v>
      </c>
      <c r="E125">
        <v>0</v>
      </c>
    </row>
    <row r="126" spans="1:5" x14ac:dyDescent="0.25">
      <c r="A126">
        <v>152</v>
      </c>
      <c r="B126">
        <v>1</v>
      </c>
      <c r="C126">
        <v>9195</v>
      </c>
      <c r="D126">
        <v>-21191</v>
      </c>
      <c r="E126">
        <v>0</v>
      </c>
    </row>
    <row r="127" spans="1:5" x14ac:dyDescent="0.25">
      <c r="A127">
        <v>154</v>
      </c>
      <c r="B127">
        <v>2</v>
      </c>
      <c r="C127">
        <v>10568</v>
      </c>
      <c r="D127">
        <v>-22777</v>
      </c>
      <c r="E127">
        <v>200</v>
      </c>
    </row>
    <row r="128" spans="1:5" x14ac:dyDescent="0.25">
      <c r="A128">
        <v>155</v>
      </c>
      <c r="B128">
        <v>1</v>
      </c>
      <c r="C128">
        <v>8176</v>
      </c>
      <c r="D128">
        <v>-25480</v>
      </c>
      <c r="E128">
        <v>0</v>
      </c>
    </row>
    <row r="129" spans="1:5" x14ac:dyDescent="0.25">
      <c r="A129">
        <v>162</v>
      </c>
      <c r="B129">
        <v>1</v>
      </c>
      <c r="C129">
        <v>-7659</v>
      </c>
      <c r="D129">
        <v>-27470</v>
      </c>
      <c r="E129">
        <v>0</v>
      </c>
    </row>
    <row r="130" spans="1:5" x14ac:dyDescent="0.25">
      <c r="A130">
        <v>168</v>
      </c>
      <c r="B130">
        <v>1</v>
      </c>
      <c r="C130">
        <v>16373</v>
      </c>
      <c r="D130">
        <v>-28407</v>
      </c>
      <c r="E130">
        <v>0</v>
      </c>
    </row>
    <row r="131" spans="1:5" x14ac:dyDescent="0.25">
      <c r="A131">
        <v>170</v>
      </c>
      <c r="B131">
        <v>2</v>
      </c>
      <c r="C131">
        <v>-6240</v>
      </c>
      <c r="D131">
        <v>-27475</v>
      </c>
      <c r="E131">
        <v>0</v>
      </c>
    </row>
    <row r="132" spans="1:5" x14ac:dyDescent="0.25">
      <c r="A132">
        <v>171</v>
      </c>
      <c r="B132">
        <v>1</v>
      </c>
      <c r="C132">
        <v>-8413</v>
      </c>
      <c r="D132">
        <v>-29144</v>
      </c>
      <c r="E132">
        <v>0</v>
      </c>
    </row>
    <row r="133" spans="1:5" x14ac:dyDescent="0.25">
      <c r="A133">
        <v>173</v>
      </c>
      <c r="B133">
        <v>1</v>
      </c>
      <c r="C133">
        <v>9785</v>
      </c>
      <c r="D133">
        <v>-20204</v>
      </c>
      <c r="E133">
        <v>0</v>
      </c>
    </row>
    <row r="134" spans="1:5" x14ac:dyDescent="0.25">
      <c r="A134">
        <v>178</v>
      </c>
      <c r="B134">
        <v>2</v>
      </c>
      <c r="C134">
        <v>-5033</v>
      </c>
      <c r="D134">
        <v>-27370</v>
      </c>
      <c r="E134">
        <v>0</v>
      </c>
    </row>
    <row r="135" spans="1:5" x14ac:dyDescent="0.25">
      <c r="A135">
        <v>180</v>
      </c>
      <c r="B135">
        <v>1</v>
      </c>
      <c r="C135">
        <v>17266</v>
      </c>
      <c r="D135">
        <v>-29298</v>
      </c>
      <c r="E135">
        <v>0</v>
      </c>
    </row>
    <row r="136" spans="1:5" x14ac:dyDescent="0.25">
      <c r="A136">
        <v>181</v>
      </c>
      <c r="B136">
        <v>2</v>
      </c>
      <c r="C136">
        <v>11079</v>
      </c>
      <c r="D136">
        <v>-24151</v>
      </c>
      <c r="E136">
        <v>0</v>
      </c>
    </row>
    <row r="137" spans="1:5" x14ac:dyDescent="0.25">
      <c r="A137">
        <v>184</v>
      </c>
      <c r="B137">
        <v>1</v>
      </c>
      <c r="C137">
        <v>-10313</v>
      </c>
      <c r="D137">
        <v>-27491</v>
      </c>
      <c r="E137">
        <v>0</v>
      </c>
    </row>
    <row r="138" spans="1:5" x14ac:dyDescent="0.25">
      <c r="A138">
        <v>190</v>
      </c>
      <c r="B138">
        <v>1</v>
      </c>
      <c r="C138">
        <v>16110</v>
      </c>
      <c r="D138">
        <v>-27807</v>
      </c>
      <c r="E138">
        <v>0</v>
      </c>
    </row>
    <row r="139" spans="1:5" x14ac:dyDescent="0.25">
      <c r="A139">
        <v>191</v>
      </c>
      <c r="B139">
        <v>1</v>
      </c>
      <c r="C139">
        <v>-3692</v>
      </c>
      <c r="D139">
        <v>-30776</v>
      </c>
      <c r="E139">
        <v>0</v>
      </c>
    </row>
    <row r="140" spans="1:5" x14ac:dyDescent="0.25">
      <c r="A140">
        <v>192</v>
      </c>
      <c r="B140">
        <v>1</v>
      </c>
      <c r="C140">
        <v>-4575</v>
      </c>
      <c r="D140">
        <v>-32263</v>
      </c>
      <c r="E140">
        <v>0</v>
      </c>
    </row>
    <row r="141" spans="1:5" x14ac:dyDescent="0.25">
      <c r="A141">
        <v>193</v>
      </c>
      <c r="B141">
        <v>1</v>
      </c>
      <c r="C141">
        <v>-5652</v>
      </c>
      <c r="D141">
        <v>-32259</v>
      </c>
      <c r="E141">
        <v>0</v>
      </c>
    </row>
    <row r="142" spans="1:5" x14ac:dyDescent="0.25">
      <c r="A142">
        <v>195</v>
      </c>
      <c r="B142">
        <v>1</v>
      </c>
      <c r="C142">
        <v>-7515</v>
      </c>
      <c r="D142">
        <v>-29134</v>
      </c>
      <c r="E142">
        <v>0</v>
      </c>
    </row>
    <row r="143" spans="1:5" x14ac:dyDescent="0.25">
      <c r="A143">
        <v>197</v>
      </c>
      <c r="B143">
        <v>1</v>
      </c>
      <c r="C143">
        <v>-6192</v>
      </c>
      <c r="D143">
        <v>-29113</v>
      </c>
      <c r="E143">
        <v>0</v>
      </c>
    </row>
    <row r="144" spans="1:5" x14ac:dyDescent="0.25">
      <c r="A144">
        <v>198</v>
      </c>
      <c r="B144">
        <v>1</v>
      </c>
      <c r="C144">
        <v>-5035</v>
      </c>
      <c r="D144">
        <v>-39198</v>
      </c>
      <c r="E144">
        <v>0</v>
      </c>
    </row>
    <row r="145" spans="1:6" x14ac:dyDescent="0.25">
      <c r="A145">
        <v>200</v>
      </c>
      <c r="B145">
        <v>2</v>
      </c>
      <c r="C145">
        <v>16658</v>
      </c>
      <c r="D145">
        <v>-28600</v>
      </c>
      <c r="E145">
        <v>0</v>
      </c>
    </row>
    <row r="146" spans="1:6" x14ac:dyDescent="0.25">
      <c r="A146">
        <v>206</v>
      </c>
      <c r="B146">
        <v>1</v>
      </c>
      <c r="C146">
        <v>11470</v>
      </c>
      <c r="D146">
        <v>16113</v>
      </c>
      <c r="E146">
        <v>0</v>
      </c>
    </row>
    <row r="147" spans="1:6" x14ac:dyDescent="0.25">
      <c r="A147">
        <v>208</v>
      </c>
      <c r="B147">
        <v>1</v>
      </c>
      <c r="C147">
        <v>9559</v>
      </c>
      <c r="D147">
        <v>17559</v>
      </c>
      <c r="E147">
        <v>0</v>
      </c>
    </row>
    <row r="148" spans="1:6" x14ac:dyDescent="0.25">
      <c r="A148">
        <v>209</v>
      </c>
      <c r="B148">
        <v>1</v>
      </c>
      <c r="C148">
        <v>11459</v>
      </c>
      <c r="D148">
        <v>17461</v>
      </c>
      <c r="E148">
        <v>0</v>
      </c>
    </row>
    <row r="149" spans="1:6" x14ac:dyDescent="0.25">
      <c r="A149">
        <v>211</v>
      </c>
      <c r="B149">
        <v>1</v>
      </c>
      <c r="C149">
        <v>9858</v>
      </c>
      <c r="D149">
        <v>18791</v>
      </c>
      <c r="E149">
        <v>0</v>
      </c>
    </row>
    <row r="150" spans="1:6" x14ac:dyDescent="0.25">
      <c r="A150">
        <v>212</v>
      </c>
      <c r="B150">
        <v>0</v>
      </c>
      <c r="C150">
        <v>23896</v>
      </c>
      <c r="D150">
        <v>-33314</v>
      </c>
      <c r="E150">
        <v>0</v>
      </c>
      <c r="F150" t="s">
        <v>745</v>
      </c>
    </row>
    <row r="151" spans="1:6" x14ac:dyDescent="0.25">
      <c r="A151">
        <v>214</v>
      </c>
      <c r="B151">
        <v>1</v>
      </c>
      <c r="C151">
        <v>15571</v>
      </c>
      <c r="D151">
        <v>-27559</v>
      </c>
      <c r="E151">
        <v>0</v>
      </c>
    </row>
    <row r="152" spans="1:6" x14ac:dyDescent="0.25">
      <c r="A152">
        <v>215</v>
      </c>
      <c r="B152">
        <v>1</v>
      </c>
      <c r="C152">
        <v>10024</v>
      </c>
      <c r="D152">
        <v>19211</v>
      </c>
      <c r="E152">
        <v>0</v>
      </c>
    </row>
    <row r="153" spans="1:6" x14ac:dyDescent="0.25">
      <c r="A153">
        <v>216</v>
      </c>
      <c r="B153">
        <v>1</v>
      </c>
      <c r="C153">
        <v>11609</v>
      </c>
      <c r="D153">
        <v>19211</v>
      </c>
      <c r="E153">
        <v>0</v>
      </c>
    </row>
    <row r="154" spans="1:6" x14ac:dyDescent="0.25">
      <c r="A154">
        <v>217</v>
      </c>
      <c r="B154">
        <v>1</v>
      </c>
      <c r="C154">
        <v>16666</v>
      </c>
      <c r="D154">
        <v>-27160</v>
      </c>
      <c r="E154">
        <v>0</v>
      </c>
    </row>
    <row r="155" spans="1:6" x14ac:dyDescent="0.25">
      <c r="A155">
        <v>218</v>
      </c>
      <c r="B155">
        <v>1</v>
      </c>
      <c r="C155">
        <v>9082</v>
      </c>
      <c r="D155">
        <v>20461</v>
      </c>
      <c r="E155">
        <v>0</v>
      </c>
    </row>
    <row r="156" spans="1:6" x14ac:dyDescent="0.25">
      <c r="A156">
        <v>219</v>
      </c>
      <c r="B156">
        <v>1</v>
      </c>
      <c r="C156">
        <v>10955</v>
      </c>
      <c r="D156">
        <v>20461</v>
      </c>
      <c r="E156">
        <v>0</v>
      </c>
    </row>
    <row r="157" spans="1:6" x14ac:dyDescent="0.25">
      <c r="A157">
        <v>220</v>
      </c>
      <c r="B157">
        <v>3</v>
      </c>
      <c r="C157">
        <v>17034</v>
      </c>
      <c r="D157">
        <v>-28625</v>
      </c>
      <c r="E157">
        <v>0</v>
      </c>
    </row>
    <row r="158" spans="1:6" x14ac:dyDescent="0.25">
      <c r="A158">
        <v>225</v>
      </c>
      <c r="B158">
        <v>1</v>
      </c>
      <c r="C158">
        <v>17427</v>
      </c>
      <c r="D158">
        <v>-28484</v>
      </c>
      <c r="E158">
        <v>0</v>
      </c>
    </row>
    <row r="159" spans="1:6" x14ac:dyDescent="0.25">
      <c r="A159">
        <v>229</v>
      </c>
      <c r="B159">
        <v>1</v>
      </c>
      <c r="C159">
        <v>17801</v>
      </c>
      <c r="D159">
        <v>-28484</v>
      </c>
      <c r="E159">
        <v>0</v>
      </c>
    </row>
    <row r="160" spans="1:6" x14ac:dyDescent="0.25">
      <c r="A160">
        <v>235</v>
      </c>
      <c r="B160">
        <v>1</v>
      </c>
      <c r="C160">
        <v>5820</v>
      </c>
      <c r="D160">
        <v>21391</v>
      </c>
      <c r="E160">
        <v>0</v>
      </c>
    </row>
    <row r="161" spans="1:5" x14ac:dyDescent="0.25">
      <c r="A161">
        <v>236</v>
      </c>
      <c r="B161">
        <v>1</v>
      </c>
      <c r="C161">
        <v>4277</v>
      </c>
      <c r="D161">
        <v>20818</v>
      </c>
      <c r="E161">
        <v>0</v>
      </c>
    </row>
    <row r="162" spans="1:5" x14ac:dyDescent="0.25">
      <c r="A162">
        <v>239</v>
      </c>
      <c r="B162">
        <v>1</v>
      </c>
      <c r="C162">
        <v>6297</v>
      </c>
      <c r="D162">
        <v>19251</v>
      </c>
      <c r="E162">
        <v>0</v>
      </c>
    </row>
    <row r="163" spans="1:5" x14ac:dyDescent="0.25">
      <c r="A163">
        <v>240</v>
      </c>
      <c r="B163">
        <v>1</v>
      </c>
      <c r="C163">
        <v>4452</v>
      </c>
      <c r="D163">
        <v>19251</v>
      </c>
      <c r="E163">
        <v>0</v>
      </c>
    </row>
    <row r="164" spans="1:5" x14ac:dyDescent="0.25">
      <c r="A164">
        <v>242</v>
      </c>
      <c r="B164">
        <v>1</v>
      </c>
      <c r="C164">
        <v>4437</v>
      </c>
      <c r="D164">
        <v>18831</v>
      </c>
      <c r="E164">
        <v>0</v>
      </c>
    </row>
    <row r="165" spans="1:5" x14ac:dyDescent="0.25">
      <c r="A165">
        <v>243</v>
      </c>
      <c r="B165">
        <v>1</v>
      </c>
      <c r="C165">
        <v>6278</v>
      </c>
      <c r="D165">
        <v>18831</v>
      </c>
      <c r="E165">
        <v>0</v>
      </c>
    </row>
    <row r="166" spans="1:5" x14ac:dyDescent="0.25">
      <c r="A166">
        <v>245</v>
      </c>
      <c r="B166">
        <v>1</v>
      </c>
      <c r="C166">
        <v>4749</v>
      </c>
      <c r="D166">
        <v>16191</v>
      </c>
      <c r="E166">
        <v>0</v>
      </c>
    </row>
    <row r="167" spans="1:5" x14ac:dyDescent="0.25">
      <c r="A167">
        <v>246</v>
      </c>
      <c r="B167">
        <v>1</v>
      </c>
      <c r="C167">
        <v>5841</v>
      </c>
      <c r="D167">
        <v>16191</v>
      </c>
      <c r="E167">
        <v>0</v>
      </c>
    </row>
    <row r="168" spans="1:5" x14ac:dyDescent="0.25">
      <c r="A168">
        <v>248</v>
      </c>
      <c r="B168">
        <v>1</v>
      </c>
      <c r="C168">
        <v>19326</v>
      </c>
      <c r="D168">
        <v>-28484</v>
      </c>
      <c r="E168">
        <v>0</v>
      </c>
    </row>
    <row r="169" spans="1:5" x14ac:dyDescent="0.25">
      <c r="A169">
        <v>250</v>
      </c>
      <c r="B169">
        <v>0</v>
      </c>
      <c r="C169">
        <v>5320</v>
      </c>
      <c r="D169">
        <v>18831</v>
      </c>
      <c r="E169">
        <v>0</v>
      </c>
    </row>
    <row r="170" spans="1:5" x14ac:dyDescent="0.25">
      <c r="A170">
        <v>251</v>
      </c>
      <c r="B170">
        <v>1</v>
      </c>
      <c r="C170">
        <v>11533</v>
      </c>
      <c r="D170">
        <v>18791</v>
      </c>
      <c r="E170">
        <v>0</v>
      </c>
    </row>
    <row r="171" spans="1:5" x14ac:dyDescent="0.25">
      <c r="A171">
        <v>254</v>
      </c>
      <c r="B171">
        <v>0</v>
      </c>
      <c r="C171">
        <v>9791</v>
      </c>
      <c r="D171">
        <v>-21785</v>
      </c>
      <c r="E171">
        <v>0</v>
      </c>
    </row>
    <row r="172" spans="1:5" x14ac:dyDescent="0.25">
      <c r="A172">
        <v>255</v>
      </c>
      <c r="B172">
        <v>1</v>
      </c>
      <c r="C172">
        <v>1877</v>
      </c>
      <c r="D172">
        <v>12968</v>
      </c>
      <c r="E172">
        <v>0</v>
      </c>
    </row>
    <row r="173" spans="1:5" x14ac:dyDescent="0.25">
      <c r="A173">
        <v>264</v>
      </c>
      <c r="B173">
        <v>1</v>
      </c>
      <c r="C173">
        <v>1457</v>
      </c>
      <c r="D173">
        <v>14115</v>
      </c>
      <c r="E173">
        <v>0</v>
      </c>
    </row>
    <row r="174" spans="1:5" x14ac:dyDescent="0.25">
      <c r="A174">
        <v>267</v>
      </c>
      <c r="B174">
        <v>1</v>
      </c>
      <c r="C174">
        <v>23896</v>
      </c>
      <c r="D174">
        <v>-33932</v>
      </c>
      <c r="E174">
        <v>0</v>
      </c>
    </row>
    <row r="175" spans="1:5" x14ac:dyDescent="0.25">
      <c r="A175">
        <v>269</v>
      </c>
      <c r="B175">
        <v>1</v>
      </c>
      <c r="C175">
        <v>1877</v>
      </c>
      <c r="D175">
        <v>14139</v>
      </c>
      <c r="E175">
        <v>0</v>
      </c>
    </row>
    <row r="176" spans="1:5" x14ac:dyDescent="0.25">
      <c r="A176">
        <v>273</v>
      </c>
      <c r="B176">
        <v>1</v>
      </c>
      <c r="C176">
        <v>19720</v>
      </c>
      <c r="D176">
        <v>-27585</v>
      </c>
      <c r="E176">
        <v>0</v>
      </c>
    </row>
    <row r="177" spans="1:5" x14ac:dyDescent="0.25">
      <c r="A177">
        <v>276</v>
      </c>
      <c r="B177">
        <v>1</v>
      </c>
      <c r="C177">
        <v>-7718</v>
      </c>
      <c r="D177">
        <v>-38179</v>
      </c>
      <c r="E177">
        <v>0</v>
      </c>
    </row>
    <row r="178" spans="1:5" x14ac:dyDescent="0.25">
      <c r="A178">
        <v>277</v>
      </c>
      <c r="B178">
        <v>2</v>
      </c>
      <c r="C178">
        <v>10590</v>
      </c>
      <c r="D178">
        <v>19603</v>
      </c>
      <c r="E178">
        <v>0</v>
      </c>
    </row>
    <row r="179" spans="1:5" x14ac:dyDescent="0.25">
      <c r="A179">
        <v>278</v>
      </c>
      <c r="B179">
        <v>1</v>
      </c>
      <c r="C179">
        <v>13900</v>
      </c>
      <c r="D179">
        <v>-25952</v>
      </c>
      <c r="E179">
        <v>0</v>
      </c>
    </row>
    <row r="180" spans="1:5" x14ac:dyDescent="0.25">
      <c r="A180">
        <v>279</v>
      </c>
      <c r="B180">
        <v>1</v>
      </c>
      <c r="C180">
        <v>-7718</v>
      </c>
      <c r="D180">
        <v>-39099</v>
      </c>
      <c r="E180">
        <v>0</v>
      </c>
    </row>
    <row r="181" spans="1:5" x14ac:dyDescent="0.25">
      <c r="A181">
        <v>280</v>
      </c>
      <c r="B181">
        <v>1</v>
      </c>
      <c r="C181">
        <v>3989</v>
      </c>
      <c r="D181">
        <v>13046</v>
      </c>
      <c r="E181">
        <v>0</v>
      </c>
    </row>
    <row r="182" spans="1:5" x14ac:dyDescent="0.25">
      <c r="A182">
        <v>285</v>
      </c>
      <c r="B182">
        <v>1</v>
      </c>
      <c r="C182">
        <v>-5139</v>
      </c>
      <c r="D182">
        <v>-37364</v>
      </c>
      <c r="E182">
        <v>0</v>
      </c>
    </row>
    <row r="183" spans="1:5" x14ac:dyDescent="0.25">
      <c r="A183">
        <v>287</v>
      </c>
      <c r="B183">
        <v>3</v>
      </c>
      <c r="C183">
        <v>16110</v>
      </c>
      <c r="D183">
        <v>-27559</v>
      </c>
      <c r="E183">
        <v>0</v>
      </c>
    </row>
    <row r="184" spans="1:5" x14ac:dyDescent="0.25">
      <c r="A184">
        <v>289</v>
      </c>
      <c r="B184">
        <v>1</v>
      </c>
      <c r="C184">
        <v>-10852</v>
      </c>
      <c r="D184">
        <v>-38804</v>
      </c>
      <c r="E184">
        <v>0</v>
      </c>
    </row>
    <row r="185" spans="1:5" x14ac:dyDescent="0.25">
      <c r="A185">
        <v>291</v>
      </c>
      <c r="B185">
        <v>1</v>
      </c>
      <c r="C185">
        <v>-10350</v>
      </c>
      <c r="D185">
        <v>-39344</v>
      </c>
      <c r="E185">
        <v>0</v>
      </c>
    </row>
    <row r="186" spans="1:5" x14ac:dyDescent="0.25">
      <c r="A186">
        <v>300</v>
      </c>
      <c r="B186">
        <v>1</v>
      </c>
      <c r="C186">
        <v>9039</v>
      </c>
      <c r="D186">
        <v>16179</v>
      </c>
      <c r="E186">
        <v>0</v>
      </c>
    </row>
    <row r="187" spans="1:5" x14ac:dyDescent="0.25">
      <c r="A187">
        <v>301</v>
      </c>
      <c r="B187">
        <v>1</v>
      </c>
      <c r="C187">
        <v>17037</v>
      </c>
      <c r="D187">
        <v>-27165</v>
      </c>
      <c r="E187">
        <v>0</v>
      </c>
    </row>
    <row r="188" spans="1:5" x14ac:dyDescent="0.25">
      <c r="A188">
        <v>303</v>
      </c>
      <c r="B188">
        <v>1</v>
      </c>
      <c r="C188">
        <v>11582</v>
      </c>
      <c r="D188">
        <v>-20204</v>
      </c>
      <c r="E188">
        <v>0</v>
      </c>
    </row>
    <row r="189" spans="1:5" x14ac:dyDescent="0.25">
      <c r="A189">
        <v>307</v>
      </c>
      <c r="B189">
        <v>1</v>
      </c>
      <c r="C189">
        <v>16594</v>
      </c>
      <c r="D189">
        <v>16572</v>
      </c>
      <c r="E189">
        <v>0</v>
      </c>
    </row>
    <row r="190" spans="1:5" x14ac:dyDescent="0.25">
      <c r="A190">
        <v>308</v>
      </c>
      <c r="B190">
        <v>1</v>
      </c>
      <c r="C190">
        <v>-1039</v>
      </c>
      <c r="D190">
        <v>8237</v>
      </c>
      <c r="E190">
        <v>0</v>
      </c>
    </row>
    <row r="191" spans="1:5" x14ac:dyDescent="0.25">
      <c r="A191">
        <v>309</v>
      </c>
      <c r="B191">
        <v>1</v>
      </c>
      <c r="C191">
        <v>10388</v>
      </c>
      <c r="D191">
        <v>-26720</v>
      </c>
      <c r="E191">
        <v>0</v>
      </c>
    </row>
    <row r="192" spans="1:5" x14ac:dyDescent="0.25">
      <c r="A192">
        <v>313</v>
      </c>
      <c r="B192">
        <v>1</v>
      </c>
      <c r="C192">
        <v>17427</v>
      </c>
      <c r="D192">
        <v>-27155</v>
      </c>
      <c r="E192">
        <v>0</v>
      </c>
    </row>
    <row r="193" spans="1:5" x14ac:dyDescent="0.25">
      <c r="A193">
        <v>314</v>
      </c>
      <c r="B193">
        <v>2</v>
      </c>
      <c r="C193">
        <v>356</v>
      </c>
      <c r="D193">
        <v>10730</v>
      </c>
      <c r="E193">
        <v>0</v>
      </c>
    </row>
    <row r="194" spans="1:5" x14ac:dyDescent="0.25">
      <c r="A194">
        <v>322</v>
      </c>
      <c r="B194">
        <v>1</v>
      </c>
      <c r="C194">
        <v>751</v>
      </c>
      <c r="D194">
        <v>14124</v>
      </c>
      <c r="E194">
        <v>0</v>
      </c>
    </row>
    <row r="195" spans="1:5" x14ac:dyDescent="0.25">
      <c r="A195">
        <v>327</v>
      </c>
      <c r="B195">
        <v>1</v>
      </c>
      <c r="C195">
        <v>9571</v>
      </c>
      <c r="D195">
        <v>-24156</v>
      </c>
      <c r="E195">
        <v>0</v>
      </c>
    </row>
    <row r="196" spans="1:5" x14ac:dyDescent="0.25">
      <c r="A196">
        <v>331</v>
      </c>
      <c r="B196">
        <v>1</v>
      </c>
      <c r="C196">
        <v>10139</v>
      </c>
      <c r="D196">
        <v>-22777</v>
      </c>
      <c r="E196">
        <v>0</v>
      </c>
    </row>
    <row r="197" spans="1:5" x14ac:dyDescent="0.25">
      <c r="A197">
        <v>336</v>
      </c>
      <c r="B197">
        <v>1</v>
      </c>
      <c r="C197">
        <v>11919</v>
      </c>
      <c r="D197">
        <v>-23776</v>
      </c>
      <c r="E197">
        <v>0</v>
      </c>
    </row>
    <row r="198" spans="1:5" x14ac:dyDescent="0.25">
      <c r="A198">
        <v>340</v>
      </c>
      <c r="B198">
        <v>1</v>
      </c>
      <c r="C198">
        <v>-5033</v>
      </c>
      <c r="D198">
        <v>-23294</v>
      </c>
      <c r="E198">
        <v>0</v>
      </c>
    </row>
    <row r="199" spans="1:5" x14ac:dyDescent="0.25">
      <c r="A199">
        <v>342</v>
      </c>
      <c r="B199">
        <v>2</v>
      </c>
      <c r="C199">
        <v>-5677</v>
      </c>
      <c r="D199">
        <v>-26242</v>
      </c>
      <c r="E199">
        <v>0</v>
      </c>
    </row>
    <row r="200" spans="1:5" x14ac:dyDescent="0.25">
      <c r="A200">
        <v>343</v>
      </c>
      <c r="B200">
        <v>1</v>
      </c>
      <c r="C200">
        <v>-4477</v>
      </c>
      <c r="D200">
        <v>-26240</v>
      </c>
      <c r="E200">
        <v>0</v>
      </c>
    </row>
    <row r="201" spans="1:5" x14ac:dyDescent="0.25">
      <c r="A201">
        <v>344</v>
      </c>
      <c r="B201">
        <v>0</v>
      </c>
      <c r="C201">
        <v>10852</v>
      </c>
      <c r="D201">
        <v>-22778</v>
      </c>
      <c r="E201">
        <v>0</v>
      </c>
    </row>
    <row r="202" spans="1:5" x14ac:dyDescent="0.25">
      <c r="A202">
        <v>345</v>
      </c>
      <c r="B202">
        <v>2</v>
      </c>
      <c r="C202">
        <v>11169</v>
      </c>
      <c r="D202">
        <v>-23826</v>
      </c>
      <c r="E202">
        <v>0</v>
      </c>
    </row>
    <row r="203" spans="1:5" x14ac:dyDescent="0.25">
      <c r="A203">
        <v>346</v>
      </c>
      <c r="B203">
        <v>1</v>
      </c>
      <c r="C203">
        <v>10852</v>
      </c>
      <c r="D203">
        <v>-22315</v>
      </c>
      <c r="E203">
        <v>0</v>
      </c>
    </row>
    <row r="204" spans="1:5" x14ac:dyDescent="0.25">
      <c r="A204">
        <v>347</v>
      </c>
      <c r="B204">
        <v>2</v>
      </c>
      <c r="C204">
        <v>-7670</v>
      </c>
      <c r="D204">
        <v>-32435</v>
      </c>
      <c r="E204">
        <v>0</v>
      </c>
    </row>
    <row r="205" spans="1:5" x14ac:dyDescent="0.25">
      <c r="A205">
        <v>349</v>
      </c>
      <c r="B205">
        <v>2</v>
      </c>
      <c r="C205">
        <v>-7910</v>
      </c>
      <c r="D205">
        <v>-31821</v>
      </c>
      <c r="E205">
        <v>0</v>
      </c>
    </row>
    <row r="206" spans="1:5" x14ac:dyDescent="0.25">
      <c r="A206">
        <v>350</v>
      </c>
      <c r="B206">
        <v>1</v>
      </c>
      <c r="C206">
        <v>5587</v>
      </c>
      <c r="D206">
        <v>8963</v>
      </c>
      <c r="E206">
        <v>0</v>
      </c>
    </row>
    <row r="207" spans="1:5" x14ac:dyDescent="0.25">
      <c r="A207">
        <v>351</v>
      </c>
      <c r="B207">
        <v>1</v>
      </c>
      <c r="C207">
        <v>-9105</v>
      </c>
      <c r="D207">
        <v>-33261</v>
      </c>
      <c r="E207">
        <v>0</v>
      </c>
    </row>
    <row r="208" spans="1:5" x14ac:dyDescent="0.25">
      <c r="A208">
        <v>352</v>
      </c>
      <c r="B208">
        <v>1</v>
      </c>
      <c r="C208">
        <v>-9105</v>
      </c>
      <c r="D208">
        <v>-33830</v>
      </c>
      <c r="E208">
        <v>0</v>
      </c>
    </row>
    <row r="209" spans="1:5" x14ac:dyDescent="0.25">
      <c r="A209">
        <v>353</v>
      </c>
      <c r="B209">
        <v>2</v>
      </c>
      <c r="C209">
        <v>4888</v>
      </c>
      <c r="D209">
        <v>8963</v>
      </c>
      <c r="E209">
        <v>0</v>
      </c>
    </row>
    <row r="210" spans="1:5" x14ac:dyDescent="0.25">
      <c r="A210">
        <v>354</v>
      </c>
      <c r="B210">
        <v>1</v>
      </c>
      <c r="C210">
        <v>-9481</v>
      </c>
      <c r="D210">
        <v>-33159</v>
      </c>
      <c r="E210">
        <v>0</v>
      </c>
    </row>
    <row r="211" spans="1:5" x14ac:dyDescent="0.25">
      <c r="A211">
        <v>355</v>
      </c>
      <c r="B211">
        <v>1</v>
      </c>
      <c r="C211">
        <v>-9481</v>
      </c>
      <c r="D211">
        <v>-33867</v>
      </c>
      <c r="E211">
        <v>0</v>
      </c>
    </row>
    <row r="212" spans="1:5" x14ac:dyDescent="0.25">
      <c r="A212">
        <v>356</v>
      </c>
      <c r="B212">
        <v>2</v>
      </c>
      <c r="C212">
        <v>21470</v>
      </c>
      <c r="D212">
        <v>-33132</v>
      </c>
      <c r="E212">
        <v>0</v>
      </c>
    </row>
    <row r="213" spans="1:5" x14ac:dyDescent="0.25">
      <c r="A213">
        <v>357</v>
      </c>
      <c r="B213">
        <v>1</v>
      </c>
      <c r="C213">
        <v>17450</v>
      </c>
      <c r="D213">
        <v>-28626</v>
      </c>
      <c r="E213">
        <v>0</v>
      </c>
    </row>
    <row r="214" spans="1:5" x14ac:dyDescent="0.25">
      <c r="A214">
        <v>358</v>
      </c>
      <c r="B214">
        <v>1</v>
      </c>
      <c r="C214">
        <v>4871</v>
      </c>
      <c r="D214">
        <v>9530</v>
      </c>
      <c r="E214">
        <v>0</v>
      </c>
    </row>
    <row r="215" spans="1:5" x14ac:dyDescent="0.25">
      <c r="A215">
        <v>359</v>
      </c>
      <c r="B215">
        <v>1</v>
      </c>
      <c r="C215">
        <v>4481</v>
      </c>
      <c r="D215">
        <v>9180</v>
      </c>
      <c r="E215">
        <v>0</v>
      </c>
    </row>
    <row r="216" spans="1:5" x14ac:dyDescent="0.25">
      <c r="A216">
        <v>361</v>
      </c>
      <c r="B216">
        <v>1</v>
      </c>
      <c r="C216">
        <v>21508</v>
      </c>
      <c r="D216">
        <v>-34611</v>
      </c>
      <c r="E216">
        <v>0</v>
      </c>
    </row>
    <row r="217" spans="1:5" x14ac:dyDescent="0.25">
      <c r="A217">
        <v>362</v>
      </c>
      <c r="B217">
        <v>1</v>
      </c>
      <c r="C217">
        <v>20179</v>
      </c>
      <c r="D217">
        <v>-34589</v>
      </c>
      <c r="E217">
        <v>0</v>
      </c>
    </row>
    <row r="218" spans="1:5" x14ac:dyDescent="0.25">
      <c r="A218">
        <v>363</v>
      </c>
      <c r="B218">
        <v>0</v>
      </c>
      <c r="C218">
        <v>5320</v>
      </c>
      <c r="D218">
        <v>20050</v>
      </c>
      <c r="E218">
        <v>0</v>
      </c>
    </row>
    <row r="219" spans="1:5" x14ac:dyDescent="0.25">
      <c r="A219">
        <v>364</v>
      </c>
      <c r="B219">
        <v>1</v>
      </c>
      <c r="C219">
        <v>21695</v>
      </c>
      <c r="D219">
        <v>-33564</v>
      </c>
      <c r="E219">
        <v>0</v>
      </c>
    </row>
    <row r="220" spans="1:5" x14ac:dyDescent="0.25">
      <c r="A220">
        <v>365</v>
      </c>
      <c r="B220">
        <v>1</v>
      </c>
      <c r="C220">
        <v>20516</v>
      </c>
      <c r="D220">
        <v>-31939</v>
      </c>
      <c r="E220">
        <v>0</v>
      </c>
    </row>
    <row r="221" spans="1:5" x14ac:dyDescent="0.25">
      <c r="A221">
        <v>366</v>
      </c>
      <c r="B221">
        <v>2</v>
      </c>
      <c r="C221">
        <v>21676</v>
      </c>
      <c r="D221">
        <v>-32146</v>
      </c>
      <c r="E221">
        <v>0</v>
      </c>
    </row>
    <row r="222" spans="1:5" x14ac:dyDescent="0.25">
      <c r="A222">
        <v>367</v>
      </c>
      <c r="B222">
        <v>1</v>
      </c>
      <c r="C222">
        <v>13900</v>
      </c>
      <c r="D222">
        <v>-28662</v>
      </c>
      <c r="E222">
        <v>0</v>
      </c>
    </row>
    <row r="223" spans="1:5" x14ac:dyDescent="0.25">
      <c r="A223">
        <v>368</v>
      </c>
      <c r="B223">
        <v>1</v>
      </c>
      <c r="C223">
        <v>18892</v>
      </c>
      <c r="D223">
        <v>-30841</v>
      </c>
      <c r="E223">
        <v>0</v>
      </c>
    </row>
    <row r="224" spans="1:5" x14ac:dyDescent="0.25">
      <c r="A224">
        <v>369</v>
      </c>
      <c r="B224">
        <v>1</v>
      </c>
      <c r="C224">
        <v>21331</v>
      </c>
      <c r="D224">
        <v>-33136</v>
      </c>
      <c r="E224">
        <v>0</v>
      </c>
    </row>
    <row r="225" spans="1:6" x14ac:dyDescent="0.25">
      <c r="A225">
        <v>370</v>
      </c>
      <c r="B225">
        <v>1</v>
      </c>
      <c r="C225">
        <v>18998</v>
      </c>
      <c r="D225">
        <v>-30381</v>
      </c>
      <c r="E225">
        <v>0</v>
      </c>
    </row>
    <row r="226" spans="1:6" x14ac:dyDescent="0.25">
      <c r="A226">
        <v>371</v>
      </c>
      <c r="B226">
        <v>1</v>
      </c>
      <c r="C226">
        <v>-7507</v>
      </c>
      <c r="D226">
        <v>-29811</v>
      </c>
      <c r="E226">
        <v>0</v>
      </c>
    </row>
    <row r="227" spans="1:6" x14ac:dyDescent="0.25">
      <c r="A227">
        <v>372</v>
      </c>
      <c r="B227">
        <v>1</v>
      </c>
      <c r="C227">
        <v>-6227</v>
      </c>
      <c r="D227">
        <v>-29779</v>
      </c>
      <c r="E227">
        <v>0</v>
      </c>
    </row>
    <row r="228" spans="1:6" x14ac:dyDescent="0.25">
      <c r="A228">
        <v>373</v>
      </c>
      <c r="B228">
        <v>1</v>
      </c>
      <c r="C228">
        <v>-5411</v>
      </c>
      <c r="D228">
        <v>-29098</v>
      </c>
      <c r="E228">
        <v>0</v>
      </c>
    </row>
    <row r="229" spans="1:6" x14ac:dyDescent="0.25">
      <c r="A229">
        <v>377</v>
      </c>
      <c r="B229">
        <v>2</v>
      </c>
      <c r="C229">
        <v>2171</v>
      </c>
      <c r="D229">
        <v>10587</v>
      </c>
      <c r="E229">
        <v>0</v>
      </c>
    </row>
    <row r="230" spans="1:6" x14ac:dyDescent="0.25">
      <c r="A230">
        <v>378</v>
      </c>
      <c r="B230">
        <v>2</v>
      </c>
      <c r="C230">
        <v>2309</v>
      </c>
      <c r="D230">
        <v>12129</v>
      </c>
      <c r="E230">
        <v>0</v>
      </c>
    </row>
    <row r="231" spans="1:6" x14ac:dyDescent="0.25">
      <c r="A231">
        <v>379</v>
      </c>
      <c r="B231">
        <v>1</v>
      </c>
      <c r="C231">
        <v>-10222</v>
      </c>
      <c r="D231">
        <v>-34205</v>
      </c>
      <c r="E231">
        <v>0</v>
      </c>
    </row>
    <row r="232" spans="1:6" x14ac:dyDescent="0.25">
      <c r="A232">
        <v>380</v>
      </c>
      <c r="B232">
        <v>1</v>
      </c>
      <c r="C232">
        <v>965</v>
      </c>
      <c r="D232">
        <v>9123</v>
      </c>
      <c r="E232">
        <v>0</v>
      </c>
    </row>
    <row r="233" spans="1:6" x14ac:dyDescent="0.25">
      <c r="A233">
        <v>382</v>
      </c>
      <c r="B233">
        <v>1</v>
      </c>
      <c r="C233">
        <v>4497</v>
      </c>
      <c r="D233">
        <v>20055</v>
      </c>
      <c r="E233">
        <v>0</v>
      </c>
    </row>
    <row r="234" spans="1:6" x14ac:dyDescent="0.25">
      <c r="A234">
        <v>386</v>
      </c>
      <c r="B234">
        <v>1</v>
      </c>
      <c r="C234">
        <v>-9134</v>
      </c>
      <c r="D234">
        <v>-30303</v>
      </c>
      <c r="E234">
        <v>0</v>
      </c>
    </row>
    <row r="235" spans="1:6" x14ac:dyDescent="0.25">
      <c r="A235">
        <v>387</v>
      </c>
      <c r="B235">
        <v>1</v>
      </c>
      <c r="C235">
        <v>-9124</v>
      </c>
      <c r="D235">
        <v>-31443</v>
      </c>
      <c r="E235">
        <v>0</v>
      </c>
    </row>
    <row r="236" spans="1:6" x14ac:dyDescent="0.25">
      <c r="A236">
        <v>388</v>
      </c>
      <c r="B236">
        <v>2</v>
      </c>
      <c r="C236">
        <v>287</v>
      </c>
      <c r="D236">
        <v>12053</v>
      </c>
      <c r="E236">
        <v>0</v>
      </c>
    </row>
    <row r="237" spans="1:6" x14ac:dyDescent="0.25">
      <c r="A237">
        <v>389</v>
      </c>
      <c r="B237">
        <v>1</v>
      </c>
      <c r="C237">
        <v>571</v>
      </c>
      <c r="D237">
        <v>12627</v>
      </c>
      <c r="E237">
        <v>0</v>
      </c>
    </row>
    <row r="238" spans="1:6" x14ac:dyDescent="0.25">
      <c r="A238">
        <v>390</v>
      </c>
      <c r="B238">
        <v>2</v>
      </c>
      <c r="C238">
        <v>-10228</v>
      </c>
      <c r="D238">
        <v>-34328</v>
      </c>
      <c r="E238">
        <v>0</v>
      </c>
    </row>
    <row r="239" spans="1:6" x14ac:dyDescent="0.25">
      <c r="A239">
        <v>750</v>
      </c>
      <c r="B239">
        <v>0</v>
      </c>
      <c r="C239">
        <v>21279</v>
      </c>
      <c r="D239">
        <v>-35957</v>
      </c>
      <c r="E239">
        <v>0</v>
      </c>
      <c r="F239" t="s">
        <v>746</v>
      </c>
    </row>
    <row r="240" spans="1:6" x14ac:dyDescent="0.25">
      <c r="A240">
        <v>775</v>
      </c>
      <c r="B240">
        <v>0</v>
      </c>
      <c r="C240">
        <v>21300</v>
      </c>
      <c r="D240">
        <v>-34610</v>
      </c>
      <c r="E240">
        <v>0</v>
      </c>
    </row>
    <row r="241" spans="1:6" x14ac:dyDescent="0.25">
      <c r="A241">
        <v>812</v>
      </c>
      <c r="B241">
        <v>0</v>
      </c>
      <c r="C241">
        <v>18590</v>
      </c>
      <c r="D241">
        <v>-33304</v>
      </c>
      <c r="E241">
        <v>0</v>
      </c>
    </row>
    <row r="242" spans="1:6" x14ac:dyDescent="0.25">
      <c r="A242">
        <v>825</v>
      </c>
      <c r="B242">
        <v>0</v>
      </c>
      <c r="C242">
        <v>21320</v>
      </c>
      <c r="D242">
        <v>-31940</v>
      </c>
      <c r="E242">
        <v>0</v>
      </c>
    </row>
    <row r="243" spans="1:6" x14ac:dyDescent="0.25">
      <c r="A243">
        <v>858</v>
      </c>
      <c r="B243">
        <v>0</v>
      </c>
      <c r="C243">
        <v>19009</v>
      </c>
      <c r="D243">
        <v>-30651</v>
      </c>
      <c r="E243">
        <v>0</v>
      </c>
    </row>
    <row r="244" spans="1:6" x14ac:dyDescent="0.25">
      <c r="A244">
        <v>899</v>
      </c>
      <c r="B244">
        <v>0</v>
      </c>
      <c r="C244">
        <v>16854</v>
      </c>
      <c r="D244">
        <v>-28884</v>
      </c>
      <c r="E244">
        <v>0</v>
      </c>
    </row>
    <row r="245" spans="1:6" x14ac:dyDescent="0.25">
      <c r="A245">
        <v>909</v>
      </c>
      <c r="B245">
        <v>0</v>
      </c>
      <c r="C245">
        <v>19326</v>
      </c>
      <c r="D245">
        <v>-28029</v>
      </c>
      <c r="E245">
        <v>0</v>
      </c>
      <c r="F245">
        <v>909</v>
      </c>
    </row>
    <row r="246" spans="1:6" x14ac:dyDescent="0.25">
      <c r="A246">
        <v>912</v>
      </c>
      <c r="B246">
        <v>0</v>
      </c>
      <c r="C246">
        <v>18586</v>
      </c>
      <c r="D246">
        <v>-28020</v>
      </c>
      <c r="E246">
        <v>0</v>
      </c>
      <c r="F246">
        <v>912</v>
      </c>
    </row>
    <row r="247" spans="1:6" x14ac:dyDescent="0.25">
      <c r="A247">
        <v>915</v>
      </c>
      <c r="B247">
        <v>0</v>
      </c>
      <c r="C247">
        <v>17801</v>
      </c>
      <c r="D247">
        <v>-28011</v>
      </c>
      <c r="E247">
        <v>0</v>
      </c>
      <c r="F247">
        <v>915</v>
      </c>
    </row>
    <row r="248" spans="1:6" x14ac:dyDescent="0.25">
      <c r="A248">
        <v>918</v>
      </c>
      <c r="B248">
        <v>0</v>
      </c>
      <c r="C248">
        <v>17427</v>
      </c>
      <c r="D248">
        <v>-28007</v>
      </c>
      <c r="E248">
        <v>0</v>
      </c>
      <c r="F248" t="s">
        <v>747</v>
      </c>
    </row>
    <row r="249" spans="1:6" x14ac:dyDescent="0.25">
      <c r="A249">
        <v>919</v>
      </c>
      <c r="B249">
        <v>0</v>
      </c>
      <c r="C249">
        <v>17037</v>
      </c>
      <c r="D249">
        <v>-28002</v>
      </c>
      <c r="E249">
        <v>0</v>
      </c>
      <c r="F249" t="s">
        <v>748</v>
      </c>
    </row>
    <row r="250" spans="1:6" x14ac:dyDescent="0.25">
      <c r="A250">
        <v>921</v>
      </c>
      <c r="B250">
        <v>0</v>
      </c>
      <c r="C250">
        <v>16666</v>
      </c>
      <c r="D250">
        <v>-27998</v>
      </c>
      <c r="E250">
        <v>0</v>
      </c>
      <c r="F250" t="s">
        <v>749</v>
      </c>
    </row>
    <row r="251" spans="1:6" x14ac:dyDescent="0.25">
      <c r="A251">
        <v>937</v>
      </c>
      <c r="B251">
        <v>0</v>
      </c>
      <c r="C251">
        <v>18582</v>
      </c>
      <c r="D251">
        <v>-27584</v>
      </c>
      <c r="E251">
        <v>0</v>
      </c>
      <c r="F251" t="s">
        <v>750</v>
      </c>
    </row>
    <row r="252" spans="1:6" x14ac:dyDescent="0.25">
      <c r="A252">
        <v>2000</v>
      </c>
      <c r="B252">
        <v>2</v>
      </c>
      <c r="C252">
        <v>15905</v>
      </c>
      <c r="D252">
        <v>-33263</v>
      </c>
      <c r="E252">
        <v>0</v>
      </c>
    </row>
    <row r="253" spans="1:6" x14ac:dyDescent="0.25">
      <c r="A253">
        <v>2050</v>
      </c>
      <c r="B253">
        <v>0</v>
      </c>
      <c r="C253">
        <v>15905</v>
      </c>
      <c r="D253">
        <v>-30613</v>
      </c>
      <c r="E253">
        <v>0</v>
      </c>
    </row>
    <row r="254" spans="1:6" x14ac:dyDescent="0.25">
      <c r="A254">
        <v>2062</v>
      </c>
      <c r="B254">
        <v>1</v>
      </c>
      <c r="C254">
        <v>13217</v>
      </c>
      <c r="D254">
        <v>-30640</v>
      </c>
      <c r="E254">
        <v>0</v>
      </c>
    </row>
    <row r="255" spans="1:6" x14ac:dyDescent="0.25">
      <c r="A255">
        <v>2100</v>
      </c>
      <c r="B255">
        <v>0</v>
      </c>
      <c r="C255">
        <v>15905</v>
      </c>
      <c r="D255">
        <v>-27989</v>
      </c>
      <c r="E255">
        <v>0</v>
      </c>
    </row>
    <row r="256" spans="1:6" x14ac:dyDescent="0.25">
      <c r="A256">
        <v>2109</v>
      </c>
      <c r="B256">
        <v>0</v>
      </c>
      <c r="C256">
        <v>13901</v>
      </c>
      <c r="D256">
        <v>-28005</v>
      </c>
      <c r="E256">
        <v>0</v>
      </c>
    </row>
    <row r="257" spans="1:6" x14ac:dyDescent="0.25">
      <c r="A257">
        <v>2124</v>
      </c>
      <c r="B257">
        <v>0</v>
      </c>
      <c r="C257">
        <v>15905</v>
      </c>
      <c r="D257">
        <v>-27559</v>
      </c>
      <c r="E257">
        <v>0</v>
      </c>
    </row>
    <row r="258" spans="1:6" x14ac:dyDescent="0.25">
      <c r="A258">
        <v>2125</v>
      </c>
      <c r="B258">
        <v>0</v>
      </c>
      <c r="C258">
        <v>15905</v>
      </c>
      <c r="D258">
        <v>-26689</v>
      </c>
      <c r="E258">
        <v>0</v>
      </c>
    </row>
    <row r="259" spans="1:6" x14ac:dyDescent="0.25">
      <c r="A259">
        <v>2137</v>
      </c>
      <c r="B259">
        <v>0</v>
      </c>
      <c r="C259">
        <v>13900</v>
      </c>
      <c r="D259">
        <v>-26701</v>
      </c>
      <c r="E259">
        <v>0</v>
      </c>
    </row>
    <row r="260" spans="1:6" x14ac:dyDescent="0.25">
      <c r="A260">
        <v>2200</v>
      </c>
      <c r="B260">
        <v>1</v>
      </c>
      <c r="C260">
        <v>15905</v>
      </c>
      <c r="D260">
        <v>-22729</v>
      </c>
      <c r="E260">
        <v>0</v>
      </c>
    </row>
    <row r="261" spans="1:6" x14ac:dyDescent="0.25">
      <c r="A261">
        <v>2206</v>
      </c>
      <c r="B261">
        <v>0</v>
      </c>
      <c r="C261">
        <v>14561</v>
      </c>
      <c r="D261">
        <v>-22754</v>
      </c>
      <c r="E261">
        <v>0</v>
      </c>
    </row>
    <row r="262" spans="1:6" x14ac:dyDescent="0.25">
      <c r="A262">
        <v>2212</v>
      </c>
      <c r="B262">
        <v>3</v>
      </c>
      <c r="C262">
        <v>13265</v>
      </c>
      <c r="D262">
        <v>-22779</v>
      </c>
      <c r="E262">
        <v>0</v>
      </c>
    </row>
    <row r="263" spans="1:6" x14ac:dyDescent="0.25">
      <c r="A263">
        <v>2306</v>
      </c>
      <c r="B263">
        <v>1</v>
      </c>
      <c r="C263">
        <v>14561</v>
      </c>
      <c r="D263">
        <v>-17493</v>
      </c>
      <c r="E263">
        <v>0</v>
      </c>
    </row>
    <row r="264" spans="1:6" x14ac:dyDescent="0.25">
      <c r="A264">
        <v>2312</v>
      </c>
      <c r="B264">
        <v>1</v>
      </c>
      <c r="C264">
        <v>13265</v>
      </c>
      <c r="D264">
        <v>-17518</v>
      </c>
      <c r="E264">
        <v>0</v>
      </c>
    </row>
    <row r="265" spans="1:6" x14ac:dyDescent="0.25">
      <c r="A265">
        <v>2324</v>
      </c>
      <c r="B265">
        <v>1</v>
      </c>
      <c r="C265">
        <v>10817</v>
      </c>
      <c r="D265">
        <v>-17569</v>
      </c>
      <c r="E265">
        <v>0</v>
      </c>
    </row>
    <row r="266" spans="1:6" x14ac:dyDescent="0.25">
      <c r="A266">
        <v>2900</v>
      </c>
      <c r="B266">
        <v>1</v>
      </c>
      <c r="C266">
        <v>15634</v>
      </c>
      <c r="D266">
        <v>14042</v>
      </c>
      <c r="E266">
        <v>0</v>
      </c>
    </row>
    <row r="267" spans="1:6" x14ac:dyDescent="0.25">
      <c r="A267">
        <v>2950</v>
      </c>
      <c r="B267">
        <v>0</v>
      </c>
      <c r="C267">
        <v>15630</v>
      </c>
      <c r="D267">
        <v>16572</v>
      </c>
      <c r="E267">
        <v>0</v>
      </c>
    </row>
    <row r="268" spans="1:6" x14ac:dyDescent="0.25">
      <c r="A268">
        <v>2975</v>
      </c>
      <c r="B268">
        <v>0</v>
      </c>
      <c r="C268">
        <v>15630</v>
      </c>
      <c r="D268">
        <v>17972</v>
      </c>
      <c r="E268">
        <v>0</v>
      </c>
    </row>
    <row r="269" spans="1:6" x14ac:dyDescent="0.25">
      <c r="A269">
        <v>3000</v>
      </c>
      <c r="B269">
        <v>0</v>
      </c>
      <c r="C269">
        <v>15630</v>
      </c>
      <c r="D269">
        <v>18852</v>
      </c>
      <c r="E269">
        <v>0</v>
      </c>
    </row>
    <row r="270" spans="1:6" x14ac:dyDescent="0.25">
      <c r="A270">
        <v>3001</v>
      </c>
      <c r="B270">
        <v>0</v>
      </c>
      <c r="C270">
        <v>15630</v>
      </c>
      <c r="D270">
        <v>19272</v>
      </c>
      <c r="E270">
        <v>0</v>
      </c>
      <c r="F270" t="s">
        <v>751</v>
      </c>
    </row>
    <row r="271" spans="1:6" x14ac:dyDescent="0.25">
      <c r="A271">
        <v>3025</v>
      </c>
      <c r="B271">
        <v>0</v>
      </c>
      <c r="C271">
        <v>15630</v>
      </c>
      <c r="D271">
        <v>19892</v>
      </c>
      <c r="E271">
        <v>0</v>
      </c>
    </row>
    <row r="272" spans="1:6" x14ac:dyDescent="0.25">
      <c r="A272">
        <v>3050</v>
      </c>
      <c r="B272">
        <v>0</v>
      </c>
      <c r="C272">
        <v>15630</v>
      </c>
      <c r="D272">
        <v>20632</v>
      </c>
      <c r="E272">
        <v>0</v>
      </c>
    </row>
    <row r="273" spans="1:5" x14ac:dyDescent="0.25">
      <c r="A273">
        <v>3100</v>
      </c>
      <c r="B273">
        <v>1</v>
      </c>
      <c r="C273">
        <v>-1947</v>
      </c>
      <c r="D273">
        <v>-38691</v>
      </c>
      <c r="E273">
        <v>0</v>
      </c>
    </row>
    <row r="274" spans="1:5" x14ac:dyDescent="0.25">
      <c r="A274">
        <v>3300</v>
      </c>
      <c r="B274">
        <v>1</v>
      </c>
      <c r="C274">
        <v>10817</v>
      </c>
      <c r="D274">
        <v>-28039</v>
      </c>
      <c r="E274">
        <v>0</v>
      </c>
    </row>
    <row r="275" spans="1:5" x14ac:dyDescent="0.25">
      <c r="A275">
        <v>3325</v>
      </c>
      <c r="B275">
        <v>0</v>
      </c>
      <c r="C275">
        <v>10818</v>
      </c>
      <c r="D275">
        <v>-26720</v>
      </c>
      <c r="E275">
        <v>0</v>
      </c>
    </row>
    <row r="276" spans="1:5" x14ac:dyDescent="0.25">
      <c r="A276">
        <v>3350</v>
      </c>
      <c r="B276">
        <v>0</v>
      </c>
      <c r="C276">
        <v>10820</v>
      </c>
      <c r="D276">
        <v>-25437</v>
      </c>
      <c r="E276">
        <v>0</v>
      </c>
    </row>
    <row r="277" spans="1:5" x14ac:dyDescent="0.25">
      <c r="A277">
        <v>3375</v>
      </c>
      <c r="B277">
        <v>0</v>
      </c>
      <c r="C277">
        <v>10820</v>
      </c>
      <c r="D277">
        <v>-24150</v>
      </c>
      <c r="E277">
        <v>0</v>
      </c>
    </row>
    <row r="278" spans="1:5" x14ac:dyDescent="0.25">
      <c r="A278">
        <v>3425</v>
      </c>
      <c r="B278">
        <v>0</v>
      </c>
      <c r="C278">
        <v>10691</v>
      </c>
      <c r="D278">
        <v>-21785</v>
      </c>
      <c r="E278">
        <v>100</v>
      </c>
    </row>
    <row r="279" spans="1:5" x14ac:dyDescent="0.25">
      <c r="A279">
        <v>3450</v>
      </c>
      <c r="B279">
        <v>0</v>
      </c>
      <c r="C279">
        <v>10819</v>
      </c>
      <c r="D279">
        <v>-20204</v>
      </c>
      <c r="E279">
        <v>0</v>
      </c>
    </row>
    <row r="280" spans="1:5" x14ac:dyDescent="0.25">
      <c r="A280">
        <v>3618</v>
      </c>
      <c r="B280">
        <v>1</v>
      </c>
      <c r="C280">
        <v>6617</v>
      </c>
      <c r="D280">
        <v>8262</v>
      </c>
      <c r="E280">
        <v>0</v>
      </c>
    </row>
    <row r="281" spans="1:5" x14ac:dyDescent="0.25">
      <c r="A281">
        <v>3700</v>
      </c>
      <c r="B281">
        <v>1</v>
      </c>
      <c r="C281">
        <v>10590</v>
      </c>
      <c r="D281">
        <v>13511</v>
      </c>
      <c r="E281">
        <v>0</v>
      </c>
    </row>
    <row r="282" spans="1:5" x14ac:dyDescent="0.25">
      <c r="A282">
        <v>3725</v>
      </c>
      <c r="B282">
        <v>1</v>
      </c>
      <c r="C282">
        <v>10590</v>
      </c>
      <c r="D282">
        <v>14791</v>
      </c>
      <c r="E282">
        <v>0</v>
      </c>
    </row>
    <row r="283" spans="1:5" x14ac:dyDescent="0.25">
      <c r="A283">
        <v>3750</v>
      </c>
      <c r="B283">
        <v>0</v>
      </c>
      <c r="C283">
        <v>10590</v>
      </c>
      <c r="D283">
        <v>16131</v>
      </c>
      <c r="E283">
        <v>0</v>
      </c>
    </row>
    <row r="284" spans="1:5" x14ac:dyDescent="0.25">
      <c r="A284">
        <v>3775</v>
      </c>
      <c r="B284">
        <v>0</v>
      </c>
      <c r="C284">
        <v>10590</v>
      </c>
      <c r="D284">
        <v>17461</v>
      </c>
      <c r="E284">
        <v>0</v>
      </c>
    </row>
    <row r="285" spans="1:5" x14ac:dyDescent="0.25">
      <c r="A285">
        <v>3825</v>
      </c>
      <c r="B285">
        <v>0</v>
      </c>
      <c r="C285">
        <v>10590</v>
      </c>
      <c r="D285">
        <v>20461</v>
      </c>
      <c r="E285">
        <v>0</v>
      </c>
    </row>
    <row r="286" spans="1:5" x14ac:dyDescent="0.25">
      <c r="A286">
        <v>3924</v>
      </c>
      <c r="B286">
        <v>1</v>
      </c>
      <c r="C286">
        <v>5320</v>
      </c>
      <c r="D286">
        <v>24050</v>
      </c>
      <c r="E286">
        <v>0</v>
      </c>
    </row>
    <row r="287" spans="1:5" x14ac:dyDescent="0.25">
      <c r="A287">
        <v>3950</v>
      </c>
      <c r="B287">
        <v>1</v>
      </c>
      <c r="C287">
        <v>10590</v>
      </c>
      <c r="D287">
        <v>26745</v>
      </c>
      <c r="E287">
        <v>0</v>
      </c>
    </row>
    <row r="288" spans="1:5" x14ac:dyDescent="0.25">
      <c r="A288">
        <v>4212</v>
      </c>
      <c r="B288">
        <v>1</v>
      </c>
      <c r="C288">
        <v>-757</v>
      </c>
      <c r="D288">
        <v>-28182</v>
      </c>
      <c r="E288">
        <v>0</v>
      </c>
    </row>
    <row r="289" spans="1:5" x14ac:dyDescent="0.25">
      <c r="A289">
        <v>4300</v>
      </c>
      <c r="B289">
        <v>0</v>
      </c>
      <c r="C289">
        <v>5320</v>
      </c>
      <c r="D289">
        <v>8242</v>
      </c>
      <c r="E289">
        <v>0</v>
      </c>
    </row>
    <row r="290" spans="1:5" x14ac:dyDescent="0.25">
      <c r="A290">
        <v>4306</v>
      </c>
      <c r="B290">
        <v>0</v>
      </c>
      <c r="C290">
        <v>3992</v>
      </c>
      <c r="D290">
        <v>8242</v>
      </c>
      <c r="E290">
        <v>0</v>
      </c>
    </row>
    <row r="291" spans="1:5" x14ac:dyDescent="0.25">
      <c r="A291">
        <v>4312</v>
      </c>
      <c r="B291">
        <v>0</v>
      </c>
      <c r="C291">
        <v>2648</v>
      </c>
      <c r="D291">
        <v>8242</v>
      </c>
      <c r="E291">
        <v>0</v>
      </c>
    </row>
    <row r="292" spans="1:5" x14ac:dyDescent="0.25">
      <c r="A292">
        <v>4324</v>
      </c>
      <c r="B292">
        <v>0</v>
      </c>
      <c r="C292">
        <v>1272</v>
      </c>
      <c r="D292">
        <v>8242</v>
      </c>
      <c r="E292">
        <v>0</v>
      </c>
    </row>
    <row r="293" spans="1:5" x14ac:dyDescent="0.25">
      <c r="A293">
        <v>4325</v>
      </c>
      <c r="B293">
        <v>0</v>
      </c>
      <c r="C293">
        <v>5320</v>
      </c>
      <c r="D293">
        <v>8963</v>
      </c>
      <c r="E293">
        <v>0</v>
      </c>
    </row>
    <row r="294" spans="1:5" x14ac:dyDescent="0.25">
      <c r="A294">
        <v>4350</v>
      </c>
      <c r="B294">
        <v>0</v>
      </c>
      <c r="C294">
        <v>5320</v>
      </c>
      <c r="D294">
        <v>9530</v>
      </c>
      <c r="E294">
        <v>0</v>
      </c>
    </row>
    <row r="295" spans="1:5" x14ac:dyDescent="0.25">
      <c r="A295">
        <v>4362</v>
      </c>
      <c r="B295">
        <v>0</v>
      </c>
      <c r="C295">
        <v>2001</v>
      </c>
      <c r="D295">
        <v>9421</v>
      </c>
      <c r="E295">
        <v>0</v>
      </c>
    </row>
    <row r="296" spans="1:5" x14ac:dyDescent="0.25">
      <c r="A296">
        <v>4374</v>
      </c>
      <c r="B296">
        <v>0</v>
      </c>
      <c r="C296">
        <v>1205</v>
      </c>
      <c r="D296">
        <v>9191</v>
      </c>
      <c r="E296">
        <v>0</v>
      </c>
    </row>
    <row r="297" spans="1:5" x14ac:dyDescent="0.25">
      <c r="A297">
        <v>4399</v>
      </c>
      <c r="B297">
        <v>0</v>
      </c>
      <c r="C297">
        <v>282</v>
      </c>
      <c r="D297">
        <v>12630</v>
      </c>
      <c r="E297">
        <v>0</v>
      </c>
    </row>
    <row r="298" spans="1:5" x14ac:dyDescent="0.25">
      <c r="A298">
        <v>4400</v>
      </c>
      <c r="B298">
        <v>0</v>
      </c>
      <c r="C298">
        <v>5320</v>
      </c>
      <c r="D298">
        <v>13511</v>
      </c>
      <c r="E298">
        <v>0</v>
      </c>
    </row>
    <row r="299" spans="1:5" x14ac:dyDescent="0.25">
      <c r="A299">
        <v>4406</v>
      </c>
      <c r="B299">
        <v>3</v>
      </c>
      <c r="C299">
        <v>3989</v>
      </c>
      <c r="D299">
        <v>13535</v>
      </c>
      <c r="E299">
        <v>0</v>
      </c>
    </row>
    <row r="300" spans="1:5" x14ac:dyDescent="0.25">
      <c r="A300">
        <v>4412</v>
      </c>
      <c r="B300">
        <v>0</v>
      </c>
      <c r="C300">
        <v>2676</v>
      </c>
      <c r="D300">
        <v>13558</v>
      </c>
      <c r="E300">
        <v>0</v>
      </c>
    </row>
    <row r="301" spans="1:5" x14ac:dyDescent="0.25">
      <c r="A301">
        <v>4417</v>
      </c>
      <c r="B301">
        <v>0</v>
      </c>
      <c r="C301">
        <v>1877</v>
      </c>
      <c r="D301">
        <v>13558</v>
      </c>
      <c r="E301">
        <v>0</v>
      </c>
    </row>
    <row r="302" spans="1:5" x14ac:dyDescent="0.25">
      <c r="A302">
        <v>4419</v>
      </c>
      <c r="B302">
        <v>0</v>
      </c>
      <c r="C302">
        <v>1457</v>
      </c>
      <c r="D302">
        <v>13558</v>
      </c>
      <c r="E302">
        <v>0</v>
      </c>
    </row>
    <row r="303" spans="1:5" x14ac:dyDescent="0.25">
      <c r="A303">
        <v>4423</v>
      </c>
      <c r="B303">
        <v>0</v>
      </c>
      <c r="C303">
        <v>751</v>
      </c>
      <c r="D303">
        <v>13558</v>
      </c>
      <c r="E303">
        <v>0</v>
      </c>
    </row>
    <row r="304" spans="1:5" x14ac:dyDescent="0.25">
      <c r="A304">
        <v>4424</v>
      </c>
      <c r="B304">
        <v>0</v>
      </c>
      <c r="C304">
        <v>39</v>
      </c>
      <c r="D304">
        <v>13558</v>
      </c>
      <c r="E304">
        <v>0</v>
      </c>
    </row>
    <row r="305" spans="1:6" x14ac:dyDescent="0.25">
      <c r="A305">
        <v>4450</v>
      </c>
      <c r="B305">
        <v>0</v>
      </c>
      <c r="C305">
        <v>5320</v>
      </c>
      <c r="D305">
        <v>16191</v>
      </c>
      <c r="E305">
        <v>0</v>
      </c>
    </row>
    <row r="306" spans="1:6" x14ac:dyDescent="0.25">
      <c r="A306">
        <v>4550</v>
      </c>
      <c r="B306">
        <v>0</v>
      </c>
      <c r="C306">
        <v>5320</v>
      </c>
      <c r="D306">
        <v>21391</v>
      </c>
      <c r="E306">
        <v>0</v>
      </c>
    </row>
    <row r="307" spans="1:6" x14ac:dyDescent="0.25">
      <c r="A307">
        <v>4900</v>
      </c>
      <c r="B307">
        <v>0</v>
      </c>
      <c r="C307">
        <v>-5035</v>
      </c>
      <c r="D307">
        <v>-38688</v>
      </c>
      <c r="E307">
        <v>0</v>
      </c>
    </row>
    <row r="308" spans="1:6" x14ac:dyDescent="0.25">
      <c r="A308">
        <v>4912</v>
      </c>
      <c r="B308">
        <v>0</v>
      </c>
      <c r="C308">
        <v>-7718</v>
      </c>
      <c r="D308">
        <v>-38728</v>
      </c>
      <c r="E308">
        <v>0</v>
      </c>
    </row>
    <row r="309" spans="1:6" x14ac:dyDescent="0.25">
      <c r="A309">
        <v>4915</v>
      </c>
      <c r="B309">
        <v>0</v>
      </c>
      <c r="C309">
        <v>-5032</v>
      </c>
      <c r="D309">
        <v>-37365</v>
      </c>
      <c r="E309">
        <v>0</v>
      </c>
      <c r="F309" t="s">
        <v>752</v>
      </c>
    </row>
    <row r="310" spans="1:6" x14ac:dyDescent="0.25">
      <c r="A310">
        <v>4919</v>
      </c>
      <c r="B310">
        <v>3</v>
      </c>
      <c r="C310">
        <v>-9173</v>
      </c>
      <c r="D310">
        <v>-38763</v>
      </c>
      <c r="E310">
        <v>0</v>
      </c>
    </row>
    <row r="311" spans="1:6" x14ac:dyDescent="0.25">
      <c r="A311">
        <v>4920</v>
      </c>
      <c r="B311">
        <v>0</v>
      </c>
      <c r="C311">
        <v>-9340</v>
      </c>
      <c r="D311">
        <v>-38763</v>
      </c>
      <c r="E311">
        <v>0</v>
      </c>
    </row>
    <row r="312" spans="1:6" x14ac:dyDescent="0.25">
      <c r="A312">
        <v>4921</v>
      </c>
      <c r="B312">
        <v>3</v>
      </c>
      <c r="C312">
        <v>-9515</v>
      </c>
      <c r="D312">
        <v>-38763</v>
      </c>
      <c r="E312">
        <v>0</v>
      </c>
    </row>
    <row r="313" spans="1:6" x14ac:dyDescent="0.25">
      <c r="A313">
        <v>4924</v>
      </c>
      <c r="B313">
        <v>0</v>
      </c>
      <c r="C313">
        <v>-10348</v>
      </c>
      <c r="D313">
        <v>-38799</v>
      </c>
      <c r="E313">
        <v>0</v>
      </c>
    </row>
    <row r="314" spans="1:6" x14ac:dyDescent="0.25">
      <c r="A314">
        <v>4936</v>
      </c>
      <c r="B314">
        <v>0</v>
      </c>
      <c r="C314">
        <v>-10333</v>
      </c>
      <c r="D314">
        <v>-34330</v>
      </c>
      <c r="E314">
        <v>0</v>
      </c>
    </row>
    <row r="315" spans="1:6" x14ac:dyDescent="0.25">
      <c r="A315">
        <v>5000</v>
      </c>
      <c r="B315">
        <v>0</v>
      </c>
      <c r="C315">
        <v>-5028</v>
      </c>
      <c r="D315">
        <v>-33461</v>
      </c>
      <c r="E315">
        <v>0</v>
      </c>
    </row>
    <row r="316" spans="1:6" x14ac:dyDescent="0.25">
      <c r="A316">
        <v>5012</v>
      </c>
      <c r="B316">
        <v>0</v>
      </c>
      <c r="C316">
        <v>-7670</v>
      </c>
      <c r="D316">
        <v>-33461</v>
      </c>
      <c r="E316">
        <v>0</v>
      </c>
    </row>
    <row r="317" spans="1:6" x14ac:dyDescent="0.25">
      <c r="A317">
        <v>5020</v>
      </c>
      <c r="B317">
        <v>0</v>
      </c>
      <c r="C317">
        <v>-9105</v>
      </c>
      <c r="D317">
        <v>-33461</v>
      </c>
      <c r="E317">
        <v>0</v>
      </c>
    </row>
    <row r="318" spans="1:6" x14ac:dyDescent="0.25">
      <c r="A318">
        <v>5021</v>
      </c>
      <c r="B318">
        <v>0</v>
      </c>
      <c r="C318">
        <v>-9481</v>
      </c>
      <c r="D318">
        <v>-33461</v>
      </c>
      <c r="E318">
        <v>0</v>
      </c>
    </row>
    <row r="319" spans="1:6" x14ac:dyDescent="0.25">
      <c r="A319">
        <v>5024</v>
      </c>
      <c r="B319">
        <v>0</v>
      </c>
      <c r="C319">
        <v>-10330</v>
      </c>
      <c r="D319">
        <v>-33461</v>
      </c>
      <c r="E319">
        <v>0</v>
      </c>
    </row>
    <row r="320" spans="1:6" x14ac:dyDescent="0.25">
      <c r="A320">
        <v>5025</v>
      </c>
      <c r="B320">
        <v>0</v>
      </c>
      <c r="C320">
        <v>-5027</v>
      </c>
      <c r="D320">
        <v>-32263</v>
      </c>
      <c r="E320">
        <v>0</v>
      </c>
    </row>
    <row r="321" spans="1:5" x14ac:dyDescent="0.25">
      <c r="A321">
        <v>5050</v>
      </c>
      <c r="B321">
        <v>0</v>
      </c>
      <c r="C321">
        <v>-5026</v>
      </c>
      <c r="D321">
        <v>-30776</v>
      </c>
      <c r="E321">
        <v>0</v>
      </c>
    </row>
    <row r="322" spans="1:5" x14ac:dyDescent="0.25">
      <c r="A322">
        <v>5052</v>
      </c>
      <c r="B322">
        <v>3</v>
      </c>
      <c r="C322">
        <v>-5657</v>
      </c>
      <c r="D322">
        <v>-30794</v>
      </c>
      <c r="E322">
        <v>0</v>
      </c>
    </row>
    <row r="323" spans="1:5" x14ac:dyDescent="0.25">
      <c r="A323">
        <v>5060</v>
      </c>
      <c r="B323">
        <v>0</v>
      </c>
      <c r="C323">
        <v>-7953</v>
      </c>
      <c r="D323">
        <v>-30844</v>
      </c>
      <c r="E323">
        <v>0</v>
      </c>
    </row>
    <row r="324" spans="1:5" x14ac:dyDescent="0.25">
      <c r="A324">
        <v>5063</v>
      </c>
      <c r="B324">
        <v>0</v>
      </c>
      <c r="C324">
        <v>-5033</v>
      </c>
      <c r="D324">
        <v>-29774</v>
      </c>
      <c r="E324">
        <v>0</v>
      </c>
    </row>
    <row r="325" spans="1:5" x14ac:dyDescent="0.25">
      <c r="A325">
        <v>5068</v>
      </c>
      <c r="B325">
        <v>0</v>
      </c>
      <c r="C325">
        <v>-5673</v>
      </c>
      <c r="D325">
        <v>-29774</v>
      </c>
      <c r="E325">
        <v>0</v>
      </c>
    </row>
    <row r="326" spans="1:5" x14ac:dyDescent="0.25">
      <c r="A326">
        <v>5070</v>
      </c>
      <c r="B326">
        <v>0</v>
      </c>
      <c r="C326">
        <v>-9130</v>
      </c>
      <c r="D326">
        <v>-30820</v>
      </c>
      <c r="E326">
        <v>0</v>
      </c>
    </row>
    <row r="327" spans="1:5" x14ac:dyDescent="0.25">
      <c r="A327">
        <v>5073</v>
      </c>
      <c r="B327">
        <v>0</v>
      </c>
      <c r="C327">
        <v>-7973</v>
      </c>
      <c r="D327">
        <v>-29824</v>
      </c>
      <c r="E327">
        <v>0</v>
      </c>
    </row>
    <row r="328" spans="1:5" x14ac:dyDescent="0.25">
      <c r="A328">
        <v>5074</v>
      </c>
      <c r="B328">
        <v>0</v>
      </c>
      <c r="C328">
        <v>-10290</v>
      </c>
      <c r="D328">
        <v>-30840</v>
      </c>
      <c r="E328">
        <v>0</v>
      </c>
    </row>
    <row r="329" spans="1:5" x14ac:dyDescent="0.25">
      <c r="A329">
        <v>5081</v>
      </c>
      <c r="B329">
        <v>0</v>
      </c>
      <c r="C329">
        <v>-5694</v>
      </c>
      <c r="D329">
        <v>-29104</v>
      </c>
      <c r="E329">
        <v>0</v>
      </c>
    </row>
    <row r="330" spans="1:5" x14ac:dyDescent="0.25">
      <c r="A330">
        <v>5087</v>
      </c>
      <c r="B330">
        <v>0</v>
      </c>
      <c r="C330">
        <v>-7993</v>
      </c>
      <c r="D330">
        <v>-29144</v>
      </c>
      <c r="E330">
        <v>0</v>
      </c>
    </row>
    <row r="331" spans="1:5" x14ac:dyDescent="0.25">
      <c r="A331">
        <v>5100</v>
      </c>
      <c r="B331">
        <v>0</v>
      </c>
      <c r="C331">
        <v>-5033</v>
      </c>
      <c r="D331">
        <v>-28213</v>
      </c>
      <c r="E331">
        <v>0</v>
      </c>
    </row>
    <row r="332" spans="1:5" x14ac:dyDescent="0.25">
      <c r="A332">
        <v>5106</v>
      </c>
      <c r="B332">
        <v>0</v>
      </c>
      <c r="C332">
        <v>-6240</v>
      </c>
      <c r="D332">
        <v>-28240</v>
      </c>
      <c r="E332">
        <v>0</v>
      </c>
    </row>
    <row r="333" spans="1:5" x14ac:dyDescent="0.25">
      <c r="A333">
        <v>5112</v>
      </c>
      <c r="B333">
        <v>0</v>
      </c>
      <c r="C333">
        <v>-7659</v>
      </c>
      <c r="D333">
        <v>-28278</v>
      </c>
      <c r="E333">
        <v>0</v>
      </c>
    </row>
    <row r="334" spans="1:5" x14ac:dyDescent="0.25">
      <c r="A334">
        <v>5119</v>
      </c>
      <c r="B334">
        <v>3</v>
      </c>
      <c r="C334">
        <v>-9323</v>
      </c>
      <c r="D334">
        <v>-28322</v>
      </c>
      <c r="E334">
        <v>0</v>
      </c>
    </row>
    <row r="335" spans="1:5" x14ac:dyDescent="0.25">
      <c r="A335">
        <v>5120</v>
      </c>
      <c r="B335">
        <v>0</v>
      </c>
      <c r="C335">
        <v>-9490</v>
      </c>
      <c r="D335">
        <v>-28322</v>
      </c>
      <c r="E335">
        <v>0</v>
      </c>
    </row>
    <row r="336" spans="1:5" x14ac:dyDescent="0.25">
      <c r="A336">
        <v>5121</v>
      </c>
      <c r="B336">
        <v>3</v>
      </c>
      <c r="C336">
        <v>-9665</v>
      </c>
      <c r="D336">
        <v>-28322</v>
      </c>
      <c r="E336">
        <v>0</v>
      </c>
    </row>
    <row r="337" spans="1:10" x14ac:dyDescent="0.25">
      <c r="A337">
        <v>5139</v>
      </c>
      <c r="B337">
        <v>0</v>
      </c>
      <c r="C337">
        <v>-5033</v>
      </c>
      <c r="D337">
        <v>-26240</v>
      </c>
      <c r="E337">
        <v>0</v>
      </c>
    </row>
    <row r="338" spans="1:10" x14ac:dyDescent="0.25">
      <c r="A338">
        <v>5300</v>
      </c>
      <c r="B338">
        <v>0</v>
      </c>
      <c r="C338">
        <v>-10313</v>
      </c>
      <c r="D338">
        <v>-28348</v>
      </c>
      <c r="E338">
        <v>0</v>
      </c>
    </row>
    <row r="340" spans="1:10" x14ac:dyDescent="0.25">
      <c r="A340" t="s">
        <v>562</v>
      </c>
    </row>
    <row r="341" spans="1:10" x14ac:dyDescent="0.25">
      <c r="A341" t="s">
        <v>671</v>
      </c>
    </row>
    <row r="342" spans="1:10" x14ac:dyDescent="0.25">
      <c r="A342" t="s">
        <v>0</v>
      </c>
      <c r="B342" t="s">
        <v>1</v>
      </c>
      <c r="C342" t="s">
        <v>399</v>
      </c>
      <c r="D342" t="s">
        <v>400</v>
      </c>
      <c r="E342" t="s">
        <v>397</v>
      </c>
      <c r="F342" t="s">
        <v>398</v>
      </c>
      <c r="G342" t="s">
        <v>672</v>
      </c>
      <c r="H342" t="s">
        <v>673</v>
      </c>
      <c r="I342" t="s">
        <v>674</v>
      </c>
      <c r="J342" t="s">
        <v>675</v>
      </c>
    </row>
    <row r="343" spans="1:10" x14ac:dyDescent="0.25">
      <c r="A343" t="s">
        <v>676</v>
      </c>
      <c r="B343">
        <v>1</v>
      </c>
      <c r="D343">
        <v>356</v>
      </c>
      <c r="E343">
        <v>812</v>
      </c>
      <c r="F343">
        <v>212</v>
      </c>
      <c r="H343">
        <v>364</v>
      </c>
      <c r="I343">
        <v>369</v>
      </c>
    </row>
    <row r="344" spans="1:10" x14ac:dyDescent="0.25">
      <c r="A344" t="s">
        <v>36</v>
      </c>
      <c r="B344">
        <v>1</v>
      </c>
      <c r="D344">
        <v>1</v>
      </c>
      <c r="E344">
        <v>4</v>
      </c>
      <c r="F344">
        <v>4</v>
      </c>
      <c r="H344">
        <v>4</v>
      </c>
      <c r="I344">
        <v>4</v>
      </c>
    </row>
    <row r="345" spans="1:10" x14ac:dyDescent="0.25">
      <c r="A345" t="s">
        <v>503</v>
      </c>
      <c r="B345">
        <v>1</v>
      </c>
      <c r="E345" t="s">
        <v>753</v>
      </c>
      <c r="F345" t="s">
        <v>753</v>
      </c>
    </row>
    <row r="346" spans="1:10" x14ac:dyDescent="0.25">
      <c r="A346" t="s">
        <v>677</v>
      </c>
      <c r="B346">
        <v>1</v>
      </c>
      <c r="D346">
        <v>178</v>
      </c>
      <c r="E346">
        <v>2880</v>
      </c>
      <c r="F346">
        <v>2426</v>
      </c>
      <c r="H346">
        <v>339</v>
      </c>
      <c r="I346">
        <v>223</v>
      </c>
    </row>
    <row r="347" spans="1:10" x14ac:dyDescent="0.25">
      <c r="A347" t="s">
        <v>42</v>
      </c>
      <c r="B347">
        <v>1</v>
      </c>
      <c r="D347">
        <v>30</v>
      </c>
      <c r="E347">
        <v>40</v>
      </c>
      <c r="F347">
        <v>40</v>
      </c>
      <c r="H347">
        <v>30</v>
      </c>
      <c r="I347">
        <v>30</v>
      </c>
    </row>
    <row r="348" spans="1:10" x14ac:dyDescent="0.25">
      <c r="A348" t="s">
        <v>678</v>
      </c>
      <c r="B348">
        <v>1</v>
      </c>
      <c r="D348">
        <v>4</v>
      </c>
      <c r="E348">
        <v>49.1</v>
      </c>
      <c r="F348">
        <v>41.4</v>
      </c>
      <c r="H348">
        <v>7.7</v>
      </c>
      <c r="I348">
        <v>5.0999999999999996</v>
      </c>
    </row>
    <row r="349" spans="1:10" x14ac:dyDescent="0.25">
      <c r="A349" t="s">
        <v>41</v>
      </c>
      <c r="B349">
        <v>1</v>
      </c>
      <c r="D349">
        <v>0</v>
      </c>
      <c r="E349">
        <v>0</v>
      </c>
      <c r="F349">
        <v>0</v>
      </c>
      <c r="H349">
        <v>0</v>
      </c>
      <c r="I349">
        <v>0</v>
      </c>
    </row>
    <row r="350" spans="1:10" x14ac:dyDescent="0.25">
      <c r="A350" t="s">
        <v>679</v>
      </c>
      <c r="B350">
        <v>1</v>
      </c>
      <c r="D350">
        <v>0</v>
      </c>
      <c r="E350">
        <v>12</v>
      </c>
      <c r="F350">
        <v>12</v>
      </c>
      <c r="H350">
        <v>12</v>
      </c>
      <c r="I350">
        <v>12</v>
      </c>
    </row>
    <row r="351" spans="1:10" x14ac:dyDescent="0.25">
      <c r="A351" t="s">
        <v>563</v>
      </c>
      <c r="B351">
        <v>1</v>
      </c>
      <c r="D351">
        <v>0</v>
      </c>
      <c r="E351">
        <v>0</v>
      </c>
      <c r="F351">
        <v>0</v>
      </c>
      <c r="H351">
        <v>0</v>
      </c>
      <c r="I351">
        <v>0</v>
      </c>
    </row>
    <row r="352" spans="1:10" x14ac:dyDescent="0.25">
      <c r="A352" t="s">
        <v>680</v>
      </c>
      <c r="B352">
        <v>1</v>
      </c>
      <c r="D352">
        <v>0</v>
      </c>
      <c r="E352">
        <v>1</v>
      </c>
      <c r="F352">
        <v>1</v>
      </c>
      <c r="H352">
        <v>0</v>
      </c>
      <c r="I352">
        <v>0</v>
      </c>
    </row>
    <row r="353" spans="1:9" x14ac:dyDescent="0.25">
      <c r="A353" t="s">
        <v>681</v>
      </c>
      <c r="B353">
        <v>1</v>
      </c>
      <c r="D353">
        <v>16</v>
      </c>
      <c r="E353">
        <v>16</v>
      </c>
      <c r="F353">
        <v>16</v>
      </c>
      <c r="H353">
        <v>16</v>
      </c>
      <c r="I353">
        <v>16</v>
      </c>
    </row>
    <row r="354" spans="1:9" x14ac:dyDescent="0.25">
      <c r="A354" t="s">
        <v>682</v>
      </c>
      <c r="B354">
        <v>1</v>
      </c>
      <c r="D354">
        <v>308</v>
      </c>
      <c r="E354">
        <v>308</v>
      </c>
      <c r="F354">
        <v>308</v>
      </c>
      <c r="H354">
        <v>308</v>
      </c>
      <c r="I354">
        <v>308</v>
      </c>
    </row>
    <row r="355" spans="1:9" x14ac:dyDescent="0.25">
      <c r="A355" t="s">
        <v>683</v>
      </c>
      <c r="B355">
        <v>1</v>
      </c>
      <c r="D355">
        <v>1320</v>
      </c>
      <c r="E355">
        <v>1761</v>
      </c>
      <c r="F355">
        <v>1761</v>
      </c>
      <c r="H355">
        <v>1320</v>
      </c>
      <c r="I355">
        <v>1320</v>
      </c>
    </row>
    <row r="356" spans="1:9" x14ac:dyDescent="0.25">
      <c r="A356" t="s">
        <v>684</v>
      </c>
      <c r="B356">
        <v>1</v>
      </c>
      <c r="D356">
        <v>880</v>
      </c>
      <c r="E356">
        <v>1174</v>
      </c>
      <c r="F356">
        <v>1174</v>
      </c>
      <c r="H356">
        <v>880</v>
      </c>
      <c r="I356">
        <v>880</v>
      </c>
    </row>
    <row r="357" spans="1:9" x14ac:dyDescent="0.25">
      <c r="A357" t="s">
        <v>685</v>
      </c>
      <c r="B357">
        <v>1</v>
      </c>
      <c r="D357">
        <v>1760</v>
      </c>
      <c r="E357">
        <v>2348</v>
      </c>
      <c r="F357">
        <v>2348</v>
      </c>
      <c r="H357">
        <v>1760</v>
      </c>
      <c r="I357">
        <v>1760</v>
      </c>
    </row>
    <row r="358" spans="1:9" x14ac:dyDescent="0.25">
      <c r="A358" t="s">
        <v>686</v>
      </c>
      <c r="B358">
        <v>1</v>
      </c>
    </row>
    <row r="359" spans="1:9" x14ac:dyDescent="0.25">
      <c r="A359" t="s">
        <v>687</v>
      </c>
      <c r="B359">
        <v>1</v>
      </c>
    </row>
    <row r="360" spans="1:9" x14ac:dyDescent="0.25">
      <c r="A360" t="s">
        <v>688</v>
      </c>
      <c r="B360">
        <v>1</v>
      </c>
    </row>
    <row r="361" spans="1:9" x14ac:dyDescent="0.25">
      <c r="A361" t="s">
        <v>689</v>
      </c>
      <c r="B361">
        <v>1</v>
      </c>
      <c r="D361" t="b">
        <v>0</v>
      </c>
      <c r="E361" t="b">
        <v>0</v>
      </c>
      <c r="F361" t="b">
        <v>0</v>
      </c>
      <c r="H361" t="b">
        <v>0</v>
      </c>
      <c r="I361" t="b">
        <v>0</v>
      </c>
    </row>
    <row r="362" spans="1:9" x14ac:dyDescent="0.25">
      <c r="A362" t="s">
        <v>690</v>
      </c>
      <c r="B362">
        <v>1</v>
      </c>
      <c r="D362" t="b">
        <v>0</v>
      </c>
      <c r="E362" t="b">
        <v>0</v>
      </c>
      <c r="F362" t="b">
        <v>0</v>
      </c>
      <c r="H362" t="b">
        <v>0</v>
      </c>
      <c r="I362" t="b">
        <v>0</v>
      </c>
    </row>
    <row r="363" spans="1:9" x14ac:dyDescent="0.25">
      <c r="A363" t="s">
        <v>676</v>
      </c>
      <c r="B363">
        <v>2</v>
      </c>
      <c r="D363">
        <v>812</v>
      </c>
      <c r="F363">
        <v>750</v>
      </c>
    </row>
    <row r="364" spans="1:9" x14ac:dyDescent="0.25">
      <c r="A364" t="s">
        <v>36</v>
      </c>
      <c r="B364">
        <v>2</v>
      </c>
      <c r="D364">
        <v>1</v>
      </c>
      <c r="F364">
        <v>2</v>
      </c>
    </row>
    <row r="365" spans="1:9" x14ac:dyDescent="0.25">
      <c r="A365" t="s">
        <v>503</v>
      </c>
      <c r="B365">
        <v>2</v>
      </c>
      <c r="D365" t="s">
        <v>754</v>
      </c>
      <c r="F365" t="s">
        <v>755</v>
      </c>
    </row>
    <row r="366" spans="1:9" x14ac:dyDescent="0.25">
      <c r="A366" t="s">
        <v>677</v>
      </c>
      <c r="B366">
        <v>2</v>
      </c>
      <c r="D366">
        <v>2629</v>
      </c>
      <c r="F366">
        <v>2684</v>
      </c>
    </row>
    <row r="367" spans="1:9" x14ac:dyDescent="0.25">
      <c r="A367" t="s">
        <v>42</v>
      </c>
      <c r="B367">
        <v>2</v>
      </c>
      <c r="D367">
        <v>35</v>
      </c>
      <c r="F367">
        <v>35</v>
      </c>
    </row>
    <row r="368" spans="1:9" x14ac:dyDescent="0.25">
      <c r="A368" t="s">
        <v>678</v>
      </c>
      <c r="B368">
        <v>2</v>
      </c>
      <c r="D368">
        <v>51.2</v>
      </c>
      <c r="F368">
        <v>52.3</v>
      </c>
    </row>
    <row r="369" spans="1:6" x14ac:dyDescent="0.25">
      <c r="A369" t="s">
        <v>41</v>
      </c>
      <c r="B369">
        <v>2</v>
      </c>
      <c r="D369">
        <v>0</v>
      </c>
      <c r="F369">
        <v>0</v>
      </c>
    </row>
    <row r="370" spans="1:6" x14ac:dyDescent="0.25">
      <c r="A370" t="s">
        <v>679</v>
      </c>
      <c r="B370">
        <v>2</v>
      </c>
      <c r="D370">
        <v>12</v>
      </c>
      <c r="F370">
        <v>12</v>
      </c>
    </row>
    <row r="371" spans="1:6" x14ac:dyDescent="0.25">
      <c r="A371" t="s">
        <v>563</v>
      </c>
      <c r="B371">
        <v>2</v>
      </c>
      <c r="D371">
        <v>0</v>
      </c>
      <c r="F371">
        <v>0</v>
      </c>
    </row>
    <row r="372" spans="1:6" x14ac:dyDescent="0.25">
      <c r="A372" t="s">
        <v>680</v>
      </c>
      <c r="B372">
        <v>2</v>
      </c>
      <c r="D372">
        <v>0</v>
      </c>
      <c r="F372">
        <v>0</v>
      </c>
    </row>
    <row r="373" spans="1:6" x14ac:dyDescent="0.25">
      <c r="A373" t="s">
        <v>681</v>
      </c>
      <c r="B373">
        <v>2</v>
      </c>
      <c r="D373">
        <v>16</v>
      </c>
      <c r="F373">
        <v>16</v>
      </c>
    </row>
    <row r="374" spans="1:6" x14ac:dyDescent="0.25">
      <c r="A374" t="s">
        <v>682</v>
      </c>
      <c r="B374">
        <v>2</v>
      </c>
      <c r="D374">
        <v>100</v>
      </c>
      <c r="F374">
        <v>100</v>
      </c>
    </row>
    <row r="375" spans="1:6" x14ac:dyDescent="0.25">
      <c r="A375" t="s">
        <v>683</v>
      </c>
      <c r="B375">
        <v>2</v>
      </c>
      <c r="D375">
        <v>1539</v>
      </c>
      <c r="F375">
        <v>1539</v>
      </c>
    </row>
    <row r="376" spans="1:6" x14ac:dyDescent="0.25">
      <c r="A376" t="s">
        <v>684</v>
      </c>
      <c r="B376">
        <v>2</v>
      </c>
      <c r="D376">
        <v>1026</v>
      </c>
      <c r="F376">
        <v>1026</v>
      </c>
    </row>
    <row r="377" spans="1:6" x14ac:dyDescent="0.25">
      <c r="A377" t="s">
        <v>685</v>
      </c>
      <c r="B377">
        <v>2</v>
      </c>
      <c r="D377">
        <v>2052</v>
      </c>
      <c r="F377">
        <v>2052</v>
      </c>
    </row>
    <row r="378" spans="1:6" x14ac:dyDescent="0.25">
      <c r="A378" t="s">
        <v>686</v>
      </c>
      <c r="B378">
        <v>2</v>
      </c>
    </row>
    <row r="379" spans="1:6" x14ac:dyDescent="0.25">
      <c r="A379" t="s">
        <v>687</v>
      </c>
      <c r="B379">
        <v>2</v>
      </c>
    </row>
    <row r="380" spans="1:6" x14ac:dyDescent="0.25">
      <c r="A380" t="s">
        <v>688</v>
      </c>
      <c r="B380">
        <v>2</v>
      </c>
    </row>
    <row r="381" spans="1:6" x14ac:dyDescent="0.25">
      <c r="A381" t="s">
        <v>689</v>
      </c>
      <c r="B381">
        <v>2</v>
      </c>
      <c r="D381" t="b">
        <v>0</v>
      </c>
      <c r="F381" t="b">
        <v>0</v>
      </c>
    </row>
    <row r="382" spans="1:6" x14ac:dyDescent="0.25">
      <c r="A382" t="s">
        <v>690</v>
      </c>
      <c r="B382">
        <v>2</v>
      </c>
      <c r="D382" t="b">
        <v>0</v>
      </c>
      <c r="F382" t="b">
        <v>0</v>
      </c>
    </row>
    <row r="383" spans="1:6" x14ac:dyDescent="0.25">
      <c r="A383" t="s">
        <v>676</v>
      </c>
      <c r="B383">
        <v>3</v>
      </c>
      <c r="D383">
        <v>912</v>
      </c>
    </row>
    <row r="384" spans="1:6" x14ac:dyDescent="0.25">
      <c r="A384" t="s">
        <v>36</v>
      </c>
      <c r="B384">
        <v>3</v>
      </c>
      <c r="D384">
        <v>1</v>
      </c>
    </row>
    <row r="385" spans="1:4" x14ac:dyDescent="0.25">
      <c r="A385" t="s">
        <v>503</v>
      </c>
      <c r="B385">
        <v>3</v>
      </c>
    </row>
    <row r="386" spans="1:4" x14ac:dyDescent="0.25">
      <c r="A386" t="s">
        <v>677</v>
      </c>
      <c r="B386">
        <v>3</v>
      </c>
      <c r="D386">
        <v>468</v>
      </c>
    </row>
    <row r="387" spans="1:4" x14ac:dyDescent="0.25">
      <c r="A387" t="s">
        <v>42</v>
      </c>
      <c r="B387">
        <v>3</v>
      </c>
      <c r="D387">
        <v>30</v>
      </c>
    </row>
    <row r="388" spans="1:4" x14ac:dyDescent="0.25">
      <c r="A388" t="s">
        <v>678</v>
      </c>
      <c r="B388">
        <v>3</v>
      </c>
      <c r="D388">
        <v>10.6</v>
      </c>
    </row>
    <row r="389" spans="1:4" x14ac:dyDescent="0.25">
      <c r="A389" t="s">
        <v>41</v>
      </c>
      <c r="B389">
        <v>3</v>
      </c>
      <c r="D389">
        <v>0</v>
      </c>
    </row>
    <row r="390" spans="1:4" x14ac:dyDescent="0.25">
      <c r="A390" t="s">
        <v>679</v>
      </c>
      <c r="B390">
        <v>3</v>
      </c>
      <c r="D390">
        <v>12</v>
      </c>
    </row>
    <row r="391" spans="1:4" x14ac:dyDescent="0.25">
      <c r="A391" t="s">
        <v>563</v>
      </c>
      <c r="B391">
        <v>3</v>
      </c>
      <c r="D391">
        <v>0</v>
      </c>
    </row>
    <row r="392" spans="1:4" x14ac:dyDescent="0.25">
      <c r="A392" t="s">
        <v>680</v>
      </c>
      <c r="B392">
        <v>3</v>
      </c>
      <c r="D392">
        <v>0</v>
      </c>
    </row>
    <row r="393" spans="1:4" x14ac:dyDescent="0.25">
      <c r="A393" t="s">
        <v>681</v>
      </c>
      <c r="B393">
        <v>3</v>
      </c>
      <c r="D393">
        <v>16</v>
      </c>
    </row>
    <row r="394" spans="1:4" x14ac:dyDescent="0.25">
      <c r="A394" t="s">
        <v>682</v>
      </c>
      <c r="B394">
        <v>3</v>
      </c>
      <c r="D394">
        <v>200</v>
      </c>
    </row>
    <row r="395" spans="1:4" x14ac:dyDescent="0.25">
      <c r="A395" t="s">
        <v>683</v>
      </c>
      <c r="B395">
        <v>3</v>
      </c>
      <c r="D395">
        <v>1320</v>
      </c>
    </row>
    <row r="396" spans="1:4" x14ac:dyDescent="0.25">
      <c r="A396" t="s">
        <v>684</v>
      </c>
      <c r="B396">
        <v>3</v>
      </c>
      <c r="D396">
        <v>880</v>
      </c>
    </row>
    <row r="397" spans="1:4" x14ac:dyDescent="0.25">
      <c r="A397" t="s">
        <v>685</v>
      </c>
      <c r="B397">
        <v>3</v>
      </c>
      <c r="D397">
        <v>1760</v>
      </c>
    </row>
    <row r="398" spans="1:4" x14ac:dyDescent="0.25">
      <c r="A398" t="s">
        <v>686</v>
      </c>
      <c r="B398">
        <v>3</v>
      </c>
    </row>
    <row r="399" spans="1:4" x14ac:dyDescent="0.25">
      <c r="A399" t="s">
        <v>687</v>
      </c>
      <c r="B399">
        <v>3</v>
      </c>
    </row>
    <row r="400" spans="1:4" x14ac:dyDescent="0.25">
      <c r="A400" t="s">
        <v>688</v>
      </c>
      <c r="B400">
        <v>3</v>
      </c>
    </row>
    <row r="401" spans="1:6" x14ac:dyDescent="0.25">
      <c r="A401" t="s">
        <v>689</v>
      </c>
      <c r="B401">
        <v>3</v>
      </c>
      <c r="D401" t="b">
        <v>0</v>
      </c>
    </row>
    <row r="402" spans="1:6" x14ac:dyDescent="0.25">
      <c r="A402" t="s">
        <v>690</v>
      </c>
      <c r="B402">
        <v>3</v>
      </c>
      <c r="D402" t="b">
        <v>0</v>
      </c>
    </row>
    <row r="403" spans="1:6" x14ac:dyDescent="0.25">
      <c r="A403" t="s">
        <v>676</v>
      </c>
      <c r="B403">
        <v>4</v>
      </c>
      <c r="F403">
        <v>5074</v>
      </c>
    </row>
    <row r="404" spans="1:6" x14ac:dyDescent="0.25">
      <c r="A404" t="s">
        <v>36</v>
      </c>
      <c r="B404">
        <v>4</v>
      </c>
      <c r="F404">
        <v>0</v>
      </c>
    </row>
    <row r="405" spans="1:6" x14ac:dyDescent="0.25">
      <c r="A405" t="s">
        <v>503</v>
      </c>
      <c r="B405">
        <v>4</v>
      </c>
    </row>
    <row r="406" spans="1:6" x14ac:dyDescent="0.25">
      <c r="A406" t="s">
        <v>677</v>
      </c>
      <c r="B406">
        <v>4</v>
      </c>
      <c r="F406">
        <v>225</v>
      </c>
    </row>
    <row r="407" spans="1:6" x14ac:dyDescent="0.25">
      <c r="A407" t="s">
        <v>42</v>
      </c>
      <c r="B407">
        <v>4</v>
      </c>
      <c r="F407">
        <v>30</v>
      </c>
    </row>
    <row r="408" spans="1:6" x14ac:dyDescent="0.25">
      <c r="A408" t="s">
        <v>678</v>
      </c>
      <c r="B408">
        <v>4</v>
      </c>
      <c r="F408">
        <v>5.0999999999999996</v>
      </c>
    </row>
    <row r="409" spans="1:6" x14ac:dyDescent="0.25">
      <c r="A409" t="s">
        <v>41</v>
      </c>
      <c r="B409">
        <v>4</v>
      </c>
      <c r="F409">
        <v>0</v>
      </c>
    </row>
    <row r="410" spans="1:6" x14ac:dyDescent="0.25">
      <c r="A410" t="s">
        <v>679</v>
      </c>
      <c r="B410">
        <v>4</v>
      </c>
      <c r="F410">
        <v>0</v>
      </c>
    </row>
    <row r="411" spans="1:6" x14ac:dyDescent="0.25">
      <c r="A411" t="s">
        <v>563</v>
      </c>
      <c r="B411">
        <v>4</v>
      </c>
      <c r="F411">
        <v>0</v>
      </c>
    </row>
    <row r="412" spans="1:6" x14ac:dyDescent="0.25">
      <c r="A412" t="s">
        <v>680</v>
      </c>
      <c r="B412">
        <v>4</v>
      </c>
      <c r="F412">
        <v>0</v>
      </c>
    </row>
    <row r="413" spans="1:6" x14ac:dyDescent="0.25">
      <c r="A413" t="s">
        <v>681</v>
      </c>
      <c r="B413">
        <v>4</v>
      </c>
      <c r="F413">
        <v>16</v>
      </c>
    </row>
    <row r="414" spans="1:6" x14ac:dyDescent="0.25">
      <c r="A414" t="s">
        <v>682</v>
      </c>
      <c r="B414">
        <v>4</v>
      </c>
      <c r="F414">
        <v>200</v>
      </c>
    </row>
    <row r="415" spans="1:6" x14ac:dyDescent="0.25">
      <c r="A415" t="s">
        <v>683</v>
      </c>
      <c r="B415">
        <v>4</v>
      </c>
      <c r="F415">
        <v>1320</v>
      </c>
    </row>
    <row r="416" spans="1:6" x14ac:dyDescent="0.25">
      <c r="A416" t="s">
        <v>684</v>
      </c>
      <c r="B416">
        <v>4</v>
      </c>
      <c r="F416">
        <v>880</v>
      </c>
    </row>
    <row r="417" spans="1:6" x14ac:dyDescent="0.25">
      <c r="A417" t="s">
        <v>685</v>
      </c>
      <c r="B417">
        <v>4</v>
      </c>
      <c r="F417">
        <v>1760</v>
      </c>
    </row>
    <row r="418" spans="1:6" x14ac:dyDescent="0.25">
      <c r="A418" t="s">
        <v>686</v>
      </c>
      <c r="B418">
        <v>4</v>
      </c>
    </row>
    <row r="419" spans="1:6" x14ac:dyDescent="0.25">
      <c r="A419" t="s">
        <v>687</v>
      </c>
      <c r="B419">
        <v>4</v>
      </c>
    </row>
    <row r="420" spans="1:6" x14ac:dyDescent="0.25">
      <c r="A420" t="s">
        <v>688</v>
      </c>
      <c r="B420">
        <v>4</v>
      </c>
    </row>
    <row r="421" spans="1:6" x14ac:dyDescent="0.25">
      <c r="A421" t="s">
        <v>689</v>
      </c>
      <c r="B421">
        <v>4</v>
      </c>
      <c r="F421" t="b">
        <v>0</v>
      </c>
    </row>
    <row r="422" spans="1:6" x14ac:dyDescent="0.25">
      <c r="A422" t="s">
        <v>690</v>
      </c>
      <c r="B422">
        <v>4</v>
      </c>
      <c r="F422" t="b">
        <v>0</v>
      </c>
    </row>
    <row r="423" spans="1:6" x14ac:dyDescent="0.25">
      <c r="A423" t="s">
        <v>676</v>
      </c>
      <c r="B423">
        <v>5</v>
      </c>
      <c r="C423">
        <v>812</v>
      </c>
    </row>
    <row r="424" spans="1:6" x14ac:dyDescent="0.25">
      <c r="A424" t="s">
        <v>36</v>
      </c>
      <c r="B424">
        <v>5</v>
      </c>
      <c r="C424">
        <v>1</v>
      </c>
    </row>
    <row r="425" spans="1:6" x14ac:dyDescent="0.25">
      <c r="A425" t="s">
        <v>503</v>
      </c>
      <c r="B425">
        <v>5</v>
      </c>
      <c r="C425" t="s">
        <v>754</v>
      </c>
    </row>
    <row r="426" spans="1:6" x14ac:dyDescent="0.25">
      <c r="A426" t="s">
        <v>677</v>
      </c>
      <c r="B426">
        <v>5</v>
      </c>
      <c r="C426">
        <v>499</v>
      </c>
    </row>
    <row r="427" spans="1:6" x14ac:dyDescent="0.25">
      <c r="A427" t="s">
        <v>42</v>
      </c>
      <c r="B427">
        <v>5</v>
      </c>
      <c r="C427">
        <v>30</v>
      </c>
    </row>
    <row r="428" spans="1:6" x14ac:dyDescent="0.25">
      <c r="A428" t="s">
        <v>678</v>
      </c>
      <c r="B428">
        <v>5</v>
      </c>
      <c r="C428">
        <v>11.3</v>
      </c>
    </row>
    <row r="429" spans="1:6" x14ac:dyDescent="0.25">
      <c r="A429" t="s">
        <v>41</v>
      </c>
      <c r="B429">
        <v>5</v>
      </c>
      <c r="C429">
        <v>0</v>
      </c>
    </row>
    <row r="430" spans="1:6" x14ac:dyDescent="0.25">
      <c r="A430" t="s">
        <v>679</v>
      </c>
      <c r="B430">
        <v>5</v>
      </c>
      <c r="C430">
        <v>12</v>
      </c>
    </row>
    <row r="431" spans="1:6" x14ac:dyDescent="0.25">
      <c r="A431" t="s">
        <v>563</v>
      </c>
      <c r="B431">
        <v>5</v>
      </c>
      <c r="C431">
        <v>0</v>
      </c>
    </row>
    <row r="432" spans="1:6" x14ac:dyDescent="0.25">
      <c r="A432" t="s">
        <v>680</v>
      </c>
      <c r="B432">
        <v>5</v>
      </c>
      <c r="C432">
        <v>0</v>
      </c>
    </row>
    <row r="433" spans="1:6" x14ac:dyDescent="0.25">
      <c r="A433" t="s">
        <v>681</v>
      </c>
      <c r="B433">
        <v>5</v>
      </c>
      <c r="C433">
        <v>16</v>
      </c>
    </row>
    <row r="434" spans="1:6" x14ac:dyDescent="0.25">
      <c r="A434" t="s">
        <v>682</v>
      </c>
      <c r="B434">
        <v>5</v>
      </c>
      <c r="C434">
        <v>200</v>
      </c>
    </row>
    <row r="435" spans="1:6" x14ac:dyDescent="0.25">
      <c r="A435" t="s">
        <v>683</v>
      </c>
      <c r="B435">
        <v>5</v>
      </c>
      <c r="C435">
        <v>1320</v>
      </c>
    </row>
    <row r="436" spans="1:6" x14ac:dyDescent="0.25">
      <c r="A436" t="s">
        <v>684</v>
      </c>
      <c r="B436">
        <v>5</v>
      </c>
      <c r="C436">
        <v>880</v>
      </c>
    </row>
    <row r="437" spans="1:6" x14ac:dyDescent="0.25">
      <c r="A437" t="s">
        <v>685</v>
      </c>
      <c r="B437">
        <v>5</v>
      </c>
      <c r="C437">
        <v>1760</v>
      </c>
    </row>
    <row r="438" spans="1:6" x14ac:dyDescent="0.25">
      <c r="A438" t="s">
        <v>686</v>
      </c>
      <c r="B438">
        <v>5</v>
      </c>
    </row>
    <row r="439" spans="1:6" x14ac:dyDescent="0.25">
      <c r="A439" t="s">
        <v>687</v>
      </c>
      <c r="B439">
        <v>5</v>
      </c>
    </row>
    <row r="440" spans="1:6" x14ac:dyDescent="0.25">
      <c r="A440" t="s">
        <v>688</v>
      </c>
      <c r="B440">
        <v>5</v>
      </c>
    </row>
    <row r="441" spans="1:6" x14ac:dyDescent="0.25">
      <c r="A441" t="s">
        <v>689</v>
      </c>
      <c r="B441">
        <v>5</v>
      </c>
      <c r="C441" t="b">
        <v>0</v>
      </c>
    </row>
    <row r="442" spans="1:6" x14ac:dyDescent="0.25">
      <c r="A442" t="s">
        <v>690</v>
      </c>
      <c r="B442">
        <v>5</v>
      </c>
      <c r="C442" t="b">
        <v>0</v>
      </c>
    </row>
    <row r="443" spans="1:6" x14ac:dyDescent="0.25">
      <c r="A443" t="s">
        <v>676</v>
      </c>
      <c r="B443">
        <v>6</v>
      </c>
      <c r="F443">
        <v>2109</v>
      </c>
    </row>
    <row r="444" spans="1:6" x14ac:dyDescent="0.25">
      <c r="A444" t="s">
        <v>36</v>
      </c>
      <c r="B444">
        <v>6</v>
      </c>
      <c r="F444">
        <v>2</v>
      </c>
    </row>
    <row r="445" spans="1:6" x14ac:dyDescent="0.25">
      <c r="A445" t="s">
        <v>503</v>
      </c>
      <c r="B445">
        <v>6</v>
      </c>
      <c r="F445" t="s">
        <v>756</v>
      </c>
    </row>
    <row r="446" spans="1:6" x14ac:dyDescent="0.25">
      <c r="A446" t="s">
        <v>677</v>
      </c>
      <c r="B446">
        <v>6</v>
      </c>
      <c r="F446">
        <v>336</v>
      </c>
    </row>
    <row r="447" spans="1:6" x14ac:dyDescent="0.25">
      <c r="A447" t="s">
        <v>42</v>
      </c>
      <c r="B447">
        <v>6</v>
      </c>
      <c r="F447">
        <v>40</v>
      </c>
    </row>
    <row r="448" spans="1:6" x14ac:dyDescent="0.25">
      <c r="A448" t="s">
        <v>678</v>
      </c>
      <c r="B448">
        <v>6</v>
      </c>
      <c r="F448">
        <v>5.7</v>
      </c>
    </row>
    <row r="449" spans="1:6" x14ac:dyDescent="0.25">
      <c r="A449" t="s">
        <v>41</v>
      </c>
      <c r="B449">
        <v>6</v>
      </c>
      <c r="F449">
        <v>0</v>
      </c>
    </row>
    <row r="450" spans="1:6" x14ac:dyDescent="0.25">
      <c r="A450" t="s">
        <v>679</v>
      </c>
      <c r="B450">
        <v>6</v>
      </c>
      <c r="F450">
        <v>12</v>
      </c>
    </row>
    <row r="451" spans="1:6" x14ac:dyDescent="0.25">
      <c r="A451" t="s">
        <v>563</v>
      </c>
      <c r="B451">
        <v>6</v>
      </c>
      <c r="F451">
        <v>0</v>
      </c>
    </row>
    <row r="452" spans="1:6" x14ac:dyDescent="0.25">
      <c r="A452" t="s">
        <v>680</v>
      </c>
      <c r="B452">
        <v>6</v>
      </c>
      <c r="F452">
        <v>0</v>
      </c>
    </row>
    <row r="453" spans="1:6" x14ac:dyDescent="0.25">
      <c r="A453" t="s">
        <v>681</v>
      </c>
      <c r="B453">
        <v>6</v>
      </c>
      <c r="F453">
        <v>16</v>
      </c>
    </row>
    <row r="454" spans="1:6" x14ac:dyDescent="0.25">
      <c r="A454" t="s">
        <v>682</v>
      </c>
      <c r="B454">
        <v>6</v>
      </c>
      <c r="F454">
        <v>200</v>
      </c>
    </row>
    <row r="455" spans="1:6" x14ac:dyDescent="0.25">
      <c r="A455" t="s">
        <v>683</v>
      </c>
      <c r="B455">
        <v>6</v>
      </c>
      <c r="F455">
        <v>1761</v>
      </c>
    </row>
    <row r="456" spans="1:6" x14ac:dyDescent="0.25">
      <c r="A456" t="s">
        <v>684</v>
      </c>
      <c r="B456">
        <v>6</v>
      </c>
      <c r="F456">
        <v>1174</v>
      </c>
    </row>
    <row r="457" spans="1:6" x14ac:dyDescent="0.25">
      <c r="A457" t="s">
        <v>685</v>
      </c>
      <c r="B457">
        <v>6</v>
      </c>
      <c r="F457">
        <v>2348</v>
      </c>
    </row>
    <row r="458" spans="1:6" x14ac:dyDescent="0.25">
      <c r="A458" t="s">
        <v>686</v>
      </c>
      <c r="B458">
        <v>6</v>
      </c>
    </row>
    <row r="459" spans="1:6" x14ac:dyDescent="0.25">
      <c r="A459" t="s">
        <v>687</v>
      </c>
      <c r="B459">
        <v>6</v>
      </c>
    </row>
    <row r="460" spans="1:6" x14ac:dyDescent="0.25">
      <c r="A460" t="s">
        <v>688</v>
      </c>
      <c r="B460">
        <v>6</v>
      </c>
    </row>
    <row r="461" spans="1:6" x14ac:dyDescent="0.25">
      <c r="A461" t="s">
        <v>689</v>
      </c>
      <c r="B461">
        <v>6</v>
      </c>
      <c r="F461" t="b">
        <v>0</v>
      </c>
    </row>
    <row r="462" spans="1:6" x14ac:dyDescent="0.25">
      <c r="A462" t="s">
        <v>690</v>
      </c>
      <c r="B462">
        <v>6</v>
      </c>
      <c r="F462" t="b">
        <v>0</v>
      </c>
    </row>
    <row r="463" spans="1:6" x14ac:dyDescent="0.25">
      <c r="A463" t="s">
        <v>676</v>
      </c>
      <c r="B463">
        <v>7</v>
      </c>
      <c r="C463">
        <v>3050</v>
      </c>
    </row>
    <row r="464" spans="1:6" x14ac:dyDescent="0.25">
      <c r="A464" t="s">
        <v>36</v>
      </c>
      <c r="B464">
        <v>7</v>
      </c>
      <c r="C464">
        <v>2</v>
      </c>
    </row>
    <row r="465" spans="1:3" x14ac:dyDescent="0.25">
      <c r="A465" t="s">
        <v>503</v>
      </c>
      <c r="B465">
        <v>7</v>
      </c>
      <c r="C465" t="s">
        <v>757</v>
      </c>
    </row>
    <row r="466" spans="1:3" x14ac:dyDescent="0.25">
      <c r="A466" t="s">
        <v>677</v>
      </c>
      <c r="B466">
        <v>7</v>
      </c>
      <c r="C466">
        <v>1885</v>
      </c>
    </row>
    <row r="467" spans="1:3" x14ac:dyDescent="0.25">
      <c r="A467" t="s">
        <v>42</v>
      </c>
      <c r="B467">
        <v>7</v>
      </c>
      <c r="C467">
        <v>40</v>
      </c>
    </row>
    <row r="468" spans="1:3" x14ac:dyDescent="0.25">
      <c r="A468" t="s">
        <v>678</v>
      </c>
      <c r="B468">
        <v>7</v>
      </c>
      <c r="C468">
        <v>32.1</v>
      </c>
    </row>
    <row r="469" spans="1:3" x14ac:dyDescent="0.25">
      <c r="A469" t="s">
        <v>41</v>
      </c>
      <c r="B469">
        <v>7</v>
      </c>
      <c r="C469">
        <v>0</v>
      </c>
    </row>
    <row r="470" spans="1:3" x14ac:dyDescent="0.25">
      <c r="A470" t="s">
        <v>679</v>
      </c>
      <c r="B470">
        <v>7</v>
      </c>
      <c r="C470">
        <v>12</v>
      </c>
    </row>
    <row r="471" spans="1:3" x14ac:dyDescent="0.25">
      <c r="A471" t="s">
        <v>563</v>
      </c>
      <c r="B471">
        <v>7</v>
      </c>
      <c r="C471">
        <v>0</v>
      </c>
    </row>
    <row r="472" spans="1:3" x14ac:dyDescent="0.25">
      <c r="A472" t="s">
        <v>680</v>
      </c>
      <c r="B472">
        <v>7</v>
      </c>
      <c r="C472">
        <v>0</v>
      </c>
    </row>
    <row r="473" spans="1:3" x14ac:dyDescent="0.25">
      <c r="A473" t="s">
        <v>681</v>
      </c>
      <c r="B473">
        <v>7</v>
      </c>
      <c r="C473">
        <v>16</v>
      </c>
    </row>
    <row r="474" spans="1:3" x14ac:dyDescent="0.25">
      <c r="A474" t="s">
        <v>682</v>
      </c>
      <c r="B474">
        <v>7</v>
      </c>
      <c r="C474">
        <v>200</v>
      </c>
    </row>
    <row r="475" spans="1:3" x14ac:dyDescent="0.25">
      <c r="A475" t="s">
        <v>683</v>
      </c>
      <c r="B475">
        <v>7</v>
      </c>
      <c r="C475">
        <v>1761</v>
      </c>
    </row>
    <row r="476" spans="1:3" x14ac:dyDescent="0.25">
      <c r="A476" t="s">
        <v>684</v>
      </c>
      <c r="B476">
        <v>7</v>
      </c>
      <c r="C476">
        <v>1174</v>
      </c>
    </row>
    <row r="477" spans="1:3" x14ac:dyDescent="0.25">
      <c r="A477" t="s">
        <v>685</v>
      </c>
      <c r="B477">
        <v>7</v>
      </c>
      <c r="C477">
        <v>2348</v>
      </c>
    </row>
    <row r="478" spans="1:3" x14ac:dyDescent="0.25">
      <c r="A478" t="s">
        <v>686</v>
      </c>
      <c r="B478">
        <v>7</v>
      </c>
    </row>
    <row r="479" spans="1:3" x14ac:dyDescent="0.25">
      <c r="A479" t="s">
        <v>687</v>
      </c>
      <c r="B479">
        <v>7</v>
      </c>
    </row>
    <row r="480" spans="1:3" x14ac:dyDescent="0.25">
      <c r="A480" t="s">
        <v>688</v>
      </c>
      <c r="B480">
        <v>7</v>
      </c>
    </row>
    <row r="481" spans="1:4" x14ac:dyDescent="0.25">
      <c r="A481" t="s">
        <v>689</v>
      </c>
      <c r="B481">
        <v>7</v>
      </c>
      <c r="C481" t="b">
        <v>0</v>
      </c>
    </row>
    <row r="482" spans="1:4" x14ac:dyDescent="0.25">
      <c r="A482" t="s">
        <v>690</v>
      </c>
      <c r="B482">
        <v>7</v>
      </c>
      <c r="C482" t="b">
        <v>0</v>
      </c>
    </row>
    <row r="483" spans="1:4" x14ac:dyDescent="0.25">
      <c r="A483" t="s">
        <v>676</v>
      </c>
      <c r="B483">
        <v>8</v>
      </c>
      <c r="D483">
        <v>750</v>
      </c>
    </row>
    <row r="484" spans="1:4" x14ac:dyDescent="0.25">
      <c r="A484" t="s">
        <v>36</v>
      </c>
      <c r="B484">
        <v>8</v>
      </c>
      <c r="D484">
        <v>2</v>
      </c>
    </row>
    <row r="485" spans="1:4" x14ac:dyDescent="0.25">
      <c r="A485" t="s">
        <v>503</v>
      </c>
      <c r="B485">
        <v>8</v>
      </c>
      <c r="D485" t="s">
        <v>758</v>
      </c>
    </row>
    <row r="486" spans="1:4" x14ac:dyDescent="0.25">
      <c r="A486" t="s">
        <v>677</v>
      </c>
      <c r="B486">
        <v>8</v>
      </c>
      <c r="D486">
        <v>1315</v>
      </c>
    </row>
    <row r="487" spans="1:4" x14ac:dyDescent="0.25">
      <c r="A487" t="s">
        <v>42</v>
      </c>
      <c r="B487">
        <v>8</v>
      </c>
      <c r="D487">
        <v>40</v>
      </c>
    </row>
    <row r="488" spans="1:4" x14ac:dyDescent="0.25">
      <c r="A488" t="s">
        <v>678</v>
      </c>
      <c r="B488">
        <v>8</v>
      </c>
      <c r="D488">
        <v>22.4</v>
      </c>
    </row>
    <row r="489" spans="1:4" x14ac:dyDescent="0.25">
      <c r="A489" t="s">
        <v>41</v>
      </c>
      <c r="B489">
        <v>8</v>
      </c>
      <c r="D489">
        <v>0</v>
      </c>
    </row>
    <row r="490" spans="1:4" x14ac:dyDescent="0.25">
      <c r="A490" t="s">
        <v>679</v>
      </c>
      <c r="B490">
        <v>8</v>
      </c>
      <c r="D490">
        <v>12</v>
      </c>
    </row>
    <row r="491" spans="1:4" x14ac:dyDescent="0.25">
      <c r="A491" t="s">
        <v>563</v>
      </c>
      <c r="B491">
        <v>8</v>
      </c>
      <c r="D491">
        <v>0</v>
      </c>
    </row>
    <row r="492" spans="1:4" x14ac:dyDescent="0.25">
      <c r="A492" t="s">
        <v>680</v>
      </c>
      <c r="B492">
        <v>8</v>
      </c>
      <c r="D492">
        <v>0</v>
      </c>
    </row>
    <row r="493" spans="1:4" x14ac:dyDescent="0.25">
      <c r="A493" t="s">
        <v>681</v>
      </c>
      <c r="B493">
        <v>8</v>
      </c>
      <c r="D493">
        <v>16</v>
      </c>
    </row>
    <row r="494" spans="1:4" x14ac:dyDescent="0.25">
      <c r="A494" t="s">
        <v>682</v>
      </c>
      <c r="B494">
        <v>8</v>
      </c>
      <c r="D494">
        <v>200</v>
      </c>
    </row>
    <row r="495" spans="1:4" x14ac:dyDescent="0.25">
      <c r="A495" t="s">
        <v>683</v>
      </c>
      <c r="B495">
        <v>8</v>
      </c>
      <c r="D495">
        <v>1761</v>
      </c>
    </row>
    <row r="496" spans="1:4" x14ac:dyDescent="0.25">
      <c r="A496" t="s">
        <v>684</v>
      </c>
      <c r="B496">
        <v>8</v>
      </c>
      <c r="D496">
        <v>1174</v>
      </c>
    </row>
    <row r="497" spans="1:6" x14ac:dyDescent="0.25">
      <c r="A497" t="s">
        <v>685</v>
      </c>
      <c r="B497">
        <v>8</v>
      </c>
      <c r="D497">
        <v>2348</v>
      </c>
    </row>
    <row r="498" spans="1:6" x14ac:dyDescent="0.25">
      <c r="A498" t="s">
        <v>686</v>
      </c>
      <c r="B498">
        <v>8</v>
      </c>
    </row>
    <row r="499" spans="1:6" x14ac:dyDescent="0.25">
      <c r="A499" t="s">
        <v>687</v>
      </c>
      <c r="B499">
        <v>8</v>
      </c>
    </row>
    <row r="500" spans="1:6" x14ac:dyDescent="0.25">
      <c r="A500" t="s">
        <v>688</v>
      </c>
      <c r="B500">
        <v>8</v>
      </c>
    </row>
    <row r="501" spans="1:6" x14ac:dyDescent="0.25">
      <c r="A501" t="s">
        <v>689</v>
      </c>
      <c r="B501">
        <v>8</v>
      </c>
      <c r="D501" t="b">
        <v>0</v>
      </c>
    </row>
    <row r="502" spans="1:6" x14ac:dyDescent="0.25">
      <c r="A502" t="s">
        <v>690</v>
      </c>
      <c r="B502">
        <v>8</v>
      </c>
      <c r="D502" t="b">
        <v>0</v>
      </c>
    </row>
    <row r="503" spans="1:6" x14ac:dyDescent="0.25">
      <c r="A503" t="s">
        <v>676</v>
      </c>
      <c r="B503">
        <v>9</v>
      </c>
      <c r="C503">
        <v>921</v>
      </c>
      <c r="D503">
        <v>217</v>
      </c>
      <c r="E503">
        <v>287</v>
      </c>
      <c r="F503">
        <v>10</v>
      </c>
    </row>
    <row r="504" spans="1:6" x14ac:dyDescent="0.25">
      <c r="A504" t="s">
        <v>36</v>
      </c>
      <c r="B504">
        <v>9</v>
      </c>
      <c r="C504">
        <v>1</v>
      </c>
      <c r="D504">
        <v>1</v>
      </c>
      <c r="E504">
        <v>1</v>
      </c>
      <c r="F504">
        <v>1</v>
      </c>
    </row>
    <row r="505" spans="1:6" x14ac:dyDescent="0.25">
      <c r="A505" t="s">
        <v>503</v>
      </c>
      <c r="B505">
        <v>9</v>
      </c>
      <c r="C505" t="s">
        <v>759</v>
      </c>
      <c r="D505" t="s">
        <v>759</v>
      </c>
      <c r="E505" t="s">
        <v>760</v>
      </c>
      <c r="F505" t="s">
        <v>760</v>
      </c>
    </row>
    <row r="506" spans="1:6" x14ac:dyDescent="0.25">
      <c r="A506" t="s">
        <v>677</v>
      </c>
      <c r="B506">
        <v>9</v>
      </c>
      <c r="C506">
        <v>439</v>
      </c>
      <c r="D506">
        <v>399</v>
      </c>
      <c r="E506">
        <v>556</v>
      </c>
      <c r="F506">
        <v>371</v>
      </c>
    </row>
    <row r="507" spans="1:6" x14ac:dyDescent="0.25">
      <c r="A507" t="s">
        <v>42</v>
      </c>
      <c r="B507">
        <v>9</v>
      </c>
      <c r="C507">
        <v>25</v>
      </c>
      <c r="D507">
        <v>25</v>
      </c>
      <c r="E507">
        <v>25</v>
      </c>
      <c r="F507">
        <v>25</v>
      </c>
    </row>
    <row r="508" spans="1:6" x14ac:dyDescent="0.25">
      <c r="A508" t="s">
        <v>678</v>
      </c>
      <c r="B508">
        <v>9</v>
      </c>
      <c r="C508">
        <v>12</v>
      </c>
      <c r="D508">
        <v>10.9</v>
      </c>
      <c r="E508">
        <v>15.2</v>
      </c>
      <c r="F508">
        <v>10.1</v>
      </c>
    </row>
    <row r="509" spans="1:6" x14ac:dyDescent="0.25">
      <c r="A509" t="s">
        <v>41</v>
      </c>
      <c r="B509">
        <v>9</v>
      </c>
      <c r="C509">
        <v>0</v>
      </c>
      <c r="D509">
        <v>0</v>
      </c>
      <c r="E509">
        <v>0</v>
      </c>
      <c r="F509">
        <v>0</v>
      </c>
    </row>
    <row r="510" spans="1:6" x14ac:dyDescent="0.25">
      <c r="A510" t="s">
        <v>679</v>
      </c>
      <c r="B510">
        <v>9</v>
      </c>
      <c r="C510">
        <v>0</v>
      </c>
      <c r="D510">
        <v>0</v>
      </c>
      <c r="E510">
        <v>0</v>
      </c>
      <c r="F510">
        <v>0</v>
      </c>
    </row>
    <row r="511" spans="1:6" x14ac:dyDescent="0.25">
      <c r="A511" t="s">
        <v>563</v>
      </c>
      <c r="B511">
        <v>9</v>
      </c>
      <c r="C511">
        <v>0</v>
      </c>
      <c r="D511">
        <v>0</v>
      </c>
      <c r="E511">
        <v>0</v>
      </c>
      <c r="F511">
        <v>0</v>
      </c>
    </row>
    <row r="512" spans="1:6" x14ac:dyDescent="0.25">
      <c r="A512" t="s">
        <v>680</v>
      </c>
      <c r="B512">
        <v>9</v>
      </c>
      <c r="C512">
        <v>0</v>
      </c>
      <c r="D512">
        <v>0</v>
      </c>
      <c r="E512">
        <v>0</v>
      </c>
      <c r="F512">
        <v>0</v>
      </c>
    </row>
    <row r="513" spans="1:6" x14ac:dyDescent="0.25">
      <c r="A513" t="s">
        <v>681</v>
      </c>
      <c r="B513">
        <v>9</v>
      </c>
      <c r="C513">
        <v>16</v>
      </c>
      <c r="D513">
        <v>16</v>
      </c>
      <c r="E513">
        <v>16</v>
      </c>
      <c r="F513">
        <v>16</v>
      </c>
    </row>
    <row r="514" spans="1:6" x14ac:dyDescent="0.25">
      <c r="A514" t="s">
        <v>682</v>
      </c>
      <c r="B514">
        <v>9</v>
      </c>
      <c r="C514">
        <v>200</v>
      </c>
      <c r="D514">
        <v>200</v>
      </c>
      <c r="E514">
        <v>200</v>
      </c>
      <c r="F514">
        <v>200</v>
      </c>
    </row>
    <row r="515" spans="1:6" x14ac:dyDescent="0.25">
      <c r="A515" t="s">
        <v>683</v>
      </c>
      <c r="B515">
        <v>9</v>
      </c>
      <c r="C515">
        <v>1101</v>
      </c>
      <c r="D515">
        <v>1101</v>
      </c>
      <c r="E515">
        <v>1101</v>
      </c>
      <c r="F515">
        <v>1101</v>
      </c>
    </row>
    <row r="516" spans="1:6" x14ac:dyDescent="0.25">
      <c r="A516" t="s">
        <v>684</v>
      </c>
      <c r="B516">
        <v>9</v>
      </c>
      <c r="C516">
        <v>734</v>
      </c>
      <c r="D516">
        <v>734</v>
      </c>
      <c r="E516">
        <v>734</v>
      </c>
      <c r="F516">
        <v>734</v>
      </c>
    </row>
    <row r="517" spans="1:6" x14ac:dyDescent="0.25">
      <c r="A517" t="s">
        <v>685</v>
      </c>
      <c r="B517">
        <v>9</v>
      </c>
      <c r="C517">
        <v>1468</v>
      </c>
      <c r="D517">
        <v>1468</v>
      </c>
      <c r="E517">
        <v>1468</v>
      </c>
      <c r="F517">
        <v>1468</v>
      </c>
    </row>
    <row r="518" spans="1:6" x14ac:dyDescent="0.25">
      <c r="A518" t="s">
        <v>686</v>
      </c>
      <c r="B518">
        <v>9</v>
      </c>
    </row>
    <row r="519" spans="1:6" x14ac:dyDescent="0.25">
      <c r="A519" t="s">
        <v>687</v>
      </c>
      <c r="B519">
        <v>9</v>
      </c>
    </row>
    <row r="520" spans="1:6" x14ac:dyDescent="0.25">
      <c r="A520" t="s">
        <v>688</v>
      </c>
      <c r="B520">
        <v>9</v>
      </c>
    </row>
    <row r="521" spans="1:6" x14ac:dyDescent="0.25">
      <c r="A521" t="s">
        <v>689</v>
      </c>
      <c r="B521">
        <v>9</v>
      </c>
      <c r="C521" t="b">
        <v>0</v>
      </c>
      <c r="D521" t="b">
        <v>0</v>
      </c>
      <c r="E521" t="b">
        <v>0</v>
      </c>
      <c r="F521" t="b">
        <v>0</v>
      </c>
    </row>
    <row r="522" spans="1:6" x14ac:dyDescent="0.25">
      <c r="A522" t="s">
        <v>690</v>
      </c>
      <c r="B522">
        <v>9</v>
      </c>
      <c r="C522" t="b">
        <v>0</v>
      </c>
      <c r="D522" t="b">
        <v>0</v>
      </c>
      <c r="E522" t="b">
        <v>0</v>
      </c>
      <c r="F522" t="b">
        <v>0</v>
      </c>
    </row>
    <row r="523" spans="1:6" x14ac:dyDescent="0.25">
      <c r="A523" t="s">
        <v>676</v>
      </c>
      <c r="B523">
        <v>10</v>
      </c>
      <c r="C523">
        <v>919</v>
      </c>
      <c r="D523">
        <v>301</v>
      </c>
      <c r="E523">
        <v>9</v>
      </c>
      <c r="F523">
        <v>11</v>
      </c>
    </row>
    <row r="524" spans="1:6" x14ac:dyDescent="0.25">
      <c r="A524" t="s">
        <v>36</v>
      </c>
      <c r="B524">
        <v>10</v>
      </c>
      <c r="C524">
        <v>1</v>
      </c>
      <c r="D524">
        <v>1</v>
      </c>
      <c r="E524">
        <v>1</v>
      </c>
      <c r="F524">
        <v>1</v>
      </c>
    </row>
    <row r="525" spans="1:6" x14ac:dyDescent="0.25">
      <c r="A525" t="s">
        <v>503</v>
      </c>
      <c r="B525">
        <v>10</v>
      </c>
      <c r="C525" t="s">
        <v>761</v>
      </c>
      <c r="D525" t="s">
        <v>761</v>
      </c>
      <c r="E525" t="s">
        <v>760</v>
      </c>
      <c r="F525" t="s">
        <v>760</v>
      </c>
    </row>
    <row r="526" spans="1:6" x14ac:dyDescent="0.25">
      <c r="A526" t="s">
        <v>677</v>
      </c>
      <c r="B526">
        <v>10</v>
      </c>
      <c r="C526">
        <v>438</v>
      </c>
      <c r="D526">
        <v>399</v>
      </c>
      <c r="E526">
        <v>371</v>
      </c>
      <c r="F526">
        <v>390</v>
      </c>
    </row>
    <row r="527" spans="1:6" x14ac:dyDescent="0.25">
      <c r="A527" t="s">
        <v>42</v>
      </c>
      <c r="B527">
        <v>10</v>
      </c>
      <c r="C527">
        <v>25</v>
      </c>
      <c r="D527">
        <v>25</v>
      </c>
      <c r="E527">
        <v>25</v>
      </c>
      <c r="F527">
        <v>25</v>
      </c>
    </row>
    <row r="528" spans="1:6" x14ac:dyDescent="0.25">
      <c r="A528" t="s">
        <v>678</v>
      </c>
      <c r="B528">
        <v>10</v>
      </c>
      <c r="C528">
        <v>11.9</v>
      </c>
      <c r="D528">
        <v>10.9</v>
      </c>
      <c r="E528">
        <v>10.1</v>
      </c>
      <c r="F528">
        <v>10.6</v>
      </c>
    </row>
    <row r="529" spans="1:6" x14ac:dyDescent="0.25">
      <c r="A529" t="s">
        <v>41</v>
      </c>
      <c r="B529">
        <v>10</v>
      </c>
      <c r="C529">
        <v>0</v>
      </c>
      <c r="D529">
        <v>0</v>
      </c>
      <c r="E529">
        <v>0</v>
      </c>
      <c r="F529">
        <v>0</v>
      </c>
    </row>
    <row r="530" spans="1:6" x14ac:dyDescent="0.25">
      <c r="A530" t="s">
        <v>679</v>
      </c>
      <c r="B530">
        <v>10</v>
      </c>
      <c r="C530">
        <v>0</v>
      </c>
      <c r="D530">
        <v>0</v>
      </c>
      <c r="E530">
        <v>0</v>
      </c>
      <c r="F530">
        <v>0</v>
      </c>
    </row>
    <row r="531" spans="1:6" x14ac:dyDescent="0.25">
      <c r="A531" t="s">
        <v>563</v>
      </c>
      <c r="B531">
        <v>10</v>
      </c>
      <c r="C531">
        <v>0</v>
      </c>
      <c r="D531">
        <v>0</v>
      </c>
      <c r="E531">
        <v>0</v>
      </c>
      <c r="F531">
        <v>0</v>
      </c>
    </row>
    <row r="532" spans="1:6" x14ac:dyDescent="0.25">
      <c r="A532" t="s">
        <v>680</v>
      </c>
      <c r="B532">
        <v>10</v>
      </c>
      <c r="C532">
        <v>0</v>
      </c>
      <c r="D532">
        <v>0</v>
      </c>
      <c r="E532">
        <v>0</v>
      </c>
      <c r="F532">
        <v>0</v>
      </c>
    </row>
    <row r="533" spans="1:6" x14ac:dyDescent="0.25">
      <c r="A533" t="s">
        <v>681</v>
      </c>
      <c r="B533">
        <v>10</v>
      </c>
      <c r="C533">
        <v>16</v>
      </c>
      <c r="D533">
        <v>16</v>
      </c>
      <c r="E533">
        <v>16</v>
      </c>
      <c r="F533">
        <v>16</v>
      </c>
    </row>
    <row r="534" spans="1:6" x14ac:dyDescent="0.25">
      <c r="A534" t="s">
        <v>682</v>
      </c>
      <c r="B534">
        <v>10</v>
      </c>
      <c r="C534">
        <v>200</v>
      </c>
      <c r="D534">
        <v>200</v>
      </c>
      <c r="E534">
        <v>200</v>
      </c>
      <c r="F534">
        <v>200</v>
      </c>
    </row>
    <row r="535" spans="1:6" x14ac:dyDescent="0.25">
      <c r="A535" t="s">
        <v>683</v>
      </c>
      <c r="B535">
        <v>10</v>
      </c>
      <c r="C535">
        <v>1101</v>
      </c>
      <c r="D535">
        <v>1101</v>
      </c>
      <c r="E535">
        <v>1101</v>
      </c>
      <c r="F535">
        <v>1101</v>
      </c>
    </row>
    <row r="536" spans="1:6" x14ac:dyDescent="0.25">
      <c r="A536" t="s">
        <v>684</v>
      </c>
      <c r="B536">
        <v>10</v>
      </c>
      <c r="C536">
        <v>734</v>
      </c>
      <c r="D536">
        <v>734</v>
      </c>
      <c r="E536">
        <v>734</v>
      </c>
      <c r="F536">
        <v>734</v>
      </c>
    </row>
    <row r="537" spans="1:6" x14ac:dyDescent="0.25">
      <c r="A537" t="s">
        <v>685</v>
      </c>
      <c r="B537">
        <v>10</v>
      </c>
      <c r="C537">
        <v>1468</v>
      </c>
      <c r="D537">
        <v>1468</v>
      </c>
      <c r="E537">
        <v>1468</v>
      </c>
      <c r="F537">
        <v>1468</v>
      </c>
    </row>
    <row r="538" spans="1:6" x14ac:dyDescent="0.25">
      <c r="A538" t="s">
        <v>686</v>
      </c>
      <c r="B538">
        <v>10</v>
      </c>
    </row>
    <row r="539" spans="1:6" x14ac:dyDescent="0.25">
      <c r="A539" t="s">
        <v>687</v>
      </c>
      <c r="B539">
        <v>10</v>
      </c>
    </row>
    <row r="540" spans="1:6" x14ac:dyDescent="0.25">
      <c r="A540" t="s">
        <v>688</v>
      </c>
      <c r="B540">
        <v>10</v>
      </c>
    </row>
    <row r="541" spans="1:6" x14ac:dyDescent="0.25">
      <c r="A541" t="s">
        <v>689</v>
      </c>
      <c r="B541">
        <v>10</v>
      </c>
      <c r="C541" t="b">
        <v>0</v>
      </c>
      <c r="D541" t="b">
        <v>0</v>
      </c>
      <c r="E541" t="b">
        <v>0</v>
      </c>
      <c r="F541" t="b">
        <v>0</v>
      </c>
    </row>
    <row r="542" spans="1:6" x14ac:dyDescent="0.25">
      <c r="A542" t="s">
        <v>690</v>
      </c>
      <c r="B542">
        <v>10</v>
      </c>
      <c r="C542" t="b">
        <v>0</v>
      </c>
      <c r="D542" t="b">
        <v>0</v>
      </c>
      <c r="E542" t="b">
        <v>0</v>
      </c>
      <c r="F542" t="b">
        <v>0</v>
      </c>
    </row>
    <row r="543" spans="1:6" x14ac:dyDescent="0.25">
      <c r="A543" t="s">
        <v>676</v>
      </c>
      <c r="B543">
        <v>11</v>
      </c>
      <c r="C543">
        <v>918</v>
      </c>
      <c r="D543">
        <v>313</v>
      </c>
      <c r="E543">
        <v>10</v>
      </c>
      <c r="F543">
        <v>12</v>
      </c>
    </row>
    <row r="544" spans="1:6" x14ac:dyDescent="0.25">
      <c r="A544" t="s">
        <v>36</v>
      </c>
      <c r="B544">
        <v>11</v>
      </c>
      <c r="C544">
        <v>1</v>
      </c>
      <c r="D544">
        <v>1</v>
      </c>
      <c r="E544">
        <v>1</v>
      </c>
      <c r="F544">
        <v>1</v>
      </c>
    </row>
    <row r="545" spans="1:6" x14ac:dyDescent="0.25">
      <c r="A545" t="s">
        <v>503</v>
      </c>
      <c r="B545">
        <v>11</v>
      </c>
      <c r="C545" t="s">
        <v>762</v>
      </c>
      <c r="D545" t="s">
        <v>762</v>
      </c>
      <c r="E545" t="s">
        <v>760</v>
      </c>
      <c r="F545" t="s">
        <v>760</v>
      </c>
    </row>
    <row r="546" spans="1:6" x14ac:dyDescent="0.25">
      <c r="A546" t="s">
        <v>677</v>
      </c>
      <c r="B546">
        <v>11</v>
      </c>
      <c r="C546">
        <v>438</v>
      </c>
      <c r="D546">
        <v>414</v>
      </c>
      <c r="E546">
        <v>390</v>
      </c>
      <c r="F546">
        <v>374</v>
      </c>
    </row>
    <row r="547" spans="1:6" x14ac:dyDescent="0.25">
      <c r="A547" t="s">
        <v>42</v>
      </c>
      <c r="B547">
        <v>11</v>
      </c>
      <c r="C547">
        <v>25</v>
      </c>
      <c r="D547">
        <v>25</v>
      </c>
      <c r="E547">
        <v>25</v>
      </c>
      <c r="F547">
        <v>25</v>
      </c>
    </row>
    <row r="548" spans="1:6" x14ac:dyDescent="0.25">
      <c r="A548" t="s">
        <v>678</v>
      </c>
      <c r="B548">
        <v>11</v>
      </c>
      <c r="C548">
        <v>11.9</v>
      </c>
      <c r="D548">
        <v>11.3</v>
      </c>
      <c r="E548">
        <v>10.6</v>
      </c>
      <c r="F548">
        <v>10.199999999999999</v>
      </c>
    </row>
    <row r="549" spans="1:6" x14ac:dyDescent="0.25">
      <c r="A549" t="s">
        <v>41</v>
      </c>
      <c r="B549">
        <v>11</v>
      </c>
      <c r="C549">
        <v>0</v>
      </c>
      <c r="D549">
        <v>0</v>
      </c>
      <c r="E549">
        <v>0</v>
      </c>
      <c r="F549">
        <v>0</v>
      </c>
    </row>
    <row r="550" spans="1:6" x14ac:dyDescent="0.25">
      <c r="A550" t="s">
        <v>679</v>
      </c>
      <c r="B550">
        <v>11</v>
      </c>
      <c r="C550">
        <v>0</v>
      </c>
      <c r="D550">
        <v>0</v>
      </c>
      <c r="E550">
        <v>0</v>
      </c>
      <c r="F550">
        <v>0</v>
      </c>
    </row>
    <row r="551" spans="1:6" x14ac:dyDescent="0.25">
      <c r="A551" t="s">
        <v>563</v>
      </c>
      <c r="B551">
        <v>11</v>
      </c>
      <c r="C551">
        <v>0</v>
      </c>
      <c r="D551">
        <v>0</v>
      </c>
      <c r="E551">
        <v>0</v>
      </c>
      <c r="F551">
        <v>0</v>
      </c>
    </row>
    <row r="552" spans="1:6" x14ac:dyDescent="0.25">
      <c r="A552" t="s">
        <v>680</v>
      </c>
      <c r="B552">
        <v>11</v>
      </c>
      <c r="C552">
        <v>0</v>
      </c>
      <c r="D552">
        <v>0</v>
      </c>
      <c r="E552">
        <v>0</v>
      </c>
      <c r="F552">
        <v>0</v>
      </c>
    </row>
    <row r="553" spans="1:6" x14ac:dyDescent="0.25">
      <c r="A553" t="s">
        <v>681</v>
      </c>
      <c r="B553">
        <v>11</v>
      </c>
      <c r="C553">
        <v>16</v>
      </c>
      <c r="D553">
        <v>16</v>
      </c>
      <c r="E553">
        <v>16</v>
      </c>
      <c r="F553">
        <v>16</v>
      </c>
    </row>
    <row r="554" spans="1:6" x14ac:dyDescent="0.25">
      <c r="A554" t="s">
        <v>682</v>
      </c>
      <c r="B554">
        <v>11</v>
      </c>
      <c r="C554">
        <v>200</v>
      </c>
      <c r="D554">
        <v>200</v>
      </c>
      <c r="E554">
        <v>200</v>
      </c>
      <c r="F554">
        <v>200</v>
      </c>
    </row>
    <row r="555" spans="1:6" x14ac:dyDescent="0.25">
      <c r="A555" t="s">
        <v>683</v>
      </c>
      <c r="B555">
        <v>11</v>
      </c>
      <c r="C555">
        <v>1101</v>
      </c>
      <c r="D555">
        <v>1101</v>
      </c>
      <c r="E555">
        <v>1101</v>
      </c>
      <c r="F555">
        <v>1101</v>
      </c>
    </row>
    <row r="556" spans="1:6" x14ac:dyDescent="0.25">
      <c r="A556" t="s">
        <v>684</v>
      </c>
      <c r="B556">
        <v>11</v>
      </c>
      <c r="C556">
        <v>734</v>
      </c>
      <c r="D556">
        <v>734</v>
      </c>
      <c r="E556">
        <v>734</v>
      </c>
      <c r="F556">
        <v>734</v>
      </c>
    </row>
    <row r="557" spans="1:6" x14ac:dyDescent="0.25">
      <c r="A557" t="s">
        <v>685</v>
      </c>
      <c r="B557">
        <v>11</v>
      </c>
      <c r="C557">
        <v>1468</v>
      </c>
      <c r="D557">
        <v>1468</v>
      </c>
      <c r="E557">
        <v>1468</v>
      </c>
      <c r="F557">
        <v>1468</v>
      </c>
    </row>
    <row r="558" spans="1:6" x14ac:dyDescent="0.25">
      <c r="A558" t="s">
        <v>686</v>
      </c>
      <c r="B558">
        <v>11</v>
      </c>
    </row>
    <row r="559" spans="1:6" x14ac:dyDescent="0.25">
      <c r="A559" t="s">
        <v>687</v>
      </c>
      <c r="B559">
        <v>11</v>
      </c>
    </row>
    <row r="560" spans="1:6" x14ac:dyDescent="0.25">
      <c r="A560" t="s">
        <v>688</v>
      </c>
      <c r="B560">
        <v>11</v>
      </c>
    </row>
    <row r="561" spans="1:6" x14ac:dyDescent="0.25">
      <c r="A561" t="s">
        <v>689</v>
      </c>
      <c r="B561">
        <v>11</v>
      </c>
      <c r="C561" t="b">
        <v>0</v>
      </c>
      <c r="D561" t="b">
        <v>0</v>
      </c>
      <c r="E561" t="b">
        <v>0</v>
      </c>
      <c r="F561" t="b">
        <v>0</v>
      </c>
    </row>
    <row r="562" spans="1:6" x14ac:dyDescent="0.25">
      <c r="A562" t="s">
        <v>690</v>
      </c>
      <c r="B562">
        <v>11</v>
      </c>
      <c r="C562" t="b">
        <v>0</v>
      </c>
      <c r="D562" t="b">
        <v>0</v>
      </c>
      <c r="E562" t="b">
        <v>0</v>
      </c>
      <c r="F562" t="b">
        <v>0</v>
      </c>
    </row>
    <row r="563" spans="1:6" x14ac:dyDescent="0.25">
      <c r="A563" t="s">
        <v>676</v>
      </c>
      <c r="B563">
        <v>12</v>
      </c>
      <c r="C563">
        <v>915</v>
      </c>
      <c r="D563">
        <v>108</v>
      </c>
      <c r="E563">
        <v>11</v>
      </c>
      <c r="F563">
        <v>937</v>
      </c>
    </row>
    <row r="564" spans="1:6" x14ac:dyDescent="0.25">
      <c r="A564" t="s">
        <v>36</v>
      </c>
      <c r="B564">
        <v>12</v>
      </c>
      <c r="C564">
        <v>1</v>
      </c>
      <c r="D564">
        <v>1</v>
      </c>
      <c r="E564">
        <v>1</v>
      </c>
      <c r="F564">
        <v>1</v>
      </c>
    </row>
    <row r="565" spans="1:6" x14ac:dyDescent="0.25">
      <c r="A565" t="s">
        <v>503</v>
      </c>
      <c r="B565">
        <v>12</v>
      </c>
      <c r="C565" t="s">
        <v>763</v>
      </c>
      <c r="D565" t="s">
        <v>763</v>
      </c>
      <c r="E565" t="s">
        <v>760</v>
      </c>
      <c r="F565" t="s">
        <v>760</v>
      </c>
    </row>
    <row r="566" spans="1:6" x14ac:dyDescent="0.25">
      <c r="A566" t="s">
        <v>677</v>
      </c>
      <c r="B566">
        <v>12</v>
      </c>
      <c r="C566">
        <v>437</v>
      </c>
      <c r="D566">
        <v>449</v>
      </c>
      <c r="E566">
        <v>374</v>
      </c>
      <c r="F566">
        <v>781</v>
      </c>
    </row>
    <row r="567" spans="1:6" x14ac:dyDescent="0.25">
      <c r="A567" t="s">
        <v>42</v>
      </c>
      <c r="B567">
        <v>12</v>
      </c>
      <c r="C567">
        <v>30</v>
      </c>
      <c r="D567">
        <v>30</v>
      </c>
      <c r="E567">
        <v>40</v>
      </c>
      <c r="F567">
        <v>40</v>
      </c>
    </row>
    <row r="568" spans="1:6" x14ac:dyDescent="0.25">
      <c r="A568" t="s">
        <v>678</v>
      </c>
      <c r="B568">
        <v>12</v>
      </c>
      <c r="C568">
        <v>9.9</v>
      </c>
      <c r="D568">
        <v>10.199999999999999</v>
      </c>
      <c r="E568">
        <v>6.4</v>
      </c>
      <c r="F568">
        <v>13.3</v>
      </c>
    </row>
    <row r="569" spans="1:6" x14ac:dyDescent="0.25">
      <c r="A569" t="s">
        <v>41</v>
      </c>
      <c r="B569">
        <v>12</v>
      </c>
      <c r="C569">
        <v>0</v>
      </c>
      <c r="D569">
        <v>0</v>
      </c>
      <c r="E569">
        <v>0</v>
      </c>
      <c r="F569">
        <v>0</v>
      </c>
    </row>
    <row r="570" spans="1:6" x14ac:dyDescent="0.25">
      <c r="A570" t="s">
        <v>679</v>
      </c>
      <c r="B570">
        <v>12</v>
      </c>
      <c r="C570">
        <v>0</v>
      </c>
      <c r="D570">
        <v>0</v>
      </c>
      <c r="E570" t="s">
        <v>764</v>
      </c>
      <c r="F570" t="s">
        <v>764</v>
      </c>
    </row>
    <row r="571" spans="1:6" x14ac:dyDescent="0.25">
      <c r="A571" t="s">
        <v>563</v>
      </c>
      <c r="B571">
        <v>12</v>
      </c>
      <c r="C571">
        <v>0</v>
      </c>
      <c r="D571">
        <v>0</v>
      </c>
      <c r="E571">
        <v>0</v>
      </c>
      <c r="F571">
        <v>0</v>
      </c>
    </row>
    <row r="572" spans="1:6" x14ac:dyDescent="0.25">
      <c r="A572" t="s">
        <v>680</v>
      </c>
      <c r="B572">
        <v>12</v>
      </c>
      <c r="C572">
        <v>0</v>
      </c>
      <c r="D572">
        <v>0</v>
      </c>
      <c r="E572">
        <v>0</v>
      </c>
      <c r="F572">
        <v>0</v>
      </c>
    </row>
    <row r="573" spans="1:6" x14ac:dyDescent="0.25">
      <c r="A573" t="s">
        <v>681</v>
      </c>
      <c r="B573">
        <v>12</v>
      </c>
      <c r="C573">
        <v>16</v>
      </c>
      <c r="D573">
        <v>16</v>
      </c>
      <c r="E573">
        <v>16</v>
      </c>
      <c r="F573">
        <v>16</v>
      </c>
    </row>
    <row r="574" spans="1:6" x14ac:dyDescent="0.25">
      <c r="A574" t="s">
        <v>682</v>
      </c>
      <c r="B574">
        <v>12</v>
      </c>
      <c r="C574">
        <v>200</v>
      </c>
      <c r="D574">
        <v>200</v>
      </c>
      <c r="E574">
        <v>200</v>
      </c>
      <c r="F574">
        <v>200</v>
      </c>
    </row>
    <row r="575" spans="1:6" x14ac:dyDescent="0.25">
      <c r="A575" t="s">
        <v>683</v>
      </c>
      <c r="B575">
        <v>12</v>
      </c>
      <c r="C575">
        <v>1320</v>
      </c>
      <c r="D575">
        <v>1320</v>
      </c>
      <c r="E575">
        <v>1761</v>
      </c>
      <c r="F575">
        <v>1761</v>
      </c>
    </row>
    <row r="576" spans="1:6" x14ac:dyDescent="0.25">
      <c r="A576" t="s">
        <v>684</v>
      </c>
      <c r="B576">
        <v>12</v>
      </c>
      <c r="C576">
        <v>880</v>
      </c>
      <c r="D576">
        <v>880</v>
      </c>
      <c r="E576">
        <v>1174</v>
      </c>
      <c r="F576">
        <v>1174</v>
      </c>
    </row>
    <row r="577" spans="1:6" x14ac:dyDescent="0.25">
      <c r="A577" t="s">
        <v>685</v>
      </c>
      <c r="B577">
        <v>12</v>
      </c>
      <c r="C577">
        <v>1760</v>
      </c>
      <c r="D577">
        <v>1760</v>
      </c>
      <c r="E577">
        <v>2348</v>
      </c>
      <c r="F577">
        <v>2348</v>
      </c>
    </row>
    <row r="578" spans="1:6" x14ac:dyDescent="0.25">
      <c r="A578" t="s">
        <v>686</v>
      </c>
      <c r="B578">
        <v>12</v>
      </c>
    </row>
    <row r="579" spans="1:6" x14ac:dyDescent="0.25">
      <c r="A579" t="s">
        <v>687</v>
      </c>
      <c r="B579">
        <v>12</v>
      </c>
    </row>
    <row r="580" spans="1:6" x14ac:dyDescent="0.25">
      <c r="A580" t="s">
        <v>688</v>
      </c>
      <c r="B580">
        <v>12</v>
      </c>
    </row>
    <row r="581" spans="1:6" x14ac:dyDescent="0.25">
      <c r="A581" t="s">
        <v>689</v>
      </c>
      <c r="B581">
        <v>12</v>
      </c>
      <c r="C581" t="b">
        <v>0</v>
      </c>
      <c r="D581" t="b">
        <v>0</v>
      </c>
      <c r="E581" t="b">
        <v>0</v>
      </c>
      <c r="F581" t="b">
        <v>0</v>
      </c>
    </row>
    <row r="582" spans="1:6" x14ac:dyDescent="0.25">
      <c r="A582" t="s">
        <v>690</v>
      </c>
      <c r="B582">
        <v>12</v>
      </c>
      <c r="C582" t="b">
        <v>0</v>
      </c>
      <c r="D582" t="b">
        <v>0</v>
      </c>
      <c r="E582" t="b">
        <v>0</v>
      </c>
      <c r="F582" t="b">
        <v>0</v>
      </c>
    </row>
    <row r="583" spans="1:6" x14ac:dyDescent="0.25">
      <c r="A583" t="s">
        <v>676</v>
      </c>
      <c r="B583">
        <v>13</v>
      </c>
      <c r="C583">
        <v>909</v>
      </c>
      <c r="E583">
        <v>937</v>
      </c>
      <c r="F583">
        <v>273</v>
      </c>
    </row>
    <row r="584" spans="1:6" x14ac:dyDescent="0.25">
      <c r="A584" t="s">
        <v>36</v>
      </c>
      <c r="B584">
        <v>13</v>
      </c>
      <c r="C584">
        <v>1</v>
      </c>
      <c r="E584">
        <v>1</v>
      </c>
      <c r="F584">
        <v>1</v>
      </c>
    </row>
    <row r="585" spans="1:6" x14ac:dyDescent="0.25">
      <c r="A585" t="s">
        <v>503</v>
      </c>
      <c r="B585">
        <v>13</v>
      </c>
      <c r="C585" t="s">
        <v>765</v>
      </c>
      <c r="E585" t="s">
        <v>760</v>
      </c>
      <c r="F585" t="s">
        <v>760</v>
      </c>
    </row>
    <row r="586" spans="1:6" x14ac:dyDescent="0.25">
      <c r="A586" t="s">
        <v>677</v>
      </c>
      <c r="B586">
        <v>13</v>
      </c>
      <c r="C586">
        <v>444</v>
      </c>
      <c r="E586">
        <v>748</v>
      </c>
      <c r="F586">
        <v>390</v>
      </c>
    </row>
    <row r="587" spans="1:6" x14ac:dyDescent="0.25">
      <c r="A587" t="s">
        <v>42</v>
      </c>
      <c r="B587">
        <v>13</v>
      </c>
      <c r="C587">
        <v>25</v>
      </c>
      <c r="E587">
        <v>25</v>
      </c>
      <c r="F587">
        <v>25</v>
      </c>
    </row>
    <row r="588" spans="1:6" x14ac:dyDescent="0.25">
      <c r="A588" t="s">
        <v>678</v>
      </c>
      <c r="B588">
        <v>13</v>
      </c>
      <c r="C588">
        <v>12.1</v>
      </c>
      <c r="E588">
        <v>20.399999999999999</v>
      </c>
      <c r="F588">
        <v>10.6</v>
      </c>
    </row>
    <row r="589" spans="1:6" x14ac:dyDescent="0.25">
      <c r="A589" t="s">
        <v>41</v>
      </c>
      <c r="B589">
        <v>13</v>
      </c>
      <c r="C589">
        <v>0</v>
      </c>
      <c r="E589">
        <v>0</v>
      </c>
      <c r="F589">
        <v>0</v>
      </c>
    </row>
    <row r="590" spans="1:6" x14ac:dyDescent="0.25">
      <c r="A590" t="s">
        <v>679</v>
      </c>
      <c r="B590">
        <v>13</v>
      </c>
      <c r="C590">
        <v>12</v>
      </c>
      <c r="E590">
        <v>12</v>
      </c>
      <c r="F590">
        <v>12</v>
      </c>
    </row>
    <row r="591" spans="1:6" x14ac:dyDescent="0.25">
      <c r="A591" t="s">
        <v>563</v>
      </c>
      <c r="B591">
        <v>13</v>
      </c>
      <c r="C591">
        <v>0</v>
      </c>
      <c r="E591">
        <v>0</v>
      </c>
      <c r="F591">
        <v>0</v>
      </c>
    </row>
    <row r="592" spans="1:6" x14ac:dyDescent="0.25">
      <c r="A592" t="s">
        <v>680</v>
      </c>
      <c r="B592">
        <v>13</v>
      </c>
      <c r="C592">
        <v>0</v>
      </c>
      <c r="E592">
        <v>0</v>
      </c>
      <c r="F592">
        <v>0</v>
      </c>
    </row>
    <row r="593" spans="1:6" x14ac:dyDescent="0.25">
      <c r="A593" t="s">
        <v>681</v>
      </c>
      <c r="B593">
        <v>13</v>
      </c>
      <c r="C593">
        <v>16</v>
      </c>
      <c r="E593">
        <v>16</v>
      </c>
      <c r="F593">
        <v>16</v>
      </c>
    </row>
    <row r="594" spans="1:6" x14ac:dyDescent="0.25">
      <c r="A594" t="s">
        <v>682</v>
      </c>
      <c r="B594">
        <v>13</v>
      </c>
      <c r="C594">
        <v>395</v>
      </c>
      <c r="E594">
        <v>395</v>
      </c>
      <c r="F594">
        <v>395</v>
      </c>
    </row>
    <row r="595" spans="1:6" x14ac:dyDescent="0.25">
      <c r="A595" t="s">
        <v>683</v>
      </c>
      <c r="B595">
        <v>13</v>
      </c>
      <c r="C595">
        <v>1101</v>
      </c>
      <c r="E595">
        <v>1101</v>
      </c>
      <c r="F595">
        <v>1101</v>
      </c>
    </row>
    <row r="596" spans="1:6" x14ac:dyDescent="0.25">
      <c r="A596" t="s">
        <v>684</v>
      </c>
      <c r="B596">
        <v>13</v>
      </c>
      <c r="C596">
        <v>734</v>
      </c>
      <c r="E596">
        <v>734</v>
      </c>
      <c r="F596">
        <v>734</v>
      </c>
    </row>
    <row r="597" spans="1:6" x14ac:dyDescent="0.25">
      <c r="A597" t="s">
        <v>685</v>
      </c>
      <c r="B597">
        <v>13</v>
      </c>
      <c r="C597">
        <v>1468</v>
      </c>
      <c r="E597">
        <v>1468</v>
      </c>
      <c r="F597">
        <v>1468</v>
      </c>
    </row>
    <row r="598" spans="1:6" x14ac:dyDescent="0.25">
      <c r="A598" t="s">
        <v>686</v>
      </c>
      <c r="B598">
        <v>13</v>
      </c>
    </row>
    <row r="599" spans="1:6" x14ac:dyDescent="0.25">
      <c r="A599" t="s">
        <v>687</v>
      </c>
      <c r="B599">
        <v>13</v>
      </c>
    </row>
    <row r="600" spans="1:6" x14ac:dyDescent="0.25">
      <c r="A600" t="s">
        <v>688</v>
      </c>
      <c r="B600">
        <v>13</v>
      </c>
    </row>
    <row r="601" spans="1:6" x14ac:dyDescent="0.25">
      <c r="A601" t="s">
        <v>689</v>
      </c>
      <c r="B601">
        <v>13</v>
      </c>
      <c r="C601" t="b">
        <v>0</v>
      </c>
      <c r="E601" t="b">
        <v>0</v>
      </c>
      <c r="F601" t="b">
        <v>0</v>
      </c>
    </row>
    <row r="602" spans="1:6" x14ac:dyDescent="0.25">
      <c r="A602" t="s">
        <v>690</v>
      </c>
      <c r="B602">
        <v>13</v>
      </c>
      <c r="C602" t="b">
        <v>0</v>
      </c>
      <c r="E602" t="b">
        <v>0</v>
      </c>
      <c r="F602" t="b">
        <v>0</v>
      </c>
    </row>
    <row r="603" spans="1:6" x14ac:dyDescent="0.25">
      <c r="A603" t="s">
        <v>676</v>
      </c>
      <c r="B603">
        <v>14</v>
      </c>
      <c r="C603">
        <v>937</v>
      </c>
      <c r="E603">
        <v>2125</v>
      </c>
    </row>
    <row r="604" spans="1:6" x14ac:dyDescent="0.25">
      <c r="A604" t="s">
        <v>36</v>
      </c>
      <c r="B604">
        <v>14</v>
      </c>
      <c r="C604">
        <v>2</v>
      </c>
      <c r="E604">
        <v>1</v>
      </c>
    </row>
    <row r="605" spans="1:6" x14ac:dyDescent="0.25">
      <c r="A605" t="s">
        <v>503</v>
      </c>
      <c r="B605">
        <v>14</v>
      </c>
      <c r="C605" t="s">
        <v>754</v>
      </c>
      <c r="E605" t="s">
        <v>766</v>
      </c>
    </row>
    <row r="606" spans="1:6" x14ac:dyDescent="0.25">
      <c r="A606" t="s">
        <v>677</v>
      </c>
      <c r="B606">
        <v>14</v>
      </c>
      <c r="C606">
        <v>869</v>
      </c>
      <c r="E606">
        <v>2663</v>
      </c>
    </row>
    <row r="607" spans="1:6" x14ac:dyDescent="0.25">
      <c r="A607" t="s">
        <v>42</v>
      </c>
      <c r="B607">
        <v>14</v>
      </c>
      <c r="C607">
        <v>25</v>
      </c>
      <c r="E607">
        <v>25</v>
      </c>
    </row>
    <row r="608" spans="1:6" x14ac:dyDescent="0.25">
      <c r="A608" t="s">
        <v>678</v>
      </c>
      <c r="B608">
        <v>14</v>
      </c>
      <c r="C608">
        <v>23.7</v>
      </c>
      <c r="E608">
        <v>72.599999999999994</v>
      </c>
    </row>
    <row r="609" spans="1:5" x14ac:dyDescent="0.25">
      <c r="A609" t="s">
        <v>41</v>
      </c>
      <c r="B609">
        <v>14</v>
      </c>
      <c r="C609">
        <v>0</v>
      </c>
      <c r="E609">
        <v>0</v>
      </c>
    </row>
    <row r="610" spans="1:5" x14ac:dyDescent="0.25">
      <c r="A610" t="s">
        <v>679</v>
      </c>
      <c r="B610">
        <v>14</v>
      </c>
      <c r="C610">
        <v>12</v>
      </c>
      <c r="E610">
        <v>0</v>
      </c>
    </row>
    <row r="611" spans="1:5" x14ac:dyDescent="0.25">
      <c r="A611" t="s">
        <v>563</v>
      </c>
      <c r="B611">
        <v>14</v>
      </c>
      <c r="C611">
        <v>0</v>
      </c>
      <c r="E611">
        <v>0</v>
      </c>
    </row>
    <row r="612" spans="1:5" x14ac:dyDescent="0.25">
      <c r="A612" t="s">
        <v>680</v>
      </c>
      <c r="B612">
        <v>14</v>
      </c>
      <c r="C612">
        <v>0</v>
      </c>
      <c r="E612">
        <v>0</v>
      </c>
    </row>
    <row r="613" spans="1:5" x14ac:dyDescent="0.25">
      <c r="A613" t="s">
        <v>681</v>
      </c>
      <c r="B613">
        <v>14</v>
      </c>
      <c r="C613">
        <v>16</v>
      </c>
      <c r="E613">
        <v>16</v>
      </c>
    </row>
    <row r="614" spans="1:5" x14ac:dyDescent="0.25">
      <c r="A614" t="s">
        <v>682</v>
      </c>
      <c r="B614">
        <v>14</v>
      </c>
      <c r="C614">
        <v>100</v>
      </c>
      <c r="E614">
        <v>100</v>
      </c>
    </row>
    <row r="615" spans="1:5" x14ac:dyDescent="0.25">
      <c r="A615" t="s">
        <v>683</v>
      </c>
      <c r="B615">
        <v>14</v>
      </c>
      <c r="C615">
        <v>1101</v>
      </c>
      <c r="E615">
        <v>1101</v>
      </c>
    </row>
    <row r="616" spans="1:5" x14ac:dyDescent="0.25">
      <c r="A616" t="s">
        <v>684</v>
      </c>
      <c r="B616">
        <v>14</v>
      </c>
      <c r="C616">
        <v>734</v>
      </c>
      <c r="E616">
        <v>734</v>
      </c>
    </row>
    <row r="617" spans="1:5" x14ac:dyDescent="0.25">
      <c r="A617" t="s">
        <v>685</v>
      </c>
      <c r="B617">
        <v>14</v>
      </c>
      <c r="C617">
        <v>1468</v>
      </c>
      <c r="E617">
        <v>1468</v>
      </c>
    </row>
    <row r="618" spans="1:5" x14ac:dyDescent="0.25">
      <c r="A618" t="s">
        <v>686</v>
      </c>
      <c r="B618">
        <v>14</v>
      </c>
    </row>
    <row r="619" spans="1:5" x14ac:dyDescent="0.25">
      <c r="A619" t="s">
        <v>687</v>
      </c>
      <c r="B619">
        <v>14</v>
      </c>
    </row>
    <row r="620" spans="1:5" x14ac:dyDescent="0.25">
      <c r="A620" t="s">
        <v>688</v>
      </c>
      <c r="B620">
        <v>14</v>
      </c>
    </row>
    <row r="621" spans="1:5" x14ac:dyDescent="0.25">
      <c r="A621" t="s">
        <v>689</v>
      </c>
      <c r="B621">
        <v>14</v>
      </c>
      <c r="C621" t="b">
        <v>0</v>
      </c>
      <c r="E621" t="b">
        <v>0</v>
      </c>
    </row>
    <row r="622" spans="1:5" x14ac:dyDescent="0.25">
      <c r="A622" t="s">
        <v>690</v>
      </c>
      <c r="B622">
        <v>14</v>
      </c>
      <c r="C622" t="b">
        <v>0</v>
      </c>
      <c r="E622" t="b">
        <v>0</v>
      </c>
    </row>
    <row r="623" spans="1:5" x14ac:dyDescent="0.25">
      <c r="A623" t="s">
        <v>676</v>
      </c>
      <c r="B623">
        <v>15</v>
      </c>
      <c r="E623">
        <v>858</v>
      </c>
    </row>
    <row r="624" spans="1:5" x14ac:dyDescent="0.25">
      <c r="A624" t="s">
        <v>36</v>
      </c>
      <c r="B624">
        <v>15</v>
      </c>
      <c r="E624">
        <v>1</v>
      </c>
    </row>
    <row r="625" spans="1:5" x14ac:dyDescent="0.25">
      <c r="A625" t="s">
        <v>503</v>
      </c>
      <c r="B625">
        <v>15</v>
      </c>
      <c r="E625" t="s">
        <v>767</v>
      </c>
    </row>
    <row r="626" spans="1:5" x14ac:dyDescent="0.25">
      <c r="A626" t="s">
        <v>677</v>
      </c>
      <c r="B626">
        <v>15</v>
      </c>
      <c r="E626">
        <v>1133</v>
      </c>
    </row>
    <row r="627" spans="1:5" x14ac:dyDescent="0.25">
      <c r="A627" t="s">
        <v>42</v>
      </c>
      <c r="B627">
        <v>15</v>
      </c>
      <c r="E627">
        <v>25</v>
      </c>
    </row>
    <row r="628" spans="1:5" x14ac:dyDescent="0.25">
      <c r="A628" t="s">
        <v>678</v>
      </c>
      <c r="B628">
        <v>15</v>
      </c>
      <c r="E628">
        <v>30.9</v>
      </c>
    </row>
    <row r="629" spans="1:5" x14ac:dyDescent="0.25">
      <c r="A629" t="s">
        <v>41</v>
      </c>
      <c r="B629">
        <v>15</v>
      </c>
      <c r="E629">
        <v>0</v>
      </c>
    </row>
    <row r="630" spans="1:5" x14ac:dyDescent="0.25">
      <c r="A630" t="s">
        <v>679</v>
      </c>
      <c r="B630">
        <v>15</v>
      </c>
      <c r="E630">
        <v>12</v>
      </c>
    </row>
    <row r="631" spans="1:5" x14ac:dyDescent="0.25">
      <c r="A631" t="s">
        <v>563</v>
      </c>
      <c r="B631">
        <v>15</v>
      </c>
      <c r="E631">
        <v>0</v>
      </c>
    </row>
    <row r="632" spans="1:5" x14ac:dyDescent="0.25">
      <c r="A632" t="s">
        <v>680</v>
      </c>
      <c r="B632">
        <v>15</v>
      </c>
      <c r="E632">
        <v>0</v>
      </c>
    </row>
    <row r="633" spans="1:5" x14ac:dyDescent="0.25">
      <c r="A633" t="s">
        <v>681</v>
      </c>
      <c r="B633">
        <v>15</v>
      </c>
      <c r="E633">
        <v>16</v>
      </c>
    </row>
    <row r="634" spans="1:5" x14ac:dyDescent="0.25">
      <c r="A634" t="s">
        <v>682</v>
      </c>
      <c r="B634">
        <v>15</v>
      </c>
      <c r="E634">
        <v>200</v>
      </c>
    </row>
    <row r="635" spans="1:5" x14ac:dyDescent="0.25">
      <c r="A635" t="s">
        <v>683</v>
      </c>
      <c r="B635">
        <v>15</v>
      </c>
      <c r="E635">
        <v>1101</v>
      </c>
    </row>
    <row r="636" spans="1:5" x14ac:dyDescent="0.25">
      <c r="A636" t="s">
        <v>684</v>
      </c>
      <c r="B636">
        <v>15</v>
      </c>
      <c r="E636">
        <v>734</v>
      </c>
    </row>
    <row r="637" spans="1:5" x14ac:dyDescent="0.25">
      <c r="A637" t="s">
        <v>685</v>
      </c>
      <c r="B637">
        <v>15</v>
      </c>
      <c r="E637">
        <v>1468</v>
      </c>
    </row>
    <row r="638" spans="1:5" x14ac:dyDescent="0.25">
      <c r="A638" t="s">
        <v>686</v>
      </c>
      <c r="B638">
        <v>15</v>
      </c>
    </row>
    <row r="639" spans="1:5" x14ac:dyDescent="0.25">
      <c r="A639" t="s">
        <v>687</v>
      </c>
      <c r="B639">
        <v>15</v>
      </c>
    </row>
    <row r="640" spans="1:5" x14ac:dyDescent="0.25">
      <c r="A640" t="s">
        <v>688</v>
      </c>
      <c r="B640">
        <v>15</v>
      </c>
    </row>
    <row r="641" spans="1:5" x14ac:dyDescent="0.25">
      <c r="A641" t="s">
        <v>689</v>
      </c>
      <c r="B641">
        <v>15</v>
      </c>
      <c r="E641" t="b">
        <v>0</v>
      </c>
    </row>
    <row r="642" spans="1:5" x14ac:dyDescent="0.25">
      <c r="A642" t="s">
        <v>690</v>
      </c>
      <c r="B642">
        <v>15</v>
      </c>
      <c r="E642" t="b">
        <v>0</v>
      </c>
    </row>
    <row r="643" spans="1:5" x14ac:dyDescent="0.25">
      <c r="A643" t="s">
        <v>676</v>
      </c>
      <c r="B643">
        <v>16</v>
      </c>
      <c r="D643">
        <v>2206</v>
      </c>
    </row>
    <row r="644" spans="1:5" x14ac:dyDescent="0.25">
      <c r="A644" t="s">
        <v>36</v>
      </c>
      <c r="B644">
        <v>16</v>
      </c>
      <c r="D644">
        <v>1</v>
      </c>
    </row>
    <row r="645" spans="1:5" x14ac:dyDescent="0.25">
      <c r="A645" t="s">
        <v>503</v>
      </c>
      <c r="B645">
        <v>16</v>
      </c>
      <c r="D645" t="s">
        <v>768</v>
      </c>
    </row>
    <row r="646" spans="1:5" x14ac:dyDescent="0.25">
      <c r="A646" t="s">
        <v>677</v>
      </c>
      <c r="B646">
        <v>16</v>
      </c>
      <c r="D646">
        <v>2649</v>
      </c>
    </row>
    <row r="647" spans="1:5" x14ac:dyDescent="0.25">
      <c r="A647" t="s">
        <v>42</v>
      </c>
      <c r="B647">
        <v>16</v>
      </c>
      <c r="D647">
        <v>40</v>
      </c>
    </row>
    <row r="648" spans="1:5" x14ac:dyDescent="0.25">
      <c r="A648" t="s">
        <v>678</v>
      </c>
      <c r="B648">
        <v>16</v>
      </c>
      <c r="D648">
        <v>45.2</v>
      </c>
    </row>
    <row r="649" spans="1:5" x14ac:dyDescent="0.25">
      <c r="A649" t="s">
        <v>41</v>
      </c>
      <c r="B649">
        <v>16</v>
      </c>
      <c r="D649">
        <v>0</v>
      </c>
    </row>
    <row r="650" spans="1:5" x14ac:dyDescent="0.25">
      <c r="A650" t="s">
        <v>679</v>
      </c>
      <c r="B650">
        <v>16</v>
      </c>
      <c r="D650">
        <v>12</v>
      </c>
    </row>
    <row r="651" spans="1:5" x14ac:dyDescent="0.25">
      <c r="A651" t="s">
        <v>563</v>
      </c>
      <c r="B651">
        <v>16</v>
      </c>
      <c r="D651">
        <v>0</v>
      </c>
    </row>
    <row r="652" spans="1:5" x14ac:dyDescent="0.25">
      <c r="A652" t="s">
        <v>680</v>
      </c>
      <c r="B652">
        <v>16</v>
      </c>
      <c r="D652">
        <v>0</v>
      </c>
    </row>
    <row r="653" spans="1:5" x14ac:dyDescent="0.25">
      <c r="A653" t="s">
        <v>681</v>
      </c>
      <c r="B653">
        <v>16</v>
      </c>
      <c r="D653">
        <v>16</v>
      </c>
    </row>
    <row r="654" spans="1:5" x14ac:dyDescent="0.25">
      <c r="A654" t="s">
        <v>682</v>
      </c>
      <c r="B654">
        <v>16</v>
      </c>
      <c r="D654">
        <v>200</v>
      </c>
    </row>
    <row r="655" spans="1:5" x14ac:dyDescent="0.25">
      <c r="A655" t="s">
        <v>683</v>
      </c>
      <c r="B655">
        <v>16</v>
      </c>
      <c r="D655">
        <v>1761</v>
      </c>
    </row>
    <row r="656" spans="1:5" x14ac:dyDescent="0.25">
      <c r="A656" t="s">
        <v>684</v>
      </c>
      <c r="B656">
        <v>16</v>
      </c>
      <c r="D656">
        <v>1174</v>
      </c>
    </row>
    <row r="657" spans="1:5" x14ac:dyDescent="0.25">
      <c r="A657" t="s">
        <v>685</v>
      </c>
      <c r="B657">
        <v>16</v>
      </c>
      <c r="D657">
        <v>2348</v>
      </c>
    </row>
    <row r="658" spans="1:5" x14ac:dyDescent="0.25">
      <c r="A658" t="s">
        <v>686</v>
      </c>
      <c r="B658">
        <v>16</v>
      </c>
    </row>
    <row r="659" spans="1:5" x14ac:dyDescent="0.25">
      <c r="A659" t="s">
        <v>687</v>
      </c>
      <c r="B659">
        <v>16</v>
      </c>
    </row>
    <row r="660" spans="1:5" x14ac:dyDescent="0.25">
      <c r="A660" t="s">
        <v>688</v>
      </c>
      <c r="B660">
        <v>16</v>
      </c>
    </row>
    <row r="661" spans="1:5" x14ac:dyDescent="0.25">
      <c r="A661" t="s">
        <v>689</v>
      </c>
      <c r="B661">
        <v>16</v>
      </c>
      <c r="D661" t="b">
        <v>0</v>
      </c>
    </row>
    <row r="662" spans="1:5" x14ac:dyDescent="0.25">
      <c r="A662" t="s">
        <v>690</v>
      </c>
      <c r="B662">
        <v>16</v>
      </c>
      <c r="D662" t="b">
        <v>0</v>
      </c>
    </row>
    <row r="663" spans="1:5" x14ac:dyDescent="0.25">
      <c r="A663" t="s">
        <v>676</v>
      </c>
      <c r="B663">
        <v>17</v>
      </c>
      <c r="D663">
        <v>2212</v>
      </c>
      <c r="E663">
        <v>3350</v>
      </c>
    </row>
    <row r="664" spans="1:5" x14ac:dyDescent="0.25">
      <c r="A664" t="s">
        <v>36</v>
      </c>
      <c r="B664">
        <v>17</v>
      </c>
      <c r="D664">
        <v>1</v>
      </c>
      <c r="E664">
        <v>1</v>
      </c>
    </row>
    <row r="665" spans="1:5" x14ac:dyDescent="0.25">
      <c r="A665" t="s">
        <v>503</v>
      </c>
      <c r="B665">
        <v>17</v>
      </c>
      <c r="D665" t="s">
        <v>769</v>
      </c>
      <c r="E665" t="s">
        <v>770</v>
      </c>
    </row>
    <row r="666" spans="1:5" x14ac:dyDescent="0.25">
      <c r="A666" t="s">
        <v>677</v>
      </c>
      <c r="B666">
        <v>17</v>
      </c>
      <c r="D666">
        <v>2640</v>
      </c>
      <c r="E666">
        <v>2430</v>
      </c>
    </row>
    <row r="667" spans="1:5" x14ac:dyDescent="0.25">
      <c r="A667" t="s">
        <v>42</v>
      </c>
      <c r="B667">
        <v>17</v>
      </c>
      <c r="D667">
        <v>25</v>
      </c>
      <c r="E667">
        <v>40</v>
      </c>
    </row>
    <row r="668" spans="1:5" x14ac:dyDescent="0.25">
      <c r="A668" t="s">
        <v>678</v>
      </c>
      <c r="B668">
        <v>17</v>
      </c>
      <c r="D668">
        <v>72</v>
      </c>
      <c r="E668">
        <v>41.4</v>
      </c>
    </row>
    <row r="669" spans="1:5" x14ac:dyDescent="0.25">
      <c r="A669" t="s">
        <v>41</v>
      </c>
      <c r="B669">
        <v>17</v>
      </c>
      <c r="D669">
        <v>0</v>
      </c>
      <c r="E669">
        <v>0</v>
      </c>
    </row>
    <row r="670" spans="1:5" x14ac:dyDescent="0.25">
      <c r="A670" t="s">
        <v>679</v>
      </c>
      <c r="B670">
        <v>17</v>
      </c>
      <c r="D670">
        <v>0</v>
      </c>
      <c r="E670">
        <v>12</v>
      </c>
    </row>
    <row r="671" spans="1:5" x14ac:dyDescent="0.25">
      <c r="A671" t="s">
        <v>563</v>
      </c>
      <c r="B671">
        <v>17</v>
      </c>
      <c r="D671">
        <v>0</v>
      </c>
      <c r="E671">
        <v>0</v>
      </c>
    </row>
    <row r="672" spans="1:5" x14ac:dyDescent="0.25">
      <c r="A672" t="s">
        <v>680</v>
      </c>
      <c r="B672">
        <v>17</v>
      </c>
      <c r="D672">
        <v>0</v>
      </c>
      <c r="E672">
        <v>0</v>
      </c>
    </row>
    <row r="673" spans="1:5" x14ac:dyDescent="0.25">
      <c r="A673" t="s">
        <v>681</v>
      </c>
      <c r="B673">
        <v>17</v>
      </c>
      <c r="D673">
        <v>16</v>
      </c>
      <c r="E673">
        <v>16</v>
      </c>
    </row>
    <row r="674" spans="1:5" x14ac:dyDescent="0.25">
      <c r="A674" t="s">
        <v>682</v>
      </c>
      <c r="B674">
        <v>17</v>
      </c>
      <c r="D674">
        <v>100</v>
      </c>
      <c r="E674">
        <v>100</v>
      </c>
    </row>
    <row r="675" spans="1:5" x14ac:dyDescent="0.25">
      <c r="A675" t="s">
        <v>683</v>
      </c>
      <c r="B675">
        <v>17</v>
      </c>
      <c r="D675">
        <v>1101</v>
      </c>
      <c r="E675">
        <v>1761</v>
      </c>
    </row>
    <row r="676" spans="1:5" x14ac:dyDescent="0.25">
      <c r="A676" t="s">
        <v>684</v>
      </c>
      <c r="B676">
        <v>17</v>
      </c>
      <c r="D676">
        <v>734</v>
      </c>
      <c r="E676">
        <v>1174</v>
      </c>
    </row>
    <row r="677" spans="1:5" x14ac:dyDescent="0.25">
      <c r="A677" t="s">
        <v>685</v>
      </c>
      <c r="B677">
        <v>17</v>
      </c>
      <c r="D677">
        <v>1468</v>
      </c>
      <c r="E677">
        <v>2348</v>
      </c>
    </row>
    <row r="678" spans="1:5" x14ac:dyDescent="0.25">
      <c r="A678" t="s">
        <v>686</v>
      </c>
      <c r="B678">
        <v>17</v>
      </c>
    </row>
    <row r="679" spans="1:5" x14ac:dyDescent="0.25">
      <c r="A679" t="s">
        <v>687</v>
      </c>
      <c r="B679">
        <v>17</v>
      </c>
    </row>
    <row r="680" spans="1:5" x14ac:dyDescent="0.25">
      <c r="A680" t="s">
        <v>688</v>
      </c>
      <c r="B680">
        <v>17</v>
      </c>
    </row>
    <row r="681" spans="1:5" x14ac:dyDescent="0.25">
      <c r="A681" t="s">
        <v>689</v>
      </c>
      <c r="B681">
        <v>17</v>
      </c>
      <c r="D681" t="b">
        <v>0</v>
      </c>
      <c r="E681" t="b">
        <v>0</v>
      </c>
    </row>
    <row r="682" spans="1:5" x14ac:dyDescent="0.25">
      <c r="A682" t="s">
        <v>690</v>
      </c>
      <c r="B682">
        <v>17</v>
      </c>
      <c r="D682" t="b">
        <v>0</v>
      </c>
      <c r="E682" t="b">
        <v>0</v>
      </c>
    </row>
    <row r="683" spans="1:5" x14ac:dyDescent="0.25">
      <c r="A683" t="s">
        <v>676</v>
      </c>
      <c r="B683">
        <v>18</v>
      </c>
      <c r="C683">
        <v>825</v>
      </c>
    </row>
    <row r="684" spans="1:5" x14ac:dyDescent="0.25">
      <c r="A684" t="s">
        <v>36</v>
      </c>
      <c r="B684">
        <v>18</v>
      </c>
      <c r="C684">
        <v>3</v>
      </c>
    </row>
    <row r="685" spans="1:5" x14ac:dyDescent="0.25">
      <c r="A685" t="s">
        <v>503</v>
      </c>
      <c r="B685">
        <v>18</v>
      </c>
      <c r="C685" t="s">
        <v>758</v>
      </c>
    </row>
    <row r="686" spans="1:5" x14ac:dyDescent="0.25">
      <c r="A686" t="s">
        <v>677</v>
      </c>
      <c r="B686">
        <v>18</v>
      </c>
      <c r="C686">
        <v>1944</v>
      </c>
    </row>
    <row r="687" spans="1:5" x14ac:dyDescent="0.25">
      <c r="A687" t="s">
        <v>42</v>
      </c>
      <c r="B687">
        <v>18</v>
      </c>
      <c r="C687">
        <v>40</v>
      </c>
    </row>
    <row r="688" spans="1:5" x14ac:dyDescent="0.25">
      <c r="A688" t="s">
        <v>678</v>
      </c>
      <c r="B688">
        <v>18</v>
      </c>
      <c r="C688">
        <v>33.1</v>
      </c>
    </row>
    <row r="689" spans="1:5" x14ac:dyDescent="0.25">
      <c r="A689" t="s">
        <v>41</v>
      </c>
      <c r="B689">
        <v>18</v>
      </c>
      <c r="C689">
        <v>0</v>
      </c>
    </row>
    <row r="690" spans="1:5" x14ac:dyDescent="0.25">
      <c r="A690" t="s">
        <v>679</v>
      </c>
      <c r="B690">
        <v>18</v>
      </c>
      <c r="C690">
        <v>12</v>
      </c>
    </row>
    <row r="691" spans="1:5" x14ac:dyDescent="0.25">
      <c r="A691" t="s">
        <v>563</v>
      </c>
      <c r="B691">
        <v>18</v>
      </c>
      <c r="C691">
        <v>0</v>
      </c>
    </row>
    <row r="692" spans="1:5" x14ac:dyDescent="0.25">
      <c r="A692" t="s">
        <v>680</v>
      </c>
      <c r="B692">
        <v>18</v>
      </c>
      <c r="C692">
        <v>0</v>
      </c>
    </row>
    <row r="693" spans="1:5" x14ac:dyDescent="0.25">
      <c r="A693" t="s">
        <v>681</v>
      </c>
      <c r="B693">
        <v>18</v>
      </c>
      <c r="C693">
        <v>16</v>
      </c>
    </row>
    <row r="694" spans="1:5" x14ac:dyDescent="0.25">
      <c r="A694" t="s">
        <v>682</v>
      </c>
      <c r="B694">
        <v>18</v>
      </c>
      <c r="C694">
        <v>200</v>
      </c>
    </row>
    <row r="695" spans="1:5" x14ac:dyDescent="0.25">
      <c r="A695" t="s">
        <v>683</v>
      </c>
      <c r="B695">
        <v>18</v>
      </c>
      <c r="C695">
        <v>1761</v>
      </c>
    </row>
    <row r="696" spans="1:5" x14ac:dyDescent="0.25">
      <c r="A696" t="s">
        <v>684</v>
      </c>
      <c r="B696">
        <v>18</v>
      </c>
      <c r="C696">
        <v>1174</v>
      </c>
    </row>
    <row r="697" spans="1:5" x14ac:dyDescent="0.25">
      <c r="A697" t="s">
        <v>685</v>
      </c>
      <c r="B697">
        <v>18</v>
      </c>
      <c r="C697">
        <v>2348</v>
      </c>
    </row>
    <row r="698" spans="1:5" x14ac:dyDescent="0.25">
      <c r="A698" t="s">
        <v>686</v>
      </c>
      <c r="B698">
        <v>18</v>
      </c>
    </row>
    <row r="699" spans="1:5" x14ac:dyDescent="0.25">
      <c r="A699" t="s">
        <v>687</v>
      </c>
      <c r="B699">
        <v>18</v>
      </c>
    </row>
    <row r="700" spans="1:5" x14ac:dyDescent="0.25">
      <c r="A700" t="s">
        <v>688</v>
      </c>
      <c r="B700">
        <v>18</v>
      </c>
    </row>
    <row r="701" spans="1:5" x14ac:dyDescent="0.25">
      <c r="A701" t="s">
        <v>689</v>
      </c>
      <c r="B701">
        <v>18</v>
      </c>
      <c r="C701" t="b">
        <v>0</v>
      </c>
    </row>
    <row r="702" spans="1:5" x14ac:dyDescent="0.25">
      <c r="A702" t="s">
        <v>690</v>
      </c>
      <c r="B702">
        <v>18</v>
      </c>
      <c r="C702" t="b">
        <v>0</v>
      </c>
    </row>
    <row r="703" spans="1:5" x14ac:dyDescent="0.25">
      <c r="A703" t="s">
        <v>676</v>
      </c>
      <c r="B703">
        <v>19</v>
      </c>
      <c r="E703">
        <v>909</v>
      </c>
    </row>
    <row r="704" spans="1:5" x14ac:dyDescent="0.25">
      <c r="A704" t="s">
        <v>36</v>
      </c>
      <c r="B704">
        <v>19</v>
      </c>
      <c r="E704">
        <v>2</v>
      </c>
    </row>
    <row r="705" spans="1:5" x14ac:dyDescent="0.25">
      <c r="A705" t="s">
        <v>503</v>
      </c>
      <c r="B705">
        <v>19</v>
      </c>
      <c r="E705" t="s">
        <v>771</v>
      </c>
    </row>
    <row r="706" spans="1:5" x14ac:dyDescent="0.25">
      <c r="A706" t="s">
        <v>677</v>
      </c>
      <c r="B706">
        <v>19</v>
      </c>
      <c r="E706">
        <v>965</v>
      </c>
    </row>
    <row r="707" spans="1:5" x14ac:dyDescent="0.25">
      <c r="A707" t="s">
        <v>42</v>
      </c>
      <c r="B707">
        <v>19</v>
      </c>
      <c r="E707">
        <v>40</v>
      </c>
    </row>
    <row r="708" spans="1:5" x14ac:dyDescent="0.25">
      <c r="A708" t="s">
        <v>678</v>
      </c>
      <c r="B708">
        <v>19</v>
      </c>
      <c r="E708">
        <v>16.399999999999999</v>
      </c>
    </row>
    <row r="709" spans="1:5" x14ac:dyDescent="0.25">
      <c r="A709" t="s">
        <v>41</v>
      </c>
      <c r="B709">
        <v>19</v>
      </c>
      <c r="E709">
        <v>0</v>
      </c>
    </row>
    <row r="710" spans="1:5" x14ac:dyDescent="0.25">
      <c r="A710" t="s">
        <v>679</v>
      </c>
      <c r="B710">
        <v>19</v>
      </c>
      <c r="E710">
        <v>12</v>
      </c>
    </row>
    <row r="711" spans="1:5" x14ac:dyDescent="0.25">
      <c r="A711" t="s">
        <v>563</v>
      </c>
      <c r="B711">
        <v>19</v>
      </c>
      <c r="E711">
        <v>0</v>
      </c>
    </row>
    <row r="712" spans="1:5" x14ac:dyDescent="0.25">
      <c r="A712" t="s">
        <v>680</v>
      </c>
      <c r="B712">
        <v>19</v>
      </c>
      <c r="E712">
        <v>0</v>
      </c>
    </row>
    <row r="713" spans="1:5" x14ac:dyDescent="0.25">
      <c r="A713" t="s">
        <v>681</v>
      </c>
      <c r="B713">
        <v>19</v>
      </c>
      <c r="E713">
        <v>16</v>
      </c>
    </row>
    <row r="714" spans="1:5" x14ac:dyDescent="0.25">
      <c r="A714" t="s">
        <v>682</v>
      </c>
      <c r="B714">
        <v>19</v>
      </c>
      <c r="E714">
        <v>200</v>
      </c>
    </row>
    <row r="715" spans="1:5" x14ac:dyDescent="0.25">
      <c r="A715" t="s">
        <v>683</v>
      </c>
      <c r="B715">
        <v>19</v>
      </c>
      <c r="E715">
        <v>1761</v>
      </c>
    </row>
    <row r="716" spans="1:5" x14ac:dyDescent="0.25">
      <c r="A716" t="s">
        <v>684</v>
      </c>
      <c r="B716">
        <v>19</v>
      </c>
      <c r="E716">
        <v>1174</v>
      </c>
    </row>
    <row r="717" spans="1:5" x14ac:dyDescent="0.25">
      <c r="A717" t="s">
        <v>685</v>
      </c>
      <c r="B717">
        <v>19</v>
      </c>
      <c r="E717">
        <v>2348</v>
      </c>
    </row>
    <row r="718" spans="1:5" x14ac:dyDescent="0.25">
      <c r="A718" t="s">
        <v>686</v>
      </c>
      <c r="B718">
        <v>19</v>
      </c>
    </row>
    <row r="719" spans="1:5" x14ac:dyDescent="0.25">
      <c r="A719" t="s">
        <v>687</v>
      </c>
      <c r="B719">
        <v>19</v>
      </c>
    </row>
    <row r="720" spans="1:5" x14ac:dyDescent="0.25">
      <c r="A720" t="s">
        <v>688</v>
      </c>
      <c r="B720">
        <v>19</v>
      </c>
    </row>
    <row r="721" spans="1:6" x14ac:dyDescent="0.25">
      <c r="A721" t="s">
        <v>689</v>
      </c>
      <c r="B721">
        <v>19</v>
      </c>
      <c r="E721" t="b">
        <v>0</v>
      </c>
    </row>
    <row r="722" spans="1:6" x14ac:dyDescent="0.25">
      <c r="A722" t="s">
        <v>690</v>
      </c>
      <c r="B722">
        <v>19</v>
      </c>
      <c r="E722" t="b">
        <v>0</v>
      </c>
    </row>
    <row r="723" spans="1:6" x14ac:dyDescent="0.25">
      <c r="A723" t="s">
        <v>676</v>
      </c>
      <c r="B723">
        <v>26</v>
      </c>
      <c r="F723">
        <v>5073</v>
      </c>
    </row>
    <row r="724" spans="1:6" x14ac:dyDescent="0.25">
      <c r="A724" t="s">
        <v>36</v>
      </c>
      <c r="B724">
        <v>26</v>
      </c>
      <c r="F724">
        <v>2</v>
      </c>
    </row>
    <row r="725" spans="1:6" x14ac:dyDescent="0.25">
      <c r="A725" t="s">
        <v>503</v>
      </c>
      <c r="B725">
        <v>26</v>
      </c>
      <c r="F725" t="s">
        <v>772</v>
      </c>
    </row>
    <row r="726" spans="1:6" x14ac:dyDescent="0.25">
      <c r="A726" t="s">
        <v>677</v>
      </c>
      <c r="B726">
        <v>26</v>
      </c>
      <c r="F726">
        <v>440</v>
      </c>
    </row>
    <row r="727" spans="1:6" x14ac:dyDescent="0.25">
      <c r="A727" t="s">
        <v>42</v>
      </c>
      <c r="B727">
        <v>26</v>
      </c>
      <c r="F727">
        <v>25</v>
      </c>
    </row>
    <row r="728" spans="1:6" x14ac:dyDescent="0.25">
      <c r="A728" t="s">
        <v>678</v>
      </c>
      <c r="B728">
        <v>26</v>
      </c>
      <c r="F728">
        <v>12</v>
      </c>
    </row>
    <row r="729" spans="1:6" x14ac:dyDescent="0.25">
      <c r="A729" t="s">
        <v>41</v>
      </c>
      <c r="B729">
        <v>26</v>
      </c>
      <c r="F729">
        <v>0</v>
      </c>
    </row>
    <row r="730" spans="1:6" x14ac:dyDescent="0.25">
      <c r="A730" t="s">
        <v>679</v>
      </c>
      <c r="B730">
        <v>26</v>
      </c>
      <c r="F730">
        <v>24</v>
      </c>
    </row>
    <row r="731" spans="1:6" x14ac:dyDescent="0.25">
      <c r="A731" t="s">
        <v>563</v>
      </c>
      <c r="B731">
        <v>26</v>
      </c>
      <c r="F731">
        <v>0</v>
      </c>
    </row>
    <row r="732" spans="1:6" x14ac:dyDescent="0.25">
      <c r="A732" t="s">
        <v>680</v>
      </c>
      <c r="B732">
        <v>26</v>
      </c>
      <c r="F732">
        <v>0</v>
      </c>
    </row>
    <row r="733" spans="1:6" x14ac:dyDescent="0.25">
      <c r="A733" t="s">
        <v>681</v>
      </c>
      <c r="B733">
        <v>26</v>
      </c>
      <c r="F733">
        <v>16</v>
      </c>
    </row>
    <row r="734" spans="1:6" x14ac:dyDescent="0.25">
      <c r="A734" t="s">
        <v>682</v>
      </c>
      <c r="B734">
        <v>26</v>
      </c>
      <c r="F734">
        <v>200</v>
      </c>
    </row>
    <row r="735" spans="1:6" x14ac:dyDescent="0.25">
      <c r="A735" t="s">
        <v>683</v>
      </c>
      <c r="B735">
        <v>26</v>
      </c>
      <c r="F735">
        <v>1101</v>
      </c>
    </row>
    <row r="736" spans="1:6" x14ac:dyDescent="0.25">
      <c r="A736" t="s">
        <v>684</v>
      </c>
      <c r="B736">
        <v>26</v>
      </c>
      <c r="F736">
        <v>734</v>
      </c>
    </row>
    <row r="737" spans="1:6" x14ac:dyDescent="0.25">
      <c r="A737" t="s">
        <v>685</v>
      </c>
      <c r="B737">
        <v>26</v>
      </c>
      <c r="F737">
        <v>1468</v>
      </c>
    </row>
    <row r="738" spans="1:6" x14ac:dyDescent="0.25">
      <c r="A738" t="s">
        <v>686</v>
      </c>
      <c r="B738">
        <v>26</v>
      </c>
    </row>
    <row r="739" spans="1:6" x14ac:dyDescent="0.25">
      <c r="A739" t="s">
        <v>687</v>
      </c>
      <c r="B739">
        <v>26</v>
      </c>
    </row>
    <row r="740" spans="1:6" x14ac:dyDescent="0.25">
      <c r="A740" t="s">
        <v>688</v>
      </c>
      <c r="B740">
        <v>26</v>
      </c>
    </row>
    <row r="741" spans="1:6" x14ac:dyDescent="0.25">
      <c r="A741" t="s">
        <v>689</v>
      </c>
      <c r="B741">
        <v>26</v>
      </c>
      <c r="F741" t="b">
        <v>0</v>
      </c>
    </row>
    <row r="742" spans="1:6" x14ac:dyDescent="0.25">
      <c r="A742" t="s">
        <v>690</v>
      </c>
      <c r="B742">
        <v>26</v>
      </c>
      <c r="F742" t="b">
        <v>0</v>
      </c>
    </row>
    <row r="743" spans="1:6" x14ac:dyDescent="0.25">
      <c r="A743" t="s">
        <v>676</v>
      </c>
      <c r="B743">
        <v>29</v>
      </c>
      <c r="D743">
        <v>4306</v>
      </c>
    </row>
    <row r="744" spans="1:6" x14ac:dyDescent="0.25">
      <c r="A744" t="s">
        <v>36</v>
      </c>
      <c r="B744">
        <v>29</v>
      </c>
      <c r="D744">
        <v>2</v>
      </c>
    </row>
    <row r="745" spans="1:6" x14ac:dyDescent="0.25">
      <c r="A745" t="s">
        <v>503</v>
      </c>
      <c r="B745">
        <v>29</v>
      </c>
      <c r="D745" t="s">
        <v>773</v>
      </c>
    </row>
    <row r="746" spans="1:6" x14ac:dyDescent="0.25">
      <c r="A746" t="s">
        <v>677</v>
      </c>
      <c r="B746">
        <v>29</v>
      </c>
      <c r="D746">
        <v>1192</v>
      </c>
    </row>
    <row r="747" spans="1:6" x14ac:dyDescent="0.25">
      <c r="A747" t="s">
        <v>42</v>
      </c>
      <c r="B747">
        <v>29</v>
      </c>
      <c r="D747">
        <v>30</v>
      </c>
    </row>
    <row r="748" spans="1:6" x14ac:dyDescent="0.25">
      <c r="A748" t="s">
        <v>678</v>
      </c>
      <c r="B748">
        <v>29</v>
      </c>
      <c r="D748">
        <v>27.1</v>
      </c>
    </row>
    <row r="749" spans="1:6" x14ac:dyDescent="0.25">
      <c r="A749" t="s">
        <v>41</v>
      </c>
      <c r="B749">
        <v>29</v>
      </c>
      <c r="D749">
        <v>0</v>
      </c>
    </row>
    <row r="750" spans="1:6" x14ac:dyDescent="0.25">
      <c r="A750" t="s">
        <v>679</v>
      </c>
      <c r="B750">
        <v>29</v>
      </c>
      <c r="D750">
        <v>12</v>
      </c>
    </row>
    <row r="751" spans="1:6" x14ac:dyDescent="0.25">
      <c r="A751" t="s">
        <v>563</v>
      </c>
      <c r="B751">
        <v>29</v>
      </c>
      <c r="D751">
        <v>0</v>
      </c>
    </row>
    <row r="752" spans="1:6" x14ac:dyDescent="0.25">
      <c r="A752" t="s">
        <v>680</v>
      </c>
      <c r="B752">
        <v>29</v>
      </c>
      <c r="D752">
        <v>0</v>
      </c>
    </row>
    <row r="753" spans="1:4" x14ac:dyDescent="0.25">
      <c r="A753" t="s">
        <v>681</v>
      </c>
      <c r="B753">
        <v>29</v>
      </c>
      <c r="D753">
        <v>16</v>
      </c>
    </row>
    <row r="754" spans="1:4" x14ac:dyDescent="0.25">
      <c r="A754" t="s">
        <v>682</v>
      </c>
      <c r="B754">
        <v>29</v>
      </c>
      <c r="D754">
        <v>200</v>
      </c>
    </row>
    <row r="755" spans="1:4" x14ac:dyDescent="0.25">
      <c r="A755" t="s">
        <v>683</v>
      </c>
      <c r="B755">
        <v>29</v>
      </c>
      <c r="D755">
        <v>1320</v>
      </c>
    </row>
    <row r="756" spans="1:4" x14ac:dyDescent="0.25">
      <c r="A756" t="s">
        <v>684</v>
      </c>
      <c r="B756">
        <v>29</v>
      </c>
      <c r="D756">
        <v>880</v>
      </c>
    </row>
    <row r="757" spans="1:4" x14ac:dyDescent="0.25">
      <c r="A757" t="s">
        <v>685</v>
      </c>
      <c r="B757">
        <v>29</v>
      </c>
      <c r="D757">
        <v>1760</v>
      </c>
    </row>
    <row r="758" spans="1:4" x14ac:dyDescent="0.25">
      <c r="A758" t="s">
        <v>686</v>
      </c>
      <c r="B758">
        <v>29</v>
      </c>
    </row>
    <row r="759" spans="1:4" x14ac:dyDescent="0.25">
      <c r="A759" t="s">
        <v>687</v>
      </c>
      <c r="B759">
        <v>29</v>
      </c>
    </row>
    <row r="760" spans="1:4" x14ac:dyDescent="0.25">
      <c r="A760" t="s">
        <v>688</v>
      </c>
      <c r="B760">
        <v>29</v>
      </c>
    </row>
    <row r="761" spans="1:4" x14ac:dyDescent="0.25">
      <c r="A761" t="s">
        <v>689</v>
      </c>
      <c r="B761">
        <v>29</v>
      </c>
      <c r="D761" t="b">
        <v>0</v>
      </c>
    </row>
    <row r="762" spans="1:4" x14ac:dyDescent="0.25">
      <c r="A762" t="s">
        <v>690</v>
      </c>
      <c r="B762">
        <v>29</v>
      </c>
      <c r="D762" t="b">
        <v>0</v>
      </c>
    </row>
    <row r="763" spans="1:4" x14ac:dyDescent="0.25">
      <c r="A763" t="s">
        <v>676</v>
      </c>
      <c r="B763">
        <v>32</v>
      </c>
      <c r="D763">
        <v>4324</v>
      </c>
    </row>
    <row r="764" spans="1:4" x14ac:dyDescent="0.25">
      <c r="A764" t="s">
        <v>36</v>
      </c>
      <c r="B764">
        <v>32</v>
      </c>
      <c r="D764">
        <v>3</v>
      </c>
    </row>
    <row r="765" spans="1:4" x14ac:dyDescent="0.25">
      <c r="A765" t="s">
        <v>503</v>
      </c>
      <c r="B765">
        <v>32</v>
      </c>
      <c r="D765" t="s">
        <v>774</v>
      </c>
    </row>
    <row r="766" spans="1:4" x14ac:dyDescent="0.25">
      <c r="A766" t="s">
        <v>677</v>
      </c>
      <c r="B766">
        <v>32</v>
      </c>
      <c r="D766">
        <v>1168</v>
      </c>
    </row>
    <row r="767" spans="1:4" x14ac:dyDescent="0.25">
      <c r="A767" t="s">
        <v>42</v>
      </c>
      <c r="B767">
        <v>32</v>
      </c>
      <c r="D767">
        <v>30</v>
      </c>
    </row>
    <row r="768" spans="1:4" x14ac:dyDescent="0.25">
      <c r="A768" t="s">
        <v>678</v>
      </c>
      <c r="B768">
        <v>32</v>
      </c>
      <c r="D768">
        <v>26.5</v>
      </c>
    </row>
    <row r="769" spans="1:4" x14ac:dyDescent="0.25">
      <c r="A769" t="s">
        <v>41</v>
      </c>
      <c r="B769">
        <v>32</v>
      </c>
      <c r="D769">
        <v>0</v>
      </c>
    </row>
    <row r="770" spans="1:4" x14ac:dyDescent="0.25">
      <c r="A770" t="s">
        <v>679</v>
      </c>
      <c r="B770">
        <v>32</v>
      </c>
      <c r="D770">
        <v>24</v>
      </c>
    </row>
    <row r="771" spans="1:4" x14ac:dyDescent="0.25">
      <c r="A771" t="s">
        <v>563</v>
      </c>
      <c r="B771">
        <v>32</v>
      </c>
      <c r="D771">
        <v>0</v>
      </c>
    </row>
    <row r="772" spans="1:4" x14ac:dyDescent="0.25">
      <c r="A772" t="s">
        <v>680</v>
      </c>
      <c r="B772">
        <v>32</v>
      </c>
      <c r="D772">
        <v>0</v>
      </c>
    </row>
    <row r="773" spans="1:4" x14ac:dyDescent="0.25">
      <c r="A773" t="s">
        <v>681</v>
      </c>
      <c r="B773">
        <v>32</v>
      </c>
      <c r="D773">
        <v>16</v>
      </c>
    </row>
    <row r="774" spans="1:4" x14ac:dyDescent="0.25">
      <c r="A774" t="s">
        <v>682</v>
      </c>
      <c r="B774">
        <v>32</v>
      </c>
      <c r="D774">
        <v>200</v>
      </c>
    </row>
    <row r="775" spans="1:4" x14ac:dyDescent="0.25">
      <c r="A775" t="s">
        <v>683</v>
      </c>
      <c r="B775">
        <v>32</v>
      </c>
      <c r="D775">
        <v>1320</v>
      </c>
    </row>
    <row r="776" spans="1:4" x14ac:dyDescent="0.25">
      <c r="A776" t="s">
        <v>684</v>
      </c>
      <c r="B776">
        <v>32</v>
      </c>
      <c r="D776">
        <v>880</v>
      </c>
    </row>
    <row r="777" spans="1:4" x14ac:dyDescent="0.25">
      <c r="A777" t="s">
        <v>685</v>
      </c>
      <c r="B777">
        <v>32</v>
      </c>
      <c r="D777">
        <v>1760</v>
      </c>
    </row>
    <row r="778" spans="1:4" x14ac:dyDescent="0.25">
      <c r="A778" t="s">
        <v>686</v>
      </c>
      <c r="B778">
        <v>32</v>
      </c>
    </row>
    <row r="779" spans="1:4" x14ac:dyDescent="0.25">
      <c r="A779" t="s">
        <v>687</v>
      </c>
      <c r="B779">
        <v>32</v>
      </c>
    </row>
    <row r="780" spans="1:4" x14ac:dyDescent="0.25">
      <c r="A780" t="s">
        <v>688</v>
      </c>
      <c r="B780">
        <v>32</v>
      </c>
    </row>
    <row r="781" spans="1:4" x14ac:dyDescent="0.25">
      <c r="A781" t="s">
        <v>689</v>
      </c>
      <c r="B781">
        <v>32</v>
      </c>
      <c r="D781" t="b">
        <v>0</v>
      </c>
    </row>
    <row r="782" spans="1:4" x14ac:dyDescent="0.25">
      <c r="A782" t="s">
        <v>690</v>
      </c>
      <c r="B782">
        <v>32</v>
      </c>
      <c r="D782" t="b">
        <v>0</v>
      </c>
    </row>
    <row r="783" spans="1:4" x14ac:dyDescent="0.25">
      <c r="A783" t="s">
        <v>676</v>
      </c>
      <c r="B783">
        <v>38</v>
      </c>
      <c r="D783">
        <v>4300</v>
      </c>
    </row>
    <row r="784" spans="1:4" x14ac:dyDescent="0.25">
      <c r="A784" t="s">
        <v>36</v>
      </c>
      <c r="B784">
        <v>38</v>
      </c>
      <c r="D784">
        <v>3</v>
      </c>
    </row>
    <row r="785" spans="1:4" x14ac:dyDescent="0.25">
      <c r="A785" t="s">
        <v>503</v>
      </c>
      <c r="B785">
        <v>38</v>
      </c>
      <c r="D785" t="s">
        <v>775</v>
      </c>
    </row>
    <row r="786" spans="1:4" x14ac:dyDescent="0.25">
      <c r="A786" t="s">
        <v>677</v>
      </c>
      <c r="B786">
        <v>38</v>
      </c>
      <c r="D786">
        <v>1200</v>
      </c>
    </row>
    <row r="787" spans="1:4" x14ac:dyDescent="0.25">
      <c r="A787" t="s">
        <v>42</v>
      </c>
      <c r="B787">
        <v>38</v>
      </c>
      <c r="D787">
        <v>40</v>
      </c>
    </row>
    <row r="788" spans="1:4" x14ac:dyDescent="0.25">
      <c r="A788" t="s">
        <v>678</v>
      </c>
      <c r="B788">
        <v>38</v>
      </c>
      <c r="D788">
        <v>20.5</v>
      </c>
    </row>
    <row r="789" spans="1:4" x14ac:dyDescent="0.25">
      <c r="A789" t="s">
        <v>41</v>
      </c>
      <c r="B789">
        <v>38</v>
      </c>
      <c r="D789">
        <v>0</v>
      </c>
    </row>
    <row r="790" spans="1:4" x14ac:dyDescent="0.25">
      <c r="A790" t="s">
        <v>679</v>
      </c>
      <c r="B790">
        <v>38</v>
      </c>
      <c r="D790">
        <v>24</v>
      </c>
    </row>
    <row r="791" spans="1:4" x14ac:dyDescent="0.25">
      <c r="A791" t="s">
        <v>563</v>
      </c>
      <c r="B791">
        <v>38</v>
      </c>
      <c r="D791">
        <v>0</v>
      </c>
    </row>
    <row r="792" spans="1:4" x14ac:dyDescent="0.25">
      <c r="A792" t="s">
        <v>680</v>
      </c>
      <c r="B792">
        <v>38</v>
      </c>
      <c r="D792">
        <v>0</v>
      </c>
    </row>
    <row r="793" spans="1:4" x14ac:dyDescent="0.25">
      <c r="A793" t="s">
        <v>681</v>
      </c>
      <c r="B793">
        <v>38</v>
      </c>
      <c r="D793">
        <v>16</v>
      </c>
    </row>
    <row r="794" spans="1:4" x14ac:dyDescent="0.25">
      <c r="A794" t="s">
        <v>682</v>
      </c>
      <c r="B794">
        <v>38</v>
      </c>
      <c r="D794">
        <v>200</v>
      </c>
    </row>
    <row r="795" spans="1:4" x14ac:dyDescent="0.25">
      <c r="A795" t="s">
        <v>683</v>
      </c>
      <c r="B795">
        <v>38</v>
      </c>
      <c r="D795">
        <v>1761</v>
      </c>
    </row>
    <row r="796" spans="1:4" x14ac:dyDescent="0.25">
      <c r="A796" t="s">
        <v>684</v>
      </c>
      <c r="B796">
        <v>38</v>
      </c>
      <c r="D796">
        <v>1174</v>
      </c>
    </row>
    <row r="797" spans="1:4" x14ac:dyDescent="0.25">
      <c r="A797" t="s">
        <v>685</v>
      </c>
      <c r="B797">
        <v>38</v>
      </c>
      <c r="D797">
        <v>2348</v>
      </c>
    </row>
    <row r="798" spans="1:4" x14ac:dyDescent="0.25">
      <c r="A798" t="s">
        <v>686</v>
      </c>
      <c r="B798">
        <v>38</v>
      </c>
    </row>
    <row r="799" spans="1:4" x14ac:dyDescent="0.25">
      <c r="A799" t="s">
        <v>687</v>
      </c>
      <c r="B799">
        <v>38</v>
      </c>
    </row>
    <row r="800" spans="1:4" x14ac:dyDescent="0.25">
      <c r="A800" t="s">
        <v>688</v>
      </c>
      <c r="B800">
        <v>38</v>
      </c>
    </row>
    <row r="801" spans="1:4" x14ac:dyDescent="0.25">
      <c r="A801" t="s">
        <v>689</v>
      </c>
      <c r="B801">
        <v>38</v>
      </c>
      <c r="D801" t="b">
        <v>0</v>
      </c>
    </row>
    <row r="802" spans="1:4" x14ac:dyDescent="0.25">
      <c r="A802" t="s">
        <v>690</v>
      </c>
      <c r="B802">
        <v>38</v>
      </c>
      <c r="D802" t="b">
        <v>0</v>
      </c>
    </row>
    <row r="803" spans="1:4" x14ac:dyDescent="0.25">
      <c r="A803" t="s">
        <v>676</v>
      </c>
      <c r="B803">
        <v>40</v>
      </c>
      <c r="C803">
        <v>2125</v>
      </c>
    </row>
    <row r="804" spans="1:4" x14ac:dyDescent="0.25">
      <c r="A804" t="s">
        <v>36</v>
      </c>
      <c r="B804">
        <v>40</v>
      </c>
      <c r="C804">
        <v>3</v>
      </c>
    </row>
    <row r="805" spans="1:4" x14ac:dyDescent="0.25">
      <c r="A805" t="s">
        <v>503</v>
      </c>
      <c r="B805">
        <v>40</v>
      </c>
      <c r="C805" t="s">
        <v>757</v>
      </c>
    </row>
    <row r="806" spans="1:4" x14ac:dyDescent="0.25">
      <c r="A806" t="s">
        <v>677</v>
      </c>
      <c r="B806">
        <v>40</v>
      </c>
      <c r="C806">
        <v>1530</v>
      </c>
    </row>
    <row r="807" spans="1:4" x14ac:dyDescent="0.25">
      <c r="A807" t="s">
        <v>42</v>
      </c>
      <c r="B807">
        <v>40</v>
      </c>
      <c r="C807">
        <v>40</v>
      </c>
    </row>
    <row r="808" spans="1:4" x14ac:dyDescent="0.25">
      <c r="A808" t="s">
        <v>678</v>
      </c>
      <c r="B808">
        <v>40</v>
      </c>
      <c r="C808">
        <v>26.1</v>
      </c>
    </row>
    <row r="809" spans="1:4" x14ac:dyDescent="0.25">
      <c r="A809" t="s">
        <v>41</v>
      </c>
      <c r="B809">
        <v>40</v>
      </c>
      <c r="C809">
        <v>0</v>
      </c>
    </row>
    <row r="810" spans="1:4" x14ac:dyDescent="0.25">
      <c r="A810" t="s">
        <v>679</v>
      </c>
      <c r="B810">
        <v>40</v>
      </c>
      <c r="C810">
        <v>12</v>
      </c>
    </row>
    <row r="811" spans="1:4" x14ac:dyDescent="0.25">
      <c r="A811" t="s">
        <v>563</v>
      </c>
      <c r="B811">
        <v>40</v>
      </c>
      <c r="C811">
        <v>0</v>
      </c>
    </row>
    <row r="812" spans="1:4" x14ac:dyDescent="0.25">
      <c r="A812" t="s">
        <v>680</v>
      </c>
      <c r="B812">
        <v>40</v>
      </c>
      <c r="C812">
        <v>0</v>
      </c>
    </row>
    <row r="813" spans="1:4" x14ac:dyDescent="0.25">
      <c r="A813" t="s">
        <v>681</v>
      </c>
      <c r="B813">
        <v>40</v>
      </c>
      <c r="C813">
        <v>16</v>
      </c>
    </row>
    <row r="814" spans="1:4" x14ac:dyDescent="0.25">
      <c r="A814" t="s">
        <v>682</v>
      </c>
      <c r="B814">
        <v>40</v>
      </c>
      <c r="C814">
        <v>200</v>
      </c>
    </row>
    <row r="815" spans="1:4" x14ac:dyDescent="0.25">
      <c r="A815" t="s">
        <v>683</v>
      </c>
      <c r="B815">
        <v>40</v>
      </c>
      <c r="C815">
        <v>1761</v>
      </c>
    </row>
    <row r="816" spans="1:4" x14ac:dyDescent="0.25">
      <c r="A816" t="s">
        <v>684</v>
      </c>
      <c r="B816">
        <v>40</v>
      </c>
      <c r="C816">
        <v>1174</v>
      </c>
    </row>
    <row r="817" spans="1:7" x14ac:dyDescent="0.25">
      <c r="A817" t="s">
        <v>685</v>
      </c>
      <c r="B817">
        <v>40</v>
      </c>
      <c r="C817">
        <v>2348</v>
      </c>
    </row>
    <row r="818" spans="1:7" x14ac:dyDescent="0.25">
      <c r="A818" t="s">
        <v>686</v>
      </c>
      <c r="B818">
        <v>40</v>
      </c>
    </row>
    <row r="819" spans="1:7" x14ac:dyDescent="0.25">
      <c r="A819" t="s">
        <v>687</v>
      </c>
      <c r="B819">
        <v>40</v>
      </c>
    </row>
    <row r="820" spans="1:7" x14ac:dyDescent="0.25">
      <c r="A820" t="s">
        <v>688</v>
      </c>
      <c r="B820">
        <v>40</v>
      </c>
    </row>
    <row r="821" spans="1:7" x14ac:dyDescent="0.25">
      <c r="A821" t="s">
        <v>689</v>
      </c>
      <c r="B821">
        <v>40</v>
      </c>
      <c r="C821" t="b">
        <v>0</v>
      </c>
    </row>
    <row r="822" spans="1:7" x14ac:dyDescent="0.25">
      <c r="A822" t="s">
        <v>690</v>
      </c>
      <c r="B822">
        <v>40</v>
      </c>
      <c r="C822" t="b">
        <v>0</v>
      </c>
    </row>
    <row r="823" spans="1:7" x14ac:dyDescent="0.25">
      <c r="A823" t="s">
        <v>676</v>
      </c>
      <c r="B823">
        <v>42</v>
      </c>
      <c r="C823">
        <v>92</v>
      </c>
      <c r="D823">
        <v>96</v>
      </c>
      <c r="G823">
        <v>91</v>
      </c>
    </row>
    <row r="824" spans="1:7" x14ac:dyDescent="0.25">
      <c r="A824" t="s">
        <v>36</v>
      </c>
      <c r="B824">
        <v>42</v>
      </c>
      <c r="C824">
        <v>2</v>
      </c>
      <c r="D824">
        <v>0</v>
      </c>
      <c r="G824">
        <v>2</v>
      </c>
    </row>
    <row r="825" spans="1:7" x14ac:dyDescent="0.25">
      <c r="A825" t="s">
        <v>503</v>
      </c>
      <c r="B825">
        <v>42</v>
      </c>
      <c r="C825" t="s">
        <v>776</v>
      </c>
      <c r="D825" t="s">
        <v>776</v>
      </c>
      <c r="G825" t="s">
        <v>777</v>
      </c>
    </row>
    <row r="826" spans="1:7" x14ac:dyDescent="0.25">
      <c r="A826" t="s">
        <v>677</v>
      </c>
      <c r="B826">
        <v>42</v>
      </c>
      <c r="C826">
        <v>177</v>
      </c>
      <c r="D826">
        <v>250</v>
      </c>
      <c r="G826">
        <v>225</v>
      </c>
    </row>
    <row r="827" spans="1:7" x14ac:dyDescent="0.25">
      <c r="A827" t="s">
        <v>42</v>
      </c>
      <c r="B827">
        <v>42</v>
      </c>
      <c r="C827">
        <v>45</v>
      </c>
      <c r="D827">
        <v>50</v>
      </c>
      <c r="G827">
        <v>50</v>
      </c>
    </row>
    <row r="828" spans="1:7" x14ac:dyDescent="0.25">
      <c r="A828" t="s">
        <v>678</v>
      </c>
      <c r="B828">
        <v>42</v>
      </c>
      <c r="C828">
        <v>2.7</v>
      </c>
      <c r="D828">
        <v>3.4</v>
      </c>
      <c r="G828">
        <v>3.1</v>
      </c>
    </row>
    <row r="829" spans="1:7" x14ac:dyDescent="0.25">
      <c r="A829" t="s">
        <v>41</v>
      </c>
      <c r="B829">
        <v>42</v>
      </c>
      <c r="C829">
        <v>0</v>
      </c>
      <c r="D829">
        <v>0</v>
      </c>
      <c r="G829">
        <v>0</v>
      </c>
    </row>
    <row r="830" spans="1:7" x14ac:dyDescent="0.25">
      <c r="A830" t="s">
        <v>679</v>
      </c>
      <c r="B830">
        <v>42</v>
      </c>
      <c r="C830">
        <v>0</v>
      </c>
      <c r="D830">
        <v>0</v>
      </c>
      <c r="G830">
        <v>24</v>
      </c>
    </row>
    <row r="831" spans="1:7" x14ac:dyDescent="0.25">
      <c r="A831" t="s">
        <v>563</v>
      </c>
      <c r="B831">
        <v>42</v>
      </c>
      <c r="C831">
        <v>0</v>
      </c>
      <c r="D831">
        <v>0</v>
      </c>
      <c r="G831">
        <v>0</v>
      </c>
    </row>
    <row r="832" spans="1:7" x14ac:dyDescent="0.25">
      <c r="A832" t="s">
        <v>680</v>
      </c>
      <c r="B832">
        <v>42</v>
      </c>
      <c r="C832">
        <v>0</v>
      </c>
      <c r="D832">
        <v>0</v>
      </c>
      <c r="G832">
        <v>0</v>
      </c>
    </row>
    <row r="833" spans="1:7" x14ac:dyDescent="0.25">
      <c r="A833" t="s">
        <v>681</v>
      </c>
      <c r="B833">
        <v>42</v>
      </c>
      <c r="C833">
        <v>16</v>
      </c>
      <c r="D833">
        <v>16</v>
      </c>
      <c r="G833">
        <v>16</v>
      </c>
    </row>
    <row r="834" spans="1:7" x14ac:dyDescent="0.25">
      <c r="A834" t="s">
        <v>682</v>
      </c>
      <c r="B834">
        <v>42</v>
      </c>
      <c r="C834">
        <v>200</v>
      </c>
      <c r="D834">
        <v>200</v>
      </c>
      <c r="G834">
        <v>200</v>
      </c>
    </row>
    <row r="835" spans="1:7" x14ac:dyDescent="0.25">
      <c r="A835" t="s">
        <v>683</v>
      </c>
      <c r="B835">
        <v>42</v>
      </c>
      <c r="C835">
        <v>1980</v>
      </c>
      <c r="D835">
        <v>2199</v>
      </c>
      <c r="G835">
        <v>2199</v>
      </c>
    </row>
    <row r="836" spans="1:7" x14ac:dyDescent="0.25">
      <c r="A836" t="s">
        <v>684</v>
      </c>
      <c r="B836">
        <v>42</v>
      </c>
      <c r="C836">
        <v>1320</v>
      </c>
      <c r="D836">
        <v>1466</v>
      </c>
      <c r="G836">
        <v>1466</v>
      </c>
    </row>
    <row r="837" spans="1:7" x14ac:dyDescent="0.25">
      <c r="A837" t="s">
        <v>685</v>
      </c>
      <c r="B837">
        <v>42</v>
      </c>
      <c r="C837">
        <v>2640</v>
      </c>
      <c r="D837">
        <v>2932</v>
      </c>
      <c r="G837">
        <v>2932</v>
      </c>
    </row>
    <row r="838" spans="1:7" x14ac:dyDescent="0.25">
      <c r="A838" t="s">
        <v>686</v>
      </c>
      <c r="B838">
        <v>42</v>
      </c>
    </row>
    <row r="839" spans="1:7" x14ac:dyDescent="0.25">
      <c r="A839" t="s">
        <v>687</v>
      </c>
      <c r="B839">
        <v>42</v>
      </c>
    </row>
    <row r="840" spans="1:7" x14ac:dyDescent="0.25">
      <c r="A840" t="s">
        <v>688</v>
      </c>
      <c r="B840">
        <v>42</v>
      </c>
    </row>
    <row r="841" spans="1:7" x14ac:dyDescent="0.25">
      <c r="A841" t="s">
        <v>689</v>
      </c>
      <c r="B841">
        <v>42</v>
      </c>
      <c r="C841" t="b">
        <v>0</v>
      </c>
      <c r="D841" t="b">
        <v>0</v>
      </c>
      <c r="G841" t="b">
        <v>0</v>
      </c>
    </row>
    <row r="842" spans="1:7" x14ac:dyDescent="0.25">
      <c r="A842" t="s">
        <v>690</v>
      </c>
      <c r="B842">
        <v>42</v>
      </c>
      <c r="C842" t="b">
        <v>0</v>
      </c>
      <c r="D842" t="b">
        <v>0</v>
      </c>
      <c r="G842" t="b">
        <v>0</v>
      </c>
    </row>
    <row r="843" spans="1:7" x14ac:dyDescent="0.25">
      <c r="A843" t="s">
        <v>676</v>
      </c>
      <c r="B843">
        <v>43</v>
      </c>
      <c r="D843">
        <v>4312</v>
      </c>
    </row>
    <row r="844" spans="1:7" x14ac:dyDescent="0.25">
      <c r="A844" t="s">
        <v>36</v>
      </c>
      <c r="B844">
        <v>43</v>
      </c>
      <c r="D844">
        <v>2</v>
      </c>
    </row>
    <row r="845" spans="1:7" x14ac:dyDescent="0.25">
      <c r="A845" t="s">
        <v>503</v>
      </c>
      <c r="B845">
        <v>43</v>
      </c>
      <c r="D845" t="s">
        <v>778</v>
      </c>
    </row>
    <row r="846" spans="1:7" x14ac:dyDescent="0.25">
      <c r="A846" t="s">
        <v>677</v>
      </c>
      <c r="B846">
        <v>43</v>
      </c>
      <c r="D846">
        <v>1160</v>
      </c>
    </row>
    <row r="847" spans="1:7" x14ac:dyDescent="0.25">
      <c r="A847" t="s">
        <v>42</v>
      </c>
      <c r="B847">
        <v>43</v>
      </c>
      <c r="D847">
        <v>25</v>
      </c>
    </row>
    <row r="848" spans="1:7" x14ac:dyDescent="0.25">
      <c r="A848" t="s">
        <v>678</v>
      </c>
      <c r="B848">
        <v>43</v>
      </c>
      <c r="D848">
        <v>31.6</v>
      </c>
    </row>
    <row r="849" spans="1:4" x14ac:dyDescent="0.25">
      <c r="A849" t="s">
        <v>41</v>
      </c>
      <c r="B849">
        <v>43</v>
      </c>
      <c r="D849">
        <v>0</v>
      </c>
    </row>
    <row r="850" spans="1:4" x14ac:dyDescent="0.25">
      <c r="A850" t="s">
        <v>679</v>
      </c>
      <c r="B850">
        <v>43</v>
      </c>
      <c r="D850">
        <v>12</v>
      </c>
    </row>
    <row r="851" spans="1:4" x14ac:dyDescent="0.25">
      <c r="A851" t="s">
        <v>563</v>
      </c>
      <c r="B851">
        <v>43</v>
      </c>
      <c r="D851">
        <v>0</v>
      </c>
    </row>
    <row r="852" spans="1:4" x14ac:dyDescent="0.25">
      <c r="A852" t="s">
        <v>680</v>
      </c>
      <c r="B852">
        <v>43</v>
      </c>
      <c r="D852">
        <v>0</v>
      </c>
    </row>
    <row r="853" spans="1:4" x14ac:dyDescent="0.25">
      <c r="A853" t="s">
        <v>681</v>
      </c>
      <c r="B853">
        <v>43</v>
      </c>
      <c r="D853">
        <v>16</v>
      </c>
    </row>
    <row r="854" spans="1:4" x14ac:dyDescent="0.25">
      <c r="A854" t="s">
        <v>682</v>
      </c>
      <c r="B854">
        <v>43</v>
      </c>
      <c r="D854">
        <v>200</v>
      </c>
    </row>
    <row r="855" spans="1:4" x14ac:dyDescent="0.25">
      <c r="A855" t="s">
        <v>683</v>
      </c>
      <c r="B855">
        <v>43</v>
      </c>
      <c r="D855">
        <v>1101</v>
      </c>
    </row>
    <row r="856" spans="1:4" x14ac:dyDescent="0.25">
      <c r="A856" t="s">
        <v>684</v>
      </c>
      <c r="B856">
        <v>43</v>
      </c>
      <c r="D856">
        <v>734</v>
      </c>
    </row>
    <row r="857" spans="1:4" x14ac:dyDescent="0.25">
      <c r="A857" t="s">
        <v>685</v>
      </c>
      <c r="B857">
        <v>43</v>
      </c>
      <c r="D857">
        <v>1468</v>
      </c>
    </row>
    <row r="858" spans="1:4" x14ac:dyDescent="0.25">
      <c r="A858" t="s">
        <v>686</v>
      </c>
      <c r="B858">
        <v>43</v>
      </c>
    </row>
    <row r="859" spans="1:4" x14ac:dyDescent="0.25">
      <c r="A859" t="s">
        <v>687</v>
      </c>
      <c r="B859">
        <v>43</v>
      </c>
    </row>
    <row r="860" spans="1:4" x14ac:dyDescent="0.25">
      <c r="A860" t="s">
        <v>688</v>
      </c>
      <c r="B860">
        <v>43</v>
      </c>
    </row>
    <row r="861" spans="1:4" x14ac:dyDescent="0.25">
      <c r="A861" t="s">
        <v>689</v>
      </c>
      <c r="B861">
        <v>43</v>
      </c>
      <c r="D861" t="b">
        <v>0</v>
      </c>
    </row>
    <row r="862" spans="1:4" x14ac:dyDescent="0.25">
      <c r="A862" t="s">
        <v>690</v>
      </c>
      <c r="B862">
        <v>43</v>
      </c>
      <c r="D862" t="b">
        <v>0</v>
      </c>
    </row>
    <row r="863" spans="1:4" x14ac:dyDescent="0.25">
      <c r="A863" t="s">
        <v>676</v>
      </c>
      <c r="B863">
        <v>46</v>
      </c>
      <c r="C863">
        <v>4306</v>
      </c>
    </row>
    <row r="864" spans="1:4" x14ac:dyDescent="0.25">
      <c r="A864" t="s">
        <v>36</v>
      </c>
      <c r="B864">
        <v>46</v>
      </c>
      <c r="C864">
        <v>2</v>
      </c>
    </row>
    <row r="865" spans="1:3" x14ac:dyDescent="0.25">
      <c r="A865" t="s">
        <v>503</v>
      </c>
      <c r="B865">
        <v>46</v>
      </c>
      <c r="C865" t="s">
        <v>773</v>
      </c>
    </row>
    <row r="866" spans="1:3" x14ac:dyDescent="0.25">
      <c r="A866" t="s">
        <v>677</v>
      </c>
      <c r="B866">
        <v>46</v>
      </c>
      <c r="C866">
        <v>1024</v>
      </c>
    </row>
    <row r="867" spans="1:3" x14ac:dyDescent="0.25">
      <c r="A867" t="s">
        <v>42</v>
      </c>
      <c r="B867">
        <v>46</v>
      </c>
      <c r="C867">
        <v>25</v>
      </c>
    </row>
    <row r="868" spans="1:3" x14ac:dyDescent="0.25">
      <c r="A868" t="s">
        <v>678</v>
      </c>
      <c r="B868">
        <v>46</v>
      </c>
      <c r="C868">
        <v>27.9</v>
      </c>
    </row>
    <row r="869" spans="1:3" x14ac:dyDescent="0.25">
      <c r="A869" t="s">
        <v>41</v>
      </c>
      <c r="B869">
        <v>46</v>
      </c>
      <c r="C869">
        <v>0</v>
      </c>
    </row>
    <row r="870" spans="1:3" x14ac:dyDescent="0.25">
      <c r="A870" t="s">
        <v>679</v>
      </c>
      <c r="B870">
        <v>46</v>
      </c>
      <c r="C870">
        <v>12</v>
      </c>
    </row>
    <row r="871" spans="1:3" x14ac:dyDescent="0.25">
      <c r="A871" t="s">
        <v>563</v>
      </c>
      <c r="B871">
        <v>46</v>
      </c>
      <c r="C871">
        <v>0</v>
      </c>
    </row>
    <row r="872" spans="1:3" x14ac:dyDescent="0.25">
      <c r="A872" t="s">
        <v>680</v>
      </c>
      <c r="B872">
        <v>46</v>
      </c>
      <c r="C872">
        <v>0</v>
      </c>
    </row>
    <row r="873" spans="1:3" x14ac:dyDescent="0.25">
      <c r="A873" t="s">
        <v>681</v>
      </c>
      <c r="B873">
        <v>46</v>
      </c>
      <c r="C873">
        <v>16</v>
      </c>
    </row>
    <row r="874" spans="1:3" x14ac:dyDescent="0.25">
      <c r="A874" t="s">
        <v>682</v>
      </c>
      <c r="B874">
        <v>46</v>
      </c>
      <c r="C874">
        <v>200</v>
      </c>
    </row>
    <row r="875" spans="1:3" x14ac:dyDescent="0.25">
      <c r="A875" t="s">
        <v>683</v>
      </c>
      <c r="B875">
        <v>46</v>
      </c>
      <c r="C875">
        <v>1101</v>
      </c>
    </row>
    <row r="876" spans="1:3" x14ac:dyDescent="0.25">
      <c r="A876" t="s">
        <v>684</v>
      </c>
      <c r="B876">
        <v>46</v>
      </c>
      <c r="C876">
        <v>734</v>
      </c>
    </row>
    <row r="877" spans="1:3" x14ac:dyDescent="0.25">
      <c r="A877" t="s">
        <v>685</v>
      </c>
      <c r="B877">
        <v>46</v>
      </c>
      <c r="C877">
        <v>1468</v>
      </c>
    </row>
    <row r="878" spans="1:3" x14ac:dyDescent="0.25">
      <c r="A878" t="s">
        <v>686</v>
      </c>
      <c r="B878">
        <v>46</v>
      </c>
    </row>
    <row r="879" spans="1:3" x14ac:dyDescent="0.25">
      <c r="A879" t="s">
        <v>687</v>
      </c>
      <c r="B879">
        <v>46</v>
      </c>
    </row>
    <row r="880" spans="1:3" x14ac:dyDescent="0.25">
      <c r="A880" t="s">
        <v>688</v>
      </c>
      <c r="B880">
        <v>46</v>
      </c>
    </row>
    <row r="881" spans="1:4" x14ac:dyDescent="0.25">
      <c r="A881" t="s">
        <v>689</v>
      </c>
      <c r="B881">
        <v>46</v>
      </c>
      <c r="C881" t="b">
        <v>0</v>
      </c>
    </row>
    <row r="882" spans="1:4" x14ac:dyDescent="0.25">
      <c r="A882" t="s">
        <v>690</v>
      </c>
      <c r="B882">
        <v>46</v>
      </c>
      <c r="C882" t="b">
        <v>0</v>
      </c>
    </row>
    <row r="883" spans="1:4" x14ac:dyDescent="0.25">
      <c r="A883" t="s">
        <v>676</v>
      </c>
      <c r="B883">
        <v>50</v>
      </c>
      <c r="D883">
        <v>53</v>
      </c>
    </row>
    <row r="884" spans="1:4" x14ac:dyDescent="0.25">
      <c r="A884" t="s">
        <v>36</v>
      </c>
      <c r="B884">
        <v>50</v>
      </c>
      <c r="D884">
        <v>2</v>
      </c>
    </row>
    <row r="885" spans="1:4" x14ac:dyDescent="0.25">
      <c r="A885" t="s">
        <v>503</v>
      </c>
      <c r="B885">
        <v>50</v>
      </c>
      <c r="D885" t="s">
        <v>779</v>
      </c>
    </row>
    <row r="886" spans="1:4" x14ac:dyDescent="0.25">
      <c r="A886" t="s">
        <v>677</v>
      </c>
      <c r="B886">
        <v>50</v>
      </c>
      <c r="D886">
        <v>474</v>
      </c>
    </row>
    <row r="887" spans="1:4" x14ac:dyDescent="0.25">
      <c r="A887" t="s">
        <v>42</v>
      </c>
      <c r="B887">
        <v>50</v>
      </c>
      <c r="D887">
        <v>25</v>
      </c>
    </row>
    <row r="888" spans="1:4" x14ac:dyDescent="0.25">
      <c r="A888" t="s">
        <v>678</v>
      </c>
      <c r="B888">
        <v>50</v>
      </c>
      <c r="D888">
        <v>12.9</v>
      </c>
    </row>
    <row r="889" spans="1:4" x14ac:dyDescent="0.25">
      <c r="A889" t="s">
        <v>41</v>
      </c>
      <c r="B889">
        <v>50</v>
      </c>
      <c r="D889">
        <v>0</v>
      </c>
    </row>
    <row r="890" spans="1:4" x14ac:dyDescent="0.25">
      <c r="A890" t="s">
        <v>679</v>
      </c>
      <c r="B890">
        <v>50</v>
      </c>
      <c r="D890">
        <v>0</v>
      </c>
    </row>
    <row r="891" spans="1:4" x14ac:dyDescent="0.25">
      <c r="A891" t="s">
        <v>563</v>
      </c>
      <c r="B891">
        <v>50</v>
      </c>
      <c r="D891">
        <v>0</v>
      </c>
    </row>
    <row r="892" spans="1:4" x14ac:dyDescent="0.25">
      <c r="A892" t="s">
        <v>680</v>
      </c>
      <c r="B892">
        <v>50</v>
      </c>
      <c r="D892">
        <v>0</v>
      </c>
    </row>
    <row r="893" spans="1:4" x14ac:dyDescent="0.25">
      <c r="A893" t="s">
        <v>681</v>
      </c>
      <c r="B893">
        <v>50</v>
      </c>
      <c r="D893">
        <v>16</v>
      </c>
    </row>
    <row r="894" spans="1:4" x14ac:dyDescent="0.25">
      <c r="A894" t="s">
        <v>682</v>
      </c>
      <c r="B894">
        <v>50</v>
      </c>
      <c r="D894">
        <v>200</v>
      </c>
    </row>
    <row r="895" spans="1:4" x14ac:dyDescent="0.25">
      <c r="A895" t="s">
        <v>683</v>
      </c>
      <c r="B895">
        <v>50</v>
      </c>
      <c r="D895">
        <v>1101</v>
      </c>
    </row>
    <row r="896" spans="1:4" x14ac:dyDescent="0.25">
      <c r="A896" t="s">
        <v>684</v>
      </c>
      <c r="B896">
        <v>50</v>
      </c>
      <c r="D896">
        <v>734</v>
      </c>
    </row>
    <row r="897" spans="1:4" x14ac:dyDescent="0.25">
      <c r="A897" t="s">
        <v>685</v>
      </c>
      <c r="B897">
        <v>50</v>
      </c>
      <c r="D897">
        <v>1468</v>
      </c>
    </row>
    <row r="898" spans="1:4" x14ac:dyDescent="0.25">
      <c r="A898" t="s">
        <v>686</v>
      </c>
      <c r="B898">
        <v>50</v>
      </c>
    </row>
    <row r="899" spans="1:4" x14ac:dyDescent="0.25">
      <c r="A899" t="s">
        <v>687</v>
      </c>
      <c r="B899">
        <v>50</v>
      </c>
    </row>
    <row r="900" spans="1:4" x14ac:dyDescent="0.25">
      <c r="A900" t="s">
        <v>688</v>
      </c>
      <c r="B900">
        <v>50</v>
      </c>
    </row>
    <row r="901" spans="1:4" x14ac:dyDescent="0.25">
      <c r="A901" t="s">
        <v>689</v>
      </c>
      <c r="B901">
        <v>50</v>
      </c>
      <c r="D901" t="b">
        <v>0</v>
      </c>
    </row>
    <row r="902" spans="1:4" x14ac:dyDescent="0.25">
      <c r="A902" t="s">
        <v>690</v>
      </c>
      <c r="B902">
        <v>50</v>
      </c>
      <c r="D902" t="b">
        <v>0</v>
      </c>
    </row>
    <row r="903" spans="1:4" x14ac:dyDescent="0.25">
      <c r="A903" t="s">
        <v>676</v>
      </c>
      <c r="B903">
        <v>51</v>
      </c>
      <c r="D903">
        <v>52</v>
      </c>
    </row>
    <row r="904" spans="1:4" x14ac:dyDescent="0.25">
      <c r="A904" t="s">
        <v>36</v>
      </c>
      <c r="B904">
        <v>51</v>
      </c>
      <c r="D904">
        <v>0</v>
      </c>
    </row>
    <row r="905" spans="1:4" x14ac:dyDescent="0.25">
      <c r="A905" t="s">
        <v>503</v>
      </c>
      <c r="B905">
        <v>51</v>
      </c>
      <c r="D905" t="s">
        <v>780</v>
      </c>
    </row>
    <row r="906" spans="1:4" x14ac:dyDescent="0.25">
      <c r="A906" t="s">
        <v>677</v>
      </c>
      <c r="B906">
        <v>51</v>
      </c>
      <c r="D906">
        <v>464</v>
      </c>
    </row>
    <row r="907" spans="1:4" x14ac:dyDescent="0.25">
      <c r="A907" t="s">
        <v>42</v>
      </c>
      <c r="B907">
        <v>51</v>
      </c>
      <c r="D907">
        <v>25</v>
      </c>
    </row>
    <row r="908" spans="1:4" x14ac:dyDescent="0.25">
      <c r="A908" t="s">
        <v>678</v>
      </c>
      <c r="B908">
        <v>51</v>
      </c>
      <c r="D908">
        <v>12.7</v>
      </c>
    </row>
    <row r="909" spans="1:4" x14ac:dyDescent="0.25">
      <c r="A909" t="s">
        <v>41</v>
      </c>
      <c r="B909">
        <v>51</v>
      </c>
      <c r="D909">
        <v>0</v>
      </c>
    </row>
    <row r="910" spans="1:4" x14ac:dyDescent="0.25">
      <c r="A910" t="s">
        <v>679</v>
      </c>
      <c r="B910">
        <v>51</v>
      </c>
      <c r="D910">
        <v>0</v>
      </c>
    </row>
    <row r="911" spans="1:4" x14ac:dyDescent="0.25">
      <c r="A911" t="s">
        <v>563</v>
      </c>
      <c r="B911">
        <v>51</v>
      </c>
      <c r="D911">
        <v>0</v>
      </c>
    </row>
    <row r="912" spans="1:4" x14ac:dyDescent="0.25">
      <c r="A912" t="s">
        <v>680</v>
      </c>
      <c r="B912">
        <v>51</v>
      </c>
      <c r="D912">
        <v>0</v>
      </c>
    </row>
    <row r="913" spans="1:4" x14ac:dyDescent="0.25">
      <c r="A913" t="s">
        <v>681</v>
      </c>
      <c r="B913">
        <v>51</v>
      </c>
      <c r="D913">
        <v>16</v>
      </c>
    </row>
    <row r="914" spans="1:4" x14ac:dyDescent="0.25">
      <c r="A914" t="s">
        <v>682</v>
      </c>
      <c r="B914">
        <v>51</v>
      </c>
      <c r="D914">
        <v>200</v>
      </c>
    </row>
    <row r="915" spans="1:4" x14ac:dyDescent="0.25">
      <c r="A915" t="s">
        <v>683</v>
      </c>
      <c r="B915">
        <v>51</v>
      </c>
      <c r="D915">
        <v>1101</v>
      </c>
    </row>
    <row r="916" spans="1:4" x14ac:dyDescent="0.25">
      <c r="A916" t="s">
        <v>684</v>
      </c>
      <c r="B916">
        <v>51</v>
      </c>
      <c r="D916">
        <v>734</v>
      </c>
    </row>
    <row r="917" spans="1:4" x14ac:dyDescent="0.25">
      <c r="A917" t="s">
        <v>685</v>
      </c>
      <c r="B917">
        <v>51</v>
      </c>
      <c r="D917">
        <v>1468</v>
      </c>
    </row>
    <row r="918" spans="1:4" x14ac:dyDescent="0.25">
      <c r="A918" t="s">
        <v>686</v>
      </c>
      <c r="B918">
        <v>51</v>
      </c>
    </row>
    <row r="919" spans="1:4" x14ac:dyDescent="0.25">
      <c r="A919" t="s">
        <v>687</v>
      </c>
      <c r="B919">
        <v>51</v>
      </c>
    </row>
    <row r="920" spans="1:4" x14ac:dyDescent="0.25">
      <c r="A920" t="s">
        <v>688</v>
      </c>
      <c r="B920">
        <v>51</v>
      </c>
    </row>
    <row r="921" spans="1:4" x14ac:dyDescent="0.25">
      <c r="A921" t="s">
        <v>689</v>
      </c>
      <c r="B921">
        <v>51</v>
      </c>
      <c r="D921" t="b">
        <v>0</v>
      </c>
    </row>
    <row r="922" spans="1:4" x14ac:dyDescent="0.25">
      <c r="A922" t="s">
        <v>690</v>
      </c>
      <c r="B922">
        <v>51</v>
      </c>
      <c r="D922" t="b">
        <v>0</v>
      </c>
    </row>
    <row r="923" spans="1:4" x14ac:dyDescent="0.25">
      <c r="A923" t="s">
        <v>676</v>
      </c>
      <c r="B923">
        <v>52</v>
      </c>
      <c r="C923">
        <v>51</v>
      </c>
      <c r="D923">
        <v>55</v>
      </c>
    </row>
    <row r="924" spans="1:4" x14ac:dyDescent="0.25">
      <c r="A924" t="s">
        <v>36</v>
      </c>
      <c r="B924">
        <v>52</v>
      </c>
      <c r="C924">
        <v>1</v>
      </c>
      <c r="D924">
        <v>0</v>
      </c>
    </row>
    <row r="925" spans="1:4" x14ac:dyDescent="0.25">
      <c r="A925" t="s">
        <v>503</v>
      </c>
      <c r="B925">
        <v>52</v>
      </c>
      <c r="C925" t="s">
        <v>781</v>
      </c>
      <c r="D925" t="s">
        <v>781</v>
      </c>
    </row>
    <row r="926" spans="1:4" x14ac:dyDescent="0.25">
      <c r="A926" t="s">
        <v>677</v>
      </c>
      <c r="B926">
        <v>52</v>
      </c>
      <c r="C926">
        <v>464</v>
      </c>
      <c r="D926">
        <v>266</v>
      </c>
    </row>
    <row r="927" spans="1:4" x14ac:dyDescent="0.25">
      <c r="A927" t="s">
        <v>42</v>
      </c>
      <c r="B927">
        <v>52</v>
      </c>
      <c r="C927">
        <v>45</v>
      </c>
      <c r="D927">
        <v>45</v>
      </c>
    </row>
    <row r="928" spans="1:4" x14ac:dyDescent="0.25">
      <c r="A928" t="s">
        <v>678</v>
      </c>
      <c r="B928">
        <v>52</v>
      </c>
      <c r="C928">
        <v>7</v>
      </c>
      <c r="D928">
        <v>4</v>
      </c>
    </row>
    <row r="929" spans="1:4" x14ac:dyDescent="0.25">
      <c r="A929" t="s">
        <v>41</v>
      </c>
      <c r="B929">
        <v>52</v>
      </c>
      <c r="C929">
        <v>0</v>
      </c>
      <c r="D929">
        <v>0</v>
      </c>
    </row>
    <row r="930" spans="1:4" x14ac:dyDescent="0.25">
      <c r="A930" t="s">
        <v>679</v>
      </c>
      <c r="B930">
        <v>52</v>
      </c>
      <c r="C930">
        <v>24</v>
      </c>
      <c r="D930">
        <v>24</v>
      </c>
    </row>
    <row r="931" spans="1:4" x14ac:dyDescent="0.25">
      <c r="A931" t="s">
        <v>563</v>
      </c>
      <c r="B931">
        <v>52</v>
      </c>
      <c r="C931">
        <v>0</v>
      </c>
      <c r="D931">
        <v>0</v>
      </c>
    </row>
    <row r="932" spans="1:4" x14ac:dyDescent="0.25">
      <c r="A932" t="s">
        <v>680</v>
      </c>
      <c r="B932">
        <v>52</v>
      </c>
      <c r="C932">
        <v>0</v>
      </c>
      <c r="D932">
        <v>0</v>
      </c>
    </row>
    <row r="933" spans="1:4" x14ac:dyDescent="0.25">
      <c r="A933" t="s">
        <v>681</v>
      </c>
      <c r="B933">
        <v>52</v>
      </c>
      <c r="C933">
        <v>16</v>
      </c>
      <c r="D933">
        <v>16</v>
      </c>
    </row>
    <row r="934" spans="1:4" x14ac:dyDescent="0.25">
      <c r="A934" t="s">
        <v>682</v>
      </c>
      <c r="B934">
        <v>52</v>
      </c>
      <c r="C934">
        <v>100</v>
      </c>
      <c r="D934">
        <v>100</v>
      </c>
    </row>
    <row r="935" spans="1:4" x14ac:dyDescent="0.25">
      <c r="A935" t="s">
        <v>683</v>
      </c>
      <c r="B935">
        <v>52</v>
      </c>
      <c r="C935">
        <v>1980</v>
      </c>
      <c r="D935">
        <v>1980</v>
      </c>
    </row>
    <row r="936" spans="1:4" x14ac:dyDescent="0.25">
      <c r="A936" t="s">
        <v>684</v>
      </c>
      <c r="B936">
        <v>52</v>
      </c>
      <c r="C936">
        <v>1320</v>
      </c>
      <c r="D936">
        <v>1320</v>
      </c>
    </row>
    <row r="937" spans="1:4" x14ac:dyDescent="0.25">
      <c r="A937" t="s">
        <v>685</v>
      </c>
      <c r="B937">
        <v>52</v>
      </c>
      <c r="C937">
        <v>2640</v>
      </c>
      <c r="D937">
        <v>2640</v>
      </c>
    </row>
    <row r="938" spans="1:4" x14ac:dyDescent="0.25">
      <c r="A938" t="s">
        <v>686</v>
      </c>
      <c r="B938">
        <v>52</v>
      </c>
    </row>
    <row r="939" spans="1:4" x14ac:dyDescent="0.25">
      <c r="A939" t="s">
        <v>687</v>
      </c>
      <c r="B939">
        <v>52</v>
      </c>
    </row>
    <row r="940" spans="1:4" x14ac:dyDescent="0.25">
      <c r="A940" t="s">
        <v>688</v>
      </c>
      <c r="B940">
        <v>52</v>
      </c>
    </row>
    <row r="941" spans="1:4" x14ac:dyDescent="0.25">
      <c r="A941" t="s">
        <v>689</v>
      </c>
      <c r="B941">
        <v>52</v>
      </c>
      <c r="C941" t="b">
        <v>0</v>
      </c>
      <c r="D941" t="b">
        <v>0</v>
      </c>
    </row>
    <row r="942" spans="1:4" x14ac:dyDescent="0.25">
      <c r="A942" t="s">
        <v>690</v>
      </c>
      <c r="B942">
        <v>52</v>
      </c>
      <c r="C942" t="b">
        <v>0</v>
      </c>
      <c r="D942" t="b">
        <v>0</v>
      </c>
    </row>
    <row r="943" spans="1:4" x14ac:dyDescent="0.25">
      <c r="A943" t="s">
        <v>676</v>
      </c>
      <c r="B943">
        <v>53</v>
      </c>
      <c r="C943">
        <v>50</v>
      </c>
      <c r="D943">
        <v>54</v>
      </c>
    </row>
    <row r="944" spans="1:4" x14ac:dyDescent="0.25">
      <c r="A944" t="s">
        <v>36</v>
      </c>
      <c r="B944">
        <v>53</v>
      </c>
      <c r="C944">
        <v>0</v>
      </c>
      <c r="D944">
        <v>2</v>
      </c>
    </row>
    <row r="945" spans="1:4" x14ac:dyDescent="0.25">
      <c r="A945" t="s">
        <v>503</v>
      </c>
      <c r="B945">
        <v>53</v>
      </c>
      <c r="C945" t="s">
        <v>782</v>
      </c>
    </row>
    <row r="946" spans="1:4" x14ac:dyDescent="0.25">
      <c r="A946" t="s">
        <v>677</v>
      </c>
      <c r="B946">
        <v>53</v>
      </c>
      <c r="C946">
        <v>474</v>
      </c>
      <c r="D946">
        <v>279</v>
      </c>
    </row>
    <row r="947" spans="1:4" x14ac:dyDescent="0.25">
      <c r="A947" t="s">
        <v>42</v>
      </c>
      <c r="B947">
        <v>53</v>
      </c>
      <c r="C947">
        <v>45</v>
      </c>
      <c r="D947">
        <v>45</v>
      </c>
    </row>
    <row r="948" spans="1:4" x14ac:dyDescent="0.25">
      <c r="A948" t="s">
        <v>678</v>
      </c>
      <c r="B948">
        <v>53</v>
      </c>
      <c r="C948">
        <v>7.2</v>
      </c>
      <c r="D948">
        <v>4.2</v>
      </c>
    </row>
    <row r="949" spans="1:4" x14ac:dyDescent="0.25">
      <c r="A949" t="s">
        <v>41</v>
      </c>
      <c r="B949">
        <v>53</v>
      </c>
      <c r="C949">
        <v>0</v>
      </c>
      <c r="D949">
        <v>0</v>
      </c>
    </row>
    <row r="950" spans="1:4" x14ac:dyDescent="0.25">
      <c r="A950" t="s">
        <v>679</v>
      </c>
      <c r="B950">
        <v>53</v>
      </c>
      <c r="C950">
        <v>0</v>
      </c>
      <c r="D950">
        <v>0</v>
      </c>
    </row>
    <row r="951" spans="1:4" x14ac:dyDescent="0.25">
      <c r="A951" t="s">
        <v>563</v>
      </c>
      <c r="B951">
        <v>53</v>
      </c>
      <c r="C951">
        <v>0</v>
      </c>
      <c r="D951">
        <v>0</v>
      </c>
    </row>
    <row r="952" spans="1:4" x14ac:dyDescent="0.25">
      <c r="A952" t="s">
        <v>680</v>
      </c>
      <c r="B952">
        <v>53</v>
      </c>
      <c r="C952">
        <v>0</v>
      </c>
      <c r="D952">
        <v>0</v>
      </c>
    </row>
    <row r="953" spans="1:4" x14ac:dyDescent="0.25">
      <c r="A953" t="s">
        <v>681</v>
      </c>
      <c r="B953">
        <v>53</v>
      </c>
      <c r="C953">
        <v>16</v>
      </c>
      <c r="D953">
        <v>16</v>
      </c>
    </row>
    <row r="954" spans="1:4" x14ac:dyDescent="0.25">
      <c r="A954" t="s">
        <v>682</v>
      </c>
      <c r="B954">
        <v>53</v>
      </c>
      <c r="C954">
        <v>100</v>
      </c>
      <c r="D954">
        <v>100</v>
      </c>
    </row>
    <row r="955" spans="1:4" x14ac:dyDescent="0.25">
      <c r="A955" t="s">
        <v>683</v>
      </c>
      <c r="B955">
        <v>53</v>
      </c>
      <c r="C955">
        <v>1980</v>
      </c>
      <c r="D955">
        <v>1980</v>
      </c>
    </row>
    <row r="956" spans="1:4" x14ac:dyDescent="0.25">
      <c r="A956" t="s">
        <v>684</v>
      </c>
      <c r="B956">
        <v>53</v>
      </c>
      <c r="C956">
        <v>1320</v>
      </c>
      <c r="D956">
        <v>1320</v>
      </c>
    </row>
    <row r="957" spans="1:4" x14ac:dyDescent="0.25">
      <c r="A957" t="s">
        <v>685</v>
      </c>
      <c r="B957">
        <v>53</v>
      </c>
      <c r="C957">
        <v>2640</v>
      </c>
      <c r="D957">
        <v>2640</v>
      </c>
    </row>
    <row r="958" spans="1:4" x14ac:dyDescent="0.25">
      <c r="A958" t="s">
        <v>686</v>
      </c>
      <c r="B958">
        <v>53</v>
      </c>
    </row>
    <row r="959" spans="1:4" x14ac:dyDescent="0.25">
      <c r="A959" t="s">
        <v>687</v>
      </c>
      <c r="B959">
        <v>53</v>
      </c>
    </row>
    <row r="960" spans="1:4" x14ac:dyDescent="0.25">
      <c r="A960" t="s">
        <v>688</v>
      </c>
      <c r="B960">
        <v>53</v>
      </c>
    </row>
    <row r="961" spans="1:10" x14ac:dyDescent="0.25">
      <c r="A961" t="s">
        <v>689</v>
      </c>
      <c r="B961">
        <v>53</v>
      </c>
      <c r="C961" t="b">
        <v>0</v>
      </c>
      <c r="D961" t="b">
        <v>0</v>
      </c>
    </row>
    <row r="962" spans="1:10" x14ac:dyDescent="0.25">
      <c r="A962" t="s">
        <v>690</v>
      </c>
      <c r="B962">
        <v>53</v>
      </c>
      <c r="C962" t="b">
        <v>0</v>
      </c>
      <c r="D962" t="b">
        <v>0</v>
      </c>
    </row>
    <row r="963" spans="1:10" x14ac:dyDescent="0.25">
      <c r="A963" t="s">
        <v>676</v>
      </c>
      <c r="B963">
        <v>54</v>
      </c>
      <c r="C963">
        <v>53</v>
      </c>
      <c r="D963">
        <v>4921</v>
      </c>
      <c r="J963">
        <v>4920</v>
      </c>
    </row>
    <row r="964" spans="1:10" x14ac:dyDescent="0.25">
      <c r="A964" t="s">
        <v>36</v>
      </c>
      <c r="B964">
        <v>54</v>
      </c>
      <c r="C964">
        <v>0</v>
      </c>
      <c r="D964">
        <v>1</v>
      </c>
      <c r="J964">
        <v>2</v>
      </c>
    </row>
    <row r="965" spans="1:10" x14ac:dyDescent="0.25">
      <c r="A965" t="s">
        <v>503</v>
      </c>
      <c r="B965">
        <v>54</v>
      </c>
    </row>
    <row r="966" spans="1:10" x14ac:dyDescent="0.25">
      <c r="A966" t="s">
        <v>677</v>
      </c>
      <c r="B966">
        <v>54</v>
      </c>
      <c r="C966">
        <v>279</v>
      </c>
      <c r="D966">
        <v>176</v>
      </c>
      <c r="J966">
        <v>236</v>
      </c>
    </row>
    <row r="967" spans="1:10" x14ac:dyDescent="0.25">
      <c r="A967" t="s">
        <v>42</v>
      </c>
      <c r="B967">
        <v>54</v>
      </c>
      <c r="C967">
        <v>45</v>
      </c>
      <c r="D967">
        <v>45</v>
      </c>
      <c r="J967">
        <v>40</v>
      </c>
    </row>
    <row r="968" spans="1:10" x14ac:dyDescent="0.25">
      <c r="A968" t="s">
        <v>678</v>
      </c>
      <c r="B968">
        <v>54</v>
      </c>
      <c r="C968">
        <v>4.2</v>
      </c>
      <c r="D968">
        <v>2.7</v>
      </c>
      <c r="J968">
        <v>4</v>
      </c>
    </row>
    <row r="969" spans="1:10" x14ac:dyDescent="0.25">
      <c r="A969" t="s">
        <v>41</v>
      </c>
      <c r="B969">
        <v>54</v>
      </c>
      <c r="C969">
        <v>0</v>
      </c>
      <c r="D969">
        <v>0</v>
      </c>
      <c r="J969">
        <v>0</v>
      </c>
    </row>
    <row r="970" spans="1:10" x14ac:dyDescent="0.25">
      <c r="A970" t="s">
        <v>679</v>
      </c>
      <c r="B970">
        <v>54</v>
      </c>
      <c r="C970">
        <v>0</v>
      </c>
      <c r="D970">
        <v>0</v>
      </c>
      <c r="J970">
        <v>24</v>
      </c>
    </row>
    <row r="971" spans="1:10" x14ac:dyDescent="0.25">
      <c r="A971" t="s">
        <v>563</v>
      </c>
      <c r="B971">
        <v>54</v>
      </c>
      <c r="C971">
        <v>0</v>
      </c>
      <c r="D971">
        <v>0</v>
      </c>
      <c r="J971">
        <v>0</v>
      </c>
    </row>
    <row r="972" spans="1:10" x14ac:dyDescent="0.25">
      <c r="A972" t="s">
        <v>680</v>
      </c>
      <c r="B972">
        <v>54</v>
      </c>
      <c r="C972">
        <v>0</v>
      </c>
      <c r="D972">
        <v>0</v>
      </c>
      <c r="J972">
        <v>0</v>
      </c>
    </row>
    <row r="973" spans="1:10" x14ac:dyDescent="0.25">
      <c r="A973" t="s">
        <v>681</v>
      </c>
      <c r="B973">
        <v>54</v>
      </c>
      <c r="C973">
        <v>16</v>
      </c>
      <c r="D973">
        <v>16</v>
      </c>
      <c r="J973">
        <v>16</v>
      </c>
    </row>
    <row r="974" spans="1:10" x14ac:dyDescent="0.25">
      <c r="A974" t="s">
        <v>682</v>
      </c>
      <c r="B974">
        <v>54</v>
      </c>
      <c r="C974">
        <v>200</v>
      </c>
      <c r="D974">
        <v>200</v>
      </c>
      <c r="J974">
        <v>200</v>
      </c>
    </row>
    <row r="975" spans="1:10" x14ac:dyDescent="0.25">
      <c r="A975" t="s">
        <v>683</v>
      </c>
      <c r="B975">
        <v>54</v>
      </c>
      <c r="C975">
        <v>1980</v>
      </c>
      <c r="D975">
        <v>1980</v>
      </c>
      <c r="J975">
        <v>1761</v>
      </c>
    </row>
    <row r="976" spans="1:10" x14ac:dyDescent="0.25">
      <c r="A976" t="s">
        <v>684</v>
      </c>
      <c r="B976">
        <v>54</v>
      </c>
      <c r="C976">
        <v>1320</v>
      </c>
      <c r="D976">
        <v>1320</v>
      </c>
      <c r="J976">
        <v>1174</v>
      </c>
    </row>
    <row r="977" spans="1:10" x14ac:dyDescent="0.25">
      <c r="A977" t="s">
        <v>685</v>
      </c>
      <c r="B977">
        <v>54</v>
      </c>
      <c r="C977">
        <v>2640</v>
      </c>
      <c r="D977">
        <v>2640</v>
      </c>
      <c r="J977">
        <v>2348</v>
      </c>
    </row>
    <row r="978" spans="1:10" x14ac:dyDescent="0.25">
      <c r="A978" t="s">
        <v>686</v>
      </c>
      <c r="B978">
        <v>54</v>
      </c>
    </row>
    <row r="979" spans="1:10" x14ac:dyDescent="0.25">
      <c r="A979" t="s">
        <v>687</v>
      </c>
      <c r="B979">
        <v>54</v>
      </c>
    </row>
    <row r="980" spans="1:10" x14ac:dyDescent="0.25">
      <c r="A980" t="s">
        <v>688</v>
      </c>
      <c r="B980">
        <v>54</v>
      </c>
    </row>
    <row r="981" spans="1:10" x14ac:dyDescent="0.25">
      <c r="A981" t="s">
        <v>689</v>
      </c>
      <c r="B981">
        <v>54</v>
      </c>
      <c r="C981" t="b">
        <v>0</v>
      </c>
      <c r="D981" t="b">
        <v>0</v>
      </c>
      <c r="J981" t="b">
        <v>0</v>
      </c>
    </row>
    <row r="982" spans="1:10" x14ac:dyDescent="0.25">
      <c r="A982" t="s">
        <v>690</v>
      </c>
      <c r="B982">
        <v>54</v>
      </c>
      <c r="C982" t="b">
        <v>0</v>
      </c>
      <c r="D982" t="b">
        <v>0</v>
      </c>
      <c r="J982" t="b">
        <v>0</v>
      </c>
    </row>
    <row r="983" spans="1:10" x14ac:dyDescent="0.25">
      <c r="A983" t="s">
        <v>676</v>
      </c>
      <c r="B983">
        <v>55</v>
      </c>
      <c r="C983">
        <v>52</v>
      </c>
      <c r="D983">
        <v>4919</v>
      </c>
      <c r="I983">
        <v>4920</v>
      </c>
    </row>
    <row r="984" spans="1:10" x14ac:dyDescent="0.25">
      <c r="A984" t="s">
        <v>36</v>
      </c>
      <c r="B984">
        <v>55</v>
      </c>
      <c r="C984">
        <v>3</v>
      </c>
      <c r="D984">
        <v>0</v>
      </c>
      <c r="I984">
        <v>0</v>
      </c>
    </row>
    <row r="985" spans="1:10" x14ac:dyDescent="0.25">
      <c r="A985" t="s">
        <v>503</v>
      </c>
      <c r="B985">
        <v>55</v>
      </c>
      <c r="C985" t="s">
        <v>781</v>
      </c>
      <c r="D985" t="s">
        <v>783</v>
      </c>
      <c r="I985" t="s">
        <v>784</v>
      </c>
    </row>
    <row r="986" spans="1:10" x14ac:dyDescent="0.25">
      <c r="A986" t="s">
        <v>677</v>
      </c>
      <c r="B986">
        <v>55</v>
      </c>
      <c r="C986">
        <v>266</v>
      </c>
      <c r="D986">
        <v>177</v>
      </c>
      <c r="I986">
        <v>225</v>
      </c>
    </row>
    <row r="987" spans="1:10" x14ac:dyDescent="0.25">
      <c r="A987" t="s">
        <v>42</v>
      </c>
      <c r="B987">
        <v>55</v>
      </c>
      <c r="C987">
        <v>45</v>
      </c>
      <c r="D987">
        <v>45</v>
      </c>
      <c r="I987">
        <v>30</v>
      </c>
    </row>
    <row r="988" spans="1:10" x14ac:dyDescent="0.25">
      <c r="A988" t="s">
        <v>678</v>
      </c>
      <c r="B988">
        <v>55</v>
      </c>
      <c r="C988">
        <v>4</v>
      </c>
      <c r="D988">
        <v>2.7</v>
      </c>
      <c r="I988">
        <v>5.0999999999999996</v>
      </c>
    </row>
    <row r="989" spans="1:10" x14ac:dyDescent="0.25">
      <c r="A989" t="s">
        <v>41</v>
      </c>
      <c r="B989">
        <v>55</v>
      </c>
      <c r="C989">
        <v>0</v>
      </c>
      <c r="D989">
        <v>0</v>
      </c>
      <c r="I989">
        <v>0</v>
      </c>
    </row>
    <row r="990" spans="1:10" x14ac:dyDescent="0.25">
      <c r="A990" t="s">
        <v>679</v>
      </c>
      <c r="B990">
        <v>55</v>
      </c>
      <c r="C990">
        <v>24</v>
      </c>
      <c r="D990">
        <v>24</v>
      </c>
      <c r="I990">
        <v>0</v>
      </c>
    </row>
    <row r="991" spans="1:10" x14ac:dyDescent="0.25">
      <c r="A991" t="s">
        <v>563</v>
      </c>
      <c r="B991">
        <v>55</v>
      </c>
      <c r="C991">
        <v>0</v>
      </c>
      <c r="D991">
        <v>0</v>
      </c>
      <c r="I991">
        <v>0</v>
      </c>
    </row>
    <row r="992" spans="1:10" x14ac:dyDescent="0.25">
      <c r="A992" t="s">
        <v>680</v>
      </c>
      <c r="B992">
        <v>55</v>
      </c>
      <c r="C992">
        <v>0</v>
      </c>
      <c r="D992">
        <v>0</v>
      </c>
      <c r="I992">
        <v>0</v>
      </c>
    </row>
    <row r="993" spans="1:9" x14ac:dyDescent="0.25">
      <c r="A993" t="s">
        <v>681</v>
      </c>
      <c r="B993">
        <v>55</v>
      </c>
      <c r="C993">
        <v>16</v>
      </c>
      <c r="D993">
        <v>16</v>
      </c>
      <c r="I993">
        <v>16</v>
      </c>
    </row>
    <row r="994" spans="1:9" x14ac:dyDescent="0.25">
      <c r="A994" t="s">
        <v>682</v>
      </c>
      <c r="B994">
        <v>55</v>
      </c>
      <c r="C994">
        <v>200</v>
      </c>
      <c r="D994">
        <v>200</v>
      </c>
      <c r="I994">
        <v>200</v>
      </c>
    </row>
    <row r="995" spans="1:9" x14ac:dyDescent="0.25">
      <c r="A995" t="s">
        <v>683</v>
      </c>
      <c r="B995">
        <v>55</v>
      </c>
      <c r="C995">
        <v>1980</v>
      </c>
      <c r="D995">
        <v>1980</v>
      </c>
      <c r="I995">
        <v>1320</v>
      </c>
    </row>
    <row r="996" spans="1:9" x14ac:dyDescent="0.25">
      <c r="A996" t="s">
        <v>684</v>
      </c>
      <c r="B996">
        <v>55</v>
      </c>
      <c r="C996">
        <v>1320</v>
      </c>
      <c r="D996">
        <v>1320</v>
      </c>
      <c r="I996">
        <v>880</v>
      </c>
    </row>
    <row r="997" spans="1:9" x14ac:dyDescent="0.25">
      <c r="A997" t="s">
        <v>685</v>
      </c>
      <c r="B997">
        <v>55</v>
      </c>
      <c r="C997">
        <v>2640</v>
      </c>
      <c r="D997">
        <v>2640</v>
      </c>
      <c r="I997">
        <v>1760</v>
      </c>
    </row>
    <row r="998" spans="1:9" x14ac:dyDescent="0.25">
      <c r="A998" t="s">
        <v>686</v>
      </c>
      <c r="B998">
        <v>55</v>
      </c>
    </row>
    <row r="999" spans="1:9" x14ac:dyDescent="0.25">
      <c r="A999" t="s">
        <v>687</v>
      </c>
      <c r="B999">
        <v>55</v>
      </c>
    </row>
    <row r="1000" spans="1:9" x14ac:dyDescent="0.25">
      <c r="A1000" t="s">
        <v>688</v>
      </c>
      <c r="B1000">
        <v>55</v>
      </c>
    </row>
    <row r="1001" spans="1:9" x14ac:dyDescent="0.25">
      <c r="A1001" t="s">
        <v>689</v>
      </c>
      <c r="B1001">
        <v>55</v>
      </c>
      <c r="C1001" t="b">
        <v>0</v>
      </c>
      <c r="D1001" t="b">
        <v>0</v>
      </c>
      <c r="I1001" t="b">
        <v>0</v>
      </c>
    </row>
    <row r="1002" spans="1:9" x14ac:dyDescent="0.25">
      <c r="A1002" t="s">
        <v>690</v>
      </c>
      <c r="B1002">
        <v>55</v>
      </c>
      <c r="C1002" t="b">
        <v>0</v>
      </c>
      <c r="D1002" t="b">
        <v>0</v>
      </c>
      <c r="I1002" t="b">
        <v>0</v>
      </c>
    </row>
    <row r="1003" spans="1:9" x14ac:dyDescent="0.25">
      <c r="A1003" t="s">
        <v>676</v>
      </c>
      <c r="B1003">
        <v>57</v>
      </c>
      <c r="C1003">
        <v>212</v>
      </c>
    </row>
    <row r="1004" spans="1:9" x14ac:dyDescent="0.25">
      <c r="A1004" t="s">
        <v>36</v>
      </c>
      <c r="B1004">
        <v>57</v>
      </c>
      <c r="C1004">
        <v>1</v>
      </c>
    </row>
    <row r="1005" spans="1:9" x14ac:dyDescent="0.25">
      <c r="A1005" t="s">
        <v>503</v>
      </c>
      <c r="B1005">
        <v>57</v>
      </c>
      <c r="C1005" t="s">
        <v>785</v>
      </c>
    </row>
    <row r="1006" spans="1:9" x14ac:dyDescent="0.25">
      <c r="A1006" t="s">
        <v>677</v>
      </c>
      <c r="B1006">
        <v>57</v>
      </c>
      <c r="C1006">
        <v>1307</v>
      </c>
    </row>
    <row r="1007" spans="1:9" x14ac:dyDescent="0.25">
      <c r="A1007" t="s">
        <v>42</v>
      </c>
      <c r="B1007">
        <v>57</v>
      </c>
      <c r="C1007">
        <v>40</v>
      </c>
    </row>
    <row r="1008" spans="1:9" x14ac:dyDescent="0.25">
      <c r="A1008" t="s">
        <v>678</v>
      </c>
      <c r="B1008">
        <v>57</v>
      </c>
      <c r="C1008">
        <v>22.3</v>
      </c>
    </row>
    <row r="1009" spans="1:4" x14ac:dyDescent="0.25">
      <c r="A1009" t="s">
        <v>41</v>
      </c>
      <c r="B1009">
        <v>57</v>
      </c>
      <c r="C1009">
        <v>0</v>
      </c>
    </row>
    <row r="1010" spans="1:4" x14ac:dyDescent="0.25">
      <c r="A1010" t="s">
        <v>679</v>
      </c>
      <c r="B1010">
        <v>57</v>
      </c>
      <c r="C1010">
        <v>12</v>
      </c>
    </row>
    <row r="1011" spans="1:4" x14ac:dyDescent="0.25">
      <c r="A1011" t="s">
        <v>563</v>
      </c>
      <c r="B1011">
        <v>57</v>
      </c>
      <c r="C1011">
        <v>0</v>
      </c>
    </row>
    <row r="1012" spans="1:4" x14ac:dyDescent="0.25">
      <c r="A1012" t="s">
        <v>680</v>
      </c>
      <c r="B1012">
        <v>57</v>
      </c>
      <c r="C1012">
        <v>0</v>
      </c>
    </row>
    <row r="1013" spans="1:4" x14ac:dyDescent="0.25">
      <c r="A1013" t="s">
        <v>681</v>
      </c>
      <c r="B1013">
        <v>57</v>
      </c>
      <c r="C1013">
        <v>16</v>
      </c>
    </row>
    <row r="1014" spans="1:4" x14ac:dyDescent="0.25">
      <c r="A1014" t="s">
        <v>682</v>
      </c>
      <c r="B1014">
        <v>57</v>
      </c>
      <c r="C1014">
        <v>200</v>
      </c>
    </row>
    <row r="1015" spans="1:4" x14ac:dyDescent="0.25">
      <c r="A1015" t="s">
        <v>683</v>
      </c>
      <c r="B1015">
        <v>57</v>
      </c>
      <c r="C1015">
        <v>1761</v>
      </c>
    </row>
    <row r="1016" spans="1:4" x14ac:dyDescent="0.25">
      <c r="A1016" t="s">
        <v>684</v>
      </c>
      <c r="B1016">
        <v>57</v>
      </c>
      <c r="C1016">
        <v>1174</v>
      </c>
    </row>
    <row r="1017" spans="1:4" x14ac:dyDescent="0.25">
      <c r="A1017" t="s">
        <v>685</v>
      </c>
      <c r="B1017">
        <v>57</v>
      </c>
      <c r="C1017">
        <v>2348</v>
      </c>
    </row>
    <row r="1018" spans="1:4" x14ac:dyDescent="0.25">
      <c r="A1018" t="s">
        <v>686</v>
      </c>
      <c r="B1018">
        <v>57</v>
      </c>
    </row>
    <row r="1019" spans="1:4" x14ac:dyDescent="0.25">
      <c r="A1019" t="s">
        <v>687</v>
      </c>
      <c r="B1019">
        <v>57</v>
      </c>
    </row>
    <row r="1020" spans="1:4" x14ac:dyDescent="0.25">
      <c r="A1020" t="s">
        <v>688</v>
      </c>
      <c r="B1020">
        <v>57</v>
      </c>
    </row>
    <row r="1021" spans="1:4" x14ac:dyDescent="0.25">
      <c r="A1021" t="s">
        <v>689</v>
      </c>
      <c r="B1021">
        <v>57</v>
      </c>
      <c r="C1021" t="b">
        <v>0</v>
      </c>
    </row>
    <row r="1022" spans="1:4" x14ac:dyDescent="0.25">
      <c r="A1022" t="s">
        <v>690</v>
      </c>
      <c r="B1022">
        <v>57</v>
      </c>
      <c r="C1022" t="b">
        <v>0</v>
      </c>
    </row>
    <row r="1023" spans="1:4" x14ac:dyDescent="0.25">
      <c r="A1023" t="s">
        <v>676</v>
      </c>
      <c r="B1023">
        <v>58</v>
      </c>
      <c r="C1023">
        <v>4312</v>
      </c>
      <c r="D1023">
        <v>4362</v>
      </c>
    </row>
    <row r="1024" spans="1:4" x14ac:dyDescent="0.25">
      <c r="A1024" t="s">
        <v>36</v>
      </c>
      <c r="B1024">
        <v>58</v>
      </c>
      <c r="C1024">
        <v>2</v>
      </c>
      <c r="D1024">
        <v>2</v>
      </c>
    </row>
    <row r="1025" spans="1:4" x14ac:dyDescent="0.25">
      <c r="A1025" t="s">
        <v>503</v>
      </c>
      <c r="B1025">
        <v>58</v>
      </c>
      <c r="C1025" t="s">
        <v>780</v>
      </c>
      <c r="D1025" t="s">
        <v>780</v>
      </c>
    </row>
    <row r="1026" spans="1:4" x14ac:dyDescent="0.25">
      <c r="A1026" t="s">
        <v>677</v>
      </c>
      <c r="B1026">
        <v>58</v>
      </c>
      <c r="C1026">
        <v>318</v>
      </c>
      <c r="D1026">
        <v>1105</v>
      </c>
    </row>
    <row r="1027" spans="1:4" x14ac:dyDescent="0.25">
      <c r="A1027" t="s">
        <v>42</v>
      </c>
      <c r="B1027">
        <v>58</v>
      </c>
      <c r="C1027">
        <v>30</v>
      </c>
      <c r="D1027">
        <v>30</v>
      </c>
    </row>
    <row r="1028" spans="1:4" x14ac:dyDescent="0.25">
      <c r="A1028" t="s">
        <v>678</v>
      </c>
      <c r="B1028">
        <v>58</v>
      </c>
      <c r="C1028">
        <v>7.2</v>
      </c>
      <c r="D1028">
        <v>25.1</v>
      </c>
    </row>
    <row r="1029" spans="1:4" x14ac:dyDescent="0.25">
      <c r="A1029" t="s">
        <v>41</v>
      </c>
      <c r="B1029">
        <v>58</v>
      </c>
      <c r="C1029">
        <v>0</v>
      </c>
      <c r="D1029">
        <v>0</v>
      </c>
    </row>
    <row r="1030" spans="1:4" x14ac:dyDescent="0.25">
      <c r="A1030" t="s">
        <v>679</v>
      </c>
      <c r="B1030">
        <v>58</v>
      </c>
      <c r="C1030">
        <v>12</v>
      </c>
      <c r="D1030">
        <v>12</v>
      </c>
    </row>
    <row r="1031" spans="1:4" x14ac:dyDescent="0.25">
      <c r="A1031" t="s">
        <v>563</v>
      </c>
      <c r="B1031">
        <v>58</v>
      </c>
      <c r="C1031">
        <v>0</v>
      </c>
      <c r="D1031">
        <v>0</v>
      </c>
    </row>
    <row r="1032" spans="1:4" x14ac:dyDescent="0.25">
      <c r="A1032" t="s">
        <v>680</v>
      </c>
      <c r="B1032">
        <v>58</v>
      </c>
      <c r="C1032">
        <v>0</v>
      </c>
      <c r="D1032">
        <v>0</v>
      </c>
    </row>
    <row r="1033" spans="1:4" x14ac:dyDescent="0.25">
      <c r="A1033" t="s">
        <v>681</v>
      </c>
      <c r="B1033">
        <v>58</v>
      </c>
      <c r="C1033">
        <v>16</v>
      </c>
      <c r="D1033">
        <v>16</v>
      </c>
    </row>
    <row r="1034" spans="1:4" x14ac:dyDescent="0.25">
      <c r="A1034" t="s">
        <v>682</v>
      </c>
      <c r="B1034">
        <v>58</v>
      </c>
      <c r="C1034">
        <v>100</v>
      </c>
      <c r="D1034">
        <v>100</v>
      </c>
    </row>
    <row r="1035" spans="1:4" x14ac:dyDescent="0.25">
      <c r="A1035" t="s">
        <v>683</v>
      </c>
      <c r="B1035">
        <v>58</v>
      </c>
      <c r="C1035">
        <v>1320</v>
      </c>
      <c r="D1035">
        <v>1320</v>
      </c>
    </row>
    <row r="1036" spans="1:4" x14ac:dyDescent="0.25">
      <c r="A1036" t="s">
        <v>684</v>
      </c>
      <c r="B1036">
        <v>58</v>
      </c>
      <c r="C1036">
        <v>880</v>
      </c>
      <c r="D1036">
        <v>880</v>
      </c>
    </row>
    <row r="1037" spans="1:4" x14ac:dyDescent="0.25">
      <c r="A1037" t="s">
        <v>685</v>
      </c>
      <c r="B1037">
        <v>58</v>
      </c>
      <c r="C1037">
        <v>1760</v>
      </c>
      <c r="D1037">
        <v>1760</v>
      </c>
    </row>
    <row r="1038" spans="1:4" x14ac:dyDescent="0.25">
      <c r="A1038" t="s">
        <v>686</v>
      </c>
      <c r="B1038">
        <v>58</v>
      </c>
      <c r="D1038">
        <v>2623</v>
      </c>
    </row>
    <row r="1039" spans="1:4" x14ac:dyDescent="0.25">
      <c r="A1039" t="s">
        <v>687</v>
      </c>
      <c r="B1039">
        <v>58</v>
      </c>
      <c r="D1039">
        <v>8839</v>
      </c>
    </row>
    <row r="1040" spans="1:4" x14ac:dyDescent="0.25">
      <c r="A1040" t="s">
        <v>688</v>
      </c>
      <c r="B1040">
        <v>58</v>
      </c>
      <c r="D1040">
        <v>0</v>
      </c>
    </row>
    <row r="1041" spans="1:8" x14ac:dyDescent="0.25">
      <c r="A1041" t="s">
        <v>689</v>
      </c>
      <c r="B1041">
        <v>58</v>
      </c>
      <c r="C1041" t="b">
        <v>0</v>
      </c>
      <c r="D1041" t="b">
        <v>0</v>
      </c>
    </row>
    <row r="1042" spans="1:8" x14ac:dyDescent="0.25">
      <c r="A1042" t="s">
        <v>690</v>
      </c>
      <c r="B1042">
        <v>58</v>
      </c>
      <c r="C1042" t="b">
        <v>0</v>
      </c>
      <c r="D1042" t="b">
        <v>0</v>
      </c>
    </row>
    <row r="1043" spans="1:8" x14ac:dyDescent="0.25">
      <c r="A1043" t="s">
        <v>676</v>
      </c>
      <c r="B1043">
        <v>59</v>
      </c>
      <c r="C1043">
        <v>4921</v>
      </c>
      <c r="D1043">
        <v>62</v>
      </c>
      <c r="H1043">
        <v>4920</v>
      </c>
    </row>
    <row r="1044" spans="1:8" x14ac:dyDescent="0.25">
      <c r="A1044" t="s">
        <v>36</v>
      </c>
      <c r="B1044">
        <v>59</v>
      </c>
      <c r="C1044">
        <v>0</v>
      </c>
      <c r="D1044">
        <v>3</v>
      </c>
      <c r="H1044">
        <v>0</v>
      </c>
    </row>
    <row r="1045" spans="1:8" x14ac:dyDescent="0.25">
      <c r="A1045" t="s">
        <v>503</v>
      </c>
      <c r="B1045">
        <v>59</v>
      </c>
      <c r="C1045" t="s">
        <v>786</v>
      </c>
      <c r="D1045" t="s">
        <v>787</v>
      </c>
      <c r="H1045" t="s">
        <v>784</v>
      </c>
    </row>
    <row r="1046" spans="1:8" x14ac:dyDescent="0.25">
      <c r="A1046" t="s">
        <v>677</v>
      </c>
      <c r="B1046">
        <v>59</v>
      </c>
      <c r="C1046">
        <v>176</v>
      </c>
      <c r="D1046">
        <v>259</v>
      </c>
      <c r="H1046">
        <v>236</v>
      </c>
    </row>
    <row r="1047" spans="1:8" x14ac:dyDescent="0.25">
      <c r="A1047" t="s">
        <v>42</v>
      </c>
      <c r="B1047">
        <v>59</v>
      </c>
      <c r="C1047">
        <v>45</v>
      </c>
      <c r="D1047">
        <v>45</v>
      </c>
      <c r="H1047">
        <v>30</v>
      </c>
    </row>
    <row r="1048" spans="1:8" x14ac:dyDescent="0.25">
      <c r="A1048" t="s">
        <v>678</v>
      </c>
      <c r="B1048">
        <v>59</v>
      </c>
      <c r="C1048">
        <v>2.7</v>
      </c>
      <c r="D1048">
        <v>3.9</v>
      </c>
      <c r="H1048">
        <v>5.4</v>
      </c>
    </row>
    <row r="1049" spans="1:8" x14ac:dyDescent="0.25">
      <c r="A1049" t="s">
        <v>41</v>
      </c>
      <c r="B1049">
        <v>59</v>
      </c>
      <c r="C1049">
        <v>0</v>
      </c>
      <c r="D1049">
        <v>0</v>
      </c>
      <c r="H1049">
        <v>0</v>
      </c>
    </row>
    <row r="1050" spans="1:8" x14ac:dyDescent="0.25">
      <c r="A1050" t="s">
        <v>679</v>
      </c>
      <c r="B1050">
        <v>59</v>
      </c>
      <c r="C1050">
        <v>24</v>
      </c>
      <c r="D1050">
        <v>24</v>
      </c>
      <c r="H1050">
        <v>0</v>
      </c>
    </row>
    <row r="1051" spans="1:8" x14ac:dyDescent="0.25">
      <c r="A1051" t="s">
        <v>563</v>
      </c>
      <c r="B1051">
        <v>59</v>
      </c>
      <c r="C1051">
        <v>0</v>
      </c>
      <c r="D1051">
        <v>0</v>
      </c>
      <c r="H1051">
        <v>0</v>
      </c>
    </row>
    <row r="1052" spans="1:8" x14ac:dyDescent="0.25">
      <c r="A1052" t="s">
        <v>680</v>
      </c>
      <c r="B1052">
        <v>59</v>
      </c>
      <c r="C1052">
        <v>0</v>
      </c>
      <c r="D1052">
        <v>0</v>
      </c>
      <c r="H1052">
        <v>0</v>
      </c>
    </row>
    <row r="1053" spans="1:8" x14ac:dyDescent="0.25">
      <c r="A1053" t="s">
        <v>681</v>
      </c>
      <c r="B1053">
        <v>59</v>
      </c>
      <c r="C1053">
        <v>16</v>
      </c>
      <c r="D1053">
        <v>16</v>
      </c>
      <c r="H1053">
        <v>16</v>
      </c>
    </row>
    <row r="1054" spans="1:8" x14ac:dyDescent="0.25">
      <c r="A1054" t="s">
        <v>682</v>
      </c>
      <c r="B1054">
        <v>59</v>
      </c>
      <c r="C1054">
        <v>200</v>
      </c>
      <c r="D1054">
        <v>200</v>
      </c>
      <c r="H1054">
        <v>200</v>
      </c>
    </row>
    <row r="1055" spans="1:8" x14ac:dyDescent="0.25">
      <c r="A1055" t="s">
        <v>683</v>
      </c>
      <c r="B1055">
        <v>59</v>
      </c>
      <c r="C1055">
        <v>1980</v>
      </c>
      <c r="D1055">
        <v>1980</v>
      </c>
      <c r="H1055">
        <v>1320</v>
      </c>
    </row>
    <row r="1056" spans="1:8" x14ac:dyDescent="0.25">
      <c r="A1056" t="s">
        <v>684</v>
      </c>
      <c r="B1056">
        <v>59</v>
      </c>
      <c r="C1056">
        <v>1320</v>
      </c>
      <c r="D1056">
        <v>1320</v>
      </c>
      <c r="H1056">
        <v>880</v>
      </c>
    </row>
    <row r="1057" spans="1:8" x14ac:dyDescent="0.25">
      <c r="A1057" t="s">
        <v>685</v>
      </c>
      <c r="B1057">
        <v>59</v>
      </c>
      <c r="C1057">
        <v>2640</v>
      </c>
      <c r="D1057">
        <v>2640</v>
      </c>
      <c r="H1057">
        <v>1760</v>
      </c>
    </row>
    <row r="1058" spans="1:8" x14ac:dyDescent="0.25">
      <c r="A1058" t="s">
        <v>686</v>
      </c>
      <c r="B1058">
        <v>59</v>
      </c>
    </row>
    <row r="1059" spans="1:8" x14ac:dyDescent="0.25">
      <c r="A1059" t="s">
        <v>687</v>
      </c>
      <c r="B1059">
        <v>59</v>
      </c>
    </row>
    <row r="1060" spans="1:8" x14ac:dyDescent="0.25">
      <c r="A1060" t="s">
        <v>688</v>
      </c>
      <c r="B1060">
        <v>59</v>
      </c>
    </row>
    <row r="1061" spans="1:8" x14ac:dyDescent="0.25">
      <c r="A1061" t="s">
        <v>689</v>
      </c>
      <c r="B1061">
        <v>59</v>
      </c>
      <c r="C1061" t="b">
        <v>0</v>
      </c>
      <c r="D1061" t="b">
        <v>0</v>
      </c>
      <c r="H1061" t="b">
        <v>0</v>
      </c>
    </row>
    <row r="1062" spans="1:8" x14ac:dyDescent="0.25">
      <c r="A1062" t="s">
        <v>690</v>
      </c>
      <c r="B1062">
        <v>59</v>
      </c>
      <c r="C1062" t="b">
        <v>0</v>
      </c>
      <c r="D1062" t="b">
        <v>0</v>
      </c>
      <c r="H1062" t="b">
        <v>0</v>
      </c>
    </row>
    <row r="1063" spans="1:8" x14ac:dyDescent="0.25">
      <c r="A1063" t="s">
        <v>676</v>
      </c>
      <c r="B1063">
        <v>60</v>
      </c>
      <c r="C1063">
        <v>4919</v>
      </c>
      <c r="D1063">
        <v>63</v>
      </c>
      <c r="G1063">
        <v>4920</v>
      </c>
    </row>
    <row r="1064" spans="1:8" x14ac:dyDescent="0.25">
      <c r="A1064" t="s">
        <v>36</v>
      </c>
      <c r="B1064">
        <v>60</v>
      </c>
      <c r="C1064">
        <v>1</v>
      </c>
      <c r="D1064">
        <v>0</v>
      </c>
      <c r="G1064">
        <v>2</v>
      </c>
    </row>
    <row r="1065" spans="1:8" x14ac:dyDescent="0.25">
      <c r="A1065" t="s">
        <v>503</v>
      </c>
      <c r="B1065">
        <v>60</v>
      </c>
      <c r="C1065" t="s">
        <v>776</v>
      </c>
      <c r="D1065" t="s">
        <v>776</v>
      </c>
      <c r="G1065" t="s">
        <v>777</v>
      </c>
    </row>
    <row r="1066" spans="1:8" x14ac:dyDescent="0.25">
      <c r="A1066" t="s">
        <v>677</v>
      </c>
      <c r="B1066">
        <v>60</v>
      </c>
      <c r="C1066">
        <v>177</v>
      </c>
      <c r="D1066">
        <v>273</v>
      </c>
      <c r="G1066">
        <v>225</v>
      </c>
    </row>
    <row r="1067" spans="1:8" x14ac:dyDescent="0.25">
      <c r="A1067" t="s">
        <v>42</v>
      </c>
      <c r="B1067">
        <v>60</v>
      </c>
      <c r="C1067">
        <v>45</v>
      </c>
      <c r="D1067">
        <v>50</v>
      </c>
      <c r="G1067">
        <v>50</v>
      </c>
    </row>
    <row r="1068" spans="1:8" x14ac:dyDescent="0.25">
      <c r="A1068" t="s">
        <v>678</v>
      </c>
      <c r="B1068">
        <v>60</v>
      </c>
      <c r="C1068">
        <v>2.7</v>
      </c>
      <c r="D1068">
        <v>3.7</v>
      </c>
      <c r="G1068">
        <v>3.1</v>
      </c>
    </row>
    <row r="1069" spans="1:8" x14ac:dyDescent="0.25">
      <c r="A1069" t="s">
        <v>41</v>
      </c>
      <c r="B1069">
        <v>60</v>
      </c>
      <c r="C1069">
        <v>0</v>
      </c>
      <c r="D1069">
        <v>0</v>
      </c>
      <c r="G1069">
        <v>0</v>
      </c>
    </row>
    <row r="1070" spans="1:8" x14ac:dyDescent="0.25">
      <c r="A1070" t="s">
        <v>679</v>
      </c>
      <c r="B1070">
        <v>60</v>
      </c>
      <c r="C1070">
        <v>0</v>
      </c>
      <c r="D1070">
        <v>0</v>
      </c>
      <c r="G1070">
        <v>24</v>
      </c>
    </row>
    <row r="1071" spans="1:8" x14ac:dyDescent="0.25">
      <c r="A1071" t="s">
        <v>563</v>
      </c>
      <c r="B1071">
        <v>60</v>
      </c>
      <c r="C1071">
        <v>0</v>
      </c>
      <c r="D1071">
        <v>0</v>
      </c>
      <c r="G1071">
        <v>0</v>
      </c>
    </row>
    <row r="1072" spans="1:8" x14ac:dyDescent="0.25">
      <c r="A1072" t="s">
        <v>680</v>
      </c>
      <c r="B1072">
        <v>60</v>
      </c>
      <c r="C1072">
        <v>0</v>
      </c>
      <c r="D1072">
        <v>0</v>
      </c>
      <c r="G1072">
        <v>0</v>
      </c>
    </row>
    <row r="1073" spans="1:7" x14ac:dyDescent="0.25">
      <c r="A1073" t="s">
        <v>681</v>
      </c>
      <c r="B1073">
        <v>60</v>
      </c>
      <c r="C1073">
        <v>16</v>
      </c>
      <c r="D1073">
        <v>16</v>
      </c>
      <c r="G1073">
        <v>16</v>
      </c>
    </row>
    <row r="1074" spans="1:7" x14ac:dyDescent="0.25">
      <c r="A1074" t="s">
        <v>682</v>
      </c>
      <c r="B1074">
        <v>60</v>
      </c>
      <c r="C1074">
        <v>200</v>
      </c>
      <c r="D1074">
        <v>200</v>
      </c>
      <c r="G1074">
        <v>200</v>
      </c>
    </row>
    <row r="1075" spans="1:7" x14ac:dyDescent="0.25">
      <c r="A1075" t="s">
        <v>683</v>
      </c>
      <c r="B1075">
        <v>60</v>
      </c>
      <c r="C1075">
        <v>1980</v>
      </c>
      <c r="D1075">
        <v>2199</v>
      </c>
      <c r="G1075">
        <v>2199</v>
      </c>
    </row>
    <row r="1076" spans="1:7" x14ac:dyDescent="0.25">
      <c r="A1076" t="s">
        <v>684</v>
      </c>
      <c r="B1076">
        <v>60</v>
      </c>
      <c r="C1076">
        <v>1320</v>
      </c>
      <c r="D1076">
        <v>1466</v>
      </c>
      <c r="G1076">
        <v>1466</v>
      </c>
    </row>
    <row r="1077" spans="1:7" x14ac:dyDescent="0.25">
      <c r="A1077" t="s">
        <v>685</v>
      </c>
      <c r="B1077">
        <v>60</v>
      </c>
      <c r="C1077">
        <v>2640</v>
      </c>
      <c r="D1077">
        <v>2932</v>
      </c>
      <c r="G1077">
        <v>2932</v>
      </c>
    </row>
    <row r="1078" spans="1:7" x14ac:dyDescent="0.25">
      <c r="A1078" t="s">
        <v>686</v>
      </c>
      <c r="B1078">
        <v>60</v>
      </c>
    </row>
    <row r="1079" spans="1:7" x14ac:dyDescent="0.25">
      <c r="A1079" t="s">
        <v>687</v>
      </c>
      <c r="B1079">
        <v>60</v>
      </c>
    </row>
    <row r="1080" spans="1:7" x14ac:dyDescent="0.25">
      <c r="A1080" t="s">
        <v>688</v>
      </c>
      <c r="B1080">
        <v>60</v>
      </c>
    </row>
    <row r="1081" spans="1:7" x14ac:dyDescent="0.25">
      <c r="A1081" t="s">
        <v>689</v>
      </c>
      <c r="B1081">
        <v>60</v>
      </c>
      <c r="C1081" t="b">
        <v>0</v>
      </c>
      <c r="D1081" t="b">
        <v>0</v>
      </c>
      <c r="G1081" t="b">
        <v>0</v>
      </c>
    </row>
    <row r="1082" spans="1:7" x14ac:dyDescent="0.25">
      <c r="A1082" t="s">
        <v>690</v>
      </c>
      <c r="B1082">
        <v>60</v>
      </c>
      <c r="C1082" t="b">
        <v>0</v>
      </c>
      <c r="D1082" t="b">
        <v>0</v>
      </c>
      <c r="G1082" t="b">
        <v>0</v>
      </c>
    </row>
    <row r="1083" spans="1:7" x14ac:dyDescent="0.25">
      <c r="A1083" t="s">
        <v>676</v>
      </c>
      <c r="B1083">
        <v>61</v>
      </c>
      <c r="D1083">
        <v>63</v>
      </c>
    </row>
    <row r="1084" spans="1:7" x14ac:dyDescent="0.25">
      <c r="A1084" t="s">
        <v>36</v>
      </c>
      <c r="B1084">
        <v>61</v>
      </c>
      <c r="D1084">
        <v>0</v>
      </c>
    </row>
    <row r="1085" spans="1:7" x14ac:dyDescent="0.25">
      <c r="A1085" t="s">
        <v>503</v>
      </c>
      <c r="B1085">
        <v>61</v>
      </c>
      <c r="D1085" t="s">
        <v>788</v>
      </c>
    </row>
    <row r="1086" spans="1:7" x14ac:dyDescent="0.25">
      <c r="A1086" t="s">
        <v>677</v>
      </c>
      <c r="B1086">
        <v>61</v>
      </c>
      <c r="D1086">
        <v>164</v>
      </c>
    </row>
    <row r="1087" spans="1:7" x14ac:dyDescent="0.25">
      <c r="A1087" t="s">
        <v>42</v>
      </c>
      <c r="B1087">
        <v>61</v>
      </c>
      <c r="D1087">
        <v>55</v>
      </c>
    </row>
    <row r="1088" spans="1:7" x14ac:dyDescent="0.25">
      <c r="A1088" t="s">
        <v>678</v>
      </c>
      <c r="B1088">
        <v>61</v>
      </c>
      <c r="D1088">
        <v>2</v>
      </c>
    </row>
    <row r="1089" spans="1:4" x14ac:dyDescent="0.25">
      <c r="A1089" t="s">
        <v>41</v>
      </c>
      <c r="B1089">
        <v>61</v>
      </c>
      <c r="D1089">
        <v>0</v>
      </c>
    </row>
    <row r="1090" spans="1:4" x14ac:dyDescent="0.25">
      <c r="A1090" t="s">
        <v>679</v>
      </c>
      <c r="B1090">
        <v>61</v>
      </c>
      <c r="D1090">
        <v>0</v>
      </c>
    </row>
    <row r="1091" spans="1:4" x14ac:dyDescent="0.25">
      <c r="A1091" t="s">
        <v>563</v>
      </c>
      <c r="B1091">
        <v>61</v>
      </c>
      <c r="D1091">
        <v>0</v>
      </c>
    </row>
    <row r="1092" spans="1:4" x14ac:dyDescent="0.25">
      <c r="A1092" t="s">
        <v>680</v>
      </c>
      <c r="B1092">
        <v>61</v>
      </c>
      <c r="D1092">
        <v>0</v>
      </c>
    </row>
    <row r="1093" spans="1:4" x14ac:dyDescent="0.25">
      <c r="A1093" t="s">
        <v>681</v>
      </c>
      <c r="B1093">
        <v>61</v>
      </c>
      <c r="D1093">
        <v>16</v>
      </c>
    </row>
    <row r="1094" spans="1:4" x14ac:dyDescent="0.25">
      <c r="A1094" t="s">
        <v>682</v>
      </c>
      <c r="B1094">
        <v>61</v>
      </c>
      <c r="D1094">
        <v>200</v>
      </c>
    </row>
    <row r="1095" spans="1:4" x14ac:dyDescent="0.25">
      <c r="A1095" t="s">
        <v>683</v>
      </c>
      <c r="B1095">
        <v>61</v>
      </c>
      <c r="D1095">
        <v>2421</v>
      </c>
    </row>
    <row r="1096" spans="1:4" x14ac:dyDescent="0.25">
      <c r="A1096" t="s">
        <v>684</v>
      </c>
      <c r="B1096">
        <v>61</v>
      </c>
      <c r="D1096">
        <v>1614</v>
      </c>
    </row>
    <row r="1097" spans="1:4" x14ac:dyDescent="0.25">
      <c r="A1097" t="s">
        <v>685</v>
      </c>
      <c r="B1097">
        <v>61</v>
      </c>
      <c r="D1097">
        <v>3228</v>
      </c>
    </row>
    <row r="1098" spans="1:4" x14ac:dyDescent="0.25">
      <c r="A1098" t="s">
        <v>686</v>
      </c>
      <c r="B1098">
        <v>61</v>
      </c>
    </row>
    <row r="1099" spans="1:4" x14ac:dyDescent="0.25">
      <c r="A1099" t="s">
        <v>687</v>
      </c>
      <c r="B1099">
        <v>61</v>
      </c>
    </row>
    <row r="1100" spans="1:4" x14ac:dyDescent="0.25">
      <c r="A1100" t="s">
        <v>688</v>
      </c>
      <c r="B1100">
        <v>61</v>
      </c>
    </row>
    <row r="1101" spans="1:4" x14ac:dyDescent="0.25">
      <c r="A1101" t="s">
        <v>689</v>
      </c>
      <c r="B1101">
        <v>61</v>
      </c>
      <c r="D1101" t="b">
        <v>0</v>
      </c>
    </row>
    <row r="1102" spans="1:4" x14ac:dyDescent="0.25">
      <c r="A1102" t="s">
        <v>690</v>
      </c>
      <c r="B1102">
        <v>61</v>
      </c>
      <c r="D1102" t="b">
        <v>0</v>
      </c>
    </row>
    <row r="1103" spans="1:4" x14ac:dyDescent="0.25">
      <c r="A1103" t="s">
        <v>676</v>
      </c>
      <c r="B1103">
        <v>62</v>
      </c>
      <c r="C1103">
        <v>59</v>
      </c>
      <c r="D1103">
        <v>65</v>
      </c>
    </row>
    <row r="1104" spans="1:4" x14ac:dyDescent="0.25">
      <c r="A1104" t="s">
        <v>36</v>
      </c>
      <c r="B1104">
        <v>62</v>
      </c>
      <c r="C1104">
        <v>0</v>
      </c>
      <c r="D1104">
        <v>1</v>
      </c>
    </row>
    <row r="1105" spans="1:4" x14ac:dyDescent="0.25">
      <c r="A1105" t="s">
        <v>503</v>
      </c>
      <c r="B1105">
        <v>62</v>
      </c>
      <c r="C1105" t="s">
        <v>787</v>
      </c>
      <c r="D1105" t="s">
        <v>787</v>
      </c>
    </row>
    <row r="1106" spans="1:4" x14ac:dyDescent="0.25">
      <c r="A1106" t="s">
        <v>677</v>
      </c>
      <c r="B1106">
        <v>62</v>
      </c>
      <c r="C1106">
        <v>259</v>
      </c>
      <c r="D1106">
        <v>1109</v>
      </c>
    </row>
    <row r="1107" spans="1:4" x14ac:dyDescent="0.25">
      <c r="A1107" t="s">
        <v>42</v>
      </c>
      <c r="B1107">
        <v>62</v>
      </c>
      <c r="C1107">
        <v>45</v>
      </c>
      <c r="D1107">
        <v>45</v>
      </c>
    </row>
    <row r="1108" spans="1:4" x14ac:dyDescent="0.25">
      <c r="A1108" t="s">
        <v>678</v>
      </c>
      <c r="B1108">
        <v>62</v>
      </c>
      <c r="C1108">
        <v>3.9</v>
      </c>
      <c r="D1108">
        <v>16.8</v>
      </c>
    </row>
    <row r="1109" spans="1:4" x14ac:dyDescent="0.25">
      <c r="A1109" t="s">
        <v>41</v>
      </c>
      <c r="B1109">
        <v>62</v>
      </c>
      <c r="C1109">
        <v>0</v>
      </c>
      <c r="D1109">
        <v>0</v>
      </c>
    </row>
    <row r="1110" spans="1:4" x14ac:dyDescent="0.25">
      <c r="A1110" t="s">
        <v>679</v>
      </c>
      <c r="B1110">
        <v>62</v>
      </c>
      <c r="C1110">
        <v>24</v>
      </c>
      <c r="D1110">
        <v>24</v>
      </c>
    </row>
    <row r="1111" spans="1:4" x14ac:dyDescent="0.25">
      <c r="A1111" t="s">
        <v>563</v>
      </c>
      <c r="B1111">
        <v>62</v>
      </c>
      <c r="C1111">
        <v>0</v>
      </c>
      <c r="D1111">
        <v>0</v>
      </c>
    </row>
    <row r="1112" spans="1:4" x14ac:dyDescent="0.25">
      <c r="A1112" t="s">
        <v>680</v>
      </c>
      <c r="B1112">
        <v>62</v>
      </c>
      <c r="C1112">
        <v>0</v>
      </c>
      <c r="D1112">
        <v>0</v>
      </c>
    </row>
    <row r="1113" spans="1:4" x14ac:dyDescent="0.25">
      <c r="A1113" t="s">
        <v>681</v>
      </c>
      <c r="B1113">
        <v>62</v>
      </c>
      <c r="C1113">
        <v>16</v>
      </c>
      <c r="D1113">
        <v>16</v>
      </c>
    </row>
    <row r="1114" spans="1:4" x14ac:dyDescent="0.25">
      <c r="A1114" t="s">
        <v>682</v>
      </c>
      <c r="B1114">
        <v>62</v>
      </c>
      <c r="C1114">
        <v>100</v>
      </c>
      <c r="D1114">
        <v>100</v>
      </c>
    </row>
    <row r="1115" spans="1:4" x14ac:dyDescent="0.25">
      <c r="A1115" t="s">
        <v>683</v>
      </c>
      <c r="B1115">
        <v>62</v>
      </c>
      <c r="C1115">
        <v>1980</v>
      </c>
      <c r="D1115">
        <v>1980</v>
      </c>
    </row>
    <row r="1116" spans="1:4" x14ac:dyDescent="0.25">
      <c r="A1116" t="s">
        <v>684</v>
      </c>
      <c r="B1116">
        <v>62</v>
      </c>
      <c r="C1116">
        <v>1320</v>
      </c>
      <c r="D1116">
        <v>1320</v>
      </c>
    </row>
    <row r="1117" spans="1:4" x14ac:dyDescent="0.25">
      <c r="A1117" t="s">
        <v>685</v>
      </c>
      <c r="B1117">
        <v>62</v>
      </c>
      <c r="C1117">
        <v>2640</v>
      </c>
      <c r="D1117">
        <v>2640</v>
      </c>
    </row>
    <row r="1118" spans="1:4" x14ac:dyDescent="0.25">
      <c r="A1118" t="s">
        <v>686</v>
      </c>
      <c r="B1118">
        <v>62</v>
      </c>
    </row>
    <row r="1119" spans="1:4" x14ac:dyDescent="0.25">
      <c r="A1119" t="s">
        <v>687</v>
      </c>
      <c r="B1119">
        <v>62</v>
      </c>
    </row>
    <row r="1120" spans="1:4" x14ac:dyDescent="0.25">
      <c r="A1120" t="s">
        <v>688</v>
      </c>
      <c r="B1120">
        <v>62</v>
      </c>
    </row>
    <row r="1121" spans="1:8" x14ac:dyDescent="0.25">
      <c r="A1121" t="s">
        <v>689</v>
      </c>
      <c r="B1121">
        <v>62</v>
      </c>
      <c r="C1121" t="b">
        <v>0</v>
      </c>
      <c r="D1121" t="b">
        <v>0</v>
      </c>
    </row>
    <row r="1122" spans="1:8" x14ac:dyDescent="0.25">
      <c r="A1122" t="s">
        <v>690</v>
      </c>
      <c r="B1122">
        <v>62</v>
      </c>
      <c r="C1122" t="b">
        <v>0</v>
      </c>
      <c r="D1122" t="b">
        <v>0</v>
      </c>
    </row>
    <row r="1123" spans="1:8" x14ac:dyDescent="0.25">
      <c r="A1123" t="s">
        <v>676</v>
      </c>
      <c r="B1123">
        <v>63</v>
      </c>
      <c r="C1123">
        <v>61</v>
      </c>
      <c r="D1123">
        <v>64</v>
      </c>
      <c r="H1123">
        <v>60</v>
      </c>
    </row>
    <row r="1124" spans="1:8" x14ac:dyDescent="0.25">
      <c r="A1124" t="s">
        <v>36</v>
      </c>
      <c r="B1124">
        <v>63</v>
      </c>
      <c r="C1124">
        <v>3</v>
      </c>
      <c r="D1124">
        <v>0</v>
      </c>
      <c r="H1124">
        <v>2</v>
      </c>
    </row>
    <row r="1125" spans="1:8" x14ac:dyDescent="0.25">
      <c r="A1125" t="s">
        <v>503</v>
      </c>
      <c r="B1125">
        <v>63</v>
      </c>
      <c r="C1125" t="s">
        <v>788</v>
      </c>
      <c r="D1125" t="s">
        <v>788</v>
      </c>
      <c r="H1125" t="s">
        <v>776</v>
      </c>
    </row>
    <row r="1126" spans="1:8" x14ac:dyDescent="0.25">
      <c r="A1126" t="s">
        <v>677</v>
      </c>
      <c r="B1126">
        <v>63</v>
      </c>
      <c r="C1126">
        <v>164</v>
      </c>
      <c r="D1126">
        <v>762</v>
      </c>
      <c r="H1126">
        <v>273</v>
      </c>
    </row>
    <row r="1127" spans="1:8" x14ac:dyDescent="0.25">
      <c r="A1127" t="s">
        <v>42</v>
      </c>
      <c r="B1127">
        <v>63</v>
      </c>
      <c r="C1127">
        <v>55</v>
      </c>
      <c r="D1127">
        <v>55</v>
      </c>
      <c r="H1127">
        <v>50</v>
      </c>
    </row>
    <row r="1128" spans="1:8" x14ac:dyDescent="0.25">
      <c r="A1128" t="s">
        <v>678</v>
      </c>
      <c r="B1128">
        <v>63</v>
      </c>
      <c r="C1128">
        <v>2</v>
      </c>
      <c r="D1128">
        <v>9.4</v>
      </c>
      <c r="H1128">
        <v>3.7</v>
      </c>
    </row>
    <row r="1129" spans="1:8" x14ac:dyDescent="0.25">
      <c r="A1129" t="s">
        <v>41</v>
      </c>
      <c r="B1129">
        <v>63</v>
      </c>
      <c r="C1129">
        <v>0</v>
      </c>
      <c r="D1129">
        <v>0</v>
      </c>
      <c r="H1129">
        <v>0</v>
      </c>
    </row>
    <row r="1130" spans="1:8" x14ac:dyDescent="0.25">
      <c r="A1130" t="s">
        <v>679</v>
      </c>
      <c r="B1130">
        <v>63</v>
      </c>
      <c r="C1130">
        <v>0</v>
      </c>
      <c r="D1130">
        <v>0</v>
      </c>
      <c r="H1130">
        <v>0</v>
      </c>
    </row>
    <row r="1131" spans="1:8" x14ac:dyDescent="0.25">
      <c r="A1131" t="s">
        <v>563</v>
      </c>
      <c r="B1131">
        <v>63</v>
      </c>
      <c r="C1131">
        <v>0</v>
      </c>
      <c r="D1131">
        <v>0</v>
      </c>
      <c r="H1131">
        <v>0</v>
      </c>
    </row>
    <row r="1132" spans="1:8" x14ac:dyDescent="0.25">
      <c r="A1132" t="s">
        <v>680</v>
      </c>
      <c r="B1132">
        <v>63</v>
      </c>
      <c r="C1132">
        <v>0</v>
      </c>
      <c r="D1132">
        <v>0</v>
      </c>
      <c r="H1132">
        <v>0</v>
      </c>
    </row>
    <row r="1133" spans="1:8" x14ac:dyDescent="0.25">
      <c r="A1133" t="s">
        <v>681</v>
      </c>
      <c r="B1133">
        <v>63</v>
      </c>
      <c r="C1133">
        <v>16</v>
      </c>
      <c r="D1133">
        <v>16</v>
      </c>
      <c r="H1133">
        <v>16</v>
      </c>
    </row>
    <row r="1134" spans="1:8" x14ac:dyDescent="0.25">
      <c r="A1134" t="s">
        <v>682</v>
      </c>
      <c r="B1134">
        <v>63</v>
      </c>
      <c r="C1134">
        <v>200</v>
      </c>
      <c r="D1134">
        <v>200</v>
      </c>
      <c r="H1134">
        <v>200</v>
      </c>
    </row>
    <row r="1135" spans="1:8" x14ac:dyDescent="0.25">
      <c r="A1135" t="s">
        <v>683</v>
      </c>
      <c r="B1135">
        <v>63</v>
      </c>
      <c r="C1135">
        <v>2421</v>
      </c>
      <c r="D1135">
        <v>2421</v>
      </c>
      <c r="H1135">
        <v>2199</v>
      </c>
    </row>
    <row r="1136" spans="1:8" x14ac:dyDescent="0.25">
      <c r="A1136" t="s">
        <v>684</v>
      </c>
      <c r="B1136">
        <v>63</v>
      </c>
      <c r="C1136">
        <v>1614</v>
      </c>
      <c r="D1136">
        <v>1614</v>
      </c>
      <c r="H1136">
        <v>1466</v>
      </c>
    </row>
    <row r="1137" spans="1:8" x14ac:dyDescent="0.25">
      <c r="A1137" t="s">
        <v>685</v>
      </c>
      <c r="B1137">
        <v>63</v>
      </c>
      <c r="C1137">
        <v>3228</v>
      </c>
      <c r="D1137">
        <v>3228</v>
      </c>
      <c r="H1137">
        <v>2932</v>
      </c>
    </row>
    <row r="1138" spans="1:8" x14ac:dyDescent="0.25">
      <c r="A1138" t="s">
        <v>686</v>
      </c>
      <c r="B1138">
        <v>63</v>
      </c>
    </row>
    <row r="1139" spans="1:8" x14ac:dyDescent="0.25">
      <c r="A1139" t="s">
        <v>687</v>
      </c>
      <c r="B1139">
        <v>63</v>
      </c>
    </row>
    <row r="1140" spans="1:8" x14ac:dyDescent="0.25">
      <c r="A1140" t="s">
        <v>688</v>
      </c>
      <c r="B1140">
        <v>63</v>
      </c>
    </row>
    <row r="1141" spans="1:8" x14ac:dyDescent="0.25">
      <c r="A1141" t="s">
        <v>689</v>
      </c>
      <c r="B1141">
        <v>63</v>
      </c>
      <c r="C1141" t="b">
        <v>0</v>
      </c>
      <c r="D1141" t="b">
        <v>0</v>
      </c>
      <c r="H1141" t="b">
        <v>0</v>
      </c>
    </row>
    <row r="1142" spans="1:8" x14ac:dyDescent="0.25">
      <c r="A1142" t="s">
        <v>690</v>
      </c>
      <c r="B1142">
        <v>63</v>
      </c>
      <c r="C1142" t="b">
        <v>0</v>
      </c>
      <c r="D1142" t="b">
        <v>0</v>
      </c>
      <c r="H1142" t="b">
        <v>0</v>
      </c>
    </row>
    <row r="1143" spans="1:8" x14ac:dyDescent="0.25">
      <c r="A1143" t="s">
        <v>676</v>
      </c>
      <c r="B1143">
        <v>64</v>
      </c>
      <c r="C1143">
        <v>63</v>
      </c>
      <c r="D1143">
        <v>66</v>
      </c>
    </row>
    <row r="1144" spans="1:8" x14ac:dyDescent="0.25">
      <c r="A1144" t="s">
        <v>36</v>
      </c>
      <c r="B1144">
        <v>64</v>
      </c>
      <c r="C1144" t="s">
        <v>789</v>
      </c>
      <c r="D1144">
        <v>0</v>
      </c>
    </row>
    <row r="1145" spans="1:8" x14ac:dyDescent="0.25">
      <c r="A1145" t="s">
        <v>503</v>
      </c>
      <c r="B1145">
        <v>64</v>
      </c>
      <c r="C1145" t="s">
        <v>788</v>
      </c>
    </row>
    <row r="1146" spans="1:8" x14ac:dyDescent="0.25">
      <c r="A1146" t="s">
        <v>677</v>
      </c>
      <c r="B1146">
        <v>64</v>
      </c>
      <c r="C1146">
        <v>762</v>
      </c>
      <c r="D1146">
        <v>348</v>
      </c>
    </row>
    <row r="1147" spans="1:8" x14ac:dyDescent="0.25">
      <c r="A1147" t="s">
        <v>42</v>
      </c>
      <c r="B1147">
        <v>64</v>
      </c>
      <c r="C1147">
        <v>55</v>
      </c>
      <c r="D1147">
        <v>55</v>
      </c>
    </row>
    <row r="1148" spans="1:8" x14ac:dyDescent="0.25">
      <c r="A1148" t="s">
        <v>678</v>
      </c>
      <c r="B1148">
        <v>64</v>
      </c>
      <c r="C1148">
        <v>9.4</v>
      </c>
      <c r="D1148">
        <v>4.3</v>
      </c>
    </row>
    <row r="1149" spans="1:8" x14ac:dyDescent="0.25">
      <c r="A1149" t="s">
        <v>41</v>
      </c>
      <c r="B1149">
        <v>64</v>
      </c>
      <c r="C1149">
        <v>0</v>
      </c>
      <c r="D1149">
        <v>0</v>
      </c>
    </row>
    <row r="1150" spans="1:8" x14ac:dyDescent="0.25">
      <c r="A1150" t="s">
        <v>679</v>
      </c>
      <c r="B1150">
        <v>64</v>
      </c>
      <c r="C1150">
        <v>0</v>
      </c>
      <c r="D1150">
        <v>0</v>
      </c>
    </row>
    <row r="1151" spans="1:8" x14ac:dyDescent="0.25">
      <c r="A1151" t="s">
        <v>563</v>
      </c>
      <c r="B1151">
        <v>64</v>
      </c>
      <c r="C1151">
        <v>0</v>
      </c>
      <c r="D1151">
        <v>0</v>
      </c>
    </row>
    <row r="1152" spans="1:8" x14ac:dyDescent="0.25">
      <c r="A1152" t="s">
        <v>680</v>
      </c>
      <c r="B1152">
        <v>64</v>
      </c>
      <c r="C1152">
        <v>0</v>
      </c>
      <c r="D1152">
        <v>0</v>
      </c>
    </row>
    <row r="1153" spans="1:4" x14ac:dyDescent="0.25">
      <c r="A1153" t="s">
        <v>681</v>
      </c>
      <c r="B1153">
        <v>64</v>
      </c>
      <c r="C1153">
        <v>16</v>
      </c>
      <c r="D1153">
        <v>16</v>
      </c>
    </row>
    <row r="1154" spans="1:4" x14ac:dyDescent="0.25">
      <c r="A1154" t="s">
        <v>682</v>
      </c>
      <c r="B1154">
        <v>64</v>
      </c>
      <c r="C1154">
        <v>100</v>
      </c>
      <c r="D1154">
        <v>100</v>
      </c>
    </row>
    <row r="1155" spans="1:4" x14ac:dyDescent="0.25">
      <c r="A1155" t="s">
        <v>683</v>
      </c>
      <c r="B1155">
        <v>64</v>
      </c>
      <c r="C1155">
        <v>2421</v>
      </c>
      <c r="D1155">
        <v>2421</v>
      </c>
    </row>
    <row r="1156" spans="1:4" x14ac:dyDescent="0.25">
      <c r="A1156" t="s">
        <v>684</v>
      </c>
      <c r="B1156">
        <v>64</v>
      </c>
      <c r="C1156">
        <v>1614</v>
      </c>
      <c r="D1156">
        <v>1614</v>
      </c>
    </row>
    <row r="1157" spans="1:4" x14ac:dyDescent="0.25">
      <c r="A1157" t="s">
        <v>685</v>
      </c>
      <c r="B1157">
        <v>64</v>
      </c>
      <c r="C1157">
        <v>3228</v>
      </c>
      <c r="D1157">
        <v>3228</v>
      </c>
    </row>
    <row r="1158" spans="1:4" x14ac:dyDescent="0.25">
      <c r="A1158" t="s">
        <v>686</v>
      </c>
      <c r="B1158">
        <v>64</v>
      </c>
    </row>
    <row r="1159" spans="1:4" x14ac:dyDescent="0.25">
      <c r="A1159" t="s">
        <v>687</v>
      </c>
      <c r="B1159">
        <v>64</v>
      </c>
    </row>
    <row r="1160" spans="1:4" x14ac:dyDescent="0.25">
      <c r="A1160" t="s">
        <v>688</v>
      </c>
      <c r="B1160">
        <v>64</v>
      </c>
    </row>
    <row r="1161" spans="1:4" x14ac:dyDescent="0.25">
      <c r="A1161" t="s">
        <v>689</v>
      </c>
      <c r="B1161">
        <v>64</v>
      </c>
      <c r="C1161" t="b">
        <v>0</v>
      </c>
      <c r="D1161" t="b">
        <v>0</v>
      </c>
    </row>
    <row r="1162" spans="1:4" x14ac:dyDescent="0.25">
      <c r="A1162" t="s">
        <v>690</v>
      </c>
      <c r="B1162">
        <v>64</v>
      </c>
      <c r="C1162" t="b">
        <v>0</v>
      </c>
      <c r="D1162" t="b">
        <v>0</v>
      </c>
    </row>
    <row r="1163" spans="1:4" x14ac:dyDescent="0.25">
      <c r="A1163" t="s">
        <v>676</v>
      </c>
      <c r="B1163">
        <v>65</v>
      </c>
      <c r="C1163">
        <v>62</v>
      </c>
    </row>
    <row r="1164" spans="1:4" x14ac:dyDescent="0.25">
      <c r="A1164" t="s">
        <v>36</v>
      </c>
      <c r="B1164">
        <v>65</v>
      </c>
      <c r="C1164">
        <v>0</v>
      </c>
    </row>
    <row r="1165" spans="1:4" x14ac:dyDescent="0.25">
      <c r="A1165" t="s">
        <v>503</v>
      </c>
      <c r="B1165">
        <v>65</v>
      </c>
      <c r="C1165" t="s">
        <v>790</v>
      </c>
    </row>
    <row r="1166" spans="1:4" x14ac:dyDescent="0.25">
      <c r="A1166" t="s">
        <v>677</v>
      </c>
      <c r="B1166">
        <v>65</v>
      </c>
      <c r="C1166">
        <v>1109</v>
      </c>
    </row>
    <row r="1167" spans="1:4" x14ac:dyDescent="0.25">
      <c r="A1167" t="s">
        <v>42</v>
      </c>
      <c r="B1167">
        <v>65</v>
      </c>
      <c r="C1167">
        <v>40</v>
      </c>
    </row>
    <row r="1168" spans="1:4" x14ac:dyDescent="0.25">
      <c r="A1168" t="s">
        <v>678</v>
      </c>
      <c r="B1168">
        <v>65</v>
      </c>
      <c r="C1168">
        <v>18.899999999999999</v>
      </c>
    </row>
    <row r="1169" spans="1:3" x14ac:dyDescent="0.25">
      <c r="A1169" t="s">
        <v>41</v>
      </c>
      <c r="B1169">
        <v>65</v>
      </c>
      <c r="C1169">
        <v>0</v>
      </c>
    </row>
    <row r="1170" spans="1:3" x14ac:dyDescent="0.25">
      <c r="A1170" t="s">
        <v>679</v>
      </c>
      <c r="B1170">
        <v>65</v>
      </c>
      <c r="C1170">
        <v>0</v>
      </c>
    </row>
    <row r="1171" spans="1:3" x14ac:dyDescent="0.25">
      <c r="A1171" t="s">
        <v>563</v>
      </c>
      <c r="B1171">
        <v>65</v>
      </c>
      <c r="C1171">
        <v>0</v>
      </c>
    </row>
    <row r="1172" spans="1:3" x14ac:dyDescent="0.25">
      <c r="A1172" t="s">
        <v>680</v>
      </c>
      <c r="B1172">
        <v>65</v>
      </c>
      <c r="C1172">
        <v>0</v>
      </c>
    </row>
    <row r="1173" spans="1:3" x14ac:dyDescent="0.25">
      <c r="A1173" t="s">
        <v>681</v>
      </c>
      <c r="B1173">
        <v>65</v>
      </c>
      <c r="C1173">
        <v>16</v>
      </c>
    </row>
    <row r="1174" spans="1:3" x14ac:dyDescent="0.25">
      <c r="A1174" t="s">
        <v>682</v>
      </c>
      <c r="B1174">
        <v>65</v>
      </c>
      <c r="C1174">
        <v>200</v>
      </c>
    </row>
    <row r="1175" spans="1:3" x14ac:dyDescent="0.25">
      <c r="A1175" t="s">
        <v>683</v>
      </c>
      <c r="B1175">
        <v>65</v>
      </c>
      <c r="C1175">
        <v>1761</v>
      </c>
    </row>
    <row r="1176" spans="1:3" x14ac:dyDescent="0.25">
      <c r="A1176" t="s">
        <v>684</v>
      </c>
      <c r="B1176">
        <v>65</v>
      </c>
      <c r="C1176">
        <v>1174</v>
      </c>
    </row>
    <row r="1177" spans="1:3" x14ac:dyDescent="0.25">
      <c r="A1177" t="s">
        <v>685</v>
      </c>
      <c r="B1177">
        <v>65</v>
      </c>
      <c r="C1177">
        <v>2348</v>
      </c>
    </row>
    <row r="1178" spans="1:3" x14ac:dyDescent="0.25">
      <c r="A1178" t="s">
        <v>686</v>
      </c>
      <c r="B1178">
        <v>65</v>
      </c>
    </row>
    <row r="1179" spans="1:3" x14ac:dyDescent="0.25">
      <c r="A1179" t="s">
        <v>687</v>
      </c>
      <c r="B1179">
        <v>65</v>
      </c>
    </row>
    <row r="1180" spans="1:3" x14ac:dyDescent="0.25">
      <c r="A1180" t="s">
        <v>688</v>
      </c>
      <c r="B1180">
        <v>65</v>
      </c>
    </row>
    <row r="1181" spans="1:3" x14ac:dyDescent="0.25">
      <c r="A1181" t="s">
        <v>689</v>
      </c>
      <c r="B1181">
        <v>65</v>
      </c>
      <c r="C1181" t="b">
        <v>0</v>
      </c>
    </row>
    <row r="1182" spans="1:3" x14ac:dyDescent="0.25">
      <c r="A1182" t="s">
        <v>690</v>
      </c>
      <c r="B1182">
        <v>65</v>
      </c>
      <c r="C1182" t="b">
        <v>0</v>
      </c>
    </row>
    <row r="1183" spans="1:3" x14ac:dyDescent="0.25">
      <c r="A1183" t="s">
        <v>676</v>
      </c>
      <c r="B1183">
        <v>66</v>
      </c>
      <c r="C1183">
        <v>64</v>
      </c>
    </row>
    <row r="1184" spans="1:3" x14ac:dyDescent="0.25">
      <c r="A1184" t="s">
        <v>36</v>
      </c>
      <c r="B1184">
        <v>66</v>
      </c>
      <c r="C1184">
        <v>3</v>
      </c>
    </row>
    <row r="1185" spans="1:3" x14ac:dyDescent="0.25">
      <c r="A1185" t="s">
        <v>503</v>
      </c>
      <c r="B1185">
        <v>66</v>
      </c>
      <c r="C1185" t="s">
        <v>754</v>
      </c>
    </row>
    <row r="1186" spans="1:3" x14ac:dyDescent="0.25">
      <c r="A1186" t="s">
        <v>677</v>
      </c>
      <c r="B1186">
        <v>66</v>
      </c>
      <c r="C1186">
        <v>348</v>
      </c>
    </row>
    <row r="1187" spans="1:3" x14ac:dyDescent="0.25">
      <c r="A1187" t="s">
        <v>42</v>
      </c>
      <c r="B1187">
        <v>66</v>
      </c>
      <c r="C1187">
        <v>25</v>
      </c>
    </row>
    <row r="1188" spans="1:3" x14ac:dyDescent="0.25">
      <c r="A1188" t="s">
        <v>678</v>
      </c>
      <c r="B1188">
        <v>66</v>
      </c>
      <c r="C1188">
        <v>9.5</v>
      </c>
    </row>
    <row r="1189" spans="1:3" x14ac:dyDescent="0.25">
      <c r="A1189" t="s">
        <v>41</v>
      </c>
      <c r="B1189">
        <v>66</v>
      </c>
      <c r="C1189">
        <v>0</v>
      </c>
    </row>
    <row r="1190" spans="1:3" x14ac:dyDescent="0.25">
      <c r="A1190" t="s">
        <v>679</v>
      </c>
      <c r="B1190">
        <v>66</v>
      </c>
      <c r="C1190">
        <v>0</v>
      </c>
    </row>
    <row r="1191" spans="1:3" x14ac:dyDescent="0.25">
      <c r="A1191" t="s">
        <v>563</v>
      </c>
      <c r="B1191">
        <v>66</v>
      </c>
      <c r="C1191">
        <v>0</v>
      </c>
    </row>
    <row r="1192" spans="1:3" x14ac:dyDescent="0.25">
      <c r="A1192" t="s">
        <v>680</v>
      </c>
      <c r="B1192">
        <v>66</v>
      </c>
      <c r="C1192">
        <v>0</v>
      </c>
    </row>
    <row r="1193" spans="1:3" x14ac:dyDescent="0.25">
      <c r="A1193" t="s">
        <v>681</v>
      </c>
      <c r="B1193">
        <v>66</v>
      </c>
      <c r="C1193">
        <v>16</v>
      </c>
    </row>
    <row r="1194" spans="1:3" x14ac:dyDescent="0.25">
      <c r="A1194" t="s">
        <v>682</v>
      </c>
      <c r="B1194">
        <v>66</v>
      </c>
      <c r="C1194">
        <v>200</v>
      </c>
    </row>
    <row r="1195" spans="1:3" x14ac:dyDescent="0.25">
      <c r="A1195" t="s">
        <v>683</v>
      </c>
      <c r="B1195">
        <v>66</v>
      </c>
      <c r="C1195">
        <v>1101</v>
      </c>
    </row>
    <row r="1196" spans="1:3" x14ac:dyDescent="0.25">
      <c r="A1196" t="s">
        <v>684</v>
      </c>
      <c r="B1196">
        <v>66</v>
      </c>
      <c r="C1196">
        <v>734</v>
      </c>
    </row>
    <row r="1197" spans="1:3" x14ac:dyDescent="0.25">
      <c r="A1197" t="s">
        <v>685</v>
      </c>
      <c r="B1197">
        <v>66</v>
      </c>
      <c r="C1197">
        <v>1468</v>
      </c>
    </row>
    <row r="1198" spans="1:3" x14ac:dyDescent="0.25">
      <c r="A1198" t="s">
        <v>686</v>
      </c>
      <c r="B1198">
        <v>66</v>
      </c>
    </row>
    <row r="1199" spans="1:3" x14ac:dyDescent="0.25">
      <c r="A1199" t="s">
        <v>687</v>
      </c>
      <c r="B1199">
        <v>66</v>
      </c>
    </row>
    <row r="1200" spans="1:3" x14ac:dyDescent="0.25">
      <c r="A1200" t="s">
        <v>688</v>
      </c>
      <c r="B1200">
        <v>66</v>
      </c>
    </row>
    <row r="1201" spans="1:4" x14ac:dyDescent="0.25">
      <c r="A1201" t="s">
        <v>689</v>
      </c>
      <c r="B1201">
        <v>66</v>
      </c>
      <c r="C1201" t="b">
        <v>0</v>
      </c>
    </row>
    <row r="1202" spans="1:4" x14ac:dyDescent="0.25">
      <c r="A1202" t="s">
        <v>690</v>
      </c>
      <c r="B1202">
        <v>66</v>
      </c>
      <c r="C1202" t="b">
        <v>0</v>
      </c>
    </row>
    <row r="1203" spans="1:4" x14ac:dyDescent="0.25">
      <c r="A1203" t="s">
        <v>676</v>
      </c>
      <c r="B1203">
        <v>67</v>
      </c>
      <c r="D1203">
        <v>69</v>
      </c>
    </row>
    <row r="1204" spans="1:4" x14ac:dyDescent="0.25">
      <c r="A1204" t="s">
        <v>36</v>
      </c>
      <c r="B1204">
        <v>67</v>
      </c>
      <c r="D1204">
        <v>2</v>
      </c>
    </row>
    <row r="1205" spans="1:4" x14ac:dyDescent="0.25">
      <c r="A1205" t="s">
        <v>503</v>
      </c>
      <c r="B1205">
        <v>67</v>
      </c>
      <c r="D1205" t="s">
        <v>754</v>
      </c>
    </row>
    <row r="1206" spans="1:4" x14ac:dyDescent="0.25">
      <c r="A1206" t="s">
        <v>677</v>
      </c>
      <c r="B1206">
        <v>67</v>
      </c>
      <c r="D1206">
        <v>474</v>
      </c>
    </row>
    <row r="1207" spans="1:4" x14ac:dyDescent="0.25">
      <c r="A1207" t="s">
        <v>42</v>
      </c>
      <c r="B1207">
        <v>67</v>
      </c>
      <c r="D1207">
        <v>25</v>
      </c>
    </row>
    <row r="1208" spans="1:4" x14ac:dyDescent="0.25">
      <c r="A1208" t="s">
        <v>678</v>
      </c>
      <c r="B1208">
        <v>67</v>
      </c>
      <c r="D1208">
        <v>12.9</v>
      </c>
    </row>
    <row r="1209" spans="1:4" x14ac:dyDescent="0.25">
      <c r="A1209" t="s">
        <v>41</v>
      </c>
      <c r="B1209">
        <v>67</v>
      </c>
      <c r="D1209">
        <v>0</v>
      </c>
    </row>
    <row r="1210" spans="1:4" x14ac:dyDescent="0.25">
      <c r="A1210" t="s">
        <v>679</v>
      </c>
      <c r="B1210">
        <v>67</v>
      </c>
      <c r="D1210">
        <v>0</v>
      </c>
    </row>
    <row r="1211" spans="1:4" x14ac:dyDescent="0.25">
      <c r="A1211" t="s">
        <v>563</v>
      </c>
      <c r="B1211">
        <v>67</v>
      </c>
      <c r="D1211">
        <v>0</v>
      </c>
    </row>
    <row r="1212" spans="1:4" x14ac:dyDescent="0.25">
      <c r="A1212" t="s">
        <v>680</v>
      </c>
      <c r="B1212">
        <v>67</v>
      </c>
      <c r="D1212">
        <v>0</v>
      </c>
    </row>
    <row r="1213" spans="1:4" x14ac:dyDescent="0.25">
      <c r="A1213" t="s">
        <v>681</v>
      </c>
      <c r="B1213">
        <v>67</v>
      </c>
      <c r="D1213">
        <v>16</v>
      </c>
    </row>
    <row r="1214" spans="1:4" x14ac:dyDescent="0.25">
      <c r="A1214" t="s">
        <v>682</v>
      </c>
      <c r="B1214">
        <v>67</v>
      </c>
      <c r="D1214">
        <v>200</v>
      </c>
    </row>
    <row r="1215" spans="1:4" x14ac:dyDescent="0.25">
      <c r="A1215" t="s">
        <v>683</v>
      </c>
      <c r="B1215">
        <v>67</v>
      </c>
      <c r="D1215">
        <v>1101</v>
      </c>
    </row>
    <row r="1216" spans="1:4" x14ac:dyDescent="0.25">
      <c r="A1216" t="s">
        <v>684</v>
      </c>
      <c r="B1216">
        <v>67</v>
      </c>
      <c r="D1216">
        <v>734</v>
      </c>
    </row>
    <row r="1217" spans="1:4" x14ac:dyDescent="0.25">
      <c r="A1217" t="s">
        <v>685</v>
      </c>
      <c r="B1217">
        <v>67</v>
      </c>
      <c r="D1217">
        <v>1468</v>
      </c>
    </row>
    <row r="1218" spans="1:4" x14ac:dyDescent="0.25">
      <c r="A1218" t="s">
        <v>686</v>
      </c>
      <c r="B1218">
        <v>67</v>
      </c>
    </row>
    <row r="1219" spans="1:4" x14ac:dyDescent="0.25">
      <c r="A1219" t="s">
        <v>687</v>
      </c>
      <c r="B1219">
        <v>67</v>
      </c>
    </row>
    <row r="1220" spans="1:4" x14ac:dyDescent="0.25">
      <c r="A1220" t="s">
        <v>688</v>
      </c>
      <c r="B1220">
        <v>67</v>
      </c>
    </row>
    <row r="1221" spans="1:4" x14ac:dyDescent="0.25">
      <c r="A1221" t="s">
        <v>689</v>
      </c>
      <c r="B1221">
        <v>67</v>
      </c>
      <c r="D1221" t="b">
        <v>0</v>
      </c>
    </row>
    <row r="1222" spans="1:4" x14ac:dyDescent="0.25">
      <c r="A1222" t="s">
        <v>690</v>
      </c>
      <c r="B1222">
        <v>67</v>
      </c>
      <c r="D1222" t="b">
        <v>0</v>
      </c>
    </row>
    <row r="1223" spans="1:4" x14ac:dyDescent="0.25">
      <c r="A1223" t="s">
        <v>676</v>
      </c>
      <c r="B1223">
        <v>68</v>
      </c>
      <c r="D1223">
        <v>70</v>
      </c>
    </row>
    <row r="1224" spans="1:4" x14ac:dyDescent="0.25">
      <c r="A1224" t="s">
        <v>36</v>
      </c>
      <c r="B1224">
        <v>68</v>
      </c>
      <c r="D1224">
        <v>0</v>
      </c>
    </row>
    <row r="1225" spans="1:4" x14ac:dyDescent="0.25">
      <c r="A1225" t="s">
        <v>503</v>
      </c>
      <c r="B1225">
        <v>68</v>
      </c>
      <c r="D1225" t="s">
        <v>790</v>
      </c>
    </row>
    <row r="1226" spans="1:4" x14ac:dyDescent="0.25">
      <c r="A1226" t="s">
        <v>677</v>
      </c>
      <c r="B1226">
        <v>68</v>
      </c>
      <c r="D1226">
        <v>464</v>
      </c>
    </row>
    <row r="1227" spans="1:4" x14ac:dyDescent="0.25">
      <c r="A1227" t="s">
        <v>42</v>
      </c>
      <c r="B1227">
        <v>68</v>
      </c>
      <c r="D1227">
        <v>40</v>
      </c>
    </row>
    <row r="1228" spans="1:4" x14ac:dyDescent="0.25">
      <c r="A1228" t="s">
        <v>678</v>
      </c>
      <c r="B1228">
        <v>68</v>
      </c>
      <c r="D1228">
        <v>7.9</v>
      </c>
    </row>
    <row r="1229" spans="1:4" x14ac:dyDescent="0.25">
      <c r="A1229" t="s">
        <v>41</v>
      </c>
      <c r="B1229">
        <v>68</v>
      </c>
      <c r="D1229">
        <v>0</v>
      </c>
    </row>
    <row r="1230" spans="1:4" x14ac:dyDescent="0.25">
      <c r="A1230" t="s">
        <v>679</v>
      </c>
      <c r="B1230">
        <v>68</v>
      </c>
      <c r="D1230">
        <v>0</v>
      </c>
    </row>
    <row r="1231" spans="1:4" x14ac:dyDescent="0.25">
      <c r="A1231" t="s">
        <v>563</v>
      </c>
      <c r="B1231">
        <v>68</v>
      </c>
      <c r="D1231">
        <v>0</v>
      </c>
    </row>
    <row r="1232" spans="1:4" x14ac:dyDescent="0.25">
      <c r="A1232" t="s">
        <v>680</v>
      </c>
      <c r="B1232">
        <v>68</v>
      </c>
      <c r="D1232">
        <v>0</v>
      </c>
    </row>
    <row r="1233" spans="1:4" x14ac:dyDescent="0.25">
      <c r="A1233" t="s">
        <v>681</v>
      </c>
      <c r="B1233">
        <v>68</v>
      </c>
      <c r="D1233">
        <v>16</v>
      </c>
    </row>
    <row r="1234" spans="1:4" x14ac:dyDescent="0.25">
      <c r="A1234" t="s">
        <v>682</v>
      </c>
      <c r="B1234">
        <v>68</v>
      </c>
      <c r="D1234">
        <v>200</v>
      </c>
    </row>
    <row r="1235" spans="1:4" x14ac:dyDescent="0.25">
      <c r="A1235" t="s">
        <v>683</v>
      </c>
      <c r="B1235">
        <v>68</v>
      </c>
      <c r="D1235">
        <v>1761</v>
      </c>
    </row>
    <row r="1236" spans="1:4" x14ac:dyDescent="0.25">
      <c r="A1236" t="s">
        <v>684</v>
      </c>
      <c r="B1236">
        <v>68</v>
      </c>
      <c r="D1236">
        <v>1174</v>
      </c>
    </row>
    <row r="1237" spans="1:4" x14ac:dyDescent="0.25">
      <c r="A1237" t="s">
        <v>685</v>
      </c>
      <c r="B1237">
        <v>68</v>
      </c>
      <c r="D1237">
        <v>2348</v>
      </c>
    </row>
    <row r="1238" spans="1:4" x14ac:dyDescent="0.25">
      <c r="A1238" t="s">
        <v>686</v>
      </c>
      <c r="B1238">
        <v>68</v>
      </c>
    </row>
    <row r="1239" spans="1:4" x14ac:dyDescent="0.25">
      <c r="A1239" t="s">
        <v>687</v>
      </c>
      <c r="B1239">
        <v>68</v>
      </c>
    </row>
    <row r="1240" spans="1:4" x14ac:dyDescent="0.25">
      <c r="A1240" t="s">
        <v>688</v>
      </c>
      <c r="B1240">
        <v>68</v>
      </c>
    </row>
    <row r="1241" spans="1:4" x14ac:dyDescent="0.25">
      <c r="A1241" t="s">
        <v>689</v>
      </c>
      <c r="B1241">
        <v>68</v>
      </c>
      <c r="D1241" t="b">
        <v>0</v>
      </c>
    </row>
    <row r="1242" spans="1:4" x14ac:dyDescent="0.25">
      <c r="A1242" t="s">
        <v>690</v>
      </c>
      <c r="B1242">
        <v>68</v>
      </c>
      <c r="D1242" t="b">
        <v>0</v>
      </c>
    </row>
    <row r="1243" spans="1:4" x14ac:dyDescent="0.25">
      <c r="A1243" t="s">
        <v>676</v>
      </c>
      <c r="B1243">
        <v>69</v>
      </c>
      <c r="C1243">
        <v>67</v>
      </c>
      <c r="D1243">
        <v>71</v>
      </c>
    </row>
    <row r="1244" spans="1:4" x14ac:dyDescent="0.25">
      <c r="A1244" t="s">
        <v>36</v>
      </c>
      <c r="B1244">
        <v>69</v>
      </c>
      <c r="C1244">
        <v>0</v>
      </c>
      <c r="D1244">
        <v>2</v>
      </c>
    </row>
    <row r="1245" spans="1:4" x14ac:dyDescent="0.25">
      <c r="A1245" t="s">
        <v>503</v>
      </c>
      <c r="B1245">
        <v>69</v>
      </c>
      <c r="C1245" t="s">
        <v>782</v>
      </c>
    </row>
    <row r="1246" spans="1:4" x14ac:dyDescent="0.25">
      <c r="A1246" t="s">
        <v>677</v>
      </c>
      <c r="B1246">
        <v>69</v>
      </c>
      <c r="C1246">
        <v>474</v>
      </c>
      <c r="D1246">
        <v>279</v>
      </c>
    </row>
    <row r="1247" spans="1:4" x14ac:dyDescent="0.25">
      <c r="A1247" t="s">
        <v>42</v>
      </c>
      <c r="B1247">
        <v>69</v>
      </c>
      <c r="C1247">
        <v>45</v>
      </c>
      <c r="D1247">
        <v>45</v>
      </c>
    </row>
    <row r="1248" spans="1:4" x14ac:dyDescent="0.25">
      <c r="A1248" t="s">
        <v>678</v>
      </c>
      <c r="B1248">
        <v>69</v>
      </c>
      <c r="C1248">
        <v>7.2</v>
      </c>
      <c r="D1248">
        <v>4.2</v>
      </c>
    </row>
    <row r="1249" spans="1:4" x14ac:dyDescent="0.25">
      <c r="A1249" t="s">
        <v>41</v>
      </c>
      <c r="B1249">
        <v>69</v>
      </c>
      <c r="C1249">
        <v>0</v>
      </c>
      <c r="D1249">
        <v>0</v>
      </c>
    </row>
    <row r="1250" spans="1:4" x14ac:dyDescent="0.25">
      <c r="A1250" t="s">
        <v>679</v>
      </c>
      <c r="B1250">
        <v>69</v>
      </c>
      <c r="C1250">
        <v>0</v>
      </c>
      <c r="D1250">
        <v>0</v>
      </c>
    </row>
    <row r="1251" spans="1:4" x14ac:dyDescent="0.25">
      <c r="A1251" t="s">
        <v>563</v>
      </c>
      <c r="B1251">
        <v>69</v>
      </c>
      <c r="C1251">
        <v>0</v>
      </c>
      <c r="D1251">
        <v>0</v>
      </c>
    </row>
    <row r="1252" spans="1:4" x14ac:dyDescent="0.25">
      <c r="A1252" t="s">
        <v>680</v>
      </c>
      <c r="B1252">
        <v>69</v>
      </c>
      <c r="C1252">
        <v>0</v>
      </c>
      <c r="D1252">
        <v>0</v>
      </c>
    </row>
    <row r="1253" spans="1:4" x14ac:dyDescent="0.25">
      <c r="A1253" t="s">
        <v>681</v>
      </c>
      <c r="B1253">
        <v>69</v>
      </c>
      <c r="C1253">
        <v>16</v>
      </c>
      <c r="D1253">
        <v>16</v>
      </c>
    </row>
    <row r="1254" spans="1:4" x14ac:dyDescent="0.25">
      <c r="A1254" t="s">
        <v>682</v>
      </c>
      <c r="B1254">
        <v>69</v>
      </c>
      <c r="C1254">
        <v>100</v>
      </c>
      <c r="D1254">
        <v>100</v>
      </c>
    </row>
    <row r="1255" spans="1:4" x14ac:dyDescent="0.25">
      <c r="A1255" t="s">
        <v>683</v>
      </c>
      <c r="B1255">
        <v>69</v>
      </c>
      <c r="C1255">
        <v>1980</v>
      </c>
      <c r="D1255">
        <v>1980</v>
      </c>
    </row>
    <row r="1256" spans="1:4" x14ac:dyDescent="0.25">
      <c r="A1256" t="s">
        <v>684</v>
      </c>
      <c r="B1256">
        <v>69</v>
      </c>
      <c r="C1256">
        <v>1320</v>
      </c>
      <c r="D1256">
        <v>1320</v>
      </c>
    </row>
    <row r="1257" spans="1:4" x14ac:dyDescent="0.25">
      <c r="A1257" t="s">
        <v>685</v>
      </c>
      <c r="B1257">
        <v>69</v>
      </c>
      <c r="C1257">
        <v>2640</v>
      </c>
      <c r="D1257">
        <v>2640</v>
      </c>
    </row>
    <row r="1258" spans="1:4" x14ac:dyDescent="0.25">
      <c r="A1258" t="s">
        <v>686</v>
      </c>
      <c r="B1258">
        <v>69</v>
      </c>
    </row>
    <row r="1259" spans="1:4" x14ac:dyDescent="0.25">
      <c r="A1259" t="s">
        <v>687</v>
      </c>
      <c r="B1259">
        <v>69</v>
      </c>
    </row>
    <row r="1260" spans="1:4" x14ac:dyDescent="0.25">
      <c r="A1260" t="s">
        <v>688</v>
      </c>
      <c r="B1260">
        <v>69</v>
      </c>
    </row>
    <row r="1261" spans="1:4" x14ac:dyDescent="0.25">
      <c r="A1261" t="s">
        <v>689</v>
      </c>
      <c r="B1261">
        <v>69</v>
      </c>
      <c r="C1261" t="b">
        <v>0</v>
      </c>
      <c r="D1261" t="b">
        <v>0</v>
      </c>
    </row>
    <row r="1262" spans="1:4" x14ac:dyDescent="0.25">
      <c r="A1262" t="s">
        <v>690</v>
      </c>
      <c r="B1262">
        <v>69</v>
      </c>
      <c r="C1262" t="b">
        <v>0</v>
      </c>
      <c r="D1262" t="b">
        <v>0</v>
      </c>
    </row>
    <row r="1263" spans="1:4" x14ac:dyDescent="0.25">
      <c r="A1263" t="s">
        <v>676</v>
      </c>
      <c r="B1263">
        <v>70</v>
      </c>
      <c r="C1263">
        <v>68</v>
      </c>
      <c r="D1263">
        <v>72</v>
      </c>
    </row>
    <row r="1264" spans="1:4" x14ac:dyDescent="0.25">
      <c r="A1264" t="s">
        <v>36</v>
      </c>
      <c r="B1264">
        <v>70</v>
      </c>
      <c r="C1264">
        <v>2</v>
      </c>
      <c r="D1264">
        <v>0</v>
      </c>
    </row>
    <row r="1265" spans="1:4" x14ac:dyDescent="0.25">
      <c r="A1265" t="s">
        <v>503</v>
      </c>
      <c r="B1265">
        <v>70</v>
      </c>
      <c r="C1265" t="s">
        <v>781</v>
      </c>
      <c r="D1265" t="s">
        <v>781</v>
      </c>
    </row>
    <row r="1266" spans="1:4" x14ac:dyDescent="0.25">
      <c r="A1266" t="s">
        <v>677</v>
      </c>
      <c r="B1266">
        <v>70</v>
      </c>
      <c r="C1266">
        <v>464</v>
      </c>
      <c r="D1266">
        <v>266</v>
      </c>
    </row>
    <row r="1267" spans="1:4" x14ac:dyDescent="0.25">
      <c r="A1267" t="s">
        <v>42</v>
      </c>
      <c r="B1267">
        <v>70</v>
      </c>
      <c r="C1267">
        <v>45</v>
      </c>
      <c r="D1267">
        <v>45</v>
      </c>
    </row>
    <row r="1268" spans="1:4" x14ac:dyDescent="0.25">
      <c r="A1268" t="s">
        <v>678</v>
      </c>
      <c r="B1268">
        <v>70</v>
      </c>
      <c r="C1268">
        <v>7</v>
      </c>
      <c r="D1268">
        <v>4</v>
      </c>
    </row>
    <row r="1269" spans="1:4" x14ac:dyDescent="0.25">
      <c r="A1269" t="s">
        <v>41</v>
      </c>
      <c r="B1269">
        <v>70</v>
      </c>
      <c r="C1269">
        <v>0</v>
      </c>
      <c r="D1269">
        <v>0</v>
      </c>
    </row>
    <row r="1270" spans="1:4" x14ac:dyDescent="0.25">
      <c r="A1270" t="s">
        <v>679</v>
      </c>
      <c r="B1270">
        <v>70</v>
      </c>
      <c r="C1270">
        <v>12</v>
      </c>
      <c r="D1270">
        <v>12</v>
      </c>
    </row>
    <row r="1271" spans="1:4" x14ac:dyDescent="0.25">
      <c r="A1271" t="s">
        <v>563</v>
      </c>
      <c r="B1271">
        <v>70</v>
      </c>
      <c r="C1271">
        <v>0</v>
      </c>
      <c r="D1271">
        <v>0</v>
      </c>
    </row>
    <row r="1272" spans="1:4" x14ac:dyDescent="0.25">
      <c r="A1272" t="s">
        <v>680</v>
      </c>
      <c r="B1272">
        <v>70</v>
      </c>
      <c r="C1272">
        <v>0</v>
      </c>
      <c r="D1272">
        <v>0</v>
      </c>
    </row>
    <row r="1273" spans="1:4" x14ac:dyDescent="0.25">
      <c r="A1273" t="s">
        <v>681</v>
      </c>
      <c r="B1273">
        <v>70</v>
      </c>
      <c r="C1273">
        <v>16</v>
      </c>
      <c r="D1273">
        <v>16</v>
      </c>
    </row>
    <row r="1274" spans="1:4" x14ac:dyDescent="0.25">
      <c r="A1274" t="s">
        <v>682</v>
      </c>
      <c r="B1274">
        <v>70</v>
      </c>
      <c r="C1274">
        <v>100</v>
      </c>
      <c r="D1274">
        <v>100</v>
      </c>
    </row>
    <row r="1275" spans="1:4" x14ac:dyDescent="0.25">
      <c r="A1275" t="s">
        <v>683</v>
      </c>
      <c r="B1275">
        <v>70</v>
      </c>
      <c r="C1275">
        <v>1980</v>
      </c>
      <c r="D1275">
        <v>1980</v>
      </c>
    </row>
    <row r="1276" spans="1:4" x14ac:dyDescent="0.25">
      <c r="A1276" t="s">
        <v>684</v>
      </c>
      <c r="B1276">
        <v>70</v>
      </c>
      <c r="C1276">
        <v>1320</v>
      </c>
      <c r="D1276">
        <v>1320</v>
      </c>
    </row>
    <row r="1277" spans="1:4" x14ac:dyDescent="0.25">
      <c r="A1277" t="s">
        <v>685</v>
      </c>
      <c r="B1277">
        <v>70</v>
      </c>
      <c r="C1277">
        <v>2640</v>
      </c>
      <c r="D1277">
        <v>2640</v>
      </c>
    </row>
    <row r="1278" spans="1:4" x14ac:dyDescent="0.25">
      <c r="A1278" t="s">
        <v>686</v>
      </c>
      <c r="B1278">
        <v>70</v>
      </c>
    </row>
    <row r="1279" spans="1:4" x14ac:dyDescent="0.25">
      <c r="A1279" t="s">
        <v>687</v>
      </c>
      <c r="B1279">
        <v>70</v>
      </c>
    </row>
    <row r="1280" spans="1:4" x14ac:dyDescent="0.25">
      <c r="A1280" t="s">
        <v>688</v>
      </c>
      <c r="B1280">
        <v>70</v>
      </c>
    </row>
    <row r="1281" spans="1:10" x14ac:dyDescent="0.25">
      <c r="A1281" t="s">
        <v>689</v>
      </c>
      <c r="B1281">
        <v>70</v>
      </c>
      <c r="C1281" t="b">
        <v>0</v>
      </c>
      <c r="D1281" t="b">
        <v>0</v>
      </c>
    </row>
    <row r="1282" spans="1:10" x14ac:dyDescent="0.25">
      <c r="A1282" t="s">
        <v>690</v>
      </c>
      <c r="B1282">
        <v>70</v>
      </c>
      <c r="C1282" t="b">
        <v>0</v>
      </c>
      <c r="D1282" t="b">
        <v>0</v>
      </c>
    </row>
    <row r="1283" spans="1:10" x14ac:dyDescent="0.25">
      <c r="A1283" t="s">
        <v>676</v>
      </c>
      <c r="B1283">
        <v>71</v>
      </c>
      <c r="C1283">
        <v>69</v>
      </c>
      <c r="D1283">
        <v>5121</v>
      </c>
      <c r="J1283">
        <v>5120</v>
      </c>
    </row>
    <row r="1284" spans="1:10" x14ac:dyDescent="0.25">
      <c r="A1284" t="s">
        <v>36</v>
      </c>
      <c r="B1284">
        <v>71</v>
      </c>
      <c r="C1284">
        <v>0</v>
      </c>
      <c r="D1284">
        <v>1</v>
      </c>
      <c r="J1284">
        <v>2</v>
      </c>
    </row>
    <row r="1285" spans="1:10" x14ac:dyDescent="0.25">
      <c r="A1285" t="s">
        <v>503</v>
      </c>
      <c r="B1285">
        <v>71</v>
      </c>
    </row>
    <row r="1286" spans="1:10" x14ac:dyDescent="0.25">
      <c r="A1286" t="s">
        <v>677</v>
      </c>
      <c r="B1286">
        <v>71</v>
      </c>
      <c r="C1286">
        <v>279</v>
      </c>
      <c r="D1286">
        <v>176</v>
      </c>
      <c r="J1286">
        <v>236</v>
      </c>
    </row>
    <row r="1287" spans="1:10" x14ac:dyDescent="0.25">
      <c r="A1287" t="s">
        <v>42</v>
      </c>
      <c r="B1287">
        <v>71</v>
      </c>
      <c r="C1287">
        <v>45</v>
      </c>
      <c r="D1287">
        <v>45</v>
      </c>
      <c r="J1287">
        <v>40</v>
      </c>
    </row>
    <row r="1288" spans="1:10" x14ac:dyDescent="0.25">
      <c r="A1288" t="s">
        <v>678</v>
      </c>
      <c r="B1288">
        <v>71</v>
      </c>
      <c r="C1288">
        <v>4.2</v>
      </c>
      <c r="D1288">
        <v>2.7</v>
      </c>
      <c r="J1288">
        <v>4</v>
      </c>
    </row>
    <row r="1289" spans="1:10" x14ac:dyDescent="0.25">
      <c r="A1289" t="s">
        <v>41</v>
      </c>
      <c r="B1289">
        <v>71</v>
      </c>
      <c r="C1289">
        <v>0</v>
      </c>
      <c r="D1289">
        <v>0</v>
      </c>
      <c r="J1289">
        <v>0</v>
      </c>
    </row>
    <row r="1290" spans="1:10" x14ac:dyDescent="0.25">
      <c r="A1290" t="s">
        <v>679</v>
      </c>
      <c r="B1290">
        <v>71</v>
      </c>
      <c r="C1290">
        <v>0</v>
      </c>
      <c r="D1290">
        <v>0</v>
      </c>
      <c r="J1290">
        <v>24</v>
      </c>
    </row>
    <row r="1291" spans="1:10" x14ac:dyDescent="0.25">
      <c r="A1291" t="s">
        <v>563</v>
      </c>
      <c r="B1291">
        <v>71</v>
      </c>
      <c r="C1291">
        <v>0</v>
      </c>
      <c r="D1291">
        <v>0</v>
      </c>
      <c r="J1291">
        <v>0</v>
      </c>
    </row>
    <row r="1292" spans="1:10" x14ac:dyDescent="0.25">
      <c r="A1292" t="s">
        <v>680</v>
      </c>
      <c r="B1292">
        <v>71</v>
      </c>
      <c r="C1292">
        <v>0</v>
      </c>
      <c r="D1292">
        <v>0</v>
      </c>
      <c r="J1292">
        <v>0</v>
      </c>
    </row>
    <row r="1293" spans="1:10" x14ac:dyDescent="0.25">
      <c r="A1293" t="s">
        <v>681</v>
      </c>
      <c r="B1293">
        <v>71</v>
      </c>
      <c r="C1293">
        <v>16</v>
      </c>
      <c r="D1293">
        <v>16</v>
      </c>
      <c r="J1293">
        <v>16</v>
      </c>
    </row>
    <row r="1294" spans="1:10" x14ac:dyDescent="0.25">
      <c r="A1294" t="s">
        <v>682</v>
      </c>
      <c r="B1294">
        <v>71</v>
      </c>
      <c r="C1294">
        <v>200</v>
      </c>
      <c r="D1294">
        <v>200</v>
      </c>
      <c r="J1294">
        <v>200</v>
      </c>
    </row>
    <row r="1295" spans="1:10" x14ac:dyDescent="0.25">
      <c r="A1295" t="s">
        <v>683</v>
      </c>
      <c r="B1295">
        <v>71</v>
      </c>
      <c r="C1295">
        <v>1980</v>
      </c>
      <c r="D1295">
        <v>1980</v>
      </c>
      <c r="J1295">
        <v>1761</v>
      </c>
    </row>
    <row r="1296" spans="1:10" x14ac:dyDescent="0.25">
      <c r="A1296" t="s">
        <v>684</v>
      </c>
      <c r="B1296">
        <v>71</v>
      </c>
      <c r="C1296">
        <v>1320</v>
      </c>
      <c r="D1296">
        <v>1320</v>
      </c>
      <c r="J1296">
        <v>1174</v>
      </c>
    </row>
    <row r="1297" spans="1:10" x14ac:dyDescent="0.25">
      <c r="A1297" t="s">
        <v>685</v>
      </c>
      <c r="B1297">
        <v>71</v>
      </c>
      <c r="C1297">
        <v>2640</v>
      </c>
      <c r="D1297">
        <v>2640</v>
      </c>
      <c r="J1297">
        <v>2348</v>
      </c>
    </row>
    <row r="1298" spans="1:10" x14ac:dyDescent="0.25">
      <c r="A1298" t="s">
        <v>686</v>
      </c>
      <c r="B1298">
        <v>71</v>
      </c>
    </row>
    <row r="1299" spans="1:10" x14ac:dyDescent="0.25">
      <c r="A1299" t="s">
        <v>687</v>
      </c>
      <c r="B1299">
        <v>71</v>
      </c>
    </row>
    <row r="1300" spans="1:10" x14ac:dyDescent="0.25">
      <c r="A1300" t="s">
        <v>688</v>
      </c>
      <c r="B1300">
        <v>71</v>
      </c>
    </row>
    <row r="1301" spans="1:10" x14ac:dyDescent="0.25">
      <c r="A1301" t="s">
        <v>689</v>
      </c>
      <c r="B1301">
        <v>71</v>
      </c>
      <c r="C1301" t="b">
        <v>0</v>
      </c>
      <c r="D1301" t="b">
        <v>0</v>
      </c>
      <c r="J1301" t="b">
        <v>0</v>
      </c>
    </row>
    <row r="1302" spans="1:10" x14ac:dyDescent="0.25">
      <c r="A1302" t="s">
        <v>690</v>
      </c>
      <c r="B1302">
        <v>71</v>
      </c>
      <c r="C1302" t="b">
        <v>0</v>
      </c>
      <c r="D1302" t="b">
        <v>0</v>
      </c>
      <c r="J1302" t="b">
        <v>0</v>
      </c>
    </row>
    <row r="1303" spans="1:10" x14ac:dyDescent="0.25">
      <c r="A1303" t="s">
        <v>676</v>
      </c>
      <c r="B1303">
        <v>72</v>
      </c>
      <c r="C1303">
        <v>70</v>
      </c>
      <c r="D1303">
        <v>5119</v>
      </c>
      <c r="I1303">
        <v>5120</v>
      </c>
    </row>
    <row r="1304" spans="1:10" x14ac:dyDescent="0.25">
      <c r="A1304" t="s">
        <v>36</v>
      </c>
      <c r="B1304">
        <v>72</v>
      </c>
      <c r="C1304">
        <v>3</v>
      </c>
      <c r="D1304">
        <v>0</v>
      </c>
      <c r="I1304">
        <v>0</v>
      </c>
    </row>
    <row r="1305" spans="1:10" x14ac:dyDescent="0.25">
      <c r="A1305" t="s">
        <v>503</v>
      </c>
      <c r="B1305">
        <v>72</v>
      </c>
      <c r="C1305" t="s">
        <v>781</v>
      </c>
      <c r="D1305" t="s">
        <v>783</v>
      </c>
      <c r="I1305" t="s">
        <v>784</v>
      </c>
    </row>
    <row r="1306" spans="1:10" x14ac:dyDescent="0.25">
      <c r="A1306" t="s">
        <v>677</v>
      </c>
      <c r="B1306">
        <v>72</v>
      </c>
      <c r="C1306">
        <v>266</v>
      </c>
      <c r="D1306">
        <v>177</v>
      </c>
      <c r="I1306">
        <v>225</v>
      </c>
    </row>
    <row r="1307" spans="1:10" x14ac:dyDescent="0.25">
      <c r="A1307" t="s">
        <v>42</v>
      </c>
      <c r="B1307">
        <v>72</v>
      </c>
      <c r="C1307">
        <v>45</v>
      </c>
      <c r="D1307">
        <v>45</v>
      </c>
      <c r="I1307">
        <v>30</v>
      </c>
    </row>
    <row r="1308" spans="1:10" x14ac:dyDescent="0.25">
      <c r="A1308" t="s">
        <v>678</v>
      </c>
      <c r="B1308">
        <v>72</v>
      </c>
      <c r="C1308">
        <v>4</v>
      </c>
      <c r="D1308">
        <v>2.7</v>
      </c>
      <c r="I1308">
        <v>5.0999999999999996</v>
      </c>
    </row>
    <row r="1309" spans="1:10" x14ac:dyDescent="0.25">
      <c r="A1309" t="s">
        <v>41</v>
      </c>
      <c r="B1309">
        <v>72</v>
      </c>
      <c r="C1309">
        <v>0</v>
      </c>
      <c r="D1309">
        <v>0</v>
      </c>
      <c r="I1309">
        <v>0</v>
      </c>
    </row>
    <row r="1310" spans="1:10" x14ac:dyDescent="0.25">
      <c r="A1310" t="s">
        <v>679</v>
      </c>
      <c r="B1310">
        <v>72</v>
      </c>
      <c r="C1310">
        <v>12</v>
      </c>
      <c r="D1310">
        <v>12</v>
      </c>
      <c r="I1310">
        <v>0</v>
      </c>
    </row>
    <row r="1311" spans="1:10" x14ac:dyDescent="0.25">
      <c r="A1311" t="s">
        <v>563</v>
      </c>
      <c r="B1311">
        <v>72</v>
      </c>
      <c r="C1311">
        <v>0</v>
      </c>
      <c r="D1311">
        <v>0</v>
      </c>
      <c r="I1311">
        <v>0</v>
      </c>
    </row>
    <row r="1312" spans="1:10" x14ac:dyDescent="0.25">
      <c r="A1312" t="s">
        <v>680</v>
      </c>
      <c r="B1312">
        <v>72</v>
      </c>
      <c r="C1312">
        <v>0</v>
      </c>
      <c r="D1312">
        <v>0</v>
      </c>
      <c r="I1312">
        <v>0</v>
      </c>
    </row>
    <row r="1313" spans="1:9" x14ac:dyDescent="0.25">
      <c r="A1313" t="s">
        <v>681</v>
      </c>
      <c r="B1313">
        <v>72</v>
      </c>
      <c r="C1313">
        <v>16</v>
      </c>
      <c r="D1313">
        <v>16</v>
      </c>
      <c r="I1313">
        <v>16</v>
      </c>
    </row>
    <row r="1314" spans="1:9" x14ac:dyDescent="0.25">
      <c r="A1314" t="s">
        <v>682</v>
      </c>
      <c r="B1314">
        <v>72</v>
      </c>
      <c r="C1314">
        <v>200</v>
      </c>
      <c r="D1314">
        <v>200</v>
      </c>
      <c r="I1314">
        <v>200</v>
      </c>
    </row>
    <row r="1315" spans="1:9" x14ac:dyDescent="0.25">
      <c r="A1315" t="s">
        <v>683</v>
      </c>
      <c r="B1315">
        <v>72</v>
      </c>
      <c r="C1315">
        <v>1980</v>
      </c>
      <c r="D1315">
        <v>1980</v>
      </c>
      <c r="I1315">
        <v>1320</v>
      </c>
    </row>
    <row r="1316" spans="1:9" x14ac:dyDescent="0.25">
      <c r="A1316" t="s">
        <v>684</v>
      </c>
      <c r="B1316">
        <v>72</v>
      </c>
      <c r="C1316">
        <v>1320</v>
      </c>
      <c r="D1316">
        <v>1320</v>
      </c>
      <c r="I1316">
        <v>880</v>
      </c>
    </row>
    <row r="1317" spans="1:9" x14ac:dyDescent="0.25">
      <c r="A1317" t="s">
        <v>685</v>
      </c>
      <c r="B1317">
        <v>72</v>
      </c>
      <c r="C1317">
        <v>2640</v>
      </c>
      <c r="D1317">
        <v>2640</v>
      </c>
      <c r="I1317">
        <v>1760</v>
      </c>
    </row>
    <row r="1318" spans="1:9" x14ac:dyDescent="0.25">
      <c r="A1318" t="s">
        <v>686</v>
      </c>
      <c r="B1318">
        <v>72</v>
      </c>
    </row>
    <row r="1319" spans="1:9" x14ac:dyDescent="0.25">
      <c r="A1319" t="s">
        <v>687</v>
      </c>
      <c r="B1319">
        <v>72</v>
      </c>
    </row>
    <row r="1320" spans="1:9" x14ac:dyDescent="0.25">
      <c r="A1320" t="s">
        <v>688</v>
      </c>
      <c r="B1320">
        <v>72</v>
      </c>
    </row>
    <row r="1321" spans="1:9" x14ac:dyDescent="0.25">
      <c r="A1321" t="s">
        <v>689</v>
      </c>
      <c r="B1321">
        <v>72</v>
      </c>
      <c r="C1321" t="b">
        <v>0</v>
      </c>
      <c r="D1321" t="b">
        <v>0</v>
      </c>
      <c r="I1321" t="b">
        <v>0</v>
      </c>
    </row>
    <row r="1322" spans="1:9" x14ac:dyDescent="0.25">
      <c r="A1322" t="s">
        <v>690</v>
      </c>
      <c r="B1322">
        <v>72</v>
      </c>
      <c r="C1322" t="b">
        <v>0</v>
      </c>
      <c r="D1322" t="b">
        <v>0</v>
      </c>
      <c r="I1322" t="b">
        <v>0</v>
      </c>
    </row>
    <row r="1323" spans="1:9" x14ac:dyDescent="0.25">
      <c r="A1323" t="s">
        <v>676</v>
      </c>
      <c r="B1323">
        <v>76</v>
      </c>
      <c r="C1323">
        <v>5121</v>
      </c>
      <c r="D1323">
        <v>79</v>
      </c>
      <c r="H1323">
        <v>5120</v>
      </c>
    </row>
    <row r="1324" spans="1:9" x14ac:dyDescent="0.25">
      <c r="A1324" t="s">
        <v>36</v>
      </c>
      <c r="B1324">
        <v>76</v>
      </c>
      <c r="C1324">
        <v>0</v>
      </c>
      <c r="D1324">
        <v>3</v>
      </c>
      <c r="H1324">
        <v>0</v>
      </c>
    </row>
    <row r="1325" spans="1:9" x14ac:dyDescent="0.25">
      <c r="A1325" t="s">
        <v>503</v>
      </c>
      <c r="B1325">
        <v>76</v>
      </c>
      <c r="C1325" t="s">
        <v>786</v>
      </c>
      <c r="D1325" t="s">
        <v>787</v>
      </c>
      <c r="H1325" t="s">
        <v>784</v>
      </c>
    </row>
    <row r="1326" spans="1:9" x14ac:dyDescent="0.25">
      <c r="A1326" t="s">
        <v>677</v>
      </c>
      <c r="B1326">
        <v>76</v>
      </c>
      <c r="C1326">
        <v>176</v>
      </c>
      <c r="D1326">
        <v>259</v>
      </c>
      <c r="H1326">
        <v>236</v>
      </c>
    </row>
    <row r="1327" spans="1:9" x14ac:dyDescent="0.25">
      <c r="A1327" t="s">
        <v>42</v>
      </c>
      <c r="B1327">
        <v>76</v>
      </c>
      <c r="C1327">
        <v>45</v>
      </c>
      <c r="D1327">
        <v>45</v>
      </c>
      <c r="H1327">
        <v>30</v>
      </c>
    </row>
    <row r="1328" spans="1:9" x14ac:dyDescent="0.25">
      <c r="A1328" t="s">
        <v>678</v>
      </c>
      <c r="B1328">
        <v>76</v>
      </c>
      <c r="C1328">
        <v>2.7</v>
      </c>
      <c r="D1328">
        <v>3.9</v>
      </c>
      <c r="H1328">
        <v>5.4</v>
      </c>
    </row>
    <row r="1329" spans="1:8" x14ac:dyDescent="0.25">
      <c r="A1329" t="s">
        <v>41</v>
      </c>
      <c r="B1329">
        <v>76</v>
      </c>
      <c r="C1329">
        <v>0</v>
      </c>
      <c r="D1329">
        <v>0</v>
      </c>
      <c r="H1329">
        <v>0</v>
      </c>
    </row>
    <row r="1330" spans="1:8" x14ac:dyDescent="0.25">
      <c r="A1330" t="s">
        <v>679</v>
      </c>
      <c r="B1330">
        <v>76</v>
      </c>
      <c r="C1330">
        <v>12</v>
      </c>
      <c r="D1330">
        <v>12</v>
      </c>
      <c r="H1330">
        <v>0</v>
      </c>
    </row>
    <row r="1331" spans="1:8" x14ac:dyDescent="0.25">
      <c r="A1331" t="s">
        <v>563</v>
      </c>
      <c r="B1331">
        <v>76</v>
      </c>
      <c r="C1331">
        <v>0</v>
      </c>
      <c r="D1331">
        <v>0</v>
      </c>
      <c r="H1331">
        <v>0</v>
      </c>
    </row>
    <row r="1332" spans="1:8" x14ac:dyDescent="0.25">
      <c r="A1332" t="s">
        <v>680</v>
      </c>
      <c r="B1332">
        <v>76</v>
      </c>
      <c r="C1332">
        <v>0</v>
      </c>
      <c r="D1332">
        <v>0</v>
      </c>
      <c r="H1332">
        <v>0</v>
      </c>
    </row>
    <row r="1333" spans="1:8" x14ac:dyDescent="0.25">
      <c r="A1333" t="s">
        <v>681</v>
      </c>
      <c r="B1333">
        <v>76</v>
      </c>
      <c r="C1333">
        <v>16</v>
      </c>
      <c r="D1333">
        <v>16</v>
      </c>
      <c r="H1333">
        <v>16</v>
      </c>
    </row>
    <row r="1334" spans="1:8" x14ac:dyDescent="0.25">
      <c r="A1334" t="s">
        <v>682</v>
      </c>
      <c r="B1334">
        <v>76</v>
      </c>
      <c r="C1334">
        <v>200</v>
      </c>
      <c r="D1334">
        <v>200</v>
      </c>
      <c r="H1334">
        <v>200</v>
      </c>
    </row>
    <row r="1335" spans="1:8" x14ac:dyDescent="0.25">
      <c r="A1335" t="s">
        <v>683</v>
      </c>
      <c r="B1335">
        <v>76</v>
      </c>
      <c r="C1335">
        <v>1980</v>
      </c>
      <c r="D1335">
        <v>1980</v>
      </c>
      <c r="H1335">
        <v>1320</v>
      </c>
    </row>
    <row r="1336" spans="1:8" x14ac:dyDescent="0.25">
      <c r="A1336" t="s">
        <v>684</v>
      </c>
      <c r="B1336">
        <v>76</v>
      </c>
      <c r="C1336">
        <v>1320</v>
      </c>
      <c r="D1336">
        <v>1320</v>
      </c>
      <c r="H1336">
        <v>880</v>
      </c>
    </row>
    <row r="1337" spans="1:8" x14ac:dyDescent="0.25">
      <c r="A1337" t="s">
        <v>685</v>
      </c>
      <c r="B1337">
        <v>76</v>
      </c>
      <c r="C1337">
        <v>2640</v>
      </c>
      <c r="D1337">
        <v>2640</v>
      </c>
      <c r="H1337">
        <v>1760</v>
      </c>
    </row>
    <row r="1338" spans="1:8" x14ac:dyDescent="0.25">
      <c r="A1338" t="s">
        <v>686</v>
      </c>
      <c r="B1338">
        <v>76</v>
      </c>
    </row>
    <row r="1339" spans="1:8" x14ac:dyDescent="0.25">
      <c r="A1339" t="s">
        <v>687</v>
      </c>
      <c r="B1339">
        <v>76</v>
      </c>
    </row>
    <row r="1340" spans="1:8" x14ac:dyDescent="0.25">
      <c r="A1340" t="s">
        <v>688</v>
      </c>
      <c r="B1340">
        <v>76</v>
      </c>
    </row>
    <row r="1341" spans="1:8" x14ac:dyDescent="0.25">
      <c r="A1341" t="s">
        <v>689</v>
      </c>
      <c r="B1341">
        <v>76</v>
      </c>
      <c r="C1341" t="b">
        <v>0</v>
      </c>
      <c r="D1341" t="b">
        <v>0</v>
      </c>
      <c r="H1341" t="b">
        <v>0</v>
      </c>
    </row>
    <row r="1342" spans="1:8" x14ac:dyDescent="0.25">
      <c r="A1342" t="s">
        <v>690</v>
      </c>
      <c r="B1342">
        <v>76</v>
      </c>
      <c r="C1342" t="b">
        <v>0</v>
      </c>
      <c r="D1342" t="b">
        <v>0</v>
      </c>
      <c r="H1342" t="b">
        <v>0</v>
      </c>
    </row>
    <row r="1343" spans="1:8" x14ac:dyDescent="0.25">
      <c r="A1343" t="s">
        <v>676</v>
      </c>
      <c r="B1343">
        <v>77</v>
      </c>
      <c r="C1343">
        <v>5119</v>
      </c>
      <c r="D1343">
        <v>80</v>
      </c>
      <c r="G1343">
        <v>5120</v>
      </c>
    </row>
    <row r="1344" spans="1:8" x14ac:dyDescent="0.25">
      <c r="A1344" t="s">
        <v>36</v>
      </c>
      <c r="B1344">
        <v>77</v>
      </c>
      <c r="C1344">
        <v>1</v>
      </c>
      <c r="D1344">
        <v>0</v>
      </c>
      <c r="G1344">
        <v>2</v>
      </c>
    </row>
    <row r="1345" spans="1:7" x14ac:dyDescent="0.25">
      <c r="A1345" t="s">
        <v>503</v>
      </c>
      <c r="B1345">
        <v>77</v>
      </c>
      <c r="C1345" t="s">
        <v>776</v>
      </c>
      <c r="D1345" t="s">
        <v>776</v>
      </c>
      <c r="G1345" t="s">
        <v>777</v>
      </c>
    </row>
    <row r="1346" spans="1:7" x14ac:dyDescent="0.25">
      <c r="A1346" t="s">
        <v>677</v>
      </c>
      <c r="B1346">
        <v>77</v>
      </c>
      <c r="C1346">
        <v>177</v>
      </c>
      <c r="D1346">
        <v>273</v>
      </c>
      <c r="G1346">
        <v>225</v>
      </c>
    </row>
    <row r="1347" spans="1:7" x14ac:dyDescent="0.25">
      <c r="A1347" t="s">
        <v>42</v>
      </c>
      <c r="B1347">
        <v>77</v>
      </c>
      <c r="C1347">
        <v>45</v>
      </c>
      <c r="D1347">
        <v>50</v>
      </c>
      <c r="G1347">
        <v>50</v>
      </c>
    </row>
    <row r="1348" spans="1:7" x14ac:dyDescent="0.25">
      <c r="A1348" t="s">
        <v>678</v>
      </c>
      <c r="B1348">
        <v>77</v>
      </c>
      <c r="C1348">
        <v>2.7</v>
      </c>
      <c r="D1348">
        <v>3.7</v>
      </c>
      <c r="G1348">
        <v>3.1</v>
      </c>
    </row>
    <row r="1349" spans="1:7" x14ac:dyDescent="0.25">
      <c r="A1349" t="s">
        <v>41</v>
      </c>
      <c r="B1349">
        <v>77</v>
      </c>
      <c r="C1349">
        <v>0</v>
      </c>
      <c r="D1349">
        <v>0</v>
      </c>
      <c r="G1349">
        <v>0</v>
      </c>
    </row>
    <row r="1350" spans="1:7" x14ac:dyDescent="0.25">
      <c r="A1350" t="s">
        <v>679</v>
      </c>
      <c r="B1350">
        <v>77</v>
      </c>
      <c r="C1350">
        <v>0</v>
      </c>
      <c r="D1350">
        <v>0</v>
      </c>
      <c r="G1350">
        <v>24</v>
      </c>
    </row>
    <row r="1351" spans="1:7" x14ac:dyDescent="0.25">
      <c r="A1351" t="s">
        <v>563</v>
      </c>
      <c r="B1351">
        <v>77</v>
      </c>
      <c r="C1351">
        <v>0</v>
      </c>
      <c r="D1351">
        <v>0</v>
      </c>
      <c r="G1351">
        <v>0</v>
      </c>
    </row>
    <row r="1352" spans="1:7" x14ac:dyDescent="0.25">
      <c r="A1352" t="s">
        <v>680</v>
      </c>
      <c r="B1352">
        <v>77</v>
      </c>
      <c r="C1352">
        <v>0</v>
      </c>
      <c r="D1352">
        <v>0</v>
      </c>
      <c r="G1352">
        <v>0</v>
      </c>
    </row>
    <row r="1353" spans="1:7" x14ac:dyDescent="0.25">
      <c r="A1353" t="s">
        <v>681</v>
      </c>
      <c r="B1353">
        <v>77</v>
      </c>
      <c r="C1353">
        <v>16</v>
      </c>
      <c r="D1353">
        <v>16</v>
      </c>
      <c r="G1353">
        <v>16</v>
      </c>
    </row>
    <row r="1354" spans="1:7" x14ac:dyDescent="0.25">
      <c r="A1354" t="s">
        <v>682</v>
      </c>
      <c r="B1354">
        <v>77</v>
      </c>
      <c r="C1354">
        <v>200</v>
      </c>
      <c r="D1354">
        <v>200</v>
      </c>
      <c r="G1354">
        <v>200</v>
      </c>
    </row>
    <row r="1355" spans="1:7" x14ac:dyDescent="0.25">
      <c r="A1355" t="s">
        <v>683</v>
      </c>
      <c r="B1355">
        <v>77</v>
      </c>
      <c r="C1355">
        <v>1980</v>
      </c>
      <c r="D1355">
        <v>2199</v>
      </c>
      <c r="G1355">
        <v>2199</v>
      </c>
    </row>
    <row r="1356" spans="1:7" x14ac:dyDescent="0.25">
      <c r="A1356" t="s">
        <v>684</v>
      </c>
      <c r="B1356">
        <v>77</v>
      </c>
      <c r="C1356">
        <v>1320</v>
      </c>
      <c r="D1356">
        <v>1466</v>
      </c>
      <c r="G1356">
        <v>1466</v>
      </c>
    </row>
    <row r="1357" spans="1:7" x14ac:dyDescent="0.25">
      <c r="A1357" t="s">
        <v>685</v>
      </c>
      <c r="B1357">
        <v>77</v>
      </c>
      <c r="C1357">
        <v>2640</v>
      </c>
      <c r="D1357">
        <v>2932</v>
      </c>
      <c r="G1357">
        <v>2932</v>
      </c>
    </row>
    <row r="1358" spans="1:7" x14ac:dyDescent="0.25">
      <c r="A1358" t="s">
        <v>686</v>
      </c>
      <c r="B1358">
        <v>77</v>
      </c>
    </row>
    <row r="1359" spans="1:7" x14ac:dyDescent="0.25">
      <c r="A1359" t="s">
        <v>687</v>
      </c>
      <c r="B1359">
        <v>77</v>
      </c>
    </row>
    <row r="1360" spans="1:7" x14ac:dyDescent="0.25">
      <c r="A1360" t="s">
        <v>688</v>
      </c>
      <c r="B1360">
        <v>77</v>
      </c>
    </row>
    <row r="1361" spans="1:7" x14ac:dyDescent="0.25">
      <c r="A1361" t="s">
        <v>689</v>
      </c>
      <c r="B1361">
        <v>77</v>
      </c>
      <c r="C1361" t="b">
        <v>0</v>
      </c>
      <c r="D1361" t="b">
        <v>0</v>
      </c>
      <c r="G1361" t="b">
        <v>0</v>
      </c>
    </row>
    <row r="1362" spans="1:7" x14ac:dyDescent="0.25">
      <c r="A1362" t="s">
        <v>690</v>
      </c>
      <c r="B1362">
        <v>77</v>
      </c>
      <c r="C1362" t="b">
        <v>0</v>
      </c>
      <c r="D1362" t="b">
        <v>0</v>
      </c>
      <c r="G1362" t="b">
        <v>0</v>
      </c>
    </row>
    <row r="1363" spans="1:7" x14ac:dyDescent="0.25">
      <c r="A1363" t="s">
        <v>676</v>
      </c>
      <c r="B1363">
        <v>78</v>
      </c>
      <c r="D1363">
        <v>80</v>
      </c>
    </row>
    <row r="1364" spans="1:7" x14ac:dyDescent="0.25">
      <c r="A1364" t="s">
        <v>36</v>
      </c>
      <c r="B1364">
        <v>78</v>
      </c>
      <c r="D1364">
        <v>0</v>
      </c>
    </row>
    <row r="1365" spans="1:7" x14ac:dyDescent="0.25">
      <c r="A1365" t="s">
        <v>503</v>
      </c>
      <c r="B1365">
        <v>78</v>
      </c>
      <c r="D1365" t="s">
        <v>788</v>
      </c>
    </row>
    <row r="1366" spans="1:7" x14ac:dyDescent="0.25">
      <c r="A1366" t="s">
        <v>677</v>
      </c>
      <c r="B1366">
        <v>78</v>
      </c>
      <c r="D1366">
        <v>164</v>
      </c>
    </row>
    <row r="1367" spans="1:7" x14ac:dyDescent="0.25">
      <c r="A1367" t="s">
        <v>42</v>
      </c>
      <c r="B1367">
        <v>78</v>
      </c>
      <c r="D1367">
        <v>55</v>
      </c>
    </row>
    <row r="1368" spans="1:7" x14ac:dyDescent="0.25">
      <c r="A1368" t="s">
        <v>678</v>
      </c>
      <c r="B1368">
        <v>78</v>
      </c>
      <c r="D1368">
        <v>2</v>
      </c>
    </row>
    <row r="1369" spans="1:7" x14ac:dyDescent="0.25">
      <c r="A1369" t="s">
        <v>41</v>
      </c>
      <c r="B1369">
        <v>78</v>
      </c>
      <c r="D1369">
        <v>0</v>
      </c>
    </row>
    <row r="1370" spans="1:7" x14ac:dyDescent="0.25">
      <c r="A1370" t="s">
        <v>679</v>
      </c>
      <c r="B1370">
        <v>78</v>
      </c>
      <c r="D1370">
        <v>0</v>
      </c>
    </row>
    <row r="1371" spans="1:7" x14ac:dyDescent="0.25">
      <c r="A1371" t="s">
        <v>563</v>
      </c>
      <c r="B1371">
        <v>78</v>
      </c>
      <c r="D1371">
        <v>0</v>
      </c>
    </row>
    <row r="1372" spans="1:7" x14ac:dyDescent="0.25">
      <c r="A1372" t="s">
        <v>680</v>
      </c>
      <c r="B1372">
        <v>78</v>
      </c>
      <c r="D1372">
        <v>0</v>
      </c>
    </row>
    <row r="1373" spans="1:7" x14ac:dyDescent="0.25">
      <c r="A1373" t="s">
        <v>681</v>
      </c>
      <c r="B1373">
        <v>78</v>
      </c>
      <c r="D1373">
        <v>16</v>
      </c>
    </row>
    <row r="1374" spans="1:7" x14ac:dyDescent="0.25">
      <c r="A1374" t="s">
        <v>682</v>
      </c>
      <c r="B1374">
        <v>78</v>
      </c>
      <c r="D1374">
        <v>200</v>
      </c>
    </row>
    <row r="1375" spans="1:7" x14ac:dyDescent="0.25">
      <c r="A1375" t="s">
        <v>683</v>
      </c>
      <c r="B1375">
        <v>78</v>
      </c>
      <c r="D1375">
        <v>2421</v>
      </c>
    </row>
    <row r="1376" spans="1:7" x14ac:dyDescent="0.25">
      <c r="A1376" t="s">
        <v>684</v>
      </c>
      <c r="B1376">
        <v>78</v>
      </c>
      <c r="D1376">
        <v>1614</v>
      </c>
    </row>
    <row r="1377" spans="1:4" x14ac:dyDescent="0.25">
      <c r="A1377" t="s">
        <v>685</v>
      </c>
      <c r="B1377">
        <v>78</v>
      </c>
      <c r="D1377">
        <v>3228</v>
      </c>
    </row>
    <row r="1378" spans="1:4" x14ac:dyDescent="0.25">
      <c r="A1378" t="s">
        <v>686</v>
      </c>
      <c r="B1378">
        <v>78</v>
      </c>
    </row>
    <row r="1379" spans="1:4" x14ac:dyDescent="0.25">
      <c r="A1379" t="s">
        <v>687</v>
      </c>
      <c r="B1379">
        <v>78</v>
      </c>
    </row>
    <row r="1380" spans="1:4" x14ac:dyDescent="0.25">
      <c r="A1380" t="s">
        <v>688</v>
      </c>
      <c r="B1380">
        <v>78</v>
      </c>
    </row>
    <row r="1381" spans="1:4" x14ac:dyDescent="0.25">
      <c r="A1381" t="s">
        <v>689</v>
      </c>
      <c r="B1381">
        <v>78</v>
      </c>
      <c r="D1381" t="b">
        <v>0</v>
      </c>
    </row>
    <row r="1382" spans="1:4" x14ac:dyDescent="0.25">
      <c r="A1382" t="s">
        <v>690</v>
      </c>
      <c r="B1382">
        <v>78</v>
      </c>
      <c r="D1382" t="b">
        <v>0</v>
      </c>
    </row>
    <row r="1383" spans="1:4" x14ac:dyDescent="0.25">
      <c r="A1383" t="s">
        <v>676</v>
      </c>
      <c r="B1383">
        <v>79</v>
      </c>
      <c r="C1383">
        <v>76</v>
      </c>
      <c r="D1383">
        <v>82</v>
      </c>
    </row>
    <row r="1384" spans="1:4" x14ac:dyDescent="0.25">
      <c r="A1384" t="s">
        <v>36</v>
      </c>
      <c r="B1384">
        <v>79</v>
      </c>
      <c r="C1384">
        <v>0</v>
      </c>
      <c r="D1384">
        <v>2</v>
      </c>
    </row>
    <row r="1385" spans="1:4" x14ac:dyDescent="0.25">
      <c r="A1385" t="s">
        <v>503</v>
      </c>
      <c r="B1385">
        <v>79</v>
      </c>
      <c r="C1385" t="s">
        <v>787</v>
      </c>
      <c r="D1385" t="s">
        <v>787</v>
      </c>
    </row>
    <row r="1386" spans="1:4" x14ac:dyDescent="0.25">
      <c r="A1386" t="s">
        <v>677</v>
      </c>
      <c r="B1386">
        <v>79</v>
      </c>
      <c r="C1386">
        <v>259</v>
      </c>
      <c r="D1386">
        <v>1109</v>
      </c>
    </row>
    <row r="1387" spans="1:4" x14ac:dyDescent="0.25">
      <c r="A1387" t="s">
        <v>42</v>
      </c>
      <c r="B1387">
        <v>79</v>
      </c>
      <c r="C1387">
        <v>45</v>
      </c>
      <c r="D1387">
        <v>45</v>
      </c>
    </row>
    <row r="1388" spans="1:4" x14ac:dyDescent="0.25">
      <c r="A1388" t="s">
        <v>678</v>
      </c>
      <c r="B1388">
        <v>79</v>
      </c>
      <c r="C1388">
        <v>3.9</v>
      </c>
      <c r="D1388">
        <v>16.8</v>
      </c>
    </row>
    <row r="1389" spans="1:4" x14ac:dyDescent="0.25">
      <c r="A1389" t="s">
        <v>41</v>
      </c>
      <c r="B1389">
        <v>79</v>
      </c>
      <c r="C1389">
        <v>0</v>
      </c>
      <c r="D1389">
        <v>0</v>
      </c>
    </row>
    <row r="1390" spans="1:4" x14ac:dyDescent="0.25">
      <c r="A1390" t="s">
        <v>679</v>
      </c>
      <c r="B1390">
        <v>79</v>
      </c>
      <c r="C1390">
        <v>12</v>
      </c>
      <c r="D1390">
        <v>12</v>
      </c>
    </row>
    <row r="1391" spans="1:4" x14ac:dyDescent="0.25">
      <c r="A1391" t="s">
        <v>563</v>
      </c>
      <c r="B1391">
        <v>79</v>
      </c>
      <c r="C1391">
        <v>0</v>
      </c>
      <c r="D1391">
        <v>0</v>
      </c>
    </row>
    <row r="1392" spans="1:4" x14ac:dyDescent="0.25">
      <c r="A1392" t="s">
        <v>680</v>
      </c>
      <c r="B1392">
        <v>79</v>
      </c>
      <c r="C1392">
        <v>0</v>
      </c>
      <c r="D1392">
        <v>0</v>
      </c>
    </row>
    <row r="1393" spans="1:8" x14ac:dyDescent="0.25">
      <c r="A1393" t="s">
        <v>681</v>
      </c>
      <c r="B1393">
        <v>79</v>
      </c>
      <c r="C1393">
        <v>16</v>
      </c>
      <c r="D1393">
        <v>16</v>
      </c>
    </row>
    <row r="1394" spans="1:8" x14ac:dyDescent="0.25">
      <c r="A1394" t="s">
        <v>682</v>
      </c>
      <c r="B1394">
        <v>79</v>
      </c>
      <c r="C1394">
        <v>100</v>
      </c>
      <c r="D1394">
        <v>100</v>
      </c>
    </row>
    <row r="1395" spans="1:8" x14ac:dyDescent="0.25">
      <c r="A1395" t="s">
        <v>683</v>
      </c>
      <c r="B1395">
        <v>79</v>
      </c>
      <c r="C1395">
        <v>1980</v>
      </c>
      <c r="D1395">
        <v>1980</v>
      </c>
    </row>
    <row r="1396" spans="1:8" x14ac:dyDescent="0.25">
      <c r="A1396" t="s">
        <v>684</v>
      </c>
      <c r="B1396">
        <v>79</v>
      </c>
      <c r="C1396">
        <v>1320</v>
      </c>
      <c r="D1396">
        <v>1320</v>
      </c>
    </row>
    <row r="1397" spans="1:8" x14ac:dyDescent="0.25">
      <c r="A1397" t="s">
        <v>685</v>
      </c>
      <c r="B1397">
        <v>79</v>
      </c>
      <c r="C1397">
        <v>2640</v>
      </c>
      <c r="D1397">
        <v>2640</v>
      </c>
    </row>
    <row r="1398" spans="1:8" x14ac:dyDescent="0.25">
      <c r="A1398" t="s">
        <v>686</v>
      </c>
      <c r="B1398">
        <v>79</v>
      </c>
    </row>
    <row r="1399" spans="1:8" x14ac:dyDescent="0.25">
      <c r="A1399" t="s">
        <v>687</v>
      </c>
      <c r="B1399">
        <v>79</v>
      </c>
    </row>
    <row r="1400" spans="1:8" x14ac:dyDescent="0.25">
      <c r="A1400" t="s">
        <v>688</v>
      </c>
      <c r="B1400">
        <v>79</v>
      </c>
    </row>
    <row r="1401" spans="1:8" x14ac:dyDescent="0.25">
      <c r="A1401" t="s">
        <v>689</v>
      </c>
      <c r="B1401">
        <v>79</v>
      </c>
      <c r="C1401" t="b">
        <v>0</v>
      </c>
      <c r="D1401" t="b">
        <v>0</v>
      </c>
    </row>
    <row r="1402" spans="1:8" x14ac:dyDescent="0.25">
      <c r="A1402" t="s">
        <v>690</v>
      </c>
      <c r="B1402">
        <v>79</v>
      </c>
      <c r="C1402" t="b">
        <v>0</v>
      </c>
      <c r="D1402" t="b">
        <v>0</v>
      </c>
    </row>
    <row r="1403" spans="1:8" x14ac:dyDescent="0.25">
      <c r="A1403" t="s">
        <v>676</v>
      </c>
      <c r="B1403">
        <v>80</v>
      </c>
      <c r="C1403">
        <v>78</v>
      </c>
      <c r="D1403">
        <v>81</v>
      </c>
      <c r="H1403">
        <v>77</v>
      </c>
    </row>
    <row r="1404" spans="1:8" x14ac:dyDescent="0.25">
      <c r="A1404" t="s">
        <v>36</v>
      </c>
      <c r="B1404">
        <v>80</v>
      </c>
      <c r="C1404">
        <v>3</v>
      </c>
      <c r="D1404">
        <v>0</v>
      </c>
      <c r="H1404">
        <v>2</v>
      </c>
    </row>
    <row r="1405" spans="1:8" x14ac:dyDescent="0.25">
      <c r="A1405" t="s">
        <v>503</v>
      </c>
      <c r="B1405">
        <v>80</v>
      </c>
      <c r="C1405" t="s">
        <v>788</v>
      </c>
      <c r="D1405" t="s">
        <v>788</v>
      </c>
      <c r="H1405" t="s">
        <v>776</v>
      </c>
    </row>
    <row r="1406" spans="1:8" x14ac:dyDescent="0.25">
      <c r="A1406" t="s">
        <v>677</v>
      </c>
      <c r="B1406">
        <v>80</v>
      </c>
      <c r="C1406">
        <v>164</v>
      </c>
      <c r="D1406">
        <v>762</v>
      </c>
      <c r="H1406">
        <v>273</v>
      </c>
    </row>
    <row r="1407" spans="1:8" x14ac:dyDescent="0.25">
      <c r="A1407" t="s">
        <v>42</v>
      </c>
      <c r="B1407">
        <v>80</v>
      </c>
      <c r="C1407">
        <v>55</v>
      </c>
      <c r="D1407">
        <v>55</v>
      </c>
      <c r="H1407">
        <v>50</v>
      </c>
    </row>
    <row r="1408" spans="1:8" x14ac:dyDescent="0.25">
      <c r="A1408" t="s">
        <v>678</v>
      </c>
      <c r="B1408">
        <v>80</v>
      </c>
      <c r="C1408">
        <v>2</v>
      </c>
      <c r="D1408">
        <v>9.4</v>
      </c>
      <c r="H1408">
        <v>3.7</v>
      </c>
    </row>
    <row r="1409" spans="1:8" x14ac:dyDescent="0.25">
      <c r="A1409" t="s">
        <v>41</v>
      </c>
      <c r="B1409">
        <v>80</v>
      </c>
      <c r="C1409">
        <v>0</v>
      </c>
      <c r="D1409">
        <v>0</v>
      </c>
      <c r="H1409">
        <v>0</v>
      </c>
    </row>
    <row r="1410" spans="1:8" x14ac:dyDescent="0.25">
      <c r="A1410" t="s">
        <v>679</v>
      </c>
      <c r="B1410">
        <v>80</v>
      </c>
      <c r="C1410">
        <v>0</v>
      </c>
      <c r="D1410">
        <v>0</v>
      </c>
      <c r="H1410">
        <v>0</v>
      </c>
    </row>
    <row r="1411" spans="1:8" x14ac:dyDescent="0.25">
      <c r="A1411" t="s">
        <v>563</v>
      </c>
      <c r="B1411">
        <v>80</v>
      </c>
      <c r="C1411">
        <v>0</v>
      </c>
      <c r="D1411">
        <v>0</v>
      </c>
      <c r="H1411">
        <v>0</v>
      </c>
    </row>
    <row r="1412" spans="1:8" x14ac:dyDescent="0.25">
      <c r="A1412" t="s">
        <v>680</v>
      </c>
      <c r="B1412">
        <v>80</v>
      </c>
      <c r="C1412">
        <v>0</v>
      </c>
      <c r="D1412">
        <v>0</v>
      </c>
      <c r="H1412">
        <v>0</v>
      </c>
    </row>
    <row r="1413" spans="1:8" x14ac:dyDescent="0.25">
      <c r="A1413" t="s">
        <v>681</v>
      </c>
      <c r="B1413">
        <v>80</v>
      </c>
      <c r="C1413">
        <v>16</v>
      </c>
      <c r="D1413">
        <v>16</v>
      </c>
      <c r="H1413">
        <v>16</v>
      </c>
    </row>
    <row r="1414" spans="1:8" x14ac:dyDescent="0.25">
      <c r="A1414" t="s">
        <v>682</v>
      </c>
      <c r="B1414">
        <v>80</v>
      </c>
      <c r="C1414">
        <v>200</v>
      </c>
      <c r="D1414">
        <v>200</v>
      </c>
      <c r="H1414">
        <v>200</v>
      </c>
    </row>
    <row r="1415" spans="1:8" x14ac:dyDescent="0.25">
      <c r="A1415" t="s">
        <v>683</v>
      </c>
      <c r="B1415">
        <v>80</v>
      </c>
      <c r="C1415">
        <v>2421</v>
      </c>
      <c r="D1415">
        <v>2421</v>
      </c>
      <c r="H1415">
        <v>2199</v>
      </c>
    </row>
    <row r="1416" spans="1:8" x14ac:dyDescent="0.25">
      <c r="A1416" t="s">
        <v>684</v>
      </c>
      <c r="B1416">
        <v>80</v>
      </c>
      <c r="C1416">
        <v>1614</v>
      </c>
      <c r="D1416">
        <v>1614</v>
      </c>
      <c r="H1416">
        <v>1466</v>
      </c>
    </row>
    <row r="1417" spans="1:8" x14ac:dyDescent="0.25">
      <c r="A1417" t="s">
        <v>685</v>
      </c>
      <c r="B1417">
        <v>80</v>
      </c>
      <c r="C1417">
        <v>3228</v>
      </c>
      <c r="D1417">
        <v>3228</v>
      </c>
      <c r="H1417">
        <v>2932</v>
      </c>
    </row>
    <row r="1418" spans="1:8" x14ac:dyDescent="0.25">
      <c r="A1418" t="s">
        <v>686</v>
      </c>
      <c r="B1418">
        <v>80</v>
      </c>
    </row>
    <row r="1419" spans="1:8" x14ac:dyDescent="0.25">
      <c r="A1419" t="s">
        <v>687</v>
      </c>
      <c r="B1419">
        <v>80</v>
      </c>
    </row>
    <row r="1420" spans="1:8" x14ac:dyDescent="0.25">
      <c r="A1420" t="s">
        <v>688</v>
      </c>
      <c r="B1420">
        <v>80</v>
      </c>
    </row>
    <row r="1421" spans="1:8" x14ac:dyDescent="0.25">
      <c r="A1421" t="s">
        <v>689</v>
      </c>
      <c r="B1421">
        <v>80</v>
      </c>
      <c r="C1421" t="b">
        <v>0</v>
      </c>
      <c r="D1421" t="b">
        <v>0</v>
      </c>
      <c r="H1421" t="b">
        <v>0</v>
      </c>
    </row>
    <row r="1422" spans="1:8" x14ac:dyDescent="0.25">
      <c r="A1422" t="s">
        <v>690</v>
      </c>
      <c r="B1422">
        <v>80</v>
      </c>
      <c r="C1422" t="b">
        <v>0</v>
      </c>
      <c r="D1422" t="b">
        <v>0</v>
      </c>
      <c r="H1422" t="b">
        <v>0</v>
      </c>
    </row>
    <row r="1423" spans="1:8" x14ac:dyDescent="0.25">
      <c r="A1423" t="s">
        <v>676</v>
      </c>
      <c r="B1423">
        <v>81</v>
      </c>
      <c r="C1423">
        <v>80</v>
      </c>
      <c r="D1423">
        <v>83</v>
      </c>
    </row>
    <row r="1424" spans="1:8" x14ac:dyDescent="0.25">
      <c r="A1424" t="s">
        <v>36</v>
      </c>
      <c r="B1424">
        <v>81</v>
      </c>
      <c r="C1424" t="s">
        <v>789</v>
      </c>
      <c r="D1424">
        <v>0</v>
      </c>
    </row>
    <row r="1425" spans="1:4" x14ac:dyDescent="0.25">
      <c r="A1425" t="s">
        <v>503</v>
      </c>
      <c r="B1425">
        <v>81</v>
      </c>
      <c r="C1425" t="s">
        <v>788</v>
      </c>
    </row>
    <row r="1426" spans="1:4" x14ac:dyDescent="0.25">
      <c r="A1426" t="s">
        <v>677</v>
      </c>
      <c r="B1426">
        <v>81</v>
      </c>
      <c r="C1426">
        <v>762</v>
      </c>
      <c r="D1426">
        <v>348</v>
      </c>
    </row>
    <row r="1427" spans="1:4" x14ac:dyDescent="0.25">
      <c r="A1427" t="s">
        <v>42</v>
      </c>
      <c r="B1427">
        <v>81</v>
      </c>
      <c r="C1427">
        <v>55</v>
      </c>
      <c r="D1427">
        <v>55</v>
      </c>
    </row>
    <row r="1428" spans="1:4" x14ac:dyDescent="0.25">
      <c r="A1428" t="s">
        <v>678</v>
      </c>
      <c r="B1428">
        <v>81</v>
      </c>
      <c r="C1428">
        <v>9.4</v>
      </c>
      <c r="D1428">
        <v>4.3</v>
      </c>
    </row>
    <row r="1429" spans="1:4" x14ac:dyDescent="0.25">
      <c r="A1429" t="s">
        <v>41</v>
      </c>
      <c r="B1429">
        <v>81</v>
      </c>
      <c r="C1429">
        <v>0</v>
      </c>
      <c r="D1429">
        <v>0</v>
      </c>
    </row>
    <row r="1430" spans="1:4" x14ac:dyDescent="0.25">
      <c r="A1430" t="s">
        <v>679</v>
      </c>
      <c r="B1430">
        <v>81</v>
      </c>
      <c r="C1430">
        <v>0</v>
      </c>
      <c r="D1430">
        <v>0</v>
      </c>
    </row>
    <row r="1431" spans="1:4" x14ac:dyDescent="0.25">
      <c r="A1431" t="s">
        <v>563</v>
      </c>
      <c r="B1431">
        <v>81</v>
      </c>
      <c r="C1431">
        <v>0</v>
      </c>
      <c r="D1431">
        <v>0</v>
      </c>
    </row>
    <row r="1432" spans="1:4" x14ac:dyDescent="0.25">
      <c r="A1432" t="s">
        <v>680</v>
      </c>
      <c r="B1432">
        <v>81</v>
      </c>
      <c r="C1432">
        <v>0</v>
      </c>
      <c r="D1432">
        <v>0</v>
      </c>
    </row>
    <row r="1433" spans="1:4" x14ac:dyDescent="0.25">
      <c r="A1433" t="s">
        <v>681</v>
      </c>
      <c r="B1433">
        <v>81</v>
      </c>
      <c r="C1433">
        <v>16</v>
      </c>
      <c r="D1433">
        <v>16</v>
      </c>
    </row>
    <row r="1434" spans="1:4" x14ac:dyDescent="0.25">
      <c r="A1434" t="s">
        <v>682</v>
      </c>
      <c r="B1434">
        <v>81</v>
      </c>
      <c r="C1434">
        <v>100</v>
      </c>
      <c r="D1434">
        <v>100</v>
      </c>
    </row>
    <row r="1435" spans="1:4" x14ac:dyDescent="0.25">
      <c r="A1435" t="s">
        <v>683</v>
      </c>
      <c r="B1435">
        <v>81</v>
      </c>
      <c r="C1435">
        <v>2421</v>
      </c>
      <c r="D1435">
        <v>2421</v>
      </c>
    </row>
    <row r="1436" spans="1:4" x14ac:dyDescent="0.25">
      <c r="A1436" t="s">
        <v>684</v>
      </c>
      <c r="B1436">
        <v>81</v>
      </c>
      <c r="C1436">
        <v>1614</v>
      </c>
      <c r="D1436">
        <v>1614</v>
      </c>
    </row>
    <row r="1437" spans="1:4" x14ac:dyDescent="0.25">
      <c r="A1437" t="s">
        <v>685</v>
      </c>
      <c r="B1437">
        <v>81</v>
      </c>
      <c r="C1437">
        <v>3228</v>
      </c>
      <c r="D1437">
        <v>3228</v>
      </c>
    </row>
    <row r="1438" spans="1:4" x14ac:dyDescent="0.25">
      <c r="A1438" t="s">
        <v>686</v>
      </c>
      <c r="B1438">
        <v>81</v>
      </c>
    </row>
    <row r="1439" spans="1:4" x14ac:dyDescent="0.25">
      <c r="A1439" t="s">
        <v>687</v>
      </c>
      <c r="B1439">
        <v>81</v>
      </c>
    </row>
    <row r="1440" spans="1:4" x14ac:dyDescent="0.25">
      <c r="A1440" t="s">
        <v>688</v>
      </c>
      <c r="B1440">
        <v>81</v>
      </c>
    </row>
    <row r="1441" spans="1:4" x14ac:dyDescent="0.25">
      <c r="A1441" t="s">
        <v>689</v>
      </c>
      <c r="B1441">
        <v>81</v>
      </c>
      <c r="C1441" t="b">
        <v>0</v>
      </c>
      <c r="D1441" t="b">
        <v>0</v>
      </c>
    </row>
    <row r="1442" spans="1:4" x14ac:dyDescent="0.25">
      <c r="A1442" t="s">
        <v>690</v>
      </c>
      <c r="B1442">
        <v>81</v>
      </c>
      <c r="C1442" t="b">
        <v>0</v>
      </c>
      <c r="D1442" t="b">
        <v>0</v>
      </c>
    </row>
    <row r="1443" spans="1:4" x14ac:dyDescent="0.25">
      <c r="A1443" t="s">
        <v>676</v>
      </c>
      <c r="B1443">
        <v>82</v>
      </c>
      <c r="C1443">
        <v>79</v>
      </c>
    </row>
    <row r="1444" spans="1:4" x14ac:dyDescent="0.25">
      <c r="A1444" t="s">
        <v>36</v>
      </c>
      <c r="B1444">
        <v>82</v>
      </c>
      <c r="C1444" t="s">
        <v>691</v>
      </c>
    </row>
    <row r="1445" spans="1:4" x14ac:dyDescent="0.25">
      <c r="A1445" t="s">
        <v>503</v>
      </c>
      <c r="B1445">
        <v>82</v>
      </c>
      <c r="C1445" t="s">
        <v>762</v>
      </c>
    </row>
    <row r="1446" spans="1:4" x14ac:dyDescent="0.25">
      <c r="A1446" t="s">
        <v>677</v>
      </c>
      <c r="B1446">
        <v>82</v>
      </c>
      <c r="C1446">
        <v>1109</v>
      </c>
    </row>
    <row r="1447" spans="1:4" x14ac:dyDescent="0.25">
      <c r="A1447" t="s">
        <v>42</v>
      </c>
      <c r="B1447">
        <v>82</v>
      </c>
      <c r="C1447">
        <v>40</v>
      </c>
    </row>
    <row r="1448" spans="1:4" x14ac:dyDescent="0.25">
      <c r="A1448" t="s">
        <v>678</v>
      </c>
      <c r="B1448">
        <v>82</v>
      </c>
      <c r="C1448">
        <v>18.899999999999999</v>
      </c>
    </row>
    <row r="1449" spans="1:4" x14ac:dyDescent="0.25">
      <c r="A1449" t="s">
        <v>41</v>
      </c>
      <c r="B1449">
        <v>82</v>
      </c>
      <c r="C1449">
        <v>0</v>
      </c>
    </row>
    <row r="1450" spans="1:4" x14ac:dyDescent="0.25">
      <c r="A1450" t="s">
        <v>679</v>
      </c>
      <c r="B1450">
        <v>82</v>
      </c>
      <c r="C1450">
        <v>0</v>
      </c>
    </row>
    <row r="1451" spans="1:4" x14ac:dyDescent="0.25">
      <c r="A1451" t="s">
        <v>563</v>
      </c>
      <c r="B1451">
        <v>82</v>
      </c>
      <c r="C1451">
        <v>0</v>
      </c>
    </row>
    <row r="1452" spans="1:4" x14ac:dyDescent="0.25">
      <c r="A1452" t="s">
        <v>680</v>
      </c>
      <c r="B1452">
        <v>82</v>
      </c>
      <c r="C1452">
        <v>0</v>
      </c>
    </row>
    <row r="1453" spans="1:4" x14ac:dyDescent="0.25">
      <c r="A1453" t="s">
        <v>681</v>
      </c>
      <c r="B1453">
        <v>82</v>
      </c>
      <c r="C1453">
        <v>16</v>
      </c>
    </row>
    <row r="1454" spans="1:4" x14ac:dyDescent="0.25">
      <c r="A1454" t="s">
        <v>682</v>
      </c>
      <c r="B1454">
        <v>82</v>
      </c>
      <c r="C1454">
        <v>200</v>
      </c>
    </row>
    <row r="1455" spans="1:4" x14ac:dyDescent="0.25">
      <c r="A1455" t="s">
        <v>683</v>
      </c>
      <c r="B1455">
        <v>82</v>
      </c>
      <c r="C1455">
        <v>1761</v>
      </c>
    </row>
    <row r="1456" spans="1:4" x14ac:dyDescent="0.25">
      <c r="A1456" t="s">
        <v>684</v>
      </c>
      <c r="B1456">
        <v>82</v>
      </c>
      <c r="C1456">
        <v>1174</v>
      </c>
    </row>
    <row r="1457" spans="1:3" x14ac:dyDescent="0.25">
      <c r="A1457" t="s">
        <v>685</v>
      </c>
      <c r="B1457">
        <v>82</v>
      </c>
      <c r="C1457">
        <v>2348</v>
      </c>
    </row>
    <row r="1458" spans="1:3" x14ac:dyDescent="0.25">
      <c r="A1458" t="s">
        <v>686</v>
      </c>
      <c r="B1458">
        <v>82</v>
      </c>
    </row>
    <row r="1459" spans="1:3" x14ac:dyDescent="0.25">
      <c r="A1459" t="s">
        <v>687</v>
      </c>
      <c r="B1459">
        <v>82</v>
      </c>
    </row>
    <row r="1460" spans="1:3" x14ac:dyDescent="0.25">
      <c r="A1460" t="s">
        <v>688</v>
      </c>
      <c r="B1460">
        <v>82</v>
      </c>
    </row>
    <row r="1461" spans="1:3" x14ac:dyDescent="0.25">
      <c r="A1461" t="s">
        <v>689</v>
      </c>
      <c r="B1461">
        <v>82</v>
      </c>
      <c r="C1461" t="b">
        <v>0</v>
      </c>
    </row>
    <row r="1462" spans="1:3" x14ac:dyDescent="0.25">
      <c r="A1462" t="s">
        <v>690</v>
      </c>
      <c r="B1462">
        <v>82</v>
      </c>
      <c r="C1462" t="b">
        <v>0</v>
      </c>
    </row>
    <row r="1463" spans="1:3" x14ac:dyDescent="0.25">
      <c r="A1463" t="s">
        <v>676</v>
      </c>
      <c r="B1463">
        <v>83</v>
      </c>
      <c r="C1463">
        <v>81</v>
      </c>
    </row>
    <row r="1464" spans="1:3" x14ac:dyDescent="0.25">
      <c r="A1464" t="s">
        <v>36</v>
      </c>
      <c r="B1464">
        <v>83</v>
      </c>
      <c r="C1464" t="s">
        <v>691</v>
      </c>
    </row>
    <row r="1465" spans="1:3" x14ac:dyDescent="0.25">
      <c r="A1465" t="s">
        <v>503</v>
      </c>
      <c r="B1465">
        <v>83</v>
      </c>
      <c r="C1465" t="s">
        <v>754</v>
      </c>
    </row>
    <row r="1466" spans="1:3" x14ac:dyDescent="0.25">
      <c r="A1466" t="s">
        <v>677</v>
      </c>
      <c r="B1466">
        <v>83</v>
      </c>
      <c r="C1466">
        <v>348</v>
      </c>
    </row>
    <row r="1467" spans="1:3" x14ac:dyDescent="0.25">
      <c r="A1467" t="s">
        <v>42</v>
      </c>
      <c r="B1467">
        <v>83</v>
      </c>
      <c r="C1467">
        <v>40</v>
      </c>
    </row>
    <row r="1468" spans="1:3" x14ac:dyDescent="0.25">
      <c r="A1468" t="s">
        <v>678</v>
      </c>
      <c r="B1468">
        <v>83</v>
      </c>
      <c r="C1468">
        <v>5.9</v>
      </c>
    </row>
    <row r="1469" spans="1:3" x14ac:dyDescent="0.25">
      <c r="A1469" t="s">
        <v>41</v>
      </c>
      <c r="B1469">
        <v>83</v>
      </c>
      <c r="C1469">
        <v>0</v>
      </c>
    </row>
    <row r="1470" spans="1:3" x14ac:dyDescent="0.25">
      <c r="A1470" t="s">
        <v>679</v>
      </c>
      <c r="B1470">
        <v>83</v>
      </c>
      <c r="C1470">
        <v>0</v>
      </c>
    </row>
    <row r="1471" spans="1:3" x14ac:dyDescent="0.25">
      <c r="A1471" t="s">
        <v>563</v>
      </c>
      <c r="B1471">
        <v>83</v>
      </c>
      <c r="C1471">
        <v>0</v>
      </c>
    </row>
    <row r="1472" spans="1:3" x14ac:dyDescent="0.25">
      <c r="A1472" t="s">
        <v>680</v>
      </c>
      <c r="B1472">
        <v>83</v>
      </c>
      <c r="C1472">
        <v>0</v>
      </c>
    </row>
    <row r="1473" spans="1:4" x14ac:dyDescent="0.25">
      <c r="A1473" t="s">
        <v>681</v>
      </c>
      <c r="B1473">
        <v>83</v>
      </c>
      <c r="C1473">
        <v>16</v>
      </c>
    </row>
    <row r="1474" spans="1:4" x14ac:dyDescent="0.25">
      <c r="A1474" t="s">
        <v>682</v>
      </c>
      <c r="B1474">
        <v>83</v>
      </c>
      <c r="C1474">
        <v>200</v>
      </c>
    </row>
    <row r="1475" spans="1:4" x14ac:dyDescent="0.25">
      <c r="A1475" t="s">
        <v>683</v>
      </c>
      <c r="B1475">
        <v>83</v>
      </c>
      <c r="C1475">
        <v>1761</v>
      </c>
    </row>
    <row r="1476" spans="1:4" x14ac:dyDescent="0.25">
      <c r="A1476" t="s">
        <v>684</v>
      </c>
      <c r="B1476">
        <v>83</v>
      </c>
      <c r="C1476">
        <v>1174</v>
      </c>
    </row>
    <row r="1477" spans="1:4" x14ac:dyDescent="0.25">
      <c r="A1477" t="s">
        <v>685</v>
      </c>
      <c r="B1477">
        <v>83</v>
      </c>
      <c r="C1477">
        <v>2348</v>
      </c>
    </row>
    <row r="1478" spans="1:4" x14ac:dyDescent="0.25">
      <c r="A1478" t="s">
        <v>686</v>
      </c>
      <c r="B1478">
        <v>83</v>
      </c>
    </row>
    <row r="1479" spans="1:4" x14ac:dyDescent="0.25">
      <c r="A1479" t="s">
        <v>687</v>
      </c>
      <c r="B1479">
        <v>83</v>
      </c>
    </row>
    <row r="1480" spans="1:4" x14ac:dyDescent="0.25">
      <c r="A1480" t="s">
        <v>688</v>
      </c>
      <c r="B1480">
        <v>83</v>
      </c>
    </row>
    <row r="1481" spans="1:4" x14ac:dyDescent="0.25">
      <c r="A1481" t="s">
        <v>689</v>
      </c>
      <c r="B1481">
        <v>83</v>
      </c>
      <c r="C1481" t="b">
        <v>0</v>
      </c>
    </row>
    <row r="1482" spans="1:4" x14ac:dyDescent="0.25">
      <c r="A1482" t="s">
        <v>690</v>
      </c>
      <c r="B1482">
        <v>83</v>
      </c>
      <c r="C1482" t="b">
        <v>0</v>
      </c>
    </row>
    <row r="1483" spans="1:4" x14ac:dyDescent="0.25">
      <c r="A1483" t="s">
        <v>676</v>
      </c>
      <c r="B1483">
        <v>84</v>
      </c>
      <c r="D1483">
        <v>86</v>
      </c>
    </row>
    <row r="1484" spans="1:4" x14ac:dyDescent="0.25">
      <c r="A1484" t="s">
        <v>36</v>
      </c>
      <c r="B1484">
        <v>84</v>
      </c>
      <c r="D1484">
        <v>2</v>
      </c>
    </row>
    <row r="1485" spans="1:4" x14ac:dyDescent="0.25">
      <c r="A1485" t="s">
        <v>503</v>
      </c>
      <c r="B1485">
        <v>84</v>
      </c>
      <c r="D1485" t="s">
        <v>754</v>
      </c>
    </row>
    <row r="1486" spans="1:4" x14ac:dyDescent="0.25">
      <c r="A1486" t="s">
        <v>677</v>
      </c>
      <c r="B1486">
        <v>84</v>
      </c>
      <c r="D1486">
        <v>511</v>
      </c>
    </row>
    <row r="1487" spans="1:4" x14ac:dyDescent="0.25">
      <c r="A1487" t="s">
        <v>42</v>
      </c>
      <c r="B1487">
        <v>84</v>
      </c>
      <c r="D1487">
        <v>40</v>
      </c>
    </row>
    <row r="1488" spans="1:4" x14ac:dyDescent="0.25">
      <c r="A1488" t="s">
        <v>678</v>
      </c>
      <c r="B1488">
        <v>84</v>
      </c>
      <c r="D1488">
        <v>8.6999999999999993</v>
      </c>
    </row>
    <row r="1489" spans="1:4" x14ac:dyDescent="0.25">
      <c r="A1489" t="s">
        <v>41</v>
      </c>
      <c r="B1489">
        <v>84</v>
      </c>
      <c r="D1489">
        <v>0</v>
      </c>
    </row>
    <row r="1490" spans="1:4" x14ac:dyDescent="0.25">
      <c r="A1490" t="s">
        <v>679</v>
      </c>
      <c r="B1490">
        <v>84</v>
      </c>
      <c r="D1490">
        <v>0</v>
      </c>
    </row>
    <row r="1491" spans="1:4" x14ac:dyDescent="0.25">
      <c r="A1491" t="s">
        <v>563</v>
      </c>
      <c r="B1491">
        <v>84</v>
      </c>
      <c r="D1491">
        <v>0</v>
      </c>
    </row>
    <row r="1492" spans="1:4" x14ac:dyDescent="0.25">
      <c r="A1492" t="s">
        <v>680</v>
      </c>
      <c r="B1492">
        <v>84</v>
      </c>
      <c r="D1492">
        <v>0</v>
      </c>
    </row>
    <row r="1493" spans="1:4" x14ac:dyDescent="0.25">
      <c r="A1493" t="s">
        <v>681</v>
      </c>
      <c r="B1493">
        <v>84</v>
      </c>
      <c r="D1493">
        <v>16</v>
      </c>
    </row>
    <row r="1494" spans="1:4" x14ac:dyDescent="0.25">
      <c r="A1494" t="s">
        <v>682</v>
      </c>
      <c r="B1494">
        <v>84</v>
      </c>
      <c r="D1494">
        <v>200</v>
      </c>
    </row>
    <row r="1495" spans="1:4" x14ac:dyDescent="0.25">
      <c r="A1495" t="s">
        <v>683</v>
      </c>
      <c r="B1495">
        <v>84</v>
      </c>
      <c r="D1495">
        <v>1761</v>
      </c>
    </row>
    <row r="1496" spans="1:4" x14ac:dyDescent="0.25">
      <c r="A1496" t="s">
        <v>684</v>
      </c>
      <c r="B1496">
        <v>84</v>
      </c>
      <c r="D1496">
        <v>1174</v>
      </c>
    </row>
    <row r="1497" spans="1:4" x14ac:dyDescent="0.25">
      <c r="A1497" t="s">
        <v>685</v>
      </c>
      <c r="B1497">
        <v>84</v>
      </c>
      <c r="D1497">
        <v>2348</v>
      </c>
    </row>
    <row r="1498" spans="1:4" x14ac:dyDescent="0.25">
      <c r="A1498" t="s">
        <v>686</v>
      </c>
      <c r="B1498">
        <v>84</v>
      </c>
    </row>
    <row r="1499" spans="1:4" x14ac:dyDescent="0.25">
      <c r="A1499" t="s">
        <v>687</v>
      </c>
      <c r="B1499">
        <v>84</v>
      </c>
    </row>
    <row r="1500" spans="1:4" x14ac:dyDescent="0.25">
      <c r="A1500" t="s">
        <v>688</v>
      </c>
      <c r="B1500">
        <v>84</v>
      </c>
    </row>
    <row r="1501" spans="1:4" x14ac:dyDescent="0.25">
      <c r="A1501" t="s">
        <v>689</v>
      </c>
      <c r="B1501">
        <v>84</v>
      </c>
      <c r="D1501" t="b">
        <v>0</v>
      </c>
    </row>
    <row r="1502" spans="1:4" x14ac:dyDescent="0.25">
      <c r="A1502" t="s">
        <v>690</v>
      </c>
      <c r="B1502">
        <v>84</v>
      </c>
      <c r="D1502" t="b">
        <v>0</v>
      </c>
    </row>
    <row r="1503" spans="1:4" x14ac:dyDescent="0.25">
      <c r="A1503" t="s">
        <v>676</v>
      </c>
      <c r="B1503">
        <v>85</v>
      </c>
      <c r="D1503">
        <v>87</v>
      </c>
    </row>
    <row r="1504" spans="1:4" x14ac:dyDescent="0.25">
      <c r="A1504" t="s">
        <v>36</v>
      </c>
      <c r="B1504">
        <v>85</v>
      </c>
      <c r="D1504">
        <v>0</v>
      </c>
    </row>
    <row r="1505" spans="1:4" x14ac:dyDescent="0.25">
      <c r="A1505" t="s">
        <v>503</v>
      </c>
      <c r="B1505">
        <v>85</v>
      </c>
      <c r="D1505" t="s">
        <v>781</v>
      </c>
    </row>
    <row r="1506" spans="1:4" x14ac:dyDescent="0.25">
      <c r="A1506" t="s">
        <v>677</v>
      </c>
      <c r="B1506">
        <v>85</v>
      </c>
      <c r="D1506">
        <v>522</v>
      </c>
    </row>
    <row r="1507" spans="1:4" x14ac:dyDescent="0.25">
      <c r="A1507" t="s">
        <v>42</v>
      </c>
      <c r="B1507">
        <v>85</v>
      </c>
      <c r="D1507">
        <v>45</v>
      </c>
    </row>
    <row r="1508" spans="1:4" x14ac:dyDescent="0.25">
      <c r="A1508" t="s">
        <v>678</v>
      </c>
      <c r="B1508">
        <v>85</v>
      </c>
      <c r="D1508">
        <v>7.9</v>
      </c>
    </row>
    <row r="1509" spans="1:4" x14ac:dyDescent="0.25">
      <c r="A1509" t="s">
        <v>41</v>
      </c>
      <c r="B1509">
        <v>85</v>
      </c>
      <c r="D1509">
        <v>0</v>
      </c>
    </row>
    <row r="1510" spans="1:4" x14ac:dyDescent="0.25">
      <c r="A1510" t="s">
        <v>679</v>
      </c>
      <c r="B1510">
        <v>85</v>
      </c>
      <c r="D1510">
        <v>0</v>
      </c>
    </row>
    <row r="1511" spans="1:4" x14ac:dyDescent="0.25">
      <c r="A1511" t="s">
        <v>563</v>
      </c>
      <c r="B1511">
        <v>85</v>
      </c>
      <c r="D1511">
        <v>0</v>
      </c>
    </row>
    <row r="1512" spans="1:4" x14ac:dyDescent="0.25">
      <c r="A1512" t="s">
        <v>680</v>
      </c>
      <c r="B1512">
        <v>85</v>
      </c>
      <c r="D1512">
        <v>0</v>
      </c>
    </row>
    <row r="1513" spans="1:4" x14ac:dyDescent="0.25">
      <c r="A1513" t="s">
        <v>681</v>
      </c>
      <c r="B1513">
        <v>85</v>
      </c>
      <c r="D1513">
        <v>16</v>
      </c>
    </row>
    <row r="1514" spans="1:4" x14ac:dyDescent="0.25">
      <c r="A1514" t="s">
        <v>682</v>
      </c>
      <c r="B1514">
        <v>85</v>
      </c>
      <c r="D1514">
        <v>200</v>
      </c>
    </row>
    <row r="1515" spans="1:4" x14ac:dyDescent="0.25">
      <c r="A1515" t="s">
        <v>683</v>
      </c>
      <c r="B1515">
        <v>85</v>
      </c>
      <c r="D1515">
        <v>1980</v>
      </c>
    </row>
    <row r="1516" spans="1:4" x14ac:dyDescent="0.25">
      <c r="A1516" t="s">
        <v>684</v>
      </c>
      <c r="B1516">
        <v>85</v>
      </c>
      <c r="D1516">
        <v>1320</v>
      </c>
    </row>
    <row r="1517" spans="1:4" x14ac:dyDescent="0.25">
      <c r="A1517" t="s">
        <v>685</v>
      </c>
      <c r="B1517">
        <v>85</v>
      </c>
      <c r="D1517">
        <v>2640</v>
      </c>
    </row>
    <row r="1518" spans="1:4" x14ac:dyDescent="0.25">
      <c r="A1518" t="s">
        <v>686</v>
      </c>
      <c r="B1518">
        <v>85</v>
      </c>
    </row>
    <row r="1519" spans="1:4" x14ac:dyDescent="0.25">
      <c r="A1519" t="s">
        <v>687</v>
      </c>
      <c r="B1519">
        <v>85</v>
      </c>
    </row>
    <row r="1520" spans="1:4" x14ac:dyDescent="0.25">
      <c r="A1520" t="s">
        <v>688</v>
      </c>
      <c r="B1520">
        <v>85</v>
      </c>
    </row>
    <row r="1521" spans="1:4" x14ac:dyDescent="0.25">
      <c r="A1521" t="s">
        <v>689</v>
      </c>
      <c r="B1521">
        <v>85</v>
      </c>
      <c r="D1521" t="b">
        <v>0</v>
      </c>
    </row>
    <row r="1522" spans="1:4" x14ac:dyDescent="0.25">
      <c r="A1522" t="s">
        <v>690</v>
      </c>
      <c r="B1522">
        <v>85</v>
      </c>
      <c r="D1522" t="b">
        <v>0</v>
      </c>
    </row>
    <row r="1523" spans="1:4" x14ac:dyDescent="0.25">
      <c r="A1523" t="s">
        <v>676</v>
      </c>
      <c r="B1523">
        <v>86</v>
      </c>
      <c r="C1523">
        <v>84</v>
      </c>
      <c r="D1523">
        <v>88</v>
      </c>
    </row>
    <row r="1524" spans="1:4" x14ac:dyDescent="0.25">
      <c r="A1524" t="s">
        <v>36</v>
      </c>
      <c r="B1524">
        <v>86</v>
      </c>
      <c r="C1524">
        <v>0</v>
      </c>
      <c r="D1524">
        <v>2</v>
      </c>
    </row>
    <row r="1525" spans="1:4" x14ac:dyDescent="0.25">
      <c r="A1525" t="s">
        <v>503</v>
      </c>
      <c r="B1525">
        <v>86</v>
      </c>
      <c r="C1525" t="s">
        <v>782</v>
      </c>
    </row>
    <row r="1526" spans="1:4" x14ac:dyDescent="0.25">
      <c r="A1526" t="s">
        <v>677</v>
      </c>
      <c r="B1526">
        <v>86</v>
      </c>
      <c r="C1526">
        <v>511</v>
      </c>
      <c r="D1526">
        <v>247</v>
      </c>
    </row>
    <row r="1527" spans="1:4" x14ac:dyDescent="0.25">
      <c r="A1527" t="s">
        <v>42</v>
      </c>
      <c r="B1527">
        <v>86</v>
      </c>
      <c r="C1527">
        <v>45</v>
      </c>
      <c r="D1527">
        <v>45</v>
      </c>
    </row>
    <row r="1528" spans="1:4" x14ac:dyDescent="0.25">
      <c r="A1528" t="s">
        <v>678</v>
      </c>
      <c r="B1528">
        <v>86</v>
      </c>
      <c r="C1528">
        <v>7.7</v>
      </c>
      <c r="D1528">
        <v>3.7</v>
      </c>
    </row>
    <row r="1529" spans="1:4" x14ac:dyDescent="0.25">
      <c r="A1529" t="s">
        <v>41</v>
      </c>
      <c r="B1529">
        <v>86</v>
      </c>
      <c r="C1529">
        <v>0</v>
      </c>
      <c r="D1529">
        <v>0</v>
      </c>
    </row>
    <row r="1530" spans="1:4" x14ac:dyDescent="0.25">
      <c r="A1530" t="s">
        <v>679</v>
      </c>
      <c r="B1530">
        <v>86</v>
      </c>
      <c r="C1530">
        <v>0</v>
      </c>
      <c r="D1530">
        <v>0</v>
      </c>
    </row>
    <row r="1531" spans="1:4" x14ac:dyDescent="0.25">
      <c r="A1531" t="s">
        <v>563</v>
      </c>
      <c r="B1531">
        <v>86</v>
      </c>
      <c r="C1531">
        <v>0</v>
      </c>
      <c r="D1531">
        <v>0</v>
      </c>
    </row>
    <row r="1532" spans="1:4" x14ac:dyDescent="0.25">
      <c r="A1532" t="s">
        <v>680</v>
      </c>
      <c r="B1532">
        <v>86</v>
      </c>
      <c r="C1532">
        <v>0</v>
      </c>
      <c r="D1532">
        <v>0</v>
      </c>
    </row>
    <row r="1533" spans="1:4" x14ac:dyDescent="0.25">
      <c r="A1533" t="s">
        <v>681</v>
      </c>
      <c r="B1533">
        <v>86</v>
      </c>
      <c r="C1533">
        <v>16</v>
      </c>
      <c r="D1533">
        <v>16</v>
      </c>
    </row>
    <row r="1534" spans="1:4" x14ac:dyDescent="0.25">
      <c r="A1534" t="s">
        <v>682</v>
      </c>
      <c r="B1534">
        <v>86</v>
      </c>
      <c r="C1534">
        <v>100</v>
      </c>
      <c r="D1534">
        <v>100</v>
      </c>
    </row>
    <row r="1535" spans="1:4" x14ac:dyDescent="0.25">
      <c r="A1535" t="s">
        <v>683</v>
      </c>
      <c r="B1535">
        <v>86</v>
      </c>
      <c r="C1535">
        <v>1980</v>
      </c>
      <c r="D1535">
        <v>1980</v>
      </c>
    </row>
    <row r="1536" spans="1:4" x14ac:dyDescent="0.25">
      <c r="A1536" t="s">
        <v>684</v>
      </c>
      <c r="B1536">
        <v>86</v>
      </c>
      <c r="C1536">
        <v>1320</v>
      </c>
      <c r="D1536">
        <v>1320</v>
      </c>
    </row>
    <row r="1537" spans="1:4" x14ac:dyDescent="0.25">
      <c r="A1537" t="s">
        <v>685</v>
      </c>
      <c r="B1537">
        <v>86</v>
      </c>
      <c r="C1537">
        <v>2640</v>
      </c>
      <c r="D1537">
        <v>2640</v>
      </c>
    </row>
    <row r="1538" spans="1:4" x14ac:dyDescent="0.25">
      <c r="A1538" t="s">
        <v>686</v>
      </c>
      <c r="B1538">
        <v>86</v>
      </c>
    </row>
    <row r="1539" spans="1:4" x14ac:dyDescent="0.25">
      <c r="A1539" t="s">
        <v>687</v>
      </c>
      <c r="B1539">
        <v>86</v>
      </c>
    </row>
    <row r="1540" spans="1:4" x14ac:dyDescent="0.25">
      <c r="A1540" t="s">
        <v>688</v>
      </c>
      <c r="B1540">
        <v>86</v>
      </c>
    </row>
    <row r="1541" spans="1:4" x14ac:dyDescent="0.25">
      <c r="A1541" t="s">
        <v>689</v>
      </c>
      <c r="B1541">
        <v>86</v>
      </c>
      <c r="C1541" t="b">
        <v>0</v>
      </c>
      <c r="D1541" t="b">
        <v>0</v>
      </c>
    </row>
    <row r="1542" spans="1:4" x14ac:dyDescent="0.25">
      <c r="A1542" t="s">
        <v>690</v>
      </c>
      <c r="B1542">
        <v>86</v>
      </c>
      <c r="C1542" t="b">
        <v>0</v>
      </c>
      <c r="D1542" t="b">
        <v>0</v>
      </c>
    </row>
    <row r="1543" spans="1:4" x14ac:dyDescent="0.25">
      <c r="A1543" t="s">
        <v>676</v>
      </c>
      <c r="B1543">
        <v>87</v>
      </c>
      <c r="C1543">
        <v>85</v>
      </c>
      <c r="D1543">
        <v>89</v>
      </c>
    </row>
    <row r="1544" spans="1:4" x14ac:dyDescent="0.25">
      <c r="A1544" t="s">
        <v>36</v>
      </c>
      <c r="B1544">
        <v>87</v>
      </c>
      <c r="C1544">
        <v>2</v>
      </c>
      <c r="D1544">
        <v>0</v>
      </c>
    </row>
    <row r="1545" spans="1:4" x14ac:dyDescent="0.25">
      <c r="A1545" t="s">
        <v>503</v>
      </c>
      <c r="B1545">
        <v>87</v>
      </c>
      <c r="C1545" t="s">
        <v>781</v>
      </c>
      <c r="D1545" t="s">
        <v>781</v>
      </c>
    </row>
    <row r="1546" spans="1:4" x14ac:dyDescent="0.25">
      <c r="A1546" t="s">
        <v>677</v>
      </c>
      <c r="B1546">
        <v>87</v>
      </c>
      <c r="C1546">
        <v>522</v>
      </c>
      <c r="D1546">
        <v>280</v>
      </c>
    </row>
    <row r="1547" spans="1:4" x14ac:dyDescent="0.25">
      <c r="A1547" t="s">
        <v>42</v>
      </c>
      <c r="B1547">
        <v>87</v>
      </c>
      <c r="C1547">
        <v>45</v>
      </c>
      <c r="D1547">
        <v>45</v>
      </c>
    </row>
    <row r="1548" spans="1:4" x14ac:dyDescent="0.25">
      <c r="A1548" t="s">
        <v>678</v>
      </c>
      <c r="B1548">
        <v>87</v>
      </c>
      <c r="C1548">
        <v>7.9</v>
      </c>
      <c r="D1548">
        <v>4.2</v>
      </c>
    </row>
    <row r="1549" spans="1:4" x14ac:dyDescent="0.25">
      <c r="A1549" t="s">
        <v>41</v>
      </c>
      <c r="B1549">
        <v>87</v>
      </c>
      <c r="C1549">
        <v>0</v>
      </c>
      <c r="D1549">
        <v>0</v>
      </c>
    </row>
    <row r="1550" spans="1:4" x14ac:dyDescent="0.25">
      <c r="A1550" t="s">
        <v>679</v>
      </c>
      <c r="B1550">
        <v>87</v>
      </c>
      <c r="C1550">
        <v>12</v>
      </c>
      <c r="D1550">
        <v>12</v>
      </c>
    </row>
    <row r="1551" spans="1:4" x14ac:dyDescent="0.25">
      <c r="A1551" t="s">
        <v>563</v>
      </c>
      <c r="B1551">
        <v>87</v>
      </c>
      <c r="C1551">
        <v>0</v>
      </c>
      <c r="D1551">
        <v>0</v>
      </c>
    </row>
    <row r="1552" spans="1:4" x14ac:dyDescent="0.25">
      <c r="A1552" t="s">
        <v>680</v>
      </c>
      <c r="B1552">
        <v>87</v>
      </c>
      <c r="C1552">
        <v>0</v>
      </c>
      <c r="D1552">
        <v>0</v>
      </c>
    </row>
    <row r="1553" spans="1:10" x14ac:dyDescent="0.25">
      <c r="A1553" t="s">
        <v>681</v>
      </c>
      <c r="B1553">
        <v>87</v>
      </c>
      <c r="C1553">
        <v>16</v>
      </c>
      <c r="D1553">
        <v>16</v>
      </c>
    </row>
    <row r="1554" spans="1:10" x14ac:dyDescent="0.25">
      <c r="A1554" t="s">
        <v>682</v>
      </c>
      <c r="B1554">
        <v>87</v>
      </c>
      <c r="C1554">
        <v>100</v>
      </c>
      <c r="D1554">
        <v>100</v>
      </c>
    </row>
    <row r="1555" spans="1:10" x14ac:dyDescent="0.25">
      <c r="A1555" t="s">
        <v>683</v>
      </c>
      <c r="B1555">
        <v>87</v>
      </c>
      <c r="C1555">
        <v>1980</v>
      </c>
      <c r="D1555">
        <v>1980</v>
      </c>
    </row>
    <row r="1556" spans="1:10" x14ac:dyDescent="0.25">
      <c r="A1556" t="s">
        <v>684</v>
      </c>
      <c r="B1556">
        <v>87</v>
      </c>
      <c r="C1556">
        <v>1320</v>
      </c>
      <c r="D1556">
        <v>1320</v>
      </c>
    </row>
    <row r="1557" spans="1:10" x14ac:dyDescent="0.25">
      <c r="A1557" t="s">
        <v>685</v>
      </c>
      <c r="B1557">
        <v>87</v>
      </c>
      <c r="C1557">
        <v>2640</v>
      </c>
      <c r="D1557">
        <v>2640</v>
      </c>
    </row>
    <row r="1558" spans="1:10" x14ac:dyDescent="0.25">
      <c r="A1558" t="s">
        <v>686</v>
      </c>
      <c r="B1558">
        <v>87</v>
      </c>
    </row>
    <row r="1559" spans="1:10" x14ac:dyDescent="0.25">
      <c r="A1559" t="s">
        <v>687</v>
      </c>
      <c r="B1559">
        <v>87</v>
      </c>
    </row>
    <row r="1560" spans="1:10" x14ac:dyDescent="0.25">
      <c r="A1560" t="s">
        <v>688</v>
      </c>
      <c r="B1560">
        <v>87</v>
      </c>
    </row>
    <row r="1561" spans="1:10" x14ac:dyDescent="0.25">
      <c r="A1561" t="s">
        <v>689</v>
      </c>
      <c r="B1561">
        <v>87</v>
      </c>
      <c r="C1561" t="b">
        <v>0</v>
      </c>
      <c r="D1561" t="b">
        <v>0</v>
      </c>
    </row>
    <row r="1562" spans="1:10" x14ac:dyDescent="0.25">
      <c r="A1562" t="s">
        <v>690</v>
      </c>
      <c r="B1562">
        <v>87</v>
      </c>
      <c r="C1562" t="b">
        <v>0</v>
      </c>
      <c r="D1562" t="b">
        <v>0</v>
      </c>
    </row>
    <row r="1563" spans="1:10" x14ac:dyDescent="0.25">
      <c r="A1563" t="s">
        <v>676</v>
      </c>
      <c r="B1563">
        <v>88</v>
      </c>
      <c r="C1563">
        <v>86</v>
      </c>
      <c r="D1563">
        <v>90</v>
      </c>
      <c r="J1563">
        <v>91</v>
      </c>
    </row>
    <row r="1564" spans="1:10" x14ac:dyDescent="0.25">
      <c r="A1564" t="s">
        <v>36</v>
      </c>
      <c r="B1564">
        <v>88</v>
      </c>
      <c r="C1564">
        <v>0</v>
      </c>
      <c r="D1564">
        <v>2</v>
      </c>
      <c r="J1564">
        <v>2</v>
      </c>
    </row>
    <row r="1565" spans="1:10" x14ac:dyDescent="0.25">
      <c r="A1565" t="s">
        <v>503</v>
      </c>
      <c r="B1565">
        <v>88</v>
      </c>
    </row>
    <row r="1566" spans="1:10" x14ac:dyDescent="0.25">
      <c r="A1566" t="s">
        <v>677</v>
      </c>
      <c r="B1566">
        <v>88</v>
      </c>
      <c r="C1566">
        <v>247</v>
      </c>
      <c r="D1566">
        <v>176</v>
      </c>
      <c r="J1566">
        <v>236</v>
      </c>
    </row>
    <row r="1567" spans="1:10" x14ac:dyDescent="0.25">
      <c r="A1567" t="s">
        <v>42</v>
      </c>
      <c r="B1567">
        <v>88</v>
      </c>
      <c r="C1567">
        <v>45</v>
      </c>
      <c r="D1567">
        <v>45</v>
      </c>
      <c r="J1567">
        <v>40</v>
      </c>
    </row>
    <row r="1568" spans="1:10" x14ac:dyDescent="0.25">
      <c r="A1568" t="s">
        <v>678</v>
      </c>
      <c r="B1568">
        <v>88</v>
      </c>
      <c r="C1568">
        <v>3.7</v>
      </c>
      <c r="D1568">
        <v>2.7</v>
      </c>
      <c r="J1568">
        <v>4</v>
      </c>
    </row>
    <row r="1569" spans="1:10" x14ac:dyDescent="0.25">
      <c r="A1569" t="s">
        <v>41</v>
      </c>
      <c r="B1569">
        <v>88</v>
      </c>
      <c r="C1569">
        <v>0</v>
      </c>
      <c r="D1569">
        <v>0</v>
      </c>
      <c r="J1569">
        <v>0</v>
      </c>
    </row>
    <row r="1570" spans="1:10" x14ac:dyDescent="0.25">
      <c r="A1570" t="s">
        <v>679</v>
      </c>
      <c r="B1570">
        <v>88</v>
      </c>
      <c r="C1570">
        <v>0</v>
      </c>
      <c r="D1570">
        <v>0</v>
      </c>
      <c r="J1570">
        <v>24</v>
      </c>
    </row>
    <row r="1571" spans="1:10" x14ac:dyDescent="0.25">
      <c r="A1571" t="s">
        <v>563</v>
      </c>
      <c r="B1571">
        <v>88</v>
      </c>
      <c r="C1571">
        <v>0</v>
      </c>
      <c r="D1571">
        <v>0</v>
      </c>
      <c r="J1571">
        <v>0</v>
      </c>
    </row>
    <row r="1572" spans="1:10" x14ac:dyDescent="0.25">
      <c r="A1572" t="s">
        <v>680</v>
      </c>
      <c r="B1572">
        <v>88</v>
      </c>
      <c r="C1572">
        <v>0</v>
      </c>
      <c r="D1572">
        <v>0</v>
      </c>
      <c r="J1572">
        <v>0</v>
      </c>
    </row>
    <row r="1573" spans="1:10" x14ac:dyDescent="0.25">
      <c r="A1573" t="s">
        <v>681</v>
      </c>
      <c r="B1573">
        <v>88</v>
      </c>
      <c r="C1573">
        <v>16</v>
      </c>
      <c r="D1573">
        <v>16</v>
      </c>
      <c r="J1573">
        <v>16</v>
      </c>
    </row>
    <row r="1574" spans="1:10" x14ac:dyDescent="0.25">
      <c r="A1574" t="s">
        <v>682</v>
      </c>
      <c r="B1574">
        <v>88</v>
      </c>
      <c r="C1574">
        <v>200</v>
      </c>
      <c r="D1574">
        <v>200</v>
      </c>
      <c r="J1574">
        <v>200</v>
      </c>
    </row>
    <row r="1575" spans="1:10" x14ac:dyDescent="0.25">
      <c r="A1575" t="s">
        <v>683</v>
      </c>
      <c r="B1575">
        <v>88</v>
      </c>
      <c r="C1575">
        <v>1980</v>
      </c>
      <c r="D1575">
        <v>1980</v>
      </c>
      <c r="J1575">
        <v>1761</v>
      </c>
    </row>
    <row r="1576" spans="1:10" x14ac:dyDescent="0.25">
      <c r="A1576" t="s">
        <v>684</v>
      </c>
      <c r="B1576">
        <v>88</v>
      </c>
      <c r="C1576">
        <v>1320</v>
      </c>
      <c r="D1576">
        <v>1320</v>
      </c>
      <c r="J1576">
        <v>1174</v>
      </c>
    </row>
    <row r="1577" spans="1:10" x14ac:dyDescent="0.25">
      <c r="A1577" t="s">
        <v>685</v>
      </c>
      <c r="B1577">
        <v>88</v>
      </c>
      <c r="C1577">
        <v>2640</v>
      </c>
      <c r="D1577">
        <v>2640</v>
      </c>
      <c r="J1577">
        <v>2348</v>
      </c>
    </row>
    <row r="1578" spans="1:10" x14ac:dyDescent="0.25">
      <c r="A1578" t="s">
        <v>686</v>
      </c>
      <c r="B1578">
        <v>88</v>
      </c>
    </row>
    <row r="1579" spans="1:10" x14ac:dyDescent="0.25">
      <c r="A1579" t="s">
        <v>687</v>
      </c>
      <c r="B1579">
        <v>88</v>
      </c>
    </row>
    <row r="1580" spans="1:10" x14ac:dyDescent="0.25">
      <c r="A1580" t="s">
        <v>688</v>
      </c>
      <c r="B1580">
        <v>88</v>
      </c>
    </row>
    <row r="1581" spans="1:10" x14ac:dyDescent="0.25">
      <c r="A1581" t="s">
        <v>689</v>
      </c>
      <c r="B1581">
        <v>88</v>
      </c>
      <c r="C1581" t="b">
        <v>0</v>
      </c>
      <c r="D1581" t="b">
        <v>0</v>
      </c>
      <c r="J1581" t="b">
        <v>0</v>
      </c>
    </row>
    <row r="1582" spans="1:10" x14ac:dyDescent="0.25">
      <c r="A1582" t="s">
        <v>690</v>
      </c>
      <c r="B1582">
        <v>88</v>
      </c>
      <c r="C1582" t="b">
        <v>0</v>
      </c>
      <c r="D1582" t="b">
        <v>0</v>
      </c>
      <c r="J1582" t="b">
        <v>0</v>
      </c>
    </row>
    <row r="1583" spans="1:10" x14ac:dyDescent="0.25">
      <c r="A1583" t="s">
        <v>676</v>
      </c>
      <c r="B1583">
        <v>89</v>
      </c>
      <c r="C1583">
        <v>87</v>
      </c>
      <c r="D1583">
        <v>92</v>
      </c>
      <c r="I1583">
        <v>91</v>
      </c>
    </row>
    <row r="1584" spans="1:10" x14ac:dyDescent="0.25">
      <c r="A1584" t="s">
        <v>36</v>
      </c>
      <c r="B1584">
        <v>89</v>
      </c>
      <c r="C1584">
        <v>3</v>
      </c>
      <c r="D1584">
        <v>0</v>
      </c>
      <c r="I1584">
        <v>0</v>
      </c>
    </row>
    <row r="1585" spans="1:9" x14ac:dyDescent="0.25">
      <c r="A1585" t="s">
        <v>503</v>
      </c>
      <c r="B1585">
        <v>89</v>
      </c>
      <c r="C1585" t="s">
        <v>781</v>
      </c>
      <c r="D1585" t="s">
        <v>783</v>
      </c>
      <c r="I1585" t="s">
        <v>784</v>
      </c>
    </row>
    <row r="1586" spans="1:9" x14ac:dyDescent="0.25">
      <c r="A1586" t="s">
        <v>677</v>
      </c>
      <c r="B1586">
        <v>89</v>
      </c>
      <c r="C1586">
        <v>280</v>
      </c>
      <c r="D1586">
        <v>177</v>
      </c>
      <c r="I1586">
        <v>225</v>
      </c>
    </row>
    <row r="1587" spans="1:9" x14ac:dyDescent="0.25">
      <c r="A1587" t="s">
        <v>42</v>
      </c>
      <c r="B1587">
        <v>89</v>
      </c>
      <c r="C1587">
        <v>45</v>
      </c>
      <c r="D1587">
        <v>45</v>
      </c>
      <c r="I1587">
        <v>30</v>
      </c>
    </row>
    <row r="1588" spans="1:9" x14ac:dyDescent="0.25">
      <c r="A1588" t="s">
        <v>678</v>
      </c>
      <c r="B1588">
        <v>89</v>
      </c>
      <c r="C1588">
        <v>4.2</v>
      </c>
      <c r="D1588">
        <v>2.7</v>
      </c>
      <c r="I1588">
        <v>5.0999999999999996</v>
      </c>
    </row>
    <row r="1589" spans="1:9" x14ac:dyDescent="0.25">
      <c r="A1589" t="s">
        <v>41</v>
      </c>
      <c r="B1589">
        <v>89</v>
      </c>
      <c r="C1589">
        <v>0</v>
      </c>
      <c r="D1589">
        <v>0</v>
      </c>
      <c r="I1589">
        <v>0</v>
      </c>
    </row>
    <row r="1590" spans="1:9" x14ac:dyDescent="0.25">
      <c r="A1590" t="s">
        <v>679</v>
      </c>
      <c r="B1590">
        <v>89</v>
      </c>
      <c r="C1590">
        <v>12</v>
      </c>
      <c r="D1590">
        <v>12</v>
      </c>
      <c r="I1590">
        <v>0</v>
      </c>
    </row>
    <row r="1591" spans="1:9" x14ac:dyDescent="0.25">
      <c r="A1591" t="s">
        <v>563</v>
      </c>
      <c r="B1591">
        <v>89</v>
      </c>
      <c r="C1591">
        <v>0</v>
      </c>
      <c r="D1591">
        <v>0</v>
      </c>
      <c r="I1591">
        <v>0</v>
      </c>
    </row>
    <row r="1592" spans="1:9" x14ac:dyDescent="0.25">
      <c r="A1592" t="s">
        <v>680</v>
      </c>
      <c r="B1592">
        <v>89</v>
      </c>
      <c r="C1592">
        <v>0</v>
      </c>
      <c r="D1592">
        <v>0</v>
      </c>
      <c r="I1592">
        <v>0</v>
      </c>
    </row>
    <row r="1593" spans="1:9" x14ac:dyDescent="0.25">
      <c r="A1593" t="s">
        <v>681</v>
      </c>
      <c r="B1593">
        <v>89</v>
      </c>
      <c r="C1593">
        <v>16</v>
      </c>
      <c r="D1593">
        <v>16</v>
      </c>
      <c r="I1593">
        <v>16</v>
      </c>
    </row>
    <row r="1594" spans="1:9" x14ac:dyDescent="0.25">
      <c r="A1594" t="s">
        <v>682</v>
      </c>
      <c r="B1594">
        <v>89</v>
      </c>
      <c r="C1594">
        <v>200</v>
      </c>
      <c r="D1594">
        <v>200</v>
      </c>
      <c r="I1594">
        <v>200</v>
      </c>
    </row>
    <row r="1595" spans="1:9" x14ac:dyDescent="0.25">
      <c r="A1595" t="s">
        <v>683</v>
      </c>
      <c r="B1595">
        <v>89</v>
      </c>
      <c r="C1595">
        <v>1980</v>
      </c>
      <c r="D1595">
        <v>1980</v>
      </c>
      <c r="I1595">
        <v>1320</v>
      </c>
    </row>
    <row r="1596" spans="1:9" x14ac:dyDescent="0.25">
      <c r="A1596" t="s">
        <v>684</v>
      </c>
      <c r="B1596">
        <v>89</v>
      </c>
      <c r="C1596">
        <v>1320</v>
      </c>
      <c r="D1596">
        <v>1320</v>
      </c>
      <c r="I1596">
        <v>880</v>
      </c>
    </row>
    <row r="1597" spans="1:9" x14ac:dyDescent="0.25">
      <c r="A1597" t="s">
        <v>685</v>
      </c>
      <c r="B1597">
        <v>89</v>
      </c>
      <c r="C1597">
        <v>2640</v>
      </c>
      <c r="D1597">
        <v>2640</v>
      </c>
      <c r="I1597">
        <v>1760</v>
      </c>
    </row>
    <row r="1598" spans="1:9" x14ac:dyDescent="0.25">
      <c r="A1598" t="s">
        <v>686</v>
      </c>
      <c r="B1598">
        <v>89</v>
      </c>
    </row>
    <row r="1599" spans="1:9" x14ac:dyDescent="0.25">
      <c r="A1599" t="s">
        <v>687</v>
      </c>
      <c r="B1599">
        <v>89</v>
      </c>
    </row>
    <row r="1600" spans="1:9" x14ac:dyDescent="0.25">
      <c r="A1600" t="s">
        <v>688</v>
      </c>
      <c r="B1600">
        <v>89</v>
      </c>
    </row>
    <row r="1601" spans="1:9" x14ac:dyDescent="0.25">
      <c r="A1601" t="s">
        <v>689</v>
      </c>
      <c r="B1601">
        <v>89</v>
      </c>
      <c r="C1601" t="b">
        <v>0</v>
      </c>
      <c r="D1601" t="b">
        <v>0</v>
      </c>
      <c r="I1601" t="b">
        <v>0</v>
      </c>
    </row>
    <row r="1602" spans="1:9" x14ac:dyDescent="0.25">
      <c r="A1602" t="s">
        <v>690</v>
      </c>
      <c r="B1602">
        <v>89</v>
      </c>
      <c r="C1602" t="b">
        <v>0</v>
      </c>
      <c r="D1602" t="b">
        <v>0</v>
      </c>
      <c r="I1602" t="b">
        <v>0</v>
      </c>
    </row>
    <row r="1603" spans="1:9" x14ac:dyDescent="0.25">
      <c r="A1603" t="s">
        <v>676</v>
      </c>
      <c r="B1603">
        <v>90</v>
      </c>
      <c r="C1603">
        <v>88</v>
      </c>
      <c r="D1603">
        <v>93</v>
      </c>
      <c r="E1603">
        <v>308</v>
      </c>
      <c r="F1603">
        <v>91</v>
      </c>
    </row>
    <row r="1604" spans="1:9" x14ac:dyDescent="0.25">
      <c r="A1604" t="s">
        <v>36</v>
      </c>
      <c r="B1604">
        <v>90</v>
      </c>
      <c r="C1604">
        <v>0</v>
      </c>
      <c r="D1604">
        <v>2</v>
      </c>
      <c r="E1604">
        <v>6</v>
      </c>
      <c r="F1604">
        <v>3</v>
      </c>
    </row>
    <row r="1605" spans="1:9" x14ac:dyDescent="0.25">
      <c r="A1605" t="s">
        <v>503</v>
      </c>
      <c r="B1605">
        <v>90</v>
      </c>
      <c r="D1605" t="s">
        <v>786</v>
      </c>
      <c r="E1605" t="s">
        <v>791</v>
      </c>
      <c r="F1605" t="s">
        <v>791</v>
      </c>
    </row>
    <row r="1606" spans="1:9" x14ac:dyDescent="0.25">
      <c r="A1606" t="s">
        <v>677</v>
      </c>
      <c r="B1606">
        <v>90</v>
      </c>
      <c r="C1606">
        <v>176</v>
      </c>
      <c r="D1606">
        <v>176</v>
      </c>
      <c r="E1606">
        <v>881</v>
      </c>
      <c r="F1606">
        <v>175</v>
      </c>
    </row>
    <row r="1607" spans="1:9" x14ac:dyDescent="0.25">
      <c r="A1607" t="s">
        <v>42</v>
      </c>
      <c r="B1607">
        <v>90</v>
      </c>
      <c r="C1607">
        <v>45</v>
      </c>
      <c r="D1607">
        <v>45</v>
      </c>
      <c r="E1607">
        <v>40</v>
      </c>
      <c r="F1607">
        <v>40</v>
      </c>
    </row>
    <row r="1608" spans="1:9" x14ac:dyDescent="0.25">
      <c r="A1608" t="s">
        <v>678</v>
      </c>
      <c r="B1608">
        <v>90</v>
      </c>
      <c r="C1608">
        <v>2.7</v>
      </c>
      <c r="D1608">
        <v>2.7</v>
      </c>
      <c r="E1608">
        <v>15</v>
      </c>
      <c r="F1608">
        <v>3</v>
      </c>
    </row>
    <row r="1609" spans="1:9" x14ac:dyDescent="0.25">
      <c r="A1609" t="s">
        <v>41</v>
      </c>
      <c r="B1609">
        <v>90</v>
      </c>
      <c r="C1609">
        <v>0</v>
      </c>
      <c r="D1609">
        <v>0</v>
      </c>
      <c r="E1609">
        <v>0</v>
      </c>
      <c r="F1609">
        <v>0</v>
      </c>
    </row>
    <row r="1610" spans="1:9" x14ac:dyDescent="0.25">
      <c r="A1610" t="s">
        <v>679</v>
      </c>
      <c r="B1610">
        <v>90</v>
      </c>
      <c r="C1610">
        <v>0</v>
      </c>
      <c r="D1610">
        <v>0</v>
      </c>
      <c r="E1610">
        <v>0</v>
      </c>
      <c r="F1610">
        <v>0</v>
      </c>
    </row>
    <row r="1611" spans="1:9" x14ac:dyDescent="0.25">
      <c r="A1611" t="s">
        <v>563</v>
      </c>
      <c r="B1611">
        <v>90</v>
      </c>
      <c r="C1611">
        <v>0</v>
      </c>
      <c r="D1611">
        <v>0</v>
      </c>
      <c r="E1611">
        <v>0</v>
      </c>
      <c r="F1611">
        <v>0</v>
      </c>
    </row>
    <row r="1612" spans="1:9" x14ac:dyDescent="0.25">
      <c r="A1612" t="s">
        <v>680</v>
      </c>
      <c r="B1612">
        <v>90</v>
      </c>
      <c r="C1612">
        <v>0</v>
      </c>
      <c r="D1612">
        <v>0</v>
      </c>
      <c r="E1612">
        <v>0</v>
      </c>
      <c r="F1612">
        <v>0</v>
      </c>
    </row>
    <row r="1613" spans="1:9" x14ac:dyDescent="0.25">
      <c r="A1613" t="s">
        <v>681</v>
      </c>
      <c r="B1613">
        <v>90</v>
      </c>
      <c r="C1613">
        <v>16</v>
      </c>
      <c r="D1613">
        <v>16</v>
      </c>
      <c r="E1613">
        <v>16</v>
      </c>
      <c r="F1613">
        <v>16</v>
      </c>
    </row>
    <row r="1614" spans="1:9" x14ac:dyDescent="0.25">
      <c r="A1614" t="s">
        <v>682</v>
      </c>
      <c r="B1614">
        <v>90</v>
      </c>
      <c r="C1614">
        <v>200</v>
      </c>
      <c r="D1614">
        <v>200</v>
      </c>
      <c r="E1614">
        <v>200</v>
      </c>
      <c r="F1614">
        <v>200</v>
      </c>
    </row>
    <row r="1615" spans="1:9" x14ac:dyDescent="0.25">
      <c r="A1615" t="s">
        <v>683</v>
      </c>
      <c r="B1615">
        <v>90</v>
      </c>
      <c r="C1615">
        <v>1980</v>
      </c>
      <c r="D1615">
        <v>1980</v>
      </c>
      <c r="E1615">
        <v>1761</v>
      </c>
      <c r="F1615">
        <v>1761</v>
      </c>
    </row>
    <row r="1616" spans="1:9" x14ac:dyDescent="0.25">
      <c r="A1616" t="s">
        <v>684</v>
      </c>
      <c r="B1616">
        <v>90</v>
      </c>
      <c r="C1616">
        <v>1320</v>
      </c>
      <c r="D1616">
        <v>1320</v>
      </c>
      <c r="E1616">
        <v>1174</v>
      </c>
      <c r="F1616">
        <v>1174</v>
      </c>
    </row>
    <row r="1617" spans="1:10" x14ac:dyDescent="0.25">
      <c r="A1617" t="s">
        <v>685</v>
      </c>
      <c r="B1617">
        <v>90</v>
      </c>
      <c r="C1617">
        <v>2640</v>
      </c>
      <c r="D1617">
        <v>2640</v>
      </c>
      <c r="E1617">
        <v>2348</v>
      </c>
      <c r="F1617">
        <v>2348</v>
      </c>
    </row>
    <row r="1618" spans="1:10" x14ac:dyDescent="0.25">
      <c r="A1618" t="s">
        <v>686</v>
      </c>
      <c r="B1618">
        <v>90</v>
      </c>
    </row>
    <row r="1619" spans="1:10" x14ac:dyDescent="0.25">
      <c r="A1619" t="s">
        <v>687</v>
      </c>
      <c r="B1619">
        <v>90</v>
      </c>
    </row>
    <row r="1620" spans="1:10" x14ac:dyDescent="0.25">
      <c r="A1620" t="s">
        <v>688</v>
      </c>
      <c r="B1620">
        <v>90</v>
      </c>
    </row>
    <row r="1621" spans="1:10" x14ac:dyDescent="0.25">
      <c r="A1621" t="s">
        <v>689</v>
      </c>
      <c r="B1621">
        <v>90</v>
      </c>
      <c r="C1621" t="b">
        <v>0</v>
      </c>
      <c r="D1621" t="b">
        <v>0</v>
      </c>
      <c r="E1621" t="b">
        <v>0</v>
      </c>
      <c r="F1621" t="b">
        <v>0</v>
      </c>
    </row>
    <row r="1622" spans="1:10" x14ac:dyDescent="0.25">
      <c r="A1622" t="s">
        <v>690</v>
      </c>
      <c r="B1622">
        <v>90</v>
      </c>
      <c r="C1622" t="b">
        <v>0</v>
      </c>
      <c r="D1622" t="b">
        <v>0</v>
      </c>
      <c r="E1622" t="b">
        <v>0</v>
      </c>
      <c r="F1622" t="b">
        <v>0</v>
      </c>
    </row>
    <row r="1623" spans="1:10" x14ac:dyDescent="0.25">
      <c r="A1623" t="s">
        <v>676</v>
      </c>
      <c r="B1623">
        <v>91</v>
      </c>
      <c r="E1623">
        <v>90</v>
      </c>
      <c r="F1623">
        <v>92</v>
      </c>
      <c r="G1623">
        <v>88</v>
      </c>
      <c r="H1623">
        <v>89</v>
      </c>
      <c r="I1623">
        <v>93</v>
      </c>
      <c r="J1623">
        <v>42</v>
      </c>
    </row>
    <row r="1624" spans="1:10" x14ac:dyDescent="0.25">
      <c r="A1624" t="s">
        <v>36</v>
      </c>
      <c r="B1624">
        <v>91</v>
      </c>
      <c r="E1624">
        <v>5</v>
      </c>
      <c r="F1624">
        <v>5</v>
      </c>
      <c r="G1624">
        <v>0</v>
      </c>
      <c r="H1624">
        <v>2</v>
      </c>
      <c r="I1624">
        <v>2</v>
      </c>
      <c r="J1624">
        <v>0</v>
      </c>
    </row>
    <row r="1625" spans="1:10" x14ac:dyDescent="0.25">
      <c r="A1625" t="s">
        <v>503</v>
      </c>
      <c r="B1625">
        <v>91</v>
      </c>
      <c r="E1625" t="s">
        <v>791</v>
      </c>
      <c r="F1625" t="s">
        <v>791</v>
      </c>
      <c r="H1625" t="s">
        <v>784</v>
      </c>
      <c r="I1625" t="s">
        <v>784</v>
      </c>
      <c r="J1625" t="s">
        <v>777</v>
      </c>
    </row>
    <row r="1626" spans="1:10" x14ac:dyDescent="0.25">
      <c r="A1626" t="s">
        <v>677</v>
      </c>
      <c r="B1626">
        <v>91</v>
      </c>
      <c r="E1626">
        <v>175</v>
      </c>
      <c r="F1626">
        <v>167</v>
      </c>
      <c r="G1626">
        <v>236</v>
      </c>
      <c r="H1626">
        <v>225</v>
      </c>
      <c r="I1626">
        <v>236</v>
      </c>
      <c r="J1626">
        <v>225</v>
      </c>
    </row>
    <row r="1627" spans="1:10" x14ac:dyDescent="0.25">
      <c r="A1627" t="s">
        <v>42</v>
      </c>
      <c r="B1627">
        <v>91</v>
      </c>
      <c r="E1627">
        <v>40</v>
      </c>
      <c r="F1627">
        <v>40</v>
      </c>
      <c r="G1627">
        <v>40</v>
      </c>
      <c r="H1627">
        <v>30</v>
      </c>
      <c r="I1627">
        <v>30</v>
      </c>
      <c r="J1627">
        <v>50</v>
      </c>
    </row>
    <row r="1628" spans="1:10" x14ac:dyDescent="0.25">
      <c r="A1628" t="s">
        <v>678</v>
      </c>
      <c r="B1628">
        <v>91</v>
      </c>
      <c r="E1628">
        <v>3</v>
      </c>
      <c r="F1628">
        <v>2.8</v>
      </c>
      <c r="G1628">
        <v>4</v>
      </c>
      <c r="H1628">
        <v>5.0999999999999996</v>
      </c>
      <c r="I1628">
        <v>5.4</v>
      </c>
      <c r="J1628">
        <v>3.1</v>
      </c>
    </row>
    <row r="1629" spans="1:10" x14ac:dyDescent="0.25">
      <c r="A1629" t="s">
        <v>41</v>
      </c>
      <c r="B1629">
        <v>91</v>
      </c>
      <c r="E1629">
        <v>0</v>
      </c>
      <c r="F1629">
        <v>0</v>
      </c>
      <c r="G1629">
        <v>0</v>
      </c>
      <c r="H1629">
        <v>0</v>
      </c>
      <c r="I1629">
        <v>0</v>
      </c>
      <c r="J1629">
        <v>0</v>
      </c>
    </row>
    <row r="1630" spans="1:10" x14ac:dyDescent="0.25">
      <c r="A1630" t="s">
        <v>679</v>
      </c>
      <c r="B1630">
        <v>91</v>
      </c>
      <c r="E1630">
        <v>24</v>
      </c>
      <c r="F1630">
        <v>24</v>
      </c>
      <c r="G1630">
        <v>0</v>
      </c>
      <c r="H1630">
        <v>24</v>
      </c>
      <c r="I1630">
        <v>24</v>
      </c>
      <c r="J1630">
        <v>0</v>
      </c>
    </row>
    <row r="1631" spans="1:10" x14ac:dyDescent="0.25">
      <c r="A1631" t="s">
        <v>563</v>
      </c>
      <c r="B1631">
        <v>91</v>
      </c>
      <c r="E1631">
        <v>0</v>
      </c>
      <c r="F1631">
        <v>0</v>
      </c>
      <c r="G1631">
        <v>0</v>
      </c>
      <c r="H1631">
        <v>0</v>
      </c>
      <c r="I1631">
        <v>0</v>
      </c>
      <c r="J1631">
        <v>0</v>
      </c>
    </row>
    <row r="1632" spans="1:10" x14ac:dyDescent="0.25">
      <c r="A1632" t="s">
        <v>680</v>
      </c>
      <c r="B1632">
        <v>91</v>
      </c>
      <c r="E1632">
        <v>0</v>
      </c>
      <c r="F1632">
        <v>0</v>
      </c>
      <c r="G1632">
        <v>0</v>
      </c>
      <c r="H1632">
        <v>0</v>
      </c>
      <c r="I1632">
        <v>0</v>
      </c>
      <c r="J1632">
        <v>0</v>
      </c>
    </row>
    <row r="1633" spans="1:10" x14ac:dyDescent="0.25">
      <c r="A1633" t="s">
        <v>681</v>
      </c>
      <c r="B1633">
        <v>91</v>
      </c>
      <c r="E1633">
        <v>16</v>
      </c>
      <c r="F1633">
        <v>16</v>
      </c>
      <c r="G1633">
        <v>16</v>
      </c>
      <c r="H1633">
        <v>16</v>
      </c>
      <c r="I1633">
        <v>16</v>
      </c>
      <c r="J1633">
        <v>16</v>
      </c>
    </row>
    <row r="1634" spans="1:10" x14ac:dyDescent="0.25">
      <c r="A1634" t="s">
        <v>682</v>
      </c>
      <c r="B1634">
        <v>91</v>
      </c>
      <c r="E1634">
        <v>500</v>
      </c>
      <c r="F1634">
        <v>500</v>
      </c>
      <c r="G1634">
        <v>500</v>
      </c>
      <c r="H1634">
        <v>500</v>
      </c>
      <c r="I1634">
        <v>500</v>
      </c>
      <c r="J1634">
        <v>500</v>
      </c>
    </row>
    <row r="1635" spans="1:10" x14ac:dyDescent="0.25">
      <c r="A1635" t="s">
        <v>683</v>
      </c>
      <c r="B1635">
        <v>91</v>
      </c>
      <c r="E1635">
        <v>1761</v>
      </c>
      <c r="F1635">
        <v>1761</v>
      </c>
      <c r="G1635">
        <v>1761</v>
      </c>
      <c r="H1635">
        <v>1320</v>
      </c>
      <c r="I1635">
        <v>1320</v>
      </c>
      <c r="J1635">
        <v>2199</v>
      </c>
    </row>
    <row r="1636" spans="1:10" x14ac:dyDescent="0.25">
      <c r="A1636" t="s">
        <v>684</v>
      </c>
      <c r="B1636">
        <v>91</v>
      </c>
      <c r="E1636">
        <v>1174</v>
      </c>
      <c r="F1636">
        <v>1174</v>
      </c>
      <c r="G1636">
        <v>1174</v>
      </c>
      <c r="H1636">
        <v>880</v>
      </c>
      <c r="I1636">
        <v>880</v>
      </c>
      <c r="J1636">
        <v>1466</v>
      </c>
    </row>
    <row r="1637" spans="1:10" x14ac:dyDescent="0.25">
      <c r="A1637" t="s">
        <v>685</v>
      </c>
      <c r="B1637">
        <v>91</v>
      </c>
      <c r="E1637">
        <v>2348</v>
      </c>
      <c r="F1637">
        <v>2348</v>
      </c>
      <c r="G1637">
        <v>2348</v>
      </c>
      <c r="H1637">
        <v>1760</v>
      </c>
      <c r="I1637">
        <v>1760</v>
      </c>
      <c r="J1637">
        <v>2932</v>
      </c>
    </row>
    <row r="1638" spans="1:10" x14ac:dyDescent="0.25">
      <c r="A1638" t="s">
        <v>686</v>
      </c>
      <c r="B1638">
        <v>91</v>
      </c>
    </row>
    <row r="1639" spans="1:10" x14ac:dyDescent="0.25">
      <c r="A1639" t="s">
        <v>687</v>
      </c>
      <c r="B1639">
        <v>91</v>
      </c>
    </row>
    <row r="1640" spans="1:10" x14ac:dyDescent="0.25">
      <c r="A1640" t="s">
        <v>688</v>
      </c>
      <c r="B1640">
        <v>91</v>
      </c>
    </row>
    <row r="1641" spans="1:10" x14ac:dyDescent="0.25">
      <c r="A1641" t="s">
        <v>689</v>
      </c>
      <c r="B1641">
        <v>91</v>
      </c>
      <c r="E1641" t="b">
        <v>0</v>
      </c>
      <c r="F1641" t="b">
        <v>0</v>
      </c>
      <c r="G1641" t="b">
        <v>0</v>
      </c>
      <c r="H1641" t="b">
        <v>0</v>
      </c>
      <c r="I1641" t="b">
        <v>0</v>
      </c>
      <c r="J1641" t="b">
        <v>0</v>
      </c>
    </row>
    <row r="1642" spans="1:10" x14ac:dyDescent="0.25">
      <c r="A1642" t="s">
        <v>690</v>
      </c>
      <c r="B1642">
        <v>91</v>
      </c>
      <c r="E1642" t="b">
        <v>0</v>
      </c>
      <c r="F1642" t="b">
        <v>0</v>
      </c>
      <c r="G1642" t="b">
        <v>0</v>
      </c>
      <c r="H1642" t="b">
        <v>0</v>
      </c>
      <c r="I1642" t="b">
        <v>0</v>
      </c>
      <c r="J1642" t="b">
        <v>0</v>
      </c>
    </row>
    <row r="1643" spans="1:10" x14ac:dyDescent="0.25">
      <c r="A1643" t="s">
        <v>676</v>
      </c>
      <c r="B1643">
        <v>92</v>
      </c>
      <c r="C1643">
        <v>89</v>
      </c>
      <c r="D1643">
        <v>42</v>
      </c>
      <c r="E1643">
        <v>91</v>
      </c>
      <c r="F1643">
        <v>4324</v>
      </c>
    </row>
    <row r="1644" spans="1:10" x14ac:dyDescent="0.25">
      <c r="A1644" t="s">
        <v>36</v>
      </c>
      <c r="B1644">
        <v>92</v>
      </c>
      <c r="C1644">
        <v>2</v>
      </c>
      <c r="D1644">
        <v>0</v>
      </c>
      <c r="E1644">
        <v>3</v>
      </c>
      <c r="F1644">
        <v>6</v>
      </c>
    </row>
    <row r="1645" spans="1:10" x14ac:dyDescent="0.25">
      <c r="A1645" t="s">
        <v>503</v>
      </c>
      <c r="B1645">
        <v>92</v>
      </c>
      <c r="C1645" t="s">
        <v>783</v>
      </c>
      <c r="D1645" t="s">
        <v>776</v>
      </c>
      <c r="E1645" t="s">
        <v>791</v>
      </c>
      <c r="F1645" t="s">
        <v>791</v>
      </c>
    </row>
    <row r="1646" spans="1:10" x14ac:dyDescent="0.25">
      <c r="A1646" t="s">
        <v>677</v>
      </c>
      <c r="B1646">
        <v>92</v>
      </c>
      <c r="C1646">
        <v>177</v>
      </c>
      <c r="D1646">
        <v>177</v>
      </c>
      <c r="E1646">
        <v>167</v>
      </c>
      <c r="F1646">
        <v>1088</v>
      </c>
    </row>
    <row r="1647" spans="1:10" x14ac:dyDescent="0.25">
      <c r="A1647" t="s">
        <v>42</v>
      </c>
      <c r="B1647">
        <v>92</v>
      </c>
      <c r="C1647">
        <v>45</v>
      </c>
      <c r="D1647">
        <v>45</v>
      </c>
      <c r="E1647">
        <v>40</v>
      </c>
      <c r="F1647">
        <v>40</v>
      </c>
    </row>
    <row r="1648" spans="1:10" x14ac:dyDescent="0.25">
      <c r="A1648" t="s">
        <v>678</v>
      </c>
      <c r="B1648">
        <v>92</v>
      </c>
      <c r="C1648">
        <v>2.7</v>
      </c>
      <c r="D1648">
        <v>2.7</v>
      </c>
      <c r="E1648">
        <v>2.8</v>
      </c>
      <c r="F1648">
        <v>18.5</v>
      </c>
    </row>
    <row r="1649" spans="1:8" x14ac:dyDescent="0.25">
      <c r="A1649" t="s">
        <v>41</v>
      </c>
      <c r="B1649">
        <v>92</v>
      </c>
      <c r="C1649">
        <v>0</v>
      </c>
      <c r="D1649">
        <v>0</v>
      </c>
      <c r="E1649">
        <v>0</v>
      </c>
      <c r="F1649">
        <v>0</v>
      </c>
    </row>
    <row r="1650" spans="1:8" x14ac:dyDescent="0.25">
      <c r="A1650" t="s">
        <v>679</v>
      </c>
      <c r="B1650">
        <v>92</v>
      </c>
      <c r="C1650">
        <v>0</v>
      </c>
      <c r="D1650">
        <v>0</v>
      </c>
      <c r="E1650">
        <v>0</v>
      </c>
      <c r="F1650">
        <v>0</v>
      </c>
    </row>
    <row r="1651" spans="1:8" x14ac:dyDescent="0.25">
      <c r="A1651" t="s">
        <v>563</v>
      </c>
      <c r="B1651">
        <v>92</v>
      </c>
      <c r="C1651">
        <v>0</v>
      </c>
      <c r="D1651">
        <v>0</v>
      </c>
      <c r="E1651">
        <v>0</v>
      </c>
      <c r="F1651">
        <v>0</v>
      </c>
    </row>
    <row r="1652" spans="1:8" x14ac:dyDescent="0.25">
      <c r="A1652" t="s">
        <v>680</v>
      </c>
      <c r="B1652">
        <v>92</v>
      </c>
      <c r="C1652">
        <v>0</v>
      </c>
      <c r="D1652">
        <v>0</v>
      </c>
      <c r="E1652">
        <v>0</v>
      </c>
      <c r="F1652">
        <v>0</v>
      </c>
    </row>
    <row r="1653" spans="1:8" x14ac:dyDescent="0.25">
      <c r="A1653" t="s">
        <v>681</v>
      </c>
      <c r="B1653">
        <v>92</v>
      </c>
      <c r="C1653">
        <v>16</v>
      </c>
      <c r="D1653">
        <v>16</v>
      </c>
      <c r="E1653">
        <v>16</v>
      </c>
      <c r="F1653">
        <v>16</v>
      </c>
    </row>
    <row r="1654" spans="1:8" x14ac:dyDescent="0.25">
      <c r="A1654" t="s">
        <v>682</v>
      </c>
      <c r="B1654">
        <v>92</v>
      </c>
      <c r="C1654">
        <v>200</v>
      </c>
      <c r="D1654">
        <v>200</v>
      </c>
      <c r="E1654">
        <v>200</v>
      </c>
      <c r="F1654">
        <v>200</v>
      </c>
    </row>
    <row r="1655" spans="1:8" x14ac:dyDescent="0.25">
      <c r="A1655" t="s">
        <v>683</v>
      </c>
      <c r="B1655">
        <v>92</v>
      </c>
      <c r="C1655">
        <v>1980</v>
      </c>
      <c r="D1655">
        <v>1980</v>
      </c>
      <c r="E1655">
        <v>1761</v>
      </c>
      <c r="F1655">
        <v>1761</v>
      </c>
    </row>
    <row r="1656" spans="1:8" x14ac:dyDescent="0.25">
      <c r="A1656" t="s">
        <v>684</v>
      </c>
      <c r="B1656">
        <v>92</v>
      </c>
      <c r="C1656">
        <v>1320</v>
      </c>
      <c r="D1656">
        <v>1320</v>
      </c>
      <c r="E1656">
        <v>1174</v>
      </c>
      <c r="F1656">
        <v>1174</v>
      </c>
    </row>
    <row r="1657" spans="1:8" x14ac:dyDescent="0.25">
      <c r="A1657" t="s">
        <v>685</v>
      </c>
      <c r="B1657">
        <v>92</v>
      </c>
      <c r="C1657">
        <v>2640</v>
      </c>
      <c r="D1657">
        <v>2640</v>
      </c>
      <c r="E1657">
        <v>2348</v>
      </c>
      <c r="F1657">
        <v>2348</v>
      </c>
    </row>
    <row r="1658" spans="1:8" x14ac:dyDescent="0.25">
      <c r="A1658" t="s">
        <v>686</v>
      </c>
      <c r="B1658">
        <v>92</v>
      </c>
    </row>
    <row r="1659" spans="1:8" x14ac:dyDescent="0.25">
      <c r="A1659" t="s">
        <v>687</v>
      </c>
      <c r="B1659">
        <v>92</v>
      </c>
    </row>
    <row r="1660" spans="1:8" x14ac:dyDescent="0.25">
      <c r="A1660" t="s">
        <v>688</v>
      </c>
      <c r="B1660">
        <v>92</v>
      </c>
    </row>
    <row r="1661" spans="1:8" x14ac:dyDescent="0.25">
      <c r="A1661" t="s">
        <v>689</v>
      </c>
      <c r="B1661">
        <v>92</v>
      </c>
      <c r="C1661" t="b">
        <v>0</v>
      </c>
      <c r="D1661" t="b">
        <v>0</v>
      </c>
      <c r="E1661" t="b">
        <v>0</v>
      </c>
      <c r="F1661" t="b">
        <v>0</v>
      </c>
    </row>
    <row r="1662" spans="1:8" x14ac:dyDescent="0.25">
      <c r="A1662" t="s">
        <v>690</v>
      </c>
      <c r="B1662">
        <v>92</v>
      </c>
      <c r="C1662" t="b">
        <v>0</v>
      </c>
      <c r="D1662" t="b">
        <v>0</v>
      </c>
      <c r="E1662" t="b">
        <v>0</v>
      </c>
      <c r="F1662" t="b">
        <v>0</v>
      </c>
    </row>
    <row r="1663" spans="1:8" x14ac:dyDescent="0.25">
      <c r="A1663" t="s">
        <v>676</v>
      </c>
      <c r="B1663">
        <v>93</v>
      </c>
      <c r="C1663">
        <v>90</v>
      </c>
      <c r="D1663">
        <v>95</v>
      </c>
      <c r="H1663">
        <v>91</v>
      </c>
    </row>
    <row r="1664" spans="1:8" x14ac:dyDescent="0.25">
      <c r="A1664" t="s">
        <v>36</v>
      </c>
      <c r="B1664">
        <v>93</v>
      </c>
      <c r="C1664">
        <v>0</v>
      </c>
      <c r="D1664">
        <v>3</v>
      </c>
      <c r="H1664">
        <v>0</v>
      </c>
    </row>
    <row r="1665" spans="1:8" x14ac:dyDescent="0.25">
      <c r="A1665" t="s">
        <v>503</v>
      </c>
      <c r="B1665">
        <v>93</v>
      </c>
      <c r="C1665" t="s">
        <v>786</v>
      </c>
      <c r="D1665" t="s">
        <v>787</v>
      </c>
      <c r="H1665" t="s">
        <v>784</v>
      </c>
    </row>
    <row r="1666" spans="1:8" x14ac:dyDescent="0.25">
      <c r="A1666" t="s">
        <v>677</v>
      </c>
      <c r="B1666">
        <v>93</v>
      </c>
      <c r="C1666">
        <v>176</v>
      </c>
      <c r="D1666">
        <v>281</v>
      </c>
      <c r="H1666">
        <v>236</v>
      </c>
    </row>
    <row r="1667" spans="1:8" x14ac:dyDescent="0.25">
      <c r="A1667" t="s">
        <v>42</v>
      </c>
      <c r="B1667">
        <v>93</v>
      </c>
      <c r="C1667">
        <v>45</v>
      </c>
      <c r="D1667">
        <v>45</v>
      </c>
      <c r="H1667">
        <v>30</v>
      </c>
    </row>
    <row r="1668" spans="1:8" x14ac:dyDescent="0.25">
      <c r="A1668" t="s">
        <v>678</v>
      </c>
      <c r="B1668">
        <v>93</v>
      </c>
      <c r="C1668">
        <v>2.7</v>
      </c>
      <c r="D1668">
        <v>4.3</v>
      </c>
      <c r="H1668">
        <v>5.4</v>
      </c>
    </row>
    <row r="1669" spans="1:8" x14ac:dyDescent="0.25">
      <c r="A1669" t="s">
        <v>41</v>
      </c>
      <c r="B1669">
        <v>93</v>
      </c>
      <c r="C1669">
        <v>0</v>
      </c>
      <c r="D1669">
        <v>0</v>
      </c>
      <c r="H1669">
        <v>0</v>
      </c>
    </row>
    <row r="1670" spans="1:8" x14ac:dyDescent="0.25">
      <c r="A1670" t="s">
        <v>679</v>
      </c>
      <c r="B1670">
        <v>93</v>
      </c>
      <c r="C1670">
        <v>12</v>
      </c>
      <c r="D1670">
        <v>12</v>
      </c>
      <c r="H1670">
        <v>0</v>
      </c>
    </row>
    <row r="1671" spans="1:8" x14ac:dyDescent="0.25">
      <c r="A1671" t="s">
        <v>563</v>
      </c>
      <c r="B1671">
        <v>93</v>
      </c>
      <c r="C1671">
        <v>0</v>
      </c>
      <c r="D1671">
        <v>0</v>
      </c>
      <c r="H1671">
        <v>0</v>
      </c>
    </row>
    <row r="1672" spans="1:8" x14ac:dyDescent="0.25">
      <c r="A1672" t="s">
        <v>680</v>
      </c>
      <c r="B1672">
        <v>93</v>
      </c>
      <c r="C1672">
        <v>0</v>
      </c>
      <c r="D1672">
        <v>0</v>
      </c>
      <c r="H1672">
        <v>0</v>
      </c>
    </row>
    <row r="1673" spans="1:8" x14ac:dyDescent="0.25">
      <c r="A1673" t="s">
        <v>681</v>
      </c>
      <c r="B1673">
        <v>93</v>
      </c>
      <c r="C1673">
        <v>16</v>
      </c>
      <c r="D1673">
        <v>16</v>
      </c>
      <c r="H1673">
        <v>16</v>
      </c>
    </row>
    <row r="1674" spans="1:8" x14ac:dyDescent="0.25">
      <c r="A1674" t="s">
        <v>682</v>
      </c>
      <c r="B1674">
        <v>93</v>
      </c>
      <c r="C1674">
        <v>200</v>
      </c>
      <c r="D1674">
        <v>200</v>
      </c>
      <c r="H1674">
        <v>200</v>
      </c>
    </row>
    <row r="1675" spans="1:8" x14ac:dyDescent="0.25">
      <c r="A1675" t="s">
        <v>683</v>
      </c>
      <c r="B1675">
        <v>93</v>
      </c>
      <c r="C1675">
        <v>1980</v>
      </c>
      <c r="D1675">
        <v>1980</v>
      </c>
      <c r="H1675">
        <v>1320</v>
      </c>
    </row>
    <row r="1676" spans="1:8" x14ac:dyDescent="0.25">
      <c r="A1676" t="s">
        <v>684</v>
      </c>
      <c r="B1676">
        <v>93</v>
      </c>
      <c r="C1676">
        <v>1320</v>
      </c>
      <c r="D1676">
        <v>1320</v>
      </c>
      <c r="H1676">
        <v>880</v>
      </c>
    </row>
    <row r="1677" spans="1:8" x14ac:dyDescent="0.25">
      <c r="A1677" t="s">
        <v>685</v>
      </c>
      <c r="B1677">
        <v>93</v>
      </c>
      <c r="C1677">
        <v>2640</v>
      </c>
      <c r="D1677">
        <v>2640</v>
      </c>
      <c r="H1677">
        <v>1760</v>
      </c>
    </row>
    <row r="1678" spans="1:8" x14ac:dyDescent="0.25">
      <c r="A1678" t="s">
        <v>686</v>
      </c>
      <c r="B1678">
        <v>93</v>
      </c>
    </row>
    <row r="1679" spans="1:8" x14ac:dyDescent="0.25">
      <c r="A1679" t="s">
        <v>687</v>
      </c>
      <c r="B1679">
        <v>93</v>
      </c>
    </row>
    <row r="1680" spans="1:8" x14ac:dyDescent="0.25">
      <c r="A1680" t="s">
        <v>688</v>
      </c>
      <c r="B1680">
        <v>93</v>
      </c>
    </row>
    <row r="1681" spans="1:8" x14ac:dyDescent="0.25">
      <c r="A1681" t="s">
        <v>689</v>
      </c>
      <c r="B1681">
        <v>93</v>
      </c>
      <c r="C1681" t="b">
        <v>0</v>
      </c>
      <c r="D1681" t="b">
        <v>0</v>
      </c>
      <c r="H1681" t="b">
        <v>0</v>
      </c>
    </row>
    <row r="1682" spans="1:8" x14ac:dyDescent="0.25">
      <c r="A1682" t="s">
        <v>690</v>
      </c>
      <c r="B1682">
        <v>93</v>
      </c>
      <c r="C1682" t="b">
        <v>0</v>
      </c>
      <c r="D1682" t="b">
        <v>0</v>
      </c>
      <c r="H1682" t="b">
        <v>0</v>
      </c>
    </row>
    <row r="1683" spans="1:8" x14ac:dyDescent="0.25">
      <c r="A1683" t="s">
        <v>676</v>
      </c>
      <c r="B1683">
        <v>94</v>
      </c>
      <c r="D1683">
        <v>96</v>
      </c>
    </row>
    <row r="1684" spans="1:8" x14ac:dyDescent="0.25">
      <c r="A1684" t="s">
        <v>36</v>
      </c>
      <c r="B1684">
        <v>94</v>
      </c>
      <c r="D1684">
        <v>0</v>
      </c>
    </row>
    <row r="1685" spans="1:8" x14ac:dyDescent="0.25">
      <c r="A1685" t="s">
        <v>503</v>
      </c>
      <c r="B1685">
        <v>94</v>
      </c>
      <c r="D1685" t="s">
        <v>792</v>
      </c>
    </row>
    <row r="1686" spans="1:8" x14ac:dyDescent="0.25">
      <c r="A1686" t="s">
        <v>677</v>
      </c>
      <c r="B1686">
        <v>94</v>
      </c>
      <c r="D1686">
        <v>164</v>
      </c>
    </row>
    <row r="1687" spans="1:8" x14ac:dyDescent="0.25">
      <c r="A1687" t="s">
        <v>42</v>
      </c>
      <c r="B1687">
        <v>94</v>
      </c>
      <c r="D1687">
        <v>25</v>
      </c>
    </row>
    <row r="1688" spans="1:8" x14ac:dyDescent="0.25">
      <c r="A1688" t="s">
        <v>678</v>
      </c>
      <c r="B1688">
        <v>94</v>
      </c>
      <c r="D1688">
        <v>4.5</v>
      </c>
    </row>
    <row r="1689" spans="1:8" x14ac:dyDescent="0.25">
      <c r="A1689" t="s">
        <v>41</v>
      </c>
      <c r="B1689">
        <v>94</v>
      </c>
      <c r="D1689">
        <v>0</v>
      </c>
    </row>
    <row r="1690" spans="1:8" x14ac:dyDescent="0.25">
      <c r="A1690" t="s">
        <v>679</v>
      </c>
      <c r="B1690">
        <v>94</v>
      </c>
      <c r="D1690">
        <v>0</v>
      </c>
    </row>
    <row r="1691" spans="1:8" x14ac:dyDescent="0.25">
      <c r="A1691" t="s">
        <v>563</v>
      </c>
      <c r="B1691">
        <v>94</v>
      </c>
      <c r="D1691">
        <v>0</v>
      </c>
    </row>
    <row r="1692" spans="1:8" x14ac:dyDescent="0.25">
      <c r="A1692" t="s">
        <v>680</v>
      </c>
      <c r="B1692">
        <v>94</v>
      </c>
      <c r="D1692">
        <v>0</v>
      </c>
    </row>
    <row r="1693" spans="1:8" x14ac:dyDescent="0.25">
      <c r="A1693" t="s">
        <v>681</v>
      </c>
      <c r="B1693">
        <v>94</v>
      </c>
      <c r="D1693">
        <v>16</v>
      </c>
    </row>
    <row r="1694" spans="1:8" x14ac:dyDescent="0.25">
      <c r="A1694" t="s">
        <v>682</v>
      </c>
      <c r="B1694">
        <v>94</v>
      </c>
      <c r="D1694">
        <v>200</v>
      </c>
    </row>
    <row r="1695" spans="1:8" x14ac:dyDescent="0.25">
      <c r="A1695" t="s">
        <v>683</v>
      </c>
      <c r="B1695">
        <v>94</v>
      </c>
      <c r="D1695">
        <v>1101</v>
      </c>
    </row>
    <row r="1696" spans="1:8" x14ac:dyDescent="0.25">
      <c r="A1696" t="s">
        <v>684</v>
      </c>
      <c r="B1696">
        <v>94</v>
      </c>
      <c r="D1696">
        <v>734</v>
      </c>
    </row>
    <row r="1697" spans="1:4" x14ac:dyDescent="0.25">
      <c r="A1697" t="s">
        <v>685</v>
      </c>
      <c r="B1697">
        <v>94</v>
      </c>
      <c r="D1697">
        <v>1468</v>
      </c>
    </row>
    <row r="1698" spans="1:4" x14ac:dyDescent="0.25">
      <c r="A1698" t="s">
        <v>686</v>
      </c>
      <c r="B1698">
        <v>94</v>
      </c>
    </row>
    <row r="1699" spans="1:4" x14ac:dyDescent="0.25">
      <c r="A1699" t="s">
        <v>687</v>
      </c>
      <c r="B1699">
        <v>94</v>
      </c>
    </row>
    <row r="1700" spans="1:4" x14ac:dyDescent="0.25">
      <c r="A1700" t="s">
        <v>688</v>
      </c>
      <c r="B1700">
        <v>94</v>
      </c>
    </row>
    <row r="1701" spans="1:4" x14ac:dyDescent="0.25">
      <c r="A1701" t="s">
        <v>689</v>
      </c>
      <c r="B1701">
        <v>94</v>
      </c>
      <c r="D1701" t="b">
        <v>0</v>
      </c>
    </row>
    <row r="1702" spans="1:4" x14ac:dyDescent="0.25">
      <c r="A1702" t="s">
        <v>690</v>
      </c>
      <c r="B1702">
        <v>94</v>
      </c>
      <c r="D1702" t="b">
        <v>0</v>
      </c>
    </row>
    <row r="1703" spans="1:4" x14ac:dyDescent="0.25">
      <c r="A1703" t="s">
        <v>676</v>
      </c>
      <c r="B1703">
        <v>95</v>
      </c>
      <c r="C1703">
        <v>93</v>
      </c>
      <c r="D1703">
        <v>98</v>
      </c>
    </row>
    <row r="1704" spans="1:4" x14ac:dyDescent="0.25">
      <c r="A1704" t="s">
        <v>36</v>
      </c>
      <c r="B1704">
        <v>95</v>
      </c>
      <c r="C1704">
        <v>0</v>
      </c>
      <c r="D1704">
        <v>2</v>
      </c>
    </row>
    <row r="1705" spans="1:4" x14ac:dyDescent="0.25">
      <c r="A1705" t="s">
        <v>503</v>
      </c>
      <c r="B1705">
        <v>95</v>
      </c>
      <c r="C1705" t="s">
        <v>787</v>
      </c>
      <c r="D1705" t="s">
        <v>787</v>
      </c>
    </row>
    <row r="1706" spans="1:4" x14ac:dyDescent="0.25">
      <c r="A1706" t="s">
        <v>677</v>
      </c>
      <c r="B1706">
        <v>95</v>
      </c>
      <c r="C1706">
        <v>281</v>
      </c>
      <c r="D1706">
        <v>1142</v>
      </c>
    </row>
    <row r="1707" spans="1:4" x14ac:dyDescent="0.25">
      <c r="A1707" t="s">
        <v>42</v>
      </c>
      <c r="B1707">
        <v>95</v>
      </c>
      <c r="C1707">
        <v>45</v>
      </c>
      <c r="D1707">
        <v>45</v>
      </c>
    </row>
    <row r="1708" spans="1:4" x14ac:dyDescent="0.25">
      <c r="A1708" t="s">
        <v>678</v>
      </c>
      <c r="B1708">
        <v>95</v>
      </c>
      <c r="C1708">
        <v>4.3</v>
      </c>
      <c r="D1708">
        <v>17.3</v>
      </c>
    </row>
    <row r="1709" spans="1:4" x14ac:dyDescent="0.25">
      <c r="A1709" t="s">
        <v>41</v>
      </c>
      <c r="B1709">
        <v>95</v>
      </c>
      <c r="C1709">
        <v>0</v>
      </c>
      <c r="D1709">
        <v>0</v>
      </c>
    </row>
    <row r="1710" spans="1:4" x14ac:dyDescent="0.25">
      <c r="A1710" t="s">
        <v>679</v>
      </c>
      <c r="B1710">
        <v>95</v>
      </c>
      <c r="C1710">
        <v>12</v>
      </c>
      <c r="D1710">
        <v>12</v>
      </c>
    </row>
    <row r="1711" spans="1:4" x14ac:dyDescent="0.25">
      <c r="A1711" t="s">
        <v>563</v>
      </c>
      <c r="B1711">
        <v>95</v>
      </c>
      <c r="C1711">
        <v>0</v>
      </c>
      <c r="D1711">
        <v>0</v>
      </c>
    </row>
    <row r="1712" spans="1:4" x14ac:dyDescent="0.25">
      <c r="A1712" t="s">
        <v>680</v>
      </c>
      <c r="B1712">
        <v>95</v>
      </c>
      <c r="C1712">
        <v>0</v>
      </c>
      <c r="D1712">
        <v>0</v>
      </c>
    </row>
    <row r="1713" spans="1:8" x14ac:dyDescent="0.25">
      <c r="A1713" t="s">
        <v>681</v>
      </c>
      <c r="B1713">
        <v>95</v>
      </c>
      <c r="C1713">
        <v>16</v>
      </c>
      <c r="D1713">
        <v>16</v>
      </c>
    </row>
    <row r="1714" spans="1:8" x14ac:dyDescent="0.25">
      <c r="A1714" t="s">
        <v>682</v>
      </c>
      <c r="B1714">
        <v>95</v>
      </c>
      <c r="C1714">
        <v>100</v>
      </c>
      <c r="D1714">
        <v>100</v>
      </c>
    </row>
    <row r="1715" spans="1:8" x14ac:dyDescent="0.25">
      <c r="A1715" t="s">
        <v>683</v>
      </c>
      <c r="B1715">
        <v>95</v>
      </c>
      <c r="C1715">
        <v>1980</v>
      </c>
      <c r="D1715">
        <v>1980</v>
      </c>
    </row>
    <row r="1716" spans="1:8" x14ac:dyDescent="0.25">
      <c r="A1716" t="s">
        <v>684</v>
      </c>
      <c r="B1716">
        <v>95</v>
      </c>
      <c r="C1716">
        <v>1320</v>
      </c>
      <c r="D1716">
        <v>1320</v>
      </c>
    </row>
    <row r="1717" spans="1:8" x14ac:dyDescent="0.25">
      <c r="A1717" t="s">
        <v>685</v>
      </c>
      <c r="B1717">
        <v>95</v>
      </c>
      <c r="C1717">
        <v>2640</v>
      </c>
      <c r="D1717">
        <v>2640</v>
      </c>
    </row>
    <row r="1718" spans="1:8" x14ac:dyDescent="0.25">
      <c r="A1718" t="s">
        <v>686</v>
      </c>
      <c r="B1718">
        <v>95</v>
      </c>
    </row>
    <row r="1719" spans="1:8" x14ac:dyDescent="0.25">
      <c r="A1719" t="s">
        <v>687</v>
      </c>
      <c r="B1719">
        <v>95</v>
      </c>
    </row>
    <row r="1720" spans="1:8" x14ac:dyDescent="0.25">
      <c r="A1720" t="s">
        <v>688</v>
      </c>
      <c r="B1720">
        <v>95</v>
      </c>
    </row>
    <row r="1721" spans="1:8" x14ac:dyDescent="0.25">
      <c r="A1721" t="s">
        <v>689</v>
      </c>
      <c r="B1721">
        <v>95</v>
      </c>
      <c r="C1721" t="b">
        <v>0</v>
      </c>
      <c r="D1721" t="b">
        <v>0</v>
      </c>
    </row>
    <row r="1722" spans="1:8" x14ac:dyDescent="0.25">
      <c r="A1722" t="s">
        <v>690</v>
      </c>
      <c r="B1722">
        <v>95</v>
      </c>
      <c r="C1722" t="b">
        <v>0</v>
      </c>
      <c r="D1722" t="b">
        <v>0</v>
      </c>
    </row>
    <row r="1723" spans="1:8" x14ac:dyDescent="0.25">
      <c r="A1723" t="s">
        <v>676</v>
      </c>
      <c r="B1723">
        <v>96</v>
      </c>
      <c r="C1723">
        <v>94</v>
      </c>
      <c r="D1723">
        <v>97</v>
      </c>
      <c r="H1723">
        <v>42</v>
      </c>
    </row>
    <row r="1724" spans="1:8" x14ac:dyDescent="0.25">
      <c r="A1724" t="s">
        <v>36</v>
      </c>
      <c r="B1724">
        <v>96</v>
      </c>
      <c r="C1724">
        <v>3</v>
      </c>
      <c r="D1724">
        <v>0</v>
      </c>
      <c r="H1724">
        <v>2</v>
      </c>
    </row>
    <row r="1725" spans="1:8" x14ac:dyDescent="0.25">
      <c r="A1725" t="s">
        <v>503</v>
      </c>
      <c r="B1725">
        <v>96</v>
      </c>
      <c r="C1725" t="s">
        <v>788</v>
      </c>
      <c r="D1725" t="s">
        <v>788</v>
      </c>
      <c r="H1725" t="s">
        <v>776</v>
      </c>
    </row>
    <row r="1726" spans="1:8" x14ac:dyDescent="0.25">
      <c r="A1726" t="s">
        <v>677</v>
      </c>
      <c r="B1726">
        <v>96</v>
      </c>
      <c r="C1726">
        <v>164</v>
      </c>
      <c r="D1726">
        <v>774</v>
      </c>
      <c r="H1726">
        <v>250</v>
      </c>
    </row>
    <row r="1727" spans="1:8" x14ac:dyDescent="0.25">
      <c r="A1727" t="s">
        <v>42</v>
      </c>
      <c r="B1727">
        <v>96</v>
      </c>
      <c r="C1727">
        <v>55</v>
      </c>
      <c r="D1727">
        <v>55</v>
      </c>
      <c r="H1727">
        <v>50</v>
      </c>
    </row>
    <row r="1728" spans="1:8" x14ac:dyDescent="0.25">
      <c r="A1728" t="s">
        <v>678</v>
      </c>
      <c r="B1728">
        <v>96</v>
      </c>
      <c r="C1728">
        <v>2</v>
      </c>
      <c r="D1728">
        <v>9.6</v>
      </c>
      <c r="H1728">
        <v>3.4</v>
      </c>
    </row>
    <row r="1729" spans="1:8" x14ac:dyDescent="0.25">
      <c r="A1729" t="s">
        <v>41</v>
      </c>
      <c r="B1729">
        <v>96</v>
      </c>
      <c r="C1729">
        <v>0</v>
      </c>
      <c r="D1729">
        <v>0</v>
      </c>
      <c r="H1729">
        <v>0</v>
      </c>
    </row>
    <row r="1730" spans="1:8" x14ac:dyDescent="0.25">
      <c r="A1730" t="s">
        <v>679</v>
      </c>
      <c r="B1730">
        <v>96</v>
      </c>
      <c r="C1730">
        <v>0</v>
      </c>
      <c r="D1730">
        <v>0</v>
      </c>
      <c r="H1730">
        <v>0</v>
      </c>
    </row>
    <row r="1731" spans="1:8" x14ac:dyDescent="0.25">
      <c r="A1731" t="s">
        <v>563</v>
      </c>
      <c r="B1731">
        <v>96</v>
      </c>
      <c r="C1731">
        <v>0</v>
      </c>
      <c r="D1731">
        <v>0</v>
      </c>
      <c r="H1731">
        <v>0</v>
      </c>
    </row>
    <row r="1732" spans="1:8" x14ac:dyDescent="0.25">
      <c r="A1732" t="s">
        <v>680</v>
      </c>
      <c r="B1732">
        <v>96</v>
      </c>
      <c r="C1732">
        <v>0</v>
      </c>
      <c r="D1732">
        <v>0</v>
      </c>
      <c r="H1732">
        <v>0</v>
      </c>
    </row>
    <row r="1733" spans="1:8" x14ac:dyDescent="0.25">
      <c r="A1733" t="s">
        <v>681</v>
      </c>
      <c r="B1733">
        <v>96</v>
      </c>
      <c r="C1733">
        <v>16</v>
      </c>
      <c r="D1733">
        <v>16</v>
      </c>
      <c r="H1733">
        <v>16</v>
      </c>
    </row>
    <row r="1734" spans="1:8" x14ac:dyDescent="0.25">
      <c r="A1734" t="s">
        <v>682</v>
      </c>
      <c r="B1734">
        <v>96</v>
      </c>
      <c r="C1734">
        <v>200</v>
      </c>
      <c r="D1734">
        <v>200</v>
      </c>
      <c r="H1734">
        <v>200</v>
      </c>
    </row>
    <row r="1735" spans="1:8" x14ac:dyDescent="0.25">
      <c r="A1735" t="s">
        <v>683</v>
      </c>
      <c r="B1735">
        <v>96</v>
      </c>
      <c r="C1735">
        <v>2421</v>
      </c>
      <c r="D1735">
        <v>2421</v>
      </c>
      <c r="H1735">
        <v>2199</v>
      </c>
    </row>
    <row r="1736" spans="1:8" x14ac:dyDescent="0.25">
      <c r="A1736" t="s">
        <v>684</v>
      </c>
      <c r="B1736">
        <v>96</v>
      </c>
      <c r="C1736">
        <v>1614</v>
      </c>
      <c r="D1736">
        <v>1614</v>
      </c>
      <c r="H1736">
        <v>1466</v>
      </c>
    </row>
    <row r="1737" spans="1:8" x14ac:dyDescent="0.25">
      <c r="A1737" t="s">
        <v>685</v>
      </c>
      <c r="B1737">
        <v>96</v>
      </c>
      <c r="C1737">
        <v>3228</v>
      </c>
      <c r="D1737">
        <v>3228</v>
      </c>
      <c r="H1737">
        <v>2932</v>
      </c>
    </row>
    <row r="1738" spans="1:8" x14ac:dyDescent="0.25">
      <c r="A1738" t="s">
        <v>686</v>
      </c>
      <c r="B1738">
        <v>96</v>
      </c>
    </row>
    <row r="1739" spans="1:8" x14ac:dyDescent="0.25">
      <c r="A1739" t="s">
        <v>687</v>
      </c>
      <c r="B1739">
        <v>96</v>
      </c>
    </row>
    <row r="1740" spans="1:8" x14ac:dyDescent="0.25">
      <c r="A1740" t="s">
        <v>688</v>
      </c>
      <c r="B1740">
        <v>96</v>
      </c>
    </row>
    <row r="1741" spans="1:8" x14ac:dyDescent="0.25">
      <c r="A1741" t="s">
        <v>689</v>
      </c>
      <c r="B1741">
        <v>96</v>
      </c>
      <c r="C1741" t="b">
        <v>0</v>
      </c>
      <c r="D1741" t="b">
        <v>0</v>
      </c>
      <c r="H1741" t="b">
        <v>0</v>
      </c>
    </row>
    <row r="1742" spans="1:8" x14ac:dyDescent="0.25">
      <c r="A1742" t="s">
        <v>690</v>
      </c>
      <c r="B1742">
        <v>96</v>
      </c>
      <c r="C1742" t="b">
        <v>0</v>
      </c>
      <c r="D1742" t="b">
        <v>0</v>
      </c>
      <c r="H1742" t="b">
        <v>0</v>
      </c>
    </row>
    <row r="1743" spans="1:8" x14ac:dyDescent="0.25">
      <c r="A1743" t="s">
        <v>676</v>
      </c>
      <c r="B1743">
        <v>97</v>
      </c>
      <c r="C1743">
        <v>96</v>
      </c>
      <c r="D1743">
        <v>99</v>
      </c>
    </row>
    <row r="1744" spans="1:8" x14ac:dyDescent="0.25">
      <c r="A1744" t="s">
        <v>36</v>
      </c>
      <c r="B1744">
        <v>97</v>
      </c>
      <c r="C1744" t="s">
        <v>789</v>
      </c>
      <c r="D1744">
        <v>0</v>
      </c>
    </row>
    <row r="1745" spans="1:4" x14ac:dyDescent="0.25">
      <c r="A1745" t="s">
        <v>503</v>
      </c>
      <c r="B1745">
        <v>97</v>
      </c>
      <c r="C1745" t="s">
        <v>788</v>
      </c>
    </row>
    <row r="1746" spans="1:4" x14ac:dyDescent="0.25">
      <c r="A1746" t="s">
        <v>677</v>
      </c>
      <c r="B1746">
        <v>97</v>
      </c>
      <c r="C1746">
        <v>774</v>
      </c>
      <c r="D1746">
        <v>360</v>
      </c>
    </row>
    <row r="1747" spans="1:4" x14ac:dyDescent="0.25">
      <c r="A1747" t="s">
        <v>42</v>
      </c>
      <c r="B1747">
        <v>97</v>
      </c>
      <c r="C1747">
        <v>55</v>
      </c>
      <c r="D1747">
        <v>55</v>
      </c>
    </row>
    <row r="1748" spans="1:4" x14ac:dyDescent="0.25">
      <c r="A1748" t="s">
        <v>678</v>
      </c>
      <c r="B1748">
        <v>97</v>
      </c>
      <c r="C1748">
        <v>9.6</v>
      </c>
      <c r="D1748">
        <v>4.5</v>
      </c>
    </row>
    <row r="1749" spans="1:4" x14ac:dyDescent="0.25">
      <c r="A1749" t="s">
        <v>41</v>
      </c>
      <c r="B1749">
        <v>97</v>
      </c>
      <c r="C1749">
        <v>0</v>
      </c>
      <c r="D1749">
        <v>0</v>
      </c>
    </row>
    <row r="1750" spans="1:4" x14ac:dyDescent="0.25">
      <c r="A1750" t="s">
        <v>679</v>
      </c>
      <c r="B1750">
        <v>97</v>
      </c>
      <c r="C1750">
        <v>0</v>
      </c>
      <c r="D1750">
        <v>0</v>
      </c>
    </row>
    <row r="1751" spans="1:4" x14ac:dyDescent="0.25">
      <c r="A1751" t="s">
        <v>563</v>
      </c>
      <c r="B1751">
        <v>97</v>
      </c>
      <c r="C1751">
        <v>0</v>
      </c>
      <c r="D1751">
        <v>0</v>
      </c>
    </row>
    <row r="1752" spans="1:4" x14ac:dyDescent="0.25">
      <c r="A1752" t="s">
        <v>680</v>
      </c>
      <c r="B1752">
        <v>97</v>
      </c>
      <c r="C1752">
        <v>0</v>
      </c>
      <c r="D1752">
        <v>0</v>
      </c>
    </row>
    <row r="1753" spans="1:4" x14ac:dyDescent="0.25">
      <c r="A1753" t="s">
        <v>681</v>
      </c>
      <c r="B1753">
        <v>97</v>
      </c>
      <c r="C1753">
        <v>16</v>
      </c>
      <c r="D1753">
        <v>16</v>
      </c>
    </row>
    <row r="1754" spans="1:4" x14ac:dyDescent="0.25">
      <c r="A1754" t="s">
        <v>682</v>
      </c>
      <c r="B1754">
        <v>97</v>
      </c>
      <c r="C1754">
        <v>100</v>
      </c>
      <c r="D1754">
        <v>100</v>
      </c>
    </row>
    <row r="1755" spans="1:4" x14ac:dyDescent="0.25">
      <c r="A1755" t="s">
        <v>683</v>
      </c>
      <c r="B1755">
        <v>97</v>
      </c>
      <c r="C1755">
        <v>2421</v>
      </c>
      <c r="D1755">
        <v>2421</v>
      </c>
    </row>
    <row r="1756" spans="1:4" x14ac:dyDescent="0.25">
      <c r="A1756" t="s">
        <v>684</v>
      </c>
      <c r="B1756">
        <v>97</v>
      </c>
      <c r="C1756">
        <v>1614</v>
      </c>
      <c r="D1756">
        <v>1614</v>
      </c>
    </row>
    <row r="1757" spans="1:4" x14ac:dyDescent="0.25">
      <c r="A1757" t="s">
        <v>685</v>
      </c>
      <c r="B1757">
        <v>97</v>
      </c>
      <c r="C1757">
        <v>3228</v>
      </c>
      <c r="D1757">
        <v>3228</v>
      </c>
    </row>
    <row r="1758" spans="1:4" x14ac:dyDescent="0.25">
      <c r="A1758" t="s">
        <v>686</v>
      </c>
      <c r="B1758">
        <v>97</v>
      </c>
    </row>
    <row r="1759" spans="1:4" x14ac:dyDescent="0.25">
      <c r="A1759" t="s">
        <v>687</v>
      </c>
      <c r="B1759">
        <v>97</v>
      </c>
    </row>
    <row r="1760" spans="1:4" x14ac:dyDescent="0.25">
      <c r="A1760" t="s">
        <v>688</v>
      </c>
      <c r="B1760">
        <v>97</v>
      </c>
    </row>
    <row r="1761" spans="1:4" x14ac:dyDescent="0.25">
      <c r="A1761" t="s">
        <v>689</v>
      </c>
      <c r="B1761">
        <v>97</v>
      </c>
      <c r="C1761" t="b">
        <v>0</v>
      </c>
      <c r="D1761" t="b">
        <v>0</v>
      </c>
    </row>
    <row r="1762" spans="1:4" x14ac:dyDescent="0.25">
      <c r="A1762" t="s">
        <v>690</v>
      </c>
      <c r="B1762">
        <v>97</v>
      </c>
      <c r="C1762" t="b">
        <v>0</v>
      </c>
      <c r="D1762" t="b">
        <v>0</v>
      </c>
    </row>
    <row r="1763" spans="1:4" x14ac:dyDescent="0.25">
      <c r="A1763" t="s">
        <v>676</v>
      </c>
      <c r="B1763">
        <v>98</v>
      </c>
      <c r="C1763">
        <v>95</v>
      </c>
    </row>
    <row r="1764" spans="1:4" x14ac:dyDescent="0.25">
      <c r="A1764" t="s">
        <v>36</v>
      </c>
      <c r="B1764">
        <v>98</v>
      </c>
      <c r="C1764">
        <v>0</v>
      </c>
    </row>
    <row r="1765" spans="1:4" x14ac:dyDescent="0.25">
      <c r="A1765" t="s">
        <v>503</v>
      </c>
      <c r="B1765">
        <v>98</v>
      </c>
      <c r="C1765" t="s">
        <v>793</v>
      </c>
    </row>
    <row r="1766" spans="1:4" x14ac:dyDescent="0.25">
      <c r="A1766" t="s">
        <v>677</v>
      </c>
      <c r="B1766">
        <v>98</v>
      </c>
      <c r="C1766">
        <v>1142</v>
      </c>
    </row>
    <row r="1767" spans="1:4" x14ac:dyDescent="0.25">
      <c r="A1767" t="s">
        <v>42</v>
      </c>
      <c r="B1767">
        <v>98</v>
      </c>
      <c r="C1767">
        <v>25</v>
      </c>
    </row>
    <row r="1768" spans="1:4" x14ac:dyDescent="0.25">
      <c r="A1768" t="s">
        <v>678</v>
      </c>
      <c r="B1768">
        <v>98</v>
      </c>
      <c r="C1768">
        <v>31.1</v>
      </c>
    </row>
    <row r="1769" spans="1:4" x14ac:dyDescent="0.25">
      <c r="A1769" t="s">
        <v>41</v>
      </c>
      <c r="B1769">
        <v>98</v>
      </c>
      <c r="C1769">
        <v>0</v>
      </c>
    </row>
    <row r="1770" spans="1:4" x14ac:dyDescent="0.25">
      <c r="A1770" t="s">
        <v>679</v>
      </c>
      <c r="B1770">
        <v>98</v>
      </c>
      <c r="C1770">
        <v>0</v>
      </c>
    </row>
    <row r="1771" spans="1:4" x14ac:dyDescent="0.25">
      <c r="A1771" t="s">
        <v>563</v>
      </c>
      <c r="B1771">
        <v>98</v>
      </c>
      <c r="C1771">
        <v>0</v>
      </c>
    </row>
    <row r="1772" spans="1:4" x14ac:dyDescent="0.25">
      <c r="A1772" t="s">
        <v>680</v>
      </c>
      <c r="B1772">
        <v>98</v>
      </c>
      <c r="C1772">
        <v>0</v>
      </c>
    </row>
    <row r="1773" spans="1:4" x14ac:dyDescent="0.25">
      <c r="A1773" t="s">
        <v>681</v>
      </c>
      <c r="B1773">
        <v>98</v>
      </c>
      <c r="C1773">
        <v>16</v>
      </c>
    </row>
    <row r="1774" spans="1:4" x14ac:dyDescent="0.25">
      <c r="A1774" t="s">
        <v>682</v>
      </c>
      <c r="B1774">
        <v>98</v>
      </c>
      <c r="C1774">
        <v>200</v>
      </c>
    </row>
    <row r="1775" spans="1:4" x14ac:dyDescent="0.25">
      <c r="A1775" t="s">
        <v>683</v>
      </c>
      <c r="B1775">
        <v>98</v>
      </c>
      <c r="C1775">
        <v>1101</v>
      </c>
    </row>
    <row r="1776" spans="1:4" x14ac:dyDescent="0.25">
      <c r="A1776" t="s">
        <v>684</v>
      </c>
      <c r="B1776">
        <v>98</v>
      </c>
      <c r="C1776">
        <v>734</v>
      </c>
    </row>
    <row r="1777" spans="1:3" x14ac:dyDescent="0.25">
      <c r="A1777" t="s">
        <v>685</v>
      </c>
      <c r="B1777">
        <v>98</v>
      </c>
      <c r="C1777">
        <v>1468</v>
      </c>
    </row>
    <row r="1778" spans="1:3" x14ac:dyDescent="0.25">
      <c r="A1778" t="s">
        <v>686</v>
      </c>
      <c r="B1778">
        <v>98</v>
      </c>
    </row>
    <row r="1779" spans="1:3" x14ac:dyDescent="0.25">
      <c r="A1779" t="s">
        <v>687</v>
      </c>
      <c r="B1779">
        <v>98</v>
      </c>
    </row>
    <row r="1780" spans="1:3" x14ac:dyDescent="0.25">
      <c r="A1780" t="s">
        <v>688</v>
      </c>
      <c r="B1780">
        <v>98</v>
      </c>
    </row>
    <row r="1781" spans="1:3" x14ac:dyDescent="0.25">
      <c r="A1781" t="s">
        <v>689</v>
      </c>
      <c r="B1781">
        <v>98</v>
      </c>
      <c r="C1781" t="b">
        <v>0</v>
      </c>
    </row>
    <row r="1782" spans="1:3" x14ac:dyDescent="0.25">
      <c r="A1782" t="s">
        <v>690</v>
      </c>
      <c r="B1782">
        <v>98</v>
      </c>
      <c r="C1782" t="b">
        <v>0</v>
      </c>
    </row>
    <row r="1783" spans="1:3" x14ac:dyDescent="0.25">
      <c r="A1783" t="s">
        <v>676</v>
      </c>
      <c r="B1783">
        <v>99</v>
      </c>
      <c r="C1783">
        <v>97</v>
      </c>
    </row>
    <row r="1784" spans="1:3" x14ac:dyDescent="0.25">
      <c r="A1784" t="s">
        <v>36</v>
      </c>
      <c r="B1784">
        <v>99</v>
      </c>
      <c r="C1784" t="s">
        <v>794</v>
      </c>
    </row>
    <row r="1785" spans="1:3" x14ac:dyDescent="0.25">
      <c r="A1785" t="s">
        <v>503</v>
      </c>
      <c r="B1785">
        <v>99</v>
      </c>
    </row>
    <row r="1786" spans="1:3" x14ac:dyDescent="0.25">
      <c r="A1786" t="s">
        <v>677</v>
      </c>
      <c r="B1786">
        <v>99</v>
      </c>
      <c r="C1786">
        <v>360</v>
      </c>
    </row>
    <row r="1787" spans="1:3" x14ac:dyDescent="0.25">
      <c r="A1787" t="s">
        <v>42</v>
      </c>
      <c r="B1787">
        <v>99</v>
      </c>
      <c r="C1787">
        <v>55</v>
      </c>
    </row>
    <row r="1788" spans="1:3" x14ac:dyDescent="0.25">
      <c r="A1788" t="s">
        <v>678</v>
      </c>
      <c r="B1788">
        <v>99</v>
      </c>
      <c r="C1788">
        <v>4.5</v>
      </c>
    </row>
    <row r="1789" spans="1:3" x14ac:dyDescent="0.25">
      <c r="A1789" t="s">
        <v>41</v>
      </c>
      <c r="B1789">
        <v>99</v>
      </c>
      <c r="C1789">
        <v>0</v>
      </c>
    </row>
    <row r="1790" spans="1:3" x14ac:dyDescent="0.25">
      <c r="A1790" t="s">
        <v>679</v>
      </c>
      <c r="B1790">
        <v>99</v>
      </c>
      <c r="C1790">
        <v>0</v>
      </c>
    </row>
    <row r="1791" spans="1:3" x14ac:dyDescent="0.25">
      <c r="A1791" t="s">
        <v>563</v>
      </c>
      <c r="B1791">
        <v>99</v>
      </c>
      <c r="C1791">
        <v>0</v>
      </c>
    </row>
    <row r="1792" spans="1:3" x14ac:dyDescent="0.25">
      <c r="A1792" t="s">
        <v>680</v>
      </c>
      <c r="B1792">
        <v>99</v>
      </c>
      <c r="C1792">
        <v>0</v>
      </c>
    </row>
    <row r="1793" spans="1:6" x14ac:dyDescent="0.25">
      <c r="A1793" t="s">
        <v>681</v>
      </c>
      <c r="B1793">
        <v>99</v>
      </c>
      <c r="C1793">
        <v>16</v>
      </c>
    </row>
    <row r="1794" spans="1:6" x14ac:dyDescent="0.25">
      <c r="A1794" t="s">
        <v>682</v>
      </c>
      <c r="B1794">
        <v>99</v>
      </c>
      <c r="C1794">
        <v>200</v>
      </c>
    </row>
    <row r="1795" spans="1:6" x14ac:dyDescent="0.25">
      <c r="A1795" t="s">
        <v>683</v>
      </c>
      <c r="B1795">
        <v>99</v>
      </c>
      <c r="C1795">
        <v>2421</v>
      </c>
    </row>
    <row r="1796" spans="1:6" x14ac:dyDescent="0.25">
      <c r="A1796" t="s">
        <v>684</v>
      </c>
      <c r="B1796">
        <v>99</v>
      </c>
      <c r="C1796">
        <v>1614</v>
      </c>
    </row>
    <row r="1797" spans="1:6" x14ac:dyDescent="0.25">
      <c r="A1797" t="s">
        <v>685</v>
      </c>
      <c r="B1797">
        <v>99</v>
      </c>
      <c r="C1797">
        <v>3228</v>
      </c>
    </row>
    <row r="1798" spans="1:6" x14ac:dyDescent="0.25">
      <c r="A1798" t="s">
        <v>686</v>
      </c>
      <c r="B1798">
        <v>99</v>
      </c>
    </row>
    <row r="1799" spans="1:6" x14ac:dyDescent="0.25">
      <c r="A1799" t="s">
        <v>687</v>
      </c>
      <c r="B1799">
        <v>99</v>
      </c>
    </row>
    <row r="1800" spans="1:6" x14ac:dyDescent="0.25">
      <c r="A1800" t="s">
        <v>688</v>
      </c>
      <c r="B1800">
        <v>99</v>
      </c>
    </row>
    <row r="1801" spans="1:6" x14ac:dyDescent="0.25">
      <c r="A1801" t="s">
        <v>689</v>
      </c>
      <c r="B1801">
        <v>99</v>
      </c>
      <c r="C1801" t="b">
        <v>0</v>
      </c>
    </row>
    <row r="1802" spans="1:6" x14ac:dyDescent="0.25">
      <c r="A1802" t="s">
        <v>690</v>
      </c>
      <c r="B1802">
        <v>99</v>
      </c>
      <c r="C1802" t="b">
        <v>0</v>
      </c>
    </row>
    <row r="1803" spans="1:6" x14ac:dyDescent="0.25">
      <c r="A1803" t="s">
        <v>676</v>
      </c>
      <c r="B1803">
        <v>101</v>
      </c>
      <c r="C1803">
        <v>250</v>
      </c>
      <c r="D1803">
        <v>363</v>
      </c>
      <c r="E1803">
        <v>240</v>
      </c>
      <c r="F1803">
        <v>239</v>
      </c>
    </row>
    <row r="1804" spans="1:6" x14ac:dyDescent="0.25">
      <c r="A1804" t="s">
        <v>36</v>
      </c>
      <c r="B1804">
        <v>101</v>
      </c>
      <c r="C1804">
        <v>3</v>
      </c>
      <c r="D1804">
        <v>5</v>
      </c>
      <c r="E1804">
        <v>0</v>
      </c>
      <c r="F1804">
        <v>4</v>
      </c>
    </row>
    <row r="1805" spans="1:6" x14ac:dyDescent="0.25">
      <c r="A1805" t="s">
        <v>503</v>
      </c>
      <c r="B1805">
        <v>101</v>
      </c>
      <c r="C1805" t="s">
        <v>795</v>
      </c>
      <c r="D1805" t="s">
        <v>790</v>
      </c>
      <c r="E1805" t="s">
        <v>796</v>
      </c>
      <c r="F1805" t="s">
        <v>796</v>
      </c>
    </row>
    <row r="1806" spans="1:6" x14ac:dyDescent="0.25">
      <c r="A1806" t="s">
        <v>677</v>
      </c>
      <c r="B1806">
        <v>101</v>
      </c>
      <c r="C1806">
        <v>420</v>
      </c>
      <c r="D1806">
        <v>799</v>
      </c>
      <c r="E1806">
        <v>868</v>
      </c>
      <c r="F1806">
        <v>977</v>
      </c>
    </row>
    <row r="1807" spans="1:6" x14ac:dyDescent="0.25">
      <c r="A1807" t="s">
        <v>42</v>
      </c>
      <c r="B1807">
        <v>101</v>
      </c>
      <c r="C1807">
        <v>40</v>
      </c>
      <c r="D1807">
        <v>40</v>
      </c>
      <c r="E1807">
        <v>30</v>
      </c>
      <c r="F1807">
        <v>45</v>
      </c>
    </row>
    <row r="1808" spans="1:6" x14ac:dyDescent="0.25">
      <c r="A1808" t="s">
        <v>678</v>
      </c>
      <c r="B1808">
        <v>101</v>
      </c>
      <c r="C1808">
        <v>7.2</v>
      </c>
      <c r="D1808">
        <v>13.6</v>
      </c>
      <c r="E1808">
        <v>19.7</v>
      </c>
      <c r="F1808">
        <v>14.8</v>
      </c>
    </row>
    <row r="1809" spans="1:6" x14ac:dyDescent="0.25">
      <c r="A1809" t="s">
        <v>41</v>
      </c>
      <c r="B1809">
        <v>101</v>
      </c>
      <c r="C1809">
        <v>0</v>
      </c>
      <c r="D1809">
        <v>0</v>
      </c>
      <c r="E1809">
        <v>0</v>
      </c>
      <c r="F1809">
        <v>0</v>
      </c>
    </row>
    <row r="1810" spans="1:6" x14ac:dyDescent="0.25">
      <c r="A1810" t="s">
        <v>679</v>
      </c>
      <c r="B1810">
        <v>101</v>
      </c>
      <c r="C1810">
        <v>12</v>
      </c>
      <c r="D1810">
        <v>12</v>
      </c>
      <c r="E1810">
        <v>12</v>
      </c>
      <c r="F1810">
        <v>12</v>
      </c>
    </row>
    <row r="1811" spans="1:6" x14ac:dyDescent="0.25">
      <c r="A1811" t="s">
        <v>563</v>
      </c>
      <c r="B1811">
        <v>101</v>
      </c>
      <c r="C1811">
        <v>0</v>
      </c>
      <c r="D1811">
        <v>0</v>
      </c>
      <c r="E1811">
        <v>0</v>
      </c>
      <c r="F1811">
        <v>0</v>
      </c>
    </row>
    <row r="1812" spans="1:6" x14ac:dyDescent="0.25">
      <c r="A1812" t="s">
        <v>680</v>
      </c>
      <c r="B1812">
        <v>101</v>
      </c>
      <c r="C1812">
        <v>0</v>
      </c>
      <c r="D1812">
        <v>0</v>
      </c>
      <c r="E1812">
        <v>0</v>
      </c>
      <c r="F1812">
        <v>0</v>
      </c>
    </row>
    <row r="1813" spans="1:6" x14ac:dyDescent="0.25">
      <c r="A1813" t="s">
        <v>681</v>
      </c>
      <c r="B1813">
        <v>101</v>
      </c>
      <c r="C1813">
        <v>16</v>
      </c>
      <c r="D1813">
        <v>16</v>
      </c>
      <c r="E1813">
        <v>16</v>
      </c>
      <c r="F1813">
        <v>16</v>
      </c>
    </row>
    <row r="1814" spans="1:6" x14ac:dyDescent="0.25">
      <c r="A1814" t="s">
        <v>682</v>
      </c>
      <c r="B1814">
        <v>101</v>
      </c>
      <c r="C1814">
        <v>750</v>
      </c>
      <c r="D1814">
        <v>750</v>
      </c>
      <c r="E1814">
        <v>750</v>
      </c>
      <c r="F1814">
        <v>750</v>
      </c>
    </row>
    <row r="1815" spans="1:6" x14ac:dyDescent="0.25">
      <c r="A1815" t="s">
        <v>683</v>
      </c>
      <c r="B1815">
        <v>101</v>
      </c>
      <c r="C1815">
        <v>1761</v>
      </c>
      <c r="D1815">
        <v>1761</v>
      </c>
      <c r="E1815">
        <v>1320</v>
      </c>
      <c r="F1815">
        <v>1980</v>
      </c>
    </row>
    <row r="1816" spans="1:6" x14ac:dyDescent="0.25">
      <c r="A1816" t="s">
        <v>684</v>
      </c>
      <c r="B1816">
        <v>101</v>
      </c>
      <c r="C1816">
        <v>1174</v>
      </c>
      <c r="D1816">
        <v>1174</v>
      </c>
      <c r="E1816">
        <v>880</v>
      </c>
      <c r="F1816">
        <v>1320</v>
      </c>
    </row>
    <row r="1817" spans="1:6" x14ac:dyDescent="0.25">
      <c r="A1817" t="s">
        <v>685</v>
      </c>
      <c r="B1817">
        <v>101</v>
      </c>
      <c r="C1817">
        <v>2348</v>
      </c>
      <c r="D1817">
        <v>2348</v>
      </c>
      <c r="E1817">
        <v>1760</v>
      </c>
      <c r="F1817">
        <v>2640</v>
      </c>
    </row>
    <row r="1818" spans="1:6" x14ac:dyDescent="0.25">
      <c r="A1818" t="s">
        <v>686</v>
      </c>
      <c r="B1818">
        <v>101</v>
      </c>
    </row>
    <row r="1819" spans="1:6" x14ac:dyDescent="0.25">
      <c r="A1819" t="s">
        <v>687</v>
      </c>
      <c r="B1819">
        <v>101</v>
      </c>
    </row>
    <row r="1820" spans="1:6" x14ac:dyDescent="0.25">
      <c r="A1820" t="s">
        <v>688</v>
      </c>
      <c r="B1820">
        <v>101</v>
      </c>
    </row>
    <row r="1821" spans="1:6" x14ac:dyDescent="0.25">
      <c r="A1821" t="s">
        <v>689</v>
      </c>
      <c r="B1821">
        <v>101</v>
      </c>
      <c r="C1821" t="b">
        <v>0</v>
      </c>
      <c r="D1821" t="b">
        <v>0</v>
      </c>
      <c r="E1821" t="b">
        <v>0</v>
      </c>
      <c r="F1821" t="b">
        <v>0</v>
      </c>
    </row>
    <row r="1822" spans="1:6" x14ac:dyDescent="0.25">
      <c r="A1822" t="s">
        <v>690</v>
      </c>
      <c r="B1822">
        <v>101</v>
      </c>
      <c r="C1822" t="b">
        <v>0</v>
      </c>
      <c r="D1822" t="b">
        <v>0</v>
      </c>
      <c r="E1822" t="b">
        <v>0</v>
      </c>
      <c r="F1822" t="b">
        <v>0</v>
      </c>
    </row>
    <row r="1823" spans="1:6" x14ac:dyDescent="0.25">
      <c r="A1823" t="s">
        <v>676</v>
      </c>
      <c r="B1823">
        <v>102</v>
      </c>
      <c r="C1823">
        <v>3775</v>
      </c>
      <c r="D1823">
        <v>103</v>
      </c>
      <c r="E1823">
        <v>211</v>
      </c>
      <c r="F1823">
        <v>251</v>
      </c>
    </row>
    <row r="1824" spans="1:6" x14ac:dyDescent="0.25">
      <c r="A1824" t="s">
        <v>36</v>
      </c>
      <c r="B1824">
        <v>102</v>
      </c>
      <c r="C1824">
        <v>4</v>
      </c>
      <c r="D1824">
        <v>4</v>
      </c>
      <c r="E1824">
        <v>4</v>
      </c>
      <c r="F1824">
        <v>0</v>
      </c>
    </row>
    <row r="1825" spans="1:6" x14ac:dyDescent="0.25">
      <c r="A1825" t="s">
        <v>503</v>
      </c>
      <c r="B1825">
        <v>102</v>
      </c>
      <c r="C1825" t="s">
        <v>797</v>
      </c>
      <c r="D1825" t="s">
        <v>797</v>
      </c>
      <c r="E1825" t="s">
        <v>798</v>
      </c>
      <c r="F1825" t="s">
        <v>798</v>
      </c>
    </row>
    <row r="1826" spans="1:6" x14ac:dyDescent="0.25">
      <c r="A1826" t="s">
        <v>677</v>
      </c>
      <c r="B1826">
        <v>102</v>
      </c>
      <c r="C1826">
        <v>1330</v>
      </c>
      <c r="D1826">
        <v>420</v>
      </c>
      <c r="E1826">
        <v>732</v>
      </c>
      <c r="F1826">
        <v>943</v>
      </c>
    </row>
    <row r="1827" spans="1:6" x14ac:dyDescent="0.25">
      <c r="A1827" t="s">
        <v>42</v>
      </c>
      <c r="B1827">
        <v>102</v>
      </c>
      <c r="C1827">
        <v>40</v>
      </c>
      <c r="D1827">
        <v>40</v>
      </c>
      <c r="E1827">
        <v>45</v>
      </c>
      <c r="F1827">
        <v>45</v>
      </c>
    </row>
    <row r="1828" spans="1:6" x14ac:dyDescent="0.25">
      <c r="A1828" t="s">
        <v>678</v>
      </c>
      <c r="B1828">
        <v>102</v>
      </c>
      <c r="C1828">
        <v>22.7</v>
      </c>
      <c r="D1828">
        <v>7.2</v>
      </c>
      <c r="E1828">
        <v>11.1</v>
      </c>
      <c r="F1828">
        <v>14.3</v>
      </c>
    </row>
    <row r="1829" spans="1:6" x14ac:dyDescent="0.25">
      <c r="A1829" t="s">
        <v>41</v>
      </c>
      <c r="B1829">
        <v>102</v>
      </c>
      <c r="C1829">
        <v>0</v>
      </c>
      <c r="D1829">
        <v>0</v>
      </c>
      <c r="E1829">
        <v>0</v>
      </c>
      <c r="F1829">
        <v>0</v>
      </c>
    </row>
    <row r="1830" spans="1:6" x14ac:dyDescent="0.25">
      <c r="A1830" t="s">
        <v>679</v>
      </c>
      <c r="B1830">
        <v>102</v>
      </c>
      <c r="C1830">
        <v>24</v>
      </c>
      <c r="D1830">
        <v>24</v>
      </c>
      <c r="E1830">
        <v>12</v>
      </c>
      <c r="F1830">
        <v>12</v>
      </c>
    </row>
    <row r="1831" spans="1:6" x14ac:dyDescent="0.25">
      <c r="A1831" t="s">
        <v>563</v>
      </c>
      <c r="B1831">
        <v>102</v>
      </c>
      <c r="C1831">
        <v>0</v>
      </c>
      <c r="D1831">
        <v>0</v>
      </c>
      <c r="E1831">
        <v>0</v>
      </c>
      <c r="F1831">
        <v>0</v>
      </c>
    </row>
    <row r="1832" spans="1:6" x14ac:dyDescent="0.25">
      <c r="A1832" t="s">
        <v>680</v>
      </c>
      <c r="B1832">
        <v>102</v>
      </c>
      <c r="C1832">
        <v>0</v>
      </c>
      <c r="D1832">
        <v>0</v>
      </c>
      <c r="E1832">
        <v>0</v>
      </c>
      <c r="F1832">
        <v>0</v>
      </c>
    </row>
    <row r="1833" spans="1:6" x14ac:dyDescent="0.25">
      <c r="A1833" t="s">
        <v>681</v>
      </c>
      <c r="B1833">
        <v>102</v>
      </c>
      <c r="C1833">
        <v>16</v>
      </c>
      <c r="D1833">
        <v>16</v>
      </c>
      <c r="E1833">
        <v>16</v>
      </c>
      <c r="F1833">
        <v>16</v>
      </c>
    </row>
    <row r="1834" spans="1:6" x14ac:dyDescent="0.25">
      <c r="A1834" t="s">
        <v>682</v>
      </c>
      <c r="B1834">
        <v>102</v>
      </c>
      <c r="C1834">
        <v>500</v>
      </c>
      <c r="D1834">
        <v>500</v>
      </c>
      <c r="E1834">
        <v>500</v>
      </c>
      <c r="F1834">
        <v>500</v>
      </c>
    </row>
    <row r="1835" spans="1:6" x14ac:dyDescent="0.25">
      <c r="A1835" t="s">
        <v>683</v>
      </c>
      <c r="B1835">
        <v>102</v>
      </c>
      <c r="C1835">
        <v>1761</v>
      </c>
      <c r="D1835">
        <v>1761</v>
      </c>
      <c r="E1835">
        <v>1980</v>
      </c>
      <c r="F1835">
        <v>1980</v>
      </c>
    </row>
    <row r="1836" spans="1:6" x14ac:dyDescent="0.25">
      <c r="A1836" t="s">
        <v>684</v>
      </c>
      <c r="B1836">
        <v>102</v>
      </c>
      <c r="C1836">
        <v>1174</v>
      </c>
      <c r="D1836">
        <v>1174</v>
      </c>
      <c r="E1836">
        <v>1320</v>
      </c>
      <c r="F1836">
        <v>1320</v>
      </c>
    </row>
    <row r="1837" spans="1:6" x14ac:dyDescent="0.25">
      <c r="A1837" t="s">
        <v>685</v>
      </c>
      <c r="B1837">
        <v>102</v>
      </c>
      <c r="C1837">
        <v>2348</v>
      </c>
      <c r="D1837">
        <v>2348</v>
      </c>
      <c r="E1837">
        <v>2640</v>
      </c>
      <c r="F1837">
        <v>2640</v>
      </c>
    </row>
    <row r="1838" spans="1:6" x14ac:dyDescent="0.25">
      <c r="A1838" t="s">
        <v>686</v>
      </c>
      <c r="B1838">
        <v>102</v>
      </c>
    </row>
    <row r="1839" spans="1:6" x14ac:dyDescent="0.25">
      <c r="A1839" t="s">
        <v>687</v>
      </c>
      <c r="B1839">
        <v>102</v>
      </c>
    </row>
    <row r="1840" spans="1:6" x14ac:dyDescent="0.25">
      <c r="A1840" t="s">
        <v>688</v>
      </c>
      <c r="B1840">
        <v>102</v>
      </c>
    </row>
    <row r="1841" spans="1:6" x14ac:dyDescent="0.25">
      <c r="A1841" t="s">
        <v>689</v>
      </c>
      <c r="B1841">
        <v>102</v>
      </c>
      <c r="C1841" t="b">
        <v>0</v>
      </c>
      <c r="D1841" t="b">
        <v>0</v>
      </c>
      <c r="E1841" t="b">
        <v>0</v>
      </c>
      <c r="F1841" t="b">
        <v>0</v>
      </c>
    </row>
    <row r="1842" spans="1:6" x14ac:dyDescent="0.25">
      <c r="A1842" t="s">
        <v>690</v>
      </c>
      <c r="B1842">
        <v>102</v>
      </c>
      <c r="C1842" t="b">
        <v>0</v>
      </c>
      <c r="D1842" t="b">
        <v>0</v>
      </c>
      <c r="E1842" t="b">
        <v>0</v>
      </c>
      <c r="F1842" t="b">
        <v>0</v>
      </c>
    </row>
    <row r="1843" spans="1:6" x14ac:dyDescent="0.25">
      <c r="A1843" t="s">
        <v>676</v>
      </c>
      <c r="B1843">
        <v>103</v>
      </c>
      <c r="C1843">
        <v>102</v>
      </c>
      <c r="D1843">
        <v>277</v>
      </c>
      <c r="E1843">
        <v>215</v>
      </c>
      <c r="F1843">
        <v>216</v>
      </c>
    </row>
    <row r="1844" spans="1:6" x14ac:dyDescent="0.25">
      <c r="A1844" t="s">
        <v>36</v>
      </c>
      <c r="B1844">
        <v>103</v>
      </c>
      <c r="C1844">
        <v>3</v>
      </c>
      <c r="D1844">
        <v>5</v>
      </c>
      <c r="E1844">
        <v>0</v>
      </c>
      <c r="F1844">
        <v>4</v>
      </c>
    </row>
    <row r="1845" spans="1:6" x14ac:dyDescent="0.25">
      <c r="A1845" t="s">
        <v>503</v>
      </c>
      <c r="B1845">
        <v>103</v>
      </c>
      <c r="C1845" t="s">
        <v>797</v>
      </c>
      <c r="D1845" t="s">
        <v>797</v>
      </c>
      <c r="E1845" t="s">
        <v>799</v>
      </c>
      <c r="F1845" t="s">
        <v>799</v>
      </c>
    </row>
    <row r="1846" spans="1:6" x14ac:dyDescent="0.25">
      <c r="A1846" t="s">
        <v>677</v>
      </c>
      <c r="B1846">
        <v>103</v>
      </c>
      <c r="C1846">
        <v>420</v>
      </c>
      <c r="D1846">
        <v>392</v>
      </c>
      <c r="E1846">
        <v>578</v>
      </c>
      <c r="F1846">
        <v>1007</v>
      </c>
    </row>
    <row r="1847" spans="1:6" x14ac:dyDescent="0.25">
      <c r="A1847" t="s">
        <v>42</v>
      </c>
      <c r="B1847">
        <v>103</v>
      </c>
      <c r="C1847">
        <v>40</v>
      </c>
      <c r="D1847">
        <v>40</v>
      </c>
      <c r="E1847">
        <v>40</v>
      </c>
      <c r="F1847">
        <v>40</v>
      </c>
    </row>
    <row r="1848" spans="1:6" x14ac:dyDescent="0.25">
      <c r="A1848" t="s">
        <v>678</v>
      </c>
      <c r="B1848">
        <v>103</v>
      </c>
      <c r="C1848">
        <v>7.2</v>
      </c>
      <c r="D1848">
        <v>6.7</v>
      </c>
      <c r="E1848">
        <v>9.9</v>
      </c>
      <c r="F1848">
        <v>17.2</v>
      </c>
    </row>
    <row r="1849" spans="1:6" x14ac:dyDescent="0.25">
      <c r="A1849" t="s">
        <v>41</v>
      </c>
      <c r="B1849">
        <v>103</v>
      </c>
      <c r="C1849">
        <v>0</v>
      </c>
      <c r="D1849">
        <v>0</v>
      </c>
      <c r="E1849">
        <v>0</v>
      </c>
      <c r="F1849">
        <v>0</v>
      </c>
    </row>
    <row r="1850" spans="1:6" x14ac:dyDescent="0.25">
      <c r="A1850" t="s">
        <v>679</v>
      </c>
      <c r="B1850">
        <v>103</v>
      </c>
      <c r="C1850">
        <v>12</v>
      </c>
      <c r="D1850">
        <v>12</v>
      </c>
      <c r="E1850">
        <v>12</v>
      </c>
      <c r="F1850">
        <v>12</v>
      </c>
    </row>
    <row r="1851" spans="1:6" x14ac:dyDescent="0.25">
      <c r="A1851" t="s">
        <v>563</v>
      </c>
      <c r="B1851">
        <v>103</v>
      </c>
      <c r="C1851">
        <v>0</v>
      </c>
      <c r="D1851">
        <v>0</v>
      </c>
      <c r="E1851">
        <v>0</v>
      </c>
      <c r="F1851">
        <v>0</v>
      </c>
    </row>
    <row r="1852" spans="1:6" x14ac:dyDescent="0.25">
      <c r="A1852" t="s">
        <v>680</v>
      </c>
      <c r="B1852">
        <v>103</v>
      </c>
      <c r="C1852">
        <v>0</v>
      </c>
      <c r="D1852">
        <v>0</v>
      </c>
      <c r="E1852">
        <v>0</v>
      </c>
      <c r="F1852">
        <v>0</v>
      </c>
    </row>
    <row r="1853" spans="1:6" x14ac:dyDescent="0.25">
      <c r="A1853" t="s">
        <v>681</v>
      </c>
      <c r="B1853">
        <v>103</v>
      </c>
      <c r="C1853">
        <v>16</v>
      </c>
      <c r="D1853">
        <v>16</v>
      </c>
      <c r="E1853">
        <v>16</v>
      </c>
      <c r="F1853">
        <v>16</v>
      </c>
    </row>
    <row r="1854" spans="1:6" x14ac:dyDescent="0.25">
      <c r="A1854" t="s">
        <v>682</v>
      </c>
      <c r="B1854">
        <v>103</v>
      </c>
      <c r="C1854">
        <v>500</v>
      </c>
      <c r="D1854">
        <v>500</v>
      </c>
      <c r="E1854">
        <v>500</v>
      </c>
      <c r="F1854">
        <v>500</v>
      </c>
    </row>
    <row r="1855" spans="1:6" x14ac:dyDescent="0.25">
      <c r="A1855" t="s">
        <v>683</v>
      </c>
      <c r="B1855">
        <v>103</v>
      </c>
      <c r="C1855">
        <v>1761</v>
      </c>
      <c r="D1855">
        <v>1761</v>
      </c>
      <c r="E1855">
        <v>1761</v>
      </c>
      <c r="F1855">
        <v>1761</v>
      </c>
    </row>
    <row r="1856" spans="1:6" x14ac:dyDescent="0.25">
      <c r="A1856" t="s">
        <v>684</v>
      </c>
      <c r="B1856">
        <v>103</v>
      </c>
      <c r="C1856">
        <v>1174</v>
      </c>
      <c r="D1856">
        <v>1174</v>
      </c>
      <c r="E1856">
        <v>1174</v>
      </c>
      <c r="F1856">
        <v>1174</v>
      </c>
    </row>
    <row r="1857" spans="1:6" x14ac:dyDescent="0.25">
      <c r="A1857" t="s">
        <v>685</v>
      </c>
      <c r="B1857">
        <v>103</v>
      </c>
      <c r="C1857">
        <v>2348</v>
      </c>
      <c r="D1857">
        <v>2348</v>
      </c>
      <c r="E1857">
        <v>2348</v>
      </c>
      <c r="F1857">
        <v>2348</v>
      </c>
    </row>
    <row r="1858" spans="1:6" x14ac:dyDescent="0.25">
      <c r="A1858" t="s">
        <v>686</v>
      </c>
      <c r="B1858">
        <v>103</v>
      </c>
    </row>
    <row r="1859" spans="1:6" x14ac:dyDescent="0.25">
      <c r="A1859" t="s">
        <v>687</v>
      </c>
      <c r="B1859">
        <v>103</v>
      </c>
    </row>
    <row r="1860" spans="1:6" x14ac:dyDescent="0.25">
      <c r="A1860" t="s">
        <v>688</v>
      </c>
      <c r="B1860">
        <v>103</v>
      </c>
    </row>
    <row r="1861" spans="1:6" x14ac:dyDescent="0.25">
      <c r="A1861" t="s">
        <v>689</v>
      </c>
      <c r="B1861">
        <v>103</v>
      </c>
      <c r="C1861" t="b">
        <v>0</v>
      </c>
      <c r="D1861" t="b">
        <v>0</v>
      </c>
      <c r="E1861" t="b">
        <v>0</v>
      </c>
      <c r="F1861" t="b">
        <v>0</v>
      </c>
    </row>
    <row r="1862" spans="1:6" x14ac:dyDescent="0.25">
      <c r="A1862" t="s">
        <v>690</v>
      </c>
      <c r="B1862">
        <v>103</v>
      </c>
      <c r="C1862" t="b">
        <v>0</v>
      </c>
      <c r="D1862" t="b">
        <v>0</v>
      </c>
      <c r="E1862" t="b">
        <v>0</v>
      </c>
      <c r="F1862" t="b">
        <v>0</v>
      </c>
    </row>
    <row r="1863" spans="1:6" x14ac:dyDescent="0.25">
      <c r="A1863" t="s">
        <v>676</v>
      </c>
      <c r="B1863">
        <v>108</v>
      </c>
      <c r="C1863">
        <v>12</v>
      </c>
    </row>
    <row r="1864" spans="1:6" x14ac:dyDescent="0.25">
      <c r="A1864" t="s">
        <v>36</v>
      </c>
      <c r="B1864">
        <v>108</v>
      </c>
      <c r="C1864">
        <v>1</v>
      </c>
    </row>
    <row r="1865" spans="1:6" x14ac:dyDescent="0.25">
      <c r="A1865" t="s">
        <v>503</v>
      </c>
      <c r="B1865">
        <v>108</v>
      </c>
      <c r="C1865" t="s">
        <v>763</v>
      </c>
    </row>
    <row r="1866" spans="1:6" x14ac:dyDescent="0.25">
      <c r="A1866" t="s">
        <v>677</v>
      </c>
      <c r="B1866">
        <v>108</v>
      </c>
      <c r="C1866">
        <v>449</v>
      </c>
    </row>
    <row r="1867" spans="1:6" x14ac:dyDescent="0.25">
      <c r="A1867" t="s">
        <v>42</v>
      </c>
      <c r="B1867">
        <v>108</v>
      </c>
      <c r="C1867">
        <v>25</v>
      </c>
    </row>
    <row r="1868" spans="1:6" x14ac:dyDescent="0.25">
      <c r="A1868" t="s">
        <v>678</v>
      </c>
      <c r="B1868">
        <v>108</v>
      </c>
      <c r="C1868">
        <v>12.2</v>
      </c>
    </row>
    <row r="1869" spans="1:6" x14ac:dyDescent="0.25">
      <c r="A1869" t="s">
        <v>41</v>
      </c>
      <c r="B1869">
        <v>108</v>
      </c>
      <c r="C1869">
        <v>0</v>
      </c>
    </row>
    <row r="1870" spans="1:6" x14ac:dyDescent="0.25">
      <c r="A1870" t="s">
        <v>679</v>
      </c>
      <c r="B1870">
        <v>108</v>
      </c>
      <c r="C1870">
        <v>0</v>
      </c>
    </row>
    <row r="1871" spans="1:6" x14ac:dyDescent="0.25">
      <c r="A1871" t="s">
        <v>563</v>
      </c>
      <c r="B1871">
        <v>108</v>
      </c>
      <c r="C1871">
        <v>0</v>
      </c>
    </row>
    <row r="1872" spans="1:6" x14ac:dyDescent="0.25">
      <c r="A1872" t="s">
        <v>680</v>
      </c>
      <c r="B1872">
        <v>108</v>
      </c>
      <c r="C1872">
        <v>0</v>
      </c>
    </row>
    <row r="1873" spans="1:3" x14ac:dyDescent="0.25">
      <c r="A1873" t="s">
        <v>681</v>
      </c>
      <c r="B1873">
        <v>108</v>
      </c>
      <c r="C1873">
        <v>16</v>
      </c>
    </row>
    <row r="1874" spans="1:3" x14ac:dyDescent="0.25">
      <c r="A1874" t="s">
        <v>682</v>
      </c>
      <c r="B1874">
        <v>108</v>
      </c>
      <c r="C1874">
        <v>200</v>
      </c>
    </row>
    <row r="1875" spans="1:3" x14ac:dyDescent="0.25">
      <c r="A1875" t="s">
        <v>683</v>
      </c>
      <c r="B1875">
        <v>108</v>
      </c>
      <c r="C1875">
        <v>1101</v>
      </c>
    </row>
    <row r="1876" spans="1:3" x14ac:dyDescent="0.25">
      <c r="A1876" t="s">
        <v>684</v>
      </c>
      <c r="B1876">
        <v>108</v>
      </c>
      <c r="C1876">
        <v>734</v>
      </c>
    </row>
    <row r="1877" spans="1:3" x14ac:dyDescent="0.25">
      <c r="A1877" t="s">
        <v>685</v>
      </c>
      <c r="B1877">
        <v>108</v>
      </c>
      <c r="C1877">
        <v>1468</v>
      </c>
    </row>
    <row r="1878" spans="1:3" x14ac:dyDescent="0.25">
      <c r="A1878" t="s">
        <v>686</v>
      </c>
      <c r="B1878">
        <v>108</v>
      </c>
    </row>
    <row r="1879" spans="1:3" x14ac:dyDescent="0.25">
      <c r="A1879" t="s">
        <v>687</v>
      </c>
      <c r="B1879">
        <v>108</v>
      </c>
    </row>
    <row r="1880" spans="1:3" x14ac:dyDescent="0.25">
      <c r="A1880" t="s">
        <v>688</v>
      </c>
      <c r="B1880">
        <v>108</v>
      </c>
    </row>
    <row r="1881" spans="1:3" x14ac:dyDescent="0.25">
      <c r="A1881" t="s">
        <v>689</v>
      </c>
      <c r="B1881">
        <v>108</v>
      </c>
      <c r="C1881" t="b">
        <v>0</v>
      </c>
    </row>
    <row r="1882" spans="1:3" x14ac:dyDescent="0.25">
      <c r="A1882" t="s">
        <v>690</v>
      </c>
      <c r="B1882">
        <v>108</v>
      </c>
      <c r="C1882" t="b">
        <v>0</v>
      </c>
    </row>
    <row r="1883" spans="1:3" x14ac:dyDescent="0.25">
      <c r="A1883" t="s">
        <v>676</v>
      </c>
      <c r="B1883">
        <v>110</v>
      </c>
      <c r="C1883">
        <v>4406</v>
      </c>
    </row>
    <row r="1884" spans="1:3" x14ac:dyDescent="0.25">
      <c r="A1884" t="s">
        <v>36</v>
      </c>
      <c r="B1884">
        <v>110</v>
      </c>
      <c r="C1884">
        <v>1</v>
      </c>
    </row>
    <row r="1885" spans="1:3" x14ac:dyDescent="0.25">
      <c r="A1885" t="s">
        <v>503</v>
      </c>
      <c r="B1885">
        <v>110</v>
      </c>
    </row>
    <row r="1886" spans="1:3" x14ac:dyDescent="0.25">
      <c r="A1886" t="s">
        <v>677</v>
      </c>
      <c r="B1886">
        <v>110</v>
      </c>
      <c r="C1886">
        <v>927</v>
      </c>
    </row>
    <row r="1887" spans="1:3" x14ac:dyDescent="0.25">
      <c r="A1887" t="s">
        <v>42</v>
      </c>
      <c r="B1887">
        <v>110</v>
      </c>
      <c r="C1887">
        <v>30</v>
      </c>
    </row>
    <row r="1888" spans="1:3" x14ac:dyDescent="0.25">
      <c r="A1888" t="s">
        <v>678</v>
      </c>
      <c r="B1888">
        <v>110</v>
      </c>
      <c r="C1888">
        <v>21.1</v>
      </c>
    </row>
    <row r="1889" spans="1:5" x14ac:dyDescent="0.25">
      <c r="A1889" t="s">
        <v>41</v>
      </c>
      <c r="B1889">
        <v>110</v>
      </c>
      <c r="C1889">
        <v>0</v>
      </c>
    </row>
    <row r="1890" spans="1:5" x14ac:dyDescent="0.25">
      <c r="A1890" t="s">
        <v>679</v>
      </c>
      <c r="B1890">
        <v>110</v>
      </c>
      <c r="C1890">
        <v>0</v>
      </c>
    </row>
    <row r="1891" spans="1:5" x14ac:dyDescent="0.25">
      <c r="A1891" t="s">
        <v>563</v>
      </c>
      <c r="B1891">
        <v>110</v>
      </c>
      <c r="C1891">
        <v>0</v>
      </c>
    </row>
    <row r="1892" spans="1:5" x14ac:dyDescent="0.25">
      <c r="A1892" t="s">
        <v>680</v>
      </c>
      <c r="B1892">
        <v>110</v>
      </c>
      <c r="C1892">
        <v>0</v>
      </c>
    </row>
    <row r="1893" spans="1:5" x14ac:dyDescent="0.25">
      <c r="A1893" t="s">
        <v>681</v>
      </c>
      <c r="B1893">
        <v>110</v>
      </c>
      <c r="C1893">
        <v>16</v>
      </c>
    </row>
    <row r="1894" spans="1:5" x14ac:dyDescent="0.25">
      <c r="A1894" t="s">
        <v>682</v>
      </c>
      <c r="B1894">
        <v>110</v>
      </c>
      <c r="C1894">
        <v>200</v>
      </c>
    </row>
    <row r="1895" spans="1:5" x14ac:dyDescent="0.25">
      <c r="A1895" t="s">
        <v>683</v>
      </c>
      <c r="B1895">
        <v>110</v>
      </c>
      <c r="C1895">
        <v>1320</v>
      </c>
    </row>
    <row r="1896" spans="1:5" x14ac:dyDescent="0.25">
      <c r="A1896" t="s">
        <v>684</v>
      </c>
      <c r="B1896">
        <v>110</v>
      </c>
      <c r="C1896">
        <v>880</v>
      </c>
    </row>
    <row r="1897" spans="1:5" x14ac:dyDescent="0.25">
      <c r="A1897" t="s">
        <v>685</v>
      </c>
      <c r="B1897">
        <v>110</v>
      </c>
      <c r="C1897">
        <v>1760</v>
      </c>
    </row>
    <row r="1898" spans="1:5" x14ac:dyDescent="0.25">
      <c r="A1898" t="s">
        <v>686</v>
      </c>
      <c r="B1898">
        <v>110</v>
      </c>
    </row>
    <row r="1899" spans="1:5" x14ac:dyDescent="0.25">
      <c r="A1899" t="s">
        <v>687</v>
      </c>
      <c r="B1899">
        <v>110</v>
      </c>
    </row>
    <row r="1900" spans="1:5" x14ac:dyDescent="0.25">
      <c r="A1900" t="s">
        <v>688</v>
      </c>
      <c r="B1900">
        <v>110</v>
      </c>
    </row>
    <row r="1901" spans="1:5" x14ac:dyDescent="0.25">
      <c r="A1901" t="s">
        <v>689</v>
      </c>
      <c r="B1901">
        <v>110</v>
      </c>
      <c r="C1901" t="b">
        <v>0</v>
      </c>
    </row>
    <row r="1902" spans="1:5" x14ac:dyDescent="0.25">
      <c r="A1902" t="s">
        <v>690</v>
      </c>
      <c r="B1902">
        <v>110</v>
      </c>
      <c r="C1902" t="b">
        <v>0</v>
      </c>
    </row>
    <row r="1903" spans="1:5" x14ac:dyDescent="0.25">
      <c r="A1903" t="s">
        <v>676</v>
      </c>
      <c r="B1903">
        <v>114</v>
      </c>
      <c r="E1903">
        <v>750</v>
      </c>
    </row>
    <row r="1904" spans="1:5" x14ac:dyDescent="0.25">
      <c r="A1904" t="s">
        <v>36</v>
      </c>
      <c r="B1904">
        <v>114</v>
      </c>
      <c r="E1904">
        <v>1</v>
      </c>
    </row>
    <row r="1905" spans="1:5" x14ac:dyDescent="0.25">
      <c r="A1905" t="s">
        <v>503</v>
      </c>
      <c r="B1905">
        <v>114</v>
      </c>
      <c r="E1905" t="s">
        <v>755</v>
      </c>
    </row>
    <row r="1906" spans="1:5" x14ac:dyDescent="0.25">
      <c r="A1906" t="s">
        <v>677</v>
      </c>
      <c r="B1906">
        <v>114</v>
      </c>
      <c r="E1906">
        <v>1399</v>
      </c>
    </row>
    <row r="1907" spans="1:5" x14ac:dyDescent="0.25">
      <c r="A1907" t="s">
        <v>42</v>
      </c>
      <c r="B1907">
        <v>114</v>
      </c>
      <c r="E1907">
        <v>35</v>
      </c>
    </row>
    <row r="1908" spans="1:5" x14ac:dyDescent="0.25">
      <c r="A1908" t="s">
        <v>678</v>
      </c>
      <c r="B1908">
        <v>114</v>
      </c>
      <c r="E1908">
        <v>27.3</v>
      </c>
    </row>
    <row r="1909" spans="1:5" x14ac:dyDescent="0.25">
      <c r="A1909" t="s">
        <v>41</v>
      </c>
      <c r="B1909">
        <v>114</v>
      </c>
      <c r="E1909">
        <v>0</v>
      </c>
    </row>
    <row r="1910" spans="1:5" x14ac:dyDescent="0.25">
      <c r="A1910" t="s">
        <v>679</v>
      </c>
      <c r="B1910">
        <v>114</v>
      </c>
      <c r="E1910">
        <v>0</v>
      </c>
    </row>
    <row r="1911" spans="1:5" x14ac:dyDescent="0.25">
      <c r="A1911" t="s">
        <v>563</v>
      </c>
      <c r="B1911">
        <v>114</v>
      </c>
      <c r="E1911">
        <v>0</v>
      </c>
    </row>
    <row r="1912" spans="1:5" x14ac:dyDescent="0.25">
      <c r="A1912" t="s">
        <v>680</v>
      </c>
      <c r="B1912">
        <v>114</v>
      </c>
      <c r="E1912">
        <v>0</v>
      </c>
    </row>
    <row r="1913" spans="1:5" x14ac:dyDescent="0.25">
      <c r="A1913" t="s">
        <v>681</v>
      </c>
      <c r="B1913">
        <v>114</v>
      </c>
      <c r="E1913">
        <v>16</v>
      </c>
    </row>
    <row r="1914" spans="1:5" x14ac:dyDescent="0.25">
      <c r="A1914" t="s">
        <v>682</v>
      </c>
      <c r="B1914">
        <v>114</v>
      </c>
      <c r="E1914">
        <v>200</v>
      </c>
    </row>
    <row r="1915" spans="1:5" x14ac:dyDescent="0.25">
      <c r="A1915" t="s">
        <v>683</v>
      </c>
      <c r="B1915">
        <v>114</v>
      </c>
      <c r="E1915">
        <v>1539</v>
      </c>
    </row>
    <row r="1916" spans="1:5" x14ac:dyDescent="0.25">
      <c r="A1916" t="s">
        <v>684</v>
      </c>
      <c r="B1916">
        <v>114</v>
      </c>
      <c r="E1916">
        <v>1026</v>
      </c>
    </row>
    <row r="1917" spans="1:5" x14ac:dyDescent="0.25">
      <c r="A1917" t="s">
        <v>685</v>
      </c>
      <c r="B1917">
        <v>114</v>
      </c>
      <c r="E1917">
        <v>2052</v>
      </c>
    </row>
    <row r="1918" spans="1:5" x14ac:dyDescent="0.25">
      <c r="A1918" t="s">
        <v>686</v>
      </c>
      <c r="B1918">
        <v>114</v>
      </c>
    </row>
    <row r="1919" spans="1:5" x14ac:dyDescent="0.25">
      <c r="A1919" t="s">
        <v>687</v>
      </c>
      <c r="B1919">
        <v>114</v>
      </c>
    </row>
    <row r="1920" spans="1:5" x14ac:dyDescent="0.25">
      <c r="A1920" t="s">
        <v>688</v>
      </c>
      <c r="B1920">
        <v>114</v>
      </c>
    </row>
    <row r="1921" spans="1:5" x14ac:dyDescent="0.25">
      <c r="A1921" t="s">
        <v>689</v>
      </c>
      <c r="B1921">
        <v>114</v>
      </c>
      <c r="E1921" t="b">
        <v>0</v>
      </c>
    </row>
    <row r="1922" spans="1:5" x14ac:dyDescent="0.25">
      <c r="A1922" t="s">
        <v>690</v>
      </c>
      <c r="B1922">
        <v>114</v>
      </c>
      <c r="E1922" t="b">
        <v>0</v>
      </c>
    </row>
    <row r="1923" spans="1:5" x14ac:dyDescent="0.25">
      <c r="A1923" t="s">
        <v>676</v>
      </c>
      <c r="B1923">
        <v>117</v>
      </c>
      <c r="D1923">
        <v>4419</v>
      </c>
    </row>
    <row r="1924" spans="1:5" x14ac:dyDescent="0.25">
      <c r="A1924" t="s">
        <v>36</v>
      </c>
      <c r="B1924">
        <v>117</v>
      </c>
      <c r="D1924">
        <v>2</v>
      </c>
    </row>
    <row r="1925" spans="1:5" x14ac:dyDescent="0.25">
      <c r="A1925" t="s">
        <v>503</v>
      </c>
      <c r="B1925">
        <v>117</v>
      </c>
    </row>
    <row r="1926" spans="1:5" x14ac:dyDescent="0.25">
      <c r="A1926" t="s">
        <v>677</v>
      </c>
      <c r="B1926">
        <v>117</v>
      </c>
      <c r="D1926">
        <v>590</v>
      </c>
    </row>
    <row r="1927" spans="1:5" x14ac:dyDescent="0.25">
      <c r="A1927" t="s">
        <v>42</v>
      </c>
      <c r="B1927">
        <v>117</v>
      </c>
      <c r="D1927">
        <v>30</v>
      </c>
    </row>
    <row r="1928" spans="1:5" x14ac:dyDescent="0.25">
      <c r="A1928" t="s">
        <v>678</v>
      </c>
      <c r="B1928">
        <v>117</v>
      </c>
      <c r="D1928">
        <v>13.4</v>
      </c>
    </row>
    <row r="1929" spans="1:5" x14ac:dyDescent="0.25">
      <c r="A1929" t="s">
        <v>41</v>
      </c>
      <c r="B1929">
        <v>117</v>
      </c>
      <c r="D1929">
        <v>0</v>
      </c>
    </row>
    <row r="1930" spans="1:5" x14ac:dyDescent="0.25">
      <c r="A1930" t="s">
        <v>679</v>
      </c>
      <c r="B1930">
        <v>117</v>
      </c>
      <c r="D1930">
        <v>0</v>
      </c>
    </row>
    <row r="1931" spans="1:5" x14ac:dyDescent="0.25">
      <c r="A1931" t="s">
        <v>563</v>
      </c>
      <c r="B1931">
        <v>117</v>
      </c>
      <c r="D1931">
        <v>0</v>
      </c>
    </row>
    <row r="1932" spans="1:5" x14ac:dyDescent="0.25">
      <c r="A1932" t="s">
        <v>680</v>
      </c>
      <c r="B1932">
        <v>117</v>
      </c>
      <c r="D1932">
        <v>0</v>
      </c>
    </row>
    <row r="1933" spans="1:5" x14ac:dyDescent="0.25">
      <c r="A1933" t="s">
        <v>681</v>
      </c>
      <c r="B1933">
        <v>117</v>
      </c>
      <c r="D1933">
        <v>16</v>
      </c>
    </row>
    <row r="1934" spans="1:5" x14ac:dyDescent="0.25">
      <c r="A1934" t="s">
        <v>682</v>
      </c>
      <c r="B1934">
        <v>117</v>
      </c>
      <c r="D1934">
        <v>200</v>
      </c>
    </row>
    <row r="1935" spans="1:5" x14ac:dyDescent="0.25">
      <c r="A1935" t="s">
        <v>683</v>
      </c>
      <c r="B1935">
        <v>117</v>
      </c>
      <c r="D1935">
        <v>1320</v>
      </c>
    </row>
    <row r="1936" spans="1:5" x14ac:dyDescent="0.25">
      <c r="A1936" t="s">
        <v>684</v>
      </c>
      <c r="B1936">
        <v>117</v>
      </c>
      <c r="D1936">
        <v>880</v>
      </c>
    </row>
    <row r="1937" spans="1:4" x14ac:dyDescent="0.25">
      <c r="A1937" t="s">
        <v>685</v>
      </c>
      <c r="B1937">
        <v>117</v>
      </c>
      <c r="D1937">
        <v>1760</v>
      </c>
    </row>
    <row r="1938" spans="1:4" x14ac:dyDescent="0.25">
      <c r="A1938" t="s">
        <v>686</v>
      </c>
      <c r="B1938">
        <v>117</v>
      </c>
    </row>
    <row r="1939" spans="1:4" x14ac:dyDescent="0.25">
      <c r="A1939" t="s">
        <v>687</v>
      </c>
      <c r="B1939">
        <v>117</v>
      </c>
    </row>
    <row r="1940" spans="1:4" x14ac:dyDescent="0.25">
      <c r="A1940" t="s">
        <v>688</v>
      </c>
      <c r="B1940">
        <v>117</v>
      </c>
    </row>
    <row r="1941" spans="1:4" x14ac:dyDescent="0.25">
      <c r="A1941" t="s">
        <v>689</v>
      </c>
      <c r="B1941">
        <v>117</v>
      </c>
      <c r="D1941" t="b">
        <v>0</v>
      </c>
    </row>
    <row r="1942" spans="1:4" x14ac:dyDescent="0.25">
      <c r="A1942" t="s">
        <v>690</v>
      </c>
      <c r="B1942">
        <v>117</v>
      </c>
      <c r="D1942" t="b">
        <v>0</v>
      </c>
    </row>
    <row r="1943" spans="1:4" x14ac:dyDescent="0.25">
      <c r="A1943" t="s">
        <v>676</v>
      </c>
      <c r="B1943">
        <v>119</v>
      </c>
      <c r="D1943">
        <v>4423</v>
      </c>
    </row>
    <row r="1944" spans="1:4" x14ac:dyDescent="0.25">
      <c r="A1944" t="s">
        <v>36</v>
      </c>
      <c r="B1944">
        <v>119</v>
      </c>
      <c r="D1944">
        <v>1</v>
      </c>
    </row>
    <row r="1945" spans="1:4" x14ac:dyDescent="0.25">
      <c r="A1945" t="s">
        <v>503</v>
      </c>
      <c r="B1945">
        <v>119</v>
      </c>
      <c r="D1945" t="s">
        <v>800</v>
      </c>
    </row>
    <row r="1946" spans="1:4" x14ac:dyDescent="0.25">
      <c r="A1946" t="s">
        <v>677</v>
      </c>
      <c r="B1946">
        <v>119</v>
      </c>
      <c r="D1946">
        <v>590</v>
      </c>
    </row>
    <row r="1947" spans="1:4" x14ac:dyDescent="0.25">
      <c r="A1947" t="s">
        <v>42</v>
      </c>
      <c r="B1947">
        <v>119</v>
      </c>
      <c r="D1947">
        <v>30</v>
      </c>
    </row>
    <row r="1948" spans="1:4" x14ac:dyDescent="0.25">
      <c r="A1948" t="s">
        <v>678</v>
      </c>
      <c r="B1948">
        <v>119</v>
      </c>
      <c r="D1948">
        <v>13.4</v>
      </c>
    </row>
    <row r="1949" spans="1:4" x14ac:dyDescent="0.25">
      <c r="A1949" t="s">
        <v>41</v>
      </c>
      <c r="B1949">
        <v>119</v>
      </c>
      <c r="D1949">
        <v>0</v>
      </c>
    </row>
    <row r="1950" spans="1:4" x14ac:dyDescent="0.25">
      <c r="A1950" t="s">
        <v>679</v>
      </c>
      <c r="B1950">
        <v>119</v>
      </c>
      <c r="D1950">
        <v>0</v>
      </c>
    </row>
    <row r="1951" spans="1:4" x14ac:dyDescent="0.25">
      <c r="A1951" t="s">
        <v>563</v>
      </c>
      <c r="B1951">
        <v>119</v>
      </c>
      <c r="D1951">
        <v>0</v>
      </c>
    </row>
    <row r="1952" spans="1:4" x14ac:dyDescent="0.25">
      <c r="A1952" t="s">
        <v>680</v>
      </c>
      <c r="B1952">
        <v>119</v>
      </c>
      <c r="D1952">
        <v>0</v>
      </c>
    </row>
    <row r="1953" spans="1:6" x14ac:dyDescent="0.25">
      <c r="A1953" t="s">
        <v>681</v>
      </c>
      <c r="B1953">
        <v>119</v>
      </c>
      <c r="D1953">
        <v>16</v>
      </c>
    </row>
    <row r="1954" spans="1:6" x14ac:dyDescent="0.25">
      <c r="A1954" t="s">
        <v>682</v>
      </c>
      <c r="B1954">
        <v>119</v>
      </c>
      <c r="D1954">
        <v>200</v>
      </c>
    </row>
    <row r="1955" spans="1:6" x14ac:dyDescent="0.25">
      <c r="A1955" t="s">
        <v>683</v>
      </c>
      <c r="B1955">
        <v>119</v>
      </c>
      <c r="D1955">
        <v>1320</v>
      </c>
    </row>
    <row r="1956" spans="1:6" x14ac:dyDescent="0.25">
      <c r="A1956" t="s">
        <v>684</v>
      </c>
      <c r="B1956">
        <v>119</v>
      </c>
      <c r="D1956">
        <v>880</v>
      </c>
    </row>
    <row r="1957" spans="1:6" x14ac:dyDescent="0.25">
      <c r="A1957" t="s">
        <v>685</v>
      </c>
      <c r="B1957">
        <v>119</v>
      </c>
      <c r="D1957">
        <v>1760</v>
      </c>
    </row>
    <row r="1958" spans="1:6" x14ac:dyDescent="0.25">
      <c r="A1958" t="s">
        <v>686</v>
      </c>
      <c r="B1958">
        <v>119</v>
      </c>
    </row>
    <row r="1959" spans="1:6" x14ac:dyDescent="0.25">
      <c r="A1959" t="s">
        <v>687</v>
      </c>
      <c r="B1959">
        <v>119</v>
      </c>
    </row>
    <row r="1960" spans="1:6" x14ac:dyDescent="0.25">
      <c r="A1960" t="s">
        <v>688</v>
      </c>
      <c r="B1960">
        <v>119</v>
      </c>
    </row>
    <row r="1961" spans="1:6" x14ac:dyDescent="0.25">
      <c r="A1961" t="s">
        <v>689</v>
      </c>
      <c r="B1961">
        <v>119</v>
      </c>
      <c r="D1961" t="b">
        <v>0</v>
      </c>
    </row>
    <row r="1962" spans="1:6" x14ac:dyDescent="0.25">
      <c r="A1962" t="s">
        <v>690</v>
      </c>
      <c r="B1962">
        <v>119</v>
      </c>
      <c r="D1962" t="b">
        <v>0</v>
      </c>
    </row>
    <row r="1963" spans="1:6" x14ac:dyDescent="0.25">
      <c r="A1963" t="s">
        <v>676</v>
      </c>
      <c r="B1963">
        <v>120</v>
      </c>
      <c r="F1963">
        <v>2950</v>
      </c>
    </row>
    <row r="1964" spans="1:6" x14ac:dyDescent="0.25">
      <c r="A1964" t="s">
        <v>36</v>
      </c>
      <c r="B1964">
        <v>120</v>
      </c>
      <c r="F1964">
        <v>1</v>
      </c>
    </row>
    <row r="1965" spans="1:6" x14ac:dyDescent="0.25">
      <c r="A1965" t="s">
        <v>503</v>
      </c>
      <c r="B1965">
        <v>120</v>
      </c>
      <c r="F1965" t="s">
        <v>801</v>
      </c>
    </row>
    <row r="1966" spans="1:6" x14ac:dyDescent="0.25">
      <c r="A1966" t="s">
        <v>677</v>
      </c>
      <c r="B1966">
        <v>120</v>
      </c>
      <c r="F1966">
        <v>821</v>
      </c>
    </row>
    <row r="1967" spans="1:6" x14ac:dyDescent="0.25">
      <c r="A1967" t="s">
        <v>42</v>
      </c>
      <c r="B1967">
        <v>120</v>
      </c>
      <c r="F1967">
        <v>25</v>
      </c>
    </row>
    <row r="1968" spans="1:6" x14ac:dyDescent="0.25">
      <c r="A1968" t="s">
        <v>678</v>
      </c>
      <c r="B1968">
        <v>120</v>
      </c>
      <c r="F1968">
        <v>22.4</v>
      </c>
    </row>
    <row r="1969" spans="1:6" x14ac:dyDescent="0.25">
      <c r="A1969" t="s">
        <v>41</v>
      </c>
      <c r="B1969">
        <v>120</v>
      </c>
      <c r="F1969">
        <v>0</v>
      </c>
    </row>
    <row r="1970" spans="1:6" x14ac:dyDescent="0.25">
      <c r="A1970" t="s">
        <v>679</v>
      </c>
      <c r="B1970">
        <v>120</v>
      </c>
      <c r="F1970">
        <v>12</v>
      </c>
    </row>
    <row r="1971" spans="1:6" x14ac:dyDescent="0.25">
      <c r="A1971" t="s">
        <v>563</v>
      </c>
      <c r="B1971">
        <v>120</v>
      </c>
      <c r="F1971">
        <v>0</v>
      </c>
    </row>
    <row r="1972" spans="1:6" x14ac:dyDescent="0.25">
      <c r="A1972" t="s">
        <v>680</v>
      </c>
      <c r="B1972">
        <v>120</v>
      </c>
      <c r="F1972">
        <v>0</v>
      </c>
    </row>
    <row r="1973" spans="1:6" x14ac:dyDescent="0.25">
      <c r="A1973" t="s">
        <v>681</v>
      </c>
      <c r="B1973">
        <v>120</v>
      </c>
      <c r="F1973">
        <v>16</v>
      </c>
    </row>
    <row r="1974" spans="1:6" x14ac:dyDescent="0.25">
      <c r="A1974" t="s">
        <v>682</v>
      </c>
      <c r="B1974">
        <v>120</v>
      </c>
      <c r="F1974">
        <v>200</v>
      </c>
    </row>
    <row r="1975" spans="1:6" x14ac:dyDescent="0.25">
      <c r="A1975" t="s">
        <v>683</v>
      </c>
      <c r="B1975">
        <v>120</v>
      </c>
      <c r="F1975">
        <v>1101</v>
      </c>
    </row>
    <row r="1976" spans="1:6" x14ac:dyDescent="0.25">
      <c r="A1976" t="s">
        <v>684</v>
      </c>
      <c r="B1976">
        <v>120</v>
      </c>
      <c r="F1976">
        <v>734</v>
      </c>
    </row>
    <row r="1977" spans="1:6" x14ac:dyDescent="0.25">
      <c r="A1977" t="s">
        <v>685</v>
      </c>
      <c r="B1977">
        <v>120</v>
      </c>
      <c r="F1977">
        <v>1468</v>
      </c>
    </row>
    <row r="1978" spans="1:6" x14ac:dyDescent="0.25">
      <c r="A1978" t="s">
        <v>686</v>
      </c>
      <c r="B1978">
        <v>120</v>
      </c>
    </row>
    <row r="1979" spans="1:6" x14ac:dyDescent="0.25">
      <c r="A1979" t="s">
        <v>687</v>
      </c>
      <c r="B1979">
        <v>120</v>
      </c>
    </row>
    <row r="1980" spans="1:6" x14ac:dyDescent="0.25">
      <c r="A1980" t="s">
        <v>688</v>
      </c>
      <c r="B1980">
        <v>120</v>
      </c>
    </row>
    <row r="1981" spans="1:6" x14ac:dyDescent="0.25">
      <c r="A1981" t="s">
        <v>689</v>
      </c>
      <c r="B1981">
        <v>120</v>
      </c>
      <c r="F1981" t="b">
        <v>0</v>
      </c>
    </row>
    <row r="1982" spans="1:6" x14ac:dyDescent="0.25">
      <c r="A1982" t="s">
        <v>690</v>
      </c>
      <c r="B1982">
        <v>120</v>
      </c>
      <c r="F1982" t="b">
        <v>0</v>
      </c>
    </row>
    <row r="1983" spans="1:6" x14ac:dyDescent="0.25">
      <c r="A1983" t="s">
        <v>676</v>
      </c>
      <c r="B1983">
        <v>121</v>
      </c>
      <c r="C1983">
        <v>4424</v>
      </c>
    </row>
    <row r="1984" spans="1:6" x14ac:dyDescent="0.25">
      <c r="A1984" t="s">
        <v>36</v>
      </c>
      <c r="B1984">
        <v>121</v>
      </c>
      <c r="C1984" t="s">
        <v>692</v>
      </c>
    </row>
    <row r="1985" spans="1:3" x14ac:dyDescent="0.25">
      <c r="A1985" t="s">
        <v>503</v>
      </c>
      <c r="B1985">
        <v>121</v>
      </c>
      <c r="C1985" t="s">
        <v>774</v>
      </c>
    </row>
    <row r="1986" spans="1:3" x14ac:dyDescent="0.25">
      <c r="A1986" t="s">
        <v>677</v>
      </c>
      <c r="B1986">
        <v>121</v>
      </c>
      <c r="C1986">
        <v>712</v>
      </c>
    </row>
    <row r="1987" spans="1:3" x14ac:dyDescent="0.25">
      <c r="A1987" t="s">
        <v>42</v>
      </c>
      <c r="B1987">
        <v>121</v>
      </c>
      <c r="C1987">
        <v>40</v>
      </c>
    </row>
    <row r="1988" spans="1:3" x14ac:dyDescent="0.25">
      <c r="A1988" t="s">
        <v>678</v>
      </c>
      <c r="B1988">
        <v>121</v>
      </c>
      <c r="C1988">
        <v>12.1</v>
      </c>
    </row>
    <row r="1989" spans="1:3" x14ac:dyDescent="0.25">
      <c r="A1989" t="s">
        <v>41</v>
      </c>
      <c r="B1989">
        <v>121</v>
      </c>
      <c r="C1989">
        <v>0</v>
      </c>
    </row>
    <row r="1990" spans="1:3" x14ac:dyDescent="0.25">
      <c r="A1990" t="s">
        <v>679</v>
      </c>
      <c r="B1990">
        <v>121</v>
      </c>
      <c r="C1990">
        <v>24</v>
      </c>
    </row>
    <row r="1991" spans="1:3" x14ac:dyDescent="0.25">
      <c r="A1991" t="s">
        <v>563</v>
      </c>
      <c r="B1991">
        <v>121</v>
      </c>
      <c r="C1991">
        <v>0</v>
      </c>
    </row>
    <row r="1992" spans="1:3" x14ac:dyDescent="0.25">
      <c r="A1992" t="s">
        <v>680</v>
      </c>
      <c r="B1992">
        <v>121</v>
      </c>
      <c r="C1992">
        <v>0</v>
      </c>
    </row>
    <row r="1993" spans="1:3" x14ac:dyDescent="0.25">
      <c r="A1993" t="s">
        <v>681</v>
      </c>
      <c r="B1993">
        <v>121</v>
      </c>
      <c r="C1993">
        <v>16</v>
      </c>
    </row>
    <row r="1994" spans="1:3" x14ac:dyDescent="0.25">
      <c r="A1994" t="s">
        <v>682</v>
      </c>
      <c r="B1994">
        <v>121</v>
      </c>
      <c r="C1994">
        <v>200</v>
      </c>
    </row>
    <row r="1995" spans="1:3" x14ac:dyDescent="0.25">
      <c r="A1995" t="s">
        <v>683</v>
      </c>
      <c r="B1995">
        <v>121</v>
      </c>
      <c r="C1995">
        <v>1761</v>
      </c>
    </row>
    <row r="1996" spans="1:3" x14ac:dyDescent="0.25">
      <c r="A1996" t="s">
        <v>684</v>
      </c>
      <c r="B1996">
        <v>121</v>
      </c>
      <c r="C1996">
        <v>1174</v>
      </c>
    </row>
    <row r="1997" spans="1:3" x14ac:dyDescent="0.25">
      <c r="A1997" t="s">
        <v>685</v>
      </c>
      <c r="B1997">
        <v>121</v>
      </c>
      <c r="C1997">
        <v>2348</v>
      </c>
    </row>
    <row r="1998" spans="1:3" x14ac:dyDescent="0.25">
      <c r="A1998" t="s">
        <v>686</v>
      </c>
      <c r="B1998">
        <v>121</v>
      </c>
    </row>
    <row r="1999" spans="1:3" x14ac:dyDescent="0.25">
      <c r="A1999" t="s">
        <v>687</v>
      </c>
      <c r="B1999">
        <v>121</v>
      </c>
    </row>
    <row r="2000" spans="1:3" x14ac:dyDescent="0.25">
      <c r="A2000" t="s">
        <v>688</v>
      </c>
      <c r="B2000">
        <v>121</v>
      </c>
    </row>
    <row r="2001" spans="1:6" x14ac:dyDescent="0.25">
      <c r="A2001" t="s">
        <v>689</v>
      </c>
      <c r="B2001">
        <v>121</v>
      </c>
      <c r="C2001" t="b">
        <v>0</v>
      </c>
    </row>
    <row r="2002" spans="1:6" x14ac:dyDescent="0.25">
      <c r="A2002" t="s">
        <v>690</v>
      </c>
      <c r="B2002">
        <v>121</v>
      </c>
      <c r="C2002" t="b">
        <v>0</v>
      </c>
    </row>
    <row r="2003" spans="1:6" x14ac:dyDescent="0.25">
      <c r="A2003" t="s">
        <v>676</v>
      </c>
      <c r="B2003">
        <v>122</v>
      </c>
      <c r="F2003">
        <v>4424</v>
      </c>
    </row>
    <row r="2004" spans="1:6" x14ac:dyDescent="0.25">
      <c r="A2004" t="s">
        <v>36</v>
      </c>
      <c r="B2004">
        <v>122</v>
      </c>
      <c r="F2004">
        <v>3</v>
      </c>
    </row>
    <row r="2005" spans="1:6" x14ac:dyDescent="0.25">
      <c r="A2005" t="s">
        <v>503</v>
      </c>
      <c r="B2005">
        <v>122</v>
      </c>
      <c r="F2005" t="s">
        <v>802</v>
      </c>
    </row>
    <row r="2006" spans="1:6" x14ac:dyDescent="0.25">
      <c r="A2006" t="s">
        <v>677</v>
      </c>
      <c r="B2006">
        <v>122</v>
      </c>
      <c r="F2006">
        <v>919</v>
      </c>
    </row>
    <row r="2007" spans="1:6" x14ac:dyDescent="0.25">
      <c r="A2007" t="s">
        <v>42</v>
      </c>
      <c r="B2007">
        <v>122</v>
      </c>
      <c r="F2007">
        <v>40</v>
      </c>
    </row>
    <row r="2008" spans="1:6" x14ac:dyDescent="0.25">
      <c r="A2008" t="s">
        <v>678</v>
      </c>
      <c r="B2008">
        <v>122</v>
      </c>
      <c r="F2008">
        <v>15.7</v>
      </c>
    </row>
    <row r="2009" spans="1:6" x14ac:dyDescent="0.25">
      <c r="A2009" t="s">
        <v>41</v>
      </c>
      <c r="B2009">
        <v>122</v>
      </c>
      <c r="F2009">
        <v>0</v>
      </c>
    </row>
    <row r="2010" spans="1:6" x14ac:dyDescent="0.25">
      <c r="A2010" t="s">
        <v>679</v>
      </c>
      <c r="B2010">
        <v>122</v>
      </c>
      <c r="F2010">
        <v>12</v>
      </c>
    </row>
    <row r="2011" spans="1:6" x14ac:dyDescent="0.25">
      <c r="A2011" t="s">
        <v>563</v>
      </c>
      <c r="B2011">
        <v>122</v>
      </c>
      <c r="F2011">
        <v>0</v>
      </c>
    </row>
    <row r="2012" spans="1:6" x14ac:dyDescent="0.25">
      <c r="A2012" t="s">
        <v>680</v>
      </c>
      <c r="B2012">
        <v>122</v>
      </c>
      <c r="F2012">
        <v>0</v>
      </c>
    </row>
    <row r="2013" spans="1:6" x14ac:dyDescent="0.25">
      <c r="A2013" t="s">
        <v>681</v>
      </c>
      <c r="B2013">
        <v>122</v>
      </c>
      <c r="F2013">
        <v>16</v>
      </c>
    </row>
    <row r="2014" spans="1:6" x14ac:dyDescent="0.25">
      <c r="A2014" t="s">
        <v>682</v>
      </c>
      <c r="B2014">
        <v>122</v>
      </c>
      <c r="F2014">
        <v>200</v>
      </c>
    </row>
    <row r="2015" spans="1:6" x14ac:dyDescent="0.25">
      <c r="A2015" t="s">
        <v>683</v>
      </c>
      <c r="B2015">
        <v>122</v>
      </c>
      <c r="F2015">
        <v>1761</v>
      </c>
    </row>
    <row r="2016" spans="1:6" x14ac:dyDescent="0.25">
      <c r="A2016" t="s">
        <v>684</v>
      </c>
      <c r="B2016">
        <v>122</v>
      </c>
      <c r="F2016">
        <v>1174</v>
      </c>
    </row>
    <row r="2017" spans="1:6" x14ac:dyDescent="0.25">
      <c r="A2017" t="s">
        <v>685</v>
      </c>
      <c r="B2017">
        <v>122</v>
      </c>
      <c r="F2017">
        <v>2348</v>
      </c>
    </row>
    <row r="2018" spans="1:6" x14ac:dyDescent="0.25">
      <c r="A2018" t="s">
        <v>686</v>
      </c>
      <c r="B2018">
        <v>122</v>
      </c>
    </row>
    <row r="2019" spans="1:6" x14ac:dyDescent="0.25">
      <c r="A2019" t="s">
        <v>687</v>
      </c>
      <c r="B2019">
        <v>122</v>
      </c>
    </row>
    <row r="2020" spans="1:6" x14ac:dyDescent="0.25">
      <c r="A2020" t="s">
        <v>688</v>
      </c>
      <c r="B2020">
        <v>122</v>
      </c>
    </row>
    <row r="2021" spans="1:6" x14ac:dyDescent="0.25">
      <c r="A2021" t="s">
        <v>689</v>
      </c>
      <c r="B2021">
        <v>122</v>
      </c>
      <c r="F2021" t="b">
        <v>0</v>
      </c>
    </row>
    <row r="2022" spans="1:6" x14ac:dyDescent="0.25">
      <c r="A2022" t="s">
        <v>690</v>
      </c>
      <c r="B2022">
        <v>122</v>
      </c>
      <c r="F2022" t="b">
        <v>0</v>
      </c>
    </row>
    <row r="2023" spans="1:6" x14ac:dyDescent="0.25">
      <c r="A2023" t="s">
        <v>676</v>
      </c>
      <c r="B2023">
        <v>123</v>
      </c>
      <c r="C2023">
        <v>4399</v>
      </c>
      <c r="D2023">
        <v>4424</v>
      </c>
    </row>
    <row r="2024" spans="1:6" x14ac:dyDescent="0.25">
      <c r="A2024" t="s">
        <v>36</v>
      </c>
      <c r="B2024">
        <v>123</v>
      </c>
      <c r="C2024">
        <v>2</v>
      </c>
      <c r="D2024">
        <v>2</v>
      </c>
    </row>
    <row r="2025" spans="1:6" x14ac:dyDescent="0.25">
      <c r="A2025" t="s">
        <v>503</v>
      </c>
      <c r="B2025">
        <v>123</v>
      </c>
      <c r="C2025" t="s">
        <v>774</v>
      </c>
      <c r="D2025" t="s">
        <v>774</v>
      </c>
    </row>
    <row r="2026" spans="1:6" x14ac:dyDescent="0.25">
      <c r="A2026" t="s">
        <v>677</v>
      </c>
      <c r="B2026">
        <v>123</v>
      </c>
      <c r="C2026">
        <v>435</v>
      </c>
      <c r="D2026">
        <v>528</v>
      </c>
    </row>
    <row r="2027" spans="1:6" x14ac:dyDescent="0.25">
      <c r="A2027" t="s">
        <v>42</v>
      </c>
      <c r="B2027">
        <v>123</v>
      </c>
      <c r="C2027">
        <v>30</v>
      </c>
      <c r="D2027">
        <v>40</v>
      </c>
    </row>
    <row r="2028" spans="1:6" x14ac:dyDescent="0.25">
      <c r="A2028" t="s">
        <v>678</v>
      </c>
      <c r="B2028">
        <v>123</v>
      </c>
      <c r="C2028">
        <v>9.9</v>
      </c>
      <c r="D2028">
        <v>9</v>
      </c>
    </row>
    <row r="2029" spans="1:6" x14ac:dyDescent="0.25">
      <c r="A2029" t="s">
        <v>41</v>
      </c>
      <c r="B2029">
        <v>123</v>
      </c>
      <c r="C2029">
        <v>0</v>
      </c>
      <c r="D2029">
        <v>0</v>
      </c>
    </row>
    <row r="2030" spans="1:6" x14ac:dyDescent="0.25">
      <c r="A2030" t="s">
        <v>679</v>
      </c>
      <c r="B2030">
        <v>123</v>
      </c>
      <c r="C2030">
        <v>24</v>
      </c>
      <c r="D2030">
        <v>24</v>
      </c>
    </row>
    <row r="2031" spans="1:6" x14ac:dyDescent="0.25">
      <c r="A2031" t="s">
        <v>563</v>
      </c>
      <c r="B2031">
        <v>123</v>
      </c>
      <c r="C2031">
        <v>0</v>
      </c>
      <c r="D2031">
        <v>0</v>
      </c>
    </row>
    <row r="2032" spans="1:6" x14ac:dyDescent="0.25">
      <c r="A2032" t="s">
        <v>680</v>
      </c>
      <c r="B2032">
        <v>123</v>
      </c>
      <c r="C2032">
        <v>0</v>
      </c>
      <c r="D2032">
        <v>0</v>
      </c>
    </row>
    <row r="2033" spans="1:4" x14ac:dyDescent="0.25">
      <c r="A2033" t="s">
        <v>681</v>
      </c>
      <c r="B2033">
        <v>123</v>
      </c>
      <c r="C2033">
        <v>16</v>
      </c>
      <c r="D2033">
        <v>16</v>
      </c>
    </row>
    <row r="2034" spans="1:4" x14ac:dyDescent="0.25">
      <c r="A2034" t="s">
        <v>682</v>
      </c>
      <c r="B2034">
        <v>123</v>
      </c>
      <c r="C2034">
        <v>100</v>
      </c>
      <c r="D2034">
        <v>100</v>
      </c>
    </row>
    <row r="2035" spans="1:4" x14ac:dyDescent="0.25">
      <c r="A2035" t="s">
        <v>683</v>
      </c>
      <c r="B2035">
        <v>123</v>
      </c>
      <c r="C2035">
        <v>1320</v>
      </c>
      <c r="D2035">
        <v>1761</v>
      </c>
    </row>
    <row r="2036" spans="1:4" x14ac:dyDescent="0.25">
      <c r="A2036" t="s">
        <v>684</v>
      </c>
      <c r="B2036">
        <v>123</v>
      </c>
      <c r="C2036">
        <v>880</v>
      </c>
      <c r="D2036">
        <v>1174</v>
      </c>
    </row>
    <row r="2037" spans="1:4" x14ac:dyDescent="0.25">
      <c r="A2037" t="s">
        <v>685</v>
      </c>
      <c r="B2037">
        <v>123</v>
      </c>
      <c r="C2037">
        <v>1760</v>
      </c>
      <c r="D2037">
        <v>2348</v>
      </c>
    </row>
    <row r="2038" spans="1:4" x14ac:dyDescent="0.25">
      <c r="A2038" t="s">
        <v>686</v>
      </c>
      <c r="B2038">
        <v>123</v>
      </c>
      <c r="C2038">
        <v>194</v>
      </c>
      <c r="D2038">
        <v>130</v>
      </c>
    </row>
    <row r="2039" spans="1:4" x14ac:dyDescent="0.25">
      <c r="A2039" t="s">
        <v>687</v>
      </c>
      <c r="B2039">
        <v>123</v>
      </c>
      <c r="C2039">
        <v>12905</v>
      </c>
      <c r="D2039">
        <v>13113</v>
      </c>
    </row>
    <row r="2040" spans="1:4" x14ac:dyDescent="0.25">
      <c r="A2040" t="s">
        <v>688</v>
      </c>
      <c r="B2040">
        <v>123</v>
      </c>
      <c r="C2040">
        <v>0</v>
      </c>
      <c r="D2040">
        <v>0</v>
      </c>
    </row>
    <row r="2041" spans="1:4" x14ac:dyDescent="0.25">
      <c r="A2041" t="s">
        <v>689</v>
      </c>
      <c r="B2041">
        <v>123</v>
      </c>
      <c r="C2041" t="b">
        <v>0</v>
      </c>
      <c r="D2041" t="b">
        <v>0</v>
      </c>
    </row>
    <row r="2042" spans="1:4" x14ac:dyDescent="0.25">
      <c r="A2042" t="s">
        <v>690</v>
      </c>
      <c r="B2042">
        <v>123</v>
      </c>
      <c r="C2042" t="b">
        <v>0</v>
      </c>
      <c r="D2042" t="b">
        <v>0</v>
      </c>
    </row>
    <row r="2043" spans="1:4" x14ac:dyDescent="0.25">
      <c r="A2043" t="s">
        <v>676</v>
      </c>
      <c r="B2043">
        <v>124</v>
      </c>
      <c r="C2043">
        <v>4412</v>
      </c>
    </row>
    <row r="2044" spans="1:4" x14ac:dyDescent="0.25">
      <c r="A2044" t="s">
        <v>36</v>
      </c>
      <c r="B2044">
        <v>124</v>
      </c>
      <c r="C2044">
        <v>1</v>
      </c>
    </row>
    <row r="2045" spans="1:4" x14ac:dyDescent="0.25">
      <c r="A2045" t="s">
        <v>503</v>
      </c>
      <c r="B2045">
        <v>124</v>
      </c>
      <c r="C2045" t="s">
        <v>780</v>
      </c>
    </row>
    <row r="2046" spans="1:4" x14ac:dyDescent="0.25">
      <c r="A2046" t="s">
        <v>677</v>
      </c>
      <c r="B2046">
        <v>124</v>
      </c>
      <c r="C2046">
        <v>904</v>
      </c>
    </row>
    <row r="2047" spans="1:4" x14ac:dyDescent="0.25">
      <c r="A2047" t="s">
        <v>42</v>
      </c>
      <c r="B2047">
        <v>124</v>
      </c>
      <c r="C2047">
        <v>30</v>
      </c>
    </row>
    <row r="2048" spans="1:4" x14ac:dyDescent="0.25">
      <c r="A2048" t="s">
        <v>678</v>
      </c>
      <c r="B2048">
        <v>124</v>
      </c>
      <c r="C2048">
        <v>20.5</v>
      </c>
    </row>
    <row r="2049" spans="1:5" x14ac:dyDescent="0.25">
      <c r="A2049" t="s">
        <v>41</v>
      </c>
      <c r="B2049">
        <v>124</v>
      </c>
      <c r="C2049">
        <v>0</v>
      </c>
    </row>
    <row r="2050" spans="1:5" x14ac:dyDescent="0.25">
      <c r="A2050" t="s">
        <v>679</v>
      </c>
      <c r="B2050">
        <v>124</v>
      </c>
      <c r="C2050">
        <v>12</v>
      </c>
    </row>
    <row r="2051" spans="1:5" x14ac:dyDescent="0.25">
      <c r="A2051" t="s">
        <v>563</v>
      </c>
      <c r="B2051">
        <v>124</v>
      </c>
      <c r="C2051">
        <v>0</v>
      </c>
    </row>
    <row r="2052" spans="1:5" x14ac:dyDescent="0.25">
      <c r="A2052" t="s">
        <v>680</v>
      </c>
      <c r="B2052">
        <v>124</v>
      </c>
      <c r="C2052">
        <v>0</v>
      </c>
    </row>
    <row r="2053" spans="1:5" x14ac:dyDescent="0.25">
      <c r="A2053" t="s">
        <v>681</v>
      </c>
      <c r="B2053">
        <v>124</v>
      </c>
      <c r="C2053">
        <v>16</v>
      </c>
    </row>
    <row r="2054" spans="1:5" x14ac:dyDescent="0.25">
      <c r="A2054" t="s">
        <v>682</v>
      </c>
      <c r="B2054">
        <v>124</v>
      </c>
      <c r="C2054">
        <v>200</v>
      </c>
    </row>
    <row r="2055" spans="1:5" x14ac:dyDescent="0.25">
      <c r="A2055" t="s">
        <v>683</v>
      </c>
      <c r="B2055">
        <v>124</v>
      </c>
      <c r="C2055">
        <v>1320</v>
      </c>
    </row>
    <row r="2056" spans="1:5" x14ac:dyDescent="0.25">
      <c r="A2056" t="s">
        <v>684</v>
      </c>
      <c r="B2056">
        <v>124</v>
      </c>
      <c r="C2056">
        <v>880</v>
      </c>
    </row>
    <row r="2057" spans="1:5" x14ac:dyDescent="0.25">
      <c r="A2057" t="s">
        <v>685</v>
      </c>
      <c r="B2057">
        <v>124</v>
      </c>
      <c r="C2057">
        <v>1760</v>
      </c>
    </row>
    <row r="2058" spans="1:5" x14ac:dyDescent="0.25">
      <c r="A2058" t="s">
        <v>686</v>
      </c>
      <c r="B2058">
        <v>124</v>
      </c>
    </row>
    <row r="2059" spans="1:5" x14ac:dyDescent="0.25">
      <c r="A2059" t="s">
        <v>687</v>
      </c>
      <c r="B2059">
        <v>124</v>
      </c>
    </row>
    <row r="2060" spans="1:5" x14ac:dyDescent="0.25">
      <c r="A2060" t="s">
        <v>688</v>
      </c>
      <c r="B2060">
        <v>124</v>
      </c>
    </row>
    <row r="2061" spans="1:5" x14ac:dyDescent="0.25">
      <c r="A2061" t="s">
        <v>689</v>
      </c>
      <c r="B2061">
        <v>124</v>
      </c>
      <c r="C2061" t="b">
        <v>0</v>
      </c>
    </row>
    <row r="2062" spans="1:5" x14ac:dyDescent="0.25">
      <c r="A2062" t="s">
        <v>690</v>
      </c>
      <c r="B2062">
        <v>124</v>
      </c>
      <c r="C2062" t="b">
        <v>0</v>
      </c>
    </row>
    <row r="2063" spans="1:5" x14ac:dyDescent="0.25">
      <c r="A2063" t="s">
        <v>676</v>
      </c>
      <c r="B2063">
        <v>127</v>
      </c>
      <c r="E2063">
        <v>2975</v>
      </c>
    </row>
    <row r="2064" spans="1:5" x14ac:dyDescent="0.25">
      <c r="A2064" t="s">
        <v>36</v>
      </c>
      <c r="B2064">
        <v>127</v>
      </c>
      <c r="E2064">
        <v>1</v>
      </c>
    </row>
    <row r="2065" spans="1:5" x14ac:dyDescent="0.25">
      <c r="A2065" t="s">
        <v>503</v>
      </c>
      <c r="B2065">
        <v>127</v>
      </c>
      <c r="E2065" t="s">
        <v>803</v>
      </c>
    </row>
    <row r="2066" spans="1:5" x14ac:dyDescent="0.25">
      <c r="A2066" t="s">
        <v>677</v>
      </c>
      <c r="B2066">
        <v>127</v>
      </c>
      <c r="E2066">
        <v>969</v>
      </c>
    </row>
    <row r="2067" spans="1:5" x14ac:dyDescent="0.25">
      <c r="A2067" t="s">
        <v>42</v>
      </c>
      <c r="B2067">
        <v>127</v>
      </c>
      <c r="E2067">
        <v>25</v>
      </c>
    </row>
    <row r="2068" spans="1:5" x14ac:dyDescent="0.25">
      <c r="A2068" t="s">
        <v>678</v>
      </c>
      <c r="B2068">
        <v>127</v>
      </c>
      <c r="E2068">
        <v>26.4</v>
      </c>
    </row>
    <row r="2069" spans="1:5" x14ac:dyDescent="0.25">
      <c r="A2069" t="s">
        <v>41</v>
      </c>
      <c r="B2069">
        <v>127</v>
      </c>
      <c r="E2069">
        <v>0</v>
      </c>
    </row>
    <row r="2070" spans="1:5" x14ac:dyDescent="0.25">
      <c r="A2070" t="s">
        <v>679</v>
      </c>
      <c r="B2070">
        <v>127</v>
      </c>
      <c r="E2070">
        <v>0</v>
      </c>
    </row>
    <row r="2071" spans="1:5" x14ac:dyDescent="0.25">
      <c r="A2071" t="s">
        <v>563</v>
      </c>
      <c r="B2071">
        <v>127</v>
      </c>
      <c r="E2071">
        <v>0</v>
      </c>
    </row>
    <row r="2072" spans="1:5" x14ac:dyDescent="0.25">
      <c r="A2072" t="s">
        <v>680</v>
      </c>
      <c r="B2072">
        <v>127</v>
      </c>
      <c r="E2072">
        <v>0</v>
      </c>
    </row>
    <row r="2073" spans="1:5" x14ac:dyDescent="0.25">
      <c r="A2073" t="s">
        <v>681</v>
      </c>
      <c r="B2073">
        <v>127</v>
      </c>
      <c r="E2073">
        <v>16</v>
      </c>
    </row>
    <row r="2074" spans="1:5" x14ac:dyDescent="0.25">
      <c r="A2074" t="s">
        <v>682</v>
      </c>
      <c r="B2074">
        <v>127</v>
      </c>
      <c r="E2074">
        <v>200</v>
      </c>
    </row>
    <row r="2075" spans="1:5" x14ac:dyDescent="0.25">
      <c r="A2075" t="s">
        <v>683</v>
      </c>
      <c r="B2075">
        <v>127</v>
      </c>
      <c r="E2075">
        <v>1101</v>
      </c>
    </row>
    <row r="2076" spans="1:5" x14ac:dyDescent="0.25">
      <c r="A2076" t="s">
        <v>684</v>
      </c>
      <c r="B2076">
        <v>127</v>
      </c>
      <c r="E2076">
        <v>734</v>
      </c>
    </row>
    <row r="2077" spans="1:5" x14ac:dyDescent="0.25">
      <c r="A2077" t="s">
        <v>685</v>
      </c>
      <c r="B2077">
        <v>127</v>
      </c>
      <c r="E2077">
        <v>1468</v>
      </c>
    </row>
    <row r="2078" spans="1:5" x14ac:dyDescent="0.25">
      <c r="A2078" t="s">
        <v>686</v>
      </c>
      <c r="B2078">
        <v>127</v>
      </c>
    </row>
    <row r="2079" spans="1:5" x14ac:dyDescent="0.25">
      <c r="A2079" t="s">
        <v>687</v>
      </c>
      <c r="B2079">
        <v>127</v>
      </c>
    </row>
    <row r="2080" spans="1:5" x14ac:dyDescent="0.25">
      <c r="A2080" t="s">
        <v>688</v>
      </c>
      <c r="B2080">
        <v>127</v>
      </c>
    </row>
    <row r="2081" spans="1:6" x14ac:dyDescent="0.25">
      <c r="A2081" t="s">
        <v>689</v>
      </c>
      <c r="B2081">
        <v>127</v>
      </c>
      <c r="E2081" t="b">
        <v>0</v>
      </c>
    </row>
    <row r="2082" spans="1:6" x14ac:dyDescent="0.25">
      <c r="A2082" t="s">
        <v>690</v>
      </c>
      <c r="B2082">
        <v>127</v>
      </c>
      <c r="E2082" t="b">
        <v>0</v>
      </c>
    </row>
    <row r="2083" spans="1:6" x14ac:dyDescent="0.25">
      <c r="A2083" t="s">
        <v>676</v>
      </c>
      <c r="B2083">
        <v>128</v>
      </c>
      <c r="F2083">
        <v>2975</v>
      </c>
    </row>
    <row r="2084" spans="1:6" x14ac:dyDescent="0.25">
      <c r="A2084" t="s">
        <v>36</v>
      </c>
      <c r="B2084">
        <v>128</v>
      </c>
      <c r="F2084">
        <v>1</v>
      </c>
    </row>
    <row r="2085" spans="1:6" x14ac:dyDescent="0.25">
      <c r="A2085" t="s">
        <v>503</v>
      </c>
      <c r="B2085">
        <v>128</v>
      </c>
      <c r="F2085" t="s">
        <v>803</v>
      </c>
    </row>
    <row r="2086" spans="1:6" x14ac:dyDescent="0.25">
      <c r="A2086" t="s">
        <v>677</v>
      </c>
      <c r="B2086">
        <v>128</v>
      </c>
      <c r="F2086">
        <v>933</v>
      </c>
    </row>
    <row r="2087" spans="1:6" x14ac:dyDescent="0.25">
      <c r="A2087" t="s">
        <v>42</v>
      </c>
      <c r="B2087">
        <v>128</v>
      </c>
      <c r="F2087">
        <v>25</v>
      </c>
    </row>
    <row r="2088" spans="1:6" x14ac:dyDescent="0.25">
      <c r="A2088" t="s">
        <v>678</v>
      </c>
      <c r="B2088">
        <v>128</v>
      </c>
      <c r="F2088">
        <v>25.4</v>
      </c>
    </row>
    <row r="2089" spans="1:6" x14ac:dyDescent="0.25">
      <c r="A2089" t="s">
        <v>41</v>
      </c>
      <c r="B2089">
        <v>128</v>
      </c>
      <c r="F2089">
        <v>0</v>
      </c>
    </row>
    <row r="2090" spans="1:6" x14ac:dyDescent="0.25">
      <c r="A2090" t="s">
        <v>679</v>
      </c>
      <c r="B2090">
        <v>128</v>
      </c>
      <c r="F2090">
        <v>0</v>
      </c>
    </row>
    <row r="2091" spans="1:6" x14ac:dyDescent="0.25">
      <c r="A2091" t="s">
        <v>563</v>
      </c>
      <c r="B2091">
        <v>128</v>
      </c>
      <c r="F2091">
        <v>0</v>
      </c>
    </row>
    <row r="2092" spans="1:6" x14ac:dyDescent="0.25">
      <c r="A2092" t="s">
        <v>680</v>
      </c>
      <c r="B2092">
        <v>128</v>
      </c>
      <c r="F2092">
        <v>0</v>
      </c>
    </row>
    <row r="2093" spans="1:6" x14ac:dyDescent="0.25">
      <c r="A2093" t="s">
        <v>681</v>
      </c>
      <c r="B2093">
        <v>128</v>
      </c>
      <c r="F2093">
        <v>16</v>
      </c>
    </row>
    <row r="2094" spans="1:6" x14ac:dyDescent="0.25">
      <c r="A2094" t="s">
        <v>682</v>
      </c>
      <c r="B2094">
        <v>128</v>
      </c>
      <c r="F2094">
        <v>200</v>
      </c>
    </row>
    <row r="2095" spans="1:6" x14ac:dyDescent="0.25">
      <c r="A2095" t="s">
        <v>683</v>
      </c>
      <c r="B2095">
        <v>128</v>
      </c>
      <c r="F2095">
        <v>1101</v>
      </c>
    </row>
    <row r="2096" spans="1:6" x14ac:dyDescent="0.25">
      <c r="A2096" t="s">
        <v>684</v>
      </c>
      <c r="B2096">
        <v>128</v>
      </c>
      <c r="F2096">
        <v>734</v>
      </c>
    </row>
    <row r="2097" spans="1:6" x14ac:dyDescent="0.25">
      <c r="A2097" t="s">
        <v>685</v>
      </c>
      <c r="B2097">
        <v>128</v>
      </c>
      <c r="F2097">
        <v>1468</v>
      </c>
    </row>
    <row r="2098" spans="1:6" x14ac:dyDescent="0.25">
      <c r="A2098" t="s">
        <v>686</v>
      </c>
      <c r="B2098">
        <v>128</v>
      </c>
    </row>
    <row r="2099" spans="1:6" x14ac:dyDescent="0.25">
      <c r="A2099" t="s">
        <v>687</v>
      </c>
      <c r="B2099">
        <v>128</v>
      </c>
    </row>
    <row r="2100" spans="1:6" x14ac:dyDescent="0.25">
      <c r="A2100" t="s">
        <v>688</v>
      </c>
      <c r="B2100">
        <v>128</v>
      </c>
    </row>
    <row r="2101" spans="1:6" x14ac:dyDescent="0.25">
      <c r="A2101" t="s">
        <v>689</v>
      </c>
      <c r="B2101">
        <v>128</v>
      </c>
      <c r="F2101" t="b">
        <v>0</v>
      </c>
    </row>
    <row r="2102" spans="1:6" x14ac:dyDescent="0.25">
      <c r="A2102" t="s">
        <v>690</v>
      </c>
      <c r="B2102">
        <v>128</v>
      </c>
      <c r="F2102" t="b">
        <v>0</v>
      </c>
    </row>
    <row r="2103" spans="1:6" x14ac:dyDescent="0.25">
      <c r="A2103" t="s">
        <v>676</v>
      </c>
      <c r="B2103">
        <v>129</v>
      </c>
      <c r="E2103">
        <v>212</v>
      </c>
    </row>
    <row r="2104" spans="1:6" x14ac:dyDescent="0.25">
      <c r="A2104" t="s">
        <v>36</v>
      </c>
      <c r="B2104">
        <v>129</v>
      </c>
      <c r="E2104">
        <v>2</v>
      </c>
    </row>
    <row r="2105" spans="1:6" x14ac:dyDescent="0.25">
      <c r="A2105" t="s">
        <v>503</v>
      </c>
      <c r="B2105">
        <v>129</v>
      </c>
      <c r="E2105" t="s">
        <v>753</v>
      </c>
    </row>
    <row r="2106" spans="1:6" x14ac:dyDescent="0.25">
      <c r="A2106" t="s">
        <v>677</v>
      </c>
      <c r="B2106">
        <v>129</v>
      </c>
      <c r="E2106">
        <v>2552</v>
      </c>
    </row>
    <row r="2107" spans="1:6" x14ac:dyDescent="0.25">
      <c r="A2107" t="s">
        <v>42</v>
      </c>
      <c r="B2107">
        <v>129</v>
      </c>
      <c r="E2107">
        <v>40</v>
      </c>
    </row>
    <row r="2108" spans="1:6" x14ac:dyDescent="0.25">
      <c r="A2108" t="s">
        <v>678</v>
      </c>
      <c r="B2108">
        <v>129</v>
      </c>
      <c r="E2108">
        <v>43.5</v>
      </c>
    </row>
    <row r="2109" spans="1:6" x14ac:dyDescent="0.25">
      <c r="A2109" t="s">
        <v>41</v>
      </c>
      <c r="B2109">
        <v>129</v>
      </c>
      <c r="E2109">
        <v>0</v>
      </c>
    </row>
    <row r="2110" spans="1:6" x14ac:dyDescent="0.25">
      <c r="A2110" t="s">
        <v>679</v>
      </c>
      <c r="B2110">
        <v>129</v>
      </c>
      <c r="E2110">
        <v>12</v>
      </c>
    </row>
    <row r="2111" spans="1:6" x14ac:dyDescent="0.25">
      <c r="A2111" t="s">
        <v>563</v>
      </c>
      <c r="B2111">
        <v>129</v>
      </c>
      <c r="E2111">
        <v>0</v>
      </c>
    </row>
    <row r="2112" spans="1:6" x14ac:dyDescent="0.25">
      <c r="A2112" t="s">
        <v>680</v>
      </c>
      <c r="B2112">
        <v>129</v>
      </c>
      <c r="E2112">
        <v>1</v>
      </c>
    </row>
    <row r="2113" spans="1:5" x14ac:dyDescent="0.25">
      <c r="A2113" t="s">
        <v>681</v>
      </c>
      <c r="B2113">
        <v>129</v>
      </c>
      <c r="E2113">
        <v>16</v>
      </c>
    </row>
    <row r="2114" spans="1:5" x14ac:dyDescent="0.25">
      <c r="A2114" t="s">
        <v>682</v>
      </c>
      <c r="B2114">
        <v>129</v>
      </c>
      <c r="E2114">
        <v>200</v>
      </c>
    </row>
    <row r="2115" spans="1:5" x14ac:dyDescent="0.25">
      <c r="A2115" t="s">
        <v>683</v>
      </c>
      <c r="B2115">
        <v>129</v>
      </c>
      <c r="E2115">
        <v>1761</v>
      </c>
    </row>
    <row r="2116" spans="1:5" x14ac:dyDescent="0.25">
      <c r="A2116" t="s">
        <v>684</v>
      </c>
      <c r="B2116">
        <v>129</v>
      </c>
      <c r="E2116">
        <v>1174</v>
      </c>
    </row>
    <row r="2117" spans="1:5" x14ac:dyDescent="0.25">
      <c r="A2117" t="s">
        <v>685</v>
      </c>
      <c r="B2117">
        <v>129</v>
      </c>
      <c r="E2117">
        <v>2348</v>
      </c>
    </row>
    <row r="2118" spans="1:5" x14ac:dyDescent="0.25">
      <c r="A2118" t="s">
        <v>686</v>
      </c>
      <c r="B2118">
        <v>129</v>
      </c>
    </row>
    <row r="2119" spans="1:5" x14ac:dyDescent="0.25">
      <c r="A2119" t="s">
        <v>687</v>
      </c>
      <c r="B2119">
        <v>129</v>
      </c>
    </row>
    <row r="2120" spans="1:5" x14ac:dyDescent="0.25">
      <c r="A2120" t="s">
        <v>688</v>
      </c>
      <c r="B2120">
        <v>129</v>
      </c>
    </row>
    <row r="2121" spans="1:5" x14ac:dyDescent="0.25">
      <c r="A2121" t="s">
        <v>689</v>
      </c>
      <c r="B2121">
        <v>129</v>
      </c>
      <c r="E2121" t="b">
        <v>0</v>
      </c>
    </row>
    <row r="2122" spans="1:5" x14ac:dyDescent="0.25">
      <c r="A2122" t="s">
        <v>690</v>
      </c>
      <c r="B2122">
        <v>129</v>
      </c>
      <c r="E2122" t="b">
        <v>0</v>
      </c>
    </row>
    <row r="2123" spans="1:5" x14ac:dyDescent="0.25">
      <c r="A2123" t="s">
        <v>676</v>
      </c>
      <c r="B2123">
        <v>131</v>
      </c>
      <c r="E2123">
        <v>4362</v>
      </c>
    </row>
    <row r="2124" spans="1:5" x14ac:dyDescent="0.25">
      <c r="A2124" t="s">
        <v>36</v>
      </c>
      <c r="B2124">
        <v>131</v>
      </c>
      <c r="E2124">
        <v>2</v>
      </c>
    </row>
    <row r="2125" spans="1:5" x14ac:dyDescent="0.25">
      <c r="A2125" t="s">
        <v>503</v>
      </c>
      <c r="B2125">
        <v>131</v>
      </c>
      <c r="E2125" t="s">
        <v>804</v>
      </c>
    </row>
    <row r="2126" spans="1:5" x14ac:dyDescent="0.25">
      <c r="A2126" t="s">
        <v>677</v>
      </c>
      <c r="B2126">
        <v>131</v>
      </c>
      <c r="E2126">
        <v>397</v>
      </c>
    </row>
    <row r="2127" spans="1:5" x14ac:dyDescent="0.25">
      <c r="A2127" t="s">
        <v>42</v>
      </c>
      <c r="B2127">
        <v>131</v>
      </c>
      <c r="E2127">
        <v>30</v>
      </c>
    </row>
    <row r="2128" spans="1:5" x14ac:dyDescent="0.25">
      <c r="A2128" t="s">
        <v>678</v>
      </c>
      <c r="B2128">
        <v>131</v>
      </c>
      <c r="E2128">
        <v>9</v>
      </c>
    </row>
    <row r="2129" spans="1:5" x14ac:dyDescent="0.25">
      <c r="A2129" t="s">
        <v>41</v>
      </c>
      <c r="B2129">
        <v>131</v>
      </c>
      <c r="E2129">
        <v>0</v>
      </c>
    </row>
    <row r="2130" spans="1:5" x14ac:dyDescent="0.25">
      <c r="A2130" t="s">
        <v>679</v>
      </c>
      <c r="B2130">
        <v>131</v>
      </c>
      <c r="E2130">
        <v>0</v>
      </c>
    </row>
    <row r="2131" spans="1:5" x14ac:dyDescent="0.25">
      <c r="A2131" t="s">
        <v>563</v>
      </c>
      <c r="B2131">
        <v>131</v>
      </c>
      <c r="E2131">
        <v>0</v>
      </c>
    </row>
    <row r="2132" spans="1:5" x14ac:dyDescent="0.25">
      <c r="A2132" t="s">
        <v>680</v>
      </c>
      <c r="B2132">
        <v>131</v>
      </c>
      <c r="E2132">
        <v>0</v>
      </c>
    </row>
    <row r="2133" spans="1:5" x14ac:dyDescent="0.25">
      <c r="A2133" t="s">
        <v>681</v>
      </c>
      <c r="B2133">
        <v>131</v>
      </c>
      <c r="E2133">
        <v>16</v>
      </c>
    </row>
    <row r="2134" spans="1:5" x14ac:dyDescent="0.25">
      <c r="A2134" t="s">
        <v>682</v>
      </c>
      <c r="B2134">
        <v>131</v>
      </c>
      <c r="E2134">
        <v>200</v>
      </c>
    </row>
    <row r="2135" spans="1:5" x14ac:dyDescent="0.25">
      <c r="A2135" t="s">
        <v>683</v>
      </c>
      <c r="B2135">
        <v>131</v>
      </c>
      <c r="E2135">
        <v>1320</v>
      </c>
    </row>
    <row r="2136" spans="1:5" x14ac:dyDescent="0.25">
      <c r="A2136" t="s">
        <v>684</v>
      </c>
      <c r="B2136">
        <v>131</v>
      </c>
      <c r="E2136">
        <v>880</v>
      </c>
    </row>
    <row r="2137" spans="1:5" x14ac:dyDescent="0.25">
      <c r="A2137" t="s">
        <v>685</v>
      </c>
      <c r="B2137">
        <v>131</v>
      </c>
      <c r="E2137">
        <v>1760</v>
      </c>
    </row>
    <row r="2138" spans="1:5" x14ac:dyDescent="0.25">
      <c r="A2138" t="s">
        <v>686</v>
      </c>
      <c r="B2138">
        <v>131</v>
      </c>
    </row>
    <row r="2139" spans="1:5" x14ac:dyDescent="0.25">
      <c r="A2139" t="s">
        <v>687</v>
      </c>
      <c r="B2139">
        <v>131</v>
      </c>
    </row>
    <row r="2140" spans="1:5" x14ac:dyDescent="0.25">
      <c r="A2140" t="s">
        <v>688</v>
      </c>
      <c r="B2140">
        <v>131</v>
      </c>
    </row>
    <row r="2141" spans="1:5" x14ac:dyDescent="0.25">
      <c r="A2141" t="s">
        <v>689</v>
      </c>
      <c r="B2141">
        <v>131</v>
      </c>
      <c r="E2141" t="b">
        <v>0</v>
      </c>
    </row>
    <row r="2142" spans="1:5" x14ac:dyDescent="0.25">
      <c r="A2142" t="s">
        <v>690</v>
      </c>
      <c r="B2142">
        <v>131</v>
      </c>
      <c r="E2142" t="b">
        <v>0</v>
      </c>
    </row>
    <row r="2143" spans="1:5" x14ac:dyDescent="0.25">
      <c r="A2143" t="s">
        <v>676</v>
      </c>
      <c r="B2143">
        <v>133</v>
      </c>
      <c r="E2143">
        <v>3000</v>
      </c>
    </row>
    <row r="2144" spans="1:5" x14ac:dyDescent="0.25">
      <c r="A2144" t="s">
        <v>36</v>
      </c>
      <c r="B2144">
        <v>133</v>
      </c>
      <c r="E2144">
        <v>2</v>
      </c>
    </row>
    <row r="2145" spans="1:5" x14ac:dyDescent="0.25">
      <c r="A2145" t="s">
        <v>503</v>
      </c>
      <c r="B2145">
        <v>133</v>
      </c>
      <c r="E2145" t="s">
        <v>805</v>
      </c>
    </row>
    <row r="2146" spans="1:5" x14ac:dyDescent="0.25">
      <c r="A2146" t="s">
        <v>677</v>
      </c>
      <c r="B2146">
        <v>133</v>
      </c>
      <c r="E2146">
        <v>966</v>
      </c>
    </row>
    <row r="2147" spans="1:5" x14ac:dyDescent="0.25">
      <c r="A2147" t="s">
        <v>42</v>
      </c>
      <c r="B2147">
        <v>133</v>
      </c>
      <c r="E2147">
        <v>40</v>
      </c>
    </row>
    <row r="2148" spans="1:5" x14ac:dyDescent="0.25">
      <c r="A2148" t="s">
        <v>678</v>
      </c>
      <c r="B2148">
        <v>133</v>
      </c>
      <c r="E2148">
        <v>16.5</v>
      </c>
    </row>
    <row r="2149" spans="1:5" x14ac:dyDescent="0.25">
      <c r="A2149" t="s">
        <v>41</v>
      </c>
      <c r="B2149">
        <v>133</v>
      </c>
      <c r="E2149">
        <v>0</v>
      </c>
    </row>
    <row r="2150" spans="1:5" x14ac:dyDescent="0.25">
      <c r="A2150" t="s">
        <v>679</v>
      </c>
      <c r="B2150">
        <v>133</v>
      </c>
      <c r="E2150">
        <v>0</v>
      </c>
    </row>
    <row r="2151" spans="1:5" x14ac:dyDescent="0.25">
      <c r="A2151" t="s">
        <v>563</v>
      </c>
      <c r="B2151">
        <v>133</v>
      </c>
      <c r="E2151">
        <v>0</v>
      </c>
    </row>
    <row r="2152" spans="1:5" x14ac:dyDescent="0.25">
      <c r="A2152" t="s">
        <v>680</v>
      </c>
      <c r="B2152">
        <v>133</v>
      </c>
      <c r="E2152">
        <v>0</v>
      </c>
    </row>
    <row r="2153" spans="1:5" x14ac:dyDescent="0.25">
      <c r="A2153" t="s">
        <v>681</v>
      </c>
      <c r="B2153">
        <v>133</v>
      </c>
      <c r="E2153">
        <v>16</v>
      </c>
    </row>
    <row r="2154" spans="1:5" x14ac:dyDescent="0.25">
      <c r="A2154" t="s">
        <v>682</v>
      </c>
      <c r="B2154">
        <v>133</v>
      </c>
      <c r="E2154">
        <v>200</v>
      </c>
    </row>
    <row r="2155" spans="1:5" x14ac:dyDescent="0.25">
      <c r="A2155" t="s">
        <v>683</v>
      </c>
      <c r="B2155">
        <v>133</v>
      </c>
      <c r="E2155">
        <v>1761</v>
      </c>
    </row>
    <row r="2156" spans="1:5" x14ac:dyDescent="0.25">
      <c r="A2156" t="s">
        <v>684</v>
      </c>
      <c r="B2156">
        <v>133</v>
      </c>
      <c r="E2156">
        <v>1174</v>
      </c>
    </row>
    <row r="2157" spans="1:5" x14ac:dyDescent="0.25">
      <c r="A2157" t="s">
        <v>685</v>
      </c>
      <c r="B2157">
        <v>133</v>
      </c>
      <c r="E2157">
        <v>2348</v>
      </c>
    </row>
    <row r="2158" spans="1:5" x14ac:dyDescent="0.25">
      <c r="A2158" t="s">
        <v>686</v>
      </c>
      <c r="B2158">
        <v>133</v>
      </c>
    </row>
    <row r="2159" spans="1:5" x14ac:dyDescent="0.25">
      <c r="A2159" t="s">
        <v>687</v>
      </c>
      <c r="B2159">
        <v>133</v>
      </c>
    </row>
    <row r="2160" spans="1:5" x14ac:dyDescent="0.25">
      <c r="A2160" t="s">
        <v>688</v>
      </c>
      <c r="B2160">
        <v>133</v>
      </c>
    </row>
    <row r="2161" spans="1:6" x14ac:dyDescent="0.25">
      <c r="A2161" t="s">
        <v>689</v>
      </c>
      <c r="B2161">
        <v>133</v>
      </c>
      <c r="E2161" t="b">
        <v>0</v>
      </c>
    </row>
    <row r="2162" spans="1:6" x14ac:dyDescent="0.25">
      <c r="A2162" t="s">
        <v>690</v>
      </c>
      <c r="B2162">
        <v>133</v>
      </c>
      <c r="E2162" t="b">
        <v>0</v>
      </c>
    </row>
    <row r="2163" spans="1:6" x14ac:dyDescent="0.25">
      <c r="A2163" t="s">
        <v>676</v>
      </c>
      <c r="B2163">
        <v>134</v>
      </c>
      <c r="F2163">
        <v>3000</v>
      </c>
    </row>
    <row r="2164" spans="1:6" x14ac:dyDescent="0.25">
      <c r="A2164" t="s">
        <v>36</v>
      </c>
      <c r="B2164">
        <v>134</v>
      </c>
      <c r="F2164">
        <v>0</v>
      </c>
    </row>
    <row r="2165" spans="1:6" x14ac:dyDescent="0.25">
      <c r="A2165" t="s">
        <v>503</v>
      </c>
      <c r="B2165">
        <v>134</v>
      </c>
      <c r="F2165" t="s">
        <v>805</v>
      </c>
    </row>
    <row r="2166" spans="1:6" x14ac:dyDescent="0.25">
      <c r="A2166" t="s">
        <v>677</v>
      </c>
      <c r="B2166">
        <v>134</v>
      </c>
      <c r="F2166">
        <v>900</v>
      </c>
    </row>
    <row r="2167" spans="1:6" x14ac:dyDescent="0.25">
      <c r="A2167" t="s">
        <v>42</v>
      </c>
      <c r="B2167">
        <v>134</v>
      </c>
      <c r="F2167">
        <v>40</v>
      </c>
    </row>
    <row r="2168" spans="1:6" x14ac:dyDescent="0.25">
      <c r="A2168" t="s">
        <v>678</v>
      </c>
      <c r="B2168">
        <v>134</v>
      </c>
      <c r="F2168">
        <v>15.3</v>
      </c>
    </row>
    <row r="2169" spans="1:6" x14ac:dyDescent="0.25">
      <c r="A2169" t="s">
        <v>41</v>
      </c>
      <c r="B2169">
        <v>134</v>
      </c>
      <c r="F2169">
        <v>0</v>
      </c>
    </row>
    <row r="2170" spans="1:6" x14ac:dyDescent="0.25">
      <c r="A2170" t="s">
        <v>679</v>
      </c>
      <c r="B2170">
        <v>134</v>
      </c>
      <c r="F2170">
        <v>0</v>
      </c>
    </row>
    <row r="2171" spans="1:6" x14ac:dyDescent="0.25">
      <c r="A2171" t="s">
        <v>563</v>
      </c>
      <c r="B2171">
        <v>134</v>
      </c>
      <c r="F2171">
        <v>0</v>
      </c>
    </row>
    <row r="2172" spans="1:6" x14ac:dyDescent="0.25">
      <c r="A2172" t="s">
        <v>680</v>
      </c>
      <c r="B2172">
        <v>134</v>
      </c>
      <c r="F2172">
        <v>0</v>
      </c>
    </row>
    <row r="2173" spans="1:6" x14ac:dyDescent="0.25">
      <c r="A2173" t="s">
        <v>681</v>
      </c>
      <c r="B2173">
        <v>134</v>
      </c>
      <c r="F2173">
        <v>16</v>
      </c>
    </row>
    <row r="2174" spans="1:6" x14ac:dyDescent="0.25">
      <c r="A2174" t="s">
        <v>682</v>
      </c>
      <c r="B2174">
        <v>134</v>
      </c>
      <c r="F2174">
        <v>200</v>
      </c>
    </row>
    <row r="2175" spans="1:6" x14ac:dyDescent="0.25">
      <c r="A2175" t="s">
        <v>683</v>
      </c>
      <c r="B2175">
        <v>134</v>
      </c>
      <c r="F2175">
        <v>1761</v>
      </c>
    </row>
    <row r="2176" spans="1:6" x14ac:dyDescent="0.25">
      <c r="A2176" t="s">
        <v>684</v>
      </c>
      <c r="B2176">
        <v>134</v>
      </c>
      <c r="F2176">
        <v>1174</v>
      </c>
    </row>
    <row r="2177" spans="1:6" x14ac:dyDescent="0.25">
      <c r="A2177" t="s">
        <v>685</v>
      </c>
      <c r="B2177">
        <v>134</v>
      </c>
      <c r="F2177">
        <v>2348</v>
      </c>
    </row>
    <row r="2178" spans="1:6" x14ac:dyDescent="0.25">
      <c r="A2178" t="s">
        <v>686</v>
      </c>
      <c r="B2178">
        <v>134</v>
      </c>
    </row>
    <row r="2179" spans="1:6" x14ac:dyDescent="0.25">
      <c r="A2179" t="s">
        <v>687</v>
      </c>
      <c r="B2179">
        <v>134</v>
      </c>
    </row>
    <row r="2180" spans="1:6" x14ac:dyDescent="0.25">
      <c r="A2180" t="s">
        <v>688</v>
      </c>
      <c r="B2180">
        <v>134</v>
      </c>
    </row>
    <row r="2181" spans="1:6" x14ac:dyDescent="0.25">
      <c r="A2181" t="s">
        <v>689</v>
      </c>
      <c r="B2181">
        <v>134</v>
      </c>
      <c r="F2181" t="b">
        <v>0</v>
      </c>
    </row>
    <row r="2182" spans="1:6" x14ac:dyDescent="0.25">
      <c r="A2182" t="s">
        <v>690</v>
      </c>
      <c r="B2182">
        <v>134</v>
      </c>
      <c r="F2182" t="b">
        <v>0</v>
      </c>
    </row>
    <row r="2183" spans="1:6" x14ac:dyDescent="0.25">
      <c r="A2183" t="s">
        <v>676</v>
      </c>
      <c r="B2183">
        <v>136</v>
      </c>
      <c r="E2183">
        <v>3001</v>
      </c>
    </row>
    <row r="2184" spans="1:6" x14ac:dyDescent="0.25">
      <c r="A2184" t="s">
        <v>36</v>
      </c>
      <c r="B2184">
        <v>136</v>
      </c>
      <c r="E2184">
        <v>0</v>
      </c>
    </row>
    <row r="2185" spans="1:6" x14ac:dyDescent="0.25">
      <c r="A2185" t="s">
        <v>503</v>
      </c>
      <c r="B2185">
        <v>136</v>
      </c>
      <c r="E2185" t="s">
        <v>806</v>
      </c>
    </row>
    <row r="2186" spans="1:6" x14ac:dyDescent="0.25">
      <c r="A2186" t="s">
        <v>677</v>
      </c>
      <c r="B2186">
        <v>136</v>
      </c>
      <c r="E2186">
        <v>962</v>
      </c>
    </row>
    <row r="2187" spans="1:6" x14ac:dyDescent="0.25">
      <c r="A2187" t="s">
        <v>42</v>
      </c>
      <c r="B2187">
        <v>136</v>
      </c>
      <c r="E2187">
        <v>40</v>
      </c>
    </row>
    <row r="2188" spans="1:6" x14ac:dyDescent="0.25">
      <c r="A2188" t="s">
        <v>678</v>
      </c>
      <c r="B2188">
        <v>136</v>
      </c>
      <c r="E2188">
        <v>16.399999999999999</v>
      </c>
    </row>
    <row r="2189" spans="1:6" x14ac:dyDescent="0.25">
      <c r="A2189" t="s">
        <v>41</v>
      </c>
      <c r="B2189">
        <v>136</v>
      </c>
      <c r="E2189">
        <v>0</v>
      </c>
    </row>
    <row r="2190" spans="1:6" x14ac:dyDescent="0.25">
      <c r="A2190" t="s">
        <v>679</v>
      </c>
      <c r="B2190">
        <v>136</v>
      </c>
      <c r="E2190">
        <v>0</v>
      </c>
    </row>
    <row r="2191" spans="1:6" x14ac:dyDescent="0.25">
      <c r="A2191" t="s">
        <v>563</v>
      </c>
      <c r="B2191">
        <v>136</v>
      </c>
      <c r="E2191">
        <v>0</v>
      </c>
    </row>
    <row r="2192" spans="1:6" x14ac:dyDescent="0.25">
      <c r="A2192" t="s">
        <v>680</v>
      </c>
      <c r="B2192">
        <v>136</v>
      </c>
      <c r="E2192">
        <v>0</v>
      </c>
    </row>
    <row r="2193" spans="1:6" x14ac:dyDescent="0.25">
      <c r="A2193" t="s">
        <v>681</v>
      </c>
      <c r="B2193">
        <v>136</v>
      </c>
      <c r="E2193">
        <v>16</v>
      </c>
    </row>
    <row r="2194" spans="1:6" x14ac:dyDescent="0.25">
      <c r="A2194" t="s">
        <v>682</v>
      </c>
      <c r="B2194">
        <v>136</v>
      </c>
      <c r="E2194">
        <v>200</v>
      </c>
    </row>
    <row r="2195" spans="1:6" x14ac:dyDescent="0.25">
      <c r="A2195" t="s">
        <v>683</v>
      </c>
      <c r="B2195">
        <v>136</v>
      </c>
      <c r="E2195">
        <v>1761</v>
      </c>
    </row>
    <row r="2196" spans="1:6" x14ac:dyDescent="0.25">
      <c r="A2196" t="s">
        <v>684</v>
      </c>
      <c r="B2196">
        <v>136</v>
      </c>
      <c r="E2196">
        <v>1174</v>
      </c>
    </row>
    <row r="2197" spans="1:6" x14ac:dyDescent="0.25">
      <c r="A2197" t="s">
        <v>685</v>
      </c>
      <c r="B2197">
        <v>136</v>
      </c>
      <c r="E2197">
        <v>2348</v>
      </c>
    </row>
    <row r="2198" spans="1:6" x14ac:dyDescent="0.25">
      <c r="A2198" t="s">
        <v>686</v>
      </c>
      <c r="B2198">
        <v>136</v>
      </c>
    </row>
    <row r="2199" spans="1:6" x14ac:dyDescent="0.25">
      <c r="A2199" t="s">
        <v>687</v>
      </c>
      <c r="B2199">
        <v>136</v>
      </c>
    </row>
    <row r="2200" spans="1:6" x14ac:dyDescent="0.25">
      <c r="A2200" t="s">
        <v>688</v>
      </c>
      <c r="B2200">
        <v>136</v>
      </c>
    </row>
    <row r="2201" spans="1:6" x14ac:dyDescent="0.25">
      <c r="A2201" t="s">
        <v>689</v>
      </c>
      <c r="B2201">
        <v>136</v>
      </c>
      <c r="E2201" t="b">
        <v>0</v>
      </c>
    </row>
    <row r="2202" spans="1:6" x14ac:dyDescent="0.25">
      <c r="A2202" t="s">
        <v>690</v>
      </c>
      <c r="B2202">
        <v>136</v>
      </c>
      <c r="E2202" t="b">
        <v>0</v>
      </c>
    </row>
    <row r="2203" spans="1:6" x14ac:dyDescent="0.25">
      <c r="A2203" t="s">
        <v>676</v>
      </c>
      <c r="B2203">
        <v>137</v>
      </c>
      <c r="F2203">
        <v>3001</v>
      </c>
    </row>
    <row r="2204" spans="1:6" x14ac:dyDescent="0.25">
      <c r="A2204" t="s">
        <v>36</v>
      </c>
      <c r="B2204">
        <v>137</v>
      </c>
      <c r="F2204">
        <v>2</v>
      </c>
    </row>
    <row r="2205" spans="1:6" x14ac:dyDescent="0.25">
      <c r="A2205" t="s">
        <v>503</v>
      </c>
      <c r="B2205">
        <v>137</v>
      </c>
      <c r="F2205" t="s">
        <v>806</v>
      </c>
    </row>
    <row r="2206" spans="1:6" x14ac:dyDescent="0.25">
      <c r="A2206" t="s">
        <v>677</v>
      </c>
      <c r="B2206">
        <v>137</v>
      </c>
      <c r="F2206">
        <v>904</v>
      </c>
    </row>
    <row r="2207" spans="1:6" x14ac:dyDescent="0.25">
      <c r="A2207" t="s">
        <v>42</v>
      </c>
      <c r="B2207">
        <v>137</v>
      </c>
      <c r="F2207">
        <v>40</v>
      </c>
    </row>
    <row r="2208" spans="1:6" x14ac:dyDescent="0.25">
      <c r="A2208" t="s">
        <v>678</v>
      </c>
      <c r="B2208">
        <v>137</v>
      </c>
      <c r="F2208">
        <v>15.4</v>
      </c>
    </row>
    <row r="2209" spans="1:6" x14ac:dyDescent="0.25">
      <c r="A2209" t="s">
        <v>41</v>
      </c>
      <c r="B2209">
        <v>137</v>
      </c>
      <c r="F2209">
        <v>0</v>
      </c>
    </row>
    <row r="2210" spans="1:6" x14ac:dyDescent="0.25">
      <c r="A2210" t="s">
        <v>679</v>
      </c>
      <c r="B2210">
        <v>137</v>
      </c>
      <c r="F2210">
        <v>0</v>
      </c>
    </row>
    <row r="2211" spans="1:6" x14ac:dyDescent="0.25">
      <c r="A2211" t="s">
        <v>563</v>
      </c>
      <c r="B2211">
        <v>137</v>
      </c>
      <c r="F2211">
        <v>0</v>
      </c>
    </row>
    <row r="2212" spans="1:6" x14ac:dyDescent="0.25">
      <c r="A2212" t="s">
        <v>680</v>
      </c>
      <c r="B2212">
        <v>137</v>
      </c>
      <c r="F2212">
        <v>0</v>
      </c>
    </row>
    <row r="2213" spans="1:6" x14ac:dyDescent="0.25">
      <c r="A2213" t="s">
        <v>681</v>
      </c>
      <c r="B2213">
        <v>137</v>
      </c>
      <c r="F2213">
        <v>16</v>
      </c>
    </row>
    <row r="2214" spans="1:6" x14ac:dyDescent="0.25">
      <c r="A2214" t="s">
        <v>682</v>
      </c>
      <c r="B2214">
        <v>137</v>
      </c>
      <c r="F2214">
        <v>200</v>
      </c>
    </row>
    <row r="2215" spans="1:6" x14ac:dyDescent="0.25">
      <c r="A2215" t="s">
        <v>683</v>
      </c>
      <c r="B2215">
        <v>137</v>
      </c>
      <c r="F2215">
        <v>1761</v>
      </c>
    </row>
    <row r="2216" spans="1:6" x14ac:dyDescent="0.25">
      <c r="A2216" t="s">
        <v>684</v>
      </c>
      <c r="B2216">
        <v>137</v>
      </c>
      <c r="F2216">
        <v>1174</v>
      </c>
    </row>
    <row r="2217" spans="1:6" x14ac:dyDescent="0.25">
      <c r="A2217" t="s">
        <v>685</v>
      </c>
      <c r="B2217">
        <v>137</v>
      </c>
      <c r="F2217">
        <v>2348</v>
      </c>
    </row>
    <row r="2218" spans="1:6" x14ac:dyDescent="0.25">
      <c r="A2218" t="s">
        <v>686</v>
      </c>
      <c r="B2218">
        <v>137</v>
      </c>
    </row>
    <row r="2219" spans="1:6" x14ac:dyDescent="0.25">
      <c r="A2219" t="s">
        <v>687</v>
      </c>
      <c r="B2219">
        <v>137</v>
      </c>
    </row>
    <row r="2220" spans="1:6" x14ac:dyDescent="0.25">
      <c r="A2220" t="s">
        <v>688</v>
      </c>
      <c r="B2220">
        <v>137</v>
      </c>
    </row>
    <row r="2221" spans="1:6" x14ac:dyDescent="0.25">
      <c r="A2221" t="s">
        <v>689</v>
      </c>
      <c r="B2221">
        <v>137</v>
      </c>
      <c r="F2221" t="b">
        <v>0</v>
      </c>
    </row>
    <row r="2222" spans="1:6" x14ac:dyDescent="0.25">
      <c r="A2222" t="s">
        <v>690</v>
      </c>
      <c r="B2222">
        <v>137</v>
      </c>
      <c r="F2222" t="b">
        <v>0</v>
      </c>
    </row>
    <row r="2223" spans="1:6" x14ac:dyDescent="0.25">
      <c r="A2223" t="s">
        <v>676</v>
      </c>
      <c r="B2223">
        <v>139</v>
      </c>
      <c r="E2223">
        <v>3025</v>
      </c>
    </row>
    <row r="2224" spans="1:6" x14ac:dyDescent="0.25">
      <c r="A2224" t="s">
        <v>36</v>
      </c>
      <c r="B2224">
        <v>139</v>
      </c>
      <c r="E2224">
        <v>1</v>
      </c>
    </row>
    <row r="2225" spans="1:5" x14ac:dyDescent="0.25">
      <c r="A2225" t="s">
        <v>503</v>
      </c>
      <c r="B2225">
        <v>139</v>
      </c>
      <c r="E2225" t="s">
        <v>807</v>
      </c>
    </row>
    <row r="2226" spans="1:5" x14ac:dyDescent="0.25">
      <c r="A2226" t="s">
        <v>677</v>
      </c>
      <c r="B2226">
        <v>139</v>
      </c>
      <c r="E2226">
        <v>900</v>
      </c>
    </row>
    <row r="2227" spans="1:5" x14ac:dyDescent="0.25">
      <c r="A2227" t="s">
        <v>42</v>
      </c>
      <c r="B2227">
        <v>139</v>
      </c>
      <c r="E2227">
        <v>25</v>
      </c>
    </row>
    <row r="2228" spans="1:5" x14ac:dyDescent="0.25">
      <c r="A2228" t="s">
        <v>678</v>
      </c>
      <c r="B2228">
        <v>139</v>
      </c>
      <c r="E2228">
        <v>24.5</v>
      </c>
    </row>
    <row r="2229" spans="1:5" x14ac:dyDescent="0.25">
      <c r="A2229" t="s">
        <v>41</v>
      </c>
      <c r="B2229">
        <v>139</v>
      </c>
      <c r="E2229">
        <v>0</v>
      </c>
    </row>
    <row r="2230" spans="1:5" x14ac:dyDescent="0.25">
      <c r="A2230" t="s">
        <v>679</v>
      </c>
      <c r="B2230">
        <v>139</v>
      </c>
      <c r="E2230">
        <v>0</v>
      </c>
    </row>
    <row r="2231" spans="1:5" x14ac:dyDescent="0.25">
      <c r="A2231" t="s">
        <v>563</v>
      </c>
      <c r="B2231">
        <v>139</v>
      </c>
      <c r="E2231">
        <v>0</v>
      </c>
    </row>
    <row r="2232" spans="1:5" x14ac:dyDescent="0.25">
      <c r="A2232" t="s">
        <v>680</v>
      </c>
      <c r="B2232">
        <v>139</v>
      </c>
      <c r="E2232">
        <v>0</v>
      </c>
    </row>
    <row r="2233" spans="1:5" x14ac:dyDescent="0.25">
      <c r="A2233" t="s">
        <v>681</v>
      </c>
      <c r="B2233">
        <v>139</v>
      </c>
      <c r="E2233">
        <v>16</v>
      </c>
    </row>
    <row r="2234" spans="1:5" x14ac:dyDescent="0.25">
      <c r="A2234" t="s">
        <v>682</v>
      </c>
      <c r="B2234">
        <v>139</v>
      </c>
      <c r="E2234">
        <v>200</v>
      </c>
    </row>
    <row r="2235" spans="1:5" x14ac:dyDescent="0.25">
      <c r="A2235" t="s">
        <v>683</v>
      </c>
      <c r="B2235">
        <v>139</v>
      </c>
      <c r="E2235">
        <v>1101</v>
      </c>
    </row>
    <row r="2236" spans="1:5" x14ac:dyDescent="0.25">
      <c r="A2236" t="s">
        <v>684</v>
      </c>
      <c r="B2236">
        <v>139</v>
      </c>
      <c r="E2236">
        <v>734</v>
      </c>
    </row>
    <row r="2237" spans="1:5" x14ac:dyDescent="0.25">
      <c r="A2237" t="s">
        <v>685</v>
      </c>
      <c r="B2237">
        <v>139</v>
      </c>
      <c r="E2237">
        <v>1468</v>
      </c>
    </row>
    <row r="2238" spans="1:5" x14ac:dyDescent="0.25">
      <c r="A2238" t="s">
        <v>686</v>
      </c>
      <c r="B2238">
        <v>139</v>
      </c>
    </row>
    <row r="2239" spans="1:5" x14ac:dyDescent="0.25">
      <c r="A2239" t="s">
        <v>687</v>
      </c>
      <c r="B2239">
        <v>139</v>
      </c>
    </row>
    <row r="2240" spans="1:5" x14ac:dyDescent="0.25">
      <c r="A2240" t="s">
        <v>688</v>
      </c>
      <c r="B2240">
        <v>139</v>
      </c>
    </row>
    <row r="2241" spans="1:6" x14ac:dyDescent="0.25">
      <c r="A2241" t="s">
        <v>689</v>
      </c>
      <c r="B2241">
        <v>139</v>
      </c>
      <c r="E2241" t="b">
        <v>0</v>
      </c>
    </row>
    <row r="2242" spans="1:6" x14ac:dyDescent="0.25">
      <c r="A2242" t="s">
        <v>690</v>
      </c>
      <c r="B2242">
        <v>139</v>
      </c>
      <c r="E2242" t="b">
        <v>0</v>
      </c>
    </row>
    <row r="2243" spans="1:6" x14ac:dyDescent="0.25">
      <c r="A2243" t="s">
        <v>676</v>
      </c>
      <c r="B2243">
        <v>140</v>
      </c>
      <c r="F2243">
        <v>3025</v>
      </c>
    </row>
    <row r="2244" spans="1:6" x14ac:dyDescent="0.25">
      <c r="A2244" t="s">
        <v>36</v>
      </c>
      <c r="B2244">
        <v>140</v>
      </c>
      <c r="F2244">
        <v>1</v>
      </c>
    </row>
    <row r="2245" spans="1:6" x14ac:dyDescent="0.25">
      <c r="A2245" t="s">
        <v>503</v>
      </c>
      <c r="B2245">
        <v>140</v>
      </c>
      <c r="F2245" t="s">
        <v>807</v>
      </c>
    </row>
    <row r="2246" spans="1:6" x14ac:dyDescent="0.25">
      <c r="A2246" t="s">
        <v>677</v>
      </c>
      <c r="B2246">
        <v>140</v>
      </c>
      <c r="F2246">
        <v>948</v>
      </c>
    </row>
    <row r="2247" spans="1:6" x14ac:dyDescent="0.25">
      <c r="A2247" t="s">
        <v>42</v>
      </c>
      <c r="B2247">
        <v>140</v>
      </c>
      <c r="F2247">
        <v>25</v>
      </c>
    </row>
    <row r="2248" spans="1:6" x14ac:dyDescent="0.25">
      <c r="A2248" t="s">
        <v>678</v>
      </c>
      <c r="B2248">
        <v>140</v>
      </c>
      <c r="F2248">
        <v>25.9</v>
      </c>
    </row>
    <row r="2249" spans="1:6" x14ac:dyDescent="0.25">
      <c r="A2249" t="s">
        <v>41</v>
      </c>
      <c r="B2249">
        <v>140</v>
      </c>
      <c r="F2249">
        <v>0</v>
      </c>
    </row>
    <row r="2250" spans="1:6" x14ac:dyDescent="0.25">
      <c r="A2250" t="s">
        <v>679</v>
      </c>
      <c r="B2250">
        <v>140</v>
      </c>
      <c r="F2250">
        <v>0</v>
      </c>
    </row>
    <row r="2251" spans="1:6" x14ac:dyDescent="0.25">
      <c r="A2251" t="s">
        <v>563</v>
      </c>
      <c r="B2251">
        <v>140</v>
      </c>
      <c r="F2251">
        <v>0</v>
      </c>
    </row>
    <row r="2252" spans="1:6" x14ac:dyDescent="0.25">
      <c r="A2252" t="s">
        <v>680</v>
      </c>
      <c r="B2252">
        <v>140</v>
      </c>
      <c r="F2252">
        <v>0</v>
      </c>
    </row>
    <row r="2253" spans="1:6" x14ac:dyDescent="0.25">
      <c r="A2253" t="s">
        <v>681</v>
      </c>
      <c r="B2253">
        <v>140</v>
      </c>
      <c r="F2253">
        <v>16</v>
      </c>
    </row>
    <row r="2254" spans="1:6" x14ac:dyDescent="0.25">
      <c r="A2254" t="s">
        <v>682</v>
      </c>
      <c r="B2254">
        <v>140</v>
      </c>
      <c r="F2254">
        <v>200</v>
      </c>
    </row>
    <row r="2255" spans="1:6" x14ac:dyDescent="0.25">
      <c r="A2255" t="s">
        <v>683</v>
      </c>
      <c r="B2255">
        <v>140</v>
      </c>
      <c r="F2255">
        <v>1101</v>
      </c>
    </row>
    <row r="2256" spans="1:6" x14ac:dyDescent="0.25">
      <c r="A2256" t="s">
        <v>684</v>
      </c>
      <c r="B2256">
        <v>140</v>
      </c>
      <c r="F2256">
        <v>734</v>
      </c>
    </row>
    <row r="2257" spans="1:6" x14ac:dyDescent="0.25">
      <c r="A2257" t="s">
        <v>685</v>
      </c>
      <c r="B2257">
        <v>140</v>
      </c>
      <c r="F2257">
        <v>1468</v>
      </c>
    </row>
    <row r="2258" spans="1:6" x14ac:dyDescent="0.25">
      <c r="A2258" t="s">
        <v>686</v>
      </c>
      <c r="B2258">
        <v>140</v>
      </c>
    </row>
    <row r="2259" spans="1:6" x14ac:dyDescent="0.25">
      <c r="A2259" t="s">
        <v>687</v>
      </c>
      <c r="B2259">
        <v>140</v>
      </c>
    </row>
    <row r="2260" spans="1:6" x14ac:dyDescent="0.25">
      <c r="A2260" t="s">
        <v>688</v>
      </c>
      <c r="B2260">
        <v>140</v>
      </c>
    </row>
    <row r="2261" spans="1:6" x14ac:dyDescent="0.25">
      <c r="A2261" t="s">
        <v>689</v>
      </c>
      <c r="B2261">
        <v>140</v>
      </c>
      <c r="F2261" t="b">
        <v>0</v>
      </c>
    </row>
    <row r="2262" spans="1:6" x14ac:dyDescent="0.25">
      <c r="A2262" t="s">
        <v>690</v>
      </c>
      <c r="B2262">
        <v>140</v>
      </c>
      <c r="F2262" t="b">
        <v>0</v>
      </c>
    </row>
    <row r="2263" spans="1:6" x14ac:dyDescent="0.25">
      <c r="A2263" t="s">
        <v>676</v>
      </c>
      <c r="B2263">
        <v>142</v>
      </c>
      <c r="E2263">
        <v>3050</v>
      </c>
    </row>
    <row r="2264" spans="1:6" x14ac:dyDescent="0.25">
      <c r="A2264" t="s">
        <v>36</v>
      </c>
      <c r="B2264">
        <v>142</v>
      </c>
      <c r="E2264">
        <v>1</v>
      </c>
    </row>
    <row r="2265" spans="1:6" x14ac:dyDescent="0.25">
      <c r="A2265" t="s">
        <v>503</v>
      </c>
      <c r="B2265">
        <v>142</v>
      </c>
      <c r="E2265" t="s">
        <v>808</v>
      </c>
    </row>
    <row r="2266" spans="1:6" x14ac:dyDescent="0.25">
      <c r="A2266" t="s">
        <v>677</v>
      </c>
      <c r="B2266">
        <v>142</v>
      </c>
      <c r="E2266">
        <v>871</v>
      </c>
    </row>
    <row r="2267" spans="1:6" x14ac:dyDescent="0.25">
      <c r="A2267" t="s">
        <v>42</v>
      </c>
      <c r="B2267">
        <v>142</v>
      </c>
      <c r="E2267">
        <v>25</v>
      </c>
    </row>
    <row r="2268" spans="1:6" x14ac:dyDescent="0.25">
      <c r="A2268" t="s">
        <v>678</v>
      </c>
      <c r="B2268">
        <v>142</v>
      </c>
      <c r="E2268">
        <v>23.8</v>
      </c>
    </row>
    <row r="2269" spans="1:6" x14ac:dyDescent="0.25">
      <c r="A2269" t="s">
        <v>41</v>
      </c>
      <c r="B2269">
        <v>142</v>
      </c>
      <c r="E2269">
        <v>0</v>
      </c>
    </row>
    <row r="2270" spans="1:6" x14ac:dyDescent="0.25">
      <c r="A2270" t="s">
        <v>679</v>
      </c>
      <c r="B2270">
        <v>142</v>
      </c>
      <c r="E2270">
        <v>12</v>
      </c>
    </row>
    <row r="2271" spans="1:6" x14ac:dyDescent="0.25">
      <c r="A2271" t="s">
        <v>563</v>
      </c>
      <c r="B2271">
        <v>142</v>
      </c>
      <c r="E2271">
        <v>0</v>
      </c>
    </row>
    <row r="2272" spans="1:6" x14ac:dyDescent="0.25">
      <c r="A2272" t="s">
        <v>680</v>
      </c>
      <c r="B2272">
        <v>142</v>
      </c>
      <c r="E2272">
        <v>0</v>
      </c>
    </row>
    <row r="2273" spans="1:6" x14ac:dyDescent="0.25">
      <c r="A2273" t="s">
        <v>681</v>
      </c>
      <c r="B2273">
        <v>142</v>
      </c>
      <c r="E2273">
        <v>16</v>
      </c>
    </row>
    <row r="2274" spans="1:6" x14ac:dyDescent="0.25">
      <c r="A2274" t="s">
        <v>682</v>
      </c>
      <c r="B2274">
        <v>142</v>
      </c>
      <c r="E2274">
        <v>200</v>
      </c>
    </row>
    <row r="2275" spans="1:6" x14ac:dyDescent="0.25">
      <c r="A2275" t="s">
        <v>683</v>
      </c>
      <c r="B2275">
        <v>142</v>
      </c>
      <c r="E2275">
        <v>1101</v>
      </c>
    </row>
    <row r="2276" spans="1:6" x14ac:dyDescent="0.25">
      <c r="A2276" t="s">
        <v>684</v>
      </c>
      <c r="B2276">
        <v>142</v>
      </c>
      <c r="E2276">
        <v>734</v>
      </c>
    </row>
    <row r="2277" spans="1:6" x14ac:dyDescent="0.25">
      <c r="A2277" t="s">
        <v>685</v>
      </c>
      <c r="B2277">
        <v>142</v>
      </c>
      <c r="E2277">
        <v>1468</v>
      </c>
    </row>
    <row r="2278" spans="1:6" x14ac:dyDescent="0.25">
      <c r="A2278" t="s">
        <v>686</v>
      </c>
      <c r="B2278">
        <v>142</v>
      </c>
    </row>
    <row r="2279" spans="1:6" x14ac:dyDescent="0.25">
      <c r="A2279" t="s">
        <v>687</v>
      </c>
      <c r="B2279">
        <v>142</v>
      </c>
    </row>
    <row r="2280" spans="1:6" x14ac:dyDescent="0.25">
      <c r="A2280" t="s">
        <v>688</v>
      </c>
      <c r="B2280">
        <v>142</v>
      </c>
    </row>
    <row r="2281" spans="1:6" x14ac:dyDescent="0.25">
      <c r="A2281" t="s">
        <v>689</v>
      </c>
      <c r="B2281">
        <v>142</v>
      </c>
      <c r="E2281" t="b">
        <v>0</v>
      </c>
    </row>
    <row r="2282" spans="1:6" x14ac:dyDescent="0.25">
      <c r="A2282" t="s">
        <v>690</v>
      </c>
      <c r="B2282">
        <v>142</v>
      </c>
      <c r="E2282" t="b">
        <v>0</v>
      </c>
    </row>
    <row r="2283" spans="1:6" x14ac:dyDescent="0.25">
      <c r="A2283" t="s">
        <v>676</v>
      </c>
      <c r="B2283">
        <v>143</v>
      </c>
      <c r="F2283">
        <v>3050</v>
      </c>
    </row>
    <row r="2284" spans="1:6" x14ac:dyDescent="0.25">
      <c r="A2284" t="s">
        <v>36</v>
      </c>
      <c r="B2284">
        <v>143</v>
      </c>
      <c r="F2284">
        <v>1</v>
      </c>
    </row>
    <row r="2285" spans="1:6" x14ac:dyDescent="0.25">
      <c r="A2285" t="s">
        <v>503</v>
      </c>
      <c r="B2285">
        <v>143</v>
      </c>
      <c r="F2285" t="s">
        <v>808</v>
      </c>
    </row>
    <row r="2286" spans="1:6" x14ac:dyDescent="0.25">
      <c r="A2286" t="s">
        <v>677</v>
      </c>
      <c r="B2286">
        <v>143</v>
      </c>
      <c r="F2286">
        <v>983</v>
      </c>
    </row>
    <row r="2287" spans="1:6" x14ac:dyDescent="0.25">
      <c r="A2287" t="s">
        <v>42</v>
      </c>
      <c r="B2287">
        <v>143</v>
      </c>
      <c r="F2287">
        <v>25</v>
      </c>
    </row>
    <row r="2288" spans="1:6" x14ac:dyDescent="0.25">
      <c r="A2288" t="s">
        <v>678</v>
      </c>
      <c r="B2288">
        <v>143</v>
      </c>
      <c r="F2288">
        <v>26.8</v>
      </c>
    </row>
    <row r="2289" spans="1:6" x14ac:dyDescent="0.25">
      <c r="A2289" t="s">
        <v>41</v>
      </c>
      <c r="B2289">
        <v>143</v>
      </c>
      <c r="F2289">
        <v>0</v>
      </c>
    </row>
    <row r="2290" spans="1:6" x14ac:dyDescent="0.25">
      <c r="A2290" t="s">
        <v>679</v>
      </c>
      <c r="B2290">
        <v>143</v>
      </c>
      <c r="F2290">
        <v>12</v>
      </c>
    </row>
    <row r="2291" spans="1:6" x14ac:dyDescent="0.25">
      <c r="A2291" t="s">
        <v>563</v>
      </c>
      <c r="B2291">
        <v>143</v>
      </c>
      <c r="F2291">
        <v>0</v>
      </c>
    </row>
    <row r="2292" spans="1:6" x14ac:dyDescent="0.25">
      <c r="A2292" t="s">
        <v>680</v>
      </c>
      <c r="B2292">
        <v>143</v>
      </c>
      <c r="F2292">
        <v>0</v>
      </c>
    </row>
    <row r="2293" spans="1:6" x14ac:dyDescent="0.25">
      <c r="A2293" t="s">
        <v>681</v>
      </c>
      <c r="B2293">
        <v>143</v>
      </c>
      <c r="F2293">
        <v>16</v>
      </c>
    </row>
    <row r="2294" spans="1:6" x14ac:dyDescent="0.25">
      <c r="A2294" t="s">
        <v>682</v>
      </c>
      <c r="B2294">
        <v>143</v>
      </c>
      <c r="F2294">
        <v>200</v>
      </c>
    </row>
    <row r="2295" spans="1:6" x14ac:dyDescent="0.25">
      <c r="A2295" t="s">
        <v>683</v>
      </c>
      <c r="B2295">
        <v>143</v>
      </c>
      <c r="F2295">
        <v>1101</v>
      </c>
    </row>
    <row r="2296" spans="1:6" x14ac:dyDescent="0.25">
      <c r="A2296" t="s">
        <v>684</v>
      </c>
      <c r="B2296">
        <v>143</v>
      </c>
      <c r="F2296">
        <v>734</v>
      </c>
    </row>
    <row r="2297" spans="1:6" x14ac:dyDescent="0.25">
      <c r="A2297" t="s">
        <v>685</v>
      </c>
      <c r="B2297">
        <v>143</v>
      </c>
      <c r="F2297">
        <v>1468</v>
      </c>
    </row>
    <row r="2298" spans="1:6" x14ac:dyDescent="0.25">
      <c r="A2298" t="s">
        <v>686</v>
      </c>
      <c r="B2298">
        <v>143</v>
      </c>
    </row>
    <row r="2299" spans="1:6" x14ac:dyDescent="0.25">
      <c r="A2299" t="s">
        <v>687</v>
      </c>
      <c r="B2299">
        <v>143</v>
      </c>
    </row>
    <row r="2300" spans="1:6" x14ac:dyDescent="0.25">
      <c r="A2300" t="s">
        <v>688</v>
      </c>
      <c r="B2300">
        <v>143</v>
      </c>
    </row>
    <row r="2301" spans="1:6" x14ac:dyDescent="0.25">
      <c r="A2301" t="s">
        <v>689</v>
      </c>
      <c r="B2301">
        <v>143</v>
      </c>
      <c r="F2301" t="b">
        <v>0</v>
      </c>
    </row>
    <row r="2302" spans="1:6" x14ac:dyDescent="0.25">
      <c r="A2302" t="s">
        <v>690</v>
      </c>
      <c r="B2302">
        <v>143</v>
      </c>
      <c r="F2302" t="b">
        <v>0</v>
      </c>
    </row>
    <row r="2303" spans="1:6" x14ac:dyDescent="0.25">
      <c r="A2303" t="s">
        <v>676</v>
      </c>
      <c r="B2303">
        <v>151</v>
      </c>
      <c r="F2303">
        <v>5300</v>
      </c>
    </row>
    <row r="2304" spans="1:6" x14ac:dyDescent="0.25">
      <c r="A2304" t="s">
        <v>36</v>
      </c>
      <c r="B2304">
        <v>151</v>
      </c>
      <c r="F2304">
        <v>2</v>
      </c>
    </row>
    <row r="2305" spans="1:6" x14ac:dyDescent="0.25">
      <c r="A2305" t="s">
        <v>503</v>
      </c>
      <c r="B2305">
        <v>151</v>
      </c>
      <c r="F2305" t="s">
        <v>756</v>
      </c>
    </row>
    <row r="2306" spans="1:6" x14ac:dyDescent="0.25">
      <c r="A2306" t="s">
        <v>677</v>
      </c>
      <c r="B2306">
        <v>151</v>
      </c>
      <c r="F2306">
        <v>13066</v>
      </c>
    </row>
    <row r="2307" spans="1:6" x14ac:dyDescent="0.25">
      <c r="A2307" t="s">
        <v>42</v>
      </c>
      <c r="B2307">
        <v>151</v>
      </c>
      <c r="F2307">
        <v>40</v>
      </c>
    </row>
    <row r="2308" spans="1:6" x14ac:dyDescent="0.25">
      <c r="A2308" t="s">
        <v>678</v>
      </c>
      <c r="B2308">
        <v>151</v>
      </c>
      <c r="F2308">
        <v>222.7</v>
      </c>
    </row>
    <row r="2309" spans="1:6" x14ac:dyDescent="0.25">
      <c r="A2309" t="s">
        <v>41</v>
      </c>
      <c r="B2309">
        <v>151</v>
      </c>
      <c r="F2309">
        <v>0</v>
      </c>
    </row>
    <row r="2310" spans="1:6" x14ac:dyDescent="0.25">
      <c r="A2310" t="s">
        <v>679</v>
      </c>
      <c r="B2310">
        <v>151</v>
      </c>
      <c r="F2310">
        <v>12</v>
      </c>
    </row>
    <row r="2311" spans="1:6" x14ac:dyDescent="0.25">
      <c r="A2311" t="s">
        <v>563</v>
      </c>
      <c r="B2311">
        <v>151</v>
      </c>
      <c r="F2311">
        <v>0</v>
      </c>
    </row>
    <row r="2312" spans="1:6" x14ac:dyDescent="0.25">
      <c r="A2312" t="s">
        <v>680</v>
      </c>
      <c r="B2312">
        <v>151</v>
      </c>
      <c r="F2312">
        <v>0</v>
      </c>
    </row>
    <row r="2313" spans="1:6" x14ac:dyDescent="0.25">
      <c r="A2313" t="s">
        <v>681</v>
      </c>
      <c r="B2313">
        <v>151</v>
      </c>
      <c r="F2313">
        <v>16</v>
      </c>
    </row>
    <row r="2314" spans="1:6" x14ac:dyDescent="0.25">
      <c r="A2314" t="s">
        <v>682</v>
      </c>
      <c r="B2314">
        <v>151</v>
      </c>
      <c r="F2314">
        <v>200</v>
      </c>
    </row>
    <row r="2315" spans="1:6" x14ac:dyDescent="0.25">
      <c r="A2315" t="s">
        <v>683</v>
      </c>
      <c r="B2315">
        <v>151</v>
      </c>
      <c r="F2315">
        <v>1761</v>
      </c>
    </row>
    <row r="2316" spans="1:6" x14ac:dyDescent="0.25">
      <c r="A2316" t="s">
        <v>684</v>
      </c>
      <c r="B2316">
        <v>151</v>
      </c>
      <c r="F2316">
        <v>1174</v>
      </c>
    </row>
    <row r="2317" spans="1:6" x14ac:dyDescent="0.25">
      <c r="A2317" t="s">
        <v>685</v>
      </c>
      <c r="B2317">
        <v>151</v>
      </c>
      <c r="F2317">
        <v>2348</v>
      </c>
    </row>
    <row r="2318" spans="1:6" x14ac:dyDescent="0.25">
      <c r="A2318" t="s">
        <v>686</v>
      </c>
      <c r="B2318">
        <v>151</v>
      </c>
    </row>
    <row r="2319" spans="1:6" x14ac:dyDescent="0.25">
      <c r="A2319" t="s">
        <v>687</v>
      </c>
      <c r="B2319">
        <v>151</v>
      </c>
    </row>
    <row r="2320" spans="1:6" x14ac:dyDescent="0.25">
      <c r="A2320" t="s">
        <v>688</v>
      </c>
      <c r="B2320">
        <v>151</v>
      </c>
    </row>
    <row r="2321" spans="1:8" x14ac:dyDescent="0.25">
      <c r="A2321" t="s">
        <v>689</v>
      </c>
      <c r="B2321">
        <v>151</v>
      </c>
      <c r="F2321" t="b">
        <v>0</v>
      </c>
    </row>
    <row r="2322" spans="1:8" x14ac:dyDescent="0.25">
      <c r="A2322" t="s">
        <v>690</v>
      </c>
      <c r="B2322">
        <v>151</v>
      </c>
      <c r="F2322" t="b">
        <v>0</v>
      </c>
    </row>
    <row r="2323" spans="1:8" x14ac:dyDescent="0.25">
      <c r="A2323" t="s">
        <v>676</v>
      </c>
      <c r="B2323">
        <v>152</v>
      </c>
      <c r="H2323">
        <v>254</v>
      </c>
    </row>
    <row r="2324" spans="1:8" x14ac:dyDescent="0.25">
      <c r="A2324" t="s">
        <v>36</v>
      </c>
      <c r="B2324">
        <v>152</v>
      </c>
      <c r="H2324">
        <v>3</v>
      </c>
    </row>
    <row r="2325" spans="1:8" x14ac:dyDescent="0.25">
      <c r="A2325" t="s">
        <v>503</v>
      </c>
      <c r="B2325">
        <v>152</v>
      </c>
      <c r="H2325" t="s">
        <v>809</v>
      </c>
    </row>
    <row r="2326" spans="1:8" x14ac:dyDescent="0.25">
      <c r="A2326" t="s">
        <v>677</v>
      </c>
      <c r="B2326">
        <v>152</v>
      </c>
      <c r="H2326">
        <v>841</v>
      </c>
    </row>
    <row r="2327" spans="1:8" x14ac:dyDescent="0.25">
      <c r="A2327" t="s">
        <v>42</v>
      </c>
      <c r="B2327">
        <v>152</v>
      </c>
      <c r="H2327">
        <v>30</v>
      </c>
    </row>
    <row r="2328" spans="1:8" x14ac:dyDescent="0.25">
      <c r="A2328" t="s">
        <v>678</v>
      </c>
      <c r="B2328">
        <v>152</v>
      </c>
      <c r="H2328">
        <v>19.100000000000001</v>
      </c>
    </row>
    <row r="2329" spans="1:8" x14ac:dyDescent="0.25">
      <c r="A2329" t="s">
        <v>41</v>
      </c>
      <c r="B2329">
        <v>152</v>
      </c>
      <c r="H2329">
        <v>0</v>
      </c>
    </row>
    <row r="2330" spans="1:8" x14ac:dyDescent="0.25">
      <c r="A2330" t="s">
        <v>679</v>
      </c>
      <c r="B2330">
        <v>152</v>
      </c>
      <c r="H2330">
        <v>0</v>
      </c>
    </row>
    <row r="2331" spans="1:8" x14ac:dyDescent="0.25">
      <c r="A2331" t="s">
        <v>563</v>
      </c>
      <c r="B2331">
        <v>152</v>
      </c>
      <c r="H2331">
        <v>0</v>
      </c>
    </row>
    <row r="2332" spans="1:8" x14ac:dyDescent="0.25">
      <c r="A2332" t="s">
        <v>680</v>
      </c>
      <c r="B2332">
        <v>152</v>
      </c>
      <c r="H2332">
        <v>0</v>
      </c>
    </row>
    <row r="2333" spans="1:8" x14ac:dyDescent="0.25">
      <c r="A2333" t="s">
        <v>681</v>
      </c>
      <c r="B2333">
        <v>152</v>
      </c>
      <c r="H2333">
        <v>16</v>
      </c>
    </row>
    <row r="2334" spans="1:8" x14ac:dyDescent="0.25">
      <c r="A2334" t="s">
        <v>682</v>
      </c>
      <c r="B2334">
        <v>152</v>
      </c>
      <c r="H2334">
        <v>200</v>
      </c>
    </row>
    <row r="2335" spans="1:8" x14ac:dyDescent="0.25">
      <c r="A2335" t="s">
        <v>683</v>
      </c>
      <c r="B2335">
        <v>152</v>
      </c>
      <c r="H2335">
        <v>1320</v>
      </c>
    </row>
    <row r="2336" spans="1:8" x14ac:dyDescent="0.25">
      <c r="A2336" t="s">
        <v>684</v>
      </c>
      <c r="B2336">
        <v>152</v>
      </c>
      <c r="H2336">
        <v>880</v>
      </c>
    </row>
    <row r="2337" spans="1:8" x14ac:dyDescent="0.25">
      <c r="A2337" t="s">
        <v>685</v>
      </c>
      <c r="B2337">
        <v>152</v>
      </c>
      <c r="H2337">
        <v>1760</v>
      </c>
    </row>
    <row r="2338" spans="1:8" x14ac:dyDescent="0.25">
      <c r="A2338" t="s">
        <v>686</v>
      </c>
      <c r="B2338">
        <v>152</v>
      </c>
    </row>
    <row r="2339" spans="1:8" x14ac:dyDescent="0.25">
      <c r="A2339" t="s">
        <v>687</v>
      </c>
      <c r="B2339">
        <v>152</v>
      </c>
    </row>
    <row r="2340" spans="1:8" x14ac:dyDescent="0.25">
      <c r="A2340" t="s">
        <v>688</v>
      </c>
      <c r="B2340">
        <v>152</v>
      </c>
    </row>
    <row r="2341" spans="1:8" x14ac:dyDescent="0.25">
      <c r="A2341" t="s">
        <v>689</v>
      </c>
      <c r="B2341">
        <v>152</v>
      </c>
      <c r="H2341" t="b">
        <v>0</v>
      </c>
    </row>
    <row r="2342" spans="1:8" x14ac:dyDescent="0.25">
      <c r="A2342" t="s">
        <v>690</v>
      </c>
      <c r="B2342">
        <v>152</v>
      </c>
      <c r="H2342" t="b">
        <v>0</v>
      </c>
    </row>
    <row r="2343" spans="1:8" x14ac:dyDescent="0.25">
      <c r="A2343" t="s">
        <v>676</v>
      </c>
      <c r="B2343">
        <v>154</v>
      </c>
      <c r="C2343">
        <v>3375</v>
      </c>
      <c r="D2343">
        <v>3425</v>
      </c>
    </row>
    <row r="2344" spans="1:8" x14ac:dyDescent="0.25">
      <c r="A2344" t="s">
        <v>36</v>
      </c>
      <c r="B2344">
        <v>154</v>
      </c>
      <c r="C2344">
        <v>2</v>
      </c>
      <c r="D2344">
        <v>2</v>
      </c>
    </row>
    <row r="2345" spans="1:8" x14ac:dyDescent="0.25">
      <c r="A2345" t="s">
        <v>503</v>
      </c>
      <c r="B2345">
        <v>154</v>
      </c>
      <c r="C2345" t="s">
        <v>797</v>
      </c>
      <c r="D2345" t="s">
        <v>810</v>
      </c>
    </row>
    <row r="2346" spans="1:8" x14ac:dyDescent="0.25">
      <c r="A2346" t="s">
        <v>677</v>
      </c>
      <c r="B2346">
        <v>154</v>
      </c>
      <c r="C2346">
        <v>1396</v>
      </c>
      <c r="D2346">
        <v>1000</v>
      </c>
    </row>
    <row r="2347" spans="1:8" x14ac:dyDescent="0.25">
      <c r="A2347" t="s">
        <v>42</v>
      </c>
      <c r="B2347">
        <v>154</v>
      </c>
      <c r="C2347">
        <v>40</v>
      </c>
      <c r="D2347">
        <v>40</v>
      </c>
    </row>
    <row r="2348" spans="1:8" x14ac:dyDescent="0.25">
      <c r="A2348" t="s">
        <v>678</v>
      </c>
      <c r="B2348">
        <v>154</v>
      </c>
      <c r="C2348">
        <v>23.8</v>
      </c>
      <c r="D2348">
        <v>17</v>
      </c>
    </row>
    <row r="2349" spans="1:8" x14ac:dyDescent="0.25">
      <c r="A2349" t="s">
        <v>41</v>
      </c>
      <c r="B2349">
        <v>154</v>
      </c>
      <c r="C2349">
        <v>0</v>
      </c>
      <c r="D2349">
        <v>0</v>
      </c>
    </row>
    <row r="2350" spans="1:8" x14ac:dyDescent="0.25">
      <c r="A2350" t="s">
        <v>679</v>
      </c>
      <c r="B2350">
        <v>154</v>
      </c>
      <c r="C2350">
        <v>12</v>
      </c>
      <c r="D2350">
        <v>12</v>
      </c>
    </row>
    <row r="2351" spans="1:8" x14ac:dyDescent="0.25">
      <c r="A2351" t="s">
        <v>563</v>
      </c>
      <c r="B2351">
        <v>154</v>
      </c>
      <c r="C2351">
        <v>0</v>
      </c>
      <c r="D2351">
        <v>0</v>
      </c>
    </row>
    <row r="2352" spans="1:8" x14ac:dyDescent="0.25">
      <c r="A2352" t="s">
        <v>680</v>
      </c>
      <c r="B2352">
        <v>154</v>
      </c>
      <c r="C2352">
        <v>0</v>
      </c>
      <c r="D2352">
        <v>0</v>
      </c>
    </row>
    <row r="2353" spans="1:6" x14ac:dyDescent="0.25">
      <c r="A2353" t="s">
        <v>681</v>
      </c>
      <c r="B2353">
        <v>154</v>
      </c>
      <c r="C2353">
        <v>16</v>
      </c>
      <c r="D2353">
        <v>16</v>
      </c>
    </row>
    <row r="2354" spans="1:6" x14ac:dyDescent="0.25">
      <c r="A2354" t="s">
        <v>682</v>
      </c>
      <c r="B2354">
        <v>154</v>
      </c>
      <c r="C2354">
        <v>100</v>
      </c>
      <c r="D2354">
        <v>100</v>
      </c>
    </row>
    <row r="2355" spans="1:6" x14ac:dyDescent="0.25">
      <c r="A2355" t="s">
        <v>683</v>
      </c>
      <c r="B2355">
        <v>154</v>
      </c>
      <c r="C2355">
        <v>1761</v>
      </c>
      <c r="D2355">
        <v>1761</v>
      </c>
    </row>
    <row r="2356" spans="1:6" x14ac:dyDescent="0.25">
      <c r="A2356" t="s">
        <v>684</v>
      </c>
      <c r="B2356">
        <v>154</v>
      </c>
      <c r="C2356">
        <v>1174</v>
      </c>
      <c r="D2356">
        <v>1174</v>
      </c>
    </row>
    <row r="2357" spans="1:6" x14ac:dyDescent="0.25">
      <c r="A2357" t="s">
        <v>685</v>
      </c>
      <c r="B2357">
        <v>154</v>
      </c>
      <c r="C2357">
        <v>2348</v>
      </c>
      <c r="D2357">
        <v>2348</v>
      </c>
    </row>
    <row r="2358" spans="1:6" x14ac:dyDescent="0.25">
      <c r="A2358" t="s">
        <v>686</v>
      </c>
      <c r="B2358">
        <v>154</v>
      </c>
    </row>
    <row r="2359" spans="1:6" x14ac:dyDescent="0.25">
      <c r="A2359" t="s">
        <v>687</v>
      </c>
      <c r="B2359">
        <v>154</v>
      </c>
    </row>
    <row r="2360" spans="1:6" x14ac:dyDescent="0.25">
      <c r="A2360" t="s">
        <v>688</v>
      </c>
      <c r="B2360">
        <v>154</v>
      </c>
    </row>
    <row r="2361" spans="1:6" x14ac:dyDescent="0.25">
      <c r="A2361" t="s">
        <v>689</v>
      </c>
      <c r="B2361">
        <v>154</v>
      </c>
      <c r="C2361" t="b">
        <v>0</v>
      </c>
      <c r="D2361" t="b">
        <v>0</v>
      </c>
    </row>
    <row r="2362" spans="1:6" x14ac:dyDescent="0.25">
      <c r="A2362" t="s">
        <v>690</v>
      </c>
      <c r="B2362">
        <v>154</v>
      </c>
      <c r="C2362" t="b">
        <v>0</v>
      </c>
      <c r="D2362" t="b">
        <v>0</v>
      </c>
    </row>
    <row r="2363" spans="1:6" x14ac:dyDescent="0.25">
      <c r="A2363" t="s">
        <v>676</v>
      </c>
      <c r="B2363">
        <v>155</v>
      </c>
      <c r="F2363">
        <v>3350</v>
      </c>
    </row>
    <row r="2364" spans="1:6" x14ac:dyDescent="0.25">
      <c r="A2364" t="s">
        <v>36</v>
      </c>
      <c r="B2364">
        <v>155</v>
      </c>
      <c r="F2364">
        <v>1</v>
      </c>
    </row>
    <row r="2365" spans="1:6" x14ac:dyDescent="0.25">
      <c r="A2365" t="s">
        <v>503</v>
      </c>
      <c r="B2365">
        <v>155</v>
      </c>
      <c r="F2365" t="s">
        <v>770</v>
      </c>
    </row>
    <row r="2366" spans="1:6" x14ac:dyDescent="0.25">
      <c r="A2366" t="s">
        <v>677</v>
      </c>
      <c r="B2366">
        <v>155</v>
      </c>
      <c r="F2366">
        <v>2644</v>
      </c>
    </row>
    <row r="2367" spans="1:6" x14ac:dyDescent="0.25">
      <c r="A2367" t="s">
        <v>42</v>
      </c>
      <c r="B2367">
        <v>155</v>
      </c>
      <c r="F2367">
        <v>40</v>
      </c>
    </row>
    <row r="2368" spans="1:6" x14ac:dyDescent="0.25">
      <c r="A2368" t="s">
        <v>678</v>
      </c>
      <c r="B2368">
        <v>155</v>
      </c>
      <c r="F2368">
        <v>45.1</v>
      </c>
    </row>
    <row r="2369" spans="1:6" x14ac:dyDescent="0.25">
      <c r="A2369" t="s">
        <v>41</v>
      </c>
      <c r="B2369">
        <v>155</v>
      </c>
      <c r="F2369">
        <v>0</v>
      </c>
    </row>
    <row r="2370" spans="1:6" x14ac:dyDescent="0.25">
      <c r="A2370" t="s">
        <v>679</v>
      </c>
      <c r="B2370">
        <v>155</v>
      </c>
      <c r="F2370">
        <v>12</v>
      </c>
    </row>
    <row r="2371" spans="1:6" x14ac:dyDescent="0.25">
      <c r="A2371" t="s">
        <v>563</v>
      </c>
      <c r="B2371">
        <v>155</v>
      </c>
      <c r="F2371">
        <v>0</v>
      </c>
    </row>
    <row r="2372" spans="1:6" x14ac:dyDescent="0.25">
      <c r="A2372" t="s">
        <v>680</v>
      </c>
      <c r="B2372">
        <v>155</v>
      </c>
      <c r="F2372">
        <v>0</v>
      </c>
    </row>
    <row r="2373" spans="1:6" x14ac:dyDescent="0.25">
      <c r="A2373" t="s">
        <v>681</v>
      </c>
      <c r="B2373">
        <v>155</v>
      </c>
      <c r="F2373">
        <v>16</v>
      </c>
    </row>
    <row r="2374" spans="1:6" x14ac:dyDescent="0.25">
      <c r="A2374" t="s">
        <v>682</v>
      </c>
      <c r="B2374">
        <v>155</v>
      </c>
      <c r="F2374">
        <v>200</v>
      </c>
    </row>
    <row r="2375" spans="1:6" x14ac:dyDescent="0.25">
      <c r="A2375" t="s">
        <v>683</v>
      </c>
      <c r="B2375">
        <v>155</v>
      </c>
      <c r="F2375">
        <v>1761</v>
      </c>
    </row>
    <row r="2376" spans="1:6" x14ac:dyDescent="0.25">
      <c r="A2376" t="s">
        <v>684</v>
      </c>
      <c r="B2376">
        <v>155</v>
      </c>
      <c r="F2376">
        <v>1174</v>
      </c>
    </row>
    <row r="2377" spans="1:6" x14ac:dyDescent="0.25">
      <c r="A2377" t="s">
        <v>685</v>
      </c>
      <c r="B2377">
        <v>155</v>
      </c>
      <c r="F2377">
        <v>2348</v>
      </c>
    </row>
    <row r="2378" spans="1:6" x14ac:dyDescent="0.25">
      <c r="A2378" t="s">
        <v>686</v>
      </c>
      <c r="B2378">
        <v>155</v>
      </c>
    </row>
    <row r="2379" spans="1:6" x14ac:dyDescent="0.25">
      <c r="A2379" t="s">
        <v>687</v>
      </c>
      <c r="B2379">
        <v>155</v>
      </c>
    </row>
    <row r="2380" spans="1:6" x14ac:dyDescent="0.25">
      <c r="A2380" t="s">
        <v>688</v>
      </c>
      <c r="B2380">
        <v>155</v>
      </c>
    </row>
    <row r="2381" spans="1:6" x14ac:dyDescent="0.25">
      <c r="A2381" t="s">
        <v>689</v>
      </c>
      <c r="B2381">
        <v>155</v>
      </c>
      <c r="F2381" t="b">
        <v>0</v>
      </c>
    </row>
    <row r="2382" spans="1:6" x14ac:dyDescent="0.25">
      <c r="A2382" t="s">
        <v>690</v>
      </c>
      <c r="B2382">
        <v>155</v>
      </c>
      <c r="F2382" t="b">
        <v>0</v>
      </c>
    </row>
    <row r="2383" spans="1:6" x14ac:dyDescent="0.25">
      <c r="A2383" t="s">
        <v>676</v>
      </c>
      <c r="B2383">
        <v>162</v>
      </c>
      <c r="C2383">
        <v>5112</v>
      </c>
    </row>
    <row r="2384" spans="1:6" x14ac:dyDescent="0.25">
      <c r="A2384" t="s">
        <v>36</v>
      </c>
      <c r="B2384">
        <v>162</v>
      </c>
      <c r="C2384">
        <v>2</v>
      </c>
    </row>
    <row r="2385" spans="1:3" x14ac:dyDescent="0.25">
      <c r="A2385" t="s">
        <v>503</v>
      </c>
      <c r="B2385">
        <v>162</v>
      </c>
      <c r="C2385" t="s">
        <v>811</v>
      </c>
    </row>
    <row r="2386" spans="1:3" x14ac:dyDescent="0.25">
      <c r="A2386" t="s">
        <v>677</v>
      </c>
      <c r="B2386">
        <v>162</v>
      </c>
      <c r="C2386">
        <v>808</v>
      </c>
    </row>
    <row r="2387" spans="1:3" x14ac:dyDescent="0.25">
      <c r="A2387" t="s">
        <v>42</v>
      </c>
      <c r="B2387">
        <v>162</v>
      </c>
      <c r="C2387">
        <v>25</v>
      </c>
    </row>
    <row r="2388" spans="1:3" x14ac:dyDescent="0.25">
      <c r="A2388" t="s">
        <v>678</v>
      </c>
      <c r="B2388">
        <v>162</v>
      </c>
      <c r="C2388">
        <v>22</v>
      </c>
    </row>
    <row r="2389" spans="1:3" x14ac:dyDescent="0.25">
      <c r="A2389" t="s">
        <v>41</v>
      </c>
      <c r="B2389">
        <v>162</v>
      </c>
      <c r="C2389">
        <v>0</v>
      </c>
    </row>
    <row r="2390" spans="1:3" x14ac:dyDescent="0.25">
      <c r="A2390" t="s">
        <v>679</v>
      </c>
      <c r="B2390">
        <v>162</v>
      </c>
      <c r="C2390">
        <v>0</v>
      </c>
    </row>
    <row r="2391" spans="1:3" x14ac:dyDescent="0.25">
      <c r="A2391" t="s">
        <v>563</v>
      </c>
      <c r="B2391">
        <v>162</v>
      </c>
      <c r="C2391">
        <v>0</v>
      </c>
    </row>
    <row r="2392" spans="1:3" x14ac:dyDescent="0.25">
      <c r="A2392" t="s">
        <v>680</v>
      </c>
      <c r="B2392">
        <v>162</v>
      </c>
      <c r="C2392">
        <v>0</v>
      </c>
    </row>
    <row r="2393" spans="1:3" x14ac:dyDescent="0.25">
      <c r="A2393" t="s">
        <v>681</v>
      </c>
      <c r="B2393">
        <v>162</v>
      </c>
      <c r="C2393">
        <v>16</v>
      </c>
    </row>
    <row r="2394" spans="1:3" x14ac:dyDescent="0.25">
      <c r="A2394" t="s">
        <v>682</v>
      </c>
      <c r="B2394">
        <v>162</v>
      </c>
      <c r="C2394">
        <v>200</v>
      </c>
    </row>
    <row r="2395" spans="1:3" x14ac:dyDescent="0.25">
      <c r="A2395" t="s">
        <v>683</v>
      </c>
      <c r="B2395">
        <v>162</v>
      </c>
      <c r="C2395">
        <v>1101</v>
      </c>
    </row>
    <row r="2396" spans="1:3" x14ac:dyDescent="0.25">
      <c r="A2396" t="s">
        <v>684</v>
      </c>
      <c r="B2396">
        <v>162</v>
      </c>
      <c r="C2396">
        <v>734</v>
      </c>
    </row>
    <row r="2397" spans="1:3" x14ac:dyDescent="0.25">
      <c r="A2397" t="s">
        <v>685</v>
      </c>
      <c r="B2397">
        <v>162</v>
      </c>
      <c r="C2397">
        <v>1468</v>
      </c>
    </row>
    <row r="2398" spans="1:3" x14ac:dyDescent="0.25">
      <c r="A2398" t="s">
        <v>686</v>
      </c>
      <c r="B2398">
        <v>162</v>
      </c>
    </row>
    <row r="2399" spans="1:3" x14ac:dyDescent="0.25">
      <c r="A2399" t="s">
        <v>687</v>
      </c>
      <c r="B2399">
        <v>162</v>
      </c>
    </row>
    <row r="2400" spans="1:3" x14ac:dyDescent="0.25">
      <c r="A2400" t="s">
        <v>688</v>
      </c>
      <c r="B2400">
        <v>162</v>
      </c>
    </row>
    <row r="2401" spans="1:8" x14ac:dyDescent="0.25">
      <c r="A2401" t="s">
        <v>689</v>
      </c>
      <c r="B2401">
        <v>162</v>
      </c>
      <c r="C2401" t="b">
        <v>0</v>
      </c>
    </row>
    <row r="2402" spans="1:8" x14ac:dyDescent="0.25">
      <c r="A2402" t="s">
        <v>690</v>
      </c>
      <c r="B2402">
        <v>162</v>
      </c>
      <c r="C2402" t="b">
        <v>0</v>
      </c>
    </row>
    <row r="2403" spans="1:8" x14ac:dyDescent="0.25">
      <c r="A2403" t="s">
        <v>676</v>
      </c>
      <c r="B2403">
        <v>168</v>
      </c>
      <c r="H2403">
        <v>899</v>
      </c>
    </row>
    <row r="2404" spans="1:8" x14ac:dyDescent="0.25">
      <c r="A2404" t="s">
        <v>36</v>
      </c>
      <c r="B2404">
        <v>168</v>
      </c>
      <c r="H2404">
        <v>3</v>
      </c>
    </row>
    <row r="2405" spans="1:8" x14ac:dyDescent="0.25">
      <c r="A2405" t="s">
        <v>503</v>
      </c>
      <c r="B2405">
        <v>168</v>
      </c>
      <c r="H2405" t="s">
        <v>739</v>
      </c>
    </row>
    <row r="2406" spans="1:8" x14ac:dyDescent="0.25">
      <c r="A2406" t="s">
        <v>677</v>
      </c>
      <c r="B2406">
        <v>168</v>
      </c>
      <c r="H2406">
        <v>677</v>
      </c>
    </row>
    <row r="2407" spans="1:8" x14ac:dyDescent="0.25">
      <c r="A2407" t="s">
        <v>42</v>
      </c>
      <c r="B2407">
        <v>168</v>
      </c>
      <c r="H2407">
        <v>30</v>
      </c>
    </row>
    <row r="2408" spans="1:8" x14ac:dyDescent="0.25">
      <c r="A2408" t="s">
        <v>678</v>
      </c>
      <c r="B2408">
        <v>168</v>
      </c>
      <c r="H2408">
        <v>15.4</v>
      </c>
    </row>
    <row r="2409" spans="1:8" x14ac:dyDescent="0.25">
      <c r="A2409" t="s">
        <v>41</v>
      </c>
      <c r="B2409">
        <v>168</v>
      </c>
      <c r="H2409">
        <v>0</v>
      </c>
    </row>
    <row r="2410" spans="1:8" x14ac:dyDescent="0.25">
      <c r="A2410" t="s">
        <v>679</v>
      </c>
      <c r="B2410">
        <v>168</v>
      </c>
      <c r="H2410">
        <v>12</v>
      </c>
    </row>
    <row r="2411" spans="1:8" x14ac:dyDescent="0.25">
      <c r="A2411" t="s">
        <v>563</v>
      </c>
      <c r="B2411">
        <v>168</v>
      </c>
      <c r="H2411">
        <v>0</v>
      </c>
    </row>
    <row r="2412" spans="1:8" x14ac:dyDescent="0.25">
      <c r="A2412" t="s">
        <v>680</v>
      </c>
      <c r="B2412">
        <v>168</v>
      </c>
      <c r="H2412">
        <v>0</v>
      </c>
    </row>
    <row r="2413" spans="1:8" x14ac:dyDescent="0.25">
      <c r="A2413" t="s">
        <v>681</v>
      </c>
      <c r="B2413">
        <v>168</v>
      </c>
      <c r="H2413">
        <v>16</v>
      </c>
    </row>
    <row r="2414" spans="1:8" x14ac:dyDescent="0.25">
      <c r="A2414" t="s">
        <v>682</v>
      </c>
      <c r="B2414">
        <v>168</v>
      </c>
      <c r="H2414">
        <v>200</v>
      </c>
    </row>
    <row r="2415" spans="1:8" x14ac:dyDescent="0.25">
      <c r="A2415" t="s">
        <v>683</v>
      </c>
      <c r="B2415">
        <v>168</v>
      </c>
      <c r="H2415">
        <v>1320</v>
      </c>
    </row>
    <row r="2416" spans="1:8" x14ac:dyDescent="0.25">
      <c r="A2416" t="s">
        <v>684</v>
      </c>
      <c r="B2416">
        <v>168</v>
      </c>
      <c r="H2416">
        <v>880</v>
      </c>
    </row>
    <row r="2417" spans="1:8" x14ac:dyDescent="0.25">
      <c r="A2417" t="s">
        <v>685</v>
      </c>
      <c r="B2417">
        <v>168</v>
      </c>
      <c r="H2417">
        <v>1760</v>
      </c>
    </row>
    <row r="2418" spans="1:8" x14ac:dyDescent="0.25">
      <c r="A2418" t="s">
        <v>686</v>
      </c>
      <c r="B2418">
        <v>168</v>
      </c>
    </row>
    <row r="2419" spans="1:8" x14ac:dyDescent="0.25">
      <c r="A2419" t="s">
        <v>687</v>
      </c>
      <c r="B2419">
        <v>168</v>
      </c>
    </row>
    <row r="2420" spans="1:8" x14ac:dyDescent="0.25">
      <c r="A2420" t="s">
        <v>688</v>
      </c>
      <c r="B2420">
        <v>168</v>
      </c>
    </row>
    <row r="2421" spans="1:8" x14ac:dyDescent="0.25">
      <c r="A2421" t="s">
        <v>689</v>
      </c>
      <c r="B2421">
        <v>168</v>
      </c>
      <c r="H2421" t="b">
        <v>0</v>
      </c>
    </row>
    <row r="2422" spans="1:8" x14ac:dyDescent="0.25">
      <c r="A2422" t="s">
        <v>690</v>
      </c>
      <c r="B2422">
        <v>168</v>
      </c>
      <c r="H2422" t="b">
        <v>0</v>
      </c>
    </row>
    <row r="2423" spans="1:8" x14ac:dyDescent="0.25">
      <c r="A2423" t="s">
        <v>676</v>
      </c>
      <c r="B2423">
        <v>170</v>
      </c>
      <c r="C2423">
        <v>5106</v>
      </c>
      <c r="D2423">
        <v>342</v>
      </c>
    </row>
    <row r="2424" spans="1:8" x14ac:dyDescent="0.25">
      <c r="A2424" t="s">
        <v>36</v>
      </c>
      <c r="B2424">
        <v>170</v>
      </c>
      <c r="C2424">
        <v>2</v>
      </c>
      <c r="D2424">
        <v>2</v>
      </c>
    </row>
    <row r="2425" spans="1:8" x14ac:dyDescent="0.25">
      <c r="A2425" t="s">
        <v>503</v>
      </c>
      <c r="B2425">
        <v>170</v>
      </c>
      <c r="C2425" t="s">
        <v>812</v>
      </c>
      <c r="D2425" t="s">
        <v>813</v>
      </c>
    </row>
    <row r="2426" spans="1:8" x14ac:dyDescent="0.25">
      <c r="A2426" t="s">
        <v>677</v>
      </c>
      <c r="B2426">
        <v>170</v>
      </c>
      <c r="C2426">
        <v>765</v>
      </c>
      <c r="D2426">
        <v>1461</v>
      </c>
    </row>
    <row r="2427" spans="1:8" x14ac:dyDescent="0.25">
      <c r="A2427" t="s">
        <v>42</v>
      </c>
      <c r="B2427">
        <v>170</v>
      </c>
      <c r="C2427">
        <v>25</v>
      </c>
      <c r="D2427">
        <v>25</v>
      </c>
    </row>
    <row r="2428" spans="1:8" x14ac:dyDescent="0.25">
      <c r="A2428" t="s">
        <v>678</v>
      </c>
      <c r="B2428">
        <v>170</v>
      </c>
      <c r="C2428">
        <v>20.9</v>
      </c>
      <c r="D2428">
        <v>39.799999999999997</v>
      </c>
    </row>
    <row r="2429" spans="1:8" x14ac:dyDescent="0.25">
      <c r="A2429" t="s">
        <v>41</v>
      </c>
      <c r="B2429">
        <v>170</v>
      </c>
      <c r="C2429">
        <v>0</v>
      </c>
      <c r="D2429">
        <v>0</v>
      </c>
    </row>
    <row r="2430" spans="1:8" x14ac:dyDescent="0.25">
      <c r="A2430" t="s">
        <v>679</v>
      </c>
      <c r="B2430">
        <v>170</v>
      </c>
      <c r="C2430">
        <v>12</v>
      </c>
      <c r="D2430">
        <v>12</v>
      </c>
    </row>
    <row r="2431" spans="1:8" x14ac:dyDescent="0.25">
      <c r="A2431" t="s">
        <v>563</v>
      </c>
      <c r="B2431">
        <v>170</v>
      </c>
      <c r="C2431">
        <v>0</v>
      </c>
      <c r="D2431">
        <v>0</v>
      </c>
    </row>
    <row r="2432" spans="1:8" x14ac:dyDescent="0.25">
      <c r="A2432" t="s">
        <v>680</v>
      </c>
      <c r="B2432">
        <v>170</v>
      </c>
      <c r="C2432">
        <v>0</v>
      </c>
      <c r="D2432">
        <v>0</v>
      </c>
    </row>
    <row r="2433" spans="1:6" x14ac:dyDescent="0.25">
      <c r="A2433" t="s">
        <v>681</v>
      </c>
      <c r="B2433">
        <v>170</v>
      </c>
      <c r="C2433">
        <v>16</v>
      </c>
      <c r="D2433">
        <v>16</v>
      </c>
    </row>
    <row r="2434" spans="1:6" x14ac:dyDescent="0.25">
      <c r="A2434" t="s">
        <v>682</v>
      </c>
      <c r="B2434">
        <v>170</v>
      </c>
      <c r="C2434">
        <v>100</v>
      </c>
      <c r="D2434">
        <v>100</v>
      </c>
    </row>
    <row r="2435" spans="1:6" x14ac:dyDescent="0.25">
      <c r="A2435" t="s">
        <v>683</v>
      </c>
      <c r="B2435">
        <v>170</v>
      </c>
      <c r="C2435">
        <v>1101</v>
      </c>
      <c r="D2435">
        <v>1101</v>
      </c>
    </row>
    <row r="2436" spans="1:6" x14ac:dyDescent="0.25">
      <c r="A2436" t="s">
        <v>684</v>
      </c>
      <c r="B2436">
        <v>170</v>
      </c>
      <c r="C2436">
        <v>734</v>
      </c>
      <c r="D2436">
        <v>734</v>
      </c>
    </row>
    <row r="2437" spans="1:6" x14ac:dyDescent="0.25">
      <c r="A2437" t="s">
        <v>685</v>
      </c>
      <c r="B2437">
        <v>170</v>
      </c>
      <c r="C2437">
        <v>1468</v>
      </c>
      <c r="D2437">
        <v>1468</v>
      </c>
    </row>
    <row r="2438" spans="1:6" x14ac:dyDescent="0.25">
      <c r="A2438" t="s">
        <v>686</v>
      </c>
      <c r="B2438">
        <v>170</v>
      </c>
      <c r="D2438">
        <v>-6017</v>
      </c>
    </row>
    <row r="2439" spans="1:6" x14ac:dyDescent="0.25">
      <c r="A2439" t="s">
        <v>687</v>
      </c>
      <c r="B2439">
        <v>170</v>
      </c>
      <c r="D2439">
        <v>-26352</v>
      </c>
    </row>
    <row r="2440" spans="1:6" x14ac:dyDescent="0.25">
      <c r="A2440" t="s">
        <v>688</v>
      </c>
      <c r="B2440">
        <v>170</v>
      </c>
      <c r="D2440">
        <v>-18316</v>
      </c>
    </row>
    <row r="2441" spans="1:6" x14ac:dyDescent="0.25">
      <c r="A2441" t="s">
        <v>689</v>
      </c>
      <c r="B2441">
        <v>170</v>
      </c>
      <c r="C2441" t="b">
        <v>0</v>
      </c>
      <c r="D2441" t="b">
        <v>0</v>
      </c>
    </row>
    <row r="2442" spans="1:6" x14ac:dyDescent="0.25">
      <c r="A2442" t="s">
        <v>690</v>
      </c>
      <c r="B2442">
        <v>170</v>
      </c>
      <c r="C2442" t="b">
        <v>0</v>
      </c>
      <c r="D2442" t="b">
        <v>0</v>
      </c>
    </row>
    <row r="2443" spans="1:6" x14ac:dyDescent="0.25">
      <c r="A2443" t="s">
        <v>676</v>
      </c>
      <c r="B2443">
        <v>171</v>
      </c>
      <c r="F2443">
        <v>5087</v>
      </c>
    </row>
    <row r="2444" spans="1:6" x14ac:dyDescent="0.25">
      <c r="A2444" t="s">
        <v>36</v>
      </c>
      <c r="B2444">
        <v>171</v>
      </c>
      <c r="F2444">
        <v>2</v>
      </c>
    </row>
    <row r="2445" spans="1:6" x14ac:dyDescent="0.25">
      <c r="A2445" t="s">
        <v>503</v>
      </c>
      <c r="B2445">
        <v>171</v>
      </c>
      <c r="F2445" t="s">
        <v>814</v>
      </c>
    </row>
    <row r="2446" spans="1:6" x14ac:dyDescent="0.25">
      <c r="A2446" t="s">
        <v>677</v>
      </c>
      <c r="B2446">
        <v>171</v>
      </c>
      <c r="F2446">
        <v>420</v>
      </c>
    </row>
    <row r="2447" spans="1:6" x14ac:dyDescent="0.25">
      <c r="A2447" t="s">
        <v>42</v>
      </c>
      <c r="B2447">
        <v>171</v>
      </c>
      <c r="F2447">
        <v>25</v>
      </c>
    </row>
    <row r="2448" spans="1:6" x14ac:dyDescent="0.25">
      <c r="A2448" t="s">
        <v>678</v>
      </c>
      <c r="B2448">
        <v>171</v>
      </c>
      <c r="F2448">
        <v>11.5</v>
      </c>
    </row>
    <row r="2449" spans="1:6" x14ac:dyDescent="0.25">
      <c r="A2449" t="s">
        <v>41</v>
      </c>
      <c r="B2449">
        <v>171</v>
      </c>
      <c r="F2449">
        <v>0</v>
      </c>
    </row>
    <row r="2450" spans="1:6" x14ac:dyDescent="0.25">
      <c r="A2450" t="s">
        <v>679</v>
      </c>
      <c r="B2450">
        <v>171</v>
      </c>
      <c r="F2450">
        <v>24</v>
      </c>
    </row>
    <row r="2451" spans="1:6" x14ac:dyDescent="0.25">
      <c r="A2451" t="s">
        <v>563</v>
      </c>
      <c r="B2451">
        <v>171</v>
      </c>
      <c r="F2451">
        <v>0</v>
      </c>
    </row>
    <row r="2452" spans="1:6" x14ac:dyDescent="0.25">
      <c r="A2452" t="s">
        <v>680</v>
      </c>
      <c r="B2452">
        <v>171</v>
      </c>
      <c r="F2452">
        <v>0</v>
      </c>
    </row>
    <row r="2453" spans="1:6" x14ac:dyDescent="0.25">
      <c r="A2453" t="s">
        <v>681</v>
      </c>
      <c r="B2453">
        <v>171</v>
      </c>
      <c r="F2453">
        <v>16</v>
      </c>
    </row>
    <row r="2454" spans="1:6" x14ac:dyDescent="0.25">
      <c r="A2454" t="s">
        <v>682</v>
      </c>
      <c r="B2454">
        <v>171</v>
      </c>
      <c r="F2454">
        <v>200</v>
      </c>
    </row>
    <row r="2455" spans="1:6" x14ac:dyDescent="0.25">
      <c r="A2455" t="s">
        <v>683</v>
      </c>
      <c r="B2455">
        <v>171</v>
      </c>
      <c r="F2455">
        <v>1101</v>
      </c>
    </row>
    <row r="2456" spans="1:6" x14ac:dyDescent="0.25">
      <c r="A2456" t="s">
        <v>684</v>
      </c>
      <c r="B2456">
        <v>171</v>
      </c>
      <c r="F2456">
        <v>734</v>
      </c>
    </row>
    <row r="2457" spans="1:6" x14ac:dyDescent="0.25">
      <c r="A2457" t="s">
        <v>685</v>
      </c>
      <c r="B2457">
        <v>171</v>
      </c>
      <c r="F2457">
        <v>1468</v>
      </c>
    </row>
    <row r="2458" spans="1:6" x14ac:dyDescent="0.25">
      <c r="A2458" t="s">
        <v>686</v>
      </c>
      <c r="B2458">
        <v>171</v>
      </c>
    </row>
    <row r="2459" spans="1:6" x14ac:dyDescent="0.25">
      <c r="A2459" t="s">
        <v>687</v>
      </c>
      <c r="B2459">
        <v>171</v>
      </c>
    </row>
    <row r="2460" spans="1:6" x14ac:dyDescent="0.25">
      <c r="A2460" t="s">
        <v>688</v>
      </c>
      <c r="B2460">
        <v>171</v>
      </c>
    </row>
    <row r="2461" spans="1:6" x14ac:dyDescent="0.25">
      <c r="A2461" t="s">
        <v>689</v>
      </c>
      <c r="B2461">
        <v>171</v>
      </c>
      <c r="F2461" t="b">
        <v>0</v>
      </c>
    </row>
    <row r="2462" spans="1:6" x14ac:dyDescent="0.25">
      <c r="A2462" t="s">
        <v>690</v>
      </c>
      <c r="B2462">
        <v>171</v>
      </c>
      <c r="F2462" t="b">
        <v>0</v>
      </c>
    </row>
    <row r="2463" spans="1:6" x14ac:dyDescent="0.25">
      <c r="A2463" t="s">
        <v>676</v>
      </c>
      <c r="B2463">
        <v>173</v>
      </c>
      <c r="F2463">
        <v>3450</v>
      </c>
    </row>
    <row r="2464" spans="1:6" x14ac:dyDescent="0.25">
      <c r="A2464" t="s">
        <v>36</v>
      </c>
      <c r="B2464">
        <v>173</v>
      </c>
      <c r="F2464">
        <v>1</v>
      </c>
    </row>
    <row r="2465" spans="1:6" x14ac:dyDescent="0.25">
      <c r="A2465" t="s">
        <v>503</v>
      </c>
      <c r="B2465">
        <v>173</v>
      </c>
      <c r="F2465" t="s">
        <v>815</v>
      </c>
    </row>
    <row r="2466" spans="1:6" x14ac:dyDescent="0.25">
      <c r="A2466" t="s">
        <v>677</v>
      </c>
      <c r="B2466">
        <v>173</v>
      </c>
      <c r="F2466">
        <v>1034</v>
      </c>
    </row>
    <row r="2467" spans="1:6" x14ac:dyDescent="0.25">
      <c r="A2467" t="s">
        <v>42</v>
      </c>
      <c r="B2467">
        <v>173</v>
      </c>
      <c r="F2467">
        <v>25</v>
      </c>
    </row>
    <row r="2468" spans="1:6" x14ac:dyDescent="0.25">
      <c r="A2468" t="s">
        <v>678</v>
      </c>
      <c r="B2468">
        <v>173</v>
      </c>
      <c r="F2468">
        <v>28.2</v>
      </c>
    </row>
    <row r="2469" spans="1:6" x14ac:dyDescent="0.25">
      <c r="A2469" t="s">
        <v>41</v>
      </c>
      <c r="B2469">
        <v>173</v>
      </c>
      <c r="F2469">
        <v>0</v>
      </c>
    </row>
    <row r="2470" spans="1:6" x14ac:dyDescent="0.25">
      <c r="A2470" t="s">
        <v>679</v>
      </c>
      <c r="B2470">
        <v>173</v>
      </c>
      <c r="F2470">
        <v>12</v>
      </c>
    </row>
    <row r="2471" spans="1:6" x14ac:dyDescent="0.25">
      <c r="A2471" t="s">
        <v>563</v>
      </c>
      <c r="B2471">
        <v>173</v>
      </c>
      <c r="F2471">
        <v>0</v>
      </c>
    </row>
    <row r="2472" spans="1:6" x14ac:dyDescent="0.25">
      <c r="A2472" t="s">
        <v>680</v>
      </c>
      <c r="B2472">
        <v>173</v>
      </c>
      <c r="F2472">
        <v>0</v>
      </c>
    </row>
    <row r="2473" spans="1:6" x14ac:dyDescent="0.25">
      <c r="A2473" t="s">
        <v>681</v>
      </c>
      <c r="B2473">
        <v>173</v>
      </c>
      <c r="F2473">
        <v>16</v>
      </c>
    </row>
    <row r="2474" spans="1:6" x14ac:dyDescent="0.25">
      <c r="A2474" t="s">
        <v>682</v>
      </c>
      <c r="B2474">
        <v>173</v>
      </c>
      <c r="F2474">
        <v>200</v>
      </c>
    </row>
    <row r="2475" spans="1:6" x14ac:dyDescent="0.25">
      <c r="A2475" t="s">
        <v>683</v>
      </c>
      <c r="B2475">
        <v>173</v>
      </c>
      <c r="F2475">
        <v>1101</v>
      </c>
    </row>
    <row r="2476" spans="1:6" x14ac:dyDescent="0.25">
      <c r="A2476" t="s">
        <v>684</v>
      </c>
      <c r="B2476">
        <v>173</v>
      </c>
      <c r="F2476">
        <v>734</v>
      </c>
    </row>
    <row r="2477" spans="1:6" x14ac:dyDescent="0.25">
      <c r="A2477" t="s">
        <v>685</v>
      </c>
      <c r="B2477">
        <v>173</v>
      </c>
      <c r="F2477">
        <v>1468</v>
      </c>
    </row>
    <row r="2478" spans="1:6" x14ac:dyDescent="0.25">
      <c r="A2478" t="s">
        <v>686</v>
      </c>
      <c r="B2478">
        <v>173</v>
      </c>
    </row>
    <row r="2479" spans="1:6" x14ac:dyDescent="0.25">
      <c r="A2479" t="s">
        <v>687</v>
      </c>
      <c r="B2479">
        <v>173</v>
      </c>
    </row>
    <row r="2480" spans="1:6" x14ac:dyDescent="0.25">
      <c r="A2480" t="s">
        <v>688</v>
      </c>
      <c r="B2480">
        <v>173</v>
      </c>
    </row>
    <row r="2481" spans="1:6" x14ac:dyDescent="0.25">
      <c r="A2481" t="s">
        <v>689</v>
      </c>
      <c r="B2481">
        <v>173</v>
      </c>
      <c r="F2481" t="b">
        <v>0</v>
      </c>
    </row>
    <row r="2482" spans="1:6" x14ac:dyDescent="0.25">
      <c r="A2482" t="s">
        <v>690</v>
      </c>
      <c r="B2482">
        <v>173</v>
      </c>
      <c r="F2482" t="b">
        <v>0</v>
      </c>
    </row>
    <row r="2483" spans="1:6" x14ac:dyDescent="0.25">
      <c r="A2483" t="s">
        <v>676</v>
      </c>
      <c r="B2483">
        <v>178</v>
      </c>
      <c r="C2483">
        <v>5100</v>
      </c>
      <c r="D2483">
        <v>5139</v>
      </c>
    </row>
    <row r="2484" spans="1:6" x14ac:dyDescent="0.25">
      <c r="A2484" t="s">
        <v>36</v>
      </c>
      <c r="B2484">
        <v>178</v>
      </c>
      <c r="C2484">
        <v>2</v>
      </c>
      <c r="D2484">
        <v>3</v>
      </c>
    </row>
    <row r="2485" spans="1:6" x14ac:dyDescent="0.25">
      <c r="A2485" t="s">
        <v>503</v>
      </c>
      <c r="B2485">
        <v>178</v>
      </c>
      <c r="C2485" t="s">
        <v>816</v>
      </c>
      <c r="D2485" t="s">
        <v>817</v>
      </c>
    </row>
    <row r="2486" spans="1:6" x14ac:dyDescent="0.25">
      <c r="A2486" t="s">
        <v>677</v>
      </c>
      <c r="B2486">
        <v>178</v>
      </c>
      <c r="C2486">
        <v>843</v>
      </c>
      <c r="D2486">
        <v>1130</v>
      </c>
    </row>
    <row r="2487" spans="1:6" x14ac:dyDescent="0.25">
      <c r="A2487" t="s">
        <v>42</v>
      </c>
      <c r="B2487">
        <v>178</v>
      </c>
      <c r="C2487">
        <v>40</v>
      </c>
      <c r="D2487">
        <v>40</v>
      </c>
    </row>
    <row r="2488" spans="1:6" x14ac:dyDescent="0.25">
      <c r="A2488" t="s">
        <v>678</v>
      </c>
      <c r="B2488">
        <v>178</v>
      </c>
      <c r="C2488">
        <v>14.4</v>
      </c>
      <c r="D2488">
        <v>19.3</v>
      </c>
    </row>
    <row r="2489" spans="1:6" x14ac:dyDescent="0.25">
      <c r="A2489" t="s">
        <v>41</v>
      </c>
      <c r="B2489">
        <v>178</v>
      </c>
      <c r="C2489">
        <v>0</v>
      </c>
      <c r="D2489">
        <v>0</v>
      </c>
    </row>
    <row r="2490" spans="1:6" x14ac:dyDescent="0.25">
      <c r="A2490" t="s">
        <v>679</v>
      </c>
      <c r="B2490">
        <v>178</v>
      </c>
      <c r="C2490">
        <v>24</v>
      </c>
      <c r="D2490">
        <v>24</v>
      </c>
    </row>
    <row r="2491" spans="1:6" x14ac:dyDescent="0.25">
      <c r="A2491" t="s">
        <v>563</v>
      </c>
      <c r="B2491">
        <v>178</v>
      </c>
      <c r="C2491">
        <v>0</v>
      </c>
      <c r="D2491">
        <v>0</v>
      </c>
    </row>
    <row r="2492" spans="1:6" x14ac:dyDescent="0.25">
      <c r="A2492" t="s">
        <v>680</v>
      </c>
      <c r="B2492">
        <v>178</v>
      </c>
      <c r="C2492">
        <v>0</v>
      </c>
      <c r="D2492">
        <v>0</v>
      </c>
    </row>
    <row r="2493" spans="1:6" x14ac:dyDescent="0.25">
      <c r="A2493" t="s">
        <v>681</v>
      </c>
      <c r="B2493">
        <v>178</v>
      </c>
      <c r="C2493">
        <v>16</v>
      </c>
      <c r="D2493">
        <v>16</v>
      </c>
    </row>
    <row r="2494" spans="1:6" x14ac:dyDescent="0.25">
      <c r="A2494" t="s">
        <v>682</v>
      </c>
      <c r="B2494">
        <v>178</v>
      </c>
      <c r="C2494">
        <v>100</v>
      </c>
      <c r="D2494">
        <v>100</v>
      </c>
    </row>
    <row r="2495" spans="1:6" x14ac:dyDescent="0.25">
      <c r="A2495" t="s">
        <v>683</v>
      </c>
      <c r="B2495">
        <v>178</v>
      </c>
      <c r="C2495">
        <v>1761</v>
      </c>
      <c r="D2495">
        <v>1761</v>
      </c>
    </row>
    <row r="2496" spans="1:6" x14ac:dyDescent="0.25">
      <c r="A2496" t="s">
        <v>684</v>
      </c>
      <c r="B2496">
        <v>178</v>
      </c>
      <c r="C2496">
        <v>1174</v>
      </c>
      <c r="D2496">
        <v>1174</v>
      </c>
    </row>
    <row r="2497" spans="1:9" x14ac:dyDescent="0.25">
      <c r="A2497" t="s">
        <v>685</v>
      </c>
      <c r="B2497">
        <v>178</v>
      </c>
      <c r="C2497">
        <v>2348</v>
      </c>
      <c r="D2497">
        <v>2348</v>
      </c>
    </row>
    <row r="2498" spans="1:9" x14ac:dyDescent="0.25">
      <c r="A2498" t="s">
        <v>686</v>
      </c>
      <c r="B2498">
        <v>178</v>
      </c>
    </row>
    <row r="2499" spans="1:9" x14ac:dyDescent="0.25">
      <c r="A2499" t="s">
        <v>687</v>
      </c>
      <c r="B2499">
        <v>178</v>
      </c>
    </row>
    <row r="2500" spans="1:9" x14ac:dyDescent="0.25">
      <c r="A2500" t="s">
        <v>688</v>
      </c>
      <c r="B2500">
        <v>178</v>
      </c>
    </row>
    <row r="2501" spans="1:9" x14ac:dyDescent="0.25">
      <c r="A2501" t="s">
        <v>689</v>
      </c>
      <c r="B2501">
        <v>178</v>
      </c>
      <c r="C2501" t="b">
        <v>0</v>
      </c>
      <c r="D2501" t="b">
        <v>0</v>
      </c>
    </row>
    <row r="2502" spans="1:9" x14ac:dyDescent="0.25">
      <c r="A2502" t="s">
        <v>690</v>
      </c>
      <c r="B2502">
        <v>178</v>
      </c>
      <c r="C2502" t="b">
        <v>0</v>
      </c>
      <c r="D2502" t="b">
        <v>0</v>
      </c>
    </row>
    <row r="2503" spans="1:9" x14ac:dyDescent="0.25">
      <c r="A2503" t="s">
        <v>676</v>
      </c>
      <c r="B2503">
        <v>180</v>
      </c>
      <c r="I2503">
        <v>899</v>
      </c>
    </row>
    <row r="2504" spans="1:9" x14ac:dyDescent="0.25">
      <c r="A2504" t="s">
        <v>36</v>
      </c>
      <c r="B2504">
        <v>180</v>
      </c>
      <c r="I2504">
        <v>3</v>
      </c>
    </row>
    <row r="2505" spans="1:9" x14ac:dyDescent="0.25">
      <c r="A2505" t="s">
        <v>503</v>
      </c>
      <c r="B2505">
        <v>180</v>
      </c>
    </row>
    <row r="2506" spans="1:9" x14ac:dyDescent="0.25">
      <c r="A2506" t="s">
        <v>677</v>
      </c>
      <c r="B2506">
        <v>180</v>
      </c>
      <c r="I2506">
        <v>584</v>
      </c>
    </row>
    <row r="2507" spans="1:9" x14ac:dyDescent="0.25">
      <c r="A2507" t="s">
        <v>42</v>
      </c>
      <c r="B2507">
        <v>180</v>
      </c>
      <c r="I2507">
        <v>30</v>
      </c>
    </row>
    <row r="2508" spans="1:9" x14ac:dyDescent="0.25">
      <c r="A2508" t="s">
        <v>678</v>
      </c>
      <c r="B2508">
        <v>180</v>
      </c>
      <c r="I2508">
        <v>13.3</v>
      </c>
    </row>
    <row r="2509" spans="1:9" x14ac:dyDescent="0.25">
      <c r="A2509" t="s">
        <v>41</v>
      </c>
      <c r="B2509">
        <v>180</v>
      </c>
      <c r="I2509">
        <v>0</v>
      </c>
    </row>
    <row r="2510" spans="1:9" x14ac:dyDescent="0.25">
      <c r="A2510" t="s">
        <v>679</v>
      </c>
      <c r="B2510">
        <v>180</v>
      </c>
      <c r="I2510">
        <v>0</v>
      </c>
    </row>
    <row r="2511" spans="1:9" x14ac:dyDescent="0.25">
      <c r="A2511" t="s">
        <v>563</v>
      </c>
      <c r="B2511">
        <v>180</v>
      </c>
      <c r="I2511">
        <v>0</v>
      </c>
    </row>
    <row r="2512" spans="1:9" x14ac:dyDescent="0.25">
      <c r="A2512" t="s">
        <v>680</v>
      </c>
      <c r="B2512">
        <v>180</v>
      </c>
      <c r="I2512">
        <v>0</v>
      </c>
    </row>
    <row r="2513" spans="1:9" x14ac:dyDescent="0.25">
      <c r="A2513" t="s">
        <v>681</v>
      </c>
      <c r="B2513">
        <v>180</v>
      </c>
      <c r="I2513">
        <v>16</v>
      </c>
    </row>
    <row r="2514" spans="1:9" x14ac:dyDescent="0.25">
      <c r="A2514" t="s">
        <v>682</v>
      </c>
      <c r="B2514">
        <v>180</v>
      </c>
      <c r="I2514">
        <v>200</v>
      </c>
    </row>
    <row r="2515" spans="1:9" x14ac:dyDescent="0.25">
      <c r="A2515" t="s">
        <v>683</v>
      </c>
      <c r="B2515">
        <v>180</v>
      </c>
      <c r="I2515">
        <v>1320</v>
      </c>
    </row>
    <row r="2516" spans="1:9" x14ac:dyDescent="0.25">
      <c r="A2516" t="s">
        <v>684</v>
      </c>
      <c r="B2516">
        <v>180</v>
      </c>
      <c r="I2516">
        <v>880</v>
      </c>
    </row>
    <row r="2517" spans="1:9" x14ac:dyDescent="0.25">
      <c r="A2517" t="s">
        <v>685</v>
      </c>
      <c r="B2517">
        <v>180</v>
      </c>
      <c r="I2517">
        <v>1760</v>
      </c>
    </row>
    <row r="2518" spans="1:9" x14ac:dyDescent="0.25">
      <c r="A2518" t="s">
        <v>686</v>
      </c>
      <c r="B2518">
        <v>180</v>
      </c>
    </row>
    <row r="2519" spans="1:9" x14ac:dyDescent="0.25">
      <c r="A2519" t="s">
        <v>687</v>
      </c>
      <c r="B2519">
        <v>180</v>
      </c>
    </row>
    <row r="2520" spans="1:9" x14ac:dyDescent="0.25">
      <c r="A2520" t="s">
        <v>688</v>
      </c>
      <c r="B2520">
        <v>180</v>
      </c>
    </row>
    <row r="2521" spans="1:9" x14ac:dyDescent="0.25">
      <c r="A2521" t="s">
        <v>689</v>
      </c>
      <c r="B2521">
        <v>180</v>
      </c>
      <c r="I2521" t="b">
        <v>0</v>
      </c>
    </row>
    <row r="2522" spans="1:9" x14ac:dyDescent="0.25">
      <c r="A2522" t="s">
        <v>690</v>
      </c>
      <c r="B2522">
        <v>180</v>
      </c>
      <c r="I2522" t="b">
        <v>0</v>
      </c>
    </row>
    <row r="2523" spans="1:9" x14ac:dyDescent="0.25">
      <c r="A2523" t="s">
        <v>676</v>
      </c>
      <c r="B2523">
        <v>181</v>
      </c>
      <c r="E2523">
        <v>3375</v>
      </c>
      <c r="F2523">
        <v>345</v>
      </c>
    </row>
    <row r="2524" spans="1:9" x14ac:dyDescent="0.25">
      <c r="A2524" t="s">
        <v>36</v>
      </c>
      <c r="B2524">
        <v>181</v>
      </c>
      <c r="E2524">
        <v>1</v>
      </c>
      <c r="F2524">
        <v>2</v>
      </c>
    </row>
    <row r="2525" spans="1:9" x14ac:dyDescent="0.25">
      <c r="A2525" t="s">
        <v>503</v>
      </c>
      <c r="B2525">
        <v>181</v>
      </c>
      <c r="E2525" t="s">
        <v>818</v>
      </c>
    </row>
    <row r="2526" spans="1:9" x14ac:dyDescent="0.25">
      <c r="A2526" t="s">
        <v>677</v>
      </c>
      <c r="B2526">
        <v>181</v>
      </c>
      <c r="E2526">
        <v>259</v>
      </c>
      <c r="F2526">
        <v>392</v>
      </c>
    </row>
    <row r="2527" spans="1:9" x14ac:dyDescent="0.25">
      <c r="A2527" t="s">
        <v>42</v>
      </c>
      <c r="B2527">
        <v>181</v>
      </c>
      <c r="E2527">
        <v>25</v>
      </c>
      <c r="F2527">
        <v>30</v>
      </c>
    </row>
    <row r="2528" spans="1:9" x14ac:dyDescent="0.25">
      <c r="A2528" t="s">
        <v>678</v>
      </c>
      <c r="B2528">
        <v>181</v>
      </c>
      <c r="E2528">
        <v>7.1</v>
      </c>
      <c r="F2528">
        <v>8.9</v>
      </c>
    </row>
    <row r="2529" spans="1:6" x14ac:dyDescent="0.25">
      <c r="A2529" t="s">
        <v>41</v>
      </c>
      <c r="B2529">
        <v>181</v>
      </c>
      <c r="E2529">
        <v>0</v>
      </c>
      <c r="F2529">
        <v>0</v>
      </c>
    </row>
    <row r="2530" spans="1:6" x14ac:dyDescent="0.25">
      <c r="A2530" t="s">
        <v>679</v>
      </c>
      <c r="B2530">
        <v>181</v>
      </c>
      <c r="E2530">
        <v>0</v>
      </c>
      <c r="F2530">
        <v>0</v>
      </c>
    </row>
    <row r="2531" spans="1:6" x14ac:dyDescent="0.25">
      <c r="A2531" t="s">
        <v>563</v>
      </c>
      <c r="B2531">
        <v>181</v>
      </c>
      <c r="E2531">
        <v>0</v>
      </c>
      <c r="F2531">
        <v>0</v>
      </c>
    </row>
    <row r="2532" spans="1:6" x14ac:dyDescent="0.25">
      <c r="A2532" t="s">
        <v>680</v>
      </c>
      <c r="B2532">
        <v>181</v>
      </c>
      <c r="E2532">
        <v>0</v>
      </c>
      <c r="F2532">
        <v>0</v>
      </c>
    </row>
    <row r="2533" spans="1:6" x14ac:dyDescent="0.25">
      <c r="A2533" t="s">
        <v>681</v>
      </c>
      <c r="B2533">
        <v>181</v>
      </c>
      <c r="E2533">
        <v>16</v>
      </c>
      <c r="F2533">
        <v>16</v>
      </c>
    </row>
    <row r="2534" spans="1:6" x14ac:dyDescent="0.25">
      <c r="A2534" t="s">
        <v>682</v>
      </c>
      <c r="B2534">
        <v>181</v>
      </c>
      <c r="E2534">
        <v>100</v>
      </c>
      <c r="F2534">
        <v>100</v>
      </c>
    </row>
    <row r="2535" spans="1:6" x14ac:dyDescent="0.25">
      <c r="A2535" t="s">
        <v>683</v>
      </c>
      <c r="B2535">
        <v>181</v>
      </c>
      <c r="E2535">
        <v>1101</v>
      </c>
      <c r="F2535">
        <v>1320</v>
      </c>
    </row>
    <row r="2536" spans="1:6" x14ac:dyDescent="0.25">
      <c r="A2536" t="s">
        <v>684</v>
      </c>
      <c r="B2536">
        <v>181</v>
      </c>
      <c r="E2536">
        <v>734</v>
      </c>
      <c r="F2536">
        <v>880</v>
      </c>
    </row>
    <row r="2537" spans="1:6" x14ac:dyDescent="0.25">
      <c r="A2537" t="s">
        <v>685</v>
      </c>
      <c r="B2537">
        <v>181</v>
      </c>
      <c r="E2537">
        <v>1468</v>
      </c>
      <c r="F2537">
        <v>1760</v>
      </c>
    </row>
    <row r="2538" spans="1:6" x14ac:dyDescent="0.25">
      <c r="A2538" t="s">
        <v>686</v>
      </c>
      <c r="B2538">
        <v>181</v>
      </c>
      <c r="F2538">
        <v>11194</v>
      </c>
    </row>
    <row r="2539" spans="1:6" x14ac:dyDescent="0.25">
      <c r="A2539" t="s">
        <v>687</v>
      </c>
      <c r="B2539">
        <v>181</v>
      </c>
      <c r="F2539">
        <v>-24116</v>
      </c>
    </row>
    <row r="2540" spans="1:6" x14ac:dyDescent="0.25">
      <c r="A2540" t="s">
        <v>688</v>
      </c>
      <c r="B2540">
        <v>181</v>
      </c>
      <c r="F2540">
        <v>0</v>
      </c>
    </row>
    <row r="2541" spans="1:6" x14ac:dyDescent="0.25">
      <c r="A2541" t="s">
        <v>689</v>
      </c>
      <c r="B2541">
        <v>181</v>
      </c>
      <c r="E2541" t="b">
        <v>0</v>
      </c>
      <c r="F2541" t="b">
        <v>0</v>
      </c>
    </row>
    <row r="2542" spans="1:6" x14ac:dyDescent="0.25">
      <c r="A2542" t="s">
        <v>690</v>
      </c>
      <c r="B2542">
        <v>181</v>
      </c>
      <c r="E2542" t="b">
        <v>0</v>
      </c>
      <c r="F2542" t="b">
        <v>0</v>
      </c>
    </row>
    <row r="2543" spans="1:6" x14ac:dyDescent="0.25">
      <c r="A2543" t="s">
        <v>676</v>
      </c>
      <c r="B2543">
        <v>184</v>
      </c>
      <c r="C2543">
        <v>5300</v>
      </c>
    </row>
    <row r="2544" spans="1:6" x14ac:dyDescent="0.25">
      <c r="A2544" t="s">
        <v>36</v>
      </c>
      <c r="B2544">
        <v>184</v>
      </c>
      <c r="C2544">
        <v>2</v>
      </c>
    </row>
    <row r="2545" spans="1:3" x14ac:dyDescent="0.25">
      <c r="A2545" t="s">
        <v>503</v>
      </c>
      <c r="B2545">
        <v>184</v>
      </c>
      <c r="C2545" t="s">
        <v>738</v>
      </c>
    </row>
    <row r="2546" spans="1:3" x14ac:dyDescent="0.25">
      <c r="A2546" t="s">
        <v>677</v>
      </c>
      <c r="B2546">
        <v>184</v>
      </c>
      <c r="C2546">
        <v>857</v>
      </c>
    </row>
    <row r="2547" spans="1:3" x14ac:dyDescent="0.25">
      <c r="A2547" t="s">
        <v>42</v>
      </c>
      <c r="B2547">
        <v>184</v>
      </c>
      <c r="C2547">
        <v>25</v>
      </c>
    </row>
    <row r="2548" spans="1:3" x14ac:dyDescent="0.25">
      <c r="A2548" t="s">
        <v>678</v>
      </c>
      <c r="B2548">
        <v>184</v>
      </c>
      <c r="C2548">
        <v>23.4</v>
      </c>
    </row>
    <row r="2549" spans="1:3" x14ac:dyDescent="0.25">
      <c r="A2549" t="s">
        <v>41</v>
      </c>
      <c r="B2549">
        <v>184</v>
      </c>
      <c r="C2549">
        <v>0</v>
      </c>
    </row>
    <row r="2550" spans="1:3" x14ac:dyDescent="0.25">
      <c r="A2550" t="s">
        <v>679</v>
      </c>
      <c r="B2550">
        <v>184</v>
      </c>
      <c r="C2550">
        <v>12</v>
      </c>
    </row>
    <row r="2551" spans="1:3" x14ac:dyDescent="0.25">
      <c r="A2551" t="s">
        <v>563</v>
      </c>
      <c r="B2551">
        <v>184</v>
      </c>
      <c r="C2551">
        <v>0</v>
      </c>
    </row>
    <row r="2552" spans="1:3" x14ac:dyDescent="0.25">
      <c r="A2552" t="s">
        <v>680</v>
      </c>
      <c r="B2552">
        <v>184</v>
      </c>
      <c r="C2552">
        <v>0</v>
      </c>
    </row>
    <row r="2553" spans="1:3" x14ac:dyDescent="0.25">
      <c r="A2553" t="s">
        <v>681</v>
      </c>
      <c r="B2553">
        <v>184</v>
      </c>
      <c r="C2553">
        <v>16</v>
      </c>
    </row>
    <row r="2554" spans="1:3" x14ac:dyDescent="0.25">
      <c r="A2554" t="s">
        <v>682</v>
      </c>
      <c r="B2554">
        <v>184</v>
      </c>
      <c r="C2554">
        <v>200</v>
      </c>
    </row>
    <row r="2555" spans="1:3" x14ac:dyDescent="0.25">
      <c r="A2555" t="s">
        <v>683</v>
      </c>
      <c r="B2555">
        <v>184</v>
      </c>
      <c r="C2555">
        <v>1101</v>
      </c>
    </row>
    <row r="2556" spans="1:3" x14ac:dyDescent="0.25">
      <c r="A2556" t="s">
        <v>684</v>
      </c>
      <c r="B2556">
        <v>184</v>
      </c>
      <c r="C2556">
        <v>734</v>
      </c>
    </row>
    <row r="2557" spans="1:3" x14ac:dyDescent="0.25">
      <c r="A2557" t="s">
        <v>685</v>
      </c>
      <c r="B2557">
        <v>184</v>
      </c>
      <c r="C2557">
        <v>1468</v>
      </c>
    </row>
    <row r="2558" spans="1:3" x14ac:dyDescent="0.25">
      <c r="A2558" t="s">
        <v>686</v>
      </c>
      <c r="B2558">
        <v>184</v>
      </c>
    </row>
    <row r="2559" spans="1:3" x14ac:dyDescent="0.25">
      <c r="A2559" t="s">
        <v>687</v>
      </c>
      <c r="B2559">
        <v>184</v>
      </c>
    </row>
    <row r="2560" spans="1:3" x14ac:dyDescent="0.25">
      <c r="A2560" t="s">
        <v>688</v>
      </c>
      <c r="B2560">
        <v>184</v>
      </c>
    </row>
    <row r="2561" spans="1:4" x14ac:dyDescent="0.25">
      <c r="A2561" t="s">
        <v>689</v>
      </c>
      <c r="B2561">
        <v>184</v>
      </c>
      <c r="C2561" t="b">
        <v>0</v>
      </c>
    </row>
    <row r="2562" spans="1:4" x14ac:dyDescent="0.25">
      <c r="A2562" t="s">
        <v>690</v>
      </c>
      <c r="B2562">
        <v>184</v>
      </c>
      <c r="C2562" t="b">
        <v>0</v>
      </c>
    </row>
    <row r="2563" spans="1:4" x14ac:dyDescent="0.25">
      <c r="A2563" t="s">
        <v>676</v>
      </c>
      <c r="B2563">
        <v>190</v>
      </c>
      <c r="D2563">
        <v>287</v>
      </c>
    </row>
    <row r="2564" spans="1:4" x14ac:dyDescent="0.25">
      <c r="A2564" t="s">
        <v>36</v>
      </c>
      <c r="B2564">
        <v>190</v>
      </c>
      <c r="D2564">
        <v>1</v>
      </c>
    </row>
    <row r="2565" spans="1:4" x14ac:dyDescent="0.25">
      <c r="A2565" t="s">
        <v>503</v>
      </c>
      <c r="B2565">
        <v>190</v>
      </c>
      <c r="D2565" t="s">
        <v>819</v>
      </c>
    </row>
    <row r="2566" spans="1:4" x14ac:dyDescent="0.25">
      <c r="A2566" t="s">
        <v>677</v>
      </c>
      <c r="B2566">
        <v>190</v>
      </c>
      <c r="D2566">
        <v>248</v>
      </c>
    </row>
    <row r="2567" spans="1:4" x14ac:dyDescent="0.25">
      <c r="A2567" t="s">
        <v>42</v>
      </c>
      <c r="B2567">
        <v>190</v>
      </c>
      <c r="D2567">
        <v>25</v>
      </c>
    </row>
    <row r="2568" spans="1:4" x14ac:dyDescent="0.25">
      <c r="A2568" t="s">
        <v>678</v>
      </c>
      <c r="B2568">
        <v>190</v>
      </c>
      <c r="D2568">
        <v>6.8</v>
      </c>
    </row>
    <row r="2569" spans="1:4" x14ac:dyDescent="0.25">
      <c r="A2569" t="s">
        <v>41</v>
      </c>
      <c r="B2569">
        <v>190</v>
      </c>
      <c r="D2569">
        <v>0</v>
      </c>
    </row>
    <row r="2570" spans="1:4" x14ac:dyDescent="0.25">
      <c r="A2570" t="s">
        <v>679</v>
      </c>
      <c r="B2570">
        <v>190</v>
      </c>
      <c r="D2570">
        <v>0</v>
      </c>
    </row>
    <row r="2571" spans="1:4" x14ac:dyDescent="0.25">
      <c r="A2571" t="s">
        <v>563</v>
      </c>
      <c r="B2571">
        <v>190</v>
      </c>
      <c r="D2571">
        <v>0</v>
      </c>
    </row>
    <row r="2572" spans="1:4" x14ac:dyDescent="0.25">
      <c r="A2572" t="s">
        <v>680</v>
      </c>
      <c r="B2572">
        <v>190</v>
      </c>
      <c r="D2572">
        <v>0</v>
      </c>
    </row>
    <row r="2573" spans="1:4" x14ac:dyDescent="0.25">
      <c r="A2573" t="s">
        <v>681</v>
      </c>
      <c r="B2573">
        <v>190</v>
      </c>
      <c r="D2573">
        <v>16</v>
      </c>
    </row>
    <row r="2574" spans="1:4" x14ac:dyDescent="0.25">
      <c r="A2574" t="s">
        <v>682</v>
      </c>
      <c r="B2574">
        <v>190</v>
      </c>
      <c r="D2574">
        <v>200</v>
      </c>
    </row>
    <row r="2575" spans="1:4" x14ac:dyDescent="0.25">
      <c r="A2575" t="s">
        <v>683</v>
      </c>
      <c r="B2575">
        <v>190</v>
      </c>
      <c r="D2575">
        <v>1101</v>
      </c>
    </row>
    <row r="2576" spans="1:4" x14ac:dyDescent="0.25">
      <c r="A2576" t="s">
        <v>684</v>
      </c>
      <c r="B2576">
        <v>190</v>
      </c>
      <c r="D2576">
        <v>734</v>
      </c>
    </row>
    <row r="2577" spans="1:5" x14ac:dyDescent="0.25">
      <c r="A2577" t="s">
        <v>685</v>
      </c>
      <c r="B2577">
        <v>190</v>
      </c>
      <c r="D2577">
        <v>1468</v>
      </c>
    </row>
    <row r="2578" spans="1:5" x14ac:dyDescent="0.25">
      <c r="A2578" t="s">
        <v>686</v>
      </c>
      <c r="B2578">
        <v>190</v>
      </c>
    </row>
    <row r="2579" spans="1:5" x14ac:dyDescent="0.25">
      <c r="A2579" t="s">
        <v>687</v>
      </c>
      <c r="B2579">
        <v>190</v>
      </c>
    </row>
    <row r="2580" spans="1:5" x14ac:dyDescent="0.25">
      <c r="A2580" t="s">
        <v>688</v>
      </c>
      <c r="B2580">
        <v>190</v>
      </c>
    </row>
    <row r="2581" spans="1:5" x14ac:dyDescent="0.25">
      <c r="A2581" t="s">
        <v>689</v>
      </c>
      <c r="B2581">
        <v>190</v>
      </c>
      <c r="D2581" t="b">
        <v>0</v>
      </c>
    </row>
    <row r="2582" spans="1:5" x14ac:dyDescent="0.25">
      <c r="A2582" t="s">
        <v>690</v>
      </c>
      <c r="B2582">
        <v>190</v>
      </c>
      <c r="D2582" t="b">
        <v>0</v>
      </c>
    </row>
    <row r="2583" spans="1:5" x14ac:dyDescent="0.25">
      <c r="A2583" t="s">
        <v>676</v>
      </c>
      <c r="B2583">
        <v>191</v>
      </c>
      <c r="E2583">
        <v>5050</v>
      </c>
    </row>
    <row r="2584" spans="1:5" x14ac:dyDescent="0.25">
      <c r="A2584" t="s">
        <v>36</v>
      </c>
      <c r="B2584">
        <v>191</v>
      </c>
      <c r="E2584">
        <v>1</v>
      </c>
    </row>
    <row r="2585" spans="1:5" x14ac:dyDescent="0.25">
      <c r="A2585" t="s">
        <v>503</v>
      </c>
      <c r="B2585">
        <v>191</v>
      </c>
      <c r="E2585" t="s">
        <v>820</v>
      </c>
    </row>
    <row r="2586" spans="1:5" x14ac:dyDescent="0.25">
      <c r="A2586" t="s">
        <v>677</v>
      </c>
      <c r="B2586">
        <v>191</v>
      </c>
      <c r="E2586">
        <v>1334</v>
      </c>
    </row>
    <row r="2587" spans="1:5" x14ac:dyDescent="0.25">
      <c r="A2587" t="s">
        <v>42</v>
      </c>
      <c r="B2587">
        <v>191</v>
      </c>
      <c r="E2587">
        <v>25</v>
      </c>
    </row>
    <row r="2588" spans="1:5" x14ac:dyDescent="0.25">
      <c r="A2588" t="s">
        <v>678</v>
      </c>
      <c r="B2588">
        <v>191</v>
      </c>
      <c r="E2588">
        <v>36.4</v>
      </c>
    </row>
    <row r="2589" spans="1:5" x14ac:dyDescent="0.25">
      <c r="A2589" t="s">
        <v>41</v>
      </c>
      <c r="B2589">
        <v>191</v>
      </c>
      <c r="E2589">
        <v>0</v>
      </c>
    </row>
    <row r="2590" spans="1:5" x14ac:dyDescent="0.25">
      <c r="A2590" t="s">
        <v>679</v>
      </c>
      <c r="B2590">
        <v>191</v>
      </c>
      <c r="E2590">
        <v>12</v>
      </c>
    </row>
    <row r="2591" spans="1:5" x14ac:dyDescent="0.25">
      <c r="A2591" t="s">
        <v>563</v>
      </c>
      <c r="B2591">
        <v>191</v>
      </c>
      <c r="E2591">
        <v>0</v>
      </c>
    </row>
    <row r="2592" spans="1:5" x14ac:dyDescent="0.25">
      <c r="A2592" t="s">
        <v>680</v>
      </c>
      <c r="B2592">
        <v>191</v>
      </c>
      <c r="E2592">
        <v>0</v>
      </c>
    </row>
    <row r="2593" spans="1:5" x14ac:dyDescent="0.25">
      <c r="A2593" t="s">
        <v>681</v>
      </c>
      <c r="B2593">
        <v>191</v>
      </c>
      <c r="E2593">
        <v>16</v>
      </c>
    </row>
    <row r="2594" spans="1:5" x14ac:dyDescent="0.25">
      <c r="A2594" t="s">
        <v>682</v>
      </c>
      <c r="B2594">
        <v>191</v>
      </c>
      <c r="E2594">
        <v>200</v>
      </c>
    </row>
    <row r="2595" spans="1:5" x14ac:dyDescent="0.25">
      <c r="A2595" t="s">
        <v>683</v>
      </c>
      <c r="B2595">
        <v>191</v>
      </c>
      <c r="E2595">
        <v>1101</v>
      </c>
    </row>
    <row r="2596" spans="1:5" x14ac:dyDescent="0.25">
      <c r="A2596" t="s">
        <v>684</v>
      </c>
      <c r="B2596">
        <v>191</v>
      </c>
      <c r="E2596">
        <v>734</v>
      </c>
    </row>
    <row r="2597" spans="1:5" x14ac:dyDescent="0.25">
      <c r="A2597" t="s">
        <v>685</v>
      </c>
      <c r="B2597">
        <v>191</v>
      </c>
      <c r="E2597">
        <v>1468</v>
      </c>
    </row>
    <row r="2598" spans="1:5" x14ac:dyDescent="0.25">
      <c r="A2598" t="s">
        <v>686</v>
      </c>
      <c r="B2598">
        <v>191</v>
      </c>
    </row>
    <row r="2599" spans="1:5" x14ac:dyDescent="0.25">
      <c r="A2599" t="s">
        <v>687</v>
      </c>
      <c r="B2599">
        <v>191</v>
      </c>
    </row>
    <row r="2600" spans="1:5" x14ac:dyDescent="0.25">
      <c r="A2600" t="s">
        <v>688</v>
      </c>
      <c r="B2600">
        <v>191</v>
      </c>
    </row>
    <row r="2601" spans="1:5" x14ac:dyDescent="0.25">
      <c r="A2601" t="s">
        <v>689</v>
      </c>
      <c r="B2601">
        <v>191</v>
      </c>
      <c r="E2601" t="b">
        <v>0</v>
      </c>
    </row>
    <row r="2602" spans="1:5" x14ac:dyDescent="0.25">
      <c r="A2602" t="s">
        <v>690</v>
      </c>
      <c r="B2602">
        <v>191</v>
      </c>
      <c r="E2602" t="b">
        <v>0</v>
      </c>
    </row>
    <row r="2603" spans="1:5" x14ac:dyDescent="0.25">
      <c r="A2603" t="s">
        <v>676</v>
      </c>
      <c r="B2603">
        <v>192</v>
      </c>
      <c r="E2603">
        <v>5025</v>
      </c>
    </row>
    <row r="2604" spans="1:5" x14ac:dyDescent="0.25">
      <c r="A2604" t="s">
        <v>36</v>
      </c>
      <c r="B2604">
        <v>192</v>
      </c>
      <c r="E2604">
        <v>1</v>
      </c>
    </row>
    <row r="2605" spans="1:5" x14ac:dyDescent="0.25">
      <c r="A2605" t="s">
        <v>503</v>
      </c>
      <c r="B2605">
        <v>192</v>
      </c>
    </row>
    <row r="2606" spans="1:5" x14ac:dyDescent="0.25">
      <c r="A2606" t="s">
        <v>677</v>
      </c>
      <c r="B2606">
        <v>192</v>
      </c>
      <c r="E2606">
        <v>452</v>
      </c>
    </row>
    <row r="2607" spans="1:5" x14ac:dyDescent="0.25">
      <c r="A2607" t="s">
        <v>42</v>
      </c>
      <c r="B2607">
        <v>192</v>
      </c>
      <c r="E2607">
        <v>30</v>
      </c>
    </row>
    <row r="2608" spans="1:5" x14ac:dyDescent="0.25">
      <c r="A2608" t="s">
        <v>678</v>
      </c>
      <c r="B2608">
        <v>192</v>
      </c>
      <c r="E2608">
        <v>10.3</v>
      </c>
    </row>
    <row r="2609" spans="1:6" x14ac:dyDescent="0.25">
      <c r="A2609" t="s">
        <v>41</v>
      </c>
      <c r="B2609">
        <v>192</v>
      </c>
      <c r="E2609">
        <v>0</v>
      </c>
    </row>
    <row r="2610" spans="1:6" x14ac:dyDescent="0.25">
      <c r="A2610" t="s">
        <v>679</v>
      </c>
      <c r="B2610">
        <v>192</v>
      </c>
      <c r="E2610">
        <v>0</v>
      </c>
    </row>
    <row r="2611" spans="1:6" x14ac:dyDescent="0.25">
      <c r="A2611" t="s">
        <v>563</v>
      </c>
      <c r="B2611">
        <v>192</v>
      </c>
      <c r="E2611">
        <v>0</v>
      </c>
    </row>
    <row r="2612" spans="1:6" x14ac:dyDescent="0.25">
      <c r="A2612" t="s">
        <v>680</v>
      </c>
      <c r="B2612">
        <v>192</v>
      </c>
      <c r="E2612">
        <v>0</v>
      </c>
    </row>
    <row r="2613" spans="1:6" x14ac:dyDescent="0.25">
      <c r="A2613" t="s">
        <v>681</v>
      </c>
      <c r="B2613">
        <v>192</v>
      </c>
      <c r="E2613">
        <v>16</v>
      </c>
    </row>
    <row r="2614" spans="1:6" x14ac:dyDescent="0.25">
      <c r="A2614" t="s">
        <v>682</v>
      </c>
      <c r="B2614">
        <v>192</v>
      </c>
      <c r="E2614">
        <v>200</v>
      </c>
    </row>
    <row r="2615" spans="1:6" x14ac:dyDescent="0.25">
      <c r="A2615" t="s">
        <v>683</v>
      </c>
      <c r="B2615">
        <v>192</v>
      </c>
      <c r="E2615">
        <v>1320</v>
      </c>
    </row>
    <row r="2616" spans="1:6" x14ac:dyDescent="0.25">
      <c r="A2616" t="s">
        <v>684</v>
      </c>
      <c r="B2616">
        <v>192</v>
      </c>
      <c r="E2616">
        <v>880</v>
      </c>
    </row>
    <row r="2617" spans="1:6" x14ac:dyDescent="0.25">
      <c r="A2617" t="s">
        <v>685</v>
      </c>
      <c r="B2617">
        <v>192</v>
      </c>
      <c r="E2617">
        <v>1760</v>
      </c>
    </row>
    <row r="2618" spans="1:6" x14ac:dyDescent="0.25">
      <c r="A2618" t="s">
        <v>686</v>
      </c>
      <c r="B2618">
        <v>192</v>
      </c>
    </row>
    <row r="2619" spans="1:6" x14ac:dyDescent="0.25">
      <c r="A2619" t="s">
        <v>687</v>
      </c>
      <c r="B2619">
        <v>192</v>
      </c>
    </row>
    <row r="2620" spans="1:6" x14ac:dyDescent="0.25">
      <c r="A2620" t="s">
        <v>688</v>
      </c>
      <c r="B2620">
        <v>192</v>
      </c>
    </row>
    <row r="2621" spans="1:6" x14ac:dyDescent="0.25">
      <c r="A2621" t="s">
        <v>689</v>
      </c>
      <c r="B2621">
        <v>192</v>
      </c>
      <c r="E2621" t="b">
        <v>0</v>
      </c>
    </row>
    <row r="2622" spans="1:6" x14ac:dyDescent="0.25">
      <c r="A2622" t="s">
        <v>690</v>
      </c>
      <c r="B2622">
        <v>192</v>
      </c>
      <c r="E2622" t="b">
        <v>0</v>
      </c>
    </row>
    <row r="2623" spans="1:6" x14ac:dyDescent="0.25">
      <c r="A2623" t="s">
        <v>676</v>
      </c>
      <c r="B2623">
        <v>193</v>
      </c>
      <c r="F2623">
        <v>5025</v>
      </c>
    </row>
    <row r="2624" spans="1:6" x14ac:dyDescent="0.25">
      <c r="A2624" t="s">
        <v>36</v>
      </c>
      <c r="B2624">
        <v>193</v>
      </c>
      <c r="F2624">
        <v>2</v>
      </c>
    </row>
    <row r="2625" spans="1:6" x14ac:dyDescent="0.25">
      <c r="A2625" t="s">
        <v>503</v>
      </c>
      <c r="B2625">
        <v>193</v>
      </c>
      <c r="F2625" t="s">
        <v>821</v>
      </c>
    </row>
    <row r="2626" spans="1:6" x14ac:dyDescent="0.25">
      <c r="A2626" t="s">
        <v>677</v>
      </c>
      <c r="B2626">
        <v>193</v>
      </c>
      <c r="F2626">
        <v>625</v>
      </c>
    </row>
    <row r="2627" spans="1:6" x14ac:dyDescent="0.25">
      <c r="A2627" t="s">
        <v>42</v>
      </c>
      <c r="B2627">
        <v>193</v>
      </c>
      <c r="F2627">
        <v>30</v>
      </c>
    </row>
    <row r="2628" spans="1:6" x14ac:dyDescent="0.25">
      <c r="A2628" t="s">
        <v>678</v>
      </c>
      <c r="B2628">
        <v>193</v>
      </c>
      <c r="F2628">
        <v>14.2</v>
      </c>
    </row>
    <row r="2629" spans="1:6" x14ac:dyDescent="0.25">
      <c r="A2629" t="s">
        <v>41</v>
      </c>
      <c r="B2629">
        <v>193</v>
      </c>
      <c r="F2629">
        <v>0</v>
      </c>
    </row>
    <row r="2630" spans="1:6" x14ac:dyDescent="0.25">
      <c r="A2630" t="s">
        <v>679</v>
      </c>
      <c r="B2630">
        <v>193</v>
      </c>
      <c r="F2630">
        <v>12</v>
      </c>
    </row>
    <row r="2631" spans="1:6" x14ac:dyDescent="0.25">
      <c r="A2631" t="s">
        <v>563</v>
      </c>
      <c r="B2631">
        <v>193</v>
      </c>
      <c r="F2631">
        <v>0</v>
      </c>
    </row>
    <row r="2632" spans="1:6" x14ac:dyDescent="0.25">
      <c r="A2632" t="s">
        <v>680</v>
      </c>
      <c r="B2632">
        <v>193</v>
      </c>
      <c r="F2632">
        <v>0</v>
      </c>
    </row>
    <row r="2633" spans="1:6" x14ac:dyDescent="0.25">
      <c r="A2633" t="s">
        <v>681</v>
      </c>
      <c r="B2633">
        <v>193</v>
      </c>
      <c r="F2633">
        <v>16</v>
      </c>
    </row>
    <row r="2634" spans="1:6" x14ac:dyDescent="0.25">
      <c r="A2634" t="s">
        <v>682</v>
      </c>
      <c r="B2634">
        <v>193</v>
      </c>
      <c r="F2634">
        <v>200</v>
      </c>
    </row>
    <row r="2635" spans="1:6" x14ac:dyDescent="0.25">
      <c r="A2635" t="s">
        <v>683</v>
      </c>
      <c r="B2635">
        <v>193</v>
      </c>
      <c r="F2635">
        <v>1320</v>
      </c>
    </row>
    <row r="2636" spans="1:6" x14ac:dyDescent="0.25">
      <c r="A2636" t="s">
        <v>684</v>
      </c>
      <c r="B2636">
        <v>193</v>
      </c>
      <c r="F2636">
        <v>880</v>
      </c>
    </row>
    <row r="2637" spans="1:6" x14ac:dyDescent="0.25">
      <c r="A2637" t="s">
        <v>685</v>
      </c>
      <c r="B2637">
        <v>193</v>
      </c>
      <c r="F2637">
        <v>1760</v>
      </c>
    </row>
    <row r="2638" spans="1:6" x14ac:dyDescent="0.25">
      <c r="A2638" t="s">
        <v>686</v>
      </c>
      <c r="B2638">
        <v>193</v>
      </c>
    </row>
    <row r="2639" spans="1:6" x14ac:dyDescent="0.25">
      <c r="A2639" t="s">
        <v>687</v>
      </c>
      <c r="B2639">
        <v>193</v>
      </c>
    </row>
    <row r="2640" spans="1:6" x14ac:dyDescent="0.25">
      <c r="A2640" t="s">
        <v>688</v>
      </c>
      <c r="B2640">
        <v>193</v>
      </c>
    </row>
    <row r="2641" spans="1:6" x14ac:dyDescent="0.25">
      <c r="A2641" t="s">
        <v>689</v>
      </c>
      <c r="B2641">
        <v>193</v>
      </c>
      <c r="F2641" t="b">
        <v>0</v>
      </c>
    </row>
    <row r="2642" spans="1:6" x14ac:dyDescent="0.25">
      <c r="A2642" t="s">
        <v>690</v>
      </c>
      <c r="B2642">
        <v>193</v>
      </c>
      <c r="F2642" t="b">
        <v>0</v>
      </c>
    </row>
    <row r="2643" spans="1:6" x14ac:dyDescent="0.25">
      <c r="A2643" t="s">
        <v>676</v>
      </c>
      <c r="B2643">
        <v>195</v>
      </c>
      <c r="E2643">
        <v>5087</v>
      </c>
    </row>
    <row r="2644" spans="1:6" x14ac:dyDescent="0.25">
      <c r="A2644" t="s">
        <v>36</v>
      </c>
      <c r="B2644">
        <v>195</v>
      </c>
      <c r="E2644">
        <v>2</v>
      </c>
    </row>
    <row r="2645" spans="1:6" x14ac:dyDescent="0.25">
      <c r="A2645" t="s">
        <v>503</v>
      </c>
      <c r="B2645">
        <v>195</v>
      </c>
      <c r="E2645" t="s">
        <v>814</v>
      </c>
    </row>
    <row r="2646" spans="1:6" x14ac:dyDescent="0.25">
      <c r="A2646" t="s">
        <v>677</v>
      </c>
      <c r="B2646">
        <v>195</v>
      </c>
      <c r="E2646">
        <v>478</v>
      </c>
    </row>
    <row r="2647" spans="1:6" x14ac:dyDescent="0.25">
      <c r="A2647" t="s">
        <v>42</v>
      </c>
      <c r="B2647">
        <v>195</v>
      </c>
      <c r="E2647">
        <v>25</v>
      </c>
    </row>
    <row r="2648" spans="1:6" x14ac:dyDescent="0.25">
      <c r="A2648" t="s">
        <v>678</v>
      </c>
      <c r="B2648">
        <v>195</v>
      </c>
      <c r="E2648">
        <v>13</v>
      </c>
    </row>
    <row r="2649" spans="1:6" x14ac:dyDescent="0.25">
      <c r="A2649" t="s">
        <v>41</v>
      </c>
      <c r="B2649">
        <v>195</v>
      </c>
      <c r="E2649">
        <v>0</v>
      </c>
    </row>
    <row r="2650" spans="1:6" x14ac:dyDescent="0.25">
      <c r="A2650" t="s">
        <v>679</v>
      </c>
      <c r="B2650">
        <v>195</v>
      </c>
      <c r="E2650">
        <v>12</v>
      </c>
    </row>
    <row r="2651" spans="1:6" x14ac:dyDescent="0.25">
      <c r="A2651" t="s">
        <v>563</v>
      </c>
      <c r="B2651">
        <v>195</v>
      </c>
      <c r="E2651">
        <v>0</v>
      </c>
    </row>
    <row r="2652" spans="1:6" x14ac:dyDescent="0.25">
      <c r="A2652" t="s">
        <v>680</v>
      </c>
      <c r="B2652">
        <v>195</v>
      </c>
      <c r="E2652">
        <v>0</v>
      </c>
    </row>
    <row r="2653" spans="1:6" x14ac:dyDescent="0.25">
      <c r="A2653" t="s">
        <v>681</v>
      </c>
      <c r="B2653">
        <v>195</v>
      </c>
      <c r="E2653">
        <v>16</v>
      </c>
    </row>
    <row r="2654" spans="1:6" x14ac:dyDescent="0.25">
      <c r="A2654" t="s">
        <v>682</v>
      </c>
      <c r="B2654">
        <v>195</v>
      </c>
      <c r="E2654">
        <v>200</v>
      </c>
    </row>
    <row r="2655" spans="1:6" x14ac:dyDescent="0.25">
      <c r="A2655" t="s">
        <v>683</v>
      </c>
      <c r="B2655">
        <v>195</v>
      </c>
      <c r="E2655">
        <v>1101</v>
      </c>
    </row>
    <row r="2656" spans="1:6" x14ac:dyDescent="0.25">
      <c r="A2656" t="s">
        <v>684</v>
      </c>
      <c r="B2656">
        <v>195</v>
      </c>
      <c r="E2656">
        <v>734</v>
      </c>
    </row>
    <row r="2657" spans="1:6" x14ac:dyDescent="0.25">
      <c r="A2657" t="s">
        <v>685</v>
      </c>
      <c r="B2657">
        <v>195</v>
      </c>
      <c r="E2657">
        <v>1468</v>
      </c>
    </row>
    <row r="2658" spans="1:6" x14ac:dyDescent="0.25">
      <c r="A2658" t="s">
        <v>686</v>
      </c>
      <c r="B2658">
        <v>195</v>
      </c>
    </row>
    <row r="2659" spans="1:6" x14ac:dyDescent="0.25">
      <c r="A2659" t="s">
        <v>687</v>
      </c>
      <c r="B2659">
        <v>195</v>
      </c>
    </row>
    <row r="2660" spans="1:6" x14ac:dyDescent="0.25">
      <c r="A2660" t="s">
        <v>688</v>
      </c>
      <c r="B2660">
        <v>195</v>
      </c>
    </row>
    <row r="2661" spans="1:6" x14ac:dyDescent="0.25">
      <c r="A2661" t="s">
        <v>689</v>
      </c>
      <c r="B2661">
        <v>195</v>
      </c>
      <c r="E2661" t="b">
        <v>0</v>
      </c>
    </row>
    <row r="2662" spans="1:6" x14ac:dyDescent="0.25">
      <c r="A2662" t="s">
        <v>690</v>
      </c>
      <c r="B2662">
        <v>195</v>
      </c>
      <c r="E2662" t="b">
        <v>0</v>
      </c>
    </row>
    <row r="2663" spans="1:6" x14ac:dyDescent="0.25">
      <c r="A2663" t="s">
        <v>676</v>
      </c>
      <c r="B2663">
        <v>197</v>
      </c>
      <c r="F2663">
        <v>5081</v>
      </c>
    </row>
    <row r="2664" spans="1:6" x14ac:dyDescent="0.25">
      <c r="A2664" t="s">
        <v>36</v>
      </c>
      <c r="B2664">
        <v>197</v>
      </c>
      <c r="F2664">
        <v>2</v>
      </c>
    </row>
    <row r="2665" spans="1:6" x14ac:dyDescent="0.25">
      <c r="A2665" t="s">
        <v>503</v>
      </c>
      <c r="B2665">
        <v>197</v>
      </c>
      <c r="F2665" t="s">
        <v>822</v>
      </c>
    </row>
    <row r="2666" spans="1:6" x14ac:dyDescent="0.25">
      <c r="A2666" t="s">
        <v>677</v>
      </c>
      <c r="B2666">
        <v>197</v>
      </c>
      <c r="F2666">
        <v>498</v>
      </c>
    </row>
    <row r="2667" spans="1:6" x14ac:dyDescent="0.25">
      <c r="A2667" t="s">
        <v>42</v>
      </c>
      <c r="B2667">
        <v>197</v>
      </c>
      <c r="F2667">
        <v>25</v>
      </c>
    </row>
    <row r="2668" spans="1:6" x14ac:dyDescent="0.25">
      <c r="A2668" t="s">
        <v>678</v>
      </c>
      <c r="B2668">
        <v>197</v>
      </c>
      <c r="F2668">
        <v>13.6</v>
      </c>
    </row>
    <row r="2669" spans="1:6" x14ac:dyDescent="0.25">
      <c r="A2669" t="s">
        <v>41</v>
      </c>
      <c r="B2669">
        <v>197</v>
      </c>
      <c r="F2669">
        <v>0</v>
      </c>
    </row>
    <row r="2670" spans="1:6" x14ac:dyDescent="0.25">
      <c r="A2670" t="s">
        <v>679</v>
      </c>
      <c r="B2670">
        <v>197</v>
      </c>
      <c r="F2670">
        <v>24</v>
      </c>
    </row>
    <row r="2671" spans="1:6" x14ac:dyDescent="0.25">
      <c r="A2671" t="s">
        <v>563</v>
      </c>
      <c r="B2671">
        <v>197</v>
      </c>
      <c r="F2671">
        <v>0</v>
      </c>
    </row>
    <row r="2672" spans="1:6" x14ac:dyDescent="0.25">
      <c r="A2672" t="s">
        <v>680</v>
      </c>
      <c r="B2672">
        <v>197</v>
      </c>
      <c r="F2672">
        <v>0</v>
      </c>
    </row>
    <row r="2673" spans="1:6" x14ac:dyDescent="0.25">
      <c r="A2673" t="s">
        <v>681</v>
      </c>
      <c r="B2673">
        <v>197</v>
      </c>
      <c r="F2673">
        <v>16</v>
      </c>
    </row>
    <row r="2674" spans="1:6" x14ac:dyDescent="0.25">
      <c r="A2674" t="s">
        <v>682</v>
      </c>
      <c r="B2674">
        <v>197</v>
      </c>
      <c r="F2674">
        <v>200</v>
      </c>
    </row>
    <row r="2675" spans="1:6" x14ac:dyDescent="0.25">
      <c r="A2675" t="s">
        <v>683</v>
      </c>
      <c r="B2675">
        <v>197</v>
      </c>
      <c r="F2675">
        <v>1101</v>
      </c>
    </row>
    <row r="2676" spans="1:6" x14ac:dyDescent="0.25">
      <c r="A2676" t="s">
        <v>684</v>
      </c>
      <c r="B2676">
        <v>197</v>
      </c>
      <c r="F2676">
        <v>734</v>
      </c>
    </row>
    <row r="2677" spans="1:6" x14ac:dyDescent="0.25">
      <c r="A2677" t="s">
        <v>685</v>
      </c>
      <c r="B2677">
        <v>197</v>
      </c>
      <c r="F2677">
        <v>1468</v>
      </c>
    </row>
    <row r="2678" spans="1:6" x14ac:dyDescent="0.25">
      <c r="A2678" t="s">
        <v>686</v>
      </c>
      <c r="B2678">
        <v>197</v>
      </c>
    </row>
    <row r="2679" spans="1:6" x14ac:dyDescent="0.25">
      <c r="A2679" t="s">
        <v>687</v>
      </c>
      <c r="B2679">
        <v>197</v>
      </c>
    </row>
    <row r="2680" spans="1:6" x14ac:dyDescent="0.25">
      <c r="A2680" t="s">
        <v>688</v>
      </c>
      <c r="B2680">
        <v>197</v>
      </c>
    </row>
    <row r="2681" spans="1:6" x14ac:dyDescent="0.25">
      <c r="A2681" t="s">
        <v>689</v>
      </c>
      <c r="B2681">
        <v>197</v>
      </c>
      <c r="F2681" t="b">
        <v>0</v>
      </c>
    </row>
    <row r="2682" spans="1:6" x14ac:dyDescent="0.25">
      <c r="A2682" t="s">
        <v>690</v>
      </c>
      <c r="B2682">
        <v>197</v>
      </c>
      <c r="F2682" t="b">
        <v>0</v>
      </c>
    </row>
    <row r="2683" spans="1:6" x14ac:dyDescent="0.25">
      <c r="A2683" t="s">
        <v>676</v>
      </c>
      <c r="B2683">
        <v>198</v>
      </c>
      <c r="D2683">
        <v>4900</v>
      </c>
    </row>
    <row r="2684" spans="1:6" x14ac:dyDescent="0.25">
      <c r="A2684" t="s">
        <v>36</v>
      </c>
      <c r="B2684">
        <v>198</v>
      </c>
      <c r="D2684">
        <v>2</v>
      </c>
    </row>
    <row r="2685" spans="1:6" x14ac:dyDescent="0.25">
      <c r="A2685" t="s">
        <v>503</v>
      </c>
      <c r="B2685">
        <v>198</v>
      </c>
      <c r="D2685" t="s">
        <v>817</v>
      </c>
    </row>
    <row r="2686" spans="1:6" x14ac:dyDescent="0.25">
      <c r="A2686" t="s">
        <v>677</v>
      </c>
      <c r="B2686">
        <v>198</v>
      </c>
      <c r="D2686">
        <v>510</v>
      </c>
    </row>
    <row r="2687" spans="1:6" x14ac:dyDescent="0.25">
      <c r="A2687" t="s">
        <v>42</v>
      </c>
      <c r="B2687">
        <v>198</v>
      </c>
      <c r="D2687">
        <v>40</v>
      </c>
    </row>
    <row r="2688" spans="1:6" x14ac:dyDescent="0.25">
      <c r="A2688" t="s">
        <v>678</v>
      </c>
      <c r="B2688">
        <v>198</v>
      </c>
      <c r="D2688">
        <v>8.6999999999999993</v>
      </c>
    </row>
    <row r="2689" spans="1:6" x14ac:dyDescent="0.25">
      <c r="A2689" t="s">
        <v>41</v>
      </c>
      <c r="B2689">
        <v>198</v>
      </c>
      <c r="D2689">
        <v>0</v>
      </c>
    </row>
    <row r="2690" spans="1:6" x14ac:dyDescent="0.25">
      <c r="A2690" t="s">
        <v>679</v>
      </c>
      <c r="B2690">
        <v>198</v>
      </c>
      <c r="D2690">
        <v>12</v>
      </c>
    </row>
    <row r="2691" spans="1:6" x14ac:dyDescent="0.25">
      <c r="A2691" t="s">
        <v>563</v>
      </c>
      <c r="B2691">
        <v>198</v>
      </c>
      <c r="D2691">
        <v>0</v>
      </c>
    </row>
    <row r="2692" spans="1:6" x14ac:dyDescent="0.25">
      <c r="A2692" t="s">
        <v>680</v>
      </c>
      <c r="B2692">
        <v>198</v>
      </c>
      <c r="D2692">
        <v>1</v>
      </c>
    </row>
    <row r="2693" spans="1:6" x14ac:dyDescent="0.25">
      <c r="A2693" t="s">
        <v>681</v>
      </c>
      <c r="B2693">
        <v>198</v>
      </c>
      <c r="D2693">
        <v>16</v>
      </c>
    </row>
    <row r="2694" spans="1:6" x14ac:dyDescent="0.25">
      <c r="A2694" t="s">
        <v>682</v>
      </c>
      <c r="B2694">
        <v>198</v>
      </c>
      <c r="D2694">
        <v>200</v>
      </c>
    </row>
    <row r="2695" spans="1:6" x14ac:dyDescent="0.25">
      <c r="A2695" t="s">
        <v>683</v>
      </c>
      <c r="B2695">
        <v>198</v>
      </c>
      <c r="D2695">
        <v>1761</v>
      </c>
    </row>
    <row r="2696" spans="1:6" x14ac:dyDescent="0.25">
      <c r="A2696" t="s">
        <v>684</v>
      </c>
      <c r="B2696">
        <v>198</v>
      </c>
      <c r="D2696">
        <v>1174</v>
      </c>
    </row>
    <row r="2697" spans="1:6" x14ac:dyDescent="0.25">
      <c r="A2697" t="s">
        <v>685</v>
      </c>
      <c r="B2697">
        <v>198</v>
      </c>
      <c r="D2697">
        <v>2348</v>
      </c>
    </row>
    <row r="2698" spans="1:6" x14ac:dyDescent="0.25">
      <c r="A2698" t="s">
        <v>686</v>
      </c>
      <c r="B2698">
        <v>198</v>
      </c>
    </row>
    <row r="2699" spans="1:6" x14ac:dyDescent="0.25">
      <c r="A2699" t="s">
        <v>687</v>
      </c>
      <c r="B2699">
        <v>198</v>
      </c>
    </row>
    <row r="2700" spans="1:6" x14ac:dyDescent="0.25">
      <c r="A2700" t="s">
        <v>688</v>
      </c>
      <c r="B2700">
        <v>198</v>
      </c>
    </row>
    <row r="2701" spans="1:6" x14ac:dyDescent="0.25">
      <c r="A2701" t="s">
        <v>689</v>
      </c>
      <c r="B2701">
        <v>198</v>
      </c>
      <c r="D2701" t="b">
        <v>0</v>
      </c>
    </row>
    <row r="2702" spans="1:6" x14ac:dyDescent="0.25">
      <c r="A2702" t="s">
        <v>690</v>
      </c>
      <c r="B2702">
        <v>198</v>
      </c>
      <c r="D2702" t="b">
        <v>0</v>
      </c>
    </row>
    <row r="2703" spans="1:6" x14ac:dyDescent="0.25">
      <c r="A2703" t="s">
        <v>676</v>
      </c>
      <c r="B2703">
        <v>200</v>
      </c>
      <c r="D2703">
        <v>921</v>
      </c>
      <c r="F2703">
        <v>220</v>
      </c>
    </row>
    <row r="2704" spans="1:6" x14ac:dyDescent="0.25">
      <c r="A2704" t="s">
        <v>36</v>
      </c>
      <c r="B2704">
        <v>200</v>
      </c>
      <c r="D2704">
        <v>1</v>
      </c>
      <c r="F2704">
        <v>1</v>
      </c>
    </row>
    <row r="2705" spans="1:6" x14ac:dyDescent="0.25">
      <c r="A2705" t="s">
        <v>503</v>
      </c>
      <c r="B2705">
        <v>200</v>
      </c>
      <c r="D2705" t="s">
        <v>759</v>
      </c>
    </row>
    <row r="2706" spans="1:6" x14ac:dyDescent="0.25">
      <c r="A2706" t="s">
        <v>677</v>
      </c>
      <c r="B2706">
        <v>200</v>
      </c>
      <c r="D2706">
        <v>602</v>
      </c>
      <c r="F2706">
        <v>377</v>
      </c>
    </row>
    <row r="2707" spans="1:6" x14ac:dyDescent="0.25">
      <c r="A2707" t="s">
        <v>42</v>
      </c>
      <c r="B2707">
        <v>200</v>
      </c>
      <c r="D2707">
        <v>25</v>
      </c>
      <c r="F2707">
        <v>30</v>
      </c>
    </row>
    <row r="2708" spans="1:6" x14ac:dyDescent="0.25">
      <c r="A2708" t="s">
        <v>678</v>
      </c>
      <c r="B2708">
        <v>200</v>
      </c>
      <c r="D2708">
        <v>16.399999999999999</v>
      </c>
      <c r="F2708">
        <v>8.6</v>
      </c>
    </row>
    <row r="2709" spans="1:6" x14ac:dyDescent="0.25">
      <c r="A2709" t="s">
        <v>41</v>
      </c>
      <c r="B2709">
        <v>200</v>
      </c>
      <c r="D2709">
        <v>0</v>
      </c>
      <c r="F2709">
        <v>0</v>
      </c>
    </row>
    <row r="2710" spans="1:6" x14ac:dyDescent="0.25">
      <c r="A2710" t="s">
        <v>679</v>
      </c>
      <c r="B2710">
        <v>200</v>
      </c>
      <c r="D2710">
        <v>0</v>
      </c>
      <c r="F2710">
        <v>0</v>
      </c>
    </row>
    <row r="2711" spans="1:6" x14ac:dyDescent="0.25">
      <c r="A2711" t="s">
        <v>563</v>
      </c>
      <c r="B2711">
        <v>200</v>
      </c>
      <c r="D2711">
        <v>0</v>
      </c>
      <c r="F2711">
        <v>0</v>
      </c>
    </row>
    <row r="2712" spans="1:6" x14ac:dyDescent="0.25">
      <c r="A2712" t="s">
        <v>680</v>
      </c>
      <c r="B2712">
        <v>200</v>
      </c>
      <c r="D2712">
        <v>0</v>
      </c>
      <c r="F2712">
        <v>0</v>
      </c>
    </row>
    <row r="2713" spans="1:6" x14ac:dyDescent="0.25">
      <c r="A2713" t="s">
        <v>681</v>
      </c>
      <c r="B2713">
        <v>200</v>
      </c>
      <c r="D2713">
        <v>16</v>
      </c>
      <c r="F2713">
        <v>16</v>
      </c>
    </row>
    <row r="2714" spans="1:6" x14ac:dyDescent="0.25">
      <c r="A2714" t="s">
        <v>682</v>
      </c>
      <c r="B2714">
        <v>200</v>
      </c>
      <c r="D2714">
        <v>100</v>
      </c>
      <c r="F2714">
        <v>100</v>
      </c>
    </row>
    <row r="2715" spans="1:6" x14ac:dyDescent="0.25">
      <c r="A2715" t="s">
        <v>683</v>
      </c>
      <c r="B2715">
        <v>200</v>
      </c>
      <c r="D2715">
        <v>1101</v>
      </c>
      <c r="F2715">
        <v>1320</v>
      </c>
    </row>
    <row r="2716" spans="1:6" x14ac:dyDescent="0.25">
      <c r="A2716" t="s">
        <v>684</v>
      </c>
      <c r="B2716">
        <v>200</v>
      </c>
      <c r="D2716">
        <v>734</v>
      </c>
      <c r="F2716">
        <v>880</v>
      </c>
    </row>
    <row r="2717" spans="1:6" x14ac:dyDescent="0.25">
      <c r="A2717" t="s">
        <v>685</v>
      </c>
      <c r="B2717">
        <v>200</v>
      </c>
      <c r="D2717">
        <v>1468</v>
      </c>
      <c r="F2717">
        <v>1760</v>
      </c>
    </row>
    <row r="2718" spans="1:6" x14ac:dyDescent="0.25">
      <c r="A2718" t="s">
        <v>686</v>
      </c>
      <c r="B2718">
        <v>200</v>
      </c>
    </row>
    <row r="2719" spans="1:6" x14ac:dyDescent="0.25">
      <c r="A2719" t="s">
        <v>687</v>
      </c>
      <c r="B2719">
        <v>200</v>
      </c>
    </row>
    <row r="2720" spans="1:6" x14ac:dyDescent="0.25">
      <c r="A2720" t="s">
        <v>688</v>
      </c>
      <c r="B2720">
        <v>200</v>
      </c>
    </row>
    <row r="2721" spans="1:6" x14ac:dyDescent="0.25">
      <c r="A2721" t="s">
        <v>689</v>
      </c>
      <c r="B2721">
        <v>200</v>
      </c>
      <c r="D2721" t="b">
        <v>0</v>
      </c>
      <c r="F2721" t="b">
        <v>0</v>
      </c>
    </row>
    <row r="2722" spans="1:6" x14ac:dyDescent="0.25">
      <c r="A2722" t="s">
        <v>690</v>
      </c>
      <c r="B2722">
        <v>200</v>
      </c>
      <c r="D2722" t="b">
        <v>0</v>
      </c>
      <c r="F2722" t="b">
        <v>0</v>
      </c>
    </row>
    <row r="2723" spans="1:6" x14ac:dyDescent="0.25">
      <c r="A2723" t="s">
        <v>676</v>
      </c>
      <c r="B2723">
        <v>206</v>
      </c>
      <c r="E2723">
        <v>3750</v>
      </c>
    </row>
    <row r="2724" spans="1:6" x14ac:dyDescent="0.25">
      <c r="A2724" t="s">
        <v>36</v>
      </c>
      <c r="B2724">
        <v>206</v>
      </c>
      <c r="E2724">
        <v>1</v>
      </c>
    </row>
    <row r="2725" spans="1:6" x14ac:dyDescent="0.25">
      <c r="A2725" t="s">
        <v>503</v>
      </c>
      <c r="B2725">
        <v>206</v>
      </c>
      <c r="E2725" t="s">
        <v>801</v>
      </c>
    </row>
    <row r="2726" spans="1:6" x14ac:dyDescent="0.25">
      <c r="A2726" t="s">
        <v>677</v>
      </c>
      <c r="B2726">
        <v>206</v>
      </c>
      <c r="E2726">
        <v>880</v>
      </c>
    </row>
    <row r="2727" spans="1:6" x14ac:dyDescent="0.25">
      <c r="A2727" t="s">
        <v>42</v>
      </c>
      <c r="B2727">
        <v>206</v>
      </c>
      <c r="E2727">
        <v>30</v>
      </c>
    </row>
    <row r="2728" spans="1:6" x14ac:dyDescent="0.25">
      <c r="A2728" t="s">
        <v>678</v>
      </c>
      <c r="B2728">
        <v>206</v>
      </c>
      <c r="E2728">
        <v>20</v>
      </c>
    </row>
    <row r="2729" spans="1:6" x14ac:dyDescent="0.25">
      <c r="A2729" t="s">
        <v>41</v>
      </c>
      <c r="B2729">
        <v>206</v>
      </c>
      <c r="E2729">
        <v>0</v>
      </c>
    </row>
    <row r="2730" spans="1:6" x14ac:dyDescent="0.25">
      <c r="A2730" t="s">
        <v>679</v>
      </c>
      <c r="B2730">
        <v>206</v>
      </c>
      <c r="E2730">
        <v>12</v>
      </c>
    </row>
    <row r="2731" spans="1:6" x14ac:dyDescent="0.25">
      <c r="A2731" t="s">
        <v>563</v>
      </c>
      <c r="B2731">
        <v>206</v>
      </c>
      <c r="E2731">
        <v>0</v>
      </c>
    </row>
    <row r="2732" spans="1:6" x14ac:dyDescent="0.25">
      <c r="A2732" t="s">
        <v>680</v>
      </c>
      <c r="B2732">
        <v>206</v>
      </c>
      <c r="E2732">
        <v>0</v>
      </c>
    </row>
    <row r="2733" spans="1:6" x14ac:dyDescent="0.25">
      <c r="A2733" t="s">
        <v>681</v>
      </c>
      <c r="B2733">
        <v>206</v>
      </c>
      <c r="E2733">
        <v>16</v>
      </c>
    </row>
    <row r="2734" spans="1:6" x14ac:dyDescent="0.25">
      <c r="A2734" t="s">
        <v>682</v>
      </c>
      <c r="B2734">
        <v>206</v>
      </c>
      <c r="E2734">
        <v>200</v>
      </c>
    </row>
    <row r="2735" spans="1:6" x14ac:dyDescent="0.25">
      <c r="A2735" t="s">
        <v>683</v>
      </c>
      <c r="B2735">
        <v>206</v>
      </c>
      <c r="E2735">
        <v>1320</v>
      </c>
    </row>
    <row r="2736" spans="1:6" x14ac:dyDescent="0.25">
      <c r="A2736" t="s">
        <v>684</v>
      </c>
      <c r="B2736">
        <v>206</v>
      </c>
      <c r="E2736">
        <v>880</v>
      </c>
    </row>
    <row r="2737" spans="1:6" x14ac:dyDescent="0.25">
      <c r="A2737" t="s">
        <v>685</v>
      </c>
      <c r="B2737">
        <v>206</v>
      </c>
      <c r="E2737">
        <v>1760</v>
      </c>
    </row>
    <row r="2738" spans="1:6" x14ac:dyDescent="0.25">
      <c r="A2738" t="s">
        <v>686</v>
      </c>
      <c r="B2738">
        <v>206</v>
      </c>
    </row>
    <row r="2739" spans="1:6" x14ac:dyDescent="0.25">
      <c r="A2739" t="s">
        <v>687</v>
      </c>
      <c r="B2739">
        <v>206</v>
      </c>
    </row>
    <row r="2740" spans="1:6" x14ac:dyDescent="0.25">
      <c r="A2740" t="s">
        <v>688</v>
      </c>
      <c r="B2740">
        <v>206</v>
      </c>
    </row>
    <row r="2741" spans="1:6" x14ac:dyDescent="0.25">
      <c r="A2741" t="s">
        <v>689</v>
      </c>
      <c r="B2741">
        <v>206</v>
      </c>
      <c r="E2741" t="b">
        <v>0</v>
      </c>
    </row>
    <row r="2742" spans="1:6" x14ac:dyDescent="0.25">
      <c r="A2742" t="s">
        <v>690</v>
      </c>
      <c r="B2742">
        <v>206</v>
      </c>
      <c r="E2742" t="b">
        <v>0</v>
      </c>
    </row>
    <row r="2743" spans="1:6" x14ac:dyDescent="0.25">
      <c r="A2743" t="s">
        <v>676</v>
      </c>
      <c r="B2743">
        <v>208</v>
      </c>
      <c r="F2743">
        <v>3775</v>
      </c>
    </row>
    <row r="2744" spans="1:6" x14ac:dyDescent="0.25">
      <c r="A2744" t="s">
        <v>36</v>
      </c>
      <c r="B2744">
        <v>208</v>
      </c>
      <c r="F2744">
        <v>1</v>
      </c>
    </row>
    <row r="2745" spans="1:6" x14ac:dyDescent="0.25">
      <c r="A2745" t="s">
        <v>503</v>
      </c>
      <c r="B2745">
        <v>208</v>
      </c>
      <c r="F2745" t="s">
        <v>823</v>
      </c>
    </row>
    <row r="2746" spans="1:6" x14ac:dyDescent="0.25">
      <c r="A2746" t="s">
        <v>677</v>
      </c>
      <c r="B2746">
        <v>208</v>
      </c>
      <c r="F2746">
        <v>1039</v>
      </c>
    </row>
    <row r="2747" spans="1:6" x14ac:dyDescent="0.25">
      <c r="A2747" t="s">
        <v>42</v>
      </c>
      <c r="B2747">
        <v>208</v>
      </c>
      <c r="F2747">
        <v>30</v>
      </c>
    </row>
    <row r="2748" spans="1:6" x14ac:dyDescent="0.25">
      <c r="A2748" t="s">
        <v>678</v>
      </c>
      <c r="B2748">
        <v>208</v>
      </c>
      <c r="F2748">
        <v>23.6</v>
      </c>
    </row>
    <row r="2749" spans="1:6" x14ac:dyDescent="0.25">
      <c r="A2749" t="s">
        <v>41</v>
      </c>
      <c r="B2749">
        <v>208</v>
      </c>
      <c r="F2749">
        <v>0</v>
      </c>
    </row>
    <row r="2750" spans="1:6" x14ac:dyDescent="0.25">
      <c r="A2750" t="s">
        <v>679</v>
      </c>
      <c r="B2750">
        <v>208</v>
      </c>
      <c r="F2750">
        <v>12</v>
      </c>
    </row>
    <row r="2751" spans="1:6" x14ac:dyDescent="0.25">
      <c r="A2751" t="s">
        <v>563</v>
      </c>
      <c r="B2751">
        <v>208</v>
      </c>
      <c r="F2751">
        <v>0</v>
      </c>
    </row>
    <row r="2752" spans="1:6" x14ac:dyDescent="0.25">
      <c r="A2752" t="s">
        <v>680</v>
      </c>
      <c r="B2752">
        <v>208</v>
      </c>
      <c r="F2752">
        <v>0</v>
      </c>
    </row>
    <row r="2753" spans="1:6" x14ac:dyDescent="0.25">
      <c r="A2753" t="s">
        <v>681</v>
      </c>
      <c r="B2753">
        <v>208</v>
      </c>
      <c r="F2753">
        <v>16</v>
      </c>
    </row>
    <row r="2754" spans="1:6" x14ac:dyDescent="0.25">
      <c r="A2754" t="s">
        <v>682</v>
      </c>
      <c r="B2754">
        <v>208</v>
      </c>
      <c r="F2754">
        <v>200</v>
      </c>
    </row>
    <row r="2755" spans="1:6" x14ac:dyDescent="0.25">
      <c r="A2755" t="s">
        <v>683</v>
      </c>
      <c r="B2755">
        <v>208</v>
      </c>
      <c r="F2755">
        <v>1320</v>
      </c>
    </row>
    <row r="2756" spans="1:6" x14ac:dyDescent="0.25">
      <c r="A2756" t="s">
        <v>684</v>
      </c>
      <c r="B2756">
        <v>208</v>
      </c>
      <c r="F2756">
        <v>880</v>
      </c>
    </row>
    <row r="2757" spans="1:6" x14ac:dyDescent="0.25">
      <c r="A2757" t="s">
        <v>685</v>
      </c>
      <c r="B2757">
        <v>208</v>
      </c>
      <c r="F2757">
        <v>1760</v>
      </c>
    </row>
    <row r="2758" spans="1:6" x14ac:dyDescent="0.25">
      <c r="A2758" t="s">
        <v>686</v>
      </c>
      <c r="B2758">
        <v>208</v>
      </c>
      <c r="F2758">
        <v>9909</v>
      </c>
    </row>
    <row r="2759" spans="1:6" x14ac:dyDescent="0.25">
      <c r="A2759" t="s">
        <v>687</v>
      </c>
      <c r="B2759">
        <v>208</v>
      </c>
      <c r="F2759">
        <v>17549</v>
      </c>
    </row>
    <row r="2760" spans="1:6" x14ac:dyDescent="0.25">
      <c r="A2760" t="s">
        <v>688</v>
      </c>
      <c r="B2760">
        <v>208</v>
      </c>
      <c r="F2760">
        <v>0</v>
      </c>
    </row>
    <row r="2761" spans="1:6" x14ac:dyDescent="0.25">
      <c r="A2761" t="s">
        <v>689</v>
      </c>
      <c r="B2761">
        <v>208</v>
      </c>
      <c r="F2761" t="b">
        <v>0</v>
      </c>
    </row>
    <row r="2762" spans="1:6" x14ac:dyDescent="0.25">
      <c r="A2762" t="s">
        <v>690</v>
      </c>
      <c r="B2762">
        <v>208</v>
      </c>
      <c r="F2762" t="b">
        <v>0</v>
      </c>
    </row>
    <row r="2763" spans="1:6" x14ac:dyDescent="0.25">
      <c r="A2763" t="s">
        <v>676</v>
      </c>
      <c r="B2763">
        <v>209</v>
      </c>
      <c r="E2763">
        <v>3775</v>
      </c>
    </row>
    <row r="2764" spans="1:6" x14ac:dyDescent="0.25">
      <c r="A2764" t="s">
        <v>36</v>
      </c>
      <c r="B2764">
        <v>209</v>
      </c>
      <c r="E2764">
        <v>1</v>
      </c>
    </row>
    <row r="2765" spans="1:6" x14ac:dyDescent="0.25">
      <c r="A2765" t="s">
        <v>503</v>
      </c>
      <c r="B2765">
        <v>209</v>
      </c>
      <c r="E2765" t="s">
        <v>823</v>
      </c>
    </row>
    <row r="2766" spans="1:6" x14ac:dyDescent="0.25">
      <c r="A2766" t="s">
        <v>677</v>
      </c>
      <c r="B2766">
        <v>209</v>
      </c>
      <c r="E2766">
        <v>869</v>
      </c>
    </row>
    <row r="2767" spans="1:6" x14ac:dyDescent="0.25">
      <c r="A2767" t="s">
        <v>42</v>
      </c>
      <c r="B2767">
        <v>209</v>
      </c>
      <c r="E2767">
        <v>30</v>
      </c>
    </row>
    <row r="2768" spans="1:6" x14ac:dyDescent="0.25">
      <c r="A2768" t="s">
        <v>678</v>
      </c>
      <c r="B2768">
        <v>209</v>
      </c>
      <c r="E2768">
        <v>19.8</v>
      </c>
    </row>
    <row r="2769" spans="1:6" x14ac:dyDescent="0.25">
      <c r="A2769" t="s">
        <v>41</v>
      </c>
      <c r="B2769">
        <v>209</v>
      </c>
      <c r="E2769">
        <v>0</v>
      </c>
    </row>
    <row r="2770" spans="1:6" x14ac:dyDescent="0.25">
      <c r="A2770" t="s">
        <v>679</v>
      </c>
      <c r="B2770">
        <v>209</v>
      </c>
      <c r="E2770">
        <v>12</v>
      </c>
    </row>
    <row r="2771" spans="1:6" x14ac:dyDescent="0.25">
      <c r="A2771" t="s">
        <v>563</v>
      </c>
      <c r="B2771">
        <v>209</v>
      </c>
      <c r="E2771">
        <v>0</v>
      </c>
    </row>
    <row r="2772" spans="1:6" x14ac:dyDescent="0.25">
      <c r="A2772" t="s">
        <v>680</v>
      </c>
      <c r="B2772">
        <v>209</v>
      </c>
      <c r="E2772">
        <v>0</v>
      </c>
    </row>
    <row r="2773" spans="1:6" x14ac:dyDescent="0.25">
      <c r="A2773" t="s">
        <v>681</v>
      </c>
      <c r="B2773">
        <v>209</v>
      </c>
      <c r="E2773">
        <v>16</v>
      </c>
    </row>
    <row r="2774" spans="1:6" x14ac:dyDescent="0.25">
      <c r="A2774" t="s">
        <v>682</v>
      </c>
      <c r="B2774">
        <v>209</v>
      </c>
      <c r="E2774">
        <v>200</v>
      </c>
    </row>
    <row r="2775" spans="1:6" x14ac:dyDescent="0.25">
      <c r="A2775" t="s">
        <v>683</v>
      </c>
      <c r="B2775">
        <v>209</v>
      </c>
      <c r="E2775">
        <v>1320</v>
      </c>
    </row>
    <row r="2776" spans="1:6" x14ac:dyDescent="0.25">
      <c r="A2776" t="s">
        <v>684</v>
      </c>
      <c r="B2776">
        <v>209</v>
      </c>
      <c r="E2776">
        <v>880</v>
      </c>
    </row>
    <row r="2777" spans="1:6" x14ac:dyDescent="0.25">
      <c r="A2777" t="s">
        <v>685</v>
      </c>
      <c r="B2777">
        <v>209</v>
      </c>
      <c r="E2777">
        <v>1760</v>
      </c>
    </row>
    <row r="2778" spans="1:6" x14ac:dyDescent="0.25">
      <c r="A2778" t="s">
        <v>686</v>
      </c>
      <c r="B2778">
        <v>209</v>
      </c>
    </row>
    <row r="2779" spans="1:6" x14ac:dyDescent="0.25">
      <c r="A2779" t="s">
        <v>687</v>
      </c>
      <c r="B2779">
        <v>209</v>
      </c>
    </row>
    <row r="2780" spans="1:6" x14ac:dyDescent="0.25">
      <c r="A2780" t="s">
        <v>688</v>
      </c>
      <c r="B2780">
        <v>209</v>
      </c>
    </row>
    <row r="2781" spans="1:6" x14ac:dyDescent="0.25">
      <c r="A2781" t="s">
        <v>689</v>
      </c>
      <c r="B2781">
        <v>209</v>
      </c>
      <c r="E2781" t="b">
        <v>0</v>
      </c>
    </row>
    <row r="2782" spans="1:6" x14ac:dyDescent="0.25">
      <c r="A2782" t="s">
        <v>690</v>
      </c>
      <c r="B2782">
        <v>209</v>
      </c>
      <c r="E2782" t="b">
        <v>0</v>
      </c>
    </row>
    <row r="2783" spans="1:6" x14ac:dyDescent="0.25">
      <c r="A2783" t="s">
        <v>676</v>
      </c>
      <c r="B2783">
        <v>211</v>
      </c>
      <c r="F2783">
        <v>102</v>
      </c>
    </row>
    <row r="2784" spans="1:6" x14ac:dyDescent="0.25">
      <c r="A2784" t="s">
        <v>36</v>
      </c>
      <c r="B2784">
        <v>211</v>
      </c>
      <c r="F2784">
        <v>0</v>
      </c>
    </row>
    <row r="2785" spans="1:6" x14ac:dyDescent="0.25">
      <c r="A2785" t="s">
        <v>503</v>
      </c>
      <c r="B2785">
        <v>211</v>
      </c>
      <c r="F2785" t="s">
        <v>798</v>
      </c>
    </row>
    <row r="2786" spans="1:6" x14ac:dyDescent="0.25">
      <c r="A2786" t="s">
        <v>677</v>
      </c>
      <c r="B2786">
        <v>211</v>
      </c>
      <c r="F2786">
        <v>732</v>
      </c>
    </row>
    <row r="2787" spans="1:6" x14ac:dyDescent="0.25">
      <c r="A2787" t="s">
        <v>42</v>
      </c>
      <c r="B2787">
        <v>211</v>
      </c>
      <c r="F2787">
        <v>30</v>
      </c>
    </row>
    <row r="2788" spans="1:6" x14ac:dyDescent="0.25">
      <c r="A2788" t="s">
        <v>678</v>
      </c>
      <c r="B2788">
        <v>211</v>
      </c>
      <c r="F2788">
        <v>16.600000000000001</v>
      </c>
    </row>
    <row r="2789" spans="1:6" x14ac:dyDescent="0.25">
      <c r="A2789" t="s">
        <v>41</v>
      </c>
      <c r="B2789">
        <v>211</v>
      </c>
      <c r="F2789">
        <v>0</v>
      </c>
    </row>
    <row r="2790" spans="1:6" x14ac:dyDescent="0.25">
      <c r="A2790" t="s">
        <v>679</v>
      </c>
      <c r="B2790">
        <v>211</v>
      </c>
      <c r="F2790">
        <v>0</v>
      </c>
    </row>
    <row r="2791" spans="1:6" x14ac:dyDescent="0.25">
      <c r="A2791" t="s">
        <v>563</v>
      </c>
      <c r="B2791">
        <v>211</v>
      </c>
      <c r="F2791">
        <v>0</v>
      </c>
    </row>
    <row r="2792" spans="1:6" x14ac:dyDescent="0.25">
      <c r="A2792" t="s">
        <v>680</v>
      </c>
      <c r="B2792">
        <v>211</v>
      </c>
      <c r="F2792">
        <v>0</v>
      </c>
    </row>
    <row r="2793" spans="1:6" x14ac:dyDescent="0.25">
      <c r="A2793" t="s">
        <v>681</v>
      </c>
      <c r="B2793">
        <v>211</v>
      </c>
      <c r="F2793">
        <v>16</v>
      </c>
    </row>
    <row r="2794" spans="1:6" x14ac:dyDescent="0.25">
      <c r="A2794" t="s">
        <v>682</v>
      </c>
      <c r="B2794">
        <v>211</v>
      </c>
      <c r="F2794">
        <v>200</v>
      </c>
    </row>
    <row r="2795" spans="1:6" x14ac:dyDescent="0.25">
      <c r="A2795" t="s">
        <v>683</v>
      </c>
      <c r="B2795">
        <v>211</v>
      </c>
      <c r="F2795">
        <v>1320</v>
      </c>
    </row>
    <row r="2796" spans="1:6" x14ac:dyDescent="0.25">
      <c r="A2796" t="s">
        <v>684</v>
      </c>
      <c r="B2796">
        <v>211</v>
      </c>
      <c r="F2796">
        <v>880</v>
      </c>
    </row>
    <row r="2797" spans="1:6" x14ac:dyDescent="0.25">
      <c r="A2797" t="s">
        <v>685</v>
      </c>
      <c r="B2797">
        <v>211</v>
      </c>
      <c r="F2797">
        <v>1760</v>
      </c>
    </row>
    <row r="2798" spans="1:6" x14ac:dyDescent="0.25">
      <c r="A2798" t="s">
        <v>686</v>
      </c>
      <c r="B2798">
        <v>211</v>
      </c>
    </row>
    <row r="2799" spans="1:6" x14ac:dyDescent="0.25">
      <c r="A2799" t="s">
        <v>687</v>
      </c>
      <c r="B2799">
        <v>211</v>
      </c>
    </row>
    <row r="2800" spans="1:6" x14ac:dyDescent="0.25">
      <c r="A2800" t="s">
        <v>688</v>
      </c>
      <c r="B2800">
        <v>211</v>
      </c>
    </row>
    <row r="2801" spans="1:6" x14ac:dyDescent="0.25">
      <c r="A2801" t="s">
        <v>689</v>
      </c>
      <c r="B2801">
        <v>211</v>
      </c>
      <c r="F2801" t="b">
        <v>0</v>
      </c>
    </row>
    <row r="2802" spans="1:6" x14ac:dyDescent="0.25">
      <c r="A2802" t="s">
        <v>690</v>
      </c>
      <c r="B2802">
        <v>211</v>
      </c>
      <c r="F2802" t="b">
        <v>0</v>
      </c>
    </row>
    <row r="2803" spans="1:6" x14ac:dyDescent="0.25">
      <c r="A2803" t="s">
        <v>676</v>
      </c>
      <c r="B2803">
        <v>212</v>
      </c>
      <c r="C2803">
        <v>267</v>
      </c>
      <c r="D2803">
        <v>57</v>
      </c>
      <c r="E2803">
        <v>1</v>
      </c>
      <c r="F2803">
        <v>129</v>
      </c>
    </row>
    <row r="2804" spans="1:6" x14ac:dyDescent="0.25">
      <c r="A2804" t="s">
        <v>36</v>
      </c>
      <c r="B2804">
        <v>212</v>
      </c>
      <c r="C2804">
        <v>3</v>
      </c>
      <c r="D2804">
        <v>3</v>
      </c>
      <c r="E2804">
        <v>3</v>
      </c>
      <c r="F2804">
        <v>4</v>
      </c>
    </row>
    <row r="2805" spans="1:6" x14ac:dyDescent="0.25">
      <c r="A2805" t="s">
        <v>503</v>
      </c>
      <c r="B2805">
        <v>212</v>
      </c>
      <c r="C2805" t="s">
        <v>785</v>
      </c>
      <c r="D2805" t="s">
        <v>785</v>
      </c>
      <c r="E2805" t="s">
        <v>753</v>
      </c>
      <c r="F2805" t="s">
        <v>753</v>
      </c>
    </row>
    <row r="2806" spans="1:6" x14ac:dyDescent="0.25">
      <c r="A2806" t="s">
        <v>677</v>
      </c>
      <c r="B2806">
        <v>212</v>
      </c>
      <c r="C2806">
        <v>618</v>
      </c>
      <c r="D2806">
        <v>1307</v>
      </c>
      <c r="E2806">
        <v>2426</v>
      </c>
      <c r="F2806">
        <v>2552</v>
      </c>
    </row>
    <row r="2807" spans="1:6" x14ac:dyDescent="0.25">
      <c r="A2807" t="s">
        <v>42</v>
      </c>
      <c r="B2807">
        <v>212</v>
      </c>
      <c r="C2807">
        <v>40</v>
      </c>
      <c r="D2807">
        <v>40</v>
      </c>
      <c r="E2807">
        <v>40</v>
      </c>
      <c r="F2807">
        <v>40</v>
      </c>
    </row>
    <row r="2808" spans="1:6" x14ac:dyDescent="0.25">
      <c r="A2808" t="s">
        <v>678</v>
      </c>
      <c r="B2808">
        <v>212</v>
      </c>
      <c r="C2808">
        <v>10.5</v>
      </c>
      <c r="D2808">
        <v>22.3</v>
      </c>
      <c r="E2808">
        <v>41.4</v>
      </c>
      <c r="F2808">
        <v>43.5</v>
      </c>
    </row>
    <row r="2809" spans="1:6" x14ac:dyDescent="0.25">
      <c r="A2809" t="s">
        <v>41</v>
      </c>
      <c r="B2809">
        <v>212</v>
      </c>
      <c r="C2809">
        <v>0</v>
      </c>
      <c r="D2809">
        <v>0</v>
      </c>
      <c r="E2809">
        <v>0</v>
      </c>
      <c r="F2809">
        <v>0</v>
      </c>
    </row>
    <row r="2810" spans="1:6" x14ac:dyDescent="0.25">
      <c r="A2810" t="s">
        <v>679</v>
      </c>
      <c r="B2810">
        <v>212</v>
      </c>
      <c r="C2810">
        <v>12</v>
      </c>
      <c r="D2810">
        <v>12</v>
      </c>
      <c r="E2810">
        <v>12</v>
      </c>
      <c r="F2810">
        <v>12</v>
      </c>
    </row>
    <row r="2811" spans="1:6" x14ac:dyDescent="0.25">
      <c r="A2811" t="s">
        <v>563</v>
      </c>
      <c r="B2811">
        <v>212</v>
      </c>
      <c r="C2811">
        <v>0</v>
      </c>
      <c r="D2811">
        <v>0</v>
      </c>
      <c r="E2811">
        <v>0</v>
      </c>
      <c r="F2811">
        <v>0</v>
      </c>
    </row>
    <row r="2812" spans="1:6" x14ac:dyDescent="0.25">
      <c r="A2812" t="s">
        <v>680</v>
      </c>
      <c r="B2812">
        <v>212</v>
      </c>
      <c r="C2812">
        <v>0</v>
      </c>
      <c r="D2812">
        <v>0</v>
      </c>
      <c r="E2812">
        <v>1</v>
      </c>
      <c r="F2812">
        <v>1</v>
      </c>
    </row>
    <row r="2813" spans="1:6" x14ac:dyDescent="0.25">
      <c r="A2813" t="s">
        <v>681</v>
      </c>
      <c r="B2813">
        <v>212</v>
      </c>
      <c r="C2813">
        <v>16</v>
      </c>
      <c r="D2813">
        <v>16</v>
      </c>
      <c r="E2813">
        <v>16</v>
      </c>
      <c r="F2813">
        <v>16</v>
      </c>
    </row>
    <row r="2814" spans="1:6" x14ac:dyDescent="0.25">
      <c r="A2814" t="s">
        <v>682</v>
      </c>
      <c r="B2814">
        <v>212</v>
      </c>
      <c r="C2814">
        <v>204</v>
      </c>
      <c r="D2814">
        <v>204</v>
      </c>
      <c r="E2814">
        <v>204</v>
      </c>
      <c r="F2814">
        <v>204</v>
      </c>
    </row>
    <row r="2815" spans="1:6" x14ac:dyDescent="0.25">
      <c r="A2815" t="s">
        <v>683</v>
      </c>
      <c r="B2815">
        <v>212</v>
      </c>
      <c r="C2815">
        <v>1761</v>
      </c>
      <c r="D2815">
        <v>1761</v>
      </c>
      <c r="E2815">
        <v>1761</v>
      </c>
      <c r="F2815">
        <v>1761</v>
      </c>
    </row>
    <row r="2816" spans="1:6" x14ac:dyDescent="0.25">
      <c r="A2816" t="s">
        <v>684</v>
      </c>
      <c r="B2816">
        <v>212</v>
      </c>
      <c r="C2816">
        <v>1174</v>
      </c>
      <c r="D2816">
        <v>1174</v>
      </c>
      <c r="E2816">
        <v>1174</v>
      </c>
      <c r="F2816">
        <v>1174</v>
      </c>
    </row>
    <row r="2817" spans="1:6" x14ac:dyDescent="0.25">
      <c r="A2817" t="s">
        <v>685</v>
      </c>
      <c r="B2817">
        <v>212</v>
      </c>
      <c r="C2817">
        <v>2348</v>
      </c>
      <c r="D2817">
        <v>2348</v>
      </c>
      <c r="E2817">
        <v>2348</v>
      </c>
      <c r="F2817">
        <v>2348</v>
      </c>
    </row>
    <row r="2818" spans="1:6" x14ac:dyDescent="0.25">
      <c r="A2818" t="s">
        <v>686</v>
      </c>
      <c r="B2818">
        <v>212</v>
      </c>
    </row>
    <row r="2819" spans="1:6" x14ac:dyDescent="0.25">
      <c r="A2819" t="s">
        <v>687</v>
      </c>
      <c r="B2819">
        <v>212</v>
      </c>
    </row>
    <row r="2820" spans="1:6" x14ac:dyDescent="0.25">
      <c r="A2820" t="s">
        <v>688</v>
      </c>
      <c r="B2820">
        <v>212</v>
      </c>
    </row>
    <row r="2821" spans="1:6" x14ac:dyDescent="0.25">
      <c r="A2821" t="s">
        <v>689</v>
      </c>
      <c r="B2821">
        <v>212</v>
      </c>
      <c r="C2821" t="b">
        <v>0</v>
      </c>
      <c r="D2821" t="b">
        <v>0</v>
      </c>
      <c r="E2821" t="b">
        <v>0</v>
      </c>
      <c r="F2821" t="b">
        <v>0</v>
      </c>
    </row>
    <row r="2822" spans="1:6" x14ac:dyDescent="0.25">
      <c r="A2822" t="s">
        <v>690</v>
      </c>
      <c r="B2822">
        <v>212</v>
      </c>
      <c r="C2822" t="b">
        <v>0</v>
      </c>
      <c r="D2822" t="b">
        <v>0</v>
      </c>
      <c r="E2822" t="b">
        <v>0</v>
      </c>
      <c r="F2822" t="b">
        <v>0</v>
      </c>
    </row>
    <row r="2823" spans="1:6" x14ac:dyDescent="0.25">
      <c r="A2823" t="s">
        <v>676</v>
      </c>
      <c r="B2823">
        <v>214</v>
      </c>
      <c r="F2823">
        <v>2124</v>
      </c>
    </row>
    <row r="2824" spans="1:6" x14ac:dyDescent="0.25">
      <c r="A2824" t="s">
        <v>36</v>
      </c>
      <c r="B2824">
        <v>214</v>
      </c>
      <c r="F2824" t="s">
        <v>824</v>
      </c>
    </row>
    <row r="2825" spans="1:6" x14ac:dyDescent="0.25">
      <c r="A2825" t="s">
        <v>503</v>
      </c>
      <c r="B2825">
        <v>214</v>
      </c>
      <c r="F2825" t="s">
        <v>760</v>
      </c>
    </row>
    <row r="2826" spans="1:6" x14ac:dyDescent="0.25">
      <c r="A2826" t="s">
        <v>677</v>
      </c>
      <c r="B2826">
        <v>214</v>
      </c>
      <c r="F2826">
        <v>334</v>
      </c>
    </row>
    <row r="2827" spans="1:6" x14ac:dyDescent="0.25">
      <c r="A2827" t="s">
        <v>42</v>
      </c>
      <c r="B2827">
        <v>214</v>
      </c>
      <c r="F2827">
        <v>25</v>
      </c>
    </row>
    <row r="2828" spans="1:6" x14ac:dyDescent="0.25">
      <c r="A2828" t="s">
        <v>678</v>
      </c>
      <c r="B2828">
        <v>214</v>
      </c>
      <c r="F2828">
        <v>9.1</v>
      </c>
    </row>
    <row r="2829" spans="1:6" x14ac:dyDescent="0.25">
      <c r="A2829" t="s">
        <v>41</v>
      </c>
      <c r="B2829">
        <v>214</v>
      </c>
      <c r="F2829">
        <v>0</v>
      </c>
    </row>
    <row r="2830" spans="1:6" x14ac:dyDescent="0.25">
      <c r="A2830" t="s">
        <v>679</v>
      </c>
      <c r="B2830">
        <v>214</v>
      </c>
      <c r="F2830">
        <v>0</v>
      </c>
    </row>
    <row r="2831" spans="1:6" x14ac:dyDescent="0.25">
      <c r="A2831" t="s">
        <v>563</v>
      </c>
      <c r="B2831">
        <v>214</v>
      </c>
      <c r="F2831">
        <v>0</v>
      </c>
    </row>
    <row r="2832" spans="1:6" x14ac:dyDescent="0.25">
      <c r="A2832" t="s">
        <v>680</v>
      </c>
      <c r="B2832">
        <v>214</v>
      </c>
      <c r="F2832">
        <v>0</v>
      </c>
    </row>
    <row r="2833" spans="1:6" x14ac:dyDescent="0.25">
      <c r="A2833" t="s">
        <v>681</v>
      </c>
      <c r="B2833">
        <v>214</v>
      </c>
      <c r="F2833">
        <v>16</v>
      </c>
    </row>
    <row r="2834" spans="1:6" x14ac:dyDescent="0.25">
      <c r="A2834" t="s">
        <v>682</v>
      </c>
      <c r="B2834">
        <v>214</v>
      </c>
      <c r="F2834">
        <v>200</v>
      </c>
    </row>
    <row r="2835" spans="1:6" x14ac:dyDescent="0.25">
      <c r="A2835" t="s">
        <v>683</v>
      </c>
      <c r="B2835">
        <v>214</v>
      </c>
      <c r="F2835">
        <v>1101</v>
      </c>
    </row>
    <row r="2836" spans="1:6" x14ac:dyDescent="0.25">
      <c r="A2836" t="s">
        <v>684</v>
      </c>
      <c r="B2836">
        <v>214</v>
      </c>
      <c r="F2836">
        <v>734</v>
      </c>
    </row>
    <row r="2837" spans="1:6" x14ac:dyDescent="0.25">
      <c r="A2837" t="s">
        <v>685</v>
      </c>
      <c r="B2837">
        <v>214</v>
      </c>
      <c r="F2837">
        <v>1468</v>
      </c>
    </row>
    <row r="2838" spans="1:6" x14ac:dyDescent="0.25">
      <c r="A2838" t="s">
        <v>686</v>
      </c>
      <c r="B2838">
        <v>214</v>
      </c>
    </row>
    <row r="2839" spans="1:6" x14ac:dyDescent="0.25">
      <c r="A2839" t="s">
        <v>687</v>
      </c>
      <c r="B2839">
        <v>214</v>
      </c>
    </row>
    <row r="2840" spans="1:6" x14ac:dyDescent="0.25">
      <c r="A2840" t="s">
        <v>688</v>
      </c>
      <c r="B2840">
        <v>214</v>
      </c>
    </row>
    <row r="2841" spans="1:6" x14ac:dyDescent="0.25">
      <c r="A2841" t="s">
        <v>689</v>
      </c>
      <c r="B2841">
        <v>214</v>
      </c>
      <c r="F2841" t="b">
        <v>0</v>
      </c>
    </row>
    <row r="2842" spans="1:6" x14ac:dyDescent="0.25">
      <c r="A2842" t="s">
        <v>690</v>
      </c>
      <c r="B2842">
        <v>214</v>
      </c>
      <c r="F2842" t="b">
        <v>0</v>
      </c>
    </row>
    <row r="2843" spans="1:6" x14ac:dyDescent="0.25">
      <c r="A2843" t="s">
        <v>676</v>
      </c>
      <c r="B2843">
        <v>215</v>
      </c>
      <c r="F2843">
        <v>103</v>
      </c>
    </row>
    <row r="2844" spans="1:6" x14ac:dyDescent="0.25">
      <c r="A2844" t="s">
        <v>36</v>
      </c>
      <c r="B2844">
        <v>215</v>
      </c>
      <c r="F2844" t="s">
        <v>692</v>
      </c>
    </row>
    <row r="2845" spans="1:6" x14ac:dyDescent="0.25">
      <c r="A2845" t="s">
        <v>503</v>
      </c>
      <c r="B2845">
        <v>215</v>
      </c>
      <c r="F2845" t="s">
        <v>799</v>
      </c>
    </row>
    <row r="2846" spans="1:6" x14ac:dyDescent="0.25">
      <c r="A2846" t="s">
        <v>677</v>
      </c>
      <c r="B2846">
        <v>215</v>
      </c>
      <c r="F2846">
        <v>578</v>
      </c>
    </row>
    <row r="2847" spans="1:6" x14ac:dyDescent="0.25">
      <c r="A2847" t="s">
        <v>42</v>
      </c>
      <c r="B2847">
        <v>215</v>
      </c>
      <c r="F2847">
        <v>30</v>
      </c>
    </row>
    <row r="2848" spans="1:6" x14ac:dyDescent="0.25">
      <c r="A2848" t="s">
        <v>678</v>
      </c>
      <c r="B2848">
        <v>215</v>
      </c>
      <c r="F2848">
        <v>13.1</v>
      </c>
    </row>
    <row r="2849" spans="1:6" x14ac:dyDescent="0.25">
      <c r="A2849" t="s">
        <v>41</v>
      </c>
      <c r="B2849">
        <v>215</v>
      </c>
      <c r="F2849">
        <v>0</v>
      </c>
    </row>
    <row r="2850" spans="1:6" x14ac:dyDescent="0.25">
      <c r="A2850" t="s">
        <v>679</v>
      </c>
      <c r="B2850">
        <v>215</v>
      </c>
      <c r="F2850">
        <v>0</v>
      </c>
    </row>
    <row r="2851" spans="1:6" x14ac:dyDescent="0.25">
      <c r="A2851" t="s">
        <v>563</v>
      </c>
      <c r="B2851">
        <v>215</v>
      </c>
      <c r="F2851">
        <v>0</v>
      </c>
    </row>
    <row r="2852" spans="1:6" x14ac:dyDescent="0.25">
      <c r="A2852" t="s">
        <v>680</v>
      </c>
      <c r="B2852">
        <v>215</v>
      </c>
      <c r="F2852">
        <v>0</v>
      </c>
    </row>
    <row r="2853" spans="1:6" x14ac:dyDescent="0.25">
      <c r="A2853" t="s">
        <v>681</v>
      </c>
      <c r="B2853">
        <v>215</v>
      </c>
      <c r="F2853">
        <v>16</v>
      </c>
    </row>
    <row r="2854" spans="1:6" x14ac:dyDescent="0.25">
      <c r="A2854" t="s">
        <v>682</v>
      </c>
      <c r="B2854">
        <v>215</v>
      </c>
      <c r="F2854">
        <v>200</v>
      </c>
    </row>
    <row r="2855" spans="1:6" x14ac:dyDescent="0.25">
      <c r="A2855" t="s">
        <v>683</v>
      </c>
      <c r="B2855">
        <v>215</v>
      </c>
      <c r="F2855">
        <v>1320</v>
      </c>
    </row>
    <row r="2856" spans="1:6" x14ac:dyDescent="0.25">
      <c r="A2856" t="s">
        <v>684</v>
      </c>
      <c r="B2856">
        <v>215</v>
      </c>
      <c r="F2856">
        <v>880</v>
      </c>
    </row>
    <row r="2857" spans="1:6" x14ac:dyDescent="0.25">
      <c r="A2857" t="s">
        <v>685</v>
      </c>
      <c r="B2857">
        <v>215</v>
      </c>
      <c r="F2857">
        <v>1760</v>
      </c>
    </row>
    <row r="2858" spans="1:6" x14ac:dyDescent="0.25">
      <c r="A2858" t="s">
        <v>686</v>
      </c>
      <c r="B2858">
        <v>215</v>
      </c>
    </row>
    <row r="2859" spans="1:6" x14ac:dyDescent="0.25">
      <c r="A2859" t="s">
        <v>687</v>
      </c>
      <c r="B2859">
        <v>215</v>
      </c>
    </row>
    <row r="2860" spans="1:6" x14ac:dyDescent="0.25">
      <c r="A2860" t="s">
        <v>688</v>
      </c>
      <c r="B2860">
        <v>215</v>
      </c>
    </row>
    <row r="2861" spans="1:6" x14ac:dyDescent="0.25">
      <c r="A2861" t="s">
        <v>689</v>
      </c>
      <c r="B2861">
        <v>215</v>
      </c>
      <c r="F2861" t="b">
        <v>0</v>
      </c>
    </row>
    <row r="2862" spans="1:6" x14ac:dyDescent="0.25">
      <c r="A2862" t="s">
        <v>690</v>
      </c>
      <c r="B2862">
        <v>215</v>
      </c>
      <c r="F2862" t="b">
        <v>0</v>
      </c>
    </row>
    <row r="2863" spans="1:6" x14ac:dyDescent="0.25">
      <c r="A2863" t="s">
        <v>676</v>
      </c>
      <c r="B2863">
        <v>216</v>
      </c>
      <c r="E2863">
        <v>103</v>
      </c>
    </row>
    <row r="2864" spans="1:6" x14ac:dyDescent="0.25">
      <c r="A2864" t="s">
        <v>36</v>
      </c>
      <c r="B2864">
        <v>216</v>
      </c>
      <c r="E2864">
        <v>0</v>
      </c>
    </row>
    <row r="2865" spans="1:5" x14ac:dyDescent="0.25">
      <c r="A2865" t="s">
        <v>503</v>
      </c>
      <c r="B2865">
        <v>216</v>
      </c>
      <c r="E2865" t="s">
        <v>799</v>
      </c>
    </row>
    <row r="2866" spans="1:5" x14ac:dyDescent="0.25">
      <c r="A2866" t="s">
        <v>677</v>
      </c>
      <c r="B2866">
        <v>216</v>
      </c>
      <c r="E2866">
        <v>1007</v>
      </c>
    </row>
    <row r="2867" spans="1:5" x14ac:dyDescent="0.25">
      <c r="A2867" t="s">
        <v>42</v>
      </c>
      <c r="B2867">
        <v>216</v>
      </c>
      <c r="E2867">
        <v>30</v>
      </c>
    </row>
    <row r="2868" spans="1:5" x14ac:dyDescent="0.25">
      <c r="A2868" t="s">
        <v>678</v>
      </c>
      <c r="B2868">
        <v>216</v>
      </c>
      <c r="E2868">
        <v>22.9</v>
      </c>
    </row>
    <row r="2869" spans="1:5" x14ac:dyDescent="0.25">
      <c r="A2869" t="s">
        <v>41</v>
      </c>
      <c r="B2869">
        <v>216</v>
      </c>
      <c r="E2869">
        <v>0</v>
      </c>
    </row>
    <row r="2870" spans="1:5" x14ac:dyDescent="0.25">
      <c r="A2870" t="s">
        <v>679</v>
      </c>
      <c r="B2870">
        <v>216</v>
      </c>
      <c r="E2870">
        <v>0</v>
      </c>
    </row>
    <row r="2871" spans="1:5" x14ac:dyDescent="0.25">
      <c r="A2871" t="s">
        <v>563</v>
      </c>
      <c r="B2871">
        <v>216</v>
      </c>
      <c r="E2871">
        <v>0</v>
      </c>
    </row>
    <row r="2872" spans="1:5" x14ac:dyDescent="0.25">
      <c r="A2872" t="s">
        <v>680</v>
      </c>
      <c r="B2872">
        <v>216</v>
      </c>
      <c r="E2872">
        <v>0</v>
      </c>
    </row>
    <row r="2873" spans="1:5" x14ac:dyDescent="0.25">
      <c r="A2873" t="s">
        <v>681</v>
      </c>
      <c r="B2873">
        <v>216</v>
      </c>
      <c r="E2873">
        <v>16</v>
      </c>
    </row>
    <row r="2874" spans="1:5" x14ac:dyDescent="0.25">
      <c r="A2874" t="s">
        <v>682</v>
      </c>
      <c r="B2874">
        <v>216</v>
      </c>
      <c r="E2874">
        <v>200</v>
      </c>
    </row>
    <row r="2875" spans="1:5" x14ac:dyDescent="0.25">
      <c r="A2875" t="s">
        <v>683</v>
      </c>
      <c r="B2875">
        <v>216</v>
      </c>
      <c r="E2875">
        <v>1320</v>
      </c>
    </row>
    <row r="2876" spans="1:5" x14ac:dyDescent="0.25">
      <c r="A2876" t="s">
        <v>684</v>
      </c>
      <c r="B2876">
        <v>216</v>
      </c>
      <c r="E2876">
        <v>880</v>
      </c>
    </row>
    <row r="2877" spans="1:5" x14ac:dyDescent="0.25">
      <c r="A2877" t="s">
        <v>685</v>
      </c>
      <c r="B2877">
        <v>216</v>
      </c>
      <c r="E2877">
        <v>1760</v>
      </c>
    </row>
    <row r="2878" spans="1:5" x14ac:dyDescent="0.25">
      <c r="A2878" t="s">
        <v>686</v>
      </c>
      <c r="B2878">
        <v>216</v>
      </c>
    </row>
    <row r="2879" spans="1:5" x14ac:dyDescent="0.25">
      <c r="A2879" t="s">
        <v>687</v>
      </c>
      <c r="B2879">
        <v>216</v>
      </c>
    </row>
    <row r="2880" spans="1:5" x14ac:dyDescent="0.25">
      <c r="A2880" t="s">
        <v>688</v>
      </c>
      <c r="B2880">
        <v>216</v>
      </c>
    </row>
    <row r="2881" spans="1:5" x14ac:dyDescent="0.25">
      <c r="A2881" t="s">
        <v>689</v>
      </c>
      <c r="B2881">
        <v>216</v>
      </c>
      <c r="E2881" t="b">
        <v>0</v>
      </c>
    </row>
    <row r="2882" spans="1:5" x14ac:dyDescent="0.25">
      <c r="A2882" t="s">
        <v>690</v>
      </c>
      <c r="B2882">
        <v>216</v>
      </c>
      <c r="E2882" t="b">
        <v>0</v>
      </c>
    </row>
    <row r="2883" spans="1:5" x14ac:dyDescent="0.25">
      <c r="A2883" t="s">
        <v>676</v>
      </c>
      <c r="B2883">
        <v>217</v>
      </c>
      <c r="C2883">
        <v>9</v>
      </c>
    </row>
    <row r="2884" spans="1:5" x14ac:dyDescent="0.25">
      <c r="A2884" t="s">
        <v>36</v>
      </c>
      <c r="B2884">
        <v>217</v>
      </c>
      <c r="C2884">
        <v>1</v>
      </c>
    </row>
    <row r="2885" spans="1:5" x14ac:dyDescent="0.25">
      <c r="A2885" t="s">
        <v>503</v>
      </c>
      <c r="B2885">
        <v>217</v>
      </c>
      <c r="C2885" t="s">
        <v>759</v>
      </c>
    </row>
    <row r="2886" spans="1:5" x14ac:dyDescent="0.25">
      <c r="A2886" t="s">
        <v>677</v>
      </c>
      <c r="B2886">
        <v>217</v>
      </c>
      <c r="C2886">
        <v>399</v>
      </c>
    </row>
    <row r="2887" spans="1:5" x14ac:dyDescent="0.25">
      <c r="A2887" t="s">
        <v>42</v>
      </c>
      <c r="B2887">
        <v>217</v>
      </c>
      <c r="C2887">
        <v>25</v>
      </c>
    </row>
    <row r="2888" spans="1:5" x14ac:dyDescent="0.25">
      <c r="A2888" t="s">
        <v>678</v>
      </c>
      <c r="B2888">
        <v>217</v>
      </c>
      <c r="C2888">
        <v>10.9</v>
      </c>
    </row>
    <row r="2889" spans="1:5" x14ac:dyDescent="0.25">
      <c r="A2889" t="s">
        <v>41</v>
      </c>
      <c r="B2889">
        <v>217</v>
      </c>
      <c r="C2889">
        <v>0</v>
      </c>
    </row>
    <row r="2890" spans="1:5" x14ac:dyDescent="0.25">
      <c r="A2890" t="s">
        <v>679</v>
      </c>
      <c r="B2890">
        <v>217</v>
      </c>
      <c r="C2890">
        <v>0</v>
      </c>
    </row>
    <row r="2891" spans="1:5" x14ac:dyDescent="0.25">
      <c r="A2891" t="s">
        <v>563</v>
      </c>
      <c r="B2891">
        <v>217</v>
      </c>
      <c r="C2891">
        <v>0</v>
      </c>
    </row>
    <row r="2892" spans="1:5" x14ac:dyDescent="0.25">
      <c r="A2892" t="s">
        <v>680</v>
      </c>
      <c r="B2892">
        <v>217</v>
      </c>
      <c r="C2892">
        <v>0</v>
      </c>
    </row>
    <row r="2893" spans="1:5" x14ac:dyDescent="0.25">
      <c r="A2893" t="s">
        <v>681</v>
      </c>
      <c r="B2893">
        <v>217</v>
      </c>
      <c r="C2893">
        <v>16</v>
      </c>
    </row>
    <row r="2894" spans="1:5" x14ac:dyDescent="0.25">
      <c r="A2894" t="s">
        <v>682</v>
      </c>
      <c r="B2894">
        <v>217</v>
      </c>
      <c r="C2894">
        <v>200</v>
      </c>
    </row>
    <row r="2895" spans="1:5" x14ac:dyDescent="0.25">
      <c r="A2895" t="s">
        <v>683</v>
      </c>
      <c r="B2895">
        <v>217</v>
      </c>
      <c r="C2895">
        <v>1101</v>
      </c>
    </row>
    <row r="2896" spans="1:5" x14ac:dyDescent="0.25">
      <c r="A2896" t="s">
        <v>684</v>
      </c>
      <c r="B2896">
        <v>217</v>
      </c>
      <c r="C2896">
        <v>734</v>
      </c>
    </row>
    <row r="2897" spans="1:6" x14ac:dyDescent="0.25">
      <c r="A2897" t="s">
        <v>685</v>
      </c>
      <c r="B2897">
        <v>217</v>
      </c>
      <c r="C2897">
        <v>1468</v>
      </c>
    </row>
    <row r="2898" spans="1:6" x14ac:dyDescent="0.25">
      <c r="A2898" t="s">
        <v>686</v>
      </c>
      <c r="B2898">
        <v>217</v>
      </c>
    </row>
    <row r="2899" spans="1:6" x14ac:dyDescent="0.25">
      <c r="A2899" t="s">
        <v>687</v>
      </c>
      <c r="B2899">
        <v>217</v>
      </c>
    </row>
    <row r="2900" spans="1:6" x14ac:dyDescent="0.25">
      <c r="A2900" t="s">
        <v>688</v>
      </c>
      <c r="B2900">
        <v>217</v>
      </c>
    </row>
    <row r="2901" spans="1:6" x14ac:dyDescent="0.25">
      <c r="A2901" t="s">
        <v>689</v>
      </c>
      <c r="B2901">
        <v>217</v>
      </c>
      <c r="C2901" t="b">
        <v>0</v>
      </c>
    </row>
    <row r="2902" spans="1:6" x14ac:dyDescent="0.25">
      <c r="A2902" t="s">
        <v>690</v>
      </c>
      <c r="B2902">
        <v>217</v>
      </c>
      <c r="C2902" t="b">
        <v>0</v>
      </c>
    </row>
    <row r="2903" spans="1:6" x14ac:dyDescent="0.25">
      <c r="A2903" t="s">
        <v>676</v>
      </c>
      <c r="B2903">
        <v>218</v>
      </c>
      <c r="F2903">
        <v>3825</v>
      </c>
    </row>
    <row r="2904" spans="1:6" x14ac:dyDescent="0.25">
      <c r="A2904" t="s">
        <v>36</v>
      </c>
      <c r="B2904">
        <v>218</v>
      </c>
      <c r="F2904">
        <v>1</v>
      </c>
    </row>
    <row r="2905" spans="1:6" x14ac:dyDescent="0.25">
      <c r="A2905" t="s">
        <v>503</v>
      </c>
      <c r="B2905">
        <v>218</v>
      </c>
      <c r="F2905" t="s">
        <v>825</v>
      </c>
    </row>
    <row r="2906" spans="1:6" x14ac:dyDescent="0.25">
      <c r="A2906" t="s">
        <v>677</v>
      </c>
      <c r="B2906">
        <v>218</v>
      </c>
      <c r="F2906">
        <v>1508</v>
      </c>
    </row>
    <row r="2907" spans="1:6" x14ac:dyDescent="0.25">
      <c r="A2907" t="s">
        <v>42</v>
      </c>
      <c r="B2907">
        <v>218</v>
      </c>
      <c r="F2907">
        <v>25</v>
      </c>
    </row>
    <row r="2908" spans="1:6" x14ac:dyDescent="0.25">
      <c r="A2908" t="s">
        <v>678</v>
      </c>
      <c r="B2908">
        <v>218</v>
      </c>
      <c r="F2908">
        <v>41.1</v>
      </c>
    </row>
    <row r="2909" spans="1:6" x14ac:dyDescent="0.25">
      <c r="A2909" t="s">
        <v>41</v>
      </c>
      <c r="B2909">
        <v>218</v>
      </c>
      <c r="F2909">
        <v>0</v>
      </c>
    </row>
    <row r="2910" spans="1:6" x14ac:dyDescent="0.25">
      <c r="A2910" t="s">
        <v>679</v>
      </c>
      <c r="B2910">
        <v>218</v>
      </c>
      <c r="F2910">
        <v>12</v>
      </c>
    </row>
    <row r="2911" spans="1:6" x14ac:dyDescent="0.25">
      <c r="A2911" t="s">
        <v>563</v>
      </c>
      <c r="B2911">
        <v>218</v>
      </c>
      <c r="F2911">
        <v>0</v>
      </c>
    </row>
    <row r="2912" spans="1:6" x14ac:dyDescent="0.25">
      <c r="A2912" t="s">
        <v>680</v>
      </c>
      <c r="B2912">
        <v>218</v>
      </c>
      <c r="F2912">
        <v>0</v>
      </c>
    </row>
    <row r="2913" spans="1:6" x14ac:dyDescent="0.25">
      <c r="A2913" t="s">
        <v>681</v>
      </c>
      <c r="B2913">
        <v>218</v>
      </c>
      <c r="F2913">
        <v>16</v>
      </c>
    </row>
    <row r="2914" spans="1:6" x14ac:dyDescent="0.25">
      <c r="A2914" t="s">
        <v>682</v>
      </c>
      <c r="B2914">
        <v>218</v>
      </c>
      <c r="F2914">
        <v>200</v>
      </c>
    </row>
    <row r="2915" spans="1:6" x14ac:dyDescent="0.25">
      <c r="A2915" t="s">
        <v>683</v>
      </c>
      <c r="B2915">
        <v>218</v>
      </c>
      <c r="F2915">
        <v>1101</v>
      </c>
    </row>
    <row r="2916" spans="1:6" x14ac:dyDescent="0.25">
      <c r="A2916" t="s">
        <v>684</v>
      </c>
      <c r="B2916">
        <v>218</v>
      </c>
      <c r="F2916">
        <v>734</v>
      </c>
    </row>
    <row r="2917" spans="1:6" x14ac:dyDescent="0.25">
      <c r="A2917" t="s">
        <v>685</v>
      </c>
      <c r="B2917">
        <v>218</v>
      </c>
      <c r="F2917">
        <v>1468</v>
      </c>
    </row>
    <row r="2918" spans="1:6" x14ac:dyDescent="0.25">
      <c r="A2918" t="s">
        <v>686</v>
      </c>
      <c r="B2918">
        <v>218</v>
      </c>
    </row>
    <row r="2919" spans="1:6" x14ac:dyDescent="0.25">
      <c r="A2919" t="s">
        <v>687</v>
      </c>
      <c r="B2919">
        <v>218</v>
      </c>
    </row>
    <row r="2920" spans="1:6" x14ac:dyDescent="0.25">
      <c r="A2920" t="s">
        <v>688</v>
      </c>
      <c r="B2920">
        <v>218</v>
      </c>
    </row>
    <row r="2921" spans="1:6" x14ac:dyDescent="0.25">
      <c r="A2921" t="s">
        <v>689</v>
      </c>
      <c r="B2921">
        <v>218</v>
      </c>
      <c r="F2921" t="b">
        <v>0</v>
      </c>
    </row>
    <row r="2922" spans="1:6" x14ac:dyDescent="0.25">
      <c r="A2922" t="s">
        <v>690</v>
      </c>
      <c r="B2922">
        <v>218</v>
      </c>
      <c r="F2922" t="b">
        <v>0</v>
      </c>
    </row>
    <row r="2923" spans="1:6" x14ac:dyDescent="0.25">
      <c r="A2923" t="s">
        <v>676</v>
      </c>
      <c r="B2923">
        <v>219</v>
      </c>
      <c r="E2923">
        <v>3825</v>
      </c>
    </row>
    <row r="2924" spans="1:6" x14ac:dyDescent="0.25">
      <c r="A2924" t="s">
        <v>36</v>
      </c>
      <c r="B2924">
        <v>219</v>
      </c>
      <c r="E2924">
        <v>1</v>
      </c>
    </row>
    <row r="2925" spans="1:6" x14ac:dyDescent="0.25">
      <c r="A2925" t="s">
        <v>503</v>
      </c>
      <c r="B2925">
        <v>219</v>
      </c>
      <c r="E2925" t="s">
        <v>825</v>
      </c>
    </row>
    <row r="2926" spans="1:6" x14ac:dyDescent="0.25">
      <c r="A2926" t="s">
        <v>677</v>
      </c>
      <c r="B2926">
        <v>219</v>
      </c>
      <c r="E2926">
        <v>365</v>
      </c>
    </row>
    <row r="2927" spans="1:6" x14ac:dyDescent="0.25">
      <c r="A2927" t="s">
        <v>42</v>
      </c>
      <c r="B2927">
        <v>219</v>
      </c>
      <c r="E2927">
        <v>25</v>
      </c>
    </row>
    <row r="2928" spans="1:6" x14ac:dyDescent="0.25">
      <c r="A2928" t="s">
        <v>678</v>
      </c>
      <c r="B2928">
        <v>219</v>
      </c>
      <c r="E2928">
        <v>10</v>
      </c>
    </row>
    <row r="2929" spans="1:6" x14ac:dyDescent="0.25">
      <c r="A2929" t="s">
        <v>41</v>
      </c>
      <c r="B2929">
        <v>219</v>
      </c>
      <c r="E2929">
        <v>0</v>
      </c>
    </row>
    <row r="2930" spans="1:6" x14ac:dyDescent="0.25">
      <c r="A2930" t="s">
        <v>679</v>
      </c>
      <c r="B2930">
        <v>219</v>
      </c>
      <c r="E2930">
        <v>12</v>
      </c>
    </row>
    <row r="2931" spans="1:6" x14ac:dyDescent="0.25">
      <c r="A2931" t="s">
        <v>563</v>
      </c>
      <c r="B2931">
        <v>219</v>
      </c>
      <c r="E2931">
        <v>0</v>
      </c>
    </row>
    <row r="2932" spans="1:6" x14ac:dyDescent="0.25">
      <c r="A2932" t="s">
        <v>680</v>
      </c>
      <c r="B2932">
        <v>219</v>
      </c>
      <c r="E2932">
        <v>0</v>
      </c>
    </row>
    <row r="2933" spans="1:6" x14ac:dyDescent="0.25">
      <c r="A2933" t="s">
        <v>681</v>
      </c>
      <c r="B2933">
        <v>219</v>
      </c>
      <c r="E2933">
        <v>16</v>
      </c>
    </row>
    <row r="2934" spans="1:6" x14ac:dyDescent="0.25">
      <c r="A2934" t="s">
        <v>682</v>
      </c>
      <c r="B2934">
        <v>219</v>
      </c>
      <c r="E2934">
        <v>200</v>
      </c>
    </row>
    <row r="2935" spans="1:6" x14ac:dyDescent="0.25">
      <c r="A2935" t="s">
        <v>683</v>
      </c>
      <c r="B2935">
        <v>219</v>
      </c>
      <c r="E2935">
        <v>1101</v>
      </c>
    </row>
    <row r="2936" spans="1:6" x14ac:dyDescent="0.25">
      <c r="A2936" t="s">
        <v>684</v>
      </c>
      <c r="B2936">
        <v>219</v>
      </c>
      <c r="E2936">
        <v>734</v>
      </c>
    </row>
    <row r="2937" spans="1:6" x14ac:dyDescent="0.25">
      <c r="A2937" t="s">
        <v>685</v>
      </c>
      <c r="B2937">
        <v>219</v>
      </c>
      <c r="E2937">
        <v>1468</v>
      </c>
    </row>
    <row r="2938" spans="1:6" x14ac:dyDescent="0.25">
      <c r="A2938" t="s">
        <v>686</v>
      </c>
      <c r="B2938">
        <v>219</v>
      </c>
    </row>
    <row r="2939" spans="1:6" x14ac:dyDescent="0.25">
      <c r="A2939" t="s">
        <v>687</v>
      </c>
      <c r="B2939">
        <v>219</v>
      </c>
    </row>
    <row r="2940" spans="1:6" x14ac:dyDescent="0.25">
      <c r="A2940" t="s">
        <v>688</v>
      </c>
      <c r="B2940">
        <v>219</v>
      </c>
    </row>
    <row r="2941" spans="1:6" x14ac:dyDescent="0.25">
      <c r="A2941" t="s">
        <v>689</v>
      </c>
      <c r="B2941">
        <v>219</v>
      </c>
      <c r="E2941" t="b">
        <v>0</v>
      </c>
    </row>
    <row r="2942" spans="1:6" x14ac:dyDescent="0.25">
      <c r="A2942" t="s">
        <v>690</v>
      </c>
      <c r="B2942">
        <v>219</v>
      </c>
      <c r="E2942" t="b">
        <v>0</v>
      </c>
    </row>
    <row r="2943" spans="1:6" x14ac:dyDescent="0.25">
      <c r="A2943" t="s">
        <v>676</v>
      </c>
      <c r="B2943">
        <v>220</v>
      </c>
      <c r="C2943">
        <v>899</v>
      </c>
      <c r="D2943">
        <v>919</v>
      </c>
      <c r="E2943">
        <v>200</v>
      </c>
      <c r="F2943">
        <v>357</v>
      </c>
    </row>
    <row r="2944" spans="1:6" x14ac:dyDescent="0.25">
      <c r="A2944" t="s">
        <v>36</v>
      </c>
      <c r="B2944">
        <v>220</v>
      </c>
      <c r="C2944">
        <v>2</v>
      </c>
      <c r="D2944">
        <v>1</v>
      </c>
      <c r="E2944">
        <v>1</v>
      </c>
      <c r="F2944">
        <v>1</v>
      </c>
    </row>
    <row r="2945" spans="1:6" x14ac:dyDescent="0.25">
      <c r="A2945" t="s">
        <v>503</v>
      </c>
      <c r="B2945">
        <v>220</v>
      </c>
      <c r="C2945" t="s">
        <v>761</v>
      </c>
      <c r="D2945" t="s">
        <v>761</v>
      </c>
    </row>
    <row r="2946" spans="1:6" x14ac:dyDescent="0.25">
      <c r="A2946" t="s">
        <v>677</v>
      </c>
      <c r="B2946">
        <v>220</v>
      </c>
      <c r="C2946">
        <v>323</v>
      </c>
      <c r="D2946">
        <v>623</v>
      </c>
      <c r="E2946">
        <v>377</v>
      </c>
      <c r="F2946">
        <v>416</v>
      </c>
    </row>
    <row r="2947" spans="1:6" x14ac:dyDescent="0.25">
      <c r="A2947" t="s">
        <v>42</v>
      </c>
      <c r="B2947">
        <v>220</v>
      </c>
      <c r="C2947">
        <v>30</v>
      </c>
      <c r="D2947">
        <v>25</v>
      </c>
      <c r="E2947">
        <v>30</v>
      </c>
      <c r="F2947">
        <v>30</v>
      </c>
    </row>
    <row r="2948" spans="1:6" x14ac:dyDescent="0.25">
      <c r="A2948" t="s">
        <v>678</v>
      </c>
      <c r="B2948">
        <v>220</v>
      </c>
      <c r="C2948">
        <v>7.3</v>
      </c>
      <c r="D2948">
        <v>17</v>
      </c>
      <c r="E2948">
        <v>8.6</v>
      </c>
      <c r="F2948">
        <v>9.5</v>
      </c>
    </row>
    <row r="2949" spans="1:6" x14ac:dyDescent="0.25">
      <c r="A2949" t="s">
        <v>41</v>
      </c>
      <c r="B2949">
        <v>220</v>
      </c>
      <c r="C2949">
        <v>0</v>
      </c>
      <c r="D2949">
        <v>0</v>
      </c>
      <c r="E2949">
        <v>0</v>
      </c>
      <c r="F2949">
        <v>0</v>
      </c>
    </row>
    <row r="2950" spans="1:6" x14ac:dyDescent="0.25">
      <c r="A2950" t="s">
        <v>679</v>
      </c>
      <c r="B2950">
        <v>220</v>
      </c>
      <c r="C2950">
        <v>12</v>
      </c>
      <c r="D2950">
        <v>12</v>
      </c>
      <c r="E2950">
        <v>0</v>
      </c>
      <c r="F2950">
        <v>0</v>
      </c>
    </row>
    <row r="2951" spans="1:6" x14ac:dyDescent="0.25">
      <c r="A2951" t="s">
        <v>563</v>
      </c>
      <c r="B2951">
        <v>220</v>
      </c>
      <c r="C2951">
        <v>0</v>
      </c>
      <c r="D2951">
        <v>0</v>
      </c>
      <c r="E2951">
        <v>0</v>
      </c>
      <c r="F2951">
        <v>0</v>
      </c>
    </row>
    <row r="2952" spans="1:6" x14ac:dyDescent="0.25">
      <c r="A2952" t="s">
        <v>680</v>
      </c>
      <c r="B2952">
        <v>220</v>
      </c>
      <c r="C2952">
        <v>0</v>
      </c>
      <c r="D2952">
        <v>0</v>
      </c>
      <c r="E2952">
        <v>0</v>
      </c>
      <c r="F2952">
        <v>0</v>
      </c>
    </row>
    <row r="2953" spans="1:6" x14ac:dyDescent="0.25">
      <c r="A2953" t="s">
        <v>681</v>
      </c>
      <c r="B2953">
        <v>220</v>
      </c>
      <c r="C2953">
        <v>16</v>
      </c>
      <c r="D2953">
        <v>16</v>
      </c>
      <c r="E2953">
        <v>16</v>
      </c>
      <c r="F2953">
        <v>16</v>
      </c>
    </row>
    <row r="2954" spans="1:6" x14ac:dyDescent="0.25">
      <c r="A2954" t="s">
        <v>682</v>
      </c>
      <c r="B2954">
        <v>220</v>
      </c>
      <c r="C2954">
        <v>200</v>
      </c>
      <c r="D2954">
        <v>200</v>
      </c>
      <c r="E2954">
        <v>200</v>
      </c>
      <c r="F2954">
        <v>200</v>
      </c>
    </row>
    <row r="2955" spans="1:6" x14ac:dyDescent="0.25">
      <c r="A2955" t="s">
        <v>683</v>
      </c>
      <c r="B2955">
        <v>220</v>
      </c>
      <c r="C2955">
        <v>1320</v>
      </c>
      <c r="D2955">
        <v>1101</v>
      </c>
      <c r="E2955">
        <v>1320</v>
      </c>
      <c r="F2955">
        <v>1320</v>
      </c>
    </row>
    <row r="2956" spans="1:6" x14ac:dyDescent="0.25">
      <c r="A2956" t="s">
        <v>684</v>
      </c>
      <c r="B2956">
        <v>220</v>
      </c>
      <c r="C2956">
        <v>880</v>
      </c>
      <c r="D2956">
        <v>734</v>
      </c>
      <c r="E2956">
        <v>880</v>
      </c>
      <c r="F2956">
        <v>880</v>
      </c>
    </row>
    <row r="2957" spans="1:6" x14ac:dyDescent="0.25">
      <c r="A2957" t="s">
        <v>685</v>
      </c>
      <c r="B2957">
        <v>220</v>
      </c>
      <c r="C2957">
        <v>1760</v>
      </c>
      <c r="D2957">
        <v>1468</v>
      </c>
      <c r="E2957">
        <v>1760</v>
      </c>
      <c r="F2957">
        <v>1760</v>
      </c>
    </row>
    <row r="2958" spans="1:6" x14ac:dyDescent="0.25">
      <c r="A2958" t="s">
        <v>686</v>
      </c>
      <c r="B2958">
        <v>220</v>
      </c>
      <c r="C2958">
        <v>17041</v>
      </c>
    </row>
    <row r="2959" spans="1:6" x14ac:dyDescent="0.25">
      <c r="A2959" t="s">
        <v>687</v>
      </c>
      <c r="B2959">
        <v>220</v>
      </c>
      <c r="C2959">
        <v>-28724</v>
      </c>
    </row>
    <row r="2960" spans="1:6" x14ac:dyDescent="0.25">
      <c r="A2960" t="s">
        <v>688</v>
      </c>
      <c r="B2960">
        <v>220</v>
      </c>
      <c r="C2960">
        <v>0</v>
      </c>
    </row>
    <row r="2961" spans="1:6" x14ac:dyDescent="0.25">
      <c r="A2961" t="s">
        <v>689</v>
      </c>
      <c r="B2961">
        <v>220</v>
      </c>
      <c r="C2961" t="b">
        <v>0</v>
      </c>
      <c r="D2961" t="b">
        <v>0</v>
      </c>
      <c r="E2961" t="b">
        <v>0</v>
      </c>
      <c r="F2961" t="b">
        <v>0</v>
      </c>
    </row>
    <row r="2962" spans="1:6" x14ac:dyDescent="0.25">
      <c r="A2962" t="s">
        <v>690</v>
      </c>
      <c r="B2962">
        <v>220</v>
      </c>
      <c r="C2962" t="b">
        <v>0</v>
      </c>
      <c r="D2962" t="b">
        <v>0</v>
      </c>
      <c r="E2962" t="b">
        <v>0</v>
      </c>
      <c r="F2962" t="b">
        <v>0</v>
      </c>
    </row>
    <row r="2963" spans="1:6" x14ac:dyDescent="0.25">
      <c r="A2963" t="s">
        <v>676</v>
      </c>
      <c r="B2963">
        <v>225</v>
      </c>
      <c r="D2963">
        <v>918</v>
      </c>
    </row>
    <row r="2964" spans="1:6" x14ac:dyDescent="0.25">
      <c r="A2964" t="s">
        <v>36</v>
      </c>
      <c r="B2964">
        <v>225</v>
      </c>
      <c r="D2964">
        <v>1</v>
      </c>
    </row>
    <row r="2965" spans="1:6" x14ac:dyDescent="0.25">
      <c r="A2965" t="s">
        <v>503</v>
      </c>
      <c r="B2965">
        <v>225</v>
      </c>
      <c r="D2965" t="s">
        <v>762</v>
      </c>
    </row>
    <row r="2966" spans="1:6" x14ac:dyDescent="0.25">
      <c r="A2966" t="s">
        <v>677</v>
      </c>
      <c r="B2966">
        <v>225</v>
      </c>
      <c r="D2966">
        <v>477</v>
      </c>
    </row>
    <row r="2967" spans="1:6" x14ac:dyDescent="0.25">
      <c r="A2967" t="s">
        <v>42</v>
      </c>
      <c r="B2967">
        <v>225</v>
      </c>
      <c r="D2967">
        <v>25</v>
      </c>
    </row>
    <row r="2968" spans="1:6" x14ac:dyDescent="0.25">
      <c r="A2968" t="s">
        <v>678</v>
      </c>
      <c r="B2968">
        <v>225</v>
      </c>
      <c r="D2968">
        <v>13</v>
      </c>
    </row>
    <row r="2969" spans="1:6" x14ac:dyDescent="0.25">
      <c r="A2969" t="s">
        <v>41</v>
      </c>
      <c r="B2969">
        <v>225</v>
      </c>
      <c r="D2969">
        <v>0</v>
      </c>
    </row>
    <row r="2970" spans="1:6" x14ac:dyDescent="0.25">
      <c r="A2970" t="s">
        <v>679</v>
      </c>
      <c r="B2970">
        <v>225</v>
      </c>
      <c r="D2970">
        <v>0</v>
      </c>
    </row>
    <row r="2971" spans="1:6" x14ac:dyDescent="0.25">
      <c r="A2971" t="s">
        <v>563</v>
      </c>
      <c r="B2971">
        <v>225</v>
      </c>
      <c r="D2971">
        <v>0</v>
      </c>
    </row>
    <row r="2972" spans="1:6" x14ac:dyDescent="0.25">
      <c r="A2972" t="s">
        <v>680</v>
      </c>
      <c r="B2972">
        <v>225</v>
      </c>
      <c r="D2972">
        <v>0</v>
      </c>
    </row>
    <row r="2973" spans="1:6" x14ac:dyDescent="0.25">
      <c r="A2973" t="s">
        <v>681</v>
      </c>
      <c r="B2973">
        <v>225</v>
      </c>
      <c r="D2973">
        <v>16</v>
      </c>
    </row>
    <row r="2974" spans="1:6" x14ac:dyDescent="0.25">
      <c r="A2974" t="s">
        <v>682</v>
      </c>
      <c r="B2974">
        <v>225</v>
      </c>
      <c r="D2974">
        <v>200</v>
      </c>
    </row>
    <row r="2975" spans="1:6" x14ac:dyDescent="0.25">
      <c r="A2975" t="s">
        <v>683</v>
      </c>
      <c r="B2975">
        <v>225</v>
      </c>
      <c r="D2975">
        <v>1101</v>
      </c>
    </row>
    <row r="2976" spans="1:6" x14ac:dyDescent="0.25">
      <c r="A2976" t="s">
        <v>684</v>
      </c>
      <c r="B2976">
        <v>225</v>
      </c>
      <c r="D2976">
        <v>734</v>
      </c>
    </row>
    <row r="2977" spans="1:4" x14ac:dyDescent="0.25">
      <c r="A2977" t="s">
        <v>685</v>
      </c>
      <c r="B2977">
        <v>225</v>
      </c>
      <c r="D2977">
        <v>1468</v>
      </c>
    </row>
    <row r="2978" spans="1:4" x14ac:dyDescent="0.25">
      <c r="A2978" t="s">
        <v>686</v>
      </c>
      <c r="B2978">
        <v>225</v>
      </c>
    </row>
    <row r="2979" spans="1:4" x14ac:dyDescent="0.25">
      <c r="A2979" t="s">
        <v>687</v>
      </c>
      <c r="B2979">
        <v>225</v>
      </c>
    </row>
    <row r="2980" spans="1:4" x14ac:dyDescent="0.25">
      <c r="A2980" t="s">
        <v>688</v>
      </c>
      <c r="B2980">
        <v>225</v>
      </c>
    </row>
    <row r="2981" spans="1:4" x14ac:dyDescent="0.25">
      <c r="A2981" t="s">
        <v>689</v>
      </c>
      <c r="B2981">
        <v>225</v>
      </c>
      <c r="D2981" t="b">
        <v>0</v>
      </c>
    </row>
    <row r="2982" spans="1:4" x14ac:dyDescent="0.25">
      <c r="A2982" t="s">
        <v>690</v>
      </c>
      <c r="B2982">
        <v>225</v>
      </c>
      <c r="D2982" t="b">
        <v>0</v>
      </c>
    </row>
    <row r="2983" spans="1:4" x14ac:dyDescent="0.25">
      <c r="A2983" t="s">
        <v>676</v>
      </c>
      <c r="B2983">
        <v>229</v>
      </c>
      <c r="D2983">
        <v>915</v>
      </c>
    </row>
    <row r="2984" spans="1:4" x14ac:dyDescent="0.25">
      <c r="A2984" t="s">
        <v>36</v>
      </c>
      <c r="B2984">
        <v>229</v>
      </c>
      <c r="D2984">
        <v>1</v>
      </c>
    </row>
    <row r="2985" spans="1:4" x14ac:dyDescent="0.25">
      <c r="A2985" t="s">
        <v>503</v>
      </c>
      <c r="B2985">
        <v>229</v>
      </c>
      <c r="D2985" t="s">
        <v>763</v>
      </c>
    </row>
    <row r="2986" spans="1:4" x14ac:dyDescent="0.25">
      <c r="A2986" t="s">
        <v>677</v>
      </c>
      <c r="B2986">
        <v>229</v>
      </c>
      <c r="D2986">
        <v>473</v>
      </c>
    </row>
    <row r="2987" spans="1:4" x14ac:dyDescent="0.25">
      <c r="A2987" t="s">
        <v>42</v>
      </c>
      <c r="B2987">
        <v>229</v>
      </c>
      <c r="D2987">
        <v>25</v>
      </c>
    </row>
    <row r="2988" spans="1:4" x14ac:dyDescent="0.25">
      <c r="A2988" t="s">
        <v>678</v>
      </c>
      <c r="B2988">
        <v>229</v>
      </c>
      <c r="D2988">
        <v>12.9</v>
      </c>
    </row>
    <row r="2989" spans="1:4" x14ac:dyDescent="0.25">
      <c r="A2989" t="s">
        <v>41</v>
      </c>
      <c r="B2989">
        <v>229</v>
      </c>
      <c r="D2989">
        <v>0</v>
      </c>
    </row>
    <row r="2990" spans="1:4" x14ac:dyDescent="0.25">
      <c r="A2990" t="s">
        <v>679</v>
      </c>
      <c r="B2990">
        <v>229</v>
      </c>
      <c r="D2990">
        <v>0</v>
      </c>
    </row>
    <row r="2991" spans="1:4" x14ac:dyDescent="0.25">
      <c r="A2991" t="s">
        <v>563</v>
      </c>
      <c r="B2991">
        <v>229</v>
      </c>
      <c r="D2991">
        <v>0</v>
      </c>
    </row>
    <row r="2992" spans="1:4" x14ac:dyDescent="0.25">
      <c r="A2992" t="s">
        <v>680</v>
      </c>
      <c r="B2992">
        <v>229</v>
      </c>
      <c r="D2992">
        <v>0</v>
      </c>
    </row>
    <row r="2993" spans="1:5" x14ac:dyDescent="0.25">
      <c r="A2993" t="s">
        <v>681</v>
      </c>
      <c r="B2993">
        <v>229</v>
      </c>
      <c r="D2993">
        <v>16</v>
      </c>
    </row>
    <row r="2994" spans="1:5" x14ac:dyDescent="0.25">
      <c r="A2994" t="s">
        <v>682</v>
      </c>
      <c r="B2994">
        <v>229</v>
      </c>
      <c r="D2994">
        <v>200</v>
      </c>
    </row>
    <row r="2995" spans="1:5" x14ac:dyDescent="0.25">
      <c r="A2995" t="s">
        <v>683</v>
      </c>
      <c r="B2995">
        <v>229</v>
      </c>
      <c r="D2995">
        <v>1101</v>
      </c>
    </row>
    <row r="2996" spans="1:5" x14ac:dyDescent="0.25">
      <c r="A2996" t="s">
        <v>684</v>
      </c>
      <c r="B2996">
        <v>229</v>
      </c>
      <c r="D2996">
        <v>734</v>
      </c>
    </row>
    <row r="2997" spans="1:5" x14ac:dyDescent="0.25">
      <c r="A2997" t="s">
        <v>685</v>
      </c>
      <c r="B2997">
        <v>229</v>
      </c>
      <c r="D2997">
        <v>1468</v>
      </c>
    </row>
    <row r="2998" spans="1:5" x14ac:dyDescent="0.25">
      <c r="A2998" t="s">
        <v>686</v>
      </c>
      <c r="B2998">
        <v>229</v>
      </c>
    </row>
    <row r="2999" spans="1:5" x14ac:dyDescent="0.25">
      <c r="A2999" t="s">
        <v>687</v>
      </c>
      <c r="B2999">
        <v>229</v>
      </c>
    </row>
    <row r="3000" spans="1:5" x14ac:dyDescent="0.25">
      <c r="A3000" t="s">
        <v>688</v>
      </c>
      <c r="B3000">
        <v>229</v>
      </c>
    </row>
    <row r="3001" spans="1:5" x14ac:dyDescent="0.25">
      <c r="A3001" t="s">
        <v>689</v>
      </c>
      <c r="B3001">
        <v>229</v>
      </c>
      <c r="D3001" t="b">
        <v>0</v>
      </c>
    </row>
    <row r="3002" spans="1:5" x14ac:dyDescent="0.25">
      <c r="A3002" t="s">
        <v>690</v>
      </c>
      <c r="B3002">
        <v>229</v>
      </c>
      <c r="D3002" t="b">
        <v>0</v>
      </c>
    </row>
    <row r="3003" spans="1:5" x14ac:dyDescent="0.25">
      <c r="A3003" t="s">
        <v>676</v>
      </c>
      <c r="B3003">
        <v>235</v>
      </c>
      <c r="E3003">
        <v>4550</v>
      </c>
    </row>
    <row r="3004" spans="1:5" x14ac:dyDescent="0.25">
      <c r="A3004" t="s">
        <v>36</v>
      </c>
      <c r="B3004">
        <v>235</v>
      </c>
      <c r="E3004">
        <v>1</v>
      </c>
    </row>
    <row r="3005" spans="1:5" x14ac:dyDescent="0.25">
      <c r="A3005" t="s">
        <v>503</v>
      </c>
      <c r="B3005">
        <v>235</v>
      </c>
      <c r="E3005" t="s">
        <v>826</v>
      </c>
    </row>
    <row r="3006" spans="1:5" x14ac:dyDescent="0.25">
      <c r="A3006" t="s">
        <v>677</v>
      </c>
      <c r="B3006">
        <v>235</v>
      </c>
      <c r="E3006">
        <v>500</v>
      </c>
    </row>
    <row r="3007" spans="1:5" x14ac:dyDescent="0.25">
      <c r="A3007" t="s">
        <v>42</v>
      </c>
      <c r="B3007">
        <v>235</v>
      </c>
      <c r="E3007">
        <v>30</v>
      </c>
    </row>
    <row r="3008" spans="1:5" x14ac:dyDescent="0.25">
      <c r="A3008" t="s">
        <v>678</v>
      </c>
      <c r="B3008">
        <v>235</v>
      </c>
      <c r="E3008">
        <v>11.4</v>
      </c>
    </row>
    <row r="3009" spans="1:5" x14ac:dyDescent="0.25">
      <c r="A3009" t="s">
        <v>41</v>
      </c>
      <c r="B3009">
        <v>235</v>
      </c>
      <c r="E3009">
        <v>0</v>
      </c>
    </row>
    <row r="3010" spans="1:5" x14ac:dyDescent="0.25">
      <c r="A3010" t="s">
        <v>679</v>
      </c>
      <c r="B3010">
        <v>235</v>
      </c>
      <c r="E3010">
        <v>12</v>
      </c>
    </row>
    <row r="3011" spans="1:5" x14ac:dyDescent="0.25">
      <c r="A3011" t="s">
        <v>563</v>
      </c>
      <c r="B3011">
        <v>235</v>
      </c>
      <c r="E3011">
        <v>0</v>
      </c>
    </row>
    <row r="3012" spans="1:5" x14ac:dyDescent="0.25">
      <c r="A3012" t="s">
        <v>680</v>
      </c>
      <c r="B3012">
        <v>235</v>
      </c>
      <c r="E3012">
        <v>0</v>
      </c>
    </row>
    <row r="3013" spans="1:5" x14ac:dyDescent="0.25">
      <c r="A3013" t="s">
        <v>681</v>
      </c>
      <c r="B3013">
        <v>235</v>
      </c>
      <c r="E3013">
        <v>16</v>
      </c>
    </row>
    <row r="3014" spans="1:5" x14ac:dyDescent="0.25">
      <c r="A3014" t="s">
        <v>682</v>
      </c>
      <c r="B3014">
        <v>235</v>
      </c>
      <c r="E3014">
        <v>200</v>
      </c>
    </row>
    <row r="3015" spans="1:5" x14ac:dyDescent="0.25">
      <c r="A3015" t="s">
        <v>683</v>
      </c>
      <c r="B3015">
        <v>235</v>
      </c>
      <c r="E3015">
        <v>1320</v>
      </c>
    </row>
    <row r="3016" spans="1:5" x14ac:dyDescent="0.25">
      <c r="A3016" t="s">
        <v>684</v>
      </c>
      <c r="B3016">
        <v>235</v>
      </c>
      <c r="E3016">
        <v>880</v>
      </c>
    </row>
    <row r="3017" spans="1:5" x14ac:dyDescent="0.25">
      <c r="A3017" t="s">
        <v>685</v>
      </c>
      <c r="B3017">
        <v>235</v>
      </c>
      <c r="E3017">
        <v>1760</v>
      </c>
    </row>
    <row r="3018" spans="1:5" x14ac:dyDescent="0.25">
      <c r="A3018" t="s">
        <v>686</v>
      </c>
      <c r="B3018">
        <v>235</v>
      </c>
    </row>
    <row r="3019" spans="1:5" x14ac:dyDescent="0.25">
      <c r="A3019" t="s">
        <v>687</v>
      </c>
      <c r="B3019">
        <v>235</v>
      </c>
    </row>
    <row r="3020" spans="1:5" x14ac:dyDescent="0.25">
      <c r="A3020" t="s">
        <v>688</v>
      </c>
      <c r="B3020">
        <v>235</v>
      </c>
    </row>
    <row r="3021" spans="1:5" x14ac:dyDescent="0.25">
      <c r="A3021" t="s">
        <v>689</v>
      </c>
      <c r="B3021">
        <v>235</v>
      </c>
      <c r="E3021" t="b">
        <v>0</v>
      </c>
    </row>
    <row r="3022" spans="1:5" x14ac:dyDescent="0.25">
      <c r="A3022" t="s">
        <v>690</v>
      </c>
      <c r="B3022">
        <v>235</v>
      </c>
      <c r="E3022" t="b">
        <v>0</v>
      </c>
    </row>
    <row r="3023" spans="1:5" x14ac:dyDescent="0.25">
      <c r="A3023" t="s">
        <v>676</v>
      </c>
      <c r="B3023">
        <v>236</v>
      </c>
      <c r="D3023">
        <v>4550</v>
      </c>
    </row>
    <row r="3024" spans="1:5" x14ac:dyDescent="0.25">
      <c r="A3024" t="s">
        <v>36</v>
      </c>
      <c r="B3024">
        <v>236</v>
      </c>
      <c r="D3024" t="s">
        <v>691</v>
      </c>
    </row>
    <row r="3025" spans="1:4" x14ac:dyDescent="0.25">
      <c r="A3025" t="s">
        <v>503</v>
      </c>
      <c r="B3025">
        <v>236</v>
      </c>
      <c r="D3025" t="s">
        <v>826</v>
      </c>
    </row>
    <row r="3026" spans="1:4" x14ac:dyDescent="0.25">
      <c r="A3026" t="s">
        <v>677</v>
      </c>
      <c r="B3026">
        <v>236</v>
      </c>
      <c r="D3026">
        <v>1433</v>
      </c>
    </row>
    <row r="3027" spans="1:4" x14ac:dyDescent="0.25">
      <c r="A3027" t="s">
        <v>42</v>
      </c>
      <c r="B3027">
        <v>236</v>
      </c>
      <c r="D3027">
        <v>30</v>
      </c>
    </row>
    <row r="3028" spans="1:4" x14ac:dyDescent="0.25">
      <c r="A3028" t="s">
        <v>678</v>
      </c>
      <c r="B3028">
        <v>236</v>
      </c>
      <c r="D3028">
        <v>32.6</v>
      </c>
    </row>
    <row r="3029" spans="1:4" x14ac:dyDescent="0.25">
      <c r="A3029" t="s">
        <v>41</v>
      </c>
      <c r="B3029">
        <v>236</v>
      </c>
      <c r="D3029">
        <v>0</v>
      </c>
    </row>
    <row r="3030" spans="1:4" x14ac:dyDescent="0.25">
      <c r="A3030" t="s">
        <v>679</v>
      </c>
      <c r="B3030">
        <v>236</v>
      </c>
      <c r="D3030">
        <v>0</v>
      </c>
    </row>
    <row r="3031" spans="1:4" x14ac:dyDescent="0.25">
      <c r="A3031" t="s">
        <v>563</v>
      </c>
      <c r="B3031">
        <v>236</v>
      </c>
      <c r="D3031">
        <v>0</v>
      </c>
    </row>
    <row r="3032" spans="1:4" x14ac:dyDescent="0.25">
      <c r="A3032" t="s">
        <v>680</v>
      </c>
      <c r="B3032">
        <v>236</v>
      </c>
      <c r="D3032">
        <v>0</v>
      </c>
    </row>
    <row r="3033" spans="1:4" x14ac:dyDescent="0.25">
      <c r="A3033" t="s">
        <v>681</v>
      </c>
      <c r="B3033">
        <v>236</v>
      </c>
      <c r="D3033">
        <v>16</v>
      </c>
    </row>
    <row r="3034" spans="1:4" x14ac:dyDescent="0.25">
      <c r="A3034" t="s">
        <v>682</v>
      </c>
      <c r="B3034">
        <v>236</v>
      </c>
      <c r="D3034">
        <v>200</v>
      </c>
    </row>
    <row r="3035" spans="1:4" x14ac:dyDescent="0.25">
      <c r="A3035" t="s">
        <v>683</v>
      </c>
      <c r="B3035">
        <v>236</v>
      </c>
      <c r="D3035">
        <v>1320</v>
      </c>
    </row>
    <row r="3036" spans="1:4" x14ac:dyDescent="0.25">
      <c r="A3036" t="s">
        <v>684</v>
      </c>
      <c r="B3036">
        <v>236</v>
      </c>
      <c r="D3036">
        <v>880</v>
      </c>
    </row>
    <row r="3037" spans="1:4" x14ac:dyDescent="0.25">
      <c r="A3037" t="s">
        <v>685</v>
      </c>
      <c r="B3037">
        <v>236</v>
      </c>
      <c r="D3037">
        <v>1760</v>
      </c>
    </row>
    <row r="3038" spans="1:4" x14ac:dyDescent="0.25">
      <c r="A3038" t="s">
        <v>686</v>
      </c>
      <c r="B3038">
        <v>236</v>
      </c>
      <c r="D3038">
        <v>4281</v>
      </c>
    </row>
    <row r="3039" spans="1:4" x14ac:dyDescent="0.25">
      <c r="A3039" t="s">
        <v>687</v>
      </c>
      <c r="B3039">
        <v>236</v>
      </c>
      <c r="D3039">
        <v>21435</v>
      </c>
    </row>
    <row r="3040" spans="1:4" x14ac:dyDescent="0.25">
      <c r="A3040" t="s">
        <v>688</v>
      </c>
      <c r="B3040">
        <v>236</v>
      </c>
      <c r="D3040">
        <v>0</v>
      </c>
    </row>
    <row r="3041" spans="1:5" x14ac:dyDescent="0.25">
      <c r="A3041" t="s">
        <v>689</v>
      </c>
      <c r="B3041">
        <v>236</v>
      </c>
      <c r="D3041" t="b">
        <v>0</v>
      </c>
    </row>
    <row r="3042" spans="1:5" x14ac:dyDescent="0.25">
      <c r="A3042" t="s">
        <v>690</v>
      </c>
      <c r="B3042">
        <v>236</v>
      </c>
      <c r="D3042" t="b">
        <v>0</v>
      </c>
    </row>
    <row r="3043" spans="1:5" x14ac:dyDescent="0.25">
      <c r="A3043" t="s">
        <v>676</v>
      </c>
      <c r="B3043">
        <v>239</v>
      </c>
      <c r="E3043">
        <v>101</v>
      </c>
    </row>
    <row r="3044" spans="1:5" x14ac:dyDescent="0.25">
      <c r="A3044" t="s">
        <v>36</v>
      </c>
      <c r="B3044">
        <v>239</v>
      </c>
      <c r="E3044">
        <v>0</v>
      </c>
    </row>
    <row r="3045" spans="1:5" x14ac:dyDescent="0.25">
      <c r="A3045" t="s">
        <v>503</v>
      </c>
      <c r="B3045">
        <v>239</v>
      </c>
      <c r="E3045" t="s">
        <v>796</v>
      </c>
    </row>
    <row r="3046" spans="1:5" x14ac:dyDescent="0.25">
      <c r="A3046" t="s">
        <v>677</v>
      </c>
      <c r="B3046">
        <v>239</v>
      </c>
      <c r="E3046">
        <v>977</v>
      </c>
    </row>
    <row r="3047" spans="1:5" x14ac:dyDescent="0.25">
      <c r="A3047" t="s">
        <v>42</v>
      </c>
      <c r="B3047">
        <v>239</v>
      </c>
      <c r="E3047">
        <v>30</v>
      </c>
    </row>
    <row r="3048" spans="1:5" x14ac:dyDescent="0.25">
      <c r="A3048" t="s">
        <v>678</v>
      </c>
      <c r="B3048">
        <v>239</v>
      </c>
      <c r="E3048">
        <v>22.2</v>
      </c>
    </row>
    <row r="3049" spans="1:5" x14ac:dyDescent="0.25">
      <c r="A3049" t="s">
        <v>41</v>
      </c>
      <c r="B3049">
        <v>239</v>
      </c>
      <c r="E3049">
        <v>0</v>
      </c>
    </row>
    <row r="3050" spans="1:5" x14ac:dyDescent="0.25">
      <c r="A3050" t="s">
        <v>679</v>
      </c>
      <c r="B3050">
        <v>239</v>
      </c>
      <c r="E3050">
        <v>0</v>
      </c>
    </row>
    <row r="3051" spans="1:5" x14ac:dyDescent="0.25">
      <c r="A3051" t="s">
        <v>563</v>
      </c>
      <c r="B3051">
        <v>239</v>
      </c>
      <c r="E3051">
        <v>0</v>
      </c>
    </row>
    <row r="3052" spans="1:5" x14ac:dyDescent="0.25">
      <c r="A3052" t="s">
        <v>680</v>
      </c>
      <c r="B3052">
        <v>239</v>
      </c>
      <c r="E3052">
        <v>0</v>
      </c>
    </row>
    <row r="3053" spans="1:5" x14ac:dyDescent="0.25">
      <c r="A3053" t="s">
        <v>681</v>
      </c>
      <c r="B3053">
        <v>239</v>
      </c>
      <c r="E3053">
        <v>16</v>
      </c>
    </row>
    <row r="3054" spans="1:5" x14ac:dyDescent="0.25">
      <c r="A3054" t="s">
        <v>682</v>
      </c>
      <c r="B3054">
        <v>239</v>
      </c>
      <c r="E3054">
        <v>200</v>
      </c>
    </row>
    <row r="3055" spans="1:5" x14ac:dyDescent="0.25">
      <c r="A3055" t="s">
        <v>683</v>
      </c>
      <c r="B3055">
        <v>239</v>
      </c>
      <c r="E3055">
        <v>1320</v>
      </c>
    </row>
    <row r="3056" spans="1:5" x14ac:dyDescent="0.25">
      <c r="A3056" t="s">
        <v>684</v>
      </c>
      <c r="B3056">
        <v>239</v>
      </c>
      <c r="E3056">
        <v>880</v>
      </c>
    </row>
    <row r="3057" spans="1:6" x14ac:dyDescent="0.25">
      <c r="A3057" t="s">
        <v>685</v>
      </c>
      <c r="B3057">
        <v>239</v>
      </c>
      <c r="E3057">
        <v>1760</v>
      </c>
    </row>
    <row r="3058" spans="1:6" x14ac:dyDescent="0.25">
      <c r="A3058" t="s">
        <v>686</v>
      </c>
      <c r="B3058">
        <v>239</v>
      </c>
    </row>
    <row r="3059" spans="1:6" x14ac:dyDescent="0.25">
      <c r="A3059" t="s">
        <v>687</v>
      </c>
      <c r="B3059">
        <v>239</v>
      </c>
    </row>
    <row r="3060" spans="1:6" x14ac:dyDescent="0.25">
      <c r="A3060" t="s">
        <v>688</v>
      </c>
      <c r="B3060">
        <v>239</v>
      </c>
    </row>
    <row r="3061" spans="1:6" x14ac:dyDescent="0.25">
      <c r="A3061" t="s">
        <v>689</v>
      </c>
      <c r="B3061">
        <v>239</v>
      </c>
      <c r="E3061" t="b">
        <v>0</v>
      </c>
    </row>
    <row r="3062" spans="1:6" x14ac:dyDescent="0.25">
      <c r="A3062" t="s">
        <v>690</v>
      </c>
      <c r="B3062">
        <v>239</v>
      </c>
      <c r="E3062" t="b">
        <v>0</v>
      </c>
    </row>
    <row r="3063" spans="1:6" x14ac:dyDescent="0.25">
      <c r="A3063" t="s">
        <v>676</v>
      </c>
      <c r="B3063">
        <v>240</v>
      </c>
      <c r="F3063">
        <v>101</v>
      </c>
    </row>
    <row r="3064" spans="1:6" x14ac:dyDescent="0.25">
      <c r="A3064" t="s">
        <v>36</v>
      </c>
      <c r="B3064">
        <v>240</v>
      </c>
      <c r="F3064">
        <v>2</v>
      </c>
    </row>
    <row r="3065" spans="1:6" x14ac:dyDescent="0.25">
      <c r="A3065" t="s">
        <v>503</v>
      </c>
      <c r="B3065">
        <v>240</v>
      </c>
      <c r="F3065" t="s">
        <v>796</v>
      </c>
    </row>
    <row r="3066" spans="1:6" x14ac:dyDescent="0.25">
      <c r="A3066" t="s">
        <v>677</v>
      </c>
      <c r="B3066">
        <v>240</v>
      </c>
      <c r="F3066">
        <v>868</v>
      </c>
    </row>
    <row r="3067" spans="1:6" x14ac:dyDescent="0.25">
      <c r="A3067" t="s">
        <v>42</v>
      </c>
      <c r="B3067">
        <v>240</v>
      </c>
      <c r="F3067">
        <v>30</v>
      </c>
    </row>
    <row r="3068" spans="1:6" x14ac:dyDescent="0.25">
      <c r="A3068" t="s">
        <v>678</v>
      </c>
      <c r="B3068">
        <v>240</v>
      </c>
      <c r="F3068">
        <v>19.7</v>
      </c>
    </row>
    <row r="3069" spans="1:6" x14ac:dyDescent="0.25">
      <c r="A3069" t="s">
        <v>41</v>
      </c>
      <c r="B3069">
        <v>240</v>
      </c>
      <c r="F3069">
        <v>0</v>
      </c>
    </row>
    <row r="3070" spans="1:6" x14ac:dyDescent="0.25">
      <c r="A3070" t="s">
        <v>679</v>
      </c>
      <c r="B3070">
        <v>240</v>
      </c>
      <c r="F3070">
        <v>0</v>
      </c>
    </row>
    <row r="3071" spans="1:6" x14ac:dyDescent="0.25">
      <c r="A3071" t="s">
        <v>563</v>
      </c>
      <c r="B3071">
        <v>240</v>
      </c>
      <c r="F3071">
        <v>0</v>
      </c>
    </row>
    <row r="3072" spans="1:6" x14ac:dyDescent="0.25">
      <c r="A3072" t="s">
        <v>680</v>
      </c>
      <c r="B3072">
        <v>240</v>
      </c>
      <c r="F3072">
        <v>0</v>
      </c>
    </row>
    <row r="3073" spans="1:6" x14ac:dyDescent="0.25">
      <c r="A3073" t="s">
        <v>681</v>
      </c>
      <c r="B3073">
        <v>240</v>
      </c>
      <c r="F3073">
        <v>16</v>
      </c>
    </row>
    <row r="3074" spans="1:6" x14ac:dyDescent="0.25">
      <c r="A3074" t="s">
        <v>682</v>
      </c>
      <c r="B3074">
        <v>240</v>
      </c>
      <c r="F3074">
        <v>200</v>
      </c>
    </row>
    <row r="3075" spans="1:6" x14ac:dyDescent="0.25">
      <c r="A3075" t="s">
        <v>683</v>
      </c>
      <c r="B3075">
        <v>240</v>
      </c>
      <c r="F3075">
        <v>1320</v>
      </c>
    </row>
    <row r="3076" spans="1:6" x14ac:dyDescent="0.25">
      <c r="A3076" t="s">
        <v>684</v>
      </c>
      <c r="B3076">
        <v>240</v>
      </c>
      <c r="F3076">
        <v>880</v>
      </c>
    </row>
    <row r="3077" spans="1:6" x14ac:dyDescent="0.25">
      <c r="A3077" t="s">
        <v>685</v>
      </c>
      <c r="B3077">
        <v>240</v>
      </c>
      <c r="F3077">
        <v>1760</v>
      </c>
    </row>
    <row r="3078" spans="1:6" x14ac:dyDescent="0.25">
      <c r="A3078" t="s">
        <v>686</v>
      </c>
      <c r="B3078">
        <v>240</v>
      </c>
    </row>
    <row r="3079" spans="1:6" x14ac:dyDescent="0.25">
      <c r="A3079" t="s">
        <v>687</v>
      </c>
      <c r="B3079">
        <v>240</v>
      </c>
    </row>
    <row r="3080" spans="1:6" x14ac:dyDescent="0.25">
      <c r="A3080" t="s">
        <v>688</v>
      </c>
      <c r="B3080">
        <v>240</v>
      </c>
    </row>
    <row r="3081" spans="1:6" x14ac:dyDescent="0.25">
      <c r="A3081" t="s">
        <v>689</v>
      </c>
      <c r="B3081">
        <v>240</v>
      </c>
      <c r="F3081" t="b">
        <v>0</v>
      </c>
    </row>
    <row r="3082" spans="1:6" x14ac:dyDescent="0.25">
      <c r="A3082" t="s">
        <v>690</v>
      </c>
      <c r="B3082">
        <v>240</v>
      </c>
      <c r="F3082" t="b">
        <v>0</v>
      </c>
    </row>
    <row r="3083" spans="1:6" x14ac:dyDescent="0.25">
      <c r="A3083" t="s">
        <v>676</v>
      </c>
      <c r="B3083">
        <v>242</v>
      </c>
      <c r="F3083">
        <v>250</v>
      </c>
    </row>
    <row r="3084" spans="1:6" x14ac:dyDescent="0.25">
      <c r="A3084" t="s">
        <v>36</v>
      </c>
      <c r="B3084">
        <v>242</v>
      </c>
      <c r="F3084">
        <v>0</v>
      </c>
    </row>
    <row r="3085" spans="1:6" x14ac:dyDescent="0.25">
      <c r="A3085" t="s">
        <v>503</v>
      </c>
      <c r="B3085">
        <v>242</v>
      </c>
      <c r="F3085" t="s">
        <v>827</v>
      </c>
    </row>
    <row r="3086" spans="1:6" x14ac:dyDescent="0.25">
      <c r="A3086" t="s">
        <v>677</v>
      </c>
      <c r="B3086">
        <v>242</v>
      </c>
      <c r="F3086">
        <v>883</v>
      </c>
    </row>
    <row r="3087" spans="1:6" x14ac:dyDescent="0.25">
      <c r="A3087" t="s">
        <v>42</v>
      </c>
      <c r="B3087">
        <v>242</v>
      </c>
      <c r="F3087">
        <v>30</v>
      </c>
    </row>
    <row r="3088" spans="1:6" x14ac:dyDescent="0.25">
      <c r="A3088" t="s">
        <v>678</v>
      </c>
      <c r="B3088">
        <v>242</v>
      </c>
      <c r="F3088">
        <v>20.100000000000001</v>
      </c>
    </row>
    <row r="3089" spans="1:6" x14ac:dyDescent="0.25">
      <c r="A3089" t="s">
        <v>41</v>
      </c>
      <c r="B3089">
        <v>242</v>
      </c>
      <c r="F3089">
        <v>0</v>
      </c>
    </row>
    <row r="3090" spans="1:6" x14ac:dyDescent="0.25">
      <c r="A3090" t="s">
        <v>679</v>
      </c>
      <c r="B3090">
        <v>242</v>
      </c>
      <c r="F3090">
        <v>0</v>
      </c>
    </row>
    <row r="3091" spans="1:6" x14ac:dyDescent="0.25">
      <c r="A3091" t="s">
        <v>563</v>
      </c>
      <c r="B3091">
        <v>242</v>
      </c>
      <c r="F3091">
        <v>0</v>
      </c>
    </row>
    <row r="3092" spans="1:6" x14ac:dyDescent="0.25">
      <c r="A3092" t="s">
        <v>680</v>
      </c>
      <c r="B3092">
        <v>242</v>
      </c>
      <c r="F3092">
        <v>0</v>
      </c>
    </row>
    <row r="3093" spans="1:6" x14ac:dyDescent="0.25">
      <c r="A3093" t="s">
        <v>681</v>
      </c>
      <c r="B3093">
        <v>242</v>
      </c>
      <c r="F3093">
        <v>16</v>
      </c>
    </row>
    <row r="3094" spans="1:6" x14ac:dyDescent="0.25">
      <c r="A3094" t="s">
        <v>682</v>
      </c>
      <c r="B3094">
        <v>242</v>
      </c>
      <c r="F3094">
        <v>200</v>
      </c>
    </row>
    <row r="3095" spans="1:6" x14ac:dyDescent="0.25">
      <c r="A3095" t="s">
        <v>683</v>
      </c>
      <c r="B3095">
        <v>242</v>
      </c>
      <c r="F3095">
        <v>1320</v>
      </c>
    </row>
    <row r="3096" spans="1:6" x14ac:dyDescent="0.25">
      <c r="A3096" t="s">
        <v>684</v>
      </c>
      <c r="B3096">
        <v>242</v>
      </c>
      <c r="F3096">
        <v>880</v>
      </c>
    </row>
    <row r="3097" spans="1:6" x14ac:dyDescent="0.25">
      <c r="A3097" t="s">
        <v>685</v>
      </c>
      <c r="B3097">
        <v>242</v>
      </c>
      <c r="F3097">
        <v>1760</v>
      </c>
    </row>
    <row r="3098" spans="1:6" x14ac:dyDescent="0.25">
      <c r="A3098" t="s">
        <v>686</v>
      </c>
      <c r="B3098">
        <v>242</v>
      </c>
    </row>
    <row r="3099" spans="1:6" x14ac:dyDescent="0.25">
      <c r="A3099" t="s">
        <v>687</v>
      </c>
      <c r="B3099">
        <v>242</v>
      </c>
    </row>
    <row r="3100" spans="1:6" x14ac:dyDescent="0.25">
      <c r="A3100" t="s">
        <v>688</v>
      </c>
      <c r="B3100">
        <v>242</v>
      </c>
    </row>
    <row r="3101" spans="1:6" x14ac:dyDescent="0.25">
      <c r="A3101" t="s">
        <v>689</v>
      </c>
      <c r="B3101">
        <v>242</v>
      </c>
      <c r="F3101" t="b">
        <v>0</v>
      </c>
    </row>
    <row r="3102" spans="1:6" x14ac:dyDescent="0.25">
      <c r="A3102" t="s">
        <v>690</v>
      </c>
      <c r="B3102">
        <v>242</v>
      </c>
      <c r="F3102" t="b">
        <v>0</v>
      </c>
    </row>
    <row r="3103" spans="1:6" x14ac:dyDescent="0.25">
      <c r="A3103" t="s">
        <v>676</v>
      </c>
      <c r="B3103">
        <v>243</v>
      </c>
      <c r="E3103">
        <v>250</v>
      </c>
    </row>
    <row r="3104" spans="1:6" x14ac:dyDescent="0.25">
      <c r="A3104" t="s">
        <v>36</v>
      </c>
      <c r="B3104">
        <v>243</v>
      </c>
      <c r="E3104">
        <v>2</v>
      </c>
    </row>
    <row r="3105" spans="1:5" x14ac:dyDescent="0.25">
      <c r="A3105" t="s">
        <v>503</v>
      </c>
      <c r="B3105">
        <v>243</v>
      </c>
      <c r="E3105" t="s">
        <v>827</v>
      </c>
    </row>
    <row r="3106" spans="1:5" x14ac:dyDescent="0.25">
      <c r="A3106" t="s">
        <v>677</v>
      </c>
      <c r="B3106">
        <v>243</v>
      </c>
      <c r="E3106">
        <v>958</v>
      </c>
    </row>
    <row r="3107" spans="1:5" x14ac:dyDescent="0.25">
      <c r="A3107" t="s">
        <v>42</v>
      </c>
      <c r="B3107">
        <v>243</v>
      </c>
      <c r="E3107">
        <v>30</v>
      </c>
    </row>
    <row r="3108" spans="1:5" x14ac:dyDescent="0.25">
      <c r="A3108" t="s">
        <v>678</v>
      </c>
      <c r="B3108">
        <v>243</v>
      </c>
      <c r="E3108">
        <v>21.8</v>
      </c>
    </row>
    <row r="3109" spans="1:5" x14ac:dyDescent="0.25">
      <c r="A3109" t="s">
        <v>41</v>
      </c>
      <c r="B3109">
        <v>243</v>
      </c>
      <c r="E3109">
        <v>0</v>
      </c>
    </row>
    <row r="3110" spans="1:5" x14ac:dyDescent="0.25">
      <c r="A3110" t="s">
        <v>679</v>
      </c>
      <c r="B3110">
        <v>243</v>
      </c>
      <c r="E3110">
        <v>0</v>
      </c>
    </row>
    <row r="3111" spans="1:5" x14ac:dyDescent="0.25">
      <c r="A3111" t="s">
        <v>563</v>
      </c>
      <c r="B3111">
        <v>243</v>
      </c>
      <c r="E3111">
        <v>0</v>
      </c>
    </row>
    <row r="3112" spans="1:5" x14ac:dyDescent="0.25">
      <c r="A3112" t="s">
        <v>680</v>
      </c>
      <c r="B3112">
        <v>243</v>
      </c>
      <c r="E3112">
        <v>0</v>
      </c>
    </row>
    <row r="3113" spans="1:5" x14ac:dyDescent="0.25">
      <c r="A3113" t="s">
        <v>681</v>
      </c>
      <c r="B3113">
        <v>243</v>
      </c>
      <c r="E3113">
        <v>16</v>
      </c>
    </row>
    <row r="3114" spans="1:5" x14ac:dyDescent="0.25">
      <c r="A3114" t="s">
        <v>682</v>
      </c>
      <c r="B3114">
        <v>243</v>
      </c>
      <c r="E3114">
        <v>200</v>
      </c>
    </row>
    <row r="3115" spans="1:5" x14ac:dyDescent="0.25">
      <c r="A3115" t="s">
        <v>683</v>
      </c>
      <c r="B3115">
        <v>243</v>
      </c>
      <c r="E3115">
        <v>1320</v>
      </c>
    </row>
    <row r="3116" spans="1:5" x14ac:dyDescent="0.25">
      <c r="A3116" t="s">
        <v>684</v>
      </c>
      <c r="B3116">
        <v>243</v>
      </c>
      <c r="E3116">
        <v>880</v>
      </c>
    </row>
    <row r="3117" spans="1:5" x14ac:dyDescent="0.25">
      <c r="A3117" t="s">
        <v>685</v>
      </c>
      <c r="B3117">
        <v>243</v>
      </c>
      <c r="E3117">
        <v>1760</v>
      </c>
    </row>
    <row r="3118" spans="1:5" x14ac:dyDescent="0.25">
      <c r="A3118" t="s">
        <v>686</v>
      </c>
      <c r="B3118">
        <v>243</v>
      </c>
    </row>
    <row r="3119" spans="1:5" x14ac:dyDescent="0.25">
      <c r="A3119" t="s">
        <v>687</v>
      </c>
      <c r="B3119">
        <v>243</v>
      </c>
    </row>
    <row r="3120" spans="1:5" x14ac:dyDescent="0.25">
      <c r="A3120" t="s">
        <v>688</v>
      </c>
      <c r="B3120">
        <v>243</v>
      </c>
    </row>
    <row r="3121" spans="1:6" x14ac:dyDescent="0.25">
      <c r="A3121" t="s">
        <v>689</v>
      </c>
      <c r="B3121">
        <v>243</v>
      </c>
      <c r="E3121" t="b">
        <v>0</v>
      </c>
    </row>
    <row r="3122" spans="1:6" x14ac:dyDescent="0.25">
      <c r="A3122" t="s">
        <v>690</v>
      </c>
      <c r="B3122">
        <v>243</v>
      </c>
      <c r="E3122" t="b">
        <v>0</v>
      </c>
    </row>
    <row r="3123" spans="1:6" x14ac:dyDescent="0.25">
      <c r="A3123" t="s">
        <v>676</v>
      </c>
      <c r="B3123">
        <v>245</v>
      </c>
      <c r="F3123">
        <v>4450</v>
      </c>
    </row>
    <row r="3124" spans="1:6" x14ac:dyDescent="0.25">
      <c r="A3124" t="s">
        <v>36</v>
      </c>
      <c r="B3124">
        <v>245</v>
      </c>
      <c r="F3124">
        <v>1</v>
      </c>
    </row>
    <row r="3125" spans="1:6" x14ac:dyDescent="0.25">
      <c r="A3125" t="s">
        <v>503</v>
      </c>
      <c r="B3125">
        <v>245</v>
      </c>
      <c r="F3125" t="s">
        <v>801</v>
      </c>
    </row>
    <row r="3126" spans="1:6" x14ac:dyDescent="0.25">
      <c r="A3126" t="s">
        <v>677</v>
      </c>
      <c r="B3126">
        <v>245</v>
      </c>
      <c r="F3126">
        <v>571</v>
      </c>
    </row>
    <row r="3127" spans="1:6" x14ac:dyDescent="0.25">
      <c r="A3127" t="s">
        <v>42</v>
      </c>
      <c r="B3127">
        <v>245</v>
      </c>
      <c r="F3127">
        <v>30</v>
      </c>
    </row>
    <row r="3128" spans="1:6" x14ac:dyDescent="0.25">
      <c r="A3128" t="s">
        <v>678</v>
      </c>
      <c r="B3128">
        <v>245</v>
      </c>
      <c r="F3128">
        <v>13</v>
      </c>
    </row>
    <row r="3129" spans="1:6" x14ac:dyDescent="0.25">
      <c r="A3129" t="s">
        <v>41</v>
      </c>
      <c r="B3129">
        <v>245</v>
      </c>
      <c r="F3129">
        <v>0</v>
      </c>
    </row>
    <row r="3130" spans="1:6" x14ac:dyDescent="0.25">
      <c r="A3130" t="s">
        <v>679</v>
      </c>
      <c r="B3130">
        <v>245</v>
      </c>
      <c r="F3130">
        <v>12</v>
      </c>
    </row>
    <row r="3131" spans="1:6" x14ac:dyDescent="0.25">
      <c r="A3131" t="s">
        <v>563</v>
      </c>
      <c r="B3131">
        <v>245</v>
      </c>
      <c r="F3131">
        <v>0</v>
      </c>
    </row>
    <row r="3132" spans="1:6" x14ac:dyDescent="0.25">
      <c r="A3132" t="s">
        <v>680</v>
      </c>
      <c r="B3132">
        <v>245</v>
      </c>
      <c r="F3132">
        <v>0</v>
      </c>
    </row>
    <row r="3133" spans="1:6" x14ac:dyDescent="0.25">
      <c r="A3133" t="s">
        <v>681</v>
      </c>
      <c r="B3133">
        <v>245</v>
      </c>
      <c r="F3133">
        <v>16</v>
      </c>
    </row>
    <row r="3134" spans="1:6" x14ac:dyDescent="0.25">
      <c r="A3134" t="s">
        <v>682</v>
      </c>
      <c r="B3134">
        <v>245</v>
      </c>
      <c r="F3134">
        <v>200</v>
      </c>
    </row>
    <row r="3135" spans="1:6" x14ac:dyDescent="0.25">
      <c r="A3135" t="s">
        <v>683</v>
      </c>
      <c r="B3135">
        <v>245</v>
      </c>
      <c r="F3135">
        <v>1320</v>
      </c>
    </row>
    <row r="3136" spans="1:6" x14ac:dyDescent="0.25">
      <c r="A3136" t="s">
        <v>684</v>
      </c>
      <c r="B3136">
        <v>245</v>
      </c>
      <c r="F3136">
        <v>880</v>
      </c>
    </row>
    <row r="3137" spans="1:6" x14ac:dyDescent="0.25">
      <c r="A3137" t="s">
        <v>685</v>
      </c>
      <c r="B3137">
        <v>245</v>
      </c>
      <c r="F3137">
        <v>1760</v>
      </c>
    </row>
    <row r="3138" spans="1:6" x14ac:dyDescent="0.25">
      <c r="A3138" t="s">
        <v>686</v>
      </c>
      <c r="B3138">
        <v>245</v>
      </c>
    </row>
    <row r="3139" spans="1:6" x14ac:dyDescent="0.25">
      <c r="A3139" t="s">
        <v>687</v>
      </c>
      <c r="B3139">
        <v>245</v>
      </c>
    </row>
    <row r="3140" spans="1:6" x14ac:dyDescent="0.25">
      <c r="A3140" t="s">
        <v>688</v>
      </c>
      <c r="B3140">
        <v>245</v>
      </c>
    </row>
    <row r="3141" spans="1:6" x14ac:dyDescent="0.25">
      <c r="A3141" t="s">
        <v>689</v>
      </c>
      <c r="B3141">
        <v>245</v>
      </c>
      <c r="F3141" t="b">
        <v>0</v>
      </c>
    </row>
    <row r="3142" spans="1:6" x14ac:dyDescent="0.25">
      <c r="A3142" t="s">
        <v>690</v>
      </c>
      <c r="B3142">
        <v>245</v>
      </c>
      <c r="F3142" t="b">
        <v>0</v>
      </c>
    </row>
    <row r="3143" spans="1:6" x14ac:dyDescent="0.25">
      <c r="A3143" t="s">
        <v>676</v>
      </c>
      <c r="B3143">
        <v>246</v>
      </c>
      <c r="E3143">
        <v>4450</v>
      </c>
    </row>
    <row r="3144" spans="1:6" x14ac:dyDescent="0.25">
      <c r="A3144" t="s">
        <v>36</v>
      </c>
      <c r="B3144">
        <v>246</v>
      </c>
      <c r="E3144">
        <v>1</v>
      </c>
    </row>
    <row r="3145" spans="1:6" x14ac:dyDescent="0.25">
      <c r="A3145" t="s">
        <v>503</v>
      </c>
      <c r="B3145">
        <v>246</v>
      </c>
      <c r="E3145" t="s">
        <v>801</v>
      </c>
    </row>
    <row r="3146" spans="1:6" x14ac:dyDescent="0.25">
      <c r="A3146" t="s">
        <v>677</v>
      </c>
      <c r="B3146">
        <v>246</v>
      </c>
      <c r="E3146">
        <v>521</v>
      </c>
    </row>
    <row r="3147" spans="1:6" x14ac:dyDescent="0.25">
      <c r="A3147" t="s">
        <v>42</v>
      </c>
      <c r="B3147">
        <v>246</v>
      </c>
      <c r="E3147">
        <v>30</v>
      </c>
    </row>
    <row r="3148" spans="1:6" x14ac:dyDescent="0.25">
      <c r="A3148" t="s">
        <v>678</v>
      </c>
      <c r="B3148">
        <v>246</v>
      </c>
      <c r="E3148">
        <v>11.8</v>
      </c>
    </row>
    <row r="3149" spans="1:6" x14ac:dyDescent="0.25">
      <c r="A3149" t="s">
        <v>41</v>
      </c>
      <c r="B3149">
        <v>246</v>
      </c>
      <c r="E3149">
        <v>0</v>
      </c>
    </row>
    <row r="3150" spans="1:6" x14ac:dyDescent="0.25">
      <c r="A3150" t="s">
        <v>679</v>
      </c>
      <c r="B3150">
        <v>246</v>
      </c>
      <c r="E3150">
        <v>12</v>
      </c>
    </row>
    <row r="3151" spans="1:6" x14ac:dyDescent="0.25">
      <c r="A3151" t="s">
        <v>563</v>
      </c>
      <c r="B3151">
        <v>246</v>
      </c>
      <c r="E3151">
        <v>0</v>
      </c>
    </row>
    <row r="3152" spans="1:6" x14ac:dyDescent="0.25">
      <c r="A3152" t="s">
        <v>680</v>
      </c>
      <c r="B3152">
        <v>246</v>
      </c>
      <c r="E3152">
        <v>0</v>
      </c>
    </row>
    <row r="3153" spans="1:5" x14ac:dyDescent="0.25">
      <c r="A3153" t="s">
        <v>681</v>
      </c>
      <c r="B3153">
        <v>246</v>
      </c>
      <c r="E3153">
        <v>16</v>
      </c>
    </row>
    <row r="3154" spans="1:5" x14ac:dyDescent="0.25">
      <c r="A3154" t="s">
        <v>682</v>
      </c>
      <c r="B3154">
        <v>246</v>
      </c>
      <c r="E3154">
        <v>200</v>
      </c>
    </row>
    <row r="3155" spans="1:5" x14ac:dyDescent="0.25">
      <c r="A3155" t="s">
        <v>683</v>
      </c>
      <c r="B3155">
        <v>246</v>
      </c>
      <c r="E3155">
        <v>1320</v>
      </c>
    </row>
    <row r="3156" spans="1:5" x14ac:dyDescent="0.25">
      <c r="A3156" t="s">
        <v>684</v>
      </c>
      <c r="B3156">
        <v>246</v>
      </c>
      <c r="E3156">
        <v>880</v>
      </c>
    </row>
    <row r="3157" spans="1:5" x14ac:dyDescent="0.25">
      <c r="A3157" t="s">
        <v>685</v>
      </c>
      <c r="B3157">
        <v>246</v>
      </c>
      <c r="E3157">
        <v>1760</v>
      </c>
    </row>
    <row r="3158" spans="1:5" x14ac:dyDescent="0.25">
      <c r="A3158" t="s">
        <v>686</v>
      </c>
      <c r="B3158">
        <v>246</v>
      </c>
    </row>
    <row r="3159" spans="1:5" x14ac:dyDescent="0.25">
      <c r="A3159" t="s">
        <v>687</v>
      </c>
      <c r="B3159">
        <v>246</v>
      </c>
    </row>
    <row r="3160" spans="1:5" x14ac:dyDescent="0.25">
      <c r="A3160" t="s">
        <v>688</v>
      </c>
      <c r="B3160">
        <v>246</v>
      </c>
    </row>
    <row r="3161" spans="1:5" x14ac:dyDescent="0.25">
      <c r="A3161" t="s">
        <v>689</v>
      </c>
      <c r="B3161">
        <v>246</v>
      </c>
      <c r="E3161" t="b">
        <v>0</v>
      </c>
    </row>
    <row r="3162" spans="1:5" x14ac:dyDescent="0.25">
      <c r="A3162" t="s">
        <v>690</v>
      </c>
      <c r="B3162">
        <v>246</v>
      </c>
      <c r="E3162" t="b">
        <v>0</v>
      </c>
    </row>
    <row r="3163" spans="1:5" x14ac:dyDescent="0.25">
      <c r="A3163" t="s">
        <v>676</v>
      </c>
      <c r="B3163">
        <v>248</v>
      </c>
      <c r="D3163">
        <v>909</v>
      </c>
    </row>
    <row r="3164" spans="1:5" x14ac:dyDescent="0.25">
      <c r="A3164" t="s">
        <v>36</v>
      </c>
      <c r="B3164">
        <v>248</v>
      </c>
      <c r="D3164">
        <v>1</v>
      </c>
    </row>
    <row r="3165" spans="1:5" x14ac:dyDescent="0.25">
      <c r="A3165" t="s">
        <v>503</v>
      </c>
      <c r="B3165">
        <v>248</v>
      </c>
      <c r="D3165" t="s">
        <v>765</v>
      </c>
    </row>
    <row r="3166" spans="1:5" x14ac:dyDescent="0.25">
      <c r="A3166" t="s">
        <v>677</v>
      </c>
      <c r="B3166">
        <v>248</v>
      </c>
      <c r="D3166">
        <v>455</v>
      </c>
    </row>
    <row r="3167" spans="1:5" x14ac:dyDescent="0.25">
      <c r="A3167" t="s">
        <v>42</v>
      </c>
      <c r="B3167">
        <v>248</v>
      </c>
      <c r="D3167">
        <v>25</v>
      </c>
    </row>
    <row r="3168" spans="1:5" x14ac:dyDescent="0.25">
      <c r="A3168" t="s">
        <v>678</v>
      </c>
      <c r="B3168">
        <v>248</v>
      </c>
      <c r="D3168">
        <v>12.4</v>
      </c>
    </row>
    <row r="3169" spans="1:6" x14ac:dyDescent="0.25">
      <c r="A3169" t="s">
        <v>41</v>
      </c>
      <c r="B3169">
        <v>248</v>
      </c>
      <c r="D3169">
        <v>0</v>
      </c>
    </row>
    <row r="3170" spans="1:6" x14ac:dyDescent="0.25">
      <c r="A3170" t="s">
        <v>679</v>
      </c>
      <c r="B3170">
        <v>248</v>
      </c>
      <c r="D3170">
        <v>0</v>
      </c>
    </row>
    <row r="3171" spans="1:6" x14ac:dyDescent="0.25">
      <c r="A3171" t="s">
        <v>563</v>
      </c>
      <c r="B3171">
        <v>248</v>
      </c>
      <c r="D3171">
        <v>0</v>
      </c>
    </row>
    <row r="3172" spans="1:6" x14ac:dyDescent="0.25">
      <c r="A3172" t="s">
        <v>680</v>
      </c>
      <c r="B3172">
        <v>248</v>
      </c>
      <c r="D3172">
        <v>0</v>
      </c>
    </row>
    <row r="3173" spans="1:6" x14ac:dyDescent="0.25">
      <c r="A3173" t="s">
        <v>681</v>
      </c>
      <c r="B3173">
        <v>248</v>
      </c>
      <c r="D3173">
        <v>16</v>
      </c>
    </row>
    <row r="3174" spans="1:6" x14ac:dyDescent="0.25">
      <c r="A3174" t="s">
        <v>682</v>
      </c>
      <c r="B3174">
        <v>248</v>
      </c>
      <c r="D3174">
        <v>200</v>
      </c>
    </row>
    <row r="3175" spans="1:6" x14ac:dyDescent="0.25">
      <c r="A3175" t="s">
        <v>683</v>
      </c>
      <c r="B3175">
        <v>248</v>
      </c>
      <c r="D3175">
        <v>1101</v>
      </c>
    </row>
    <row r="3176" spans="1:6" x14ac:dyDescent="0.25">
      <c r="A3176" t="s">
        <v>684</v>
      </c>
      <c r="B3176">
        <v>248</v>
      </c>
      <c r="D3176">
        <v>734</v>
      </c>
    </row>
    <row r="3177" spans="1:6" x14ac:dyDescent="0.25">
      <c r="A3177" t="s">
        <v>685</v>
      </c>
      <c r="B3177">
        <v>248</v>
      </c>
      <c r="D3177">
        <v>1468</v>
      </c>
    </row>
    <row r="3178" spans="1:6" x14ac:dyDescent="0.25">
      <c r="A3178" t="s">
        <v>686</v>
      </c>
      <c r="B3178">
        <v>248</v>
      </c>
    </row>
    <row r="3179" spans="1:6" x14ac:dyDescent="0.25">
      <c r="A3179" t="s">
        <v>687</v>
      </c>
      <c r="B3179">
        <v>248</v>
      </c>
    </row>
    <row r="3180" spans="1:6" x14ac:dyDescent="0.25">
      <c r="A3180" t="s">
        <v>688</v>
      </c>
      <c r="B3180">
        <v>248</v>
      </c>
    </row>
    <row r="3181" spans="1:6" x14ac:dyDescent="0.25">
      <c r="A3181" t="s">
        <v>689</v>
      </c>
      <c r="B3181">
        <v>248</v>
      </c>
      <c r="D3181" t="b">
        <v>0</v>
      </c>
    </row>
    <row r="3182" spans="1:6" x14ac:dyDescent="0.25">
      <c r="A3182" t="s">
        <v>690</v>
      </c>
      <c r="B3182">
        <v>248</v>
      </c>
      <c r="D3182" t="b">
        <v>0</v>
      </c>
    </row>
    <row r="3183" spans="1:6" x14ac:dyDescent="0.25">
      <c r="A3183" t="s">
        <v>676</v>
      </c>
      <c r="B3183">
        <v>250</v>
      </c>
      <c r="C3183">
        <v>4450</v>
      </c>
      <c r="D3183">
        <v>101</v>
      </c>
      <c r="E3183">
        <v>242</v>
      </c>
      <c r="F3183">
        <v>243</v>
      </c>
    </row>
    <row r="3184" spans="1:6" x14ac:dyDescent="0.25">
      <c r="A3184" t="s">
        <v>36</v>
      </c>
      <c r="B3184">
        <v>250</v>
      </c>
      <c r="C3184">
        <v>4</v>
      </c>
      <c r="D3184">
        <v>4</v>
      </c>
      <c r="E3184">
        <v>3</v>
      </c>
      <c r="F3184">
        <v>0</v>
      </c>
    </row>
    <row r="3185" spans="1:6" x14ac:dyDescent="0.25">
      <c r="A3185" t="s">
        <v>503</v>
      </c>
      <c r="B3185">
        <v>250</v>
      </c>
      <c r="C3185" t="s">
        <v>790</v>
      </c>
      <c r="D3185" t="s">
        <v>795</v>
      </c>
      <c r="E3185" t="s">
        <v>827</v>
      </c>
      <c r="F3185" t="s">
        <v>827</v>
      </c>
    </row>
    <row r="3186" spans="1:6" x14ac:dyDescent="0.25">
      <c r="A3186" t="s">
        <v>677</v>
      </c>
      <c r="B3186">
        <v>250</v>
      </c>
      <c r="C3186">
        <v>2640</v>
      </c>
      <c r="D3186">
        <v>420</v>
      </c>
      <c r="E3186">
        <v>883</v>
      </c>
      <c r="F3186">
        <v>958</v>
      </c>
    </row>
    <row r="3187" spans="1:6" x14ac:dyDescent="0.25">
      <c r="A3187" t="s">
        <v>42</v>
      </c>
      <c r="B3187">
        <v>250</v>
      </c>
      <c r="C3187">
        <v>40</v>
      </c>
      <c r="D3187">
        <v>40</v>
      </c>
      <c r="E3187">
        <v>45</v>
      </c>
      <c r="F3187">
        <v>45</v>
      </c>
    </row>
    <row r="3188" spans="1:6" x14ac:dyDescent="0.25">
      <c r="A3188" t="s">
        <v>678</v>
      </c>
      <c r="B3188">
        <v>250</v>
      </c>
      <c r="C3188">
        <v>45</v>
      </c>
      <c r="D3188">
        <v>7.2</v>
      </c>
      <c r="E3188">
        <v>13.4</v>
      </c>
      <c r="F3188">
        <v>14.5</v>
      </c>
    </row>
    <row r="3189" spans="1:6" x14ac:dyDescent="0.25">
      <c r="A3189" t="s">
        <v>41</v>
      </c>
      <c r="B3189">
        <v>250</v>
      </c>
      <c r="C3189">
        <v>0</v>
      </c>
      <c r="D3189">
        <v>0</v>
      </c>
      <c r="E3189">
        <v>0</v>
      </c>
      <c r="F3189">
        <v>0</v>
      </c>
    </row>
    <row r="3190" spans="1:6" x14ac:dyDescent="0.25">
      <c r="A3190" t="s">
        <v>679</v>
      </c>
      <c r="B3190">
        <v>250</v>
      </c>
      <c r="C3190">
        <v>24</v>
      </c>
      <c r="D3190">
        <v>24</v>
      </c>
      <c r="E3190">
        <v>12</v>
      </c>
      <c r="F3190">
        <v>12</v>
      </c>
    </row>
    <row r="3191" spans="1:6" x14ac:dyDescent="0.25">
      <c r="A3191" t="s">
        <v>563</v>
      </c>
      <c r="B3191">
        <v>250</v>
      </c>
      <c r="C3191">
        <v>0</v>
      </c>
      <c r="D3191">
        <v>0</v>
      </c>
      <c r="E3191">
        <v>0</v>
      </c>
      <c r="F3191">
        <v>0</v>
      </c>
    </row>
    <row r="3192" spans="1:6" x14ac:dyDescent="0.25">
      <c r="A3192" t="s">
        <v>680</v>
      </c>
      <c r="B3192">
        <v>250</v>
      </c>
      <c r="C3192">
        <v>0</v>
      </c>
      <c r="D3192">
        <v>0</v>
      </c>
      <c r="E3192">
        <v>0</v>
      </c>
      <c r="F3192">
        <v>0</v>
      </c>
    </row>
    <row r="3193" spans="1:6" x14ac:dyDescent="0.25">
      <c r="A3193" t="s">
        <v>681</v>
      </c>
      <c r="B3193">
        <v>250</v>
      </c>
      <c r="C3193">
        <v>16</v>
      </c>
      <c r="D3193">
        <v>16</v>
      </c>
      <c r="E3193">
        <v>16</v>
      </c>
      <c r="F3193">
        <v>16</v>
      </c>
    </row>
    <row r="3194" spans="1:6" x14ac:dyDescent="0.25">
      <c r="A3194" t="s">
        <v>682</v>
      </c>
      <c r="B3194">
        <v>250</v>
      </c>
      <c r="C3194">
        <v>750</v>
      </c>
      <c r="D3194">
        <v>750</v>
      </c>
      <c r="E3194">
        <v>750</v>
      </c>
      <c r="F3194">
        <v>750</v>
      </c>
    </row>
    <row r="3195" spans="1:6" x14ac:dyDescent="0.25">
      <c r="A3195" t="s">
        <v>683</v>
      </c>
      <c r="B3195">
        <v>250</v>
      </c>
      <c r="C3195">
        <v>1761</v>
      </c>
      <c r="D3195">
        <v>1761</v>
      </c>
      <c r="E3195">
        <v>1980</v>
      </c>
      <c r="F3195">
        <v>1980</v>
      </c>
    </row>
    <row r="3196" spans="1:6" x14ac:dyDescent="0.25">
      <c r="A3196" t="s">
        <v>684</v>
      </c>
      <c r="B3196">
        <v>250</v>
      </c>
      <c r="C3196">
        <v>1174</v>
      </c>
      <c r="D3196">
        <v>1174</v>
      </c>
      <c r="E3196">
        <v>1320</v>
      </c>
      <c r="F3196">
        <v>1320</v>
      </c>
    </row>
    <row r="3197" spans="1:6" x14ac:dyDescent="0.25">
      <c r="A3197" t="s">
        <v>685</v>
      </c>
      <c r="B3197">
        <v>250</v>
      </c>
      <c r="C3197">
        <v>2348</v>
      </c>
      <c r="D3197">
        <v>2348</v>
      </c>
      <c r="E3197">
        <v>2640</v>
      </c>
      <c r="F3197">
        <v>2640</v>
      </c>
    </row>
    <row r="3198" spans="1:6" x14ac:dyDescent="0.25">
      <c r="A3198" t="s">
        <v>686</v>
      </c>
      <c r="B3198">
        <v>250</v>
      </c>
    </row>
    <row r="3199" spans="1:6" x14ac:dyDescent="0.25">
      <c r="A3199" t="s">
        <v>687</v>
      </c>
      <c r="B3199">
        <v>250</v>
      </c>
    </row>
    <row r="3200" spans="1:6" x14ac:dyDescent="0.25">
      <c r="A3200" t="s">
        <v>688</v>
      </c>
      <c r="B3200">
        <v>250</v>
      </c>
    </row>
    <row r="3201" spans="1:6" x14ac:dyDescent="0.25">
      <c r="A3201" t="s">
        <v>689</v>
      </c>
      <c r="B3201">
        <v>250</v>
      </c>
      <c r="C3201" t="b">
        <v>0</v>
      </c>
      <c r="D3201" t="b">
        <v>0</v>
      </c>
      <c r="E3201" t="b">
        <v>0</v>
      </c>
      <c r="F3201" t="b">
        <v>0</v>
      </c>
    </row>
    <row r="3202" spans="1:6" x14ac:dyDescent="0.25">
      <c r="A3202" t="s">
        <v>690</v>
      </c>
      <c r="B3202">
        <v>250</v>
      </c>
      <c r="C3202" t="b">
        <v>0</v>
      </c>
      <c r="D3202" t="b">
        <v>0</v>
      </c>
      <c r="E3202" t="b">
        <v>0</v>
      </c>
      <c r="F3202" t="b">
        <v>0</v>
      </c>
    </row>
    <row r="3203" spans="1:6" x14ac:dyDescent="0.25">
      <c r="A3203" t="s">
        <v>676</v>
      </c>
      <c r="B3203">
        <v>251</v>
      </c>
      <c r="E3203">
        <v>102</v>
      </c>
    </row>
    <row r="3204" spans="1:6" x14ac:dyDescent="0.25">
      <c r="A3204" t="s">
        <v>36</v>
      </c>
      <c r="B3204">
        <v>251</v>
      </c>
      <c r="E3204">
        <v>2</v>
      </c>
    </row>
    <row r="3205" spans="1:6" x14ac:dyDescent="0.25">
      <c r="A3205" t="s">
        <v>503</v>
      </c>
      <c r="B3205">
        <v>251</v>
      </c>
      <c r="E3205" t="s">
        <v>798</v>
      </c>
    </row>
    <row r="3206" spans="1:6" x14ac:dyDescent="0.25">
      <c r="A3206" t="s">
        <v>677</v>
      </c>
      <c r="B3206">
        <v>251</v>
      </c>
      <c r="E3206">
        <v>943</v>
      </c>
    </row>
    <row r="3207" spans="1:6" x14ac:dyDescent="0.25">
      <c r="A3207" t="s">
        <v>42</v>
      </c>
      <c r="B3207">
        <v>251</v>
      </c>
      <c r="E3207">
        <v>30</v>
      </c>
    </row>
    <row r="3208" spans="1:6" x14ac:dyDescent="0.25">
      <c r="A3208" t="s">
        <v>678</v>
      </c>
      <c r="B3208">
        <v>251</v>
      </c>
      <c r="E3208">
        <v>21.4</v>
      </c>
    </row>
    <row r="3209" spans="1:6" x14ac:dyDescent="0.25">
      <c r="A3209" t="s">
        <v>41</v>
      </c>
      <c r="B3209">
        <v>251</v>
      </c>
      <c r="E3209">
        <v>0</v>
      </c>
    </row>
    <row r="3210" spans="1:6" x14ac:dyDescent="0.25">
      <c r="A3210" t="s">
        <v>679</v>
      </c>
      <c r="B3210">
        <v>251</v>
      </c>
      <c r="E3210">
        <v>0</v>
      </c>
    </row>
    <row r="3211" spans="1:6" x14ac:dyDescent="0.25">
      <c r="A3211" t="s">
        <v>563</v>
      </c>
      <c r="B3211">
        <v>251</v>
      </c>
      <c r="E3211">
        <v>0</v>
      </c>
    </row>
    <row r="3212" spans="1:6" x14ac:dyDescent="0.25">
      <c r="A3212" t="s">
        <v>680</v>
      </c>
      <c r="B3212">
        <v>251</v>
      </c>
      <c r="E3212">
        <v>0</v>
      </c>
    </row>
    <row r="3213" spans="1:6" x14ac:dyDescent="0.25">
      <c r="A3213" t="s">
        <v>681</v>
      </c>
      <c r="B3213">
        <v>251</v>
      </c>
      <c r="E3213">
        <v>16</v>
      </c>
    </row>
    <row r="3214" spans="1:6" x14ac:dyDescent="0.25">
      <c r="A3214" t="s">
        <v>682</v>
      </c>
      <c r="B3214">
        <v>251</v>
      </c>
      <c r="E3214">
        <v>200</v>
      </c>
    </row>
    <row r="3215" spans="1:6" x14ac:dyDescent="0.25">
      <c r="A3215" t="s">
        <v>683</v>
      </c>
      <c r="B3215">
        <v>251</v>
      </c>
      <c r="E3215">
        <v>1320</v>
      </c>
    </row>
    <row r="3216" spans="1:6" x14ac:dyDescent="0.25">
      <c r="A3216" t="s">
        <v>684</v>
      </c>
      <c r="B3216">
        <v>251</v>
      </c>
      <c r="E3216">
        <v>880</v>
      </c>
    </row>
    <row r="3217" spans="1:9" x14ac:dyDescent="0.25">
      <c r="A3217" t="s">
        <v>685</v>
      </c>
      <c r="B3217">
        <v>251</v>
      </c>
      <c r="E3217">
        <v>1760</v>
      </c>
    </row>
    <row r="3218" spans="1:9" x14ac:dyDescent="0.25">
      <c r="A3218" t="s">
        <v>686</v>
      </c>
      <c r="B3218">
        <v>251</v>
      </c>
    </row>
    <row r="3219" spans="1:9" x14ac:dyDescent="0.25">
      <c r="A3219" t="s">
        <v>687</v>
      </c>
      <c r="B3219">
        <v>251</v>
      </c>
    </row>
    <row r="3220" spans="1:9" x14ac:dyDescent="0.25">
      <c r="A3220" t="s">
        <v>688</v>
      </c>
      <c r="B3220">
        <v>251</v>
      </c>
    </row>
    <row r="3221" spans="1:9" x14ac:dyDescent="0.25">
      <c r="A3221" t="s">
        <v>689</v>
      </c>
      <c r="B3221">
        <v>251</v>
      </c>
      <c r="E3221" t="b">
        <v>0</v>
      </c>
    </row>
    <row r="3222" spans="1:9" x14ac:dyDescent="0.25">
      <c r="A3222" t="s">
        <v>690</v>
      </c>
      <c r="B3222">
        <v>251</v>
      </c>
      <c r="E3222" t="b">
        <v>0</v>
      </c>
    </row>
    <row r="3223" spans="1:9" x14ac:dyDescent="0.25">
      <c r="A3223" t="s">
        <v>676</v>
      </c>
      <c r="B3223">
        <v>254</v>
      </c>
      <c r="F3223">
        <v>3425</v>
      </c>
      <c r="H3223">
        <v>344</v>
      </c>
      <c r="I3223">
        <v>152</v>
      </c>
    </row>
    <row r="3224" spans="1:9" x14ac:dyDescent="0.25">
      <c r="A3224" t="s">
        <v>36</v>
      </c>
      <c r="B3224">
        <v>254</v>
      </c>
      <c r="F3224">
        <v>3</v>
      </c>
      <c r="H3224">
        <v>3</v>
      </c>
      <c r="I3224">
        <v>4</v>
      </c>
    </row>
    <row r="3225" spans="1:9" x14ac:dyDescent="0.25">
      <c r="A3225" t="s">
        <v>503</v>
      </c>
      <c r="B3225">
        <v>254</v>
      </c>
      <c r="F3225" t="s">
        <v>828</v>
      </c>
      <c r="H3225" t="s">
        <v>809</v>
      </c>
      <c r="I3225" t="s">
        <v>809</v>
      </c>
    </row>
    <row r="3226" spans="1:9" x14ac:dyDescent="0.25">
      <c r="A3226" t="s">
        <v>677</v>
      </c>
      <c r="B3226">
        <v>254</v>
      </c>
      <c r="F3226">
        <v>900</v>
      </c>
      <c r="H3226">
        <v>1453</v>
      </c>
      <c r="I3226">
        <v>841</v>
      </c>
    </row>
    <row r="3227" spans="1:9" x14ac:dyDescent="0.25">
      <c r="A3227" t="s">
        <v>42</v>
      </c>
      <c r="B3227">
        <v>254</v>
      </c>
      <c r="F3227">
        <v>25</v>
      </c>
      <c r="H3227">
        <v>30</v>
      </c>
      <c r="I3227">
        <v>30</v>
      </c>
    </row>
    <row r="3228" spans="1:9" x14ac:dyDescent="0.25">
      <c r="A3228" t="s">
        <v>678</v>
      </c>
      <c r="B3228">
        <v>254</v>
      </c>
      <c r="F3228">
        <v>24.5</v>
      </c>
      <c r="H3228">
        <v>33</v>
      </c>
      <c r="I3228">
        <v>19.100000000000001</v>
      </c>
    </row>
    <row r="3229" spans="1:9" x14ac:dyDescent="0.25">
      <c r="A3229" t="s">
        <v>41</v>
      </c>
      <c r="B3229">
        <v>254</v>
      </c>
      <c r="F3229">
        <v>0</v>
      </c>
      <c r="H3229">
        <v>0</v>
      </c>
      <c r="I3229">
        <v>0</v>
      </c>
    </row>
    <row r="3230" spans="1:9" x14ac:dyDescent="0.25">
      <c r="A3230" t="s">
        <v>679</v>
      </c>
      <c r="B3230">
        <v>254</v>
      </c>
      <c r="F3230">
        <v>24</v>
      </c>
      <c r="H3230">
        <v>24</v>
      </c>
      <c r="I3230">
        <v>24</v>
      </c>
    </row>
    <row r="3231" spans="1:9" x14ac:dyDescent="0.25">
      <c r="A3231" t="s">
        <v>563</v>
      </c>
      <c r="B3231">
        <v>254</v>
      </c>
      <c r="F3231">
        <v>0</v>
      </c>
      <c r="H3231">
        <v>0</v>
      </c>
      <c r="I3231">
        <v>0</v>
      </c>
    </row>
    <row r="3232" spans="1:9" x14ac:dyDescent="0.25">
      <c r="A3232" t="s">
        <v>680</v>
      </c>
      <c r="B3232">
        <v>254</v>
      </c>
      <c r="F3232">
        <v>0</v>
      </c>
      <c r="H3232">
        <v>0</v>
      </c>
      <c r="I3232">
        <v>0</v>
      </c>
    </row>
    <row r="3233" spans="1:9" x14ac:dyDescent="0.25">
      <c r="A3233" t="s">
        <v>681</v>
      </c>
      <c r="B3233">
        <v>254</v>
      </c>
      <c r="F3233">
        <v>16</v>
      </c>
      <c r="H3233">
        <v>16</v>
      </c>
      <c r="I3233">
        <v>16</v>
      </c>
    </row>
    <row r="3234" spans="1:9" x14ac:dyDescent="0.25">
      <c r="A3234" t="s">
        <v>682</v>
      </c>
      <c r="B3234">
        <v>254</v>
      </c>
      <c r="F3234">
        <v>200</v>
      </c>
      <c r="H3234">
        <v>200</v>
      </c>
      <c r="I3234">
        <v>200</v>
      </c>
    </row>
    <row r="3235" spans="1:9" x14ac:dyDescent="0.25">
      <c r="A3235" t="s">
        <v>683</v>
      </c>
      <c r="B3235">
        <v>254</v>
      </c>
      <c r="F3235">
        <v>1101</v>
      </c>
      <c r="H3235">
        <v>1320</v>
      </c>
      <c r="I3235">
        <v>1320</v>
      </c>
    </row>
    <row r="3236" spans="1:9" x14ac:dyDescent="0.25">
      <c r="A3236" t="s">
        <v>684</v>
      </c>
      <c r="B3236">
        <v>254</v>
      </c>
      <c r="F3236">
        <v>734</v>
      </c>
      <c r="H3236">
        <v>880</v>
      </c>
      <c r="I3236">
        <v>880</v>
      </c>
    </row>
    <row r="3237" spans="1:9" x14ac:dyDescent="0.25">
      <c r="A3237" t="s">
        <v>685</v>
      </c>
      <c r="B3237">
        <v>254</v>
      </c>
      <c r="F3237">
        <v>1468</v>
      </c>
      <c r="H3237">
        <v>1760</v>
      </c>
      <c r="I3237">
        <v>1760</v>
      </c>
    </row>
    <row r="3238" spans="1:9" x14ac:dyDescent="0.25">
      <c r="A3238" t="s">
        <v>686</v>
      </c>
      <c r="B3238">
        <v>254</v>
      </c>
    </row>
    <row r="3239" spans="1:9" x14ac:dyDescent="0.25">
      <c r="A3239" t="s">
        <v>687</v>
      </c>
      <c r="B3239">
        <v>254</v>
      </c>
    </row>
    <row r="3240" spans="1:9" x14ac:dyDescent="0.25">
      <c r="A3240" t="s">
        <v>688</v>
      </c>
      <c r="B3240">
        <v>254</v>
      </c>
    </row>
    <row r="3241" spans="1:9" x14ac:dyDescent="0.25">
      <c r="A3241" t="s">
        <v>689</v>
      </c>
      <c r="B3241">
        <v>254</v>
      </c>
      <c r="F3241" t="b">
        <v>0</v>
      </c>
      <c r="H3241" t="b">
        <v>0</v>
      </c>
      <c r="I3241" t="b">
        <v>0</v>
      </c>
    </row>
    <row r="3242" spans="1:9" x14ac:dyDescent="0.25">
      <c r="A3242" t="s">
        <v>690</v>
      </c>
      <c r="B3242">
        <v>254</v>
      </c>
      <c r="F3242" t="b">
        <v>0</v>
      </c>
      <c r="H3242" t="b">
        <v>0</v>
      </c>
      <c r="I3242" t="b">
        <v>0</v>
      </c>
    </row>
    <row r="3243" spans="1:9" x14ac:dyDescent="0.25">
      <c r="A3243" t="s">
        <v>676</v>
      </c>
      <c r="B3243">
        <v>255</v>
      </c>
      <c r="D3243">
        <v>4417</v>
      </c>
    </row>
    <row r="3244" spans="1:9" x14ac:dyDescent="0.25">
      <c r="A3244" t="s">
        <v>36</v>
      </c>
      <c r="B3244">
        <v>255</v>
      </c>
      <c r="D3244">
        <v>0</v>
      </c>
    </row>
    <row r="3245" spans="1:9" x14ac:dyDescent="0.25">
      <c r="A3245" t="s">
        <v>503</v>
      </c>
      <c r="B3245">
        <v>255</v>
      </c>
    </row>
    <row r="3246" spans="1:9" x14ac:dyDescent="0.25">
      <c r="A3246" t="s">
        <v>677</v>
      </c>
      <c r="B3246">
        <v>255</v>
      </c>
      <c r="D3246">
        <v>590</v>
      </c>
    </row>
    <row r="3247" spans="1:9" x14ac:dyDescent="0.25">
      <c r="A3247" t="s">
        <v>42</v>
      </c>
      <c r="B3247">
        <v>255</v>
      </c>
      <c r="D3247">
        <v>30</v>
      </c>
    </row>
    <row r="3248" spans="1:9" x14ac:dyDescent="0.25">
      <c r="A3248" t="s">
        <v>678</v>
      </c>
      <c r="B3248">
        <v>255</v>
      </c>
      <c r="D3248">
        <v>13.4</v>
      </c>
    </row>
    <row r="3249" spans="1:4" x14ac:dyDescent="0.25">
      <c r="A3249" t="s">
        <v>41</v>
      </c>
      <c r="B3249">
        <v>255</v>
      </c>
      <c r="D3249">
        <v>0</v>
      </c>
    </row>
    <row r="3250" spans="1:4" x14ac:dyDescent="0.25">
      <c r="A3250" t="s">
        <v>679</v>
      </c>
      <c r="B3250">
        <v>255</v>
      </c>
      <c r="D3250">
        <v>0</v>
      </c>
    </row>
    <row r="3251" spans="1:4" x14ac:dyDescent="0.25">
      <c r="A3251" t="s">
        <v>563</v>
      </c>
      <c r="B3251">
        <v>255</v>
      </c>
      <c r="D3251">
        <v>0</v>
      </c>
    </row>
    <row r="3252" spans="1:4" x14ac:dyDescent="0.25">
      <c r="A3252" t="s">
        <v>680</v>
      </c>
      <c r="B3252">
        <v>255</v>
      </c>
      <c r="D3252">
        <v>0</v>
      </c>
    </row>
    <row r="3253" spans="1:4" x14ac:dyDescent="0.25">
      <c r="A3253" t="s">
        <v>681</v>
      </c>
      <c r="B3253">
        <v>255</v>
      </c>
      <c r="D3253">
        <v>16</v>
      </c>
    </row>
    <row r="3254" spans="1:4" x14ac:dyDescent="0.25">
      <c r="A3254" t="s">
        <v>682</v>
      </c>
      <c r="B3254">
        <v>255</v>
      </c>
      <c r="D3254">
        <v>200</v>
      </c>
    </row>
    <row r="3255" spans="1:4" x14ac:dyDescent="0.25">
      <c r="A3255" t="s">
        <v>683</v>
      </c>
      <c r="B3255">
        <v>255</v>
      </c>
      <c r="D3255">
        <v>1320</v>
      </c>
    </row>
    <row r="3256" spans="1:4" x14ac:dyDescent="0.25">
      <c r="A3256" t="s">
        <v>684</v>
      </c>
      <c r="B3256">
        <v>255</v>
      </c>
      <c r="D3256">
        <v>880</v>
      </c>
    </row>
    <row r="3257" spans="1:4" x14ac:dyDescent="0.25">
      <c r="A3257" t="s">
        <v>685</v>
      </c>
      <c r="B3257">
        <v>255</v>
      </c>
      <c r="D3257">
        <v>1760</v>
      </c>
    </row>
    <row r="3258" spans="1:4" x14ac:dyDescent="0.25">
      <c r="A3258" t="s">
        <v>686</v>
      </c>
      <c r="B3258">
        <v>255</v>
      </c>
    </row>
    <row r="3259" spans="1:4" x14ac:dyDescent="0.25">
      <c r="A3259" t="s">
        <v>687</v>
      </c>
      <c r="B3259">
        <v>255</v>
      </c>
    </row>
    <row r="3260" spans="1:4" x14ac:dyDescent="0.25">
      <c r="A3260" t="s">
        <v>688</v>
      </c>
      <c r="B3260">
        <v>255</v>
      </c>
    </row>
    <row r="3261" spans="1:4" x14ac:dyDescent="0.25">
      <c r="A3261" t="s">
        <v>689</v>
      </c>
      <c r="B3261">
        <v>255</v>
      </c>
      <c r="D3261" t="b">
        <v>0</v>
      </c>
    </row>
    <row r="3262" spans="1:4" x14ac:dyDescent="0.25">
      <c r="A3262" t="s">
        <v>690</v>
      </c>
      <c r="B3262">
        <v>255</v>
      </c>
      <c r="D3262" t="b">
        <v>0</v>
      </c>
    </row>
    <row r="3263" spans="1:4" x14ac:dyDescent="0.25">
      <c r="A3263" t="s">
        <v>676</v>
      </c>
      <c r="B3263">
        <v>264</v>
      </c>
      <c r="C3263">
        <v>4419</v>
      </c>
    </row>
    <row r="3264" spans="1:4" x14ac:dyDescent="0.25">
      <c r="A3264" t="s">
        <v>36</v>
      </c>
      <c r="B3264">
        <v>264</v>
      </c>
      <c r="C3264">
        <v>0</v>
      </c>
    </row>
    <row r="3265" spans="1:3" x14ac:dyDescent="0.25">
      <c r="A3265" t="s">
        <v>503</v>
      </c>
      <c r="B3265">
        <v>264</v>
      </c>
    </row>
    <row r="3266" spans="1:3" x14ac:dyDescent="0.25">
      <c r="A3266" t="s">
        <v>677</v>
      </c>
      <c r="B3266">
        <v>264</v>
      </c>
      <c r="C3266">
        <v>557</v>
      </c>
    </row>
    <row r="3267" spans="1:3" x14ac:dyDescent="0.25">
      <c r="A3267" t="s">
        <v>42</v>
      </c>
      <c r="B3267">
        <v>264</v>
      </c>
      <c r="C3267">
        <v>30</v>
      </c>
    </row>
    <row r="3268" spans="1:3" x14ac:dyDescent="0.25">
      <c r="A3268" t="s">
        <v>678</v>
      </c>
      <c r="B3268">
        <v>264</v>
      </c>
      <c r="C3268">
        <v>12.7</v>
      </c>
    </row>
    <row r="3269" spans="1:3" x14ac:dyDescent="0.25">
      <c r="A3269" t="s">
        <v>41</v>
      </c>
      <c r="B3269">
        <v>264</v>
      </c>
      <c r="C3269">
        <v>0</v>
      </c>
    </row>
    <row r="3270" spans="1:3" x14ac:dyDescent="0.25">
      <c r="A3270" t="s">
        <v>679</v>
      </c>
      <c r="B3270">
        <v>264</v>
      </c>
      <c r="C3270">
        <v>0</v>
      </c>
    </row>
    <row r="3271" spans="1:3" x14ac:dyDescent="0.25">
      <c r="A3271" t="s">
        <v>563</v>
      </c>
      <c r="B3271">
        <v>264</v>
      </c>
      <c r="C3271">
        <v>0</v>
      </c>
    </row>
    <row r="3272" spans="1:3" x14ac:dyDescent="0.25">
      <c r="A3272" t="s">
        <v>680</v>
      </c>
      <c r="B3272">
        <v>264</v>
      </c>
      <c r="C3272">
        <v>0</v>
      </c>
    </row>
    <row r="3273" spans="1:3" x14ac:dyDescent="0.25">
      <c r="A3273" t="s">
        <v>681</v>
      </c>
      <c r="B3273">
        <v>264</v>
      </c>
      <c r="C3273">
        <v>16</v>
      </c>
    </row>
    <row r="3274" spans="1:3" x14ac:dyDescent="0.25">
      <c r="A3274" t="s">
        <v>682</v>
      </c>
      <c r="B3274">
        <v>264</v>
      </c>
      <c r="C3274">
        <v>200</v>
      </c>
    </row>
    <row r="3275" spans="1:3" x14ac:dyDescent="0.25">
      <c r="A3275" t="s">
        <v>683</v>
      </c>
      <c r="B3275">
        <v>264</v>
      </c>
      <c r="C3275">
        <v>1320</v>
      </c>
    </row>
    <row r="3276" spans="1:3" x14ac:dyDescent="0.25">
      <c r="A3276" t="s">
        <v>684</v>
      </c>
      <c r="B3276">
        <v>264</v>
      </c>
      <c r="C3276">
        <v>880</v>
      </c>
    </row>
    <row r="3277" spans="1:3" x14ac:dyDescent="0.25">
      <c r="A3277" t="s">
        <v>685</v>
      </c>
      <c r="B3277">
        <v>264</v>
      </c>
      <c r="C3277">
        <v>1760</v>
      </c>
    </row>
    <row r="3278" spans="1:3" x14ac:dyDescent="0.25">
      <c r="A3278" t="s">
        <v>686</v>
      </c>
      <c r="B3278">
        <v>264</v>
      </c>
    </row>
    <row r="3279" spans="1:3" x14ac:dyDescent="0.25">
      <c r="A3279" t="s">
        <v>687</v>
      </c>
      <c r="B3279">
        <v>264</v>
      </c>
    </row>
    <row r="3280" spans="1:3" x14ac:dyDescent="0.25">
      <c r="A3280" t="s">
        <v>688</v>
      </c>
      <c r="B3280">
        <v>264</v>
      </c>
    </row>
    <row r="3281" spans="1:4" x14ac:dyDescent="0.25">
      <c r="A3281" t="s">
        <v>689</v>
      </c>
      <c r="B3281">
        <v>264</v>
      </c>
      <c r="C3281" t="b">
        <v>0</v>
      </c>
    </row>
    <row r="3282" spans="1:4" x14ac:dyDescent="0.25">
      <c r="A3282" t="s">
        <v>690</v>
      </c>
      <c r="B3282">
        <v>264</v>
      </c>
      <c r="C3282" t="b">
        <v>0</v>
      </c>
    </row>
    <row r="3283" spans="1:4" x14ac:dyDescent="0.25">
      <c r="A3283" t="s">
        <v>676</v>
      </c>
      <c r="B3283">
        <v>267</v>
      </c>
      <c r="D3283">
        <v>212</v>
      </c>
    </row>
    <row r="3284" spans="1:4" x14ac:dyDescent="0.25">
      <c r="A3284" t="s">
        <v>36</v>
      </c>
      <c r="B3284">
        <v>267</v>
      </c>
      <c r="D3284">
        <v>1</v>
      </c>
    </row>
    <row r="3285" spans="1:4" x14ac:dyDescent="0.25">
      <c r="A3285" t="s">
        <v>503</v>
      </c>
      <c r="B3285">
        <v>267</v>
      </c>
      <c r="D3285" t="s">
        <v>785</v>
      </c>
    </row>
    <row r="3286" spans="1:4" x14ac:dyDescent="0.25">
      <c r="A3286" t="s">
        <v>677</v>
      </c>
      <c r="B3286">
        <v>267</v>
      </c>
      <c r="D3286">
        <v>618</v>
      </c>
    </row>
    <row r="3287" spans="1:4" x14ac:dyDescent="0.25">
      <c r="A3287" t="s">
        <v>42</v>
      </c>
      <c r="B3287">
        <v>267</v>
      </c>
      <c r="D3287">
        <v>40</v>
      </c>
    </row>
    <row r="3288" spans="1:4" x14ac:dyDescent="0.25">
      <c r="A3288" t="s">
        <v>678</v>
      </c>
      <c r="B3288">
        <v>267</v>
      </c>
      <c r="D3288">
        <v>10.5</v>
      </c>
    </row>
    <row r="3289" spans="1:4" x14ac:dyDescent="0.25">
      <c r="A3289" t="s">
        <v>41</v>
      </c>
      <c r="B3289">
        <v>267</v>
      </c>
      <c r="D3289">
        <v>0</v>
      </c>
    </row>
    <row r="3290" spans="1:4" x14ac:dyDescent="0.25">
      <c r="A3290" t="s">
        <v>679</v>
      </c>
      <c r="B3290">
        <v>267</v>
      </c>
      <c r="D3290">
        <v>12</v>
      </c>
    </row>
    <row r="3291" spans="1:4" x14ac:dyDescent="0.25">
      <c r="A3291" t="s">
        <v>563</v>
      </c>
      <c r="B3291">
        <v>267</v>
      </c>
      <c r="D3291">
        <v>0</v>
      </c>
    </row>
    <row r="3292" spans="1:4" x14ac:dyDescent="0.25">
      <c r="A3292" t="s">
        <v>680</v>
      </c>
      <c r="B3292">
        <v>267</v>
      </c>
      <c r="D3292">
        <v>0</v>
      </c>
    </row>
    <row r="3293" spans="1:4" x14ac:dyDescent="0.25">
      <c r="A3293" t="s">
        <v>681</v>
      </c>
      <c r="B3293">
        <v>267</v>
      </c>
      <c r="D3293">
        <v>16</v>
      </c>
    </row>
    <row r="3294" spans="1:4" x14ac:dyDescent="0.25">
      <c r="A3294" t="s">
        <v>682</v>
      </c>
      <c r="B3294">
        <v>267</v>
      </c>
      <c r="D3294">
        <v>200</v>
      </c>
    </row>
    <row r="3295" spans="1:4" x14ac:dyDescent="0.25">
      <c r="A3295" t="s">
        <v>683</v>
      </c>
      <c r="B3295">
        <v>267</v>
      </c>
      <c r="D3295">
        <v>1761</v>
      </c>
    </row>
    <row r="3296" spans="1:4" x14ac:dyDescent="0.25">
      <c r="A3296" t="s">
        <v>684</v>
      </c>
      <c r="B3296">
        <v>267</v>
      </c>
      <c r="D3296">
        <v>1174</v>
      </c>
    </row>
    <row r="3297" spans="1:4" x14ac:dyDescent="0.25">
      <c r="A3297" t="s">
        <v>685</v>
      </c>
      <c r="B3297">
        <v>267</v>
      </c>
      <c r="D3297">
        <v>2348</v>
      </c>
    </row>
    <row r="3298" spans="1:4" x14ac:dyDescent="0.25">
      <c r="A3298" t="s">
        <v>686</v>
      </c>
      <c r="B3298">
        <v>267</v>
      </c>
    </row>
    <row r="3299" spans="1:4" x14ac:dyDescent="0.25">
      <c r="A3299" t="s">
        <v>687</v>
      </c>
      <c r="B3299">
        <v>267</v>
      </c>
    </row>
    <row r="3300" spans="1:4" x14ac:dyDescent="0.25">
      <c r="A3300" t="s">
        <v>688</v>
      </c>
      <c r="B3300">
        <v>267</v>
      </c>
    </row>
    <row r="3301" spans="1:4" x14ac:dyDescent="0.25">
      <c r="A3301" t="s">
        <v>689</v>
      </c>
      <c r="B3301">
        <v>267</v>
      </c>
      <c r="D3301" t="b">
        <v>0</v>
      </c>
    </row>
    <row r="3302" spans="1:4" x14ac:dyDescent="0.25">
      <c r="A3302" t="s">
        <v>690</v>
      </c>
      <c r="B3302">
        <v>267</v>
      </c>
      <c r="D3302" t="b">
        <v>0</v>
      </c>
    </row>
    <row r="3303" spans="1:4" x14ac:dyDescent="0.25">
      <c r="A3303" t="s">
        <v>676</v>
      </c>
      <c r="B3303">
        <v>269</v>
      </c>
      <c r="C3303">
        <v>4417</v>
      </c>
    </row>
    <row r="3304" spans="1:4" x14ac:dyDescent="0.25">
      <c r="A3304" t="s">
        <v>36</v>
      </c>
      <c r="B3304">
        <v>269</v>
      </c>
      <c r="C3304">
        <v>2</v>
      </c>
    </row>
    <row r="3305" spans="1:4" x14ac:dyDescent="0.25">
      <c r="A3305" t="s">
        <v>503</v>
      </c>
      <c r="B3305">
        <v>269</v>
      </c>
    </row>
    <row r="3306" spans="1:4" x14ac:dyDescent="0.25">
      <c r="A3306" t="s">
        <v>677</v>
      </c>
      <c r="B3306">
        <v>269</v>
      </c>
      <c r="C3306">
        <v>581</v>
      </c>
    </row>
    <row r="3307" spans="1:4" x14ac:dyDescent="0.25">
      <c r="A3307" t="s">
        <v>42</v>
      </c>
      <c r="B3307">
        <v>269</v>
      </c>
      <c r="C3307">
        <v>30</v>
      </c>
    </row>
    <row r="3308" spans="1:4" x14ac:dyDescent="0.25">
      <c r="A3308" t="s">
        <v>678</v>
      </c>
      <c r="B3308">
        <v>269</v>
      </c>
      <c r="C3308">
        <v>13.2</v>
      </c>
    </row>
    <row r="3309" spans="1:4" x14ac:dyDescent="0.25">
      <c r="A3309" t="s">
        <v>41</v>
      </c>
      <c r="B3309">
        <v>269</v>
      </c>
      <c r="C3309">
        <v>0</v>
      </c>
    </row>
    <row r="3310" spans="1:4" x14ac:dyDescent="0.25">
      <c r="A3310" t="s">
        <v>679</v>
      </c>
      <c r="B3310">
        <v>269</v>
      </c>
      <c r="C3310">
        <v>0</v>
      </c>
    </row>
    <row r="3311" spans="1:4" x14ac:dyDescent="0.25">
      <c r="A3311" t="s">
        <v>563</v>
      </c>
      <c r="B3311">
        <v>269</v>
      </c>
      <c r="C3311">
        <v>0</v>
      </c>
    </row>
    <row r="3312" spans="1:4" x14ac:dyDescent="0.25">
      <c r="A3312" t="s">
        <v>680</v>
      </c>
      <c r="B3312">
        <v>269</v>
      </c>
      <c r="C3312">
        <v>0</v>
      </c>
    </row>
    <row r="3313" spans="1:5" x14ac:dyDescent="0.25">
      <c r="A3313" t="s">
        <v>681</v>
      </c>
      <c r="B3313">
        <v>269</v>
      </c>
      <c r="C3313">
        <v>16</v>
      </c>
    </row>
    <row r="3314" spans="1:5" x14ac:dyDescent="0.25">
      <c r="A3314" t="s">
        <v>682</v>
      </c>
      <c r="B3314">
        <v>269</v>
      </c>
      <c r="C3314">
        <v>200</v>
      </c>
    </row>
    <row r="3315" spans="1:5" x14ac:dyDescent="0.25">
      <c r="A3315" t="s">
        <v>683</v>
      </c>
      <c r="B3315">
        <v>269</v>
      </c>
      <c r="C3315">
        <v>1320</v>
      </c>
    </row>
    <row r="3316" spans="1:5" x14ac:dyDescent="0.25">
      <c r="A3316" t="s">
        <v>684</v>
      </c>
      <c r="B3316">
        <v>269</v>
      </c>
      <c r="C3316">
        <v>880</v>
      </c>
    </row>
    <row r="3317" spans="1:5" x14ac:dyDescent="0.25">
      <c r="A3317" t="s">
        <v>685</v>
      </c>
      <c r="B3317">
        <v>269</v>
      </c>
      <c r="C3317">
        <v>1760</v>
      </c>
    </row>
    <row r="3318" spans="1:5" x14ac:dyDescent="0.25">
      <c r="A3318" t="s">
        <v>686</v>
      </c>
      <c r="B3318">
        <v>269</v>
      </c>
    </row>
    <row r="3319" spans="1:5" x14ac:dyDescent="0.25">
      <c r="A3319" t="s">
        <v>687</v>
      </c>
      <c r="B3319">
        <v>269</v>
      </c>
    </row>
    <row r="3320" spans="1:5" x14ac:dyDescent="0.25">
      <c r="A3320" t="s">
        <v>688</v>
      </c>
      <c r="B3320">
        <v>269</v>
      </c>
    </row>
    <row r="3321" spans="1:5" x14ac:dyDescent="0.25">
      <c r="A3321" t="s">
        <v>689</v>
      </c>
      <c r="B3321">
        <v>269</v>
      </c>
      <c r="C3321" t="b">
        <v>0</v>
      </c>
    </row>
    <row r="3322" spans="1:5" x14ac:dyDescent="0.25">
      <c r="A3322" t="s">
        <v>690</v>
      </c>
      <c r="B3322">
        <v>269</v>
      </c>
      <c r="C3322" t="b">
        <v>0</v>
      </c>
    </row>
    <row r="3323" spans="1:5" x14ac:dyDescent="0.25">
      <c r="A3323" t="s">
        <v>676</v>
      </c>
      <c r="B3323">
        <v>273</v>
      </c>
      <c r="E3323">
        <v>13</v>
      </c>
    </row>
    <row r="3324" spans="1:5" x14ac:dyDescent="0.25">
      <c r="A3324" t="s">
        <v>36</v>
      </c>
      <c r="B3324">
        <v>273</v>
      </c>
      <c r="E3324">
        <v>1</v>
      </c>
    </row>
    <row r="3325" spans="1:5" x14ac:dyDescent="0.25">
      <c r="A3325" t="s">
        <v>503</v>
      </c>
      <c r="B3325">
        <v>273</v>
      </c>
      <c r="E3325" t="s">
        <v>760</v>
      </c>
    </row>
    <row r="3326" spans="1:5" x14ac:dyDescent="0.25">
      <c r="A3326" t="s">
        <v>677</v>
      </c>
      <c r="B3326">
        <v>273</v>
      </c>
      <c r="E3326">
        <v>390</v>
      </c>
    </row>
    <row r="3327" spans="1:5" x14ac:dyDescent="0.25">
      <c r="A3327" t="s">
        <v>42</v>
      </c>
      <c r="B3327">
        <v>273</v>
      </c>
      <c r="E3327">
        <v>25</v>
      </c>
    </row>
    <row r="3328" spans="1:5" x14ac:dyDescent="0.25">
      <c r="A3328" t="s">
        <v>678</v>
      </c>
      <c r="B3328">
        <v>273</v>
      </c>
      <c r="E3328">
        <v>10.6</v>
      </c>
    </row>
    <row r="3329" spans="1:5" x14ac:dyDescent="0.25">
      <c r="A3329" t="s">
        <v>41</v>
      </c>
      <c r="B3329">
        <v>273</v>
      </c>
      <c r="E3329">
        <v>0</v>
      </c>
    </row>
    <row r="3330" spans="1:5" x14ac:dyDescent="0.25">
      <c r="A3330" t="s">
        <v>679</v>
      </c>
      <c r="B3330">
        <v>273</v>
      </c>
      <c r="E3330">
        <v>0</v>
      </c>
    </row>
    <row r="3331" spans="1:5" x14ac:dyDescent="0.25">
      <c r="A3331" t="s">
        <v>563</v>
      </c>
      <c r="B3331">
        <v>273</v>
      </c>
      <c r="E3331">
        <v>0</v>
      </c>
    </row>
    <row r="3332" spans="1:5" x14ac:dyDescent="0.25">
      <c r="A3332" t="s">
        <v>680</v>
      </c>
      <c r="B3332">
        <v>273</v>
      </c>
      <c r="E3332">
        <v>0</v>
      </c>
    </row>
    <row r="3333" spans="1:5" x14ac:dyDescent="0.25">
      <c r="A3333" t="s">
        <v>681</v>
      </c>
      <c r="B3333">
        <v>273</v>
      </c>
      <c r="E3333">
        <v>16</v>
      </c>
    </row>
    <row r="3334" spans="1:5" x14ac:dyDescent="0.25">
      <c r="A3334" t="s">
        <v>682</v>
      </c>
      <c r="B3334">
        <v>273</v>
      </c>
      <c r="E3334">
        <v>200</v>
      </c>
    </row>
    <row r="3335" spans="1:5" x14ac:dyDescent="0.25">
      <c r="A3335" t="s">
        <v>683</v>
      </c>
      <c r="B3335">
        <v>273</v>
      </c>
      <c r="E3335">
        <v>1101</v>
      </c>
    </row>
    <row r="3336" spans="1:5" x14ac:dyDescent="0.25">
      <c r="A3336" t="s">
        <v>684</v>
      </c>
      <c r="B3336">
        <v>273</v>
      </c>
      <c r="E3336">
        <v>734</v>
      </c>
    </row>
    <row r="3337" spans="1:5" x14ac:dyDescent="0.25">
      <c r="A3337" t="s">
        <v>685</v>
      </c>
      <c r="B3337">
        <v>273</v>
      </c>
      <c r="E3337">
        <v>1468</v>
      </c>
    </row>
    <row r="3338" spans="1:5" x14ac:dyDescent="0.25">
      <c r="A3338" t="s">
        <v>686</v>
      </c>
      <c r="B3338">
        <v>273</v>
      </c>
    </row>
    <row r="3339" spans="1:5" x14ac:dyDescent="0.25">
      <c r="A3339" t="s">
        <v>687</v>
      </c>
      <c r="B3339">
        <v>273</v>
      </c>
    </row>
    <row r="3340" spans="1:5" x14ac:dyDescent="0.25">
      <c r="A3340" t="s">
        <v>688</v>
      </c>
      <c r="B3340">
        <v>273</v>
      </c>
    </row>
    <row r="3341" spans="1:5" x14ac:dyDescent="0.25">
      <c r="A3341" t="s">
        <v>689</v>
      </c>
      <c r="B3341">
        <v>273</v>
      </c>
      <c r="E3341" t="b">
        <v>0</v>
      </c>
    </row>
    <row r="3342" spans="1:5" x14ac:dyDescent="0.25">
      <c r="A3342" t="s">
        <v>690</v>
      </c>
      <c r="B3342">
        <v>273</v>
      </c>
      <c r="E3342" t="b">
        <v>0</v>
      </c>
    </row>
    <row r="3343" spans="1:5" x14ac:dyDescent="0.25">
      <c r="A3343" t="s">
        <v>676</v>
      </c>
      <c r="B3343">
        <v>276</v>
      </c>
      <c r="C3343">
        <v>4912</v>
      </c>
    </row>
    <row r="3344" spans="1:5" x14ac:dyDescent="0.25">
      <c r="A3344" t="s">
        <v>36</v>
      </c>
      <c r="B3344">
        <v>276</v>
      </c>
      <c r="C3344">
        <v>1</v>
      </c>
    </row>
    <row r="3345" spans="1:3" x14ac:dyDescent="0.25">
      <c r="A3345" t="s">
        <v>503</v>
      </c>
      <c r="B3345">
        <v>276</v>
      </c>
      <c r="C3345" t="s">
        <v>829</v>
      </c>
    </row>
    <row r="3346" spans="1:3" x14ac:dyDescent="0.25">
      <c r="A3346" t="s">
        <v>677</v>
      </c>
      <c r="B3346">
        <v>276</v>
      </c>
      <c r="C3346">
        <v>549</v>
      </c>
    </row>
    <row r="3347" spans="1:3" x14ac:dyDescent="0.25">
      <c r="A3347" t="s">
        <v>42</v>
      </c>
      <c r="B3347">
        <v>276</v>
      </c>
      <c r="C3347">
        <v>25</v>
      </c>
    </row>
    <row r="3348" spans="1:3" x14ac:dyDescent="0.25">
      <c r="A3348" t="s">
        <v>678</v>
      </c>
      <c r="B3348">
        <v>276</v>
      </c>
      <c r="C3348">
        <v>15</v>
      </c>
    </row>
    <row r="3349" spans="1:3" x14ac:dyDescent="0.25">
      <c r="A3349" t="s">
        <v>41</v>
      </c>
      <c r="B3349">
        <v>276</v>
      </c>
      <c r="C3349">
        <v>0</v>
      </c>
    </row>
    <row r="3350" spans="1:3" x14ac:dyDescent="0.25">
      <c r="A3350" t="s">
        <v>679</v>
      </c>
      <c r="B3350">
        <v>276</v>
      </c>
      <c r="C3350">
        <v>12</v>
      </c>
    </row>
    <row r="3351" spans="1:3" x14ac:dyDescent="0.25">
      <c r="A3351" t="s">
        <v>563</v>
      </c>
      <c r="B3351">
        <v>276</v>
      </c>
      <c r="C3351">
        <v>0</v>
      </c>
    </row>
    <row r="3352" spans="1:3" x14ac:dyDescent="0.25">
      <c r="A3352" t="s">
        <v>680</v>
      </c>
      <c r="B3352">
        <v>276</v>
      </c>
      <c r="C3352">
        <v>0</v>
      </c>
    </row>
    <row r="3353" spans="1:3" x14ac:dyDescent="0.25">
      <c r="A3353" t="s">
        <v>681</v>
      </c>
      <c r="B3353">
        <v>276</v>
      </c>
      <c r="C3353">
        <v>16</v>
      </c>
    </row>
    <row r="3354" spans="1:3" x14ac:dyDescent="0.25">
      <c r="A3354" t="s">
        <v>682</v>
      </c>
      <c r="B3354">
        <v>276</v>
      </c>
      <c r="C3354">
        <v>200</v>
      </c>
    </row>
    <row r="3355" spans="1:3" x14ac:dyDescent="0.25">
      <c r="A3355" t="s">
        <v>683</v>
      </c>
      <c r="B3355">
        <v>276</v>
      </c>
      <c r="C3355">
        <v>1101</v>
      </c>
    </row>
    <row r="3356" spans="1:3" x14ac:dyDescent="0.25">
      <c r="A3356" t="s">
        <v>684</v>
      </c>
      <c r="B3356">
        <v>276</v>
      </c>
      <c r="C3356">
        <v>734</v>
      </c>
    </row>
    <row r="3357" spans="1:3" x14ac:dyDescent="0.25">
      <c r="A3357" t="s">
        <v>685</v>
      </c>
      <c r="B3357">
        <v>276</v>
      </c>
      <c r="C3357">
        <v>1468</v>
      </c>
    </row>
    <row r="3358" spans="1:3" x14ac:dyDescent="0.25">
      <c r="A3358" t="s">
        <v>686</v>
      </c>
      <c r="B3358">
        <v>276</v>
      </c>
    </row>
    <row r="3359" spans="1:3" x14ac:dyDescent="0.25">
      <c r="A3359" t="s">
        <v>687</v>
      </c>
      <c r="B3359">
        <v>276</v>
      </c>
    </row>
    <row r="3360" spans="1:3" x14ac:dyDescent="0.25">
      <c r="A3360" t="s">
        <v>688</v>
      </c>
      <c r="B3360">
        <v>276</v>
      </c>
    </row>
    <row r="3361" spans="1:4" x14ac:dyDescent="0.25">
      <c r="A3361" t="s">
        <v>689</v>
      </c>
      <c r="B3361">
        <v>276</v>
      </c>
      <c r="C3361" t="b">
        <v>0</v>
      </c>
    </row>
    <row r="3362" spans="1:4" x14ac:dyDescent="0.25">
      <c r="A3362" t="s">
        <v>690</v>
      </c>
      <c r="B3362">
        <v>276</v>
      </c>
      <c r="C3362" t="b">
        <v>0</v>
      </c>
    </row>
    <row r="3363" spans="1:4" x14ac:dyDescent="0.25">
      <c r="A3363" t="s">
        <v>676</v>
      </c>
      <c r="B3363">
        <v>277</v>
      </c>
      <c r="C3363">
        <v>103</v>
      </c>
      <c r="D3363">
        <v>3825</v>
      </c>
    </row>
    <row r="3364" spans="1:4" x14ac:dyDescent="0.25">
      <c r="A3364" t="s">
        <v>36</v>
      </c>
      <c r="B3364">
        <v>277</v>
      </c>
      <c r="C3364">
        <v>2</v>
      </c>
      <c r="D3364" t="s">
        <v>692</v>
      </c>
    </row>
    <row r="3365" spans="1:4" x14ac:dyDescent="0.25">
      <c r="A3365" t="s">
        <v>503</v>
      </c>
      <c r="B3365">
        <v>277</v>
      </c>
      <c r="C3365" t="s">
        <v>797</v>
      </c>
      <c r="D3365" t="s">
        <v>797</v>
      </c>
    </row>
    <row r="3366" spans="1:4" x14ac:dyDescent="0.25">
      <c r="A3366" t="s">
        <v>677</v>
      </c>
      <c r="B3366">
        <v>277</v>
      </c>
      <c r="C3366">
        <v>392</v>
      </c>
      <c r="D3366">
        <v>858</v>
      </c>
    </row>
    <row r="3367" spans="1:4" x14ac:dyDescent="0.25">
      <c r="A3367" t="s">
        <v>42</v>
      </c>
      <c r="B3367">
        <v>277</v>
      </c>
      <c r="C3367">
        <v>40</v>
      </c>
      <c r="D3367">
        <v>40</v>
      </c>
    </row>
    <row r="3368" spans="1:4" x14ac:dyDescent="0.25">
      <c r="A3368" t="s">
        <v>678</v>
      </c>
      <c r="B3368">
        <v>277</v>
      </c>
      <c r="C3368">
        <v>6.7</v>
      </c>
      <c r="D3368">
        <v>14.6</v>
      </c>
    </row>
    <row r="3369" spans="1:4" x14ac:dyDescent="0.25">
      <c r="A3369" t="s">
        <v>41</v>
      </c>
      <c r="B3369">
        <v>277</v>
      </c>
      <c r="C3369">
        <v>0</v>
      </c>
      <c r="D3369">
        <v>0</v>
      </c>
    </row>
    <row r="3370" spans="1:4" x14ac:dyDescent="0.25">
      <c r="A3370" t="s">
        <v>679</v>
      </c>
      <c r="B3370">
        <v>277</v>
      </c>
      <c r="C3370">
        <v>12</v>
      </c>
      <c r="D3370">
        <v>12</v>
      </c>
    </row>
    <row r="3371" spans="1:4" x14ac:dyDescent="0.25">
      <c r="A3371" t="s">
        <v>563</v>
      </c>
      <c r="B3371">
        <v>277</v>
      </c>
      <c r="C3371">
        <v>0</v>
      </c>
      <c r="D3371">
        <v>0</v>
      </c>
    </row>
    <row r="3372" spans="1:4" x14ac:dyDescent="0.25">
      <c r="A3372" t="s">
        <v>680</v>
      </c>
      <c r="B3372">
        <v>277</v>
      </c>
      <c r="C3372">
        <v>0</v>
      </c>
      <c r="D3372">
        <v>0</v>
      </c>
    </row>
    <row r="3373" spans="1:4" x14ac:dyDescent="0.25">
      <c r="A3373" t="s">
        <v>681</v>
      </c>
      <c r="B3373">
        <v>277</v>
      </c>
      <c r="C3373">
        <v>16</v>
      </c>
      <c r="D3373">
        <v>16</v>
      </c>
    </row>
    <row r="3374" spans="1:4" x14ac:dyDescent="0.25">
      <c r="A3374" t="s">
        <v>682</v>
      </c>
      <c r="B3374">
        <v>277</v>
      </c>
      <c r="C3374">
        <v>100</v>
      </c>
      <c r="D3374">
        <v>100</v>
      </c>
    </row>
    <row r="3375" spans="1:4" x14ac:dyDescent="0.25">
      <c r="A3375" t="s">
        <v>683</v>
      </c>
      <c r="B3375">
        <v>277</v>
      </c>
      <c r="C3375">
        <v>1761</v>
      </c>
      <c r="D3375">
        <v>1761</v>
      </c>
    </row>
    <row r="3376" spans="1:4" x14ac:dyDescent="0.25">
      <c r="A3376" t="s">
        <v>684</v>
      </c>
      <c r="B3376">
        <v>277</v>
      </c>
      <c r="C3376">
        <v>1174</v>
      </c>
      <c r="D3376">
        <v>1174</v>
      </c>
    </row>
    <row r="3377" spans="1:4" x14ac:dyDescent="0.25">
      <c r="A3377" t="s">
        <v>685</v>
      </c>
      <c r="B3377">
        <v>277</v>
      </c>
      <c r="C3377">
        <v>2348</v>
      </c>
      <c r="D3377">
        <v>2348</v>
      </c>
    </row>
    <row r="3378" spans="1:4" x14ac:dyDescent="0.25">
      <c r="A3378" t="s">
        <v>686</v>
      </c>
      <c r="B3378">
        <v>277</v>
      </c>
    </row>
    <row r="3379" spans="1:4" x14ac:dyDescent="0.25">
      <c r="A3379" t="s">
        <v>687</v>
      </c>
      <c r="B3379">
        <v>277</v>
      </c>
    </row>
    <row r="3380" spans="1:4" x14ac:dyDescent="0.25">
      <c r="A3380" t="s">
        <v>688</v>
      </c>
      <c r="B3380">
        <v>277</v>
      </c>
    </row>
    <row r="3381" spans="1:4" x14ac:dyDescent="0.25">
      <c r="A3381" t="s">
        <v>689</v>
      </c>
      <c r="B3381">
        <v>277</v>
      </c>
      <c r="C3381" t="b">
        <v>0</v>
      </c>
      <c r="D3381" t="b">
        <v>0</v>
      </c>
    </row>
    <row r="3382" spans="1:4" x14ac:dyDescent="0.25">
      <c r="A3382" t="s">
        <v>690</v>
      </c>
      <c r="B3382">
        <v>277</v>
      </c>
      <c r="C3382" t="b">
        <v>0</v>
      </c>
      <c r="D3382" t="b">
        <v>0</v>
      </c>
    </row>
    <row r="3383" spans="1:4" x14ac:dyDescent="0.25">
      <c r="A3383" t="s">
        <v>676</v>
      </c>
      <c r="B3383">
        <v>278</v>
      </c>
      <c r="C3383">
        <v>2137</v>
      </c>
    </row>
    <row r="3384" spans="1:4" x14ac:dyDescent="0.25">
      <c r="A3384" t="s">
        <v>36</v>
      </c>
      <c r="B3384">
        <v>278</v>
      </c>
      <c r="C3384">
        <v>1</v>
      </c>
    </row>
    <row r="3385" spans="1:4" x14ac:dyDescent="0.25">
      <c r="A3385" t="s">
        <v>503</v>
      </c>
      <c r="B3385">
        <v>278</v>
      </c>
      <c r="C3385" t="s">
        <v>830</v>
      </c>
    </row>
    <row r="3386" spans="1:4" x14ac:dyDescent="0.25">
      <c r="A3386" t="s">
        <v>677</v>
      </c>
      <c r="B3386">
        <v>278</v>
      </c>
      <c r="C3386">
        <v>749</v>
      </c>
    </row>
    <row r="3387" spans="1:4" x14ac:dyDescent="0.25">
      <c r="A3387" t="s">
        <v>42</v>
      </c>
      <c r="B3387">
        <v>278</v>
      </c>
      <c r="C3387">
        <v>25</v>
      </c>
    </row>
    <row r="3388" spans="1:4" x14ac:dyDescent="0.25">
      <c r="A3388" t="s">
        <v>678</v>
      </c>
      <c r="B3388">
        <v>278</v>
      </c>
      <c r="C3388">
        <v>20.399999999999999</v>
      </c>
    </row>
    <row r="3389" spans="1:4" x14ac:dyDescent="0.25">
      <c r="A3389" t="s">
        <v>41</v>
      </c>
      <c r="B3389">
        <v>278</v>
      </c>
      <c r="C3389">
        <v>0</v>
      </c>
    </row>
    <row r="3390" spans="1:4" x14ac:dyDescent="0.25">
      <c r="A3390" t="s">
        <v>679</v>
      </c>
      <c r="B3390">
        <v>278</v>
      </c>
      <c r="C3390">
        <v>12</v>
      </c>
    </row>
    <row r="3391" spans="1:4" x14ac:dyDescent="0.25">
      <c r="A3391" t="s">
        <v>563</v>
      </c>
      <c r="B3391">
        <v>278</v>
      </c>
      <c r="C3391">
        <v>0</v>
      </c>
    </row>
    <row r="3392" spans="1:4" x14ac:dyDescent="0.25">
      <c r="A3392" t="s">
        <v>680</v>
      </c>
      <c r="B3392">
        <v>278</v>
      </c>
      <c r="C3392">
        <v>0</v>
      </c>
    </row>
    <row r="3393" spans="1:4" x14ac:dyDescent="0.25">
      <c r="A3393" t="s">
        <v>681</v>
      </c>
      <c r="B3393">
        <v>278</v>
      </c>
      <c r="C3393">
        <v>16</v>
      </c>
    </row>
    <row r="3394" spans="1:4" x14ac:dyDescent="0.25">
      <c r="A3394" t="s">
        <v>682</v>
      </c>
      <c r="B3394">
        <v>278</v>
      </c>
      <c r="C3394">
        <v>200</v>
      </c>
    </row>
    <row r="3395" spans="1:4" x14ac:dyDescent="0.25">
      <c r="A3395" t="s">
        <v>683</v>
      </c>
      <c r="B3395">
        <v>278</v>
      </c>
      <c r="C3395">
        <v>1101</v>
      </c>
    </row>
    <row r="3396" spans="1:4" x14ac:dyDescent="0.25">
      <c r="A3396" t="s">
        <v>684</v>
      </c>
      <c r="B3396">
        <v>278</v>
      </c>
      <c r="C3396">
        <v>734</v>
      </c>
    </row>
    <row r="3397" spans="1:4" x14ac:dyDescent="0.25">
      <c r="A3397" t="s">
        <v>685</v>
      </c>
      <c r="B3397">
        <v>278</v>
      </c>
      <c r="C3397">
        <v>1468</v>
      </c>
    </row>
    <row r="3398" spans="1:4" x14ac:dyDescent="0.25">
      <c r="A3398" t="s">
        <v>686</v>
      </c>
      <c r="B3398">
        <v>278</v>
      </c>
    </row>
    <row r="3399" spans="1:4" x14ac:dyDescent="0.25">
      <c r="A3399" t="s">
        <v>687</v>
      </c>
      <c r="B3399">
        <v>278</v>
      </c>
    </row>
    <row r="3400" spans="1:4" x14ac:dyDescent="0.25">
      <c r="A3400" t="s">
        <v>688</v>
      </c>
      <c r="B3400">
        <v>278</v>
      </c>
    </row>
    <row r="3401" spans="1:4" x14ac:dyDescent="0.25">
      <c r="A3401" t="s">
        <v>689</v>
      </c>
      <c r="B3401">
        <v>278</v>
      </c>
      <c r="C3401" t="b">
        <v>0</v>
      </c>
    </row>
    <row r="3402" spans="1:4" x14ac:dyDescent="0.25">
      <c r="A3402" t="s">
        <v>690</v>
      </c>
      <c r="B3402">
        <v>278</v>
      </c>
      <c r="C3402" t="b">
        <v>0</v>
      </c>
    </row>
    <row r="3403" spans="1:4" x14ac:dyDescent="0.25">
      <c r="A3403" t="s">
        <v>676</v>
      </c>
      <c r="B3403">
        <v>279</v>
      </c>
      <c r="D3403">
        <v>4912</v>
      </c>
    </row>
    <row r="3404" spans="1:4" x14ac:dyDescent="0.25">
      <c r="A3404" t="s">
        <v>36</v>
      </c>
      <c r="B3404">
        <v>279</v>
      </c>
      <c r="D3404">
        <v>1</v>
      </c>
    </row>
    <row r="3405" spans="1:4" x14ac:dyDescent="0.25">
      <c r="A3405" t="s">
        <v>503</v>
      </c>
      <c r="B3405">
        <v>279</v>
      </c>
      <c r="D3405" t="s">
        <v>829</v>
      </c>
    </row>
    <row r="3406" spans="1:4" x14ac:dyDescent="0.25">
      <c r="A3406" t="s">
        <v>677</v>
      </c>
      <c r="B3406">
        <v>279</v>
      </c>
      <c r="D3406">
        <v>371</v>
      </c>
    </row>
    <row r="3407" spans="1:4" x14ac:dyDescent="0.25">
      <c r="A3407" t="s">
        <v>42</v>
      </c>
      <c r="B3407">
        <v>279</v>
      </c>
      <c r="D3407">
        <v>25</v>
      </c>
    </row>
    <row r="3408" spans="1:4" x14ac:dyDescent="0.25">
      <c r="A3408" t="s">
        <v>678</v>
      </c>
      <c r="B3408">
        <v>279</v>
      </c>
      <c r="D3408">
        <v>10.1</v>
      </c>
    </row>
    <row r="3409" spans="1:4" x14ac:dyDescent="0.25">
      <c r="A3409" t="s">
        <v>41</v>
      </c>
      <c r="B3409">
        <v>279</v>
      </c>
      <c r="D3409">
        <v>0</v>
      </c>
    </row>
    <row r="3410" spans="1:4" x14ac:dyDescent="0.25">
      <c r="A3410" t="s">
        <v>679</v>
      </c>
      <c r="B3410">
        <v>279</v>
      </c>
      <c r="D3410">
        <v>12</v>
      </c>
    </row>
    <row r="3411" spans="1:4" x14ac:dyDescent="0.25">
      <c r="A3411" t="s">
        <v>563</v>
      </c>
      <c r="B3411">
        <v>279</v>
      </c>
      <c r="D3411">
        <v>0</v>
      </c>
    </row>
    <row r="3412" spans="1:4" x14ac:dyDescent="0.25">
      <c r="A3412" t="s">
        <v>680</v>
      </c>
      <c r="B3412">
        <v>279</v>
      </c>
      <c r="D3412">
        <v>0</v>
      </c>
    </row>
    <row r="3413" spans="1:4" x14ac:dyDescent="0.25">
      <c r="A3413" t="s">
        <v>681</v>
      </c>
      <c r="B3413">
        <v>279</v>
      </c>
      <c r="D3413">
        <v>16</v>
      </c>
    </row>
    <row r="3414" spans="1:4" x14ac:dyDescent="0.25">
      <c r="A3414" t="s">
        <v>682</v>
      </c>
      <c r="B3414">
        <v>279</v>
      </c>
      <c r="D3414">
        <v>200</v>
      </c>
    </row>
    <row r="3415" spans="1:4" x14ac:dyDescent="0.25">
      <c r="A3415" t="s">
        <v>683</v>
      </c>
      <c r="B3415">
        <v>279</v>
      </c>
      <c r="D3415">
        <v>1101</v>
      </c>
    </row>
    <row r="3416" spans="1:4" x14ac:dyDescent="0.25">
      <c r="A3416" t="s">
        <v>684</v>
      </c>
      <c r="B3416">
        <v>279</v>
      </c>
      <c r="D3416">
        <v>734</v>
      </c>
    </row>
    <row r="3417" spans="1:4" x14ac:dyDescent="0.25">
      <c r="A3417" t="s">
        <v>685</v>
      </c>
      <c r="B3417">
        <v>279</v>
      </c>
      <c r="D3417">
        <v>1468</v>
      </c>
    </row>
    <row r="3418" spans="1:4" x14ac:dyDescent="0.25">
      <c r="A3418" t="s">
        <v>686</v>
      </c>
      <c r="B3418">
        <v>279</v>
      </c>
    </row>
    <row r="3419" spans="1:4" x14ac:dyDescent="0.25">
      <c r="A3419" t="s">
        <v>687</v>
      </c>
      <c r="B3419">
        <v>279</v>
      </c>
    </row>
    <row r="3420" spans="1:4" x14ac:dyDescent="0.25">
      <c r="A3420" t="s">
        <v>688</v>
      </c>
      <c r="B3420">
        <v>279</v>
      </c>
    </row>
    <row r="3421" spans="1:4" x14ac:dyDescent="0.25">
      <c r="A3421" t="s">
        <v>689</v>
      </c>
      <c r="B3421">
        <v>279</v>
      </c>
      <c r="D3421" t="b">
        <v>0</v>
      </c>
    </row>
    <row r="3422" spans="1:4" x14ac:dyDescent="0.25">
      <c r="A3422" t="s">
        <v>690</v>
      </c>
      <c r="B3422">
        <v>279</v>
      </c>
      <c r="D3422" t="b">
        <v>0</v>
      </c>
    </row>
    <row r="3423" spans="1:4" x14ac:dyDescent="0.25">
      <c r="A3423" t="s">
        <v>676</v>
      </c>
      <c r="B3423">
        <v>280</v>
      </c>
      <c r="D3423">
        <v>4406</v>
      </c>
    </row>
    <row r="3424" spans="1:4" x14ac:dyDescent="0.25">
      <c r="A3424" t="s">
        <v>36</v>
      </c>
      <c r="B3424">
        <v>280</v>
      </c>
      <c r="D3424">
        <v>1</v>
      </c>
    </row>
    <row r="3425" spans="1:4" x14ac:dyDescent="0.25">
      <c r="A3425" t="s">
        <v>503</v>
      </c>
      <c r="B3425">
        <v>280</v>
      </c>
    </row>
    <row r="3426" spans="1:4" x14ac:dyDescent="0.25">
      <c r="A3426" t="s">
        <v>677</v>
      </c>
      <c r="B3426">
        <v>280</v>
      </c>
      <c r="D3426">
        <v>489</v>
      </c>
    </row>
    <row r="3427" spans="1:4" x14ac:dyDescent="0.25">
      <c r="A3427" t="s">
        <v>42</v>
      </c>
      <c r="B3427">
        <v>280</v>
      </c>
      <c r="D3427">
        <v>30</v>
      </c>
    </row>
    <row r="3428" spans="1:4" x14ac:dyDescent="0.25">
      <c r="A3428" t="s">
        <v>678</v>
      </c>
      <c r="B3428">
        <v>280</v>
      </c>
      <c r="D3428">
        <v>11.1</v>
      </c>
    </row>
    <row r="3429" spans="1:4" x14ac:dyDescent="0.25">
      <c r="A3429" t="s">
        <v>41</v>
      </c>
      <c r="B3429">
        <v>280</v>
      </c>
      <c r="D3429">
        <v>0</v>
      </c>
    </row>
    <row r="3430" spans="1:4" x14ac:dyDescent="0.25">
      <c r="A3430" t="s">
        <v>679</v>
      </c>
      <c r="B3430">
        <v>280</v>
      </c>
      <c r="D3430">
        <v>0</v>
      </c>
    </row>
    <row r="3431" spans="1:4" x14ac:dyDescent="0.25">
      <c r="A3431" t="s">
        <v>563</v>
      </c>
      <c r="B3431">
        <v>280</v>
      </c>
      <c r="D3431">
        <v>0</v>
      </c>
    </row>
    <row r="3432" spans="1:4" x14ac:dyDescent="0.25">
      <c r="A3432" t="s">
        <v>680</v>
      </c>
      <c r="B3432">
        <v>280</v>
      </c>
      <c r="D3432">
        <v>0</v>
      </c>
    </row>
    <row r="3433" spans="1:4" x14ac:dyDescent="0.25">
      <c r="A3433" t="s">
        <v>681</v>
      </c>
      <c r="B3433">
        <v>280</v>
      </c>
      <c r="D3433">
        <v>16</v>
      </c>
    </row>
    <row r="3434" spans="1:4" x14ac:dyDescent="0.25">
      <c r="A3434" t="s">
        <v>682</v>
      </c>
      <c r="B3434">
        <v>280</v>
      </c>
      <c r="D3434">
        <v>200</v>
      </c>
    </row>
    <row r="3435" spans="1:4" x14ac:dyDescent="0.25">
      <c r="A3435" t="s">
        <v>683</v>
      </c>
      <c r="B3435">
        <v>280</v>
      </c>
      <c r="D3435">
        <v>1320</v>
      </c>
    </row>
    <row r="3436" spans="1:4" x14ac:dyDescent="0.25">
      <c r="A3436" t="s">
        <v>684</v>
      </c>
      <c r="B3436">
        <v>280</v>
      </c>
      <c r="D3436">
        <v>880</v>
      </c>
    </row>
    <row r="3437" spans="1:4" x14ac:dyDescent="0.25">
      <c r="A3437" t="s">
        <v>685</v>
      </c>
      <c r="B3437">
        <v>280</v>
      </c>
      <c r="D3437">
        <v>1760</v>
      </c>
    </row>
    <row r="3438" spans="1:4" x14ac:dyDescent="0.25">
      <c r="A3438" t="s">
        <v>686</v>
      </c>
      <c r="B3438">
        <v>280</v>
      </c>
    </row>
    <row r="3439" spans="1:4" x14ac:dyDescent="0.25">
      <c r="A3439" t="s">
        <v>687</v>
      </c>
      <c r="B3439">
        <v>280</v>
      </c>
    </row>
    <row r="3440" spans="1:4" x14ac:dyDescent="0.25">
      <c r="A3440" t="s">
        <v>688</v>
      </c>
      <c r="B3440">
        <v>280</v>
      </c>
    </row>
    <row r="3441" spans="1:6" x14ac:dyDescent="0.25">
      <c r="A3441" t="s">
        <v>689</v>
      </c>
      <c r="B3441">
        <v>280</v>
      </c>
      <c r="D3441" t="b">
        <v>0</v>
      </c>
    </row>
    <row r="3442" spans="1:6" x14ac:dyDescent="0.25">
      <c r="A3442" t="s">
        <v>690</v>
      </c>
      <c r="B3442">
        <v>280</v>
      </c>
      <c r="D3442" t="b">
        <v>0</v>
      </c>
    </row>
    <row r="3443" spans="1:6" x14ac:dyDescent="0.25">
      <c r="A3443" t="s">
        <v>676</v>
      </c>
      <c r="B3443">
        <v>285</v>
      </c>
      <c r="F3443">
        <v>4915</v>
      </c>
    </row>
    <row r="3444" spans="1:6" x14ac:dyDescent="0.25">
      <c r="A3444" t="s">
        <v>36</v>
      </c>
      <c r="B3444">
        <v>285</v>
      </c>
      <c r="F3444">
        <v>1</v>
      </c>
    </row>
    <row r="3445" spans="1:6" x14ac:dyDescent="0.25">
      <c r="A3445" t="s">
        <v>503</v>
      </c>
      <c r="B3445">
        <v>285</v>
      </c>
      <c r="F3445" t="s">
        <v>831</v>
      </c>
    </row>
    <row r="3446" spans="1:6" x14ac:dyDescent="0.25">
      <c r="A3446" t="s">
        <v>677</v>
      </c>
      <c r="B3446">
        <v>285</v>
      </c>
      <c r="F3446">
        <v>107</v>
      </c>
    </row>
    <row r="3447" spans="1:6" x14ac:dyDescent="0.25">
      <c r="A3447" t="s">
        <v>42</v>
      </c>
      <c r="B3447">
        <v>285</v>
      </c>
      <c r="F3447">
        <v>25</v>
      </c>
    </row>
    <row r="3448" spans="1:6" x14ac:dyDescent="0.25">
      <c r="A3448" t="s">
        <v>678</v>
      </c>
      <c r="B3448">
        <v>285</v>
      </c>
      <c r="F3448">
        <v>2.9</v>
      </c>
    </row>
    <row r="3449" spans="1:6" x14ac:dyDescent="0.25">
      <c r="A3449" t="s">
        <v>41</v>
      </c>
      <c r="B3449">
        <v>285</v>
      </c>
      <c r="F3449">
        <v>0</v>
      </c>
    </row>
    <row r="3450" spans="1:6" x14ac:dyDescent="0.25">
      <c r="A3450" t="s">
        <v>679</v>
      </c>
      <c r="B3450">
        <v>285</v>
      </c>
      <c r="F3450">
        <v>0</v>
      </c>
    </row>
    <row r="3451" spans="1:6" x14ac:dyDescent="0.25">
      <c r="A3451" t="s">
        <v>563</v>
      </c>
      <c r="B3451">
        <v>285</v>
      </c>
      <c r="F3451">
        <v>0</v>
      </c>
    </row>
    <row r="3452" spans="1:6" x14ac:dyDescent="0.25">
      <c r="A3452" t="s">
        <v>680</v>
      </c>
      <c r="B3452">
        <v>285</v>
      </c>
      <c r="F3452">
        <v>0</v>
      </c>
    </row>
    <row r="3453" spans="1:6" x14ac:dyDescent="0.25">
      <c r="A3453" t="s">
        <v>681</v>
      </c>
      <c r="B3453">
        <v>285</v>
      </c>
      <c r="F3453">
        <v>16</v>
      </c>
    </row>
    <row r="3454" spans="1:6" x14ac:dyDescent="0.25">
      <c r="A3454" t="s">
        <v>682</v>
      </c>
      <c r="B3454">
        <v>285</v>
      </c>
      <c r="F3454">
        <v>200</v>
      </c>
    </row>
    <row r="3455" spans="1:6" x14ac:dyDescent="0.25">
      <c r="A3455" t="s">
        <v>683</v>
      </c>
      <c r="B3455">
        <v>285</v>
      </c>
      <c r="F3455">
        <v>1101</v>
      </c>
    </row>
    <row r="3456" spans="1:6" x14ac:dyDescent="0.25">
      <c r="A3456" t="s">
        <v>684</v>
      </c>
      <c r="B3456">
        <v>285</v>
      </c>
      <c r="F3456">
        <v>734</v>
      </c>
    </row>
    <row r="3457" spans="1:6" x14ac:dyDescent="0.25">
      <c r="A3457" t="s">
        <v>685</v>
      </c>
      <c r="B3457">
        <v>285</v>
      </c>
      <c r="F3457">
        <v>1468</v>
      </c>
    </row>
    <row r="3458" spans="1:6" x14ac:dyDescent="0.25">
      <c r="A3458" t="s">
        <v>686</v>
      </c>
      <c r="B3458">
        <v>285</v>
      </c>
    </row>
    <row r="3459" spans="1:6" x14ac:dyDescent="0.25">
      <c r="A3459" t="s">
        <v>687</v>
      </c>
      <c r="B3459">
        <v>285</v>
      </c>
    </row>
    <row r="3460" spans="1:6" x14ac:dyDescent="0.25">
      <c r="A3460" t="s">
        <v>688</v>
      </c>
      <c r="B3460">
        <v>285</v>
      </c>
    </row>
    <row r="3461" spans="1:6" x14ac:dyDescent="0.25">
      <c r="A3461" t="s">
        <v>689</v>
      </c>
      <c r="B3461">
        <v>285</v>
      </c>
      <c r="F3461" t="b">
        <v>0</v>
      </c>
    </row>
    <row r="3462" spans="1:6" x14ac:dyDescent="0.25">
      <c r="A3462" t="s">
        <v>690</v>
      </c>
      <c r="B3462">
        <v>285</v>
      </c>
      <c r="F3462" t="b">
        <v>0</v>
      </c>
    </row>
    <row r="3463" spans="1:6" x14ac:dyDescent="0.25">
      <c r="A3463" t="s">
        <v>676</v>
      </c>
      <c r="B3463">
        <v>287</v>
      </c>
      <c r="C3463">
        <v>190</v>
      </c>
      <c r="E3463">
        <v>2124</v>
      </c>
      <c r="F3463">
        <v>9</v>
      </c>
    </row>
    <row r="3464" spans="1:6" x14ac:dyDescent="0.25">
      <c r="A3464" t="s">
        <v>36</v>
      </c>
      <c r="B3464">
        <v>287</v>
      </c>
      <c r="C3464">
        <v>1</v>
      </c>
      <c r="E3464">
        <v>2</v>
      </c>
      <c r="F3464">
        <v>1</v>
      </c>
    </row>
    <row r="3465" spans="1:6" x14ac:dyDescent="0.25">
      <c r="A3465" t="s">
        <v>503</v>
      </c>
      <c r="B3465">
        <v>287</v>
      </c>
      <c r="C3465" t="s">
        <v>819</v>
      </c>
      <c r="E3465" t="s">
        <v>760</v>
      </c>
      <c r="F3465" t="s">
        <v>760</v>
      </c>
    </row>
    <row r="3466" spans="1:6" x14ac:dyDescent="0.25">
      <c r="A3466" t="s">
        <v>677</v>
      </c>
      <c r="B3466">
        <v>287</v>
      </c>
      <c r="C3466">
        <v>248</v>
      </c>
      <c r="E3466">
        <v>205</v>
      </c>
      <c r="F3466">
        <v>556</v>
      </c>
    </row>
    <row r="3467" spans="1:6" x14ac:dyDescent="0.25">
      <c r="A3467" t="s">
        <v>42</v>
      </c>
      <c r="B3467">
        <v>287</v>
      </c>
      <c r="C3467">
        <v>25</v>
      </c>
      <c r="E3467">
        <v>25</v>
      </c>
      <c r="F3467">
        <v>25</v>
      </c>
    </row>
    <row r="3468" spans="1:6" x14ac:dyDescent="0.25">
      <c r="A3468" t="s">
        <v>678</v>
      </c>
      <c r="B3468">
        <v>287</v>
      </c>
      <c r="C3468">
        <v>6.8</v>
      </c>
      <c r="E3468">
        <v>5.6</v>
      </c>
      <c r="F3468">
        <v>15.2</v>
      </c>
    </row>
    <row r="3469" spans="1:6" x14ac:dyDescent="0.25">
      <c r="A3469" t="s">
        <v>41</v>
      </c>
      <c r="B3469">
        <v>287</v>
      </c>
      <c r="C3469">
        <v>0</v>
      </c>
      <c r="E3469">
        <v>0</v>
      </c>
      <c r="F3469">
        <v>0</v>
      </c>
    </row>
    <row r="3470" spans="1:6" x14ac:dyDescent="0.25">
      <c r="A3470" t="s">
        <v>679</v>
      </c>
      <c r="B3470">
        <v>287</v>
      </c>
      <c r="C3470">
        <v>12</v>
      </c>
      <c r="E3470">
        <v>12</v>
      </c>
      <c r="F3470">
        <v>12</v>
      </c>
    </row>
    <row r="3471" spans="1:6" x14ac:dyDescent="0.25">
      <c r="A3471" t="s">
        <v>563</v>
      </c>
      <c r="B3471">
        <v>287</v>
      </c>
      <c r="C3471">
        <v>0</v>
      </c>
      <c r="E3471">
        <v>0</v>
      </c>
      <c r="F3471">
        <v>0</v>
      </c>
    </row>
    <row r="3472" spans="1:6" x14ac:dyDescent="0.25">
      <c r="A3472" t="s">
        <v>680</v>
      </c>
      <c r="B3472">
        <v>287</v>
      </c>
      <c r="C3472">
        <v>0</v>
      </c>
      <c r="E3472">
        <v>0</v>
      </c>
      <c r="F3472">
        <v>0</v>
      </c>
    </row>
    <row r="3473" spans="1:6" x14ac:dyDescent="0.25">
      <c r="A3473" t="s">
        <v>681</v>
      </c>
      <c r="B3473">
        <v>287</v>
      </c>
      <c r="C3473">
        <v>16</v>
      </c>
      <c r="E3473">
        <v>16</v>
      </c>
      <c r="F3473">
        <v>16</v>
      </c>
    </row>
    <row r="3474" spans="1:6" x14ac:dyDescent="0.25">
      <c r="A3474" t="s">
        <v>682</v>
      </c>
      <c r="B3474">
        <v>287</v>
      </c>
      <c r="C3474">
        <v>200</v>
      </c>
      <c r="E3474">
        <v>200</v>
      </c>
      <c r="F3474">
        <v>200</v>
      </c>
    </row>
    <row r="3475" spans="1:6" x14ac:dyDescent="0.25">
      <c r="A3475" t="s">
        <v>683</v>
      </c>
      <c r="B3475">
        <v>287</v>
      </c>
      <c r="C3475">
        <v>1101</v>
      </c>
      <c r="E3475">
        <v>1101</v>
      </c>
      <c r="F3475">
        <v>1101</v>
      </c>
    </row>
    <row r="3476" spans="1:6" x14ac:dyDescent="0.25">
      <c r="A3476" t="s">
        <v>684</v>
      </c>
      <c r="B3476">
        <v>287</v>
      </c>
      <c r="C3476">
        <v>734</v>
      </c>
      <c r="E3476">
        <v>734</v>
      </c>
      <c r="F3476">
        <v>734</v>
      </c>
    </row>
    <row r="3477" spans="1:6" x14ac:dyDescent="0.25">
      <c r="A3477" t="s">
        <v>685</v>
      </c>
      <c r="B3477">
        <v>287</v>
      </c>
      <c r="C3477">
        <v>1468</v>
      </c>
      <c r="E3477">
        <v>1468</v>
      </c>
      <c r="F3477">
        <v>1468</v>
      </c>
    </row>
    <row r="3478" spans="1:6" x14ac:dyDescent="0.25">
      <c r="A3478" t="s">
        <v>686</v>
      </c>
      <c r="B3478">
        <v>287</v>
      </c>
    </row>
    <row r="3479" spans="1:6" x14ac:dyDescent="0.25">
      <c r="A3479" t="s">
        <v>687</v>
      </c>
      <c r="B3479">
        <v>287</v>
      </c>
    </row>
    <row r="3480" spans="1:6" x14ac:dyDescent="0.25">
      <c r="A3480" t="s">
        <v>688</v>
      </c>
      <c r="B3480">
        <v>287</v>
      </c>
    </row>
    <row r="3481" spans="1:6" x14ac:dyDescent="0.25">
      <c r="A3481" t="s">
        <v>689</v>
      </c>
      <c r="B3481">
        <v>287</v>
      </c>
      <c r="C3481" t="b">
        <v>0</v>
      </c>
      <c r="E3481" t="b">
        <v>0</v>
      </c>
      <c r="F3481" t="b">
        <v>0</v>
      </c>
    </row>
    <row r="3482" spans="1:6" x14ac:dyDescent="0.25">
      <c r="A3482" t="s">
        <v>690</v>
      </c>
      <c r="B3482">
        <v>287</v>
      </c>
      <c r="C3482" t="b">
        <v>0</v>
      </c>
      <c r="E3482" t="b">
        <v>0</v>
      </c>
      <c r="F3482" t="b">
        <v>0</v>
      </c>
    </row>
    <row r="3483" spans="1:6" x14ac:dyDescent="0.25">
      <c r="A3483" t="s">
        <v>676</v>
      </c>
      <c r="B3483">
        <v>289</v>
      </c>
      <c r="F3483">
        <v>4924</v>
      </c>
    </row>
    <row r="3484" spans="1:6" x14ac:dyDescent="0.25">
      <c r="A3484" t="s">
        <v>36</v>
      </c>
      <c r="B3484">
        <v>289</v>
      </c>
      <c r="F3484">
        <v>2</v>
      </c>
    </row>
    <row r="3485" spans="1:6" x14ac:dyDescent="0.25">
      <c r="A3485" t="s">
        <v>503</v>
      </c>
      <c r="B3485">
        <v>289</v>
      </c>
      <c r="F3485" t="s">
        <v>832</v>
      </c>
    </row>
    <row r="3486" spans="1:6" x14ac:dyDescent="0.25">
      <c r="A3486" t="s">
        <v>677</v>
      </c>
      <c r="B3486">
        <v>289</v>
      </c>
      <c r="F3486">
        <v>504</v>
      </c>
    </row>
    <row r="3487" spans="1:6" x14ac:dyDescent="0.25">
      <c r="A3487" t="s">
        <v>42</v>
      </c>
      <c r="B3487">
        <v>289</v>
      </c>
      <c r="F3487">
        <v>40</v>
      </c>
    </row>
    <row r="3488" spans="1:6" x14ac:dyDescent="0.25">
      <c r="A3488" t="s">
        <v>678</v>
      </c>
      <c r="B3488">
        <v>289</v>
      </c>
      <c r="F3488">
        <v>8.6</v>
      </c>
    </row>
    <row r="3489" spans="1:6" x14ac:dyDescent="0.25">
      <c r="A3489" t="s">
        <v>41</v>
      </c>
      <c r="B3489">
        <v>289</v>
      </c>
      <c r="F3489">
        <v>0</v>
      </c>
    </row>
    <row r="3490" spans="1:6" x14ac:dyDescent="0.25">
      <c r="A3490" t="s">
        <v>679</v>
      </c>
      <c r="B3490">
        <v>289</v>
      </c>
      <c r="F3490">
        <v>12</v>
      </c>
    </row>
    <row r="3491" spans="1:6" x14ac:dyDescent="0.25">
      <c r="A3491" t="s">
        <v>563</v>
      </c>
      <c r="B3491">
        <v>289</v>
      </c>
      <c r="F3491">
        <v>0</v>
      </c>
    </row>
    <row r="3492" spans="1:6" x14ac:dyDescent="0.25">
      <c r="A3492" t="s">
        <v>680</v>
      </c>
      <c r="B3492">
        <v>289</v>
      </c>
      <c r="F3492">
        <v>1</v>
      </c>
    </row>
    <row r="3493" spans="1:6" x14ac:dyDescent="0.25">
      <c r="A3493" t="s">
        <v>681</v>
      </c>
      <c r="B3493">
        <v>289</v>
      </c>
      <c r="F3493">
        <v>16</v>
      </c>
    </row>
    <row r="3494" spans="1:6" x14ac:dyDescent="0.25">
      <c r="A3494" t="s">
        <v>682</v>
      </c>
      <c r="B3494">
        <v>289</v>
      </c>
      <c r="F3494">
        <v>200</v>
      </c>
    </row>
    <row r="3495" spans="1:6" x14ac:dyDescent="0.25">
      <c r="A3495" t="s">
        <v>683</v>
      </c>
      <c r="B3495">
        <v>289</v>
      </c>
      <c r="F3495">
        <v>1761</v>
      </c>
    </row>
    <row r="3496" spans="1:6" x14ac:dyDescent="0.25">
      <c r="A3496" t="s">
        <v>684</v>
      </c>
      <c r="B3496">
        <v>289</v>
      </c>
      <c r="F3496">
        <v>1174</v>
      </c>
    </row>
    <row r="3497" spans="1:6" x14ac:dyDescent="0.25">
      <c r="A3497" t="s">
        <v>685</v>
      </c>
      <c r="B3497">
        <v>289</v>
      </c>
      <c r="F3497">
        <v>2348</v>
      </c>
    </row>
    <row r="3498" spans="1:6" x14ac:dyDescent="0.25">
      <c r="A3498" t="s">
        <v>686</v>
      </c>
      <c r="B3498">
        <v>289</v>
      </c>
    </row>
    <row r="3499" spans="1:6" x14ac:dyDescent="0.25">
      <c r="A3499" t="s">
        <v>687</v>
      </c>
      <c r="B3499">
        <v>289</v>
      </c>
    </row>
    <row r="3500" spans="1:6" x14ac:dyDescent="0.25">
      <c r="A3500" t="s">
        <v>688</v>
      </c>
      <c r="B3500">
        <v>289</v>
      </c>
    </row>
    <row r="3501" spans="1:6" x14ac:dyDescent="0.25">
      <c r="A3501" t="s">
        <v>689</v>
      </c>
      <c r="B3501">
        <v>289</v>
      </c>
      <c r="F3501" t="b">
        <v>0</v>
      </c>
    </row>
    <row r="3502" spans="1:6" x14ac:dyDescent="0.25">
      <c r="A3502" t="s">
        <v>690</v>
      </c>
      <c r="B3502">
        <v>289</v>
      </c>
      <c r="F3502" t="b">
        <v>0</v>
      </c>
    </row>
    <row r="3503" spans="1:6" x14ac:dyDescent="0.25">
      <c r="A3503" t="s">
        <v>676</v>
      </c>
      <c r="B3503">
        <v>291</v>
      </c>
      <c r="D3503">
        <v>4924</v>
      </c>
    </row>
    <row r="3504" spans="1:6" x14ac:dyDescent="0.25">
      <c r="A3504" t="s">
        <v>36</v>
      </c>
      <c r="B3504">
        <v>291</v>
      </c>
      <c r="D3504">
        <v>2</v>
      </c>
    </row>
    <row r="3505" spans="1:4" x14ac:dyDescent="0.25">
      <c r="A3505" t="s">
        <v>503</v>
      </c>
      <c r="B3505">
        <v>291</v>
      </c>
      <c r="D3505" t="s">
        <v>738</v>
      </c>
    </row>
    <row r="3506" spans="1:4" x14ac:dyDescent="0.25">
      <c r="A3506" t="s">
        <v>677</v>
      </c>
      <c r="B3506">
        <v>291</v>
      </c>
      <c r="D3506">
        <v>545</v>
      </c>
    </row>
    <row r="3507" spans="1:4" x14ac:dyDescent="0.25">
      <c r="A3507" t="s">
        <v>42</v>
      </c>
      <c r="B3507">
        <v>291</v>
      </c>
      <c r="D3507">
        <v>25</v>
      </c>
    </row>
    <row r="3508" spans="1:4" x14ac:dyDescent="0.25">
      <c r="A3508" t="s">
        <v>678</v>
      </c>
      <c r="B3508">
        <v>291</v>
      </c>
      <c r="D3508">
        <v>14.9</v>
      </c>
    </row>
    <row r="3509" spans="1:4" x14ac:dyDescent="0.25">
      <c r="A3509" t="s">
        <v>41</v>
      </c>
      <c r="B3509">
        <v>291</v>
      </c>
      <c r="D3509">
        <v>0</v>
      </c>
    </row>
    <row r="3510" spans="1:4" x14ac:dyDescent="0.25">
      <c r="A3510" t="s">
        <v>679</v>
      </c>
      <c r="B3510">
        <v>291</v>
      </c>
      <c r="D3510">
        <v>12</v>
      </c>
    </row>
    <row r="3511" spans="1:4" x14ac:dyDescent="0.25">
      <c r="A3511" t="s">
        <v>563</v>
      </c>
      <c r="B3511">
        <v>291</v>
      </c>
      <c r="D3511">
        <v>0</v>
      </c>
    </row>
    <row r="3512" spans="1:4" x14ac:dyDescent="0.25">
      <c r="A3512" t="s">
        <v>680</v>
      </c>
      <c r="B3512">
        <v>291</v>
      </c>
      <c r="D3512">
        <v>1</v>
      </c>
    </row>
    <row r="3513" spans="1:4" x14ac:dyDescent="0.25">
      <c r="A3513" t="s">
        <v>681</v>
      </c>
      <c r="B3513">
        <v>291</v>
      </c>
      <c r="D3513">
        <v>16</v>
      </c>
    </row>
    <row r="3514" spans="1:4" x14ac:dyDescent="0.25">
      <c r="A3514" t="s">
        <v>682</v>
      </c>
      <c r="B3514">
        <v>291</v>
      </c>
      <c r="D3514">
        <v>200</v>
      </c>
    </row>
    <row r="3515" spans="1:4" x14ac:dyDescent="0.25">
      <c r="A3515" t="s">
        <v>683</v>
      </c>
      <c r="B3515">
        <v>291</v>
      </c>
      <c r="D3515">
        <v>1101</v>
      </c>
    </row>
    <row r="3516" spans="1:4" x14ac:dyDescent="0.25">
      <c r="A3516" t="s">
        <v>684</v>
      </c>
      <c r="B3516">
        <v>291</v>
      </c>
      <c r="D3516">
        <v>734</v>
      </c>
    </row>
    <row r="3517" spans="1:4" x14ac:dyDescent="0.25">
      <c r="A3517" t="s">
        <v>685</v>
      </c>
      <c r="B3517">
        <v>291</v>
      </c>
      <c r="D3517">
        <v>1468</v>
      </c>
    </row>
    <row r="3518" spans="1:4" x14ac:dyDescent="0.25">
      <c r="A3518" t="s">
        <v>686</v>
      </c>
      <c r="B3518">
        <v>291</v>
      </c>
    </row>
    <row r="3519" spans="1:4" x14ac:dyDescent="0.25">
      <c r="A3519" t="s">
        <v>687</v>
      </c>
      <c r="B3519">
        <v>291</v>
      </c>
    </row>
    <row r="3520" spans="1:4" x14ac:dyDescent="0.25">
      <c r="A3520" t="s">
        <v>688</v>
      </c>
      <c r="B3520">
        <v>291</v>
      </c>
    </row>
    <row r="3521" spans="1:6" x14ac:dyDescent="0.25">
      <c r="A3521" t="s">
        <v>689</v>
      </c>
      <c r="B3521">
        <v>291</v>
      </c>
      <c r="D3521" t="b">
        <v>0</v>
      </c>
    </row>
    <row r="3522" spans="1:6" x14ac:dyDescent="0.25">
      <c r="A3522" t="s">
        <v>690</v>
      </c>
      <c r="B3522">
        <v>291</v>
      </c>
      <c r="D3522" t="b">
        <v>0</v>
      </c>
    </row>
    <row r="3523" spans="1:6" x14ac:dyDescent="0.25">
      <c r="A3523" t="s">
        <v>676</v>
      </c>
      <c r="B3523">
        <v>300</v>
      </c>
      <c r="F3523">
        <v>3750</v>
      </c>
    </row>
    <row r="3524" spans="1:6" x14ac:dyDescent="0.25">
      <c r="A3524" t="s">
        <v>36</v>
      </c>
      <c r="B3524">
        <v>300</v>
      </c>
      <c r="F3524">
        <v>1</v>
      </c>
    </row>
    <row r="3525" spans="1:6" x14ac:dyDescent="0.25">
      <c r="A3525" t="s">
        <v>503</v>
      </c>
      <c r="B3525">
        <v>300</v>
      </c>
      <c r="F3525" t="s">
        <v>801</v>
      </c>
    </row>
    <row r="3526" spans="1:6" x14ac:dyDescent="0.25">
      <c r="A3526" t="s">
        <v>677</v>
      </c>
      <c r="B3526">
        <v>300</v>
      </c>
      <c r="F3526">
        <v>1552</v>
      </c>
    </row>
    <row r="3527" spans="1:6" x14ac:dyDescent="0.25">
      <c r="A3527" t="s">
        <v>42</v>
      </c>
      <c r="B3527">
        <v>300</v>
      </c>
      <c r="F3527">
        <v>30</v>
      </c>
    </row>
    <row r="3528" spans="1:6" x14ac:dyDescent="0.25">
      <c r="A3528" t="s">
        <v>678</v>
      </c>
      <c r="B3528">
        <v>300</v>
      </c>
      <c r="F3528">
        <v>35.299999999999997</v>
      </c>
    </row>
    <row r="3529" spans="1:6" x14ac:dyDescent="0.25">
      <c r="A3529" t="s">
        <v>41</v>
      </c>
      <c r="B3529">
        <v>300</v>
      </c>
      <c r="F3529">
        <v>0</v>
      </c>
    </row>
    <row r="3530" spans="1:6" x14ac:dyDescent="0.25">
      <c r="A3530" t="s">
        <v>679</v>
      </c>
      <c r="B3530">
        <v>300</v>
      </c>
      <c r="F3530">
        <v>12</v>
      </c>
    </row>
    <row r="3531" spans="1:6" x14ac:dyDescent="0.25">
      <c r="A3531" t="s">
        <v>563</v>
      </c>
      <c r="B3531">
        <v>300</v>
      </c>
      <c r="F3531">
        <v>0</v>
      </c>
    </row>
    <row r="3532" spans="1:6" x14ac:dyDescent="0.25">
      <c r="A3532" t="s">
        <v>680</v>
      </c>
      <c r="B3532">
        <v>300</v>
      </c>
      <c r="F3532">
        <v>0</v>
      </c>
    </row>
    <row r="3533" spans="1:6" x14ac:dyDescent="0.25">
      <c r="A3533" t="s">
        <v>681</v>
      </c>
      <c r="B3533">
        <v>300</v>
      </c>
      <c r="F3533">
        <v>16</v>
      </c>
    </row>
    <row r="3534" spans="1:6" x14ac:dyDescent="0.25">
      <c r="A3534" t="s">
        <v>682</v>
      </c>
      <c r="B3534">
        <v>300</v>
      </c>
      <c r="F3534">
        <v>200</v>
      </c>
    </row>
    <row r="3535" spans="1:6" x14ac:dyDescent="0.25">
      <c r="A3535" t="s">
        <v>683</v>
      </c>
      <c r="B3535">
        <v>300</v>
      </c>
      <c r="F3535">
        <v>1320</v>
      </c>
    </row>
    <row r="3536" spans="1:6" x14ac:dyDescent="0.25">
      <c r="A3536" t="s">
        <v>684</v>
      </c>
      <c r="B3536">
        <v>300</v>
      </c>
      <c r="F3536">
        <v>880</v>
      </c>
    </row>
    <row r="3537" spans="1:6" x14ac:dyDescent="0.25">
      <c r="A3537" t="s">
        <v>685</v>
      </c>
      <c r="B3537">
        <v>300</v>
      </c>
      <c r="F3537">
        <v>1760</v>
      </c>
    </row>
    <row r="3538" spans="1:6" x14ac:dyDescent="0.25">
      <c r="A3538" t="s">
        <v>686</v>
      </c>
      <c r="B3538">
        <v>300</v>
      </c>
    </row>
    <row r="3539" spans="1:6" x14ac:dyDescent="0.25">
      <c r="A3539" t="s">
        <v>687</v>
      </c>
      <c r="B3539">
        <v>300</v>
      </c>
    </row>
    <row r="3540" spans="1:6" x14ac:dyDescent="0.25">
      <c r="A3540" t="s">
        <v>688</v>
      </c>
      <c r="B3540">
        <v>300</v>
      </c>
    </row>
    <row r="3541" spans="1:6" x14ac:dyDescent="0.25">
      <c r="A3541" t="s">
        <v>689</v>
      </c>
      <c r="B3541">
        <v>300</v>
      </c>
      <c r="F3541" t="b">
        <v>0</v>
      </c>
    </row>
    <row r="3542" spans="1:6" x14ac:dyDescent="0.25">
      <c r="A3542" t="s">
        <v>690</v>
      </c>
      <c r="B3542">
        <v>300</v>
      </c>
      <c r="F3542" t="b">
        <v>0</v>
      </c>
    </row>
    <row r="3543" spans="1:6" x14ac:dyDescent="0.25">
      <c r="A3543" t="s">
        <v>676</v>
      </c>
      <c r="B3543">
        <v>301</v>
      </c>
      <c r="C3543">
        <v>10</v>
      </c>
    </row>
    <row r="3544" spans="1:6" x14ac:dyDescent="0.25">
      <c r="A3544" t="s">
        <v>36</v>
      </c>
      <c r="B3544">
        <v>301</v>
      </c>
      <c r="C3544">
        <v>1</v>
      </c>
    </row>
    <row r="3545" spans="1:6" x14ac:dyDescent="0.25">
      <c r="A3545" t="s">
        <v>503</v>
      </c>
      <c r="B3545">
        <v>301</v>
      </c>
      <c r="C3545" t="s">
        <v>761</v>
      </c>
    </row>
    <row r="3546" spans="1:6" x14ac:dyDescent="0.25">
      <c r="A3546" t="s">
        <v>677</v>
      </c>
      <c r="B3546">
        <v>301</v>
      </c>
      <c r="C3546">
        <v>399</v>
      </c>
    </row>
    <row r="3547" spans="1:6" x14ac:dyDescent="0.25">
      <c r="A3547" t="s">
        <v>42</v>
      </c>
      <c r="B3547">
        <v>301</v>
      </c>
      <c r="C3547">
        <v>25</v>
      </c>
    </row>
    <row r="3548" spans="1:6" x14ac:dyDescent="0.25">
      <c r="A3548" t="s">
        <v>678</v>
      </c>
      <c r="B3548">
        <v>301</v>
      </c>
      <c r="C3548">
        <v>10.9</v>
      </c>
    </row>
    <row r="3549" spans="1:6" x14ac:dyDescent="0.25">
      <c r="A3549" t="s">
        <v>41</v>
      </c>
      <c r="B3549">
        <v>301</v>
      </c>
      <c r="C3549">
        <v>0</v>
      </c>
    </row>
    <row r="3550" spans="1:6" x14ac:dyDescent="0.25">
      <c r="A3550" t="s">
        <v>679</v>
      </c>
      <c r="B3550">
        <v>301</v>
      </c>
      <c r="C3550">
        <v>0</v>
      </c>
    </row>
    <row r="3551" spans="1:6" x14ac:dyDescent="0.25">
      <c r="A3551" t="s">
        <v>563</v>
      </c>
      <c r="B3551">
        <v>301</v>
      </c>
      <c r="C3551">
        <v>0</v>
      </c>
    </row>
    <row r="3552" spans="1:6" x14ac:dyDescent="0.25">
      <c r="A3552" t="s">
        <v>680</v>
      </c>
      <c r="B3552">
        <v>301</v>
      </c>
      <c r="C3552">
        <v>0</v>
      </c>
    </row>
    <row r="3553" spans="1:5" x14ac:dyDescent="0.25">
      <c r="A3553" t="s">
        <v>681</v>
      </c>
      <c r="B3553">
        <v>301</v>
      </c>
      <c r="C3553">
        <v>16</v>
      </c>
    </row>
    <row r="3554" spans="1:5" x14ac:dyDescent="0.25">
      <c r="A3554" t="s">
        <v>682</v>
      </c>
      <c r="B3554">
        <v>301</v>
      </c>
      <c r="C3554">
        <v>200</v>
      </c>
    </row>
    <row r="3555" spans="1:5" x14ac:dyDescent="0.25">
      <c r="A3555" t="s">
        <v>683</v>
      </c>
      <c r="B3555">
        <v>301</v>
      </c>
      <c r="C3555">
        <v>1101</v>
      </c>
    </row>
    <row r="3556" spans="1:5" x14ac:dyDescent="0.25">
      <c r="A3556" t="s">
        <v>684</v>
      </c>
      <c r="B3556">
        <v>301</v>
      </c>
      <c r="C3556">
        <v>734</v>
      </c>
    </row>
    <row r="3557" spans="1:5" x14ac:dyDescent="0.25">
      <c r="A3557" t="s">
        <v>685</v>
      </c>
      <c r="B3557">
        <v>301</v>
      </c>
      <c r="C3557">
        <v>1468</v>
      </c>
    </row>
    <row r="3558" spans="1:5" x14ac:dyDescent="0.25">
      <c r="A3558" t="s">
        <v>686</v>
      </c>
      <c r="B3558">
        <v>301</v>
      </c>
    </row>
    <row r="3559" spans="1:5" x14ac:dyDescent="0.25">
      <c r="A3559" t="s">
        <v>687</v>
      </c>
      <c r="B3559">
        <v>301</v>
      </c>
    </row>
    <row r="3560" spans="1:5" x14ac:dyDescent="0.25">
      <c r="A3560" t="s">
        <v>688</v>
      </c>
      <c r="B3560">
        <v>301</v>
      </c>
    </row>
    <row r="3561" spans="1:5" x14ac:dyDescent="0.25">
      <c r="A3561" t="s">
        <v>689</v>
      </c>
      <c r="B3561">
        <v>301</v>
      </c>
      <c r="C3561" t="b">
        <v>0</v>
      </c>
    </row>
    <row r="3562" spans="1:5" x14ac:dyDescent="0.25">
      <c r="A3562" t="s">
        <v>690</v>
      </c>
      <c r="B3562">
        <v>301</v>
      </c>
      <c r="C3562" t="b">
        <v>0</v>
      </c>
    </row>
    <row r="3563" spans="1:5" x14ac:dyDescent="0.25">
      <c r="A3563" t="s">
        <v>676</v>
      </c>
      <c r="B3563">
        <v>303</v>
      </c>
      <c r="E3563">
        <v>3450</v>
      </c>
    </row>
    <row r="3564" spans="1:5" x14ac:dyDescent="0.25">
      <c r="A3564" t="s">
        <v>36</v>
      </c>
      <c r="B3564">
        <v>303</v>
      </c>
      <c r="E3564">
        <v>1</v>
      </c>
    </row>
    <row r="3565" spans="1:5" x14ac:dyDescent="0.25">
      <c r="A3565" t="s">
        <v>503</v>
      </c>
      <c r="B3565">
        <v>303</v>
      </c>
      <c r="E3565" t="s">
        <v>815</v>
      </c>
    </row>
    <row r="3566" spans="1:5" x14ac:dyDescent="0.25">
      <c r="A3566" t="s">
        <v>677</v>
      </c>
      <c r="B3566">
        <v>303</v>
      </c>
      <c r="E3566">
        <v>763</v>
      </c>
    </row>
    <row r="3567" spans="1:5" x14ac:dyDescent="0.25">
      <c r="A3567" t="s">
        <v>42</v>
      </c>
      <c r="B3567">
        <v>303</v>
      </c>
      <c r="E3567">
        <v>25</v>
      </c>
    </row>
    <row r="3568" spans="1:5" x14ac:dyDescent="0.25">
      <c r="A3568" t="s">
        <v>678</v>
      </c>
      <c r="B3568">
        <v>303</v>
      </c>
      <c r="E3568">
        <v>20.8</v>
      </c>
    </row>
    <row r="3569" spans="1:5" x14ac:dyDescent="0.25">
      <c r="A3569" t="s">
        <v>41</v>
      </c>
      <c r="B3569">
        <v>303</v>
      </c>
      <c r="E3569">
        <v>0</v>
      </c>
    </row>
    <row r="3570" spans="1:5" x14ac:dyDescent="0.25">
      <c r="A3570" t="s">
        <v>679</v>
      </c>
      <c r="B3570">
        <v>303</v>
      </c>
      <c r="E3570">
        <v>12</v>
      </c>
    </row>
    <row r="3571" spans="1:5" x14ac:dyDescent="0.25">
      <c r="A3571" t="s">
        <v>563</v>
      </c>
      <c r="B3571">
        <v>303</v>
      </c>
      <c r="E3571">
        <v>0</v>
      </c>
    </row>
    <row r="3572" spans="1:5" x14ac:dyDescent="0.25">
      <c r="A3572" t="s">
        <v>680</v>
      </c>
      <c r="B3572">
        <v>303</v>
      </c>
      <c r="E3572">
        <v>0</v>
      </c>
    </row>
    <row r="3573" spans="1:5" x14ac:dyDescent="0.25">
      <c r="A3573" t="s">
        <v>681</v>
      </c>
      <c r="B3573">
        <v>303</v>
      </c>
      <c r="E3573">
        <v>16</v>
      </c>
    </row>
    <row r="3574" spans="1:5" x14ac:dyDescent="0.25">
      <c r="A3574" t="s">
        <v>682</v>
      </c>
      <c r="B3574">
        <v>303</v>
      </c>
      <c r="E3574">
        <v>200</v>
      </c>
    </row>
    <row r="3575" spans="1:5" x14ac:dyDescent="0.25">
      <c r="A3575" t="s">
        <v>683</v>
      </c>
      <c r="B3575">
        <v>303</v>
      </c>
      <c r="E3575">
        <v>1101</v>
      </c>
    </row>
    <row r="3576" spans="1:5" x14ac:dyDescent="0.25">
      <c r="A3576" t="s">
        <v>684</v>
      </c>
      <c r="B3576">
        <v>303</v>
      </c>
      <c r="E3576">
        <v>734</v>
      </c>
    </row>
    <row r="3577" spans="1:5" x14ac:dyDescent="0.25">
      <c r="A3577" t="s">
        <v>685</v>
      </c>
      <c r="B3577">
        <v>303</v>
      </c>
      <c r="E3577">
        <v>1468</v>
      </c>
    </row>
    <row r="3578" spans="1:5" x14ac:dyDescent="0.25">
      <c r="A3578" t="s">
        <v>686</v>
      </c>
      <c r="B3578">
        <v>303</v>
      </c>
    </row>
    <row r="3579" spans="1:5" x14ac:dyDescent="0.25">
      <c r="A3579" t="s">
        <v>687</v>
      </c>
      <c r="B3579">
        <v>303</v>
      </c>
    </row>
    <row r="3580" spans="1:5" x14ac:dyDescent="0.25">
      <c r="A3580" t="s">
        <v>688</v>
      </c>
      <c r="B3580">
        <v>303</v>
      </c>
    </row>
    <row r="3581" spans="1:5" x14ac:dyDescent="0.25">
      <c r="A3581" t="s">
        <v>689</v>
      </c>
      <c r="B3581">
        <v>303</v>
      </c>
      <c r="E3581" t="b">
        <v>0</v>
      </c>
    </row>
    <row r="3582" spans="1:5" x14ac:dyDescent="0.25">
      <c r="A3582" t="s">
        <v>690</v>
      </c>
      <c r="B3582">
        <v>303</v>
      </c>
      <c r="E3582" t="b">
        <v>0</v>
      </c>
    </row>
    <row r="3583" spans="1:5" x14ac:dyDescent="0.25">
      <c r="A3583" t="s">
        <v>676</v>
      </c>
      <c r="B3583">
        <v>307</v>
      </c>
      <c r="E3583">
        <v>2950</v>
      </c>
    </row>
    <row r="3584" spans="1:5" x14ac:dyDescent="0.25">
      <c r="A3584" t="s">
        <v>36</v>
      </c>
      <c r="B3584">
        <v>307</v>
      </c>
      <c r="E3584">
        <v>1</v>
      </c>
    </row>
    <row r="3585" spans="1:5" x14ac:dyDescent="0.25">
      <c r="A3585" t="s">
        <v>503</v>
      </c>
      <c r="B3585">
        <v>307</v>
      </c>
      <c r="E3585" t="s">
        <v>801</v>
      </c>
    </row>
    <row r="3586" spans="1:5" x14ac:dyDescent="0.25">
      <c r="A3586" t="s">
        <v>677</v>
      </c>
      <c r="B3586">
        <v>307</v>
      </c>
      <c r="E3586">
        <v>964</v>
      </c>
    </row>
    <row r="3587" spans="1:5" x14ac:dyDescent="0.25">
      <c r="A3587" t="s">
        <v>42</v>
      </c>
      <c r="B3587">
        <v>307</v>
      </c>
      <c r="E3587">
        <v>25</v>
      </c>
    </row>
    <row r="3588" spans="1:5" x14ac:dyDescent="0.25">
      <c r="A3588" t="s">
        <v>678</v>
      </c>
      <c r="B3588">
        <v>307</v>
      </c>
      <c r="E3588">
        <v>26.3</v>
      </c>
    </row>
    <row r="3589" spans="1:5" x14ac:dyDescent="0.25">
      <c r="A3589" t="s">
        <v>41</v>
      </c>
      <c r="B3589">
        <v>307</v>
      </c>
      <c r="E3589">
        <v>0</v>
      </c>
    </row>
    <row r="3590" spans="1:5" x14ac:dyDescent="0.25">
      <c r="A3590" t="s">
        <v>679</v>
      </c>
      <c r="B3590">
        <v>307</v>
      </c>
      <c r="E3590">
        <v>12</v>
      </c>
    </row>
    <row r="3591" spans="1:5" x14ac:dyDescent="0.25">
      <c r="A3591" t="s">
        <v>563</v>
      </c>
      <c r="B3591">
        <v>307</v>
      </c>
      <c r="E3591">
        <v>0</v>
      </c>
    </row>
    <row r="3592" spans="1:5" x14ac:dyDescent="0.25">
      <c r="A3592" t="s">
        <v>680</v>
      </c>
      <c r="B3592">
        <v>307</v>
      </c>
      <c r="E3592">
        <v>0</v>
      </c>
    </row>
    <row r="3593" spans="1:5" x14ac:dyDescent="0.25">
      <c r="A3593" t="s">
        <v>681</v>
      </c>
      <c r="B3593">
        <v>307</v>
      </c>
      <c r="E3593">
        <v>16</v>
      </c>
    </row>
    <row r="3594" spans="1:5" x14ac:dyDescent="0.25">
      <c r="A3594" t="s">
        <v>682</v>
      </c>
      <c r="B3594">
        <v>307</v>
      </c>
      <c r="E3594">
        <v>200</v>
      </c>
    </row>
    <row r="3595" spans="1:5" x14ac:dyDescent="0.25">
      <c r="A3595" t="s">
        <v>683</v>
      </c>
      <c r="B3595">
        <v>307</v>
      </c>
      <c r="E3595">
        <v>1101</v>
      </c>
    </row>
    <row r="3596" spans="1:5" x14ac:dyDescent="0.25">
      <c r="A3596" t="s">
        <v>684</v>
      </c>
      <c r="B3596">
        <v>307</v>
      </c>
      <c r="E3596">
        <v>734</v>
      </c>
    </row>
    <row r="3597" spans="1:5" x14ac:dyDescent="0.25">
      <c r="A3597" t="s">
        <v>685</v>
      </c>
      <c r="B3597">
        <v>307</v>
      </c>
      <c r="E3597">
        <v>1468</v>
      </c>
    </row>
    <row r="3598" spans="1:5" x14ac:dyDescent="0.25">
      <c r="A3598" t="s">
        <v>686</v>
      </c>
      <c r="B3598">
        <v>307</v>
      </c>
    </row>
    <row r="3599" spans="1:5" x14ac:dyDescent="0.25">
      <c r="A3599" t="s">
        <v>687</v>
      </c>
      <c r="B3599">
        <v>307</v>
      </c>
    </row>
    <row r="3600" spans="1:5" x14ac:dyDescent="0.25">
      <c r="A3600" t="s">
        <v>688</v>
      </c>
      <c r="B3600">
        <v>307</v>
      </c>
    </row>
    <row r="3601" spans="1:6" x14ac:dyDescent="0.25">
      <c r="A3601" t="s">
        <v>689</v>
      </c>
      <c r="B3601">
        <v>307</v>
      </c>
      <c r="E3601" t="b">
        <v>0</v>
      </c>
    </row>
    <row r="3602" spans="1:6" x14ac:dyDescent="0.25">
      <c r="A3602" t="s">
        <v>690</v>
      </c>
      <c r="B3602">
        <v>307</v>
      </c>
      <c r="E3602" t="b">
        <v>0</v>
      </c>
    </row>
    <row r="3603" spans="1:6" x14ac:dyDescent="0.25">
      <c r="A3603" t="s">
        <v>676</v>
      </c>
      <c r="B3603">
        <v>308</v>
      </c>
      <c r="F3603">
        <v>90</v>
      </c>
    </row>
    <row r="3604" spans="1:6" x14ac:dyDescent="0.25">
      <c r="A3604" t="s">
        <v>36</v>
      </c>
      <c r="B3604">
        <v>308</v>
      </c>
      <c r="F3604">
        <v>3</v>
      </c>
    </row>
    <row r="3605" spans="1:6" x14ac:dyDescent="0.25">
      <c r="A3605" t="s">
        <v>503</v>
      </c>
      <c r="B3605">
        <v>308</v>
      </c>
      <c r="F3605" t="s">
        <v>791</v>
      </c>
    </row>
    <row r="3606" spans="1:6" x14ac:dyDescent="0.25">
      <c r="A3606" t="s">
        <v>677</v>
      </c>
      <c r="B3606">
        <v>308</v>
      </c>
      <c r="F3606">
        <v>881</v>
      </c>
    </row>
    <row r="3607" spans="1:6" x14ac:dyDescent="0.25">
      <c r="A3607" t="s">
        <v>42</v>
      </c>
      <c r="B3607">
        <v>308</v>
      </c>
      <c r="F3607">
        <v>40</v>
      </c>
    </row>
    <row r="3608" spans="1:6" x14ac:dyDescent="0.25">
      <c r="A3608" t="s">
        <v>678</v>
      </c>
      <c r="B3608">
        <v>308</v>
      </c>
      <c r="F3608">
        <v>15</v>
      </c>
    </row>
    <row r="3609" spans="1:6" x14ac:dyDescent="0.25">
      <c r="A3609" t="s">
        <v>41</v>
      </c>
      <c r="B3609">
        <v>308</v>
      </c>
      <c r="F3609">
        <v>0</v>
      </c>
    </row>
    <row r="3610" spans="1:6" x14ac:dyDescent="0.25">
      <c r="A3610" t="s">
        <v>679</v>
      </c>
      <c r="B3610">
        <v>308</v>
      </c>
      <c r="F3610">
        <v>0</v>
      </c>
    </row>
    <row r="3611" spans="1:6" x14ac:dyDescent="0.25">
      <c r="A3611" t="s">
        <v>563</v>
      </c>
      <c r="B3611">
        <v>308</v>
      </c>
      <c r="F3611">
        <v>0</v>
      </c>
    </row>
    <row r="3612" spans="1:6" x14ac:dyDescent="0.25">
      <c r="A3612" t="s">
        <v>680</v>
      </c>
      <c r="B3612">
        <v>308</v>
      </c>
      <c r="F3612">
        <v>0</v>
      </c>
    </row>
    <row r="3613" spans="1:6" x14ac:dyDescent="0.25">
      <c r="A3613" t="s">
        <v>681</v>
      </c>
      <c r="B3613">
        <v>308</v>
      </c>
      <c r="F3613">
        <v>16</v>
      </c>
    </row>
    <row r="3614" spans="1:6" x14ac:dyDescent="0.25">
      <c r="A3614" t="s">
        <v>682</v>
      </c>
      <c r="B3614">
        <v>308</v>
      </c>
      <c r="F3614">
        <v>200</v>
      </c>
    </row>
    <row r="3615" spans="1:6" x14ac:dyDescent="0.25">
      <c r="A3615" t="s">
        <v>683</v>
      </c>
      <c r="B3615">
        <v>308</v>
      </c>
      <c r="F3615">
        <v>1761</v>
      </c>
    </row>
    <row r="3616" spans="1:6" x14ac:dyDescent="0.25">
      <c r="A3616" t="s">
        <v>684</v>
      </c>
      <c r="B3616">
        <v>308</v>
      </c>
      <c r="F3616">
        <v>1174</v>
      </c>
    </row>
    <row r="3617" spans="1:6" x14ac:dyDescent="0.25">
      <c r="A3617" t="s">
        <v>685</v>
      </c>
      <c r="B3617">
        <v>308</v>
      </c>
      <c r="F3617">
        <v>2348</v>
      </c>
    </row>
    <row r="3618" spans="1:6" x14ac:dyDescent="0.25">
      <c r="A3618" t="s">
        <v>686</v>
      </c>
      <c r="B3618">
        <v>308</v>
      </c>
    </row>
    <row r="3619" spans="1:6" x14ac:dyDescent="0.25">
      <c r="A3619" t="s">
        <v>687</v>
      </c>
      <c r="B3619">
        <v>308</v>
      </c>
    </row>
    <row r="3620" spans="1:6" x14ac:dyDescent="0.25">
      <c r="A3620" t="s">
        <v>688</v>
      </c>
      <c r="B3620">
        <v>308</v>
      </c>
    </row>
    <row r="3621" spans="1:6" x14ac:dyDescent="0.25">
      <c r="A3621" t="s">
        <v>689</v>
      </c>
      <c r="B3621">
        <v>308</v>
      </c>
      <c r="F3621" t="b">
        <v>0</v>
      </c>
    </row>
    <row r="3622" spans="1:6" x14ac:dyDescent="0.25">
      <c r="A3622" t="s">
        <v>690</v>
      </c>
      <c r="B3622">
        <v>308</v>
      </c>
      <c r="F3622" t="b">
        <v>0</v>
      </c>
    </row>
    <row r="3623" spans="1:6" x14ac:dyDescent="0.25">
      <c r="A3623" t="s">
        <v>676</v>
      </c>
      <c r="B3623">
        <v>309</v>
      </c>
      <c r="F3623">
        <v>3325</v>
      </c>
    </row>
    <row r="3624" spans="1:6" x14ac:dyDescent="0.25">
      <c r="A3624" t="s">
        <v>36</v>
      </c>
      <c r="B3624">
        <v>309</v>
      </c>
      <c r="F3624">
        <v>1</v>
      </c>
    </row>
    <row r="3625" spans="1:6" x14ac:dyDescent="0.25">
      <c r="A3625" t="s">
        <v>503</v>
      </c>
      <c r="B3625">
        <v>309</v>
      </c>
      <c r="F3625" t="s">
        <v>766</v>
      </c>
    </row>
    <row r="3626" spans="1:6" x14ac:dyDescent="0.25">
      <c r="A3626" t="s">
        <v>677</v>
      </c>
      <c r="B3626">
        <v>309</v>
      </c>
      <c r="F3626">
        <v>430</v>
      </c>
    </row>
    <row r="3627" spans="1:6" x14ac:dyDescent="0.25">
      <c r="A3627" t="s">
        <v>42</v>
      </c>
      <c r="B3627">
        <v>309</v>
      </c>
      <c r="F3627">
        <v>25</v>
      </c>
    </row>
    <row r="3628" spans="1:6" x14ac:dyDescent="0.25">
      <c r="A3628" t="s">
        <v>678</v>
      </c>
      <c r="B3628">
        <v>309</v>
      </c>
      <c r="F3628">
        <v>11.7</v>
      </c>
    </row>
    <row r="3629" spans="1:6" x14ac:dyDescent="0.25">
      <c r="A3629" t="s">
        <v>41</v>
      </c>
      <c r="B3629">
        <v>309</v>
      </c>
      <c r="F3629">
        <v>0</v>
      </c>
    </row>
    <row r="3630" spans="1:6" x14ac:dyDescent="0.25">
      <c r="A3630" t="s">
        <v>679</v>
      </c>
      <c r="B3630">
        <v>309</v>
      </c>
      <c r="F3630">
        <v>12</v>
      </c>
    </row>
    <row r="3631" spans="1:6" x14ac:dyDescent="0.25">
      <c r="A3631" t="s">
        <v>563</v>
      </c>
      <c r="B3631">
        <v>309</v>
      </c>
      <c r="F3631">
        <v>0</v>
      </c>
    </row>
    <row r="3632" spans="1:6" x14ac:dyDescent="0.25">
      <c r="A3632" t="s">
        <v>680</v>
      </c>
      <c r="B3632">
        <v>309</v>
      </c>
      <c r="F3632">
        <v>0</v>
      </c>
    </row>
    <row r="3633" spans="1:6" x14ac:dyDescent="0.25">
      <c r="A3633" t="s">
        <v>681</v>
      </c>
      <c r="B3633">
        <v>309</v>
      </c>
      <c r="F3633">
        <v>16</v>
      </c>
    </row>
    <row r="3634" spans="1:6" x14ac:dyDescent="0.25">
      <c r="A3634" t="s">
        <v>682</v>
      </c>
      <c r="B3634">
        <v>309</v>
      </c>
      <c r="F3634">
        <v>200</v>
      </c>
    </row>
    <row r="3635" spans="1:6" x14ac:dyDescent="0.25">
      <c r="A3635" t="s">
        <v>683</v>
      </c>
      <c r="B3635">
        <v>309</v>
      </c>
      <c r="F3635">
        <v>1101</v>
      </c>
    </row>
    <row r="3636" spans="1:6" x14ac:dyDescent="0.25">
      <c r="A3636" t="s">
        <v>684</v>
      </c>
      <c r="B3636">
        <v>309</v>
      </c>
      <c r="F3636">
        <v>734</v>
      </c>
    </row>
    <row r="3637" spans="1:6" x14ac:dyDescent="0.25">
      <c r="A3637" t="s">
        <v>685</v>
      </c>
      <c r="B3637">
        <v>309</v>
      </c>
      <c r="F3637">
        <v>1468</v>
      </c>
    </row>
    <row r="3638" spans="1:6" x14ac:dyDescent="0.25">
      <c r="A3638" t="s">
        <v>686</v>
      </c>
      <c r="B3638">
        <v>309</v>
      </c>
    </row>
    <row r="3639" spans="1:6" x14ac:dyDescent="0.25">
      <c r="A3639" t="s">
        <v>687</v>
      </c>
      <c r="B3639">
        <v>309</v>
      </c>
    </row>
    <row r="3640" spans="1:6" x14ac:dyDescent="0.25">
      <c r="A3640" t="s">
        <v>688</v>
      </c>
      <c r="B3640">
        <v>309</v>
      </c>
    </row>
    <row r="3641" spans="1:6" x14ac:dyDescent="0.25">
      <c r="A3641" t="s">
        <v>689</v>
      </c>
      <c r="B3641">
        <v>309</v>
      </c>
      <c r="F3641" t="b">
        <v>0</v>
      </c>
    </row>
    <row r="3642" spans="1:6" x14ac:dyDescent="0.25">
      <c r="A3642" t="s">
        <v>690</v>
      </c>
      <c r="B3642">
        <v>309</v>
      </c>
      <c r="F3642" t="b">
        <v>0</v>
      </c>
    </row>
    <row r="3643" spans="1:6" x14ac:dyDescent="0.25">
      <c r="A3643" t="s">
        <v>676</v>
      </c>
      <c r="B3643">
        <v>313</v>
      </c>
      <c r="C3643">
        <v>11</v>
      </c>
    </row>
    <row r="3644" spans="1:6" x14ac:dyDescent="0.25">
      <c r="A3644" t="s">
        <v>36</v>
      </c>
      <c r="B3644">
        <v>313</v>
      </c>
      <c r="C3644">
        <v>1</v>
      </c>
    </row>
    <row r="3645" spans="1:6" x14ac:dyDescent="0.25">
      <c r="A3645" t="s">
        <v>503</v>
      </c>
      <c r="B3645">
        <v>313</v>
      </c>
      <c r="C3645" t="s">
        <v>762</v>
      </c>
    </row>
    <row r="3646" spans="1:6" x14ac:dyDescent="0.25">
      <c r="A3646" t="s">
        <v>677</v>
      </c>
      <c r="B3646">
        <v>313</v>
      </c>
      <c r="C3646">
        <v>414</v>
      </c>
    </row>
    <row r="3647" spans="1:6" x14ac:dyDescent="0.25">
      <c r="A3647" t="s">
        <v>42</v>
      </c>
      <c r="B3647">
        <v>313</v>
      </c>
      <c r="C3647">
        <v>25</v>
      </c>
    </row>
    <row r="3648" spans="1:6" x14ac:dyDescent="0.25">
      <c r="A3648" t="s">
        <v>678</v>
      </c>
      <c r="B3648">
        <v>313</v>
      </c>
      <c r="C3648">
        <v>11.3</v>
      </c>
    </row>
    <row r="3649" spans="1:8" x14ac:dyDescent="0.25">
      <c r="A3649" t="s">
        <v>41</v>
      </c>
      <c r="B3649">
        <v>313</v>
      </c>
      <c r="C3649">
        <v>0</v>
      </c>
    </row>
    <row r="3650" spans="1:8" x14ac:dyDescent="0.25">
      <c r="A3650" t="s">
        <v>679</v>
      </c>
      <c r="B3650">
        <v>313</v>
      </c>
      <c r="C3650">
        <v>0</v>
      </c>
    </row>
    <row r="3651" spans="1:8" x14ac:dyDescent="0.25">
      <c r="A3651" t="s">
        <v>563</v>
      </c>
      <c r="B3651">
        <v>313</v>
      </c>
      <c r="C3651">
        <v>0</v>
      </c>
    </row>
    <row r="3652" spans="1:8" x14ac:dyDescent="0.25">
      <c r="A3652" t="s">
        <v>680</v>
      </c>
      <c r="B3652">
        <v>313</v>
      </c>
      <c r="C3652">
        <v>0</v>
      </c>
    </row>
    <row r="3653" spans="1:8" x14ac:dyDescent="0.25">
      <c r="A3653" t="s">
        <v>681</v>
      </c>
      <c r="B3653">
        <v>313</v>
      </c>
      <c r="C3653">
        <v>16</v>
      </c>
    </row>
    <row r="3654" spans="1:8" x14ac:dyDescent="0.25">
      <c r="A3654" t="s">
        <v>682</v>
      </c>
      <c r="B3654">
        <v>313</v>
      </c>
      <c r="C3654">
        <v>200</v>
      </c>
    </row>
    <row r="3655" spans="1:8" x14ac:dyDescent="0.25">
      <c r="A3655" t="s">
        <v>683</v>
      </c>
      <c r="B3655">
        <v>313</v>
      </c>
      <c r="C3655">
        <v>1101</v>
      </c>
    </row>
    <row r="3656" spans="1:8" x14ac:dyDescent="0.25">
      <c r="A3656" t="s">
        <v>684</v>
      </c>
      <c r="B3656">
        <v>313</v>
      </c>
      <c r="C3656">
        <v>734</v>
      </c>
    </row>
    <row r="3657" spans="1:8" x14ac:dyDescent="0.25">
      <c r="A3657" t="s">
        <v>685</v>
      </c>
      <c r="B3657">
        <v>313</v>
      </c>
      <c r="C3657">
        <v>1468</v>
      </c>
    </row>
    <row r="3658" spans="1:8" x14ac:dyDescent="0.25">
      <c r="A3658" t="s">
        <v>686</v>
      </c>
      <c r="B3658">
        <v>313</v>
      </c>
    </row>
    <row r="3659" spans="1:8" x14ac:dyDescent="0.25">
      <c r="A3659" t="s">
        <v>687</v>
      </c>
      <c r="B3659">
        <v>313</v>
      </c>
    </row>
    <row r="3660" spans="1:8" x14ac:dyDescent="0.25">
      <c r="A3660" t="s">
        <v>688</v>
      </c>
      <c r="B3660">
        <v>313</v>
      </c>
    </row>
    <row r="3661" spans="1:8" x14ac:dyDescent="0.25">
      <c r="A3661" t="s">
        <v>689</v>
      </c>
      <c r="B3661">
        <v>313</v>
      </c>
      <c r="C3661" t="b">
        <v>0</v>
      </c>
    </row>
    <row r="3662" spans="1:8" x14ac:dyDescent="0.25">
      <c r="A3662" t="s">
        <v>690</v>
      </c>
      <c r="B3662">
        <v>313</v>
      </c>
      <c r="C3662" t="b">
        <v>0</v>
      </c>
    </row>
    <row r="3663" spans="1:8" x14ac:dyDescent="0.25">
      <c r="A3663" t="s">
        <v>676</v>
      </c>
      <c r="B3663">
        <v>314</v>
      </c>
      <c r="D3663">
        <v>388</v>
      </c>
      <c r="H3663">
        <v>4374</v>
      </c>
    </row>
    <row r="3664" spans="1:8" x14ac:dyDescent="0.25">
      <c r="A3664" t="s">
        <v>36</v>
      </c>
      <c r="B3664">
        <v>314</v>
      </c>
      <c r="D3664" t="s">
        <v>691</v>
      </c>
      <c r="H3664" t="s">
        <v>691</v>
      </c>
    </row>
    <row r="3665" spans="1:8" x14ac:dyDescent="0.25">
      <c r="A3665" t="s">
        <v>503</v>
      </c>
      <c r="B3665">
        <v>314</v>
      </c>
      <c r="H3665" t="s">
        <v>774</v>
      </c>
    </row>
    <row r="3666" spans="1:8" x14ac:dyDescent="0.25">
      <c r="A3666" t="s">
        <v>677</v>
      </c>
      <c r="B3666">
        <v>314</v>
      </c>
      <c r="D3666">
        <v>1330</v>
      </c>
      <c r="H3666">
        <v>1759</v>
      </c>
    </row>
    <row r="3667" spans="1:8" x14ac:dyDescent="0.25">
      <c r="A3667" t="s">
        <v>42</v>
      </c>
      <c r="B3667">
        <v>314</v>
      </c>
      <c r="D3667">
        <v>30</v>
      </c>
      <c r="H3667">
        <v>30</v>
      </c>
    </row>
    <row r="3668" spans="1:8" x14ac:dyDescent="0.25">
      <c r="A3668" t="s">
        <v>678</v>
      </c>
      <c r="B3668">
        <v>314</v>
      </c>
      <c r="D3668">
        <v>30.2</v>
      </c>
      <c r="H3668">
        <v>40</v>
      </c>
    </row>
    <row r="3669" spans="1:8" x14ac:dyDescent="0.25">
      <c r="A3669" t="s">
        <v>41</v>
      </c>
      <c r="B3669">
        <v>314</v>
      </c>
      <c r="D3669">
        <v>0</v>
      </c>
      <c r="H3669">
        <v>0</v>
      </c>
    </row>
    <row r="3670" spans="1:8" x14ac:dyDescent="0.25">
      <c r="A3670" t="s">
        <v>679</v>
      </c>
      <c r="B3670">
        <v>314</v>
      </c>
      <c r="D3670">
        <v>0</v>
      </c>
      <c r="H3670">
        <v>12</v>
      </c>
    </row>
    <row r="3671" spans="1:8" x14ac:dyDescent="0.25">
      <c r="A3671" t="s">
        <v>563</v>
      </c>
      <c r="B3671">
        <v>314</v>
      </c>
      <c r="D3671">
        <v>0</v>
      </c>
      <c r="H3671">
        <v>0</v>
      </c>
    </row>
    <row r="3672" spans="1:8" x14ac:dyDescent="0.25">
      <c r="A3672" t="s">
        <v>680</v>
      </c>
      <c r="B3672">
        <v>314</v>
      </c>
      <c r="D3672">
        <v>0</v>
      </c>
      <c r="H3672">
        <v>0</v>
      </c>
    </row>
    <row r="3673" spans="1:8" x14ac:dyDescent="0.25">
      <c r="A3673" t="s">
        <v>681</v>
      </c>
      <c r="B3673">
        <v>314</v>
      </c>
      <c r="D3673">
        <v>16</v>
      </c>
      <c r="H3673">
        <v>16</v>
      </c>
    </row>
    <row r="3674" spans="1:8" x14ac:dyDescent="0.25">
      <c r="A3674" t="s">
        <v>682</v>
      </c>
      <c r="B3674">
        <v>314</v>
      </c>
      <c r="D3674">
        <v>100</v>
      </c>
      <c r="H3674">
        <v>100</v>
      </c>
    </row>
    <row r="3675" spans="1:8" x14ac:dyDescent="0.25">
      <c r="A3675" t="s">
        <v>683</v>
      </c>
      <c r="B3675">
        <v>314</v>
      </c>
      <c r="D3675">
        <v>1320</v>
      </c>
      <c r="H3675">
        <v>1320</v>
      </c>
    </row>
    <row r="3676" spans="1:8" x14ac:dyDescent="0.25">
      <c r="A3676" t="s">
        <v>684</v>
      </c>
      <c r="B3676">
        <v>314</v>
      </c>
      <c r="D3676">
        <v>880</v>
      </c>
      <c r="H3676">
        <v>880</v>
      </c>
    </row>
    <row r="3677" spans="1:8" x14ac:dyDescent="0.25">
      <c r="A3677" t="s">
        <v>685</v>
      </c>
      <c r="B3677">
        <v>314</v>
      </c>
      <c r="D3677">
        <v>1760</v>
      </c>
      <c r="H3677">
        <v>1760</v>
      </c>
    </row>
    <row r="3678" spans="1:8" x14ac:dyDescent="0.25">
      <c r="A3678" t="s">
        <v>686</v>
      </c>
      <c r="B3678">
        <v>314</v>
      </c>
      <c r="D3678">
        <v>232</v>
      </c>
      <c r="H3678">
        <v>687</v>
      </c>
    </row>
    <row r="3679" spans="1:8" x14ac:dyDescent="0.25">
      <c r="A3679" t="s">
        <v>687</v>
      </c>
      <c r="B3679">
        <v>314</v>
      </c>
      <c r="D3679">
        <v>11004</v>
      </c>
      <c r="H3679">
        <v>10249</v>
      </c>
    </row>
    <row r="3680" spans="1:8" x14ac:dyDescent="0.25">
      <c r="A3680" t="s">
        <v>688</v>
      </c>
      <c r="B3680">
        <v>314</v>
      </c>
      <c r="D3680">
        <v>0</v>
      </c>
      <c r="H3680">
        <v>0</v>
      </c>
    </row>
    <row r="3681" spans="1:8" x14ac:dyDescent="0.25">
      <c r="A3681" t="s">
        <v>689</v>
      </c>
      <c r="B3681">
        <v>314</v>
      </c>
      <c r="D3681" t="b">
        <v>0</v>
      </c>
      <c r="H3681" t="b">
        <v>0</v>
      </c>
    </row>
    <row r="3682" spans="1:8" x14ac:dyDescent="0.25">
      <c r="A3682" t="s">
        <v>690</v>
      </c>
      <c r="B3682">
        <v>314</v>
      </c>
      <c r="D3682" t="b">
        <v>0</v>
      </c>
      <c r="H3682" t="b">
        <v>0</v>
      </c>
    </row>
    <row r="3683" spans="1:8" x14ac:dyDescent="0.25">
      <c r="A3683" t="s">
        <v>676</v>
      </c>
      <c r="B3683">
        <v>322</v>
      </c>
      <c r="C3683">
        <v>4423</v>
      </c>
    </row>
    <row r="3684" spans="1:8" x14ac:dyDescent="0.25">
      <c r="A3684" t="s">
        <v>36</v>
      </c>
      <c r="B3684">
        <v>322</v>
      </c>
      <c r="C3684">
        <v>1</v>
      </c>
    </row>
    <row r="3685" spans="1:8" x14ac:dyDescent="0.25">
      <c r="A3685" t="s">
        <v>503</v>
      </c>
      <c r="B3685">
        <v>322</v>
      </c>
      <c r="C3685" t="s">
        <v>800</v>
      </c>
    </row>
    <row r="3686" spans="1:8" x14ac:dyDescent="0.25">
      <c r="A3686" t="s">
        <v>677</v>
      </c>
      <c r="B3686">
        <v>322</v>
      </c>
      <c r="C3686">
        <v>566</v>
      </c>
    </row>
    <row r="3687" spans="1:8" x14ac:dyDescent="0.25">
      <c r="A3687" t="s">
        <v>42</v>
      </c>
      <c r="B3687">
        <v>322</v>
      </c>
      <c r="C3687">
        <v>30</v>
      </c>
    </row>
    <row r="3688" spans="1:8" x14ac:dyDescent="0.25">
      <c r="A3688" t="s">
        <v>678</v>
      </c>
      <c r="B3688">
        <v>322</v>
      </c>
      <c r="C3688">
        <v>12.9</v>
      </c>
    </row>
    <row r="3689" spans="1:8" x14ac:dyDescent="0.25">
      <c r="A3689" t="s">
        <v>41</v>
      </c>
      <c r="B3689">
        <v>322</v>
      </c>
      <c r="C3689">
        <v>0</v>
      </c>
    </row>
    <row r="3690" spans="1:8" x14ac:dyDescent="0.25">
      <c r="A3690" t="s">
        <v>679</v>
      </c>
      <c r="B3690">
        <v>322</v>
      </c>
      <c r="C3690">
        <v>12</v>
      </c>
    </row>
    <row r="3691" spans="1:8" x14ac:dyDescent="0.25">
      <c r="A3691" t="s">
        <v>563</v>
      </c>
      <c r="B3691">
        <v>322</v>
      </c>
      <c r="C3691">
        <v>0</v>
      </c>
    </row>
    <row r="3692" spans="1:8" x14ac:dyDescent="0.25">
      <c r="A3692" t="s">
        <v>680</v>
      </c>
      <c r="B3692">
        <v>322</v>
      </c>
      <c r="C3692">
        <v>0</v>
      </c>
    </row>
    <row r="3693" spans="1:8" x14ac:dyDescent="0.25">
      <c r="A3693" t="s">
        <v>681</v>
      </c>
      <c r="B3693">
        <v>322</v>
      </c>
      <c r="C3693">
        <v>16</v>
      </c>
    </row>
    <row r="3694" spans="1:8" x14ac:dyDescent="0.25">
      <c r="A3694" t="s">
        <v>682</v>
      </c>
      <c r="B3694">
        <v>322</v>
      </c>
      <c r="C3694">
        <v>200</v>
      </c>
    </row>
    <row r="3695" spans="1:8" x14ac:dyDescent="0.25">
      <c r="A3695" t="s">
        <v>683</v>
      </c>
      <c r="B3695">
        <v>322</v>
      </c>
      <c r="C3695">
        <v>1320</v>
      </c>
    </row>
    <row r="3696" spans="1:8" x14ac:dyDescent="0.25">
      <c r="A3696" t="s">
        <v>684</v>
      </c>
      <c r="B3696">
        <v>322</v>
      </c>
      <c r="C3696">
        <v>880</v>
      </c>
    </row>
    <row r="3697" spans="1:6" x14ac:dyDescent="0.25">
      <c r="A3697" t="s">
        <v>685</v>
      </c>
      <c r="B3697">
        <v>322</v>
      </c>
      <c r="C3697">
        <v>1760</v>
      </c>
    </row>
    <row r="3698" spans="1:6" x14ac:dyDescent="0.25">
      <c r="A3698" t="s">
        <v>686</v>
      </c>
      <c r="B3698">
        <v>322</v>
      </c>
    </row>
    <row r="3699" spans="1:6" x14ac:dyDescent="0.25">
      <c r="A3699" t="s">
        <v>687</v>
      </c>
      <c r="B3699">
        <v>322</v>
      </c>
    </row>
    <row r="3700" spans="1:6" x14ac:dyDescent="0.25">
      <c r="A3700" t="s">
        <v>688</v>
      </c>
      <c r="B3700">
        <v>322</v>
      </c>
    </row>
    <row r="3701" spans="1:6" x14ac:dyDescent="0.25">
      <c r="A3701" t="s">
        <v>689</v>
      </c>
      <c r="B3701">
        <v>322</v>
      </c>
      <c r="C3701" t="b">
        <v>0</v>
      </c>
    </row>
    <row r="3702" spans="1:6" x14ac:dyDescent="0.25">
      <c r="A3702" t="s">
        <v>690</v>
      </c>
      <c r="B3702">
        <v>322</v>
      </c>
      <c r="C3702" t="b">
        <v>0</v>
      </c>
    </row>
    <row r="3703" spans="1:6" x14ac:dyDescent="0.25">
      <c r="A3703" t="s">
        <v>676</v>
      </c>
      <c r="B3703">
        <v>327</v>
      </c>
      <c r="F3703">
        <v>3375</v>
      </c>
    </row>
    <row r="3704" spans="1:6" x14ac:dyDescent="0.25">
      <c r="A3704" t="s">
        <v>36</v>
      </c>
      <c r="B3704">
        <v>327</v>
      </c>
      <c r="F3704">
        <v>1</v>
      </c>
    </row>
    <row r="3705" spans="1:6" x14ac:dyDescent="0.25">
      <c r="A3705" t="s">
        <v>503</v>
      </c>
      <c r="B3705">
        <v>327</v>
      </c>
      <c r="F3705" t="s">
        <v>818</v>
      </c>
    </row>
    <row r="3706" spans="1:6" x14ac:dyDescent="0.25">
      <c r="A3706" t="s">
        <v>677</v>
      </c>
      <c r="B3706">
        <v>327</v>
      </c>
      <c r="F3706">
        <v>1249</v>
      </c>
    </row>
    <row r="3707" spans="1:6" x14ac:dyDescent="0.25">
      <c r="A3707" t="s">
        <v>42</v>
      </c>
      <c r="B3707">
        <v>327</v>
      </c>
      <c r="F3707">
        <v>25</v>
      </c>
    </row>
    <row r="3708" spans="1:6" x14ac:dyDescent="0.25">
      <c r="A3708" t="s">
        <v>678</v>
      </c>
      <c r="B3708">
        <v>327</v>
      </c>
      <c r="F3708">
        <v>34.1</v>
      </c>
    </row>
    <row r="3709" spans="1:6" x14ac:dyDescent="0.25">
      <c r="A3709" t="s">
        <v>41</v>
      </c>
      <c r="B3709">
        <v>327</v>
      </c>
      <c r="F3709">
        <v>0</v>
      </c>
    </row>
    <row r="3710" spans="1:6" x14ac:dyDescent="0.25">
      <c r="A3710" t="s">
        <v>679</v>
      </c>
      <c r="B3710">
        <v>327</v>
      </c>
      <c r="F3710">
        <v>12</v>
      </c>
    </row>
    <row r="3711" spans="1:6" x14ac:dyDescent="0.25">
      <c r="A3711" t="s">
        <v>563</v>
      </c>
      <c r="B3711">
        <v>327</v>
      </c>
      <c r="F3711">
        <v>0</v>
      </c>
    </row>
    <row r="3712" spans="1:6" x14ac:dyDescent="0.25">
      <c r="A3712" t="s">
        <v>680</v>
      </c>
      <c r="B3712">
        <v>327</v>
      </c>
      <c r="F3712">
        <v>0</v>
      </c>
    </row>
    <row r="3713" spans="1:6" x14ac:dyDescent="0.25">
      <c r="A3713" t="s">
        <v>681</v>
      </c>
      <c r="B3713">
        <v>327</v>
      </c>
      <c r="F3713">
        <v>16</v>
      </c>
    </row>
    <row r="3714" spans="1:6" x14ac:dyDescent="0.25">
      <c r="A3714" t="s">
        <v>682</v>
      </c>
      <c r="B3714">
        <v>327</v>
      </c>
      <c r="F3714">
        <v>200</v>
      </c>
    </row>
    <row r="3715" spans="1:6" x14ac:dyDescent="0.25">
      <c r="A3715" t="s">
        <v>683</v>
      </c>
      <c r="B3715">
        <v>327</v>
      </c>
      <c r="F3715">
        <v>1101</v>
      </c>
    </row>
    <row r="3716" spans="1:6" x14ac:dyDescent="0.25">
      <c r="A3716" t="s">
        <v>684</v>
      </c>
      <c r="B3716">
        <v>327</v>
      </c>
      <c r="F3716">
        <v>734</v>
      </c>
    </row>
    <row r="3717" spans="1:6" x14ac:dyDescent="0.25">
      <c r="A3717" t="s">
        <v>685</v>
      </c>
      <c r="B3717">
        <v>327</v>
      </c>
      <c r="F3717">
        <v>1468</v>
      </c>
    </row>
    <row r="3718" spans="1:6" x14ac:dyDescent="0.25">
      <c r="A3718" t="s">
        <v>686</v>
      </c>
      <c r="B3718">
        <v>327</v>
      </c>
    </row>
    <row r="3719" spans="1:6" x14ac:dyDescent="0.25">
      <c r="A3719" t="s">
        <v>687</v>
      </c>
      <c r="B3719">
        <v>327</v>
      </c>
    </row>
    <row r="3720" spans="1:6" x14ac:dyDescent="0.25">
      <c r="A3720" t="s">
        <v>688</v>
      </c>
      <c r="B3720">
        <v>327</v>
      </c>
    </row>
    <row r="3721" spans="1:6" x14ac:dyDescent="0.25">
      <c r="A3721" t="s">
        <v>689</v>
      </c>
      <c r="B3721">
        <v>327</v>
      </c>
      <c r="F3721" t="b">
        <v>0</v>
      </c>
    </row>
    <row r="3722" spans="1:6" x14ac:dyDescent="0.25">
      <c r="A3722" t="s">
        <v>690</v>
      </c>
      <c r="B3722">
        <v>327</v>
      </c>
      <c r="F3722" t="b">
        <v>0</v>
      </c>
    </row>
    <row r="3723" spans="1:6" x14ac:dyDescent="0.25">
      <c r="A3723" t="s">
        <v>676</v>
      </c>
      <c r="B3723">
        <v>331</v>
      </c>
      <c r="F3723">
        <v>344</v>
      </c>
    </row>
    <row r="3724" spans="1:6" x14ac:dyDescent="0.25">
      <c r="A3724" t="s">
        <v>36</v>
      </c>
      <c r="B3724">
        <v>331</v>
      </c>
      <c r="F3724">
        <v>2</v>
      </c>
    </row>
    <row r="3725" spans="1:6" x14ac:dyDescent="0.25">
      <c r="A3725" t="s">
        <v>503</v>
      </c>
      <c r="B3725">
        <v>331</v>
      </c>
    </row>
    <row r="3726" spans="1:6" x14ac:dyDescent="0.25">
      <c r="A3726" t="s">
        <v>677</v>
      </c>
      <c r="B3726">
        <v>331</v>
      </c>
      <c r="F3726">
        <v>713</v>
      </c>
    </row>
    <row r="3727" spans="1:6" x14ac:dyDescent="0.25">
      <c r="A3727" t="s">
        <v>42</v>
      </c>
      <c r="B3727">
        <v>331</v>
      </c>
      <c r="F3727">
        <v>30</v>
      </c>
    </row>
    <row r="3728" spans="1:6" x14ac:dyDescent="0.25">
      <c r="A3728" t="s">
        <v>678</v>
      </c>
      <c r="B3728">
        <v>331</v>
      </c>
      <c r="F3728">
        <v>16.2</v>
      </c>
    </row>
    <row r="3729" spans="1:9" x14ac:dyDescent="0.25">
      <c r="A3729" t="s">
        <v>41</v>
      </c>
      <c r="B3729">
        <v>331</v>
      </c>
      <c r="F3729">
        <v>0</v>
      </c>
    </row>
    <row r="3730" spans="1:9" x14ac:dyDescent="0.25">
      <c r="A3730" t="s">
        <v>679</v>
      </c>
      <c r="B3730">
        <v>331</v>
      </c>
      <c r="F3730">
        <v>12</v>
      </c>
    </row>
    <row r="3731" spans="1:9" x14ac:dyDescent="0.25">
      <c r="A3731" t="s">
        <v>563</v>
      </c>
      <c r="B3731">
        <v>331</v>
      </c>
      <c r="F3731">
        <v>0</v>
      </c>
    </row>
    <row r="3732" spans="1:9" x14ac:dyDescent="0.25">
      <c r="A3732" t="s">
        <v>680</v>
      </c>
      <c r="B3732">
        <v>331</v>
      </c>
      <c r="F3732">
        <v>0</v>
      </c>
    </row>
    <row r="3733" spans="1:9" x14ac:dyDescent="0.25">
      <c r="A3733" t="s">
        <v>681</v>
      </c>
      <c r="B3733">
        <v>331</v>
      </c>
      <c r="F3733">
        <v>16</v>
      </c>
    </row>
    <row r="3734" spans="1:9" x14ac:dyDescent="0.25">
      <c r="A3734" t="s">
        <v>682</v>
      </c>
      <c r="B3734">
        <v>331</v>
      </c>
      <c r="F3734">
        <v>200</v>
      </c>
    </row>
    <row r="3735" spans="1:9" x14ac:dyDescent="0.25">
      <c r="A3735" t="s">
        <v>683</v>
      </c>
      <c r="B3735">
        <v>331</v>
      </c>
      <c r="F3735">
        <v>1320</v>
      </c>
    </row>
    <row r="3736" spans="1:9" x14ac:dyDescent="0.25">
      <c r="A3736" t="s">
        <v>684</v>
      </c>
      <c r="B3736">
        <v>331</v>
      </c>
      <c r="F3736">
        <v>880</v>
      </c>
    </row>
    <row r="3737" spans="1:9" x14ac:dyDescent="0.25">
      <c r="A3737" t="s">
        <v>685</v>
      </c>
      <c r="B3737">
        <v>331</v>
      </c>
      <c r="F3737">
        <v>1760</v>
      </c>
    </row>
    <row r="3738" spans="1:9" x14ac:dyDescent="0.25">
      <c r="A3738" t="s">
        <v>686</v>
      </c>
      <c r="B3738">
        <v>331</v>
      </c>
    </row>
    <row r="3739" spans="1:9" x14ac:dyDescent="0.25">
      <c r="A3739" t="s">
        <v>687</v>
      </c>
      <c r="B3739">
        <v>331</v>
      </c>
    </row>
    <row r="3740" spans="1:9" x14ac:dyDescent="0.25">
      <c r="A3740" t="s">
        <v>688</v>
      </c>
      <c r="B3740">
        <v>331</v>
      </c>
    </row>
    <row r="3741" spans="1:9" x14ac:dyDescent="0.25">
      <c r="A3741" t="s">
        <v>689</v>
      </c>
      <c r="B3741">
        <v>331</v>
      </c>
      <c r="F3741" t="b">
        <v>0</v>
      </c>
    </row>
    <row r="3742" spans="1:9" x14ac:dyDescent="0.25">
      <c r="A3742" t="s">
        <v>690</v>
      </c>
      <c r="B3742">
        <v>331</v>
      </c>
      <c r="F3742" t="b">
        <v>0</v>
      </c>
    </row>
    <row r="3743" spans="1:9" x14ac:dyDescent="0.25">
      <c r="A3743" t="s">
        <v>676</v>
      </c>
      <c r="B3743">
        <v>336</v>
      </c>
      <c r="I3743">
        <v>344</v>
      </c>
    </row>
    <row r="3744" spans="1:9" x14ac:dyDescent="0.25">
      <c r="A3744" t="s">
        <v>36</v>
      </c>
      <c r="B3744">
        <v>336</v>
      </c>
      <c r="I3744">
        <v>3</v>
      </c>
    </row>
    <row r="3745" spans="1:9" x14ac:dyDescent="0.25">
      <c r="A3745" t="s">
        <v>503</v>
      </c>
      <c r="B3745">
        <v>336</v>
      </c>
      <c r="I3745" t="s">
        <v>809</v>
      </c>
    </row>
    <row r="3746" spans="1:9" x14ac:dyDescent="0.25">
      <c r="A3746" t="s">
        <v>677</v>
      </c>
      <c r="B3746">
        <v>336</v>
      </c>
      <c r="I3746">
        <v>1461</v>
      </c>
    </row>
    <row r="3747" spans="1:9" x14ac:dyDescent="0.25">
      <c r="A3747" t="s">
        <v>42</v>
      </c>
      <c r="B3747">
        <v>336</v>
      </c>
      <c r="I3747">
        <v>30</v>
      </c>
    </row>
    <row r="3748" spans="1:9" x14ac:dyDescent="0.25">
      <c r="A3748" t="s">
        <v>678</v>
      </c>
      <c r="B3748">
        <v>336</v>
      </c>
      <c r="I3748">
        <v>33.200000000000003</v>
      </c>
    </row>
    <row r="3749" spans="1:9" x14ac:dyDescent="0.25">
      <c r="A3749" t="s">
        <v>41</v>
      </c>
      <c r="B3749">
        <v>336</v>
      </c>
      <c r="I3749">
        <v>0</v>
      </c>
    </row>
    <row r="3750" spans="1:9" x14ac:dyDescent="0.25">
      <c r="A3750" t="s">
        <v>679</v>
      </c>
      <c r="B3750">
        <v>336</v>
      </c>
      <c r="I3750">
        <v>12</v>
      </c>
    </row>
    <row r="3751" spans="1:9" x14ac:dyDescent="0.25">
      <c r="A3751" t="s">
        <v>563</v>
      </c>
      <c r="B3751">
        <v>336</v>
      </c>
      <c r="I3751">
        <v>0</v>
      </c>
    </row>
    <row r="3752" spans="1:9" x14ac:dyDescent="0.25">
      <c r="A3752" t="s">
        <v>680</v>
      </c>
      <c r="B3752">
        <v>336</v>
      </c>
      <c r="I3752">
        <v>0</v>
      </c>
    </row>
    <row r="3753" spans="1:9" x14ac:dyDescent="0.25">
      <c r="A3753" t="s">
        <v>681</v>
      </c>
      <c r="B3753">
        <v>336</v>
      </c>
      <c r="I3753">
        <v>16</v>
      </c>
    </row>
    <row r="3754" spans="1:9" x14ac:dyDescent="0.25">
      <c r="A3754" t="s">
        <v>682</v>
      </c>
      <c r="B3754">
        <v>336</v>
      </c>
      <c r="I3754">
        <v>200</v>
      </c>
    </row>
    <row r="3755" spans="1:9" x14ac:dyDescent="0.25">
      <c r="A3755" t="s">
        <v>683</v>
      </c>
      <c r="B3755">
        <v>336</v>
      </c>
      <c r="I3755">
        <v>1320</v>
      </c>
    </row>
    <row r="3756" spans="1:9" x14ac:dyDescent="0.25">
      <c r="A3756" t="s">
        <v>684</v>
      </c>
      <c r="B3756">
        <v>336</v>
      </c>
      <c r="I3756">
        <v>880</v>
      </c>
    </row>
    <row r="3757" spans="1:9" x14ac:dyDescent="0.25">
      <c r="A3757" t="s">
        <v>685</v>
      </c>
      <c r="B3757">
        <v>336</v>
      </c>
      <c r="I3757">
        <v>1760</v>
      </c>
    </row>
    <row r="3758" spans="1:9" x14ac:dyDescent="0.25">
      <c r="A3758" t="s">
        <v>686</v>
      </c>
      <c r="B3758">
        <v>336</v>
      </c>
    </row>
    <row r="3759" spans="1:9" x14ac:dyDescent="0.25">
      <c r="A3759" t="s">
        <v>687</v>
      </c>
      <c r="B3759">
        <v>336</v>
      </c>
    </row>
    <row r="3760" spans="1:9" x14ac:dyDescent="0.25">
      <c r="A3760" t="s">
        <v>688</v>
      </c>
      <c r="B3760">
        <v>336</v>
      </c>
    </row>
    <row r="3761" spans="1:9" x14ac:dyDescent="0.25">
      <c r="A3761" t="s">
        <v>689</v>
      </c>
      <c r="B3761">
        <v>336</v>
      </c>
      <c r="I3761" t="b">
        <v>0</v>
      </c>
    </row>
    <row r="3762" spans="1:9" x14ac:dyDescent="0.25">
      <c r="A3762" t="s">
        <v>690</v>
      </c>
      <c r="B3762">
        <v>336</v>
      </c>
      <c r="I3762" t="b">
        <v>0</v>
      </c>
    </row>
    <row r="3763" spans="1:9" x14ac:dyDescent="0.25">
      <c r="A3763" t="s">
        <v>676</v>
      </c>
      <c r="B3763">
        <v>340</v>
      </c>
      <c r="C3763">
        <v>5139</v>
      </c>
    </row>
    <row r="3764" spans="1:9" x14ac:dyDescent="0.25">
      <c r="A3764" t="s">
        <v>36</v>
      </c>
      <c r="B3764">
        <v>340</v>
      </c>
      <c r="C3764">
        <v>2</v>
      </c>
    </row>
    <row r="3765" spans="1:9" x14ac:dyDescent="0.25">
      <c r="A3765" t="s">
        <v>503</v>
      </c>
      <c r="B3765">
        <v>340</v>
      </c>
      <c r="C3765" t="s">
        <v>817</v>
      </c>
    </row>
    <row r="3766" spans="1:9" x14ac:dyDescent="0.25">
      <c r="A3766" t="s">
        <v>677</v>
      </c>
      <c r="B3766">
        <v>340</v>
      </c>
      <c r="C3766">
        <v>2946</v>
      </c>
    </row>
    <row r="3767" spans="1:9" x14ac:dyDescent="0.25">
      <c r="A3767" t="s">
        <v>42</v>
      </c>
      <c r="B3767">
        <v>340</v>
      </c>
      <c r="C3767">
        <v>40</v>
      </c>
    </row>
    <row r="3768" spans="1:9" x14ac:dyDescent="0.25">
      <c r="A3768" t="s">
        <v>678</v>
      </c>
      <c r="B3768">
        <v>340</v>
      </c>
      <c r="C3768">
        <v>50.2</v>
      </c>
    </row>
    <row r="3769" spans="1:9" x14ac:dyDescent="0.25">
      <c r="A3769" t="s">
        <v>41</v>
      </c>
      <c r="B3769">
        <v>340</v>
      </c>
      <c r="C3769">
        <v>0</v>
      </c>
    </row>
    <row r="3770" spans="1:9" x14ac:dyDescent="0.25">
      <c r="A3770" t="s">
        <v>679</v>
      </c>
      <c r="B3770">
        <v>340</v>
      </c>
      <c r="C3770">
        <v>12</v>
      </c>
    </row>
    <row r="3771" spans="1:9" x14ac:dyDescent="0.25">
      <c r="A3771" t="s">
        <v>563</v>
      </c>
      <c r="B3771">
        <v>340</v>
      </c>
      <c r="C3771">
        <v>0</v>
      </c>
    </row>
    <row r="3772" spans="1:9" x14ac:dyDescent="0.25">
      <c r="A3772" t="s">
        <v>680</v>
      </c>
      <c r="B3772">
        <v>340</v>
      </c>
      <c r="C3772">
        <v>0</v>
      </c>
    </row>
    <row r="3773" spans="1:9" x14ac:dyDescent="0.25">
      <c r="A3773" t="s">
        <v>681</v>
      </c>
      <c r="B3773">
        <v>340</v>
      </c>
      <c r="C3773">
        <v>16</v>
      </c>
    </row>
    <row r="3774" spans="1:9" x14ac:dyDescent="0.25">
      <c r="A3774" t="s">
        <v>682</v>
      </c>
      <c r="B3774">
        <v>340</v>
      </c>
      <c r="C3774">
        <v>200</v>
      </c>
    </row>
    <row r="3775" spans="1:9" x14ac:dyDescent="0.25">
      <c r="A3775" t="s">
        <v>683</v>
      </c>
      <c r="B3775">
        <v>340</v>
      </c>
      <c r="C3775">
        <v>1761</v>
      </c>
    </row>
    <row r="3776" spans="1:9" x14ac:dyDescent="0.25">
      <c r="A3776" t="s">
        <v>684</v>
      </c>
      <c r="B3776">
        <v>340</v>
      </c>
      <c r="C3776">
        <v>1174</v>
      </c>
    </row>
    <row r="3777" spans="1:6" x14ac:dyDescent="0.25">
      <c r="A3777" t="s">
        <v>685</v>
      </c>
      <c r="B3777">
        <v>340</v>
      </c>
      <c r="C3777">
        <v>2348</v>
      </c>
    </row>
    <row r="3778" spans="1:6" x14ac:dyDescent="0.25">
      <c r="A3778" t="s">
        <v>686</v>
      </c>
      <c r="B3778">
        <v>340</v>
      </c>
    </row>
    <row r="3779" spans="1:6" x14ac:dyDescent="0.25">
      <c r="A3779" t="s">
        <v>687</v>
      </c>
      <c r="B3779">
        <v>340</v>
      </c>
    </row>
    <row r="3780" spans="1:6" x14ac:dyDescent="0.25">
      <c r="A3780" t="s">
        <v>688</v>
      </c>
      <c r="B3780">
        <v>340</v>
      </c>
    </row>
    <row r="3781" spans="1:6" x14ac:dyDescent="0.25">
      <c r="A3781" t="s">
        <v>689</v>
      </c>
      <c r="B3781">
        <v>340</v>
      </c>
      <c r="C3781" t="b">
        <v>0</v>
      </c>
    </row>
    <row r="3782" spans="1:6" x14ac:dyDescent="0.25">
      <c r="A3782" t="s">
        <v>690</v>
      </c>
      <c r="B3782">
        <v>340</v>
      </c>
      <c r="C3782" t="b">
        <v>0</v>
      </c>
    </row>
    <row r="3783" spans="1:6" x14ac:dyDescent="0.25">
      <c r="A3783" t="s">
        <v>676</v>
      </c>
      <c r="B3783">
        <v>342</v>
      </c>
      <c r="E3783">
        <v>170</v>
      </c>
      <c r="F3783">
        <v>5139</v>
      </c>
    </row>
    <row r="3784" spans="1:6" x14ac:dyDescent="0.25">
      <c r="A3784" t="s">
        <v>36</v>
      </c>
      <c r="B3784">
        <v>342</v>
      </c>
      <c r="E3784">
        <v>2</v>
      </c>
      <c r="F3784">
        <v>2</v>
      </c>
    </row>
    <row r="3785" spans="1:6" x14ac:dyDescent="0.25">
      <c r="A3785" t="s">
        <v>503</v>
      </c>
      <c r="B3785">
        <v>342</v>
      </c>
      <c r="E3785" t="s">
        <v>813</v>
      </c>
      <c r="F3785" t="s">
        <v>812</v>
      </c>
    </row>
    <row r="3786" spans="1:6" x14ac:dyDescent="0.25">
      <c r="A3786" t="s">
        <v>677</v>
      </c>
      <c r="B3786">
        <v>342</v>
      </c>
      <c r="E3786">
        <v>1461</v>
      </c>
      <c r="F3786">
        <v>644</v>
      </c>
    </row>
    <row r="3787" spans="1:6" x14ac:dyDescent="0.25">
      <c r="A3787" t="s">
        <v>42</v>
      </c>
      <c r="B3787">
        <v>342</v>
      </c>
      <c r="E3787">
        <v>25</v>
      </c>
      <c r="F3787">
        <v>25</v>
      </c>
    </row>
    <row r="3788" spans="1:6" x14ac:dyDescent="0.25">
      <c r="A3788" t="s">
        <v>678</v>
      </c>
      <c r="B3788">
        <v>342</v>
      </c>
      <c r="E3788">
        <v>39.799999999999997</v>
      </c>
      <c r="F3788">
        <v>17.600000000000001</v>
      </c>
    </row>
    <row r="3789" spans="1:6" x14ac:dyDescent="0.25">
      <c r="A3789" t="s">
        <v>41</v>
      </c>
      <c r="B3789">
        <v>342</v>
      </c>
      <c r="E3789">
        <v>0</v>
      </c>
      <c r="F3789">
        <v>0</v>
      </c>
    </row>
    <row r="3790" spans="1:6" x14ac:dyDescent="0.25">
      <c r="A3790" t="s">
        <v>679</v>
      </c>
      <c r="B3790">
        <v>342</v>
      </c>
      <c r="E3790">
        <v>12</v>
      </c>
      <c r="F3790">
        <v>12</v>
      </c>
    </row>
    <row r="3791" spans="1:6" x14ac:dyDescent="0.25">
      <c r="A3791" t="s">
        <v>563</v>
      </c>
      <c r="B3791">
        <v>342</v>
      </c>
      <c r="E3791">
        <v>0</v>
      </c>
      <c r="F3791">
        <v>0</v>
      </c>
    </row>
    <row r="3792" spans="1:6" x14ac:dyDescent="0.25">
      <c r="A3792" t="s">
        <v>680</v>
      </c>
      <c r="B3792">
        <v>342</v>
      </c>
      <c r="E3792">
        <v>0</v>
      </c>
      <c r="F3792">
        <v>0</v>
      </c>
    </row>
    <row r="3793" spans="1:6" x14ac:dyDescent="0.25">
      <c r="A3793" t="s">
        <v>681</v>
      </c>
      <c r="B3793">
        <v>342</v>
      </c>
      <c r="E3793">
        <v>16</v>
      </c>
      <c r="F3793">
        <v>16</v>
      </c>
    </row>
    <row r="3794" spans="1:6" x14ac:dyDescent="0.25">
      <c r="A3794" t="s">
        <v>682</v>
      </c>
      <c r="B3794">
        <v>342</v>
      </c>
      <c r="E3794">
        <v>100</v>
      </c>
      <c r="F3794">
        <v>100</v>
      </c>
    </row>
    <row r="3795" spans="1:6" x14ac:dyDescent="0.25">
      <c r="A3795" t="s">
        <v>683</v>
      </c>
      <c r="B3795">
        <v>342</v>
      </c>
      <c r="E3795">
        <v>1101</v>
      </c>
      <c r="F3795">
        <v>1101</v>
      </c>
    </row>
    <row r="3796" spans="1:6" x14ac:dyDescent="0.25">
      <c r="A3796" t="s">
        <v>684</v>
      </c>
      <c r="B3796">
        <v>342</v>
      </c>
      <c r="E3796">
        <v>734</v>
      </c>
      <c r="F3796">
        <v>734</v>
      </c>
    </row>
    <row r="3797" spans="1:6" x14ac:dyDescent="0.25">
      <c r="A3797" t="s">
        <v>685</v>
      </c>
      <c r="B3797">
        <v>342</v>
      </c>
      <c r="E3797">
        <v>1468</v>
      </c>
      <c r="F3797">
        <v>1468</v>
      </c>
    </row>
    <row r="3798" spans="1:6" x14ac:dyDescent="0.25">
      <c r="A3798" t="s">
        <v>686</v>
      </c>
      <c r="B3798">
        <v>342</v>
      </c>
      <c r="E3798">
        <v>-6147</v>
      </c>
    </row>
    <row r="3799" spans="1:6" x14ac:dyDescent="0.25">
      <c r="A3799" t="s">
        <v>687</v>
      </c>
      <c r="B3799">
        <v>342</v>
      </c>
      <c r="E3799">
        <v>-26482</v>
      </c>
    </row>
    <row r="3800" spans="1:6" x14ac:dyDescent="0.25">
      <c r="A3800" t="s">
        <v>688</v>
      </c>
      <c r="B3800">
        <v>342</v>
      </c>
      <c r="E3800">
        <v>0</v>
      </c>
    </row>
    <row r="3801" spans="1:6" x14ac:dyDescent="0.25">
      <c r="A3801" t="s">
        <v>689</v>
      </c>
      <c r="B3801">
        <v>342</v>
      </c>
      <c r="E3801" t="b">
        <v>0</v>
      </c>
      <c r="F3801" t="b">
        <v>0</v>
      </c>
    </row>
    <row r="3802" spans="1:6" x14ac:dyDescent="0.25">
      <c r="A3802" t="s">
        <v>690</v>
      </c>
      <c r="B3802">
        <v>342</v>
      </c>
      <c r="E3802" t="b">
        <v>0</v>
      </c>
      <c r="F3802" t="b">
        <v>0</v>
      </c>
    </row>
    <row r="3803" spans="1:6" x14ac:dyDescent="0.25">
      <c r="A3803" t="s">
        <v>676</v>
      </c>
      <c r="B3803">
        <v>343</v>
      </c>
      <c r="E3803">
        <v>5139</v>
      </c>
    </row>
    <row r="3804" spans="1:6" x14ac:dyDescent="0.25">
      <c r="A3804" t="s">
        <v>36</v>
      </c>
      <c r="B3804">
        <v>343</v>
      </c>
      <c r="E3804">
        <v>1</v>
      </c>
    </row>
    <row r="3805" spans="1:6" x14ac:dyDescent="0.25">
      <c r="A3805" t="s">
        <v>503</v>
      </c>
      <c r="B3805">
        <v>343</v>
      </c>
      <c r="E3805" t="s">
        <v>833</v>
      </c>
    </row>
    <row r="3806" spans="1:6" x14ac:dyDescent="0.25">
      <c r="A3806" t="s">
        <v>677</v>
      </c>
      <c r="B3806">
        <v>343</v>
      </c>
      <c r="E3806">
        <v>556</v>
      </c>
    </row>
    <row r="3807" spans="1:6" x14ac:dyDescent="0.25">
      <c r="A3807" t="s">
        <v>42</v>
      </c>
      <c r="B3807">
        <v>343</v>
      </c>
      <c r="E3807">
        <v>25</v>
      </c>
    </row>
    <row r="3808" spans="1:6" x14ac:dyDescent="0.25">
      <c r="A3808" t="s">
        <v>678</v>
      </c>
      <c r="B3808">
        <v>343</v>
      </c>
      <c r="E3808">
        <v>15.2</v>
      </c>
    </row>
    <row r="3809" spans="1:9" x14ac:dyDescent="0.25">
      <c r="A3809" t="s">
        <v>41</v>
      </c>
      <c r="B3809">
        <v>343</v>
      </c>
      <c r="E3809">
        <v>0</v>
      </c>
    </row>
    <row r="3810" spans="1:9" x14ac:dyDescent="0.25">
      <c r="A3810" t="s">
        <v>679</v>
      </c>
      <c r="B3810">
        <v>343</v>
      </c>
      <c r="E3810">
        <v>0</v>
      </c>
    </row>
    <row r="3811" spans="1:9" x14ac:dyDescent="0.25">
      <c r="A3811" t="s">
        <v>563</v>
      </c>
      <c r="B3811">
        <v>343</v>
      </c>
      <c r="E3811">
        <v>0</v>
      </c>
    </row>
    <row r="3812" spans="1:9" x14ac:dyDescent="0.25">
      <c r="A3812" t="s">
        <v>680</v>
      </c>
      <c r="B3812">
        <v>343</v>
      </c>
      <c r="E3812">
        <v>0</v>
      </c>
    </row>
    <row r="3813" spans="1:9" x14ac:dyDescent="0.25">
      <c r="A3813" t="s">
        <v>681</v>
      </c>
      <c r="B3813">
        <v>343</v>
      </c>
      <c r="E3813">
        <v>16</v>
      </c>
    </row>
    <row r="3814" spans="1:9" x14ac:dyDescent="0.25">
      <c r="A3814" t="s">
        <v>682</v>
      </c>
      <c r="B3814">
        <v>343</v>
      </c>
      <c r="E3814">
        <v>200</v>
      </c>
    </row>
    <row r="3815" spans="1:9" x14ac:dyDescent="0.25">
      <c r="A3815" t="s">
        <v>683</v>
      </c>
      <c r="B3815">
        <v>343</v>
      </c>
      <c r="E3815">
        <v>1101</v>
      </c>
    </row>
    <row r="3816" spans="1:9" x14ac:dyDescent="0.25">
      <c r="A3816" t="s">
        <v>684</v>
      </c>
      <c r="B3816">
        <v>343</v>
      </c>
      <c r="E3816">
        <v>734</v>
      </c>
    </row>
    <row r="3817" spans="1:9" x14ac:dyDescent="0.25">
      <c r="A3817" t="s">
        <v>685</v>
      </c>
      <c r="B3817">
        <v>343</v>
      </c>
      <c r="E3817">
        <v>1468</v>
      </c>
    </row>
    <row r="3818" spans="1:9" x14ac:dyDescent="0.25">
      <c r="A3818" t="s">
        <v>686</v>
      </c>
      <c r="B3818">
        <v>343</v>
      </c>
    </row>
    <row r="3819" spans="1:9" x14ac:dyDescent="0.25">
      <c r="A3819" t="s">
        <v>687</v>
      </c>
      <c r="B3819">
        <v>343</v>
      </c>
    </row>
    <row r="3820" spans="1:9" x14ac:dyDescent="0.25">
      <c r="A3820" t="s">
        <v>688</v>
      </c>
      <c r="B3820">
        <v>343</v>
      </c>
    </row>
    <row r="3821" spans="1:9" x14ac:dyDescent="0.25">
      <c r="A3821" t="s">
        <v>689</v>
      </c>
      <c r="B3821">
        <v>343</v>
      </c>
      <c r="E3821" t="b">
        <v>0</v>
      </c>
    </row>
    <row r="3822" spans="1:9" x14ac:dyDescent="0.25">
      <c r="A3822" t="s">
        <v>690</v>
      </c>
      <c r="B3822">
        <v>343</v>
      </c>
      <c r="E3822" t="b">
        <v>0</v>
      </c>
    </row>
    <row r="3823" spans="1:9" x14ac:dyDescent="0.25">
      <c r="A3823" t="s">
        <v>676</v>
      </c>
      <c r="B3823">
        <v>344</v>
      </c>
      <c r="C3823">
        <v>345</v>
      </c>
      <c r="D3823">
        <v>346</v>
      </c>
      <c r="E3823">
        <v>331</v>
      </c>
      <c r="F3823">
        <v>2212</v>
      </c>
      <c r="H3823">
        <v>336</v>
      </c>
      <c r="I3823">
        <v>254</v>
      </c>
    </row>
    <row r="3824" spans="1:9" x14ac:dyDescent="0.25">
      <c r="A3824" t="s">
        <v>36</v>
      </c>
      <c r="B3824">
        <v>344</v>
      </c>
      <c r="C3824">
        <v>1</v>
      </c>
      <c r="D3824">
        <v>0</v>
      </c>
      <c r="E3824">
        <v>4</v>
      </c>
      <c r="F3824">
        <v>3</v>
      </c>
      <c r="H3824">
        <v>5</v>
      </c>
      <c r="I3824">
        <v>6</v>
      </c>
    </row>
    <row r="3825" spans="1:9" x14ac:dyDescent="0.25">
      <c r="A3825" t="s">
        <v>503</v>
      </c>
      <c r="B3825">
        <v>344</v>
      </c>
      <c r="F3825" t="s">
        <v>834</v>
      </c>
      <c r="H3825" t="s">
        <v>809</v>
      </c>
      <c r="I3825" t="s">
        <v>809</v>
      </c>
    </row>
    <row r="3826" spans="1:9" x14ac:dyDescent="0.25">
      <c r="A3826" t="s">
        <v>677</v>
      </c>
      <c r="B3826">
        <v>344</v>
      </c>
      <c r="C3826">
        <v>1095</v>
      </c>
      <c r="D3826">
        <v>463</v>
      </c>
      <c r="E3826">
        <v>713</v>
      </c>
      <c r="F3826">
        <v>2413</v>
      </c>
      <c r="H3826">
        <v>1461</v>
      </c>
      <c r="I3826">
        <v>1453</v>
      </c>
    </row>
    <row r="3827" spans="1:9" x14ac:dyDescent="0.25">
      <c r="A3827" t="s">
        <v>42</v>
      </c>
      <c r="B3827">
        <v>344</v>
      </c>
      <c r="C3827">
        <v>30</v>
      </c>
      <c r="D3827">
        <v>30</v>
      </c>
      <c r="E3827">
        <v>30</v>
      </c>
      <c r="F3827">
        <v>40</v>
      </c>
      <c r="H3827">
        <v>30</v>
      </c>
      <c r="I3827">
        <v>30</v>
      </c>
    </row>
    <row r="3828" spans="1:9" x14ac:dyDescent="0.25">
      <c r="A3828" t="s">
        <v>678</v>
      </c>
      <c r="B3828">
        <v>344</v>
      </c>
      <c r="C3828">
        <v>24.9</v>
      </c>
      <c r="D3828">
        <v>10.5</v>
      </c>
      <c r="E3828">
        <v>16.2</v>
      </c>
      <c r="F3828">
        <v>41.1</v>
      </c>
      <c r="H3828">
        <v>33.200000000000003</v>
      </c>
      <c r="I3828">
        <v>33</v>
      </c>
    </row>
    <row r="3829" spans="1:9" x14ac:dyDescent="0.25">
      <c r="A3829" t="s">
        <v>41</v>
      </c>
      <c r="B3829">
        <v>344</v>
      </c>
      <c r="C3829">
        <v>0</v>
      </c>
      <c r="D3829">
        <v>0</v>
      </c>
      <c r="E3829">
        <v>0</v>
      </c>
      <c r="F3829">
        <v>0</v>
      </c>
      <c r="H3829">
        <v>0</v>
      </c>
      <c r="I3829">
        <v>0</v>
      </c>
    </row>
    <row r="3830" spans="1:9" x14ac:dyDescent="0.25">
      <c r="A3830" t="s">
        <v>679</v>
      </c>
      <c r="B3830">
        <v>344</v>
      </c>
      <c r="C3830">
        <v>0</v>
      </c>
      <c r="D3830">
        <v>0</v>
      </c>
      <c r="E3830">
        <v>12</v>
      </c>
      <c r="F3830">
        <v>12</v>
      </c>
      <c r="H3830">
        <v>24</v>
      </c>
      <c r="I3830">
        <v>24</v>
      </c>
    </row>
    <row r="3831" spans="1:9" x14ac:dyDescent="0.25">
      <c r="A3831" t="s">
        <v>563</v>
      </c>
      <c r="B3831">
        <v>344</v>
      </c>
      <c r="C3831">
        <v>0</v>
      </c>
      <c r="D3831">
        <v>0</v>
      </c>
      <c r="E3831">
        <v>0</v>
      </c>
      <c r="F3831">
        <v>0</v>
      </c>
      <c r="H3831">
        <v>0</v>
      </c>
      <c r="I3831">
        <v>0</v>
      </c>
    </row>
    <row r="3832" spans="1:9" x14ac:dyDescent="0.25">
      <c r="A3832" t="s">
        <v>680</v>
      </c>
      <c r="B3832">
        <v>344</v>
      </c>
      <c r="C3832">
        <v>0</v>
      </c>
      <c r="D3832">
        <v>0</v>
      </c>
      <c r="E3832">
        <v>0</v>
      </c>
      <c r="F3832">
        <v>1</v>
      </c>
      <c r="H3832">
        <v>0</v>
      </c>
      <c r="I3832">
        <v>0</v>
      </c>
    </row>
    <row r="3833" spans="1:9" x14ac:dyDescent="0.25">
      <c r="A3833" t="s">
        <v>681</v>
      </c>
      <c r="B3833">
        <v>344</v>
      </c>
      <c r="C3833">
        <v>16</v>
      </c>
      <c r="D3833">
        <v>16</v>
      </c>
      <c r="E3833">
        <v>16</v>
      </c>
      <c r="F3833">
        <v>16</v>
      </c>
      <c r="H3833">
        <v>16</v>
      </c>
      <c r="I3833">
        <v>16</v>
      </c>
    </row>
    <row r="3834" spans="1:9" x14ac:dyDescent="0.25">
      <c r="A3834" t="s">
        <v>682</v>
      </c>
      <c r="B3834">
        <v>344</v>
      </c>
      <c r="C3834">
        <v>225</v>
      </c>
      <c r="D3834">
        <v>225</v>
      </c>
      <c r="E3834">
        <v>225</v>
      </c>
      <c r="F3834">
        <v>225</v>
      </c>
      <c r="H3834">
        <v>225</v>
      </c>
      <c r="I3834">
        <v>225</v>
      </c>
    </row>
    <row r="3835" spans="1:9" x14ac:dyDescent="0.25">
      <c r="A3835" t="s">
        <v>683</v>
      </c>
      <c r="B3835">
        <v>344</v>
      </c>
      <c r="C3835">
        <v>1320</v>
      </c>
      <c r="D3835">
        <v>1320</v>
      </c>
      <c r="E3835">
        <v>1320</v>
      </c>
      <c r="F3835">
        <v>1761</v>
      </c>
      <c r="H3835">
        <v>1320</v>
      </c>
      <c r="I3835">
        <v>1320</v>
      </c>
    </row>
    <row r="3836" spans="1:9" x14ac:dyDescent="0.25">
      <c r="A3836" t="s">
        <v>684</v>
      </c>
      <c r="B3836">
        <v>344</v>
      </c>
      <c r="C3836">
        <v>880</v>
      </c>
      <c r="D3836">
        <v>880</v>
      </c>
      <c r="E3836">
        <v>880</v>
      </c>
      <c r="F3836">
        <v>1174</v>
      </c>
      <c r="H3836">
        <v>880</v>
      </c>
      <c r="I3836">
        <v>880</v>
      </c>
    </row>
    <row r="3837" spans="1:9" x14ac:dyDescent="0.25">
      <c r="A3837" t="s">
        <v>685</v>
      </c>
      <c r="B3837">
        <v>344</v>
      </c>
      <c r="C3837">
        <v>1760</v>
      </c>
      <c r="D3837">
        <v>1760</v>
      </c>
      <c r="E3837">
        <v>1760</v>
      </c>
      <c r="F3837">
        <v>2348</v>
      </c>
      <c r="H3837">
        <v>1760</v>
      </c>
      <c r="I3837">
        <v>1760</v>
      </c>
    </row>
    <row r="3838" spans="1:9" x14ac:dyDescent="0.25">
      <c r="A3838" t="s">
        <v>686</v>
      </c>
      <c r="B3838">
        <v>344</v>
      </c>
    </row>
    <row r="3839" spans="1:9" x14ac:dyDescent="0.25">
      <c r="A3839" t="s">
        <v>687</v>
      </c>
      <c r="B3839">
        <v>344</v>
      </c>
    </row>
    <row r="3840" spans="1:9" x14ac:dyDescent="0.25">
      <c r="A3840" t="s">
        <v>688</v>
      </c>
      <c r="B3840">
        <v>344</v>
      </c>
    </row>
    <row r="3841" spans="1:9" x14ac:dyDescent="0.25">
      <c r="A3841" t="s">
        <v>689</v>
      </c>
      <c r="B3841">
        <v>344</v>
      </c>
      <c r="C3841" t="b">
        <v>0</v>
      </c>
      <c r="D3841" t="b">
        <v>0</v>
      </c>
      <c r="E3841" t="b">
        <v>0</v>
      </c>
      <c r="F3841" t="b">
        <v>0</v>
      </c>
      <c r="H3841" t="b">
        <v>0</v>
      </c>
      <c r="I3841" t="b">
        <v>0</v>
      </c>
    </row>
    <row r="3842" spans="1:9" x14ac:dyDescent="0.25">
      <c r="A3842" t="s">
        <v>690</v>
      </c>
      <c r="B3842">
        <v>344</v>
      </c>
      <c r="C3842" t="b">
        <v>0</v>
      </c>
      <c r="D3842" t="b">
        <v>0</v>
      </c>
      <c r="E3842" t="b">
        <v>0</v>
      </c>
      <c r="F3842" t="b">
        <v>0</v>
      </c>
      <c r="H3842" t="b">
        <v>0</v>
      </c>
      <c r="I3842" t="b">
        <v>0</v>
      </c>
    </row>
    <row r="3843" spans="1:9" x14ac:dyDescent="0.25">
      <c r="A3843" t="s">
        <v>676</v>
      </c>
      <c r="B3843">
        <v>345</v>
      </c>
      <c r="C3843">
        <v>181</v>
      </c>
      <c r="D3843">
        <v>344</v>
      </c>
    </row>
    <row r="3844" spans="1:9" x14ac:dyDescent="0.25">
      <c r="A3844" t="s">
        <v>36</v>
      </c>
      <c r="B3844">
        <v>345</v>
      </c>
      <c r="C3844">
        <v>1</v>
      </c>
      <c r="D3844">
        <v>2</v>
      </c>
    </row>
    <row r="3845" spans="1:9" x14ac:dyDescent="0.25">
      <c r="A3845" t="s">
        <v>503</v>
      </c>
      <c r="B3845">
        <v>345</v>
      </c>
    </row>
    <row r="3846" spans="1:9" x14ac:dyDescent="0.25">
      <c r="A3846" t="s">
        <v>677</v>
      </c>
      <c r="B3846">
        <v>345</v>
      </c>
      <c r="C3846">
        <v>392</v>
      </c>
      <c r="D3846">
        <v>1095</v>
      </c>
    </row>
    <row r="3847" spans="1:9" x14ac:dyDescent="0.25">
      <c r="A3847" t="s">
        <v>42</v>
      </c>
      <c r="B3847">
        <v>345</v>
      </c>
      <c r="C3847">
        <v>30</v>
      </c>
      <c r="D3847">
        <v>30</v>
      </c>
    </row>
    <row r="3848" spans="1:9" x14ac:dyDescent="0.25">
      <c r="A3848" t="s">
        <v>678</v>
      </c>
      <c r="B3848">
        <v>345</v>
      </c>
      <c r="C3848">
        <v>8.9</v>
      </c>
      <c r="D3848">
        <v>24.9</v>
      </c>
    </row>
    <row r="3849" spans="1:9" x14ac:dyDescent="0.25">
      <c r="A3849" t="s">
        <v>41</v>
      </c>
      <c r="B3849">
        <v>345</v>
      </c>
      <c r="C3849">
        <v>0</v>
      </c>
      <c r="D3849">
        <v>0</v>
      </c>
    </row>
    <row r="3850" spans="1:9" x14ac:dyDescent="0.25">
      <c r="A3850" t="s">
        <v>679</v>
      </c>
      <c r="B3850">
        <v>345</v>
      </c>
      <c r="C3850">
        <v>0</v>
      </c>
      <c r="D3850">
        <v>0</v>
      </c>
    </row>
    <row r="3851" spans="1:9" x14ac:dyDescent="0.25">
      <c r="A3851" t="s">
        <v>563</v>
      </c>
      <c r="B3851">
        <v>345</v>
      </c>
      <c r="C3851">
        <v>0</v>
      </c>
      <c r="D3851">
        <v>0</v>
      </c>
    </row>
    <row r="3852" spans="1:9" x14ac:dyDescent="0.25">
      <c r="A3852" t="s">
        <v>680</v>
      </c>
      <c r="B3852">
        <v>345</v>
      </c>
      <c r="C3852">
        <v>0</v>
      </c>
      <c r="D3852">
        <v>0</v>
      </c>
    </row>
    <row r="3853" spans="1:9" x14ac:dyDescent="0.25">
      <c r="A3853" t="s">
        <v>681</v>
      </c>
      <c r="B3853">
        <v>345</v>
      </c>
      <c r="C3853">
        <v>16</v>
      </c>
      <c r="D3853">
        <v>16</v>
      </c>
    </row>
    <row r="3854" spans="1:9" x14ac:dyDescent="0.25">
      <c r="A3854" t="s">
        <v>682</v>
      </c>
      <c r="B3854">
        <v>345</v>
      </c>
      <c r="C3854">
        <v>100</v>
      </c>
      <c r="D3854">
        <v>100</v>
      </c>
    </row>
    <row r="3855" spans="1:9" x14ac:dyDescent="0.25">
      <c r="A3855" t="s">
        <v>683</v>
      </c>
      <c r="B3855">
        <v>345</v>
      </c>
      <c r="C3855">
        <v>1320</v>
      </c>
      <c r="D3855">
        <v>1320</v>
      </c>
    </row>
    <row r="3856" spans="1:9" x14ac:dyDescent="0.25">
      <c r="A3856" t="s">
        <v>684</v>
      </c>
      <c r="B3856">
        <v>345</v>
      </c>
      <c r="C3856">
        <v>880</v>
      </c>
      <c r="D3856">
        <v>880</v>
      </c>
    </row>
    <row r="3857" spans="1:4" x14ac:dyDescent="0.25">
      <c r="A3857" t="s">
        <v>685</v>
      </c>
      <c r="B3857">
        <v>345</v>
      </c>
      <c r="C3857">
        <v>1760</v>
      </c>
      <c r="D3857">
        <v>1760</v>
      </c>
    </row>
    <row r="3858" spans="1:4" x14ac:dyDescent="0.25">
      <c r="A3858" t="s">
        <v>686</v>
      </c>
      <c r="B3858">
        <v>345</v>
      </c>
      <c r="C3858">
        <v>11244</v>
      </c>
    </row>
    <row r="3859" spans="1:4" x14ac:dyDescent="0.25">
      <c r="A3859" t="s">
        <v>687</v>
      </c>
      <c r="B3859">
        <v>345</v>
      </c>
      <c r="C3859">
        <v>-24031</v>
      </c>
    </row>
    <row r="3860" spans="1:4" x14ac:dyDescent="0.25">
      <c r="A3860" t="s">
        <v>688</v>
      </c>
      <c r="B3860">
        <v>345</v>
      </c>
      <c r="C3860">
        <v>0</v>
      </c>
    </row>
    <row r="3861" spans="1:4" x14ac:dyDescent="0.25">
      <c r="A3861" t="s">
        <v>689</v>
      </c>
      <c r="B3861">
        <v>345</v>
      </c>
      <c r="C3861" t="b">
        <v>0</v>
      </c>
      <c r="D3861" t="b">
        <v>0</v>
      </c>
    </row>
    <row r="3862" spans="1:4" x14ac:dyDescent="0.25">
      <c r="A3862" t="s">
        <v>690</v>
      </c>
      <c r="B3862">
        <v>345</v>
      </c>
      <c r="C3862" t="b">
        <v>0</v>
      </c>
      <c r="D3862" t="b">
        <v>0</v>
      </c>
    </row>
    <row r="3863" spans="1:4" x14ac:dyDescent="0.25">
      <c r="A3863" t="s">
        <v>676</v>
      </c>
      <c r="B3863">
        <v>346</v>
      </c>
      <c r="C3863">
        <v>344</v>
      </c>
    </row>
    <row r="3864" spans="1:4" x14ac:dyDescent="0.25">
      <c r="A3864" t="s">
        <v>36</v>
      </c>
      <c r="B3864">
        <v>346</v>
      </c>
      <c r="C3864">
        <v>0</v>
      </c>
    </row>
    <row r="3865" spans="1:4" x14ac:dyDescent="0.25">
      <c r="A3865" t="s">
        <v>503</v>
      </c>
      <c r="B3865">
        <v>346</v>
      </c>
    </row>
    <row r="3866" spans="1:4" x14ac:dyDescent="0.25">
      <c r="A3866" t="s">
        <v>677</v>
      </c>
      <c r="B3866">
        <v>346</v>
      </c>
      <c r="C3866">
        <v>463</v>
      </c>
    </row>
    <row r="3867" spans="1:4" x14ac:dyDescent="0.25">
      <c r="A3867" t="s">
        <v>42</v>
      </c>
      <c r="B3867">
        <v>346</v>
      </c>
      <c r="C3867">
        <v>30</v>
      </c>
    </row>
    <row r="3868" spans="1:4" x14ac:dyDescent="0.25">
      <c r="A3868" t="s">
        <v>678</v>
      </c>
      <c r="B3868">
        <v>346</v>
      </c>
      <c r="C3868">
        <v>10.5</v>
      </c>
    </row>
    <row r="3869" spans="1:4" x14ac:dyDescent="0.25">
      <c r="A3869" t="s">
        <v>41</v>
      </c>
      <c r="B3869">
        <v>346</v>
      </c>
      <c r="C3869">
        <v>0</v>
      </c>
    </row>
    <row r="3870" spans="1:4" x14ac:dyDescent="0.25">
      <c r="A3870" t="s">
        <v>679</v>
      </c>
      <c r="B3870">
        <v>346</v>
      </c>
      <c r="C3870">
        <v>0</v>
      </c>
    </row>
    <row r="3871" spans="1:4" x14ac:dyDescent="0.25">
      <c r="A3871" t="s">
        <v>563</v>
      </c>
      <c r="B3871">
        <v>346</v>
      </c>
      <c r="C3871">
        <v>0</v>
      </c>
    </row>
    <row r="3872" spans="1:4" x14ac:dyDescent="0.25">
      <c r="A3872" t="s">
        <v>680</v>
      </c>
      <c r="B3872">
        <v>346</v>
      </c>
      <c r="C3872">
        <v>0</v>
      </c>
    </row>
    <row r="3873" spans="1:4" x14ac:dyDescent="0.25">
      <c r="A3873" t="s">
        <v>681</v>
      </c>
      <c r="B3873">
        <v>346</v>
      </c>
      <c r="C3873">
        <v>16</v>
      </c>
    </row>
    <row r="3874" spans="1:4" x14ac:dyDescent="0.25">
      <c r="A3874" t="s">
        <v>682</v>
      </c>
      <c r="B3874">
        <v>346</v>
      </c>
      <c r="C3874">
        <v>200</v>
      </c>
    </row>
    <row r="3875" spans="1:4" x14ac:dyDescent="0.25">
      <c r="A3875" t="s">
        <v>683</v>
      </c>
      <c r="B3875">
        <v>346</v>
      </c>
      <c r="C3875">
        <v>1320</v>
      </c>
    </row>
    <row r="3876" spans="1:4" x14ac:dyDescent="0.25">
      <c r="A3876" t="s">
        <v>684</v>
      </c>
      <c r="B3876">
        <v>346</v>
      </c>
      <c r="C3876">
        <v>880</v>
      </c>
    </row>
    <row r="3877" spans="1:4" x14ac:dyDescent="0.25">
      <c r="A3877" t="s">
        <v>685</v>
      </c>
      <c r="B3877">
        <v>346</v>
      </c>
      <c r="C3877">
        <v>1760</v>
      </c>
    </row>
    <row r="3878" spans="1:4" x14ac:dyDescent="0.25">
      <c r="A3878" t="s">
        <v>686</v>
      </c>
      <c r="B3878">
        <v>346</v>
      </c>
    </row>
    <row r="3879" spans="1:4" x14ac:dyDescent="0.25">
      <c r="A3879" t="s">
        <v>687</v>
      </c>
      <c r="B3879">
        <v>346</v>
      </c>
    </row>
    <row r="3880" spans="1:4" x14ac:dyDescent="0.25">
      <c r="A3880" t="s">
        <v>688</v>
      </c>
      <c r="B3880">
        <v>346</v>
      </c>
    </row>
    <row r="3881" spans="1:4" x14ac:dyDescent="0.25">
      <c r="A3881" t="s">
        <v>689</v>
      </c>
      <c r="B3881">
        <v>346</v>
      </c>
      <c r="C3881" t="b">
        <v>0</v>
      </c>
    </row>
    <row r="3882" spans="1:4" x14ac:dyDescent="0.25">
      <c r="A3882" t="s">
        <v>690</v>
      </c>
      <c r="B3882">
        <v>346</v>
      </c>
      <c r="C3882" t="b">
        <v>0</v>
      </c>
    </row>
    <row r="3883" spans="1:4" x14ac:dyDescent="0.25">
      <c r="A3883" t="s">
        <v>676</v>
      </c>
      <c r="B3883">
        <v>347</v>
      </c>
      <c r="C3883">
        <v>5012</v>
      </c>
      <c r="D3883">
        <v>349</v>
      </c>
    </row>
    <row r="3884" spans="1:4" x14ac:dyDescent="0.25">
      <c r="A3884" t="s">
        <v>36</v>
      </c>
      <c r="B3884">
        <v>347</v>
      </c>
      <c r="C3884">
        <v>3</v>
      </c>
      <c r="D3884">
        <v>3</v>
      </c>
    </row>
    <row r="3885" spans="1:4" x14ac:dyDescent="0.25">
      <c r="A3885" t="s">
        <v>503</v>
      </c>
      <c r="B3885">
        <v>347</v>
      </c>
      <c r="C3885" t="s">
        <v>811</v>
      </c>
    </row>
    <row r="3886" spans="1:4" x14ac:dyDescent="0.25">
      <c r="A3886" t="s">
        <v>677</v>
      </c>
      <c r="B3886">
        <v>347</v>
      </c>
      <c r="C3886">
        <v>1026</v>
      </c>
      <c r="D3886">
        <v>659</v>
      </c>
    </row>
    <row r="3887" spans="1:4" x14ac:dyDescent="0.25">
      <c r="A3887" t="s">
        <v>42</v>
      </c>
      <c r="B3887">
        <v>347</v>
      </c>
      <c r="C3887">
        <v>30</v>
      </c>
      <c r="D3887">
        <v>30</v>
      </c>
    </row>
    <row r="3888" spans="1:4" x14ac:dyDescent="0.25">
      <c r="A3888" t="s">
        <v>678</v>
      </c>
      <c r="B3888">
        <v>347</v>
      </c>
      <c r="C3888">
        <v>23.3</v>
      </c>
      <c r="D3888">
        <v>15</v>
      </c>
    </row>
    <row r="3889" spans="1:4" x14ac:dyDescent="0.25">
      <c r="A3889" t="s">
        <v>41</v>
      </c>
      <c r="B3889">
        <v>347</v>
      </c>
      <c r="C3889">
        <v>0</v>
      </c>
      <c r="D3889">
        <v>0</v>
      </c>
    </row>
    <row r="3890" spans="1:4" x14ac:dyDescent="0.25">
      <c r="A3890" t="s">
        <v>679</v>
      </c>
      <c r="B3890">
        <v>347</v>
      </c>
      <c r="C3890">
        <v>12</v>
      </c>
      <c r="D3890">
        <v>12</v>
      </c>
    </row>
    <row r="3891" spans="1:4" x14ac:dyDescent="0.25">
      <c r="A3891" t="s">
        <v>563</v>
      </c>
      <c r="B3891">
        <v>347</v>
      </c>
      <c r="C3891">
        <v>0</v>
      </c>
      <c r="D3891">
        <v>0</v>
      </c>
    </row>
    <row r="3892" spans="1:4" x14ac:dyDescent="0.25">
      <c r="A3892" t="s">
        <v>680</v>
      </c>
      <c r="B3892">
        <v>347</v>
      </c>
      <c r="C3892">
        <v>0</v>
      </c>
      <c r="D3892">
        <v>0</v>
      </c>
    </row>
    <row r="3893" spans="1:4" x14ac:dyDescent="0.25">
      <c r="A3893" t="s">
        <v>681</v>
      </c>
      <c r="B3893">
        <v>347</v>
      </c>
      <c r="C3893">
        <v>16</v>
      </c>
      <c r="D3893">
        <v>16</v>
      </c>
    </row>
    <row r="3894" spans="1:4" x14ac:dyDescent="0.25">
      <c r="A3894" t="s">
        <v>682</v>
      </c>
      <c r="B3894">
        <v>347</v>
      </c>
      <c r="C3894">
        <v>100</v>
      </c>
      <c r="D3894">
        <v>100</v>
      </c>
    </row>
    <row r="3895" spans="1:4" x14ac:dyDescent="0.25">
      <c r="A3895" t="s">
        <v>683</v>
      </c>
      <c r="B3895">
        <v>347</v>
      </c>
      <c r="C3895">
        <v>1320</v>
      </c>
      <c r="D3895">
        <v>1320</v>
      </c>
    </row>
    <row r="3896" spans="1:4" x14ac:dyDescent="0.25">
      <c r="A3896" t="s">
        <v>684</v>
      </c>
      <c r="B3896">
        <v>347</v>
      </c>
      <c r="C3896">
        <v>880</v>
      </c>
      <c r="D3896">
        <v>880</v>
      </c>
    </row>
    <row r="3897" spans="1:4" x14ac:dyDescent="0.25">
      <c r="A3897" t="s">
        <v>685</v>
      </c>
      <c r="B3897">
        <v>347</v>
      </c>
      <c r="C3897">
        <v>1760</v>
      </c>
      <c r="D3897">
        <v>1760</v>
      </c>
    </row>
    <row r="3898" spans="1:4" x14ac:dyDescent="0.25">
      <c r="A3898" t="s">
        <v>686</v>
      </c>
      <c r="B3898">
        <v>347</v>
      </c>
    </row>
    <row r="3899" spans="1:4" x14ac:dyDescent="0.25">
      <c r="A3899" t="s">
        <v>687</v>
      </c>
      <c r="B3899">
        <v>347</v>
      </c>
    </row>
    <row r="3900" spans="1:4" x14ac:dyDescent="0.25">
      <c r="A3900" t="s">
        <v>688</v>
      </c>
      <c r="B3900">
        <v>347</v>
      </c>
    </row>
    <row r="3901" spans="1:4" x14ac:dyDescent="0.25">
      <c r="A3901" t="s">
        <v>689</v>
      </c>
      <c r="B3901">
        <v>347</v>
      </c>
      <c r="C3901" t="b">
        <v>0</v>
      </c>
      <c r="D3901" t="b">
        <v>0</v>
      </c>
    </row>
    <row r="3902" spans="1:4" x14ac:dyDescent="0.25">
      <c r="A3902" t="s">
        <v>690</v>
      </c>
      <c r="B3902">
        <v>347</v>
      </c>
      <c r="C3902" t="b">
        <v>0</v>
      </c>
      <c r="D3902" t="b">
        <v>0</v>
      </c>
    </row>
    <row r="3903" spans="1:4" x14ac:dyDescent="0.25">
      <c r="A3903" t="s">
        <v>676</v>
      </c>
      <c r="B3903">
        <v>349</v>
      </c>
      <c r="C3903">
        <v>347</v>
      </c>
      <c r="D3903">
        <v>5060</v>
      </c>
    </row>
    <row r="3904" spans="1:4" x14ac:dyDescent="0.25">
      <c r="A3904" t="s">
        <v>36</v>
      </c>
      <c r="B3904">
        <v>349</v>
      </c>
      <c r="C3904">
        <v>3</v>
      </c>
      <c r="D3904">
        <v>3</v>
      </c>
    </row>
    <row r="3905" spans="1:4" x14ac:dyDescent="0.25">
      <c r="A3905" t="s">
        <v>503</v>
      </c>
      <c r="B3905">
        <v>349</v>
      </c>
      <c r="D3905" t="s">
        <v>835</v>
      </c>
    </row>
    <row r="3906" spans="1:4" x14ac:dyDescent="0.25">
      <c r="A3906" t="s">
        <v>677</v>
      </c>
      <c r="B3906">
        <v>349</v>
      </c>
      <c r="C3906">
        <v>659</v>
      </c>
      <c r="D3906">
        <v>978</v>
      </c>
    </row>
    <row r="3907" spans="1:4" x14ac:dyDescent="0.25">
      <c r="A3907" t="s">
        <v>42</v>
      </c>
      <c r="B3907">
        <v>349</v>
      </c>
      <c r="C3907">
        <v>30</v>
      </c>
      <c r="D3907">
        <v>30</v>
      </c>
    </row>
    <row r="3908" spans="1:4" x14ac:dyDescent="0.25">
      <c r="A3908" t="s">
        <v>678</v>
      </c>
      <c r="B3908">
        <v>349</v>
      </c>
      <c r="C3908">
        <v>15</v>
      </c>
      <c r="D3908">
        <v>22.2</v>
      </c>
    </row>
    <row r="3909" spans="1:4" x14ac:dyDescent="0.25">
      <c r="A3909" t="s">
        <v>41</v>
      </c>
      <c r="B3909">
        <v>349</v>
      </c>
      <c r="C3909">
        <v>0</v>
      </c>
      <c r="D3909">
        <v>0</v>
      </c>
    </row>
    <row r="3910" spans="1:4" x14ac:dyDescent="0.25">
      <c r="A3910" t="s">
        <v>679</v>
      </c>
      <c r="B3910">
        <v>349</v>
      </c>
      <c r="C3910">
        <v>12</v>
      </c>
      <c r="D3910">
        <v>12</v>
      </c>
    </row>
    <row r="3911" spans="1:4" x14ac:dyDescent="0.25">
      <c r="A3911" t="s">
        <v>563</v>
      </c>
      <c r="B3911">
        <v>349</v>
      </c>
      <c r="C3911">
        <v>0</v>
      </c>
      <c r="D3911">
        <v>0</v>
      </c>
    </row>
    <row r="3912" spans="1:4" x14ac:dyDescent="0.25">
      <c r="A3912" t="s">
        <v>680</v>
      </c>
      <c r="B3912">
        <v>349</v>
      </c>
      <c r="C3912">
        <v>0</v>
      </c>
      <c r="D3912">
        <v>0</v>
      </c>
    </row>
    <row r="3913" spans="1:4" x14ac:dyDescent="0.25">
      <c r="A3913" t="s">
        <v>681</v>
      </c>
      <c r="B3913">
        <v>349</v>
      </c>
      <c r="C3913">
        <v>16</v>
      </c>
      <c r="D3913">
        <v>16</v>
      </c>
    </row>
    <row r="3914" spans="1:4" x14ac:dyDescent="0.25">
      <c r="A3914" t="s">
        <v>682</v>
      </c>
      <c r="B3914">
        <v>349</v>
      </c>
      <c r="C3914">
        <v>100</v>
      </c>
      <c r="D3914">
        <v>100</v>
      </c>
    </row>
    <row r="3915" spans="1:4" x14ac:dyDescent="0.25">
      <c r="A3915" t="s">
        <v>683</v>
      </c>
      <c r="B3915">
        <v>349</v>
      </c>
      <c r="C3915">
        <v>1320</v>
      </c>
      <c r="D3915">
        <v>1320</v>
      </c>
    </row>
    <row r="3916" spans="1:4" x14ac:dyDescent="0.25">
      <c r="A3916" t="s">
        <v>684</v>
      </c>
      <c r="B3916">
        <v>349</v>
      </c>
      <c r="C3916">
        <v>880</v>
      </c>
      <c r="D3916">
        <v>880</v>
      </c>
    </row>
    <row r="3917" spans="1:4" x14ac:dyDescent="0.25">
      <c r="A3917" t="s">
        <v>685</v>
      </c>
      <c r="B3917">
        <v>349</v>
      </c>
      <c r="C3917">
        <v>1760</v>
      </c>
      <c r="D3917">
        <v>1760</v>
      </c>
    </row>
    <row r="3918" spans="1:4" x14ac:dyDescent="0.25">
      <c r="A3918" t="s">
        <v>686</v>
      </c>
      <c r="B3918">
        <v>349</v>
      </c>
    </row>
    <row r="3919" spans="1:4" x14ac:dyDescent="0.25">
      <c r="A3919" t="s">
        <v>687</v>
      </c>
      <c r="B3919">
        <v>349</v>
      </c>
    </row>
    <row r="3920" spans="1:4" x14ac:dyDescent="0.25">
      <c r="A3920" t="s">
        <v>688</v>
      </c>
      <c r="B3920">
        <v>349</v>
      </c>
    </row>
    <row r="3921" spans="1:5" x14ac:dyDescent="0.25">
      <c r="A3921" t="s">
        <v>689</v>
      </c>
      <c r="B3921">
        <v>349</v>
      </c>
      <c r="C3921" t="b">
        <v>0</v>
      </c>
      <c r="D3921" t="b">
        <v>0</v>
      </c>
    </row>
    <row r="3922" spans="1:5" x14ac:dyDescent="0.25">
      <c r="A3922" t="s">
        <v>690</v>
      </c>
      <c r="B3922">
        <v>349</v>
      </c>
      <c r="C3922" t="b">
        <v>0</v>
      </c>
      <c r="D3922" t="b">
        <v>0</v>
      </c>
    </row>
    <row r="3923" spans="1:5" x14ac:dyDescent="0.25">
      <c r="A3923" t="s">
        <v>676</v>
      </c>
      <c r="B3923">
        <v>350</v>
      </c>
      <c r="E3923">
        <v>4325</v>
      </c>
    </row>
    <row r="3924" spans="1:5" x14ac:dyDescent="0.25">
      <c r="A3924" t="s">
        <v>36</v>
      </c>
      <c r="B3924">
        <v>350</v>
      </c>
      <c r="E3924">
        <v>1</v>
      </c>
    </row>
    <row r="3925" spans="1:5" x14ac:dyDescent="0.25">
      <c r="A3925" t="s">
        <v>503</v>
      </c>
      <c r="B3925">
        <v>350</v>
      </c>
      <c r="E3925" t="s">
        <v>836</v>
      </c>
    </row>
    <row r="3926" spans="1:5" x14ac:dyDescent="0.25">
      <c r="A3926" t="s">
        <v>677</v>
      </c>
      <c r="B3926">
        <v>350</v>
      </c>
      <c r="E3926">
        <v>267</v>
      </c>
    </row>
    <row r="3927" spans="1:5" x14ac:dyDescent="0.25">
      <c r="A3927" t="s">
        <v>42</v>
      </c>
      <c r="B3927">
        <v>350</v>
      </c>
      <c r="E3927">
        <v>30</v>
      </c>
    </row>
    <row r="3928" spans="1:5" x14ac:dyDescent="0.25">
      <c r="A3928" t="s">
        <v>678</v>
      </c>
      <c r="B3928">
        <v>350</v>
      </c>
      <c r="E3928">
        <v>6.1</v>
      </c>
    </row>
    <row r="3929" spans="1:5" x14ac:dyDescent="0.25">
      <c r="A3929" t="s">
        <v>41</v>
      </c>
      <c r="B3929">
        <v>350</v>
      </c>
      <c r="E3929">
        <v>0</v>
      </c>
    </row>
    <row r="3930" spans="1:5" x14ac:dyDescent="0.25">
      <c r="A3930" t="s">
        <v>679</v>
      </c>
      <c r="B3930">
        <v>350</v>
      </c>
      <c r="E3930">
        <v>12</v>
      </c>
    </row>
    <row r="3931" spans="1:5" x14ac:dyDescent="0.25">
      <c r="A3931" t="s">
        <v>563</v>
      </c>
      <c r="B3931">
        <v>350</v>
      </c>
      <c r="E3931">
        <v>0</v>
      </c>
    </row>
    <row r="3932" spans="1:5" x14ac:dyDescent="0.25">
      <c r="A3932" t="s">
        <v>680</v>
      </c>
      <c r="B3932">
        <v>350</v>
      </c>
      <c r="E3932">
        <v>0</v>
      </c>
    </row>
    <row r="3933" spans="1:5" x14ac:dyDescent="0.25">
      <c r="A3933" t="s">
        <v>681</v>
      </c>
      <c r="B3933">
        <v>350</v>
      </c>
      <c r="E3933">
        <v>16</v>
      </c>
    </row>
    <row r="3934" spans="1:5" x14ac:dyDescent="0.25">
      <c r="A3934" t="s">
        <v>682</v>
      </c>
      <c r="B3934">
        <v>350</v>
      </c>
      <c r="E3934">
        <v>200</v>
      </c>
    </row>
    <row r="3935" spans="1:5" x14ac:dyDescent="0.25">
      <c r="A3935" t="s">
        <v>683</v>
      </c>
      <c r="B3935">
        <v>350</v>
      </c>
      <c r="E3935">
        <v>1320</v>
      </c>
    </row>
    <row r="3936" spans="1:5" x14ac:dyDescent="0.25">
      <c r="A3936" t="s">
        <v>684</v>
      </c>
      <c r="B3936">
        <v>350</v>
      </c>
      <c r="E3936">
        <v>880</v>
      </c>
    </row>
    <row r="3937" spans="1:5" x14ac:dyDescent="0.25">
      <c r="A3937" t="s">
        <v>685</v>
      </c>
      <c r="B3937">
        <v>350</v>
      </c>
      <c r="E3937">
        <v>1760</v>
      </c>
    </row>
    <row r="3938" spans="1:5" x14ac:dyDescent="0.25">
      <c r="A3938" t="s">
        <v>686</v>
      </c>
      <c r="B3938">
        <v>350</v>
      </c>
    </row>
    <row r="3939" spans="1:5" x14ac:dyDescent="0.25">
      <c r="A3939" t="s">
        <v>687</v>
      </c>
      <c r="B3939">
        <v>350</v>
      </c>
    </row>
    <row r="3940" spans="1:5" x14ac:dyDescent="0.25">
      <c r="A3940" t="s">
        <v>688</v>
      </c>
      <c r="B3940">
        <v>350</v>
      </c>
    </row>
    <row r="3941" spans="1:5" x14ac:dyDescent="0.25">
      <c r="A3941" t="s">
        <v>689</v>
      </c>
      <c r="B3941">
        <v>350</v>
      </c>
      <c r="E3941" t="b">
        <v>0</v>
      </c>
    </row>
    <row r="3942" spans="1:5" x14ac:dyDescent="0.25">
      <c r="A3942" t="s">
        <v>690</v>
      </c>
      <c r="B3942">
        <v>350</v>
      </c>
      <c r="E3942" t="b">
        <v>0</v>
      </c>
    </row>
    <row r="3943" spans="1:5" x14ac:dyDescent="0.25">
      <c r="A3943" t="s">
        <v>676</v>
      </c>
      <c r="B3943">
        <v>351</v>
      </c>
      <c r="C3943">
        <v>5020</v>
      </c>
    </row>
    <row r="3944" spans="1:5" x14ac:dyDescent="0.25">
      <c r="A3944" t="s">
        <v>36</v>
      </c>
      <c r="B3944">
        <v>351</v>
      </c>
      <c r="C3944">
        <v>1</v>
      </c>
    </row>
    <row r="3945" spans="1:5" x14ac:dyDescent="0.25">
      <c r="A3945" t="s">
        <v>503</v>
      </c>
      <c r="B3945">
        <v>351</v>
      </c>
    </row>
    <row r="3946" spans="1:5" x14ac:dyDescent="0.25">
      <c r="A3946" t="s">
        <v>677</v>
      </c>
      <c r="B3946">
        <v>351</v>
      </c>
      <c r="C3946">
        <v>200</v>
      </c>
    </row>
    <row r="3947" spans="1:5" x14ac:dyDescent="0.25">
      <c r="A3947" t="s">
        <v>42</v>
      </c>
      <c r="B3947">
        <v>351</v>
      </c>
      <c r="C3947">
        <v>30</v>
      </c>
    </row>
    <row r="3948" spans="1:5" x14ac:dyDescent="0.25">
      <c r="A3948" t="s">
        <v>678</v>
      </c>
      <c r="B3948">
        <v>351</v>
      </c>
      <c r="C3948">
        <v>4.5</v>
      </c>
    </row>
    <row r="3949" spans="1:5" x14ac:dyDescent="0.25">
      <c r="A3949" t="s">
        <v>41</v>
      </c>
      <c r="B3949">
        <v>351</v>
      </c>
      <c r="C3949">
        <v>0</v>
      </c>
    </row>
    <row r="3950" spans="1:5" x14ac:dyDescent="0.25">
      <c r="A3950" t="s">
        <v>679</v>
      </c>
      <c r="B3950">
        <v>351</v>
      </c>
      <c r="C3950">
        <v>0</v>
      </c>
    </row>
    <row r="3951" spans="1:5" x14ac:dyDescent="0.25">
      <c r="A3951" t="s">
        <v>563</v>
      </c>
      <c r="B3951">
        <v>351</v>
      </c>
      <c r="C3951">
        <v>0</v>
      </c>
    </row>
    <row r="3952" spans="1:5" x14ac:dyDescent="0.25">
      <c r="A3952" t="s">
        <v>680</v>
      </c>
      <c r="B3952">
        <v>351</v>
      </c>
      <c r="C3952">
        <v>0</v>
      </c>
    </row>
    <row r="3953" spans="1:4" x14ac:dyDescent="0.25">
      <c r="A3953" t="s">
        <v>681</v>
      </c>
      <c r="B3953">
        <v>351</v>
      </c>
      <c r="C3953">
        <v>16</v>
      </c>
    </row>
    <row r="3954" spans="1:4" x14ac:dyDescent="0.25">
      <c r="A3954" t="s">
        <v>682</v>
      </c>
      <c r="B3954">
        <v>351</v>
      </c>
      <c r="C3954">
        <v>200</v>
      </c>
    </row>
    <row r="3955" spans="1:4" x14ac:dyDescent="0.25">
      <c r="A3955" t="s">
        <v>683</v>
      </c>
      <c r="B3955">
        <v>351</v>
      </c>
      <c r="C3955">
        <v>1320</v>
      </c>
    </row>
    <row r="3956" spans="1:4" x14ac:dyDescent="0.25">
      <c r="A3956" t="s">
        <v>684</v>
      </c>
      <c r="B3956">
        <v>351</v>
      </c>
      <c r="C3956">
        <v>880</v>
      </c>
    </row>
    <row r="3957" spans="1:4" x14ac:dyDescent="0.25">
      <c r="A3957" t="s">
        <v>685</v>
      </c>
      <c r="B3957">
        <v>351</v>
      </c>
      <c r="C3957">
        <v>1760</v>
      </c>
    </row>
    <row r="3958" spans="1:4" x14ac:dyDescent="0.25">
      <c r="A3958" t="s">
        <v>686</v>
      </c>
      <c r="B3958">
        <v>351</v>
      </c>
    </row>
    <row r="3959" spans="1:4" x14ac:dyDescent="0.25">
      <c r="A3959" t="s">
        <v>687</v>
      </c>
      <c r="B3959">
        <v>351</v>
      </c>
    </row>
    <row r="3960" spans="1:4" x14ac:dyDescent="0.25">
      <c r="A3960" t="s">
        <v>688</v>
      </c>
      <c r="B3960">
        <v>351</v>
      </c>
    </row>
    <row r="3961" spans="1:4" x14ac:dyDescent="0.25">
      <c r="A3961" t="s">
        <v>689</v>
      </c>
      <c r="B3961">
        <v>351</v>
      </c>
      <c r="C3961" t="b">
        <v>0</v>
      </c>
    </row>
    <row r="3962" spans="1:4" x14ac:dyDescent="0.25">
      <c r="A3962" t="s">
        <v>690</v>
      </c>
      <c r="B3962">
        <v>351</v>
      </c>
      <c r="C3962" t="b">
        <v>0</v>
      </c>
    </row>
    <row r="3963" spans="1:4" x14ac:dyDescent="0.25">
      <c r="A3963" t="s">
        <v>676</v>
      </c>
      <c r="B3963">
        <v>352</v>
      </c>
      <c r="D3963">
        <v>5020</v>
      </c>
    </row>
    <row r="3964" spans="1:4" x14ac:dyDescent="0.25">
      <c r="A3964" t="s">
        <v>36</v>
      </c>
      <c r="B3964">
        <v>352</v>
      </c>
      <c r="D3964">
        <v>0</v>
      </c>
    </row>
    <row r="3965" spans="1:4" x14ac:dyDescent="0.25">
      <c r="A3965" t="s">
        <v>503</v>
      </c>
      <c r="B3965">
        <v>352</v>
      </c>
      <c r="D3965" t="s">
        <v>837</v>
      </c>
    </row>
    <row r="3966" spans="1:4" x14ac:dyDescent="0.25">
      <c r="A3966" t="s">
        <v>677</v>
      </c>
      <c r="B3966">
        <v>352</v>
      </c>
      <c r="D3966">
        <v>369</v>
      </c>
    </row>
    <row r="3967" spans="1:4" x14ac:dyDescent="0.25">
      <c r="A3967" t="s">
        <v>42</v>
      </c>
      <c r="B3967">
        <v>352</v>
      </c>
      <c r="D3967">
        <v>30</v>
      </c>
    </row>
    <row r="3968" spans="1:4" x14ac:dyDescent="0.25">
      <c r="A3968" t="s">
        <v>678</v>
      </c>
      <c r="B3968">
        <v>352</v>
      </c>
      <c r="D3968">
        <v>8.4</v>
      </c>
    </row>
    <row r="3969" spans="1:6" x14ac:dyDescent="0.25">
      <c r="A3969" t="s">
        <v>41</v>
      </c>
      <c r="B3969">
        <v>352</v>
      </c>
      <c r="D3969">
        <v>0</v>
      </c>
    </row>
    <row r="3970" spans="1:6" x14ac:dyDescent="0.25">
      <c r="A3970" t="s">
        <v>679</v>
      </c>
      <c r="B3970">
        <v>352</v>
      </c>
      <c r="D3970">
        <v>0</v>
      </c>
    </row>
    <row r="3971" spans="1:6" x14ac:dyDescent="0.25">
      <c r="A3971" t="s">
        <v>563</v>
      </c>
      <c r="B3971">
        <v>352</v>
      </c>
      <c r="D3971">
        <v>0</v>
      </c>
    </row>
    <row r="3972" spans="1:6" x14ac:dyDescent="0.25">
      <c r="A3972" t="s">
        <v>680</v>
      </c>
      <c r="B3972">
        <v>352</v>
      </c>
      <c r="D3972">
        <v>0</v>
      </c>
    </row>
    <row r="3973" spans="1:6" x14ac:dyDescent="0.25">
      <c r="A3973" t="s">
        <v>681</v>
      </c>
      <c r="B3973">
        <v>352</v>
      </c>
      <c r="D3973">
        <v>16</v>
      </c>
    </row>
    <row r="3974" spans="1:6" x14ac:dyDescent="0.25">
      <c r="A3974" t="s">
        <v>682</v>
      </c>
      <c r="B3974">
        <v>352</v>
      </c>
      <c r="D3974">
        <v>200</v>
      </c>
    </row>
    <row r="3975" spans="1:6" x14ac:dyDescent="0.25">
      <c r="A3975" t="s">
        <v>683</v>
      </c>
      <c r="B3975">
        <v>352</v>
      </c>
      <c r="D3975">
        <v>1320</v>
      </c>
    </row>
    <row r="3976" spans="1:6" x14ac:dyDescent="0.25">
      <c r="A3976" t="s">
        <v>684</v>
      </c>
      <c r="B3976">
        <v>352</v>
      </c>
      <c r="D3976">
        <v>880</v>
      </c>
    </row>
    <row r="3977" spans="1:6" x14ac:dyDescent="0.25">
      <c r="A3977" t="s">
        <v>685</v>
      </c>
      <c r="B3977">
        <v>352</v>
      </c>
      <c r="D3977">
        <v>1760</v>
      </c>
    </row>
    <row r="3978" spans="1:6" x14ac:dyDescent="0.25">
      <c r="A3978" t="s">
        <v>686</v>
      </c>
      <c r="B3978">
        <v>352</v>
      </c>
    </row>
    <row r="3979" spans="1:6" x14ac:dyDescent="0.25">
      <c r="A3979" t="s">
        <v>687</v>
      </c>
      <c r="B3979">
        <v>352</v>
      </c>
    </row>
    <row r="3980" spans="1:6" x14ac:dyDescent="0.25">
      <c r="A3980" t="s">
        <v>688</v>
      </c>
      <c r="B3980">
        <v>352</v>
      </c>
    </row>
    <row r="3981" spans="1:6" x14ac:dyDescent="0.25">
      <c r="A3981" t="s">
        <v>689</v>
      </c>
      <c r="B3981">
        <v>352</v>
      </c>
      <c r="D3981" t="b">
        <v>0</v>
      </c>
    </row>
    <row r="3982" spans="1:6" x14ac:dyDescent="0.25">
      <c r="A3982" t="s">
        <v>690</v>
      </c>
      <c r="B3982">
        <v>352</v>
      </c>
      <c r="D3982" t="b">
        <v>0</v>
      </c>
    </row>
    <row r="3983" spans="1:6" x14ac:dyDescent="0.25">
      <c r="A3983" t="s">
        <v>676</v>
      </c>
      <c r="B3983">
        <v>353</v>
      </c>
      <c r="E3983">
        <v>359</v>
      </c>
      <c r="F3983">
        <v>4325</v>
      </c>
    </row>
    <row r="3984" spans="1:6" x14ac:dyDescent="0.25">
      <c r="A3984" t="s">
        <v>36</v>
      </c>
      <c r="B3984">
        <v>353</v>
      </c>
      <c r="E3984">
        <v>3</v>
      </c>
      <c r="F3984">
        <v>2</v>
      </c>
    </row>
    <row r="3985" spans="1:6" x14ac:dyDescent="0.25">
      <c r="A3985" t="s">
        <v>503</v>
      </c>
      <c r="B3985">
        <v>353</v>
      </c>
      <c r="F3985" t="s">
        <v>836</v>
      </c>
    </row>
    <row r="3986" spans="1:6" x14ac:dyDescent="0.25">
      <c r="A3986" t="s">
        <v>677</v>
      </c>
      <c r="B3986">
        <v>353</v>
      </c>
      <c r="E3986">
        <v>461</v>
      </c>
      <c r="F3986">
        <v>432</v>
      </c>
    </row>
    <row r="3987" spans="1:6" x14ac:dyDescent="0.25">
      <c r="A3987" t="s">
        <v>42</v>
      </c>
      <c r="B3987">
        <v>353</v>
      </c>
      <c r="E3987">
        <v>30</v>
      </c>
      <c r="F3987">
        <v>30</v>
      </c>
    </row>
    <row r="3988" spans="1:6" x14ac:dyDescent="0.25">
      <c r="A3988" t="s">
        <v>678</v>
      </c>
      <c r="B3988">
        <v>353</v>
      </c>
      <c r="E3988">
        <v>10.5</v>
      </c>
      <c r="F3988">
        <v>9.8000000000000007</v>
      </c>
    </row>
    <row r="3989" spans="1:6" x14ac:dyDescent="0.25">
      <c r="A3989" t="s">
        <v>41</v>
      </c>
      <c r="B3989">
        <v>353</v>
      </c>
      <c r="E3989">
        <v>0</v>
      </c>
      <c r="F3989">
        <v>0</v>
      </c>
    </row>
    <row r="3990" spans="1:6" x14ac:dyDescent="0.25">
      <c r="A3990" t="s">
        <v>679</v>
      </c>
      <c r="B3990">
        <v>353</v>
      </c>
      <c r="E3990">
        <v>12</v>
      </c>
      <c r="F3990">
        <v>12</v>
      </c>
    </row>
    <row r="3991" spans="1:6" x14ac:dyDescent="0.25">
      <c r="A3991" t="s">
        <v>563</v>
      </c>
      <c r="B3991">
        <v>353</v>
      </c>
      <c r="E3991">
        <v>0</v>
      </c>
      <c r="F3991">
        <v>0</v>
      </c>
    </row>
    <row r="3992" spans="1:6" x14ac:dyDescent="0.25">
      <c r="A3992" t="s">
        <v>680</v>
      </c>
      <c r="B3992">
        <v>353</v>
      </c>
      <c r="E3992">
        <v>0</v>
      </c>
      <c r="F3992">
        <v>0</v>
      </c>
    </row>
    <row r="3993" spans="1:6" x14ac:dyDescent="0.25">
      <c r="A3993" t="s">
        <v>681</v>
      </c>
      <c r="B3993">
        <v>353</v>
      </c>
      <c r="E3993">
        <v>16</v>
      </c>
      <c r="F3993">
        <v>16</v>
      </c>
    </row>
    <row r="3994" spans="1:6" x14ac:dyDescent="0.25">
      <c r="A3994" t="s">
        <v>682</v>
      </c>
      <c r="B3994">
        <v>353</v>
      </c>
      <c r="E3994">
        <v>100</v>
      </c>
      <c r="F3994">
        <v>100</v>
      </c>
    </row>
    <row r="3995" spans="1:6" x14ac:dyDescent="0.25">
      <c r="A3995" t="s">
        <v>683</v>
      </c>
      <c r="B3995">
        <v>353</v>
      </c>
      <c r="E3995">
        <v>1320</v>
      </c>
      <c r="F3995">
        <v>1320</v>
      </c>
    </row>
    <row r="3996" spans="1:6" x14ac:dyDescent="0.25">
      <c r="A3996" t="s">
        <v>684</v>
      </c>
      <c r="B3996">
        <v>353</v>
      </c>
      <c r="E3996">
        <v>880</v>
      </c>
      <c r="F3996">
        <v>880</v>
      </c>
    </row>
    <row r="3997" spans="1:6" x14ac:dyDescent="0.25">
      <c r="A3997" t="s">
        <v>685</v>
      </c>
      <c r="B3997">
        <v>353</v>
      </c>
      <c r="E3997">
        <v>1760</v>
      </c>
      <c r="F3997">
        <v>1760</v>
      </c>
    </row>
    <row r="3998" spans="1:6" x14ac:dyDescent="0.25">
      <c r="A3998" t="s">
        <v>686</v>
      </c>
      <c r="B3998">
        <v>353</v>
      </c>
      <c r="F3998">
        <v>5030</v>
      </c>
    </row>
    <row r="3999" spans="1:6" x14ac:dyDescent="0.25">
      <c r="A3999" t="s">
        <v>687</v>
      </c>
      <c r="B3999">
        <v>353</v>
      </c>
      <c r="F3999">
        <v>8954</v>
      </c>
    </row>
    <row r="4000" spans="1:6" x14ac:dyDescent="0.25">
      <c r="A4000" t="s">
        <v>688</v>
      </c>
      <c r="B4000">
        <v>353</v>
      </c>
      <c r="F4000">
        <v>0</v>
      </c>
    </row>
    <row r="4001" spans="1:6" x14ac:dyDescent="0.25">
      <c r="A4001" t="s">
        <v>689</v>
      </c>
      <c r="B4001">
        <v>353</v>
      </c>
      <c r="E4001" t="b">
        <v>0</v>
      </c>
      <c r="F4001" t="b">
        <v>0</v>
      </c>
    </row>
    <row r="4002" spans="1:6" x14ac:dyDescent="0.25">
      <c r="A4002" t="s">
        <v>690</v>
      </c>
      <c r="B4002">
        <v>353</v>
      </c>
      <c r="E4002" t="b">
        <v>0</v>
      </c>
      <c r="F4002" t="b">
        <v>0</v>
      </c>
    </row>
    <row r="4003" spans="1:6" x14ac:dyDescent="0.25">
      <c r="A4003" t="s">
        <v>676</v>
      </c>
      <c r="B4003">
        <v>354</v>
      </c>
      <c r="C4003">
        <v>5021</v>
      </c>
    </row>
    <row r="4004" spans="1:6" x14ac:dyDescent="0.25">
      <c r="A4004" t="s">
        <v>36</v>
      </c>
      <c r="B4004">
        <v>354</v>
      </c>
      <c r="C4004">
        <v>1</v>
      </c>
    </row>
    <row r="4005" spans="1:6" x14ac:dyDescent="0.25">
      <c r="A4005" t="s">
        <v>503</v>
      </c>
      <c r="B4005">
        <v>354</v>
      </c>
      <c r="C4005" t="s">
        <v>837</v>
      </c>
    </row>
    <row r="4006" spans="1:6" x14ac:dyDescent="0.25">
      <c r="A4006" t="s">
        <v>677</v>
      </c>
      <c r="B4006">
        <v>354</v>
      </c>
      <c r="C4006">
        <v>302</v>
      </c>
    </row>
    <row r="4007" spans="1:6" x14ac:dyDescent="0.25">
      <c r="A4007" t="s">
        <v>42</v>
      </c>
      <c r="B4007">
        <v>354</v>
      </c>
      <c r="C4007">
        <v>30</v>
      </c>
    </row>
    <row r="4008" spans="1:6" x14ac:dyDescent="0.25">
      <c r="A4008" t="s">
        <v>678</v>
      </c>
      <c r="B4008">
        <v>354</v>
      </c>
      <c r="C4008">
        <v>6.9</v>
      </c>
    </row>
    <row r="4009" spans="1:6" x14ac:dyDescent="0.25">
      <c r="A4009" t="s">
        <v>41</v>
      </c>
      <c r="B4009">
        <v>354</v>
      </c>
      <c r="C4009">
        <v>0</v>
      </c>
    </row>
    <row r="4010" spans="1:6" x14ac:dyDescent="0.25">
      <c r="A4010" t="s">
        <v>679</v>
      </c>
      <c r="B4010">
        <v>354</v>
      </c>
      <c r="C4010">
        <v>0</v>
      </c>
    </row>
    <row r="4011" spans="1:6" x14ac:dyDescent="0.25">
      <c r="A4011" t="s">
        <v>563</v>
      </c>
      <c r="B4011">
        <v>354</v>
      </c>
      <c r="C4011">
        <v>0</v>
      </c>
    </row>
    <row r="4012" spans="1:6" x14ac:dyDescent="0.25">
      <c r="A4012" t="s">
        <v>680</v>
      </c>
      <c r="B4012">
        <v>354</v>
      </c>
      <c r="C4012">
        <v>0</v>
      </c>
    </row>
    <row r="4013" spans="1:6" x14ac:dyDescent="0.25">
      <c r="A4013" t="s">
        <v>681</v>
      </c>
      <c r="B4013">
        <v>354</v>
      </c>
      <c r="C4013">
        <v>16</v>
      </c>
    </row>
    <row r="4014" spans="1:6" x14ac:dyDescent="0.25">
      <c r="A4014" t="s">
        <v>682</v>
      </c>
      <c r="B4014">
        <v>354</v>
      </c>
      <c r="C4014">
        <v>200</v>
      </c>
    </row>
    <row r="4015" spans="1:6" x14ac:dyDescent="0.25">
      <c r="A4015" t="s">
        <v>683</v>
      </c>
      <c r="B4015">
        <v>354</v>
      </c>
      <c r="C4015">
        <v>1320</v>
      </c>
    </row>
    <row r="4016" spans="1:6" x14ac:dyDescent="0.25">
      <c r="A4016" t="s">
        <v>684</v>
      </c>
      <c r="B4016">
        <v>354</v>
      </c>
      <c r="C4016">
        <v>880</v>
      </c>
    </row>
    <row r="4017" spans="1:4" x14ac:dyDescent="0.25">
      <c r="A4017" t="s">
        <v>685</v>
      </c>
      <c r="B4017">
        <v>354</v>
      </c>
      <c r="C4017">
        <v>1760</v>
      </c>
    </row>
    <row r="4018" spans="1:4" x14ac:dyDescent="0.25">
      <c r="A4018" t="s">
        <v>686</v>
      </c>
      <c r="B4018">
        <v>354</v>
      </c>
    </row>
    <row r="4019" spans="1:4" x14ac:dyDescent="0.25">
      <c r="A4019" t="s">
        <v>687</v>
      </c>
      <c r="B4019">
        <v>354</v>
      </c>
    </row>
    <row r="4020" spans="1:4" x14ac:dyDescent="0.25">
      <c r="A4020" t="s">
        <v>688</v>
      </c>
      <c r="B4020">
        <v>354</v>
      </c>
    </row>
    <row r="4021" spans="1:4" x14ac:dyDescent="0.25">
      <c r="A4021" t="s">
        <v>689</v>
      </c>
      <c r="B4021">
        <v>354</v>
      </c>
      <c r="C4021" t="b">
        <v>0</v>
      </c>
    </row>
    <row r="4022" spans="1:4" x14ac:dyDescent="0.25">
      <c r="A4022" t="s">
        <v>690</v>
      </c>
      <c r="B4022">
        <v>354</v>
      </c>
      <c r="C4022" t="b">
        <v>0</v>
      </c>
    </row>
    <row r="4023" spans="1:4" x14ac:dyDescent="0.25">
      <c r="A4023" t="s">
        <v>676</v>
      </c>
      <c r="B4023">
        <v>355</v>
      </c>
      <c r="D4023">
        <v>5021</v>
      </c>
    </row>
    <row r="4024" spans="1:4" x14ac:dyDescent="0.25">
      <c r="A4024" t="s">
        <v>36</v>
      </c>
      <c r="B4024">
        <v>355</v>
      </c>
      <c r="D4024">
        <v>2</v>
      </c>
    </row>
    <row r="4025" spans="1:4" x14ac:dyDescent="0.25">
      <c r="A4025" t="s">
        <v>503</v>
      </c>
      <c r="B4025">
        <v>355</v>
      </c>
    </row>
    <row r="4026" spans="1:4" x14ac:dyDescent="0.25">
      <c r="A4026" t="s">
        <v>677</v>
      </c>
      <c r="B4026">
        <v>355</v>
      </c>
      <c r="D4026">
        <v>406</v>
      </c>
    </row>
    <row r="4027" spans="1:4" x14ac:dyDescent="0.25">
      <c r="A4027" t="s">
        <v>42</v>
      </c>
      <c r="B4027">
        <v>355</v>
      </c>
      <c r="D4027">
        <v>30</v>
      </c>
    </row>
    <row r="4028" spans="1:4" x14ac:dyDescent="0.25">
      <c r="A4028" t="s">
        <v>678</v>
      </c>
      <c r="B4028">
        <v>355</v>
      </c>
      <c r="D4028">
        <v>9.1999999999999993</v>
      </c>
    </row>
    <row r="4029" spans="1:4" x14ac:dyDescent="0.25">
      <c r="A4029" t="s">
        <v>41</v>
      </c>
      <c r="B4029">
        <v>355</v>
      </c>
      <c r="D4029">
        <v>0</v>
      </c>
    </row>
    <row r="4030" spans="1:4" x14ac:dyDescent="0.25">
      <c r="A4030" t="s">
        <v>679</v>
      </c>
      <c r="B4030">
        <v>355</v>
      </c>
      <c r="D4030">
        <v>0</v>
      </c>
    </row>
    <row r="4031" spans="1:4" x14ac:dyDescent="0.25">
      <c r="A4031" t="s">
        <v>563</v>
      </c>
      <c r="B4031">
        <v>355</v>
      </c>
      <c r="D4031">
        <v>0</v>
      </c>
    </row>
    <row r="4032" spans="1:4" x14ac:dyDescent="0.25">
      <c r="A4032" t="s">
        <v>680</v>
      </c>
      <c r="B4032">
        <v>355</v>
      </c>
      <c r="D4032">
        <v>0</v>
      </c>
    </row>
    <row r="4033" spans="1:4" x14ac:dyDescent="0.25">
      <c r="A4033" t="s">
        <v>681</v>
      </c>
      <c r="B4033">
        <v>355</v>
      </c>
      <c r="D4033">
        <v>16</v>
      </c>
    </row>
    <row r="4034" spans="1:4" x14ac:dyDescent="0.25">
      <c r="A4034" t="s">
        <v>682</v>
      </c>
      <c r="B4034">
        <v>355</v>
      </c>
      <c r="D4034">
        <v>200</v>
      </c>
    </row>
    <row r="4035" spans="1:4" x14ac:dyDescent="0.25">
      <c r="A4035" t="s">
        <v>683</v>
      </c>
      <c r="B4035">
        <v>355</v>
      </c>
      <c r="D4035">
        <v>1320</v>
      </c>
    </row>
    <row r="4036" spans="1:4" x14ac:dyDescent="0.25">
      <c r="A4036" t="s">
        <v>684</v>
      </c>
      <c r="B4036">
        <v>355</v>
      </c>
      <c r="D4036">
        <v>880</v>
      </c>
    </row>
    <row r="4037" spans="1:4" x14ac:dyDescent="0.25">
      <c r="A4037" t="s">
        <v>685</v>
      </c>
      <c r="B4037">
        <v>355</v>
      </c>
      <c r="D4037">
        <v>1760</v>
      </c>
    </row>
    <row r="4038" spans="1:4" x14ac:dyDescent="0.25">
      <c r="A4038" t="s">
        <v>686</v>
      </c>
      <c r="B4038">
        <v>355</v>
      </c>
    </row>
    <row r="4039" spans="1:4" x14ac:dyDescent="0.25">
      <c r="A4039" t="s">
        <v>687</v>
      </c>
      <c r="B4039">
        <v>355</v>
      </c>
    </row>
    <row r="4040" spans="1:4" x14ac:dyDescent="0.25">
      <c r="A4040" t="s">
        <v>688</v>
      </c>
      <c r="B4040">
        <v>355</v>
      </c>
    </row>
    <row r="4041" spans="1:4" x14ac:dyDescent="0.25">
      <c r="A4041" t="s">
        <v>689</v>
      </c>
      <c r="B4041">
        <v>355</v>
      </c>
      <c r="D4041" t="b">
        <v>0</v>
      </c>
    </row>
    <row r="4042" spans="1:4" x14ac:dyDescent="0.25">
      <c r="A4042" t="s">
        <v>690</v>
      </c>
      <c r="B4042">
        <v>355</v>
      </c>
      <c r="D4042" t="b">
        <v>0</v>
      </c>
    </row>
    <row r="4043" spans="1:4" x14ac:dyDescent="0.25">
      <c r="A4043" t="s">
        <v>676</v>
      </c>
      <c r="B4043">
        <v>356</v>
      </c>
      <c r="C4043">
        <v>1</v>
      </c>
      <c r="D4043">
        <v>366</v>
      </c>
    </row>
    <row r="4044" spans="1:4" x14ac:dyDescent="0.25">
      <c r="A4044" t="s">
        <v>36</v>
      </c>
      <c r="B4044">
        <v>356</v>
      </c>
      <c r="C4044">
        <v>2</v>
      </c>
      <c r="D4044">
        <v>1</v>
      </c>
    </row>
    <row r="4045" spans="1:4" x14ac:dyDescent="0.25">
      <c r="A4045" t="s">
        <v>503</v>
      </c>
      <c r="B4045">
        <v>356</v>
      </c>
    </row>
    <row r="4046" spans="1:4" x14ac:dyDescent="0.25">
      <c r="A4046" t="s">
        <v>677</v>
      </c>
      <c r="B4046">
        <v>356</v>
      </c>
      <c r="C4046">
        <v>178</v>
      </c>
      <c r="D4046">
        <v>1054</v>
      </c>
    </row>
    <row r="4047" spans="1:4" x14ac:dyDescent="0.25">
      <c r="A4047" t="s">
        <v>42</v>
      </c>
      <c r="B4047">
        <v>356</v>
      </c>
      <c r="C4047">
        <v>30</v>
      </c>
      <c r="D4047">
        <v>30</v>
      </c>
    </row>
    <row r="4048" spans="1:4" x14ac:dyDescent="0.25">
      <c r="A4048" t="s">
        <v>678</v>
      </c>
      <c r="B4048">
        <v>356</v>
      </c>
      <c r="C4048">
        <v>4</v>
      </c>
      <c r="D4048">
        <v>24</v>
      </c>
    </row>
    <row r="4049" spans="1:5" x14ac:dyDescent="0.25">
      <c r="A4049" t="s">
        <v>41</v>
      </c>
      <c r="B4049">
        <v>356</v>
      </c>
      <c r="C4049">
        <v>0</v>
      </c>
      <c r="D4049">
        <v>0</v>
      </c>
    </row>
    <row r="4050" spans="1:5" x14ac:dyDescent="0.25">
      <c r="A4050" t="s">
        <v>679</v>
      </c>
      <c r="B4050">
        <v>356</v>
      </c>
      <c r="C4050">
        <v>0</v>
      </c>
      <c r="D4050">
        <v>0</v>
      </c>
    </row>
    <row r="4051" spans="1:5" x14ac:dyDescent="0.25">
      <c r="A4051" t="s">
        <v>563</v>
      </c>
      <c r="B4051">
        <v>356</v>
      </c>
      <c r="C4051">
        <v>0</v>
      </c>
      <c r="D4051">
        <v>0</v>
      </c>
    </row>
    <row r="4052" spans="1:5" x14ac:dyDescent="0.25">
      <c r="A4052" t="s">
        <v>680</v>
      </c>
      <c r="B4052">
        <v>356</v>
      </c>
      <c r="C4052">
        <v>0</v>
      </c>
      <c r="D4052">
        <v>0</v>
      </c>
    </row>
    <row r="4053" spans="1:5" x14ac:dyDescent="0.25">
      <c r="A4053" t="s">
        <v>681</v>
      </c>
      <c r="B4053">
        <v>356</v>
      </c>
      <c r="C4053">
        <v>16</v>
      </c>
      <c r="D4053">
        <v>16</v>
      </c>
    </row>
    <row r="4054" spans="1:5" x14ac:dyDescent="0.25">
      <c r="A4054" t="s">
        <v>682</v>
      </c>
      <c r="B4054">
        <v>356</v>
      </c>
      <c r="C4054">
        <v>100</v>
      </c>
      <c r="D4054">
        <v>100</v>
      </c>
    </row>
    <row r="4055" spans="1:5" x14ac:dyDescent="0.25">
      <c r="A4055" t="s">
        <v>683</v>
      </c>
      <c r="B4055">
        <v>356</v>
      </c>
      <c r="C4055">
        <v>1320</v>
      </c>
      <c r="D4055">
        <v>1320</v>
      </c>
    </row>
    <row r="4056" spans="1:5" x14ac:dyDescent="0.25">
      <c r="A4056" t="s">
        <v>684</v>
      </c>
      <c r="B4056">
        <v>356</v>
      </c>
      <c r="C4056">
        <v>880</v>
      </c>
      <c r="D4056">
        <v>880</v>
      </c>
    </row>
    <row r="4057" spans="1:5" x14ac:dyDescent="0.25">
      <c r="A4057" t="s">
        <v>685</v>
      </c>
      <c r="B4057">
        <v>356</v>
      </c>
      <c r="C4057">
        <v>1760</v>
      </c>
      <c r="D4057">
        <v>1760</v>
      </c>
    </row>
    <row r="4058" spans="1:5" x14ac:dyDescent="0.25">
      <c r="A4058" t="s">
        <v>686</v>
      </c>
      <c r="B4058">
        <v>356</v>
      </c>
      <c r="D4058">
        <v>21450</v>
      </c>
    </row>
    <row r="4059" spans="1:5" x14ac:dyDescent="0.25">
      <c r="A4059" t="s">
        <v>687</v>
      </c>
      <c r="B4059">
        <v>356</v>
      </c>
      <c r="D4059">
        <v>-32165</v>
      </c>
    </row>
    <row r="4060" spans="1:5" x14ac:dyDescent="0.25">
      <c r="A4060" t="s">
        <v>688</v>
      </c>
      <c r="B4060">
        <v>356</v>
      </c>
      <c r="D4060">
        <v>0</v>
      </c>
    </row>
    <row r="4061" spans="1:5" x14ac:dyDescent="0.25">
      <c r="A4061" t="s">
        <v>689</v>
      </c>
      <c r="B4061">
        <v>356</v>
      </c>
      <c r="C4061" t="b">
        <v>0</v>
      </c>
      <c r="D4061" t="b">
        <v>0</v>
      </c>
    </row>
    <row r="4062" spans="1:5" x14ac:dyDescent="0.25">
      <c r="A4062" t="s">
        <v>690</v>
      </c>
      <c r="B4062">
        <v>356</v>
      </c>
      <c r="C4062" t="b">
        <v>0</v>
      </c>
      <c r="D4062" t="b">
        <v>0</v>
      </c>
    </row>
    <row r="4063" spans="1:5" x14ac:dyDescent="0.25">
      <c r="A4063" t="s">
        <v>676</v>
      </c>
      <c r="B4063">
        <v>357</v>
      </c>
      <c r="E4063">
        <v>220</v>
      </c>
    </row>
    <row r="4064" spans="1:5" x14ac:dyDescent="0.25">
      <c r="A4064" t="s">
        <v>36</v>
      </c>
      <c r="B4064">
        <v>357</v>
      </c>
      <c r="E4064">
        <v>1</v>
      </c>
    </row>
    <row r="4065" spans="1:5" x14ac:dyDescent="0.25">
      <c r="A4065" t="s">
        <v>503</v>
      </c>
      <c r="B4065">
        <v>357</v>
      </c>
    </row>
    <row r="4066" spans="1:5" x14ac:dyDescent="0.25">
      <c r="A4066" t="s">
        <v>677</v>
      </c>
      <c r="B4066">
        <v>357</v>
      </c>
      <c r="E4066">
        <v>416</v>
      </c>
    </row>
    <row r="4067" spans="1:5" x14ac:dyDescent="0.25">
      <c r="A4067" t="s">
        <v>42</v>
      </c>
      <c r="B4067">
        <v>357</v>
      </c>
      <c r="E4067">
        <v>30</v>
      </c>
    </row>
    <row r="4068" spans="1:5" x14ac:dyDescent="0.25">
      <c r="A4068" t="s">
        <v>678</v>
      </c>
      <c r="B4068">
        <v>357</v>
      </c>
      <c r="E4068">
        <v>9.5</v>
      </c>
    </row>
    <row r="4069" spans="1:5" x14ac:dyDescent="0.25">
      <c r="A4069" t="s">
        <v>41</v>
      </c>
      <c r="B4069">
        <v>357</v>
      </c>
      <c r="E4069">
        <v>0</v>
      </c>
    </row>
    <row r="4070" spans="1:5" x14ac:dyDescent="0.25">
      <c r="A4070" t="s">
        <v>679</v>
      </c>
      <c r="B4070">
        <v>357</v>
      </c>
      <c r="E4070">
        <v>0</v>
      </c>
    </row>
    <row r="4071" spans="1:5" x14ac:dyDescent="0.25">
      <c r="A4071" t="s">
        <v>563</v>
      </c>
      <c r="B4071">
        <v>357</v>
      </c>
      <c r="E4071">
        <v>0</v>
      </c>
    </row>
    <row r="4072" spans="1:5" x14ac:dyDescent="0.25">
      <c r="A4072" t="s">
        <v>680</v>
      </c>
      <c r="B4072">
        <v>357</v>
      </c>
      <c r="E4072">
        <v>0</v>
      </c>
    </row>
    <row r="4073" spans="1:5" x14ac:dyDescent="0.25">
      <c r="A4073" t="s">
        <v>681</v>
      </c>
      <c r="B4073">
        <v>357</v>
      </c>
      <c r="E4073">
        <v>16</v>
      </c>
    </row>
    <row r="4074" spans="1:5" x14ac:dyDescent="0.25">
      <c r="A4074" t="s">
        <v>682</v>
      </c>
      <c r="B4074">
        <v>357</v>
      </c>
      <c r="E4074">
        <v>200</v>
      </c>
    </row>
    <row r="4075" spans="1:5" x14ac:dyDescent="0.25">
      <c r="A4075" t="s">
        <v>683</v>
      </c>
      <c r="B4075">
        <v>357</v>
      </c>
      <c r="E4075">
        <v>1320</v>
      </c>
    </row>
    <row r="4076" spans="1:5" x14ac:dyDescent="0.25">
      <c r="A4076" t="s">
        <v>684</v>
      </c>
      <c r="B4076">
        <v>357</v>
      </c>
      <c r="E4076">
        <v>880</v>
      </c>
    </row>
    <row r="4077" spans="1:5" x14ac:dyDescent="0.25">
      <c r="A4077" t="s">
        <v>685</v>
      </c>
      <c r="B4077">
        <v>357</v>
      </c>
      <c r="E4077">
        <v>1760</v>
      </c>
    </row>
    <row r="4078" spans="1:5" x14ac:dyDescent="0.25">
      <c r="A4078" t="s">
        <v>686</v>
      </c>
      <c r="B4078">
        <v>357</v>
      </c>
    </row>
    <row r="4079" spans="1:5" x14ac:dyDescent="0.25">
      <c r="A4079" t="s">
        <v>687</v>
      </c>
      <c r="B4079">
        <v>357</v>
      </c>
    </row>
    <row r="4080" spans="1:5" x14ac:dyDescent="0.25">
      <c r="A4080" t="s">
        <v>688</v>
      </c>
      <c r="B4080">
        <v>357</v>
      </c>
    </row>
    <row r="4081" spans="1:6" x14ac:dyDescent="0.25">
      <c r="A4081" t="s">
        <v>689</v>
      </c>
      <c r="B4081">
        <v>357</v>
      </c>
      <c r="E4081" t="b">
        <v>0</v>
      </c>
    </row>
    <row r="4082" spans="1:6" x14ac:dyDescent="0.25">
      <c r="A4082" t="s">
        <v>690</v>
      </c>
      <c r="B4082">
        <v>357</v>
      </c>
      <c r="E4082" t="b">
        <v>0</v>
      </c>
    </row>
    <row r="4083" spans="1:6" x14ac:dyDescent="0.25">
      <c r="A4083" t="s">
        <v>676</v>
      </c>
      <c r="B4083">
        <v>358</v>
      </c>
      <c r="F4083">
        <v>4350</v>
      </c>
    </row>
    <row r="4084" spans="1:6" x14ac:dyDescent="0.25">
      <c r="A4084" t="s">
        <v>36</v>
      </c>
      <c r="B4084">
        <v>358</v>
      </c>
      <c r="F4084">
        <v>1</v>
      </c>
    </row>
    <row r="4085" spans="1:6" x14ac:dyDescent="0.25">
      <c r="A4085" t="s">
        <v>503</v>
      </c>
      <c r="B4085">
        <v>358</v>
      </c>
      <c r="F4085" t="s">
        <v>838</v>
      </c>
    </row>
    <row r="4086" spans="1:6" x14ac:dyDescent="0.25">
      <c r="A4086" t="s">
        <v>677</v>
      </c>
      <c r="B4086">
        <v>358</v>
      </c>
      <c r="F4086">
        <v>449</v>
      </c>
    </row>
    <row r="4087" spans="1:6" x14ac:dyDescent="0.25">
      <c r="A4087" t="s">
        <v>42</v>
      </c>
      <c r="B4087">
        <v>358</v>
      </c>
      <c r="F4087">
        <v>30</v>
      </c>
    </row>
    <row r="4088" spans="1:6" x14ac:dyDescent="0.25">
      <c r="A4088" t="s">
        <v>678</v>
      </c>
      <c r="B4088">
        <v>358</v>
      </c>
      <c r="F4088">
        <v>10.199999999999999</v>
      </c>
    </row>
    <row r="4089" spans="1:6" x14ac:dyDescent="0.25">
      <c r="A4089" t="s">
        <v>41</v>
      </c>
      <c r="B4089">
        <v>358</v>
      </c>
      <c r="F4089">
        <v>0</v>
      </c>
    </row>
    <row r="4090" spans="1:6" x14ac:dyDescent="0.25">
      <c r="A4090" t="s">
        <v>679</v>
      </c>
      <c r="B4090">
        <v>358</v>
      </c>
      <c r="F4090">
        <v>0</v>
      </c>
    </row>
    <row r="4091" spans="1:6" x14ac:dyDescent="0.25">
      <c r="A4091" t="s">
        <v>563</v>
      </c>
      <c r="B4091">
        <v>358</v>
      </c>
      <c r="F4091">
        <v>0</v>
      </c>
    </row>
    <row r="4092" spans="1:6" x14ac:dyDescent="0.25">
      <c r="A4092" t="s">
        <v>680</v>
      </c>
      <c r="B4092">
        <v>358</v>
      </c>
      <c r="F4092">
        <v>0</v>
      </c>
    </row>
    <row r="4093" spans="1:6" x14ac:dyDescent="0.25">
      <c r="A4093" t="s">
        <v>681</v>
      </c>
      <c r="B4093">
        <v>358</v>
      </c>
      <c r="F4093">
        <v>16</v>
      </c>
    </row>
    <row r="4094" spans="1:6" x14ac:dyDescent="0.25">
      <c r="A4094" t="s">
        <v>682</v>
      </c>
      <c r="B4094">
        <v>358</v>
      </c>
      <c r="F4094">
        <v>200</v>
      </c>
    </row>
    <row r="4095" spans="1:6" x14ac:dyDescent="0.25">
      <c r="A4095" t="s">
        <v>683</v>
      </c>
      <c r="B4095">
        <v>358</v>
      </c>
      <c r="F4095">
        <v>1320</v>
      </c>
    </row>
    <row r="4096" spans="1:6" x14ac:dyDescent="0.25">
      <c r="A4096" t="s">
        <v>684</v>
      </c>
      <c r="B4096">
        <v>358</v>
      </c>
      <c r="F4096">
        <v>880</v>
      </c>
    </row>
    <row r="4097" spans="1:6" x14ac:dyDescent="0.25">
      <c r="A4097" t="s">
        <v>685</v>
      </c>
      <c r="B4097">
        <v>358</v>
      </c>
      <c r="F4097">
        <v>1760</v>
      </c>
    </row>
    <row r="4098" spans="1:6" x14ac:dyDescent="0.25">
      <c r="A4098" t="s">
        <v>686</v>
      </c>
      <c r="B4098">
        <v>358</v>
      </c>
    </row>
    <row r="4099" spans="1:6" x14ac:dyDescent="0.25">
      <c r="A4099" t="s">
        <v>687</v>
      </c>
      <c r="B4099">
        <v>358</v>
      </c>
    </row>
    <row r="4100" spans="1:6" x14ac:dyDescent="0.25">
      <c r="A4100" t="s">
        <v>688</v>
      </c>
      <c r="B4100">
        <v>358</v>
      </c>
    </row>
    <row r="4101" spans="1:6" x14ac:dyDescent="0.25">
      <c r="A4101" t="s">
        <v>689</v>
      </c>
      <c r="B4101">
        <v>358</v>
      </c>
      <c r="F4101" t="b">
        <v>0</v>
      </c>
    </row>
    <row r="4102" spans="1:6" x14ac:dyDescent="0.25">
      <c r="A4102" t="s">
        <v>690</v>
      </c>
      <c r="B4102">
        <v>358</v>
      </c>
      <c r="F4102" t="b">
        <v>0</v>
      </c>
    </row>
    <row r="4103" spans="1:6" x14ac:dyDescent="0.25">
      <c r="A4103" t="s">
        <v>676</v>
      </c>
      <c r="B4103">
        <v>359</v>
      </c>
      <c r="F4103">
        <v>353</v>
      </c>
    </row>
    <row r="4104" spans="1:6" x14ac:dyDescent="0.25">
      <c r="A4104" t="s">
        <v>36</v>
      </c>
      <c r="B4104">
        <v>359</v>
      </c>
      <c r="F4104">
        <v>2</v>
      </c>
    </row>
    <row r="4105" spans="1:6" x14ac:dyDescent="0.25">
      <c r="A4105" t="s">
        <v>503</v>
      </c>
      <c r="B4105">
        <v>359</v>
      </c>
    </row>
    <row r="4106" spans="1:6" x14ac:dyDescent="0.25">
      <c r="A4106" t="s">
        <v>677</v>
      </c>
      <c r="B4106">
        <v>359</v>
      </c>
      <c r="F4106">
        <v>461</v>
      </c>
    </row>
    <row r="4107" spans="1:6" x14ac:dyDescent="0.25">
      <c r="A4107" t="s">
        <v>42</v>
      </c>
      <c r="B4107">
        <v>359</v>
      </c>
      <c r="F4107">
        <v>30</v>
      </c>
    </row>
    <row r="4108" spans="1:6" x14ac:dyDescent="0.25">
      <c r="A4108" t="s">
        <v>678</v>
      </c>
      <c r="B4108">
        <v>359</v>
      </c>
      <c r="F4108">
        <v>10.5</v>
      </c>
    </row>
    <row r="4109" spans="1:6" x14ac:dyDescent="0.25">
      <c r="A4109" t="s">
        <v>41</v>
      </c>
      <c r="B4109">
        <v>359</v>
      </c>
      <c r="F4109">
        <v>0</v>
      </c>
    </row>
    <row r="4110" spans="1:6" x14ac:dyDescent="0.25">
      <c r="A4110" t="s">
        <v>679</v>
      </c>
      <c r="B4110">
        <v>359</v>
      </c>
      <c r="F4110">
        <v>0</v>
      </c>
    </row>
    <row r="4111" spans="1:6" x14ac:dyDescent="0.25">
      <c r="A4111" t="s">
        <v>563</v>
      </c>
      <c r="B4111">
        <v>359</v>
      </c>
      <c r="F4111">
        <v>0</v>
      </c>
    </row>
    <row r="4112" spans="1:6" x14ac:dyDescent="0.25">
      <c r="A4112" t="s">
        <v>680</v>
      </c>
      <c r="B4112">
        <v>359</v>
      </c>
      <c r="F4112">
        <v>0</v>
      </c>
    </row>
    <row r="4113" spans="1:6" x14ac:dyDescent="0.25">
      <c r="A4113" t="s">
        <v>681</v>
      </c>
      <c r="B4113">
        <v>359</v>
      </c>
      <c r="F4113">
        <v>16</v>
      </c>
    </row>
    <row r="4114" spans="1:6" x14ac:dyDescent="0.25">
      <c r="A4114" t="s">
        <v>682</v>
      </c>
      <c r="B4114">
        <v>359</v>
      </c>
      <c r="F4114">
        <v>200</v>
      </c>
    </row>
    <row r="4115" spans="1:6" x14ac:dyDescent="0.25">
      <c r="A4115" t="s">
        <v>683</v>
      </c>
      <c r="B4115">
        <v>359</v>
      </c>
      <c r="F4115">
        <v>1320</v>
      </c>
    </row>
    <row r="4116" spans="1:6" x14ac:dyDescent="0.25">
      <c r="A4116" t="s">
        <v>684</v>
      </c>
      <c r="B4116">
        <v>359</v>
      </c>
      <c r="F4116">
        <v>880</v>
      </c>
    </row>
    <row r="4117" spans="1:6" x14ac:dyDescent="0.25">
      <c r="A4117" t="s">
        <v>685</v>
      </c>
      <c r="B4117">
        <v>359</v>
      </c>
      <c r="F4117">
        <v>1760</v>
      </c>
    </row>
    <row r="4118" spans="1:6" x14ac:dyDescent="0.25">
      <c r="A4118" t="s">
        <v>686</v>
      </c>
      <c r="B4118">
        <v>359</v>
      </c>
    </row>
    <row r="4119" spans="1:6" x14ac:dyDescent="0.25">
      <c r="A4119" t="s">
        <v>687</v>
      </c>
      <c r="B4119">
        <v>359</v>
      </c>
    </row>
    <row r="4120" spans="1:6" x14ac:dyDescent="0.25">
      <c r="A4120" t="s">
        <v>688</v>
      </c>
      <c r="B4120">
        <v>359</v>
      </c>
    </row>
    <row r="4121" spans="1:6" x14ac:dyDescent="0.25">
      <c r="A4121" t="s">
        <v>689</v>
      </c>
      <c r="B4121">
        <v>359</v>
      </c>
      <c r="F4121" t="b">
        <v>0</v>
      </c>
    </row>
    <row r="4122" spans="1:6" x14ac:dyDescent="0.25">
      <c r="A4122" t="s">
        <v>690</v>
      </c>
      <c r="B4122">
        <v>359</v>
      </c>
      <c r="F4122" t="b">
        <v>0</v>
      </c>
    </row>
    <row r="4123" spans="1:6" x14ac:dyDescent="0.25">
      <c r="A4123" t="s">
        <v>676</v>
      </c>
      <c r="B4123">
        <v>361</v>
      </c>
      <c r="E4123">
        <v>775</v>
      </c>
    </row>
    <row r="4124" spans="1:6" x14ac:dyDescent="0.25">
      <c r="A4124" t="s">
        <v>36</v>
      </c>
      <c r="B4124">
        <v>361</v>
      </c>
      <c r="E4124">
        <v>1</v>
      </c>
    </row>
    <row r="4125" spans="1:6" x14ac:dyDescent="0.25">
      <c r="A4125" t="s">
        <v>503</v>
      </c>
      <c r="B4125">
        <v>361</v>
      </c>
      <c r="E4125" t="s">
        <v>839</v>
      </c>
    </row>
    <row r="4126" spans="1:6" x14ac:dyDescent="0.25">
      <c r="A4126" t="s">
        <v>677</v>
      </c>
      <c r="B4126">
        <v>361</v>
      </c>
      <c r="E4126">
        <v>208</v>
      </c>
    </row>
    <row r="4127" spans="1:6" x14ac:dyDescent="0.25">
      <c r="A4127" t="s">
        <v>42</v>
      </c>
      <c r="B4127">
        <v>361</v>
      </c>
      <c r="E4127">
        <v>30</v>
      </c>
    </row>
    <row r="4128" spans="1:6" x14ac:dyDescent="0.25">
      <c r="A4128" t="s">
        <v>678</v>
      </c>
      <c r="B4128">
        <v>361</v>
      </c>
      <c r="E4128">
        <v>4.7</v>
      </c>
    </row>
    <row r="4129" spans="1:6" x14ac:dyDescent="0.25">
      <c r="A4129" t="s">
        <v>41</v>
      </c>
      <c r="B4129">
        <v>361</v>
      </c>
      <c r="E4129">
        <v>0</v>
      </c>
    </row>
    <row r="4130" spans="1:6" x14ac:dyDescent="0.25">
      <c r="A4130" t="s">
        <v>679</v>
      </c>
      <c r="B4130">
        <v>361</v>
      </c>
      <c r="E4130">
        <v>0</v>
      </c>
    </row>
    <row r="4131" spans="1:6" x14ac:dyDescent="0.25">
      <c r="A4131" t="s">
        <v>563</v>
      </c>
      <c r="B4131">
        <v>361</v>
      </c>
      <c r="E4131">
        <v>0</v>
      </c>
    </row>
    <row r="4132" spans="1:6" x14ac:dyDescent="0.25">
      <c r="A4132" t="s">
        <v>680</v>
      </c>
      <c r="B4132">
        <v>361</v>
      </c>
      <c r="E4132">
        <v>0</v>
      </c>
    </row>
    <row r="4133" spans="1:6" x14ac:dyDescent="0.25">
      <c r="A4133" t="s">
        <v>681</v>
      </c>
      <c r="B4133">
        <v>361</v>
      </c>
      <c r="E4133">
        <v>16</v>
      </c>
    </row>
    <row r="4134" spans="1:6" x14ac:dyDescent="0.25">
      <c r="A4134" t="s">
        <v>682</v>
      </c>
      <c r="B4134">
        <v>361</v>
      </c>
      <c r="E4134">
        <v>200</v>
      </c>
    </row>
    <row r="4135" spans="1:6" x14ac:dyDescent="0.25">
      <c r="A4135" t="s">
        <v>683</v>
      </c>
      <c r="B4135">
        <v>361</v>
      </c>
      <c r="E4135">
        <v>1320</v>
      </c>
    </row>
    <row r="4136" spans="1:6" x14ac:dyDescent="0.25">
      <c r="A4136" t="s">
        <v>684</v>
      </c>
      <c r="B4136">
        <v>361</v>
      </c>
      <c r="E4136">
        <v>880</v>
      </c>
    </row>
    <row r="4137" spans="1:6" x14ac:dyDescent="0.25">
      <c r="A4137" t="s">
        <v>685</v>
      </c>
      <c r="B4137">
        <v>361</v>
      </c>
      <c r="E4137">
        <v>1760</v>
      </c>
    </row>
    <row r="4138" spans="1:6" x14ac:dyDescent="0.25">
      <c r="A4138" t="s">
        <v>686</v>
      </c>
      <c r="B4138">
        <v>361</v>
      </c>
    </row>
    <row r="4139" spans="1:6" x14ac:dyDescent="0.25">
      <c r="A4139" t="s">
        <v>687</v>
      </c>
      <c r="B4139">
        <v>361</v>
      </c>
    </row>
    <row r="4140" spans="1:6" x14ac:dyDescent="0.25">
      <c r="A4140" t="s">
        <v>688</v>
      </c>
      <c r="B4140">
        <v>361</v>
      </c>
    </row>
    <row r="4141" spans="1:6" x14ac:dyDescent="0.25">
      <c r="A4141" t="s">
        <v>689</v>
      </c>
      <c r="B4141">
        <v>361</v>
      </c>
      <c r="E4141" t="b">
        <v>0</v>
      </c>
    </row>
    <row r="4142" spans="1:6" x14ac:dyDescent="0.25">
      <c r="A4142" t="s">
        <v>690</v>
      </c>
      <c r="B4142">
        <v>361</v>
      </c>
      <c r="E4142" t="b">
        <v>0</v>
      </c>
    </row>
    <row r="4143" spans="1:6" x14ac:dyDescent="0.25">
      <c r="A4143" t="s">
        <v>676</v>
      </c>
      <c r="B4143">
        <v>362</v>
      </c>
      <c r="F4143">
        <v>775</v>
      </c>
    </row>
    <row r="4144" spans="1:6" x14ac:dyDescent="0.25">
      <c r="A4144" t="s">
        <v>36</v>
      </c>
      <c r="B4144">
        <v>362</v>
      </c>
      <c r="F4144">
        <v>1</v>
      </c>
    </row>
    <row r="4145" spans="1:6" x14ac:dyDescent="0.25">
      <c r="A4145" t="s">
        <v>503</v>
      </c>
      <c r="B4145">
        <v>362</v>
      </c>
    </row>
    <row r="4146" spans="1:6" x14ac:dyDescent="0.25">
      <c r="A4146" t="s">
        <v>677</v>
      </c>
      <c r="B4146">
        <v>362</v>
      </c>
      <c r="F4146">
        <v>1121</v>
      </c>
    </row>
    <row r="4147" spans="1:6" x14ac:dyDescent="0.25">
      <c r="A4147" t="s">
        <v>42</v>
      </c>
      <c r="B4147">
        <v>362</v>
      </c>
      <c r="F4147">
        <v>30</v>
      </c>
    </row>
    <row r="4148" spans="1:6" x14ac:dyDescent="0.25">
      <c r="A4148" t="s">
        <v>678</v>
      </c>
      <c r="B4148">
        <v>362</v>
      </c>
      <c r="F4148">
        <v>25.5</v>
      </c>
    </row>
    <row r="4149" spans="1:6" x14ac:dyDescent="0.25">
      <c r="A4149" t="s">
        <v>41</v>
      </c>
      <c r="B4149">
        <v>362</v>
      </c>
      <c r="F4149">
        <v>0</v>
      </c>
    </row>
    <row r="4150" spans="1:6" x14ac:dyDescent="0.25">
      <c r="A4150" t="s">
        <v>679</v>
      </c>
      <c r="B4150">
        <v>362</v>
      </c>
      <c r="F4150">
        <v>0</v>
      </c>
    </row>
    <row r="4151" spans="1:6" x14ac:dyDescent="0.25">
      <c r="A4151" t="s">
        <v>563</v>
      </c>
      <c r="B4151">
        <v>362</v>
      </c>
      <c r="F4151">
        <v>0</v>
      </c>
    </row>
    <row r="4152" spans="1:6" x14ac:dyDescent="0.25">
      <c r="A4152" t="s">
        <v>680</v>
      </c>
      <c r="B4152">
        <v>362</v>
      </c>
      <c r="F4152">
        <v>0</v>
      </c>
    </row>
    <row r="4153" spans="1:6" x14ac:dyDescent="0.25">
      <c r="A4153" t="s">
        <v>681</v>
      </c>
      <c r="B4153">
        <v>362</v>
      </c>
      <c r="F4153">
        <v>16</v>
      </c>
    </row>
    <row r="4154" spans="1:6" x14ac:dyDescent="0.25">
      <c r="A4154" t="s">
        <v>682</v>
      </c>
      <c r="B4154">
        <v>362</v>
      </c>
      <c r="F4154">
        <v>200</v>
      </c>
    </row>
    <row r="4155" spans="1:6" x14ac:dyDescent="0.25">
      <c r="A4155" t="s">
        <v>683</v>
      </c>
      <c r="B4155">
        <v>362</v>
      </c>
      <c r="F4155">
        <v>1320</v>
      </c>
    </row>
    <row r="4156" spans="1:6" x14ac:dyDescent="0.25">
      <c r="A4156" t="s">
        <v>684</v>
      </c>
      <c r="B4156">
        <v>362</v>
      </c>
      <c r="F4156">
        <v>880</v>
      </c>
    </row>
    <row r="4157" spans="1:6" x14ac:dyDescent="0.25">
      <c r="A4157" t="s">
        <v>685</v>
      </c>
      <c r="B4157">
        <v>362</v>
      </c>
      <c r="F4157">
        <v>1760</v>
      </c>
    </row>
    <row r="4158" spans="1:6" x14ac:dyDescent="0.25">
      <c r="A4158" t="s">
        <v>686</v>
      </c>
      <c r="B4158">
        <v>362</v>
      </c>
    </row>
    <row r="4159" spans="1:6" x14ac:dyDescent="0.25">
      <c r="A4159" t="s">
        <v>687</v>
      </c>
      <c r="B4159">
        <v>362</v>
      </c>
    </row>
    <row r="4160" spans="1:6" x14ac:dyDescent="0.25">
      <c r="A4160" t="s">
        <v>688</v>
      </c>
      <c r="B4160">
        <v>362</v>
      </c>
    </row>
    <row r="4161" spans="1:6" x14ac:dyDescent="0.25">
      <c r="A4161" t="s">
        <v>689</v>
      </c>
      <c r="B4161">
        <v>362</v>
      </c>
      <c r="F4161" t="b">
        <v>0</v>
      </c>
    </row>
    <row r="4162" spans="1:6" x14ac:dyDescent="0.25">
      <c r="A4162" t="s">
        <v>690</v>
      </c>
      <c r="B4162">
        <v>362</v>
      </c>
      <c r="F4162" t="b">
        <v>0</v>
      </c>
    </row>
    <row r="4163" spans="1:6" x14ac:dyDescent="0.25">
      <c r="A4163" t="s">
        <v>676</v>
      </c>
      <c r="B4163">
        <v>363</v>
      </c>
      <c r="C4163">
        <v>101</v>
      </c>
      <c r="D4163">
        <v>4550</v>
      </c>
      <c r="E4163">
        <v>382</v>
      </c>
    </row>
    <row r="4164" spans="1:6" x14ac:dyDescent="0.25">
      <c r="A4164" t="s">
        <v>36</v>
      </c>
      <c r="B4164">
        <v>363</v>
      </c>
      <c r="C4164">
        <v>4</v>
      </c>
      <c r="D4164">
        <v>4</v>
      </c>
      <c r="E4164">
        <v>2</v>
      </c>
    </row>
    <row r="4165" spans="1:6" x14ac:dyDescent="0.25">
      <c r="A4165" t="s">
        <v>503</v>
      </c>
      <c r="B4165">
        <v>363</v>
      </c>
      <c r="C4165" t="s">
        <v>790</v>
      </c>
      <c r="D4165" t="s">
        <v>790</v>
      </c>
      <c r="E4165" t="s">
        <v>840</v>
      </c>
    </row>
    <row r="4166" spans="1:6" x14ac:dyDescent="0.25">
      <c r="A4166" t="s">
        <v>677</v>
      </c>
      <c r="B4166">
        <v>363</v>
      </c>
      <c r="C4166">
        <v>799</v>
      </c>
      <c r="D4166">
        <v>1341</v>
      </c>
      <c r="E4166">
        <v>823</v>
      </c>
    </row>
    <row r="4167" spans="1:6" x14ac:dyDescent="0.25">
      <c r="A4167" t="s">
        <v>42</v>
      </c>
      <c r="B4167">
        <v>363</v>
      </c>
      <c r="C4167">
        <v>40</v>
      </c>
      <c r="D4167">
        <v>40</v>
      </c>
      <c r="E4167">
        <v>25</v>
      </c>
    </row>
    <row r="4168" spans="1:6" x14ac:dyDescent="0.25">
      <c r="A4168" t="s">
        <v>678</v>
      </c>
      <c r="B4168">
        <v>363</v>
      </c>
      <c r="C4168">
        <v>13.6</v>
      </c>
      <c r="D4168">
        <v>22.9</v>
      </c>
      <c r="E4168">
        <v>22.4</v>
      </c>
    </row>
    <row r="4169" spans="1:6" x14ac:dyDescent="0.25">
      <c r="A4169" t="s">
        <v>41</v>
      </c>
      <c r="B4169">
        <v>363</v>
      </c>
      <c r="C4169">
        <v>0</v>
      </c>
      <c r="D4169">
        <v>0</v>
      </c>
      <c r="E4169">
        <v>0</v>
      </c>
    </row>
    <row r="4170" spans="1:6" x14ac:dyDescent="0.25">
      <c r="A4170" t="s">
        <v>679</v>
      </c>
      <c r="B4170">
        <v>363</v>
      </c>
      <c r="C4170">
        <v>48</v>
      </c>
      <c r="D4170">
        <v>48</v>
      </c>
      <c r="E4170">
        <v>12</v>
      </c>
    </row>
    <row r="4171" spans="1:6" x14ac:dyDescent="0.25">
      <c r="A4171" t="s">
        <v>563</v>
      </c>
      <c r="B4171">
        <v>363</v>
      </c>
      <c r="C4171">
        <v>0</v>
      </c>
      <c r="D4171">
        <v>0</v>
      </c>
      <c r="E4171">
        <v>0</v>
      </c>
    </row>
    <row r="4172" spans="1:6" x14ac:dyDescent="0.25">
      <c r="A4172" t="s">
        <v>680</v>
      </c>
      <c r="B4172">
        <v>363</v>
      </c>
      <c r="C4172">
        <v>0</v>
      </c>
      <c r="D4172">
        <v>0</v>
      </c>
      <c r="E4172">
        <v>0</v>
      </c>
    </row>
    <row r="4173" spans="1:6" x14ac:dyDescent="0.25">
      <c r="A4173" t="s">
        <v>681</v>
      </c>
      <c r="B4173">
        <v>363</v>
      </c>
      <c r="C4173">
        <v>16</v>
      </c>
      <c r="D4173">
        <v>16</v>
      </c>
      <c r="E4173">
        <v>16</v>
      </c>
    </row>
    <row r="4174" spans="1:6" x14ac:dyDescent="0.25">
      <c r="A4174" t="s">
        <v>682</v>
      </c>
      <c r="B4174">
        <v>363</v>
      </c>
      <c r="C4174">
        <v>750</v>
      </c>
      <c r="D4174">
        <v>750</v>
      </c>
      <c r="E4174">
        <v>750</v>
      </c>
    </row>
    <row r="4175" spans="1:6" x14ac:dyDescent="0.25">
      <c r="A4175" t="s">
        <v>683</v>
      </c>
      <c r="B4175">
        <v>363</v>
      </c>
      <c r="C4175">
        <v>1761</v>
      </c>
      <c r="D4175">
        <v>1761</v>
      </c>
      <c r="E4175">
        <v>1101</v>
      </c>
    </row>
    <row r="4176" spans="1:6" x14ac:dyDescent="0.25">
      <c r="A4176" t="s">
        <v>684</v>
      </c>
      <c r="B4176">
        <v>363</v>
      </c>
      <c r="C4176">
        <v>1174</v>
      </c>
      <c r="D4176">
        <v>1174</v>
      </c>
      <c r="E4176">
        <v>734</v>
      </c>
    </row>
    <row r="4177" spans="1:9" x14ac:dyDescent="0.25">
      <c r="A4177" t="s">
        <v>685</v>
      </c>
      <c r="B4177">
        <v>363</v>
      </c>
      <c r="C4177">
        <v>2348</v>
      </c>
      <c r="D4177">
        <v>2348</v>
      </c>
      <c r="E4177">
        <v>1468</v>
      </c>
    </row>
    <row r="4178" spans="1:9" x14ac:dyDescent="0.25">
      <c r="A4178" t="s">
        <v>686</v>
      </c>
      <c r="B4178">
        <v>363</v>
      </c>
    </row>
    <row r="4179" spans="1:9" x14ac:dyDescent="0.25">
      <c r="A4179" t="s">
        <v>687</v>
      </c>
      <c r="B4179">
        <v>363</v>
      </c>
    </row>
    <row r="4180" spans="1:9" x14ac:dyDescent="0.25">
      <c r="A4180" t="s">
        <v>688</v>
      </c>
      <c r="B4180">
        <v>363</v>
      </c>
    </row>
    <row r="4181" spans="1:9" x14ac:dyDescent="0.25">
      <c r="A4181" t="s">
        <v>689</v>
      </c>
      <c r="B4181">
        <v>363</v>
      </c>
      <c r="C4181" t="b">
        <v>0</v>
      </c>
      <c r="D4181" t="b">
        <v>0</v>
      </c>
      <c r="E4181" t="b">
        <v>0</v>
      </c>
    </row>
    <row r="4182" spans="1:9" x14ac:dyDescent="0.25">
      <c r="A4182" t="s">
        <v>690</v>
      </c>
      <c r="B4182">
        <v>363</v>
      </c>
      <c r="C4182" t="b">
        <v>0</v>
      </c>
      <c r="D4182" t="b">
        <v>0</v>
      </c>
      <c r="E4182" t="b">
        <v>0</v>
      </c>
    </row>
    <row r="4183" spans="1:9" x14ac:dyDescent="0.25">
      <c r="A4183" t="s">
        <v>676</v>
      </c>
      <c r="B4183">
        <v>364</v>
      </c>
      <c r="I4183">
        <v>1</v>
      </c>
    </row>
    <row r="4184" spans="1:9" x14ac:dyDescent="0.25">
      <c r="A4184" t="s">
        <v>36</v>
      </c>
      <c r="B4184">
        <v>364</v>
      </c>
      <c r="I4184">
        <v>3</v>
      </c>
    </row>
    <row r="4185" spans="1:9" x14ac:dyDescent="0.25">
      <c r="A4185" t="s">
        <v>503</v>
      </c>
      <c r="B4185">
        <v>364</v>
      </c>
    </row>
    <row r="4186" spans="1:9" x14ac:dyDescent="0.25">
      <c r="A4186" t="s">
        <v>677</v>
      </c>
      <c r="B4186">
        <v>364</v>
      </c>
      <c r="I4186">
        <v>339</v>
      </c>
    </row>
    <row r="4187" spans="1:9" x14ac:dyDescent="0.25">
      <c r="A4187" t="s">
        <v>42</v>
      </c>
      <c r="B4187">
        <v>364</v>
      </c>
      <c r="I4187">
        <v>30</v>
      </c>
    </row>
    <row r="4188" spans="1:9" x14ac:dyDescent="0.25">
      <c r="A4188" t="s">
        <v>678</v>
      </c>
      <c r="B4188">
        <v>364</v>
      </c>
      <c r="I4188">
        <v>7.7</v>
      </c>
    </row>
    <row r="4189" spans="1:9" x14ac:dyDescent="0.25">
      <c r="A4189" t="s">
        <v>41</v>
      </c>
      <c r="B4189">
        <v>364</v>
      </c>
      <c r="I4189">
        <v>0</v>
      </c>
    </row>
    <row r="4190" spans="1:9" x14ac:dyDescent="0.25">
      <c r="A4190" t="s">
        <v>679</v>
      </c>
      <c r="B4190">
        <v>364</v>
      </c>
      <c r="I4190">
        <v>12</v>
      </c>
    </row>
    <row r="4191" spans="1:9" x14ac:dyDescent="0.25">
      <c r="A4191" t="s">
        <v>563</v>
      </c>
      <c r="B4191">
        <v>364</v>
      </c>
      <c r="I4191">
        <v>0</v>
      </c>
    </row>
    <row r="4192" spans="1:9" x14ac:dyDescent="0.25">
      <c r="A4192" t="s">
        <v>680</v>
      </c>
      <c r="B4192">
        <v>364</v>
      </c>
      <c r="I4192">
        <v>0</v>
      </c>
    </row>
    <row r="4193" spans="1:9" x14ac:dyDescent="0.25">
      <c r="A4193" t="s">
        <v>681</v>
      </c>
      <c r="B4193">
        <v>364</v>
      </c>
      <c r="I4193">
        <v>16</v>
      </c>
    </row>
    <row r="4194" spans="1:9" x14ac:dyDescent="0.25">
      <c r="A4194" t="s">
        <v>682</v>
      </c>
      <c r="B4194">
        <v>364</v>
      </c>
      <c r="I4194">
        <v>200</v>
      </c>
    </row>
    <row r="4195" spans="1:9" x14ac:dyDescent="0.25">
      <c r="A4195" t="s">
        <v>683</v>
      </c>
      <c r="B4195">
        <v>364</v>
      </c>
      <c r="I4195">
        <v>1320</v>
      </c>
    </row>
    <row r="4196" spans="1:9" x14ac:dyDescent="0.25">
      <c r="A4196" t="s">
        <v>684</v>
      </c>
      <c r="B4196">
        <v>364</v>
      </c>
      <c r="I4196">
        <v>880</v>
      </c>
    </row>
    <row r="4197" spans="1:9" x14ac:dyDescent="0.25">
      <c r="A4197" t="s">
        <v>685</v>
      </c>
      <c r="B4197">
        <v>364</v>
      </c>
      <c r="I4197">
        <v>1760</v>
      </c>
    </row>
    <row r="4198" spans="1:9" x14ac:dyDescent="0.25">
      <c r="A4198" t="s">
        <v>686</v>
      </c>
      <c r="B4198">
        <v>364</v>
      </c>
    </row>
    <row r="4199" spans="1:9" x14ac:dyDescent="0.25">
      <c r="A4199" t="s">
        <v>687</v>
      </c>
      <c r="B4199">
        <v>364</v>
      </c>
    </row>
    <row r="4200" spans="1:9" x14ac:dyDescent="0.25">
      <c r="A4200" t="s">
        <v>688</v>
      </c>
      <c r="B4200">
        <v>364</v>
      </c>
    </row>
    <row r="4201" spans="1:9" x14ac:dyDescent="0.25">
      <c r="A4201" t="s">
        <v>689</v>
      </c>
      <c r="B4201">
        <v>364</v>
      </c>
      <c r="I4201" t="b">
        <v>0</v>
      </c>
    </row>
    <row r="4202" spans="1:9" x14ac:dyDescent="0.25">
      <c r="A4202" t="s">
        <v>690</v>
      </c>
      <c r="B4202">
        <v>364</v>
      </c>
      <c r="I4202" t="b">
        <v>0</v>
      </c>
    </row>
    <row r="4203" spans="1:9" x14ac:dyDescent="0.25">
      <c r="A4203" t="s">
        <v>676</v>
      </c>
      <c r="B4203">
        <v>365</v>
      </c>
      <c r="F4203">
        <v>825</v>
      </c>
    </row>
    <row r="4204" spans="1:9" x14ac:dyDescent="0.25">
      <c r="A4204" t="s">
        <v>36</v>
      </c>
      <c r="B4204">
        <v>365</v>
      </c>
      <c r="F4204">
        <v>1</v>
      </c>
    </row>
    <row r="4205" spans="1:9" x14ac:dyDescent="0.25">
      <c r="A4205" t="s">
        <v>503</v>
      </c>
      <c r="B4205">
        <v>365</v>
      </c>
      <c r="F4205" t="s">
        <v>841</v>
      </c>
    </row>
    <row r="4206" spans="1:9" x14ac:dyDescent="0.25">
      <c r="A4206" t="s">
        <v>677</v>
      </c>
      <c r="B4206">
        <v>365</v>
      </c>
      <c r="F4206">
        <v>804</v>
      </c>
    </row>
    <row r="4207" spans="1:9" x14ac:dyDescent="0.25">
      <c r="A4207" t="s">
        <v>42</v>
      </c>
      <c r="B4207">
        <v>365</v>
      </c>
      <c r="F4207">
        <v>30</v>
      </c>
    </row>
    <row r="4208" spans="1:9" x14ac:dyDescent="0.25">
      <c r="A4208" t="s">
        <v>678</v>
      </c>
      <c r="B4208">
        <v>365</v>
      </c>
      <c r="F4208">
        <v>18.3</v>
      </c>
    </row>
    <row r="4209" spans="1:6" x14ac:dyDescent="0.25">
      <c r="A4209" t="s">
        <v>41</v>
      </c>
      <c r="B4209">
        <v>365</v>
      </c>
      <c r="F4209">
        <v>0</v>
      </c>
    </row>
    <row r="4210" spans="1:6" x14ac:dyDescent="0.25">
      <c r="A4210" t="s">
        <v>679</v>
      </c>
      <c r="B4210">
        <v>365</v>
      </c>
      <c r="F4210">
        <v>0</v>
      </c>
    </row>
    <row r="4211" spans="1:6" x14ac:dyDescent="0.25">
      <c r="A4211" t="s">
        <v>563</v>
      </c>
      <c r="B4211">
        <v>365</v>
      </c>
      <c r="F4211">
        <v>0</v>
      </c>
    </row>
    <row r="4212" spans="1:6" x14ac:dyDescent="0.25">
      <c r="A4212" t="s">
        <v>680</v>
      </c>
      <c r="B4212">
        <v>365</v>
      </c>
      <c r="F4212">
        <v>0</v>
      </c>
    </row>
    <row r="4213" spans="1:6" x14ac:dyDescent="0.25">
      <c r="A4213" t="s">
        <v>681</v>
      </c>
      <c r="B4213">
        <v>365</v>
      </c>
      <c r="F4213">
        <v>16</v>
      </c>
    </row>
    <row r="4214" spans="1:6" x14ac:dyDescent="0.25">
      <c r="A4214" t="s">
        <v>682</v>
      </c>
      <c r="B4214">
        <v>365</v>
      </c>
      <c r="F4214">
        <v>200</v>
      </c>
    </row>
    <row r="4215" spans="1:6" x14ac:dyDescent="0.25">
      <c r="A4215" t="s">
        <v>683</v>
      </c>
      <c r="B4215">
        <v>365</v>
      </c>
      <c r="F4215">
        <v>1320</v>
      </c>
    </row>
    <row r="4216" spans="1:6" x14ac:dyDescent="0.25">
      <c r="A4216" t="s">
        <v>684</v>
      </c>
      <c r="B4216">
        <v>365</v>
      </c>
      <c r="F4216">
        <v>880</v>
      </c>
    </row>
    <row r="4217" spans="1:6" x14ac:dyDescent="0.25">
      <c r="A4217" t="s">
        <v>685</v>
      </c>
      <c r="B4217">
        <v>365</v>
      </c>
      <c r="F4217">
        <v>1760</v>
      </c>
    </row>
    <row r="4218" spans="1:6" x14ac:dyDescent="0.25">
      <c r="A4218" t="s">
        <v>686</v>
      </c>
      <c r="B4218">
        <v>365</v>
      </c>
    </row>
    <row r="4219" spans="1:6" x14ac:dyDescent="0.25">
      <c r="A4219" t="s">
        <v>687</v>
      </c>
      <c r="B4219">
        <v>365</v>
      </c>
    </row>
    <row r="4220" spans="1:6" x14ac:dyDescent="0.25">
      <c r="A4220" t="s">
        <v>688</v>
      </c>
      <c r="B4220">
        <v>365</v>
      </c>
    </row>
    <row r="4221" spans="1:6" x14ac:dyDescent="0.25">
      <c r="A4221" t="s">
        <v>689</v>
      </c>
      <c r="B4221">
        <v>365</v>
      </c>
      <c r="F4221" t="b">
        <v>0</v>
      </c>
    </row>
    <row r="4222" spans="1:6" x14ac:dyDescent="0.25">
      <c r="A4222" t="s">
        <v>690</v>
      </c>
      <c r="B4222">
        <v>365</v>
      </c>
      <c r="F4222" t="b">
        <v>0</v>
      </c>
    </row>
    <row r="4223" spans="1:6" x14ac:dyDescent="0.25">
      <c r="A4223" t="s">
        <v>676</v>
      </c>
      <c r="B4223">
        <v>366</v>
      </c>
      <c r="C4223">
        <v>356</v>
      </c>
      <c r="D4223">
        <v>825</v>
      </c>
    </row>
    <row r="4224" spans="1:6" x14ac:dyDescent="0.25">
      <c r="A4224" t="s">
        <v>36</v>
      </c>
      <c r="B4224">
        <v>366</v>
      </c>
      <c r="C4224">
        <v>2</v>
      </c>
      <c r="D4224">
        <v>1</v>
      </c>
    </row>
    <row r="4225" spans="1:4" x14ac:dyDescent="0.25">
      <c r="A4225" t="s">
        <v>503</v>
      </c>
      <c r="B4225">
        <v>366</v>
      </c>
      <c r="D4225" t="s">
        <v>842</v>
      </c>
    </row>
    <row r="4226" spans="1:4" x14ac:dyDescent="0.25">
      <c r="A4226" t="s">
        <v>677</v>
      </c>
      <c r="B4226">
        <v>366</v>
      </c>
      <c r="C4226">
        <v>1054</v>
      </c>
      <c r="D4226">
        <v>492</v>
      </c>
    </row>
    <row r="4227" spans="1:4" x14ac:dyDescent="0.25">
      <c r="A4227" t="s">
        <v>42</v>
      </c>
      <c r="B4227">
        <v>366</v>
      </c>
      <c r="C4227">
        <v>30</v>
      </c>
      <c r="D4227">
        <v>30</v>
      </c>
    </row>
    <row r="4228" spans="1:4" x14ac:dyDescent="0.25">
      <c r="A4228" t="s">
        <v>678</v>
      </c>
      <c r="B4228">
        <v>366</v>
      </c>
      <c r="C4228">
        <v>24</v>
      </c>
      <c r="D4228">
        <v>11.2</v>
      </c>
    </row>
    <row r="4229" spans="1:4" x14ac:dyDescent="0.25">
      <c r="A4229" t="s">
        <v>41</v>
      </c>
      <c r="B4229">
        <v>366</v>
      </c>
      <c r="C4229">
        <v>0</v>
      </c>
      <c r="D4229">
        <v>0</v>
      </c>
    </row>
    <row r="4230" spans="1:4" x14ac:dyDescent="0.25">
      <c r="A4230" t="s">
        <v>679</v>
      </c>
      <c r="B4230">
        <v>366</v>
      </c>
      <c r="C4230">
        <v>0</v>
      </c>
      <c r="D4230">
        <v>0</v>
      </c>
    </row>
    <row r="4231" spans="1:4" x14ac:dyDescent="0.25">
      <c r="A4231" t="s">
        <v>563</v>
      </c>
      <c r="B4231">
        <v>366</v>
      </c>
      <c r="C4231">
        <v>0</v>
      </c>
      <c r="D4231">
        <v>0</v>
      </c>
    </row>
    <row r="4232" spans="1:4" x14ac:dyDescent="0.25">
      <c r="A4232" t="s">
        <v>680</v>
      </c>
      <c r="B4232">
        <v>366</v>
      </c>
      <c r="C4232">
        <v>0</v>
      </c>
      <c r="D4232">
        <v>0</v>
      </c>
    </row>
    <row r="4233" spans="1:4" x14ac:dyDescent="0.25">
      <c r="A4233" t="s">
        <v>681</v>
      </c>
      <c r="B4233">
        <v>366</v>
      </c>
      <c r="C4233">
        <v>16</v>
      </c>
      <c r="D4233">
        <v>16</v>
      </c>
    </row>
    <row r="4234" spans="1:4" x14ac:dyDescent="0.25">
      <c r="A4234" t="s">
        <v>682</v>
      </c>
      <c r="B4234">
        <v>366</v>
      </c>
      <c r="C4234">
        <v>100</v>
      </c>
      <c r="D4234">
        <v>100</v>
      </c>
    </row>
    <row r="4235" spans="1:4" x14ac:dyDescent="0.25">
      <c r="A4235" t="s">
        <v>683</v>
      </c>
      <c r="B4235">
        <v>366</v>
      </c>
      <c r="C4235">
        <v>1320</v>
      </c>
      <c r="D4235">
        <v>1320</v>
      </c>
    </row>
    <row r="4236" spans="1:4" x14ac:dyDescent="0.25">
      <c r="A4236" t="s">
        <v>684</v>
      </c>
      <c r="B4236">
        <v>366</v>
      </c>
      <c r="C4236">
        <v>880</v>
      </c>
      <c r="D4236">
        <v>880</v>
      </c>
    </row>
    <row r="4237" spans="1:4" x14ac:dyDescent="0.25">
      <c r="A4237" t="s">
        <v>685</v>
      </c>
      <c r="B4237">
        <v>366</v>
      </c>
      <c r="C4237">
        <v>1760</v>
      </c>
      <c r="D4237">
        <v>1760</v>
      </c>
    </row>
    <row r="4238" spans="1:4" x14ac:dyDescent="0.25">
      <c r="A4238" t="s">
        <v>686</v>
      </c>
      <c r="B4238">
        <v>366</v>
      </c>
      <c r="C4238">
        <v>21520</v>
      </c>
      <c r="D4238">
        <v>21715</v>
      </c>
    </row>
    <row r="4239" spans="1:4" x14ac:dyDescent="0.25">
      <c r="A4239" t="s">
        <v>687</v>
      </c>
      <c r="B4239">
        <v>366</v>
      </c>
      <c r="C4239">
        <v>-32428</v>
      </c>
      <c r="D4239">
        <v>-32004</v>
      </c>
    </row>
    <row r="4240" spans="1:4" x14ac:dyDescent="0.25">
      <c r="A4240" t="s">
        <v>688</v>
      </c>
      <c r="B4240">
        <v>366</v>
      </c>
      <c r="C4240">
        <v>0</v>
      </c>
      <c r="D4240">
        <v>0</v>
      </c>
    </row>
    <row r="4241" spans="1:4" x14ac:dyDescent="0.25">
      <c r="A4241" t="s">
        <v>689</v>
      </c>
      <c r="B4241">
        <v>366</v>
      </c>
      <c r="C4241" t="b">
        <v>0</v>
      </c>
      <c r="D4241" t="b">
        <v>0</v>
      </c>
    </row>
    <row r="4242" spans="1:4" x14ac:dyDescent="0.25">
      <c r="A4242" t="s">
        <v>690</v>
      </c>
      <c r="B4242">
        <v>366</v>
      </c>
      <c r="C4242" t="b">
        <v>0</v>
      </c>
      <c r="D4242" t="b">
        <v>0</v>
      </c>
    </row>
    <row r="4243" spans="1:4" x14ac:dyDescent="0.25">
      <c r="A4243" t="s">
        <v>676</v>
      </c>
      <c r="B4243">
        <v>367</v>
      </c>
      <c r="D4243">
        <v>2109</v>
      </c>
    </row>
    <row r="4244" spans="1:4" x14ac:dyDescent="0.25">
      <c r="A4244" t="s">
        <v>36</v>
      </c>
      <c r="B4244">
        <v>367</v>
      </c>
      <c r="D4244">
        <v>1</v>
      </c>
    </row>
    <row r="4245" spans="1:4" x14ac:dyDescent="0.25">
      <c r="A4245" t="s">
        <v>503</v>
      </c>
      <c r="B4245">
        <v>367</v>
      </c>
      <c r="D4245" t="s">
        <v>843</v>
      </c>
    </row>
    <row r="4246" spans="1:4" x14ac:dyDescent="0.25">
      <c r="A4246" t="s">
        <v>677</v>
      </c>
      <c r="B4246">
        <v>367</v>
      </c>
      <c r="D4246">
        <v>657</v>
      </c>
    </row>
    <row r="4247" spans="1:4" x14ac:dyDescent="0.25">
      <c r="A4247" t="s">
        <v>42</v>
      </c>
      <c r="B4247">
        <v>367</v>
      </c>
      <c r="D4247">
        <v>25</v>
      </c>
    </row>
    <row r="4248" spans="1:4" x14ac:dyDescent="0.25">
      <c r="A4248" t="s">
        <v>678</v>
      </c>
      <c r="B4248">
        <v>367</v>
      </c>
      <c r="D4248">
        <v>17.899999999999999</v>
      </c>
    </row>
    <row r="4249" spans="1:4" x14ac:dyDescent="0.25">
      <c r="A4249" t="s">
        <v>41</v>
      </c>
      <c r="B4249">
        <v>367</v>
      </c>
      <c r="D4249">
        <v>0</v>
      </c>
    </row>
    <row r="4250" spans="1:4" x14ac:dyDescent="0.25">
      <c r="A4250" t="s">
        <v>679</v>
      </c>
      <c r="B4250">
        <v>367</v>
      </c>
      <c r="D4250">
        <v>12</v>
      </c>
    </row>
    <row r="4251" spans="1:4" x14ac:dyDescent="0.25">
      <c r="A4251" t="s">
        <v>563</v>
      </c>
      <c r="B4251">
        <v>367</v>
      </c>
      <c r="D4251">
        <v>0</v>
      </c>
    </row>
    <row r="4252" spans="1:4" x14ac:dyDescent="0.25">
      <c r="A4252" t="s">
        <v>680</v>
      </c>
      <c r="B4252">
        <v>367</v>
      </c>
      <c r="D4252">
        <v>0</v>
      </c>
    </row>
    <row r="4253" spans="1:4" x14ac:dyDescent="0.25">
      <c r="A4253" t="s">
        <v>681</v>
      </c>
      <c r="B4253">
        <v>367</v>
      </c>
      <c r="D4253">
        <v>16</v>
      </c>
    </row>
    <row r="4254" spans="1:4" x14ac:dyDescent="0.25">
      <c r="A4254" t="s">
        <v>682</v>
      </c>
      <c r="B4254">
        <v>367</v>
      </c>
      <c r="D4254">
        <v>200</v>
      </c>
    </row>
    <row r="4255" spans="1:4" x14ac:dyDescent="0.25">
      <c r="A4255" t="s">
        <v>683</v>
      </c>
      <c r="B4255">
        <v>367</v>
      </c>
      <c r="D4255">
        <v>1101</v>
      </c>
    </row>
    <row r="4256" spans="1:4" x14ac:dyDescent="0.25">
      <c r="A4256" t="s">
        <v>684</v>
      </c>
      <c r="B4256">
        <v>367</v>
      </c>
      <c r="D4256">
        <v>734</v>
      </c>
    </row>
    <row r="4257" spans="1:4" x14ac:dyDescent="0.25">
      <c r="A4257" t="s">
        <v>685</v>
      </c>
      <c r="B4257">
        <v>367</v>
      </c>
      <c r="D4257">
        <v>1468</v>
      </c>
    </row>
    <row r="4258" spans="1:4" x14ac:dyDescent="0.25">
      <c r="A4258" t="s">
        <v>686</v>
      </c>
      <c r="B4258">
        <v>367</v>
      </c>
    </row>
    <row r="4259" spans="1:4" x14ac:dyDescent="0.25">
      <c r="A4259" t="s">
        <v>687</v>
      </c>
      <c r="B4259">
        <v>367</v>
      </c>
    </row>
    <row r="4260" spans="1:4" x14ac:dyDescent="0.25">
      <c r="A4260" t="s">
        <v>688</v>
      </c>
      <c r="B4260">
        <v>367</v>
      </c>
    </row>
    <row r="4261" spans="1:4" x14ac:dyDescent="0.25">
      <c r="A4261" t="s">
        <v>689</v>
      </c>
      <c r="B4261">
        <v>367</v>
      </c>
      <c r="D4261" t="b">
        <v>0</v>
      </c>
    </row>
    <row r="4262" spans="1:4" x14ac:dyDescent="0.25">
      <c r="A4262" t="s">
        <v>690</v>
      </c>
      <c r="B4262">
        <v>367</v>
      </c>
      <c r="D4262" t="b">
        <v>0</v>
      </c>
    </row>
    <row r="4263" spans="1:4" x14ac:dyDescent="0.25">
      <c r="A4263" t="s">
        <v>676</v>
      </c>
      <c r="B4263">
        <v>368</v>
      </c>
      <c r="D4263">
        <v>858</v>
      </c>
    </row>
    <row r="4264" spans="1:4" x14ac:dyDescent="0.25">
      <c r="A4264" t="s">
        <v>36</v>
      </c>
      <c r="B4264">
        <v>368</v>
      </c>
      <c r="D4264">
        <v>1</v>
      </c>
    </row>
    <row r="4265" spans="1:4" x14ac:dyDescent="0.25">
      <c r="A4265" t="s">
        <v>503</v>
      </c>
      <c r="B4265">
        <v>368</v>
      </c>
      <c r="D4265" t="s">
        <v>844</v>
      </c>
    </row>
    <row r="4266" spans="1:4" x14ac:dyDescent="0.25">
      <c r="A4266" t="s">
        <v>677</v>
      </c>
      <c r="B4266">
        <v>368</v>
      </c>
      <c r="D4266">
        <v>223</v>
      </c>
    </row>
    <row r="4267" spans="1:4" x14ac:dyDescent="0.25">
      <c r="A4267" t="s">
        <v>42</v>
      </c>
      <c r="B4267">
        <v>368</v>
      </c>
      <c r="D4267">
        <v>30</v>
      </c>
    </row>
    <row r="4268" spans="1:4" x14ac:dyDescent="0.25">
      <c r="A4268" t="s">
        <v>678</v>
      </c>
      <c r="B4268">
        <v>368</v>
      </c>
      <c r="D4268">
        <v>5.0999999999999996</v>
      </c>
    </row>
    <row r="4269" spans="1:4" x14ac:dyDescent="0.25">
      <c r="A4269" t="s">
        <v>41</v>
      </c>
      <c r="B4269">
        <v>368</v>
      </c>
      <c r="D4269">
        <v>0</v>
      </c>
    </row>
    <row r="4270" spans="1:4" x14ac:dyDescent="0.25">
      <c r="A4270" t="s">
        <v>679</v>
      </c>
      <c r="B4270">
        <v>368</v>
      </c>
      <c r="D4270">
        <v>0</v>
      </c>
    </row>
    <row r="4271" spans="1:4" x14ac:dyDescent="0.25">
      <c r="A4271" t="s">
        <v>563</v>
      </c>
      <c r="B4271">
        <v>368</v>
      </c>
      <c r="D4271">
        <v>0</v>
      </c>
    </row>
    <row r="4272" spans="1:4" x14ac:dyDescent="0.25">
      <c r="A4272" t="s">
        <v>680</v>
      </c>
      <c r="B4272">
        <v>368</v>
      </c>
      <c r="D4272">
        <v>0</v>
      </c>
    </row>
    <row r="4273" spans="1:8" x14ac:dyDescent="0.25">
      <c r="A4273" t="s">
        <v>681</v>
      </c>
      <c r="B4273">
        <v>368</v>
      </c>
      <c r="D4273">
        <v>16</v>
      </c>
    </row>
    <row r="4274" spans="1:8" x14ac:dyDescent="0.25">
      <c r="A4274" t="s">
        <v>682</v>
      </c>
      <c r="B4274">
        <v>368</v>
      </c>
      <c r="D4274">
        <v>200</v>
      </c>
    </row>
    <row r="4275" spans="1:8" x14ac:dyDescent="0.25">
      <c r="A4275" t="s">
        <v>683</v>
      </c>
      <c r="B4275">
        <v>368</v>
      </c>
      <c r="D4275">
        <v>1320</v>
      </c>
    </row>
    <row r="4276" spans="1:8" x14ac:dyDescent="0.25">
      <c r="A4276" t="s">
        <v>684</v>
      </c>
      <c r="B4276">
        <v>368</v>
      </c>
      <c r="D4276">
        <v>880</v>
      </c>
    </row>
    <row r="4277" spans="1:8" x14ac:dyDescent="0.25">
      <c r="A4277" t="s">
        <v>685</v>
      </c>
      <c r="B4277">
        <v>368</v>
      </c>
      <c r="D4277">
        <v>1760</v>
      </c>
    </row>
    <row r="4278" spans="1:8" x14ac:dyDescent="0.25">
      <c r="A4278" t="s">
        <v>686</v>
      </c>
      <c r="B4278">
        <v>368</v>
      </c>
    </row>
    <row r="4279" spans="1:8" x14ac:dyDescent="0.25">
      <c r="A4279" t="s">
        <v>687</v>
      </c>
      <c r="B4279">
        <v>368</v>
      </c>
    </row>
    <row r="4280" spans="1:8" x14ac:dyDescent="0.25">
      <c r="A4280" t="s">
        <v>688</v>
      </c>
      <c r="B4280">
        <v>368</v>
      </c>
    </row>
    <row r="4281" spans="1:8" x14ac:dyDescent="0.25">
      <c r="A4281" t="s">
        <v>689</v>
      </c>
      <c r="B4281">
        <v>368</v>
      </c>
      <c r="D4281" t="b">
        <v>0</v>
      </c>
    </row>
    <row r="4282" spans="1:8" x14ac:dyDescent="0.25">
      <c r="A4282" t="s">
        <v>690</v>
      </c>
      <c r="B4282">
        <v>368</v>
      </c>
      <c r="D4282" t="b">
        <v>0</v>
      </c>
    </row>
    <row r="4283" spans="1:8" x14ac:dyDescent="0.25">
      <c r="A4283" t="s">
        <v>676</v>
      </c>
      <c r="B4283">
        <v>369</v>
      </c>
      <c r="H4283">
        <v>1</v>
      </c>
    </row>
    <row r="4284" spans="1:8" x14ac:dyDescent="0.25">
      <c r="A4284" t="s">
        <v>36</v>
      </c>
      <c r="B4284">
        <v>369</v>
      </c>
      <c r="H4284">
        <v>3</v>
      </c>
    </row>
    <row r="4285" spans="1:8" x14ac:dyDescent="0.25">
      <c r="A4285" t="s">
        <v>503</v>
      </c>
      <c r="B4285">
        <v>369</v>
      </c>
    </row>
    <row r="4286" spans="1:8" x14ac:dyDescent="0.25">
      <c r="A4286" t="s">
        <v>677</v>
      </c>
      <c r="B4286">
        <v>369</v>
      </c>
      <c r="H4286">
        <v>223</v>
      </c>
    </row>
    <row r="4287" spans="1:8" x14ac:dyDescent="0.25">
      <c r="A4287" t="s">
        <v>42</v>
      </c>
      <c r="B4287">
        <v>369</v>
      </c>
      <c r="H4287">
        <v>30</v>
      </c>
    </row>
    <row r="4288" spans="1:8" x14ac:dyDescent="0.25">
      <c r="A4288" t="s">
        <v>678</v>
      </c>
      <c r="B4288">
        <v>369</v>
      </c>
      <c r="H4288">
        <v>5.0999999999999996</v>
      </c>
    </row>
    <row r="4289" spans="1:8" x14ac:dyDescent="0.25">
      <c r="A4289" t="s">
        <v>41</v>
      </c>
      <c r="B4289">
        <v>369</v>
      </c>
      <c r="H4289">
        <v>0</v>
      </c>
    </row>
    <row r="4290" spans="1:8" x14ac:dyDescent="0.25">
      <c r="A4290" t="s">
        <v>679</v>
      </c>
      <c r="B4290">
        <v>369</v>
      </c>
      <c r="H4290">
        <v>0</v>
      </c>
    </row>
    <row r="4291" spans="1:8" x14ac:dyDescent="0.25">
      <c r="A4291" t="s">
        <v>563</v>
      </c>
      <c r="B4291">
        <v>369</v>
      </c>
      <c r="H4291">
        <v>0</v>
      </c>
    </row>
    <row r="4292" spans="1:8" x14ac:dyDescent="0.25">
      <c r="A4292" t="s">
        <v>680</v>
      </c>
      <c r="B4292">
        <v>369</v>
      </c>
      <c r="H4292">
        <v>0</v>
      </c>
    </row>
    <row r="4293" spans="1:8" x14ac:dyDescent="0.25">
      <c r="A4293" t="s">
        <v>681</v>
      </c>
      <c r="B4293">
        <v>369</v>
      </c>
      <c r="H4293">
        <v>16</v>
      </c>
    </row>
    <row r="4294" spans="1:8" x14ac:dyDescent="0.25">
      <c r="A4294" t="s">
        <v>682</v>
      </c>
      <c r="B4294">
        <v>369</v>
      </c>
      <c r="H4294">
        <v>200</v>
      </c>
    </row>
    <row r="4295" spans="1:8" x14ac:dyDescent="0.25">
      <c r="A4295" t="s">
        <v>683</v>
      </c>
      <c r="B4295">
        <v>369</v>
      </c>
      <c r="H4295">
        <v>1320</v>
      </c>
    </row>
    <row r="4296" spans="1:8" x14ac:dyDescent="0.25">
      <c r="A4296" t="s">
        <v>684</v>
      </c>
      <c r="B4296">
        <v>369</v>
      </c>
      <c r="H4296">
        <v>880</v>
      </c>
    </row>
    <row r="4297" spans="1:8" x14ac:dyDescent="0.25">
      <c r="A4297" t="s">
        <v>685</v>
      </c>
      <c r="B4297">
        <v>369</v>
      </c>
      <c r="H4297">
        <v>1760</v>
      </c>
    </row>
    <row r="4298" spans="1:8" x14ac:dyDescent="0.25">
      <c r="A4298" t="s">
        <v>686</v>
      </c>
      <c r="B4298">
        <v>369</v>
      </c>
    </row>
    <row r="4299" spans="1:8" x14ac:dyDescent="0.25">
      <c r="A4299" t="s">
        <v>687</v>
      </c>
      <c r="B4299">
        <v>369</v>
      </c>
    </row>
    <row r="4300" spans="1:8" x14ac:dyDescent="0.25">
      <c r="A4300" t="s">
        <v>688</v>
      </c>
      <c r="B4300">
        <v>369</v>
      </c>
    </row>
    <row r="4301" spans="1:8" x14ac:dyDescent="0.25">
      <c r="A4301" t="s">
        <v>689</v>
      </c>
      <c r="B4301">
        <v>369</v>
      </c>
      <c r="H4301" t="b">
        <v>0</v>
      </c>
    </row>
    <row r="4302" spans="1:8" x14ac:dyDescent="0.25">
      <c r="A4302" t="s">
        <v>690</v>
      </c>
      <c r="B4302">
        <v>369</v>
      </c>
      <c r="H4302" t="b">
        <v>0</v>
      </c>
    </row>
    <row r="4303" spans="1:8" x14ac:dyDescent="0.25">
      <c r="A4303" t="s">
        <v>676</v>
      </c>
      <c r="B4303">
        <v>370</v>
      </c>
      <c r="C4303">
        <v>858</v>
      </c>
    </row>
    <row r="4304" spans="1:8" x14ac:dyDescent="0.25">
      <c r="A4304" t="s">
        <v>36</v>
      </c>
      <c r="B4304">
        <v>370</v>
      </c>
      <c r="C4304">
        <v>1</v>
      </c>
    </row>
    <row r="4305" spans="1:3" x14ac:dyDescent="0.25">
      <c r="A4305" t="s">
        <v>503</v>
      </c>
      <c r="B4305">
        <v>370</v>
      </c>
      <c r="C4305" t="s">
        <v>844</v>
      </c>
    </row>
    <row r="4306" spans="1:3" x14ac:dyDescent="0.25">
      <c r="A4306" t="s">
        <v>677</v>
      </c>
      <c r="B4306">
        <v>370</v>
      </c>
      <c r="C4306">
        <v>270</v>
      </c>
    </row>
    <row r="4307" spans="1:3" x14ac:dyDescent="0.25">
      <c r="A4307" t="s">
        <v>42</v>
      </c>
      <c r="B4307">
        <v>370</v>
      </c>
      <c r="C4307">
        <v>30</v>
      </c>
    </row>
    <row r="4308" spans="1:3" x14ac:dyDescent="0.25">
      <c r="A4308" t="s">
        <v>678</v>
      </c>
      <c r="B4308">
        <v>370</v>
      </c>
      <c r="C4308">
        <v>6.1</v>
      </c>
    </row>
    <row r="4309" spans="1:3" x14ac:dyDescent="0.25">
      <c r="A4309" t="s">
        <v>41</v>
      </c>
      <c r="B4309">
        <v>370</v>
      </c>
      <c r="C4309">
        <v>0</v>
      </c>
    </row>
    <row r="4310" spans="1:3" x14ac:dyDescent="0.25">
      <c r="A4310" t="s">
        <v>679</v>
      </c>
      <c r="B4310">
        <v>370</v>
      </c>
      <c r="C4310">
        <v>12</v>
      </c>
    </row>
    <row r="4311" spans="1:3" x14ac:dyDescent="0.25">
      <c r="A4311" t="s">
        <v>563</v>
      </c>
      <c r="B4311">
        <v>370</v>
      </c>
      <c r="C4311">
        <v>0</v>
      </c>
    </row>
    <row r="4312" spans="1:3" x14ac:dyDescent="0.25">
      <c r="A4312" t="s">
        <v>680</v>
      </c>
      <c r="B4312">
        <v>370</v>
      </c>
      <c r="C4312">
        <v>0</v>
      </c>
    </row>
    <row r="4313" spans="1:3" x14ac:dyDescent="0.25">
      <c r="A4313" t="s">
        <v>681</v>
      </c>
      <c r="B4313">
        <v>370</v>
      </c>
      <c r="C4313">
        <v>16</v>
      </c>
    </row>
    <row r="4314" spans="1:3" x14ac:dyDescent="0.25">
      <c r="A4314" t="s">
        <v>682</v>
      </c>
      <c r="B4314">
        <v>370</v>
      </c>
      <c r="C4314">
        <v>200</v>
      </c>
    </row>
    <row r="4315" spans="1:3" x14ac:dyDescent="0.25">
      <c r="A4315" t="s">
        <v>683</v>
      </c>
      <c r="B4315">
        <v>370</v>
      </c>
      <c r="C4315">
        <v>1320</v>
      </c>
    </row>
    <row r="4316" spans="1:3" x14ac:dyDescent="0.25">
      <c r="A4316" t="s">
        <v>684</v>
      </c>
      <c r="B4316">
        <v>370</v>
      </c>
      <c r="C4316">
        <v>880</v>
      </c>
    </row>
    <row r="4317" spans="1:3" x14ac:dyDescent="0.25">
      <c r="A4317" t="s">
        <v>685</v>
      </c>
      <c r="B4317">
        <v>370</v>
      </c>
      <c r="C4317">
        <v>1760</v>
      </c>
    </row>
    <row r="4318" spans="1:3" x14ac:dyDescent="0.25">
      <c r="A4318" t="s">
        <v>686</v>
      </c>
      <c r="B4318">
        <v>370</v>
      </c>
    </row>
    <row r="4319" spans="1:3" x14ac:dyDescent="0.25">
      <c r="A4319" t="s">
        <v>687</v>
      </c>
      <c r="B4319">
        <v>370</v>
      </c>
    </row>
    <row r="4320" spans="1:3" x14ac:dyDescent="0.25">
      <c r="A4320" t="s">
        <v>688</v>
      </c>
      <c r="B4320">
        <v>370</v>
      </c>
    </row>
    <row r="4321" spans="1:5" x14ac:dyDescent="0.25">
      <c r="A4321" t="s">
        <v>689</v>
      </c>
      <c r="B4321">
        <v>370</v>
      </c>
      <c r="C4321" t="b">
        <v>0</v>
      </c>
    </row>
    <row r="4322" spans="1:5" x14ac:dyDescent="0.25">
      <c r="A4322" t="s">
        <v>690</v>
      </c>
      <c r="B4322">
        <v>370</v>
      </c>
      <c r="C4322" t="b">
        <v>0</v>
      </c>
    </row>
    <row r="4323" spans="1:5" x14ac:dyDescent="0.25">
      <c r="A4323" t="s">
        <v>676</v>
      </c>
      <c r="B4323">
        <v>371</v>
      </c>
      <c r="E4323">
        <v>5073</v>
      </c>
    </row>
    <row r="4324" spans="1:5" x14ac:dyDescent="0.25">
      <c r="A4324" t="s">
        <v>36</v>
      </c>
      <c r="B4324">
        <v>371</v>
      </c>
      <c r="E4324">
        <v>2</v>
      </c>
    </row>
    <row r="4325" spans="1:5" x14ac:dyDescent="0.25">
      <c r="A4325" t="s">
        <v>503</v>
      </c>
      <c r="B4325">
        <v>371</v>
      </c>
    </row>
    <row r="4326" spans="1:5" x14ac:dyDescent="0.25">
      <c r="A4326" t="s">
        <v>677</v>
      </c>
      <c r="B4326">
        <v>371</v>
      </c>
      <c r="E4326">
        <v>466</v>
      </c>
    </row>
    <row r="4327" spans="1:5" x14ac:dyDescent="0.25">
      <c r="A4327" t="s">
        <v>42</v>
      </c>
      <c r="B4327">
        <v>371</v>
      </c>
      <c r="E4327">
        <v>30</v>
      </c>
    </row>
    <row r="4328" spans="1:5" x14ac:dyDescent="0.25">
      <c r="A4328" t="s">
        <v>678</v>
      </c>
      <c r="B4328">
        <v>371</v>
      </c>
      <c r="E4328">
        <v>10.6</v>
      </c>
    </row>
    <row r="4329" spans="1:5" x14ac:dyDescent="0.25">
      <c r="A4329" t="s">
        <v>41</v>
      </c>
      <c r="B4329">
        <v>371</v>
      </c>
      <c r="E4329">
        <v>0</v>
      </c>
    </row>
    <row r="4330" spans="1:5" x14ac:dyDescent="0.25">
      <c r="A4330" t="s">
        <v>679</v>
      </c>
      <c r="B4330">
        <v>371</v>
      </c>
      <c r="E4330">
        <v>12</v>
      </c>
    </row>
    <row r="4331" spans="1:5" x14ac:dyDescent="0.25">
      <c r="A4331" t="s">
        <v>563</v>
      </c>
      <c r="B4331">
        <v>371</v>
      </c>
      <c r="E4331">
        <v>0</v>
      </c>
    </row>
    <row r="4332" spans="1:5" x14ac:dyDescent="0.25">
      <c r="A4332" t="s">
        <v>680</v>
      </c>
      <c r="B4332">
        <v>371</v>
      </c>
      <c r="E4332">
        <v>0</v>
      </c>
    </row>
    <row r="4333" spans="1:5" x14ac:dyDescent="0.25">
      <c r="A4333" t="s">
        <v>681</v>
      </c>
      <c r="B4333">
        <v>371</v>
      </c>
      <c r="E4333">
        <v>16</v>
      </c>
    </row>
    <row r="4334" spans="1:5" x14ac:dyDescent="0.25">
      <c r="A4334" t="s">
        <v>682</v>
      </c>
      <c r="B4334">
        <v>371</v>
      </c>
      <c r="E4334">
        <v>200</v>
      </c>
    </row>
    <row r="4335" spans="1:5" x14ac:dyDescent="0.25">
      <c r="A4335" t="s">
        <v>683</v>
      </c>
      <c r="B4335">
        <v>371</v>
      </c>
      <c r="E4335">
        <v>1320</v>
      </c>
    </row>
    <row r="4336" spans="1:5" x14ac:dyDescent="0.25">
      <c r="A4336" t="s">
        <v>684</v>
      </c>
      <c r="B4336">
        <v>371</v>
      </c>
      <c r="E4336">
        <v>880</v>
      </c>
    </row>
    <row r="4337" spans="1:6" x14ac:dyDescent="0.25">
      <c r="A4337" t="s">
        <v>685</v>
      </c>
      <c r="B4337">
        <v>371</v>
      </c>
      <c r="E4337">
        <v>1760</v>
      </c>
    </row>
    <row r="4338" spans="1:6" x14ac:dyDescent="0.25">
      <c r="A4338" t="s">
        <v>686</v>
      </c>
      <c r="B4338">
        <v>371</v>
      </c>
    </row>
    <row r="4339" spans="1:6" x14ac:dyDescent="0.25">
      <c r="A4339" t="s">
        <v>687</v>
      </c>
      <c r="B4339">
        <v>371</v>
      </c>
    </row>
    <row r="4340" spans="1:6" x14ac:dyDescent="0.25">
      <c r="A4340" t="s">
        <v>688</v>
      </c>
      <c r="B4340">
        <v>371</v>
      </c>
    </row>
    <row r="4341" spans="1:6" x14ac:dyDescent="0.25">
      <c r="A4341" t="s">
        <v>689</v>
      </c>
      <c r="B4341">
        <v>371</v>
      </c>
      <c r="E4341" t="b">
        <v>0</v>
      </c>
    </row>
    <row r="4342" spans="1:6" x14ac:dyDescent="0.25">
      <c r="A4342" t="s">
        <v>690</v>
      </c>
      <c r="B4342">
        <v>371</v>
      </c>
      <c r="E4342" t="b">
        <v>0</v>
      </c>
    </row>
    <row r="4343" spans="1:6" x14ac:dyDescent="0.25">
      <c r="A4343" t="s">
        <v>676</v>
      </c>
      <c r="B4343">
        <v>372</v>
      </c>
      <c r="F4343">
        <v>5068</v>
      </c>
    </row>
    <row r="4344" spans="1:6" x14ac:dyDescent="0.25">
      <c r="A4344" t="s">
        <v>36</v>
      </c>
      <c r="B4344">
        <v>372</v>
      </c>
      <c r="F4344">
        <v>2</v>
      </c>
    </row>
    <row r="4345" spans="1:6" x14ac:dyDescent="0.25">
      <c r="A4345" t="s">
        <v>503</v>
      </c>
      <c r="B4345">
        <v>372</v>
      </c>
    </row>
    <row r="4346" spans="1:6" x14ac:dyDescent="0.25">
      <c r="A4346" t="s">
        <v>677</v>
      </c>
      <c r="B4346">
        <v>372</v>
      </c>
      <c r="F4346">
        <v>554</v>
      </c>
    </row>
    <row r="4347" spans="1:6" x14ac:dyDescent="0.25">
      <c r="A4347" t="s">
        <v>42</v>
      </c>
      <c r="B4347">
        <v>372</v>
      </c>
      <c r="F4347">
        <v>30</v>
      </c>
    </row>
    <row r="4348" spans="1:6" x14ac:dyDescent="0.25">
      <c r="A4348" t="s">
        <v>678</v>
      </c>
      <c r="B4348">
        <v>372</v>
      </c>
      <c r="F4348">
        <v>12.6</v>
      </c>
    </row>
    <row r="4349" spans="1:6" x14ac:dyDescent="0.25">
      <c r="A4349" t="s">
        <v>41</v>
      </c>
      <c r="B4349">
        <v>372</v>
      </c>
      <c r="F4349">
        <v>0</v>
      </c>
    </row>
    <row r="4350" spans="1:6" x14ac:dyDescent="0.25">
      <c r="A4350" t="s">
        <v>679</v>
      </c>
      <c r="B4350">
        <v>372</v>
      </c>
      <c r="F4350">
        <v>24</v>
      </c>
    </row>
    <row r="4351" spans="1:6" x14ac:dyDescent="0.25">
      <c r="A4351" t="s">
        <v>563</v>
      </c>
      <c r="B4351">
        <v>372</v>
      </c>
      <c r="F4351">
        <v>0</v>
      </c>
    </row>
    <row r="4352" spans="1:6" x14ac:dyDescent="0.25">
      <c r="A4352" t="s">
        <v>680</v>
      </c>
      <c r="B4352">
        <v>372</v>
      </c>
      <c r="F4352">
        <v>0</v>
      </c>
    </row>
    <row r="4353" spans="1:6" x14ac:dyDescent="0.25">
      <c r="A4353" t="s">
        <v>681</v>
      </c>
      <c r="B4353">
        <v>372</v>
      </c>
      <c r="F4353">
        <v>16</v>
      </c>
    </row>
    <row r="4354" spans="1:6" x14ac:dyDescent="0.25">
      <c r="A4354" t="s">
        <v>682</v>
      </c>
      <c r="B4354">
        <v>372</v>
      </c>
      <c r="F4354">
        <v>200</v>
      </c>
    </row>
    <row r="4355" spans="1:6" x14ac:dyDescent="0.25">
      <c r="A4355" t="s">
        <v>683</v>
      </c>
      <c r="B4355">
        <v>372</v>
      </c>
      <c r="F4355">
        <v>1320</v>
      </c>
    </row>
    <row r="4356" spans="1:6" x14ac:dyDescent="0.25">
      <c r="A4356" t="s">
        <v>684</v>
      </c>
      <c r="B4356">
        <v>372</v>
      </c>
      <c r="F4356">
        <v>880</v>
      </c>
    </row>
    <row r="4357" spans="1:6" x14ac:dyDescent="0.25">
      <c r="A4357" t="s">
        <v>685</v>
      </c>
      <c r="B4357">
        <v>372</v>
      </c>
      <c r="F4357">
        <v>1760</v>
      </c>
    </row>
    <row r="4358" spans="1:6" x14ac:dyDescent="0.25">
      <c r="A4358" t="s">
        <v>686</v>
      </c>
      <c r="B4358">
        <v>372</v>
      </c>
    </row>
    <row r="4359" spans="1:6" x14ac:dyDescent="0.25">
      <c r="A4359" t="s">
        <v>687</v>
      </c>
      <c r="B4359">
        <v>372</v>
      </c>
    </row>
    <row r="4360" spans="1:6" x14ac:dyDescent="0.25">
      <c r="A4360" t="s">
        <v>688</v>
      </c>
      <c r="B4360">
        <v>372</v>
      </c>
    </row>
    <row r="4361" spans="1:6" x14ac:dyDescent="0.25">
      <c r="A4361" t="s">
        <v>689</v>
      </c>
      <c r="B4361">
        <v>372</v>
      </c>
      <c r="F4361" t="b">
        <v>0</v>
      </c>
    </row>
    <row r="4362" spans="1:6" x14ac:dyDescent="0.25">
      <c r="A4362" t="s">
        <v>690</v>
      </c>
      <c r="B4362">
        <v>372</v>
      </c>
      <c r="F4362" t="b">
        <v>0</v>
      </c>
    </row>
    <row r="4363" spans="1:6" x14ac:dyDescent="0.25">
      <c r="A4363" t="s">
        <v>676</v>
      </c>
      <c r="B4363">
        <v>373</v>
      </c>
      <c r="E4363">
        <v>5081</v>
      </c>
    </row>
    <row r="4364" spans="1:6" x14ac:dyDescent="0.25">
      <c r="A4364" t="s">
        <v>36</v>
      </c>
      <c r="B4364">
        <v>373</v>
      </c>
      <c r="E4364">
        <v>1</v>
      </c>
    </row>
    <row r="4365" spans="1:6" x14ac:dyDescent="0.25">
      <c r="A4365" t="s">
        <v>503</v>
      </c>
      <c r="B4365">
        <v>373</v>
      </c>
    </row>
    <row r="4366" spans="1:6" x14ac:dyDescent="0.25">
      <c r="A4366" t="s">
        <v>677</v>
      </c>
      <c r="B4366">
        <v>373</v>
      </c>
      <c r="E4366">
        <v>283</v>
      </c>
    </row>
    <row r="4367" spans="1:6" x14ac:dyDescent="0.25">
      <c r="A4367" t="s">
        <v>42</v>
      </c>
      <c r="B4367">
        <v>373</v>
      </c>
      <c r="E4367">
        <v>30</v>
      </c>
    </row>
    <row r="4368" spans="1:6" x14ac:dyDescent="0.25">
      <c r="A4368" t="s">
        <v>678</v>
      </c>
      <c r="B4368">
        <v>373</v>
      </c>
      <c r="E4368">
        <v>6.4</v>
      </c>
    </row>
    <row r="4369" spans="1:5" x14ac:dyDescent="0.25">
      <c r="A4369" t="s">
        <v>41</v>
      </c>
      <c r="B4369">
        <v>373</v>
      </c>
      <c r="E4369">
        <v>0</v>
      </c>
    </row>
    <row r="4370" spans="1:5" x14ac:dyDescent="0.25">
      <c r="A4370" t="s">
        <v>679</v>
      </c>
      <c r="B4370">
        <v>373</v>
      </c>
      <c r="E4370">
        <v>0</v>
      </c>
    </row>
    <row r="4371" spans="1:5" x14ac:dyDescent="0.25">
      <c r="A4371" t="s">
        <v>563</v>
      </c>
      <c r="B4371">
        <v>373</v>
      </c>
      <c r="E4371">
        <v>0</v>
      </c>
    </row>
    <row r="4372" spans="1:5" x14ac:dyDescent="0.25">
      <c r="A4372" t="s">
        <v>680</v>
      </c>
      <c r="B4372">
        <v>373</v>
      </c>
      <c r="E4372">
        <v>0</v>
      </c>
    </row>
    <row r="4373" spans="1:5" x14ac:dyDescent="0.25">
      <c r="A4373" t="s">
        <v>681</v>
      </c>
      <c r="B4373">
        <v>373</v>
      </c>
      <c r="E4373">
        <v>16</v>
      </c>
    </row>
    <row r="4374" spans="1:5" x14ac:dyDescent="0.25">
      <c r="A4374" t="s">
        <v>682</v>
      </c>
      <c r="B4374">
        <v>373</v>
      </c>
      <c r="E4374">
        <v>200</v>
      </c>
    </row>
    <row r="4375" spans="1:5" x14ac:dyDescent="0.25">
      <c r="A4375" t="s">
        <v>683</v>
      </c>
      <c r="B4375">
        <v>373</v>
      </c>
      <c r="E4375">
        <v>1320</v>
      </c>
    </row>
    <row r="4376" spans="1:5" x14ac:dyDescent="0.25">
      <c r="A4376" t="s">
        <v>684</v>
      </c>
      <c r="B4376">
        <v>373</v>
      </c>
      <c r="E4376">
        <v>880</v>
      </c>
    </row>
    <row r="4377" spans="1:5" x14ac:dyDescent="0.25">
      <c r="A4377" t="s">
        <v>685</v>
      </c>
      <c r="B4377">
        <v>373</v>
      </c>
      <c r="E4377">
        <v>1760</v>
      </c>
    </row>
    <row r="4378" spans="1:5" x14ac:dyDescent="0.25">
      <c r="A4378" t="s">
        <v>686</v>
      </c>
      <c r="B4378">
        <v>373</v>
      </c>
    </row>
    <row r="4379" spans="1:5" x14ac:dyDescent="0.25">
      <c r="A4379" t="s">
        <v>687</v>
      </c>
      <c r="B4379">
        <v>373</v>
      </c>
    </row>
    <row r="4380" spans="1:5" x14ac:dyDescent="0.25">
      <c r="A4380" t="s">
        <v>688</v>
      </c>
      <c r="B4380">
        <v>373</v>
      </c>
    </row>
    <row r="4381" spans="1:5" x14ac:dyDescent="0.25">
      <c r="A4381" t="s">
        <v>689</v>
      </c>
      <c r="B4381">
        <v>373</v>
      </c>
      <c r="E4381" t="b">
        <v>0</v>
      </c>
    </row>
    <row r="4382" spans="1:5" x14ac:dyDescent="0.25">
      <c r="A4382" t="s">
        <v>690</v>
      </c>
      <c r="B4382">
        <v>373</v>
      </c>
      <c r="E4382" t="b">
        <v>0</v>
      </c>
    </row>
    <row r="4383" spans="1:5" x14ac:dyDescent="0.25">
      <c r="A4383" t="s">
        <v>676</v>
      </c>
      <c r="B4383">
        <v>377</v>
      </c>
      <c r="C4383">
        <v>4362</v>
      </c>
      <c r="D4383">
        <v>378</v>
      </c>
    </row>
    <row r="4384" spans="1:5" x14ac:dyDescent="0.25">
      <c r="A4384" t="s">
        <v>36</v>
      </c>
      <c r="B4384">
        <v>377</v>
      </c>
      <c r="C4384">
        <v>1</v>
      </c>
      <c r="D4384">
        <v>2</v>
      </c>
    </row>
    <row r="4385" spans="1:4" x14ac:dyDescent="0.25">
      <c r="A4385" t="s">
        <v>503</v>
      </c>
      <c r="B4385">
        <v>377</v>
      </c>
      <c r="C4385" t="s">
        <v>780</v>
      </c>
    </row>
    <row r="4386" spans="1:4" x14ac:dyDescent="0.25">
      <c r="A4386" t="s">
        <v>677</v>
      </c>
      <c r="B4386">
        <v>377</v>
      </c>
      <c r="C4386">
        <v>1218</v>
      </c>
      <c r="D4386">
        <v>1577</v>
      </c>
    </row>
    <row r="4387" spans="1:4" x14ac:dyDescent="0.25">
      <c r="A4387" t="s">
        <v>42</v>
      </c>
      <c r="B4387">
        <v>377</v>
      </c>
      <c r="C4387">
        <v>30</v>
      </c>
      <c r="D4387">
        <v>30</v>
      </c>
    </row>
    <row r="4388" spans="1:4" x14ac:dyDescent="0.25">
      <c r="A4388" t="s">
        <v>678</v>
      </c>
      <c r="B4388">
        <v>377</v>
      </c>
      <c r="C4388">
        <v>27.7</v>
      </c>
      <c r="D4388">
        <v>35.799999999999997</v>
      </c>
    </row>
    <row r="4389" spans="1:4" x14ac:dyDescent="0.25">
      <c r="A4389" t="s">
        <v>41</v>
      </c>
      <c r="B4389">
        <v>377</v>
      </c>
      <c r="C4389">
        <v>0</v>
      </c>
      <c r="D4389">
        <v>0</v>
      </c>
    </row>
    <row r="4390" spans="1:4" x14ac:dyDescent="0.25">
      <c r="A4390" t="s">
        <v>679</v>
      </c>
      <c r="B4390">
        <v>377</v>
      </c>
      <c r="C4390">
        <v>12</v>
      </c>
      <c r="D4390">
        <v>12</v>
      </c>
    </row>
    <row r="4391" spans="1:4" x14ac:dyDescent="0.25">
      <c r="A4391" t="s">
        <v>563</v>
      </c>
      <c r="B4391">
        <v>377</v>
      </c>
      <c r="C4391">
        <v>0</v>
      </c>
      <c r="D4391">
        <v>0</v>
      </c>
    </row>
    <row r="4392" spans="1:4" x14ac:dyDescent="0.25">
      <c r="A4392" t="s">
        <v>680</v>
      </c>
      <c r="B4392">
        <v>377</v>
      </c>
      <c r="C4392">
        <v>0</v>
      </c>
      <c r="D4392">
        <v>0</v>
      </c>
    </row>
    <row r="4393" spans="1:4" x14ac:dyDescent="0.25">
      <c r="A4393" t="s">
        <v>681</v>
      </c>
      <c r="B4393">
        <v>377</v>
      </c>
      <c r="C4393">
        <v>16</v>
      </c>
      <c r="D4393">
        <v>16</v>
      </c>
    </row>
    <row r="4394" spans="1:4" x14ac:dyDescent="0.25">
      <c r="A4394" t="s">
        <v>682</v>
      </c>
      <c r="B4394">
        <v>377</v>
      </c>
      <c r="C4394">
        <v>100</v>
      </c>
      <c r="D4394">
        <v>100</v>
      </c>
    </row>
    <row r="4395" spans="1:4" x14ac:dyDescent="0.25">
      <c r="A4395" t="s">
        <v>683</v>
      </c>
      <c r="B4395">
        <v>377</v>
      </c>
      <c r="C4395">
        <v>1320</v>
      </c>
      <c r="D4395">
        <v>1320</v>
      </c>
    </row>
    <row r="4396" spans="1:4" x14ac:dyDescent="0.25">
      <c r="A4396" t="s">
        <v>684</v>
      </c>
      <c r="B4396">
        <v>377</v>
      </c>
      <c r="C4396">
        <v>880</v>
      </c>
      <c r="D4396">
        <v>880</v>
      </c>
    </row>
    <row r="4397" spans="1:4" x14ac:dyDescent="0.25">
      <c r="A4397" t="s">
        <v>685</v>
      </c>
      <c r="B4397">
        <v>377</v>
      </c>
      <c r="C4397">
        <v>1760</v>
      </c>
      <c r="D4397">
        <v>1760</v>
      </c>
    </row>
    <row r="4398" spans="1:4" x14ac:dyDescent="0.25">
      <c r="A4398" t="s">
        <v>686</v>
      </c>
      <c r="B4398">
        <v>377</v>
      </c>
      <c r="C4398">
        <v>1965</v>
      </c>
      <c r="D4398">
        <v>2295</v>
      </c>
    </row>
    <row r="4399" spans="1:4" x14ac:dyDescent="0.25">
      <c r="A4399" t="s">
        <v>687</v>
      </c>
      <c r="B4399">
        <v>377</v>
      </c>
      <c r="C4399">
        <v>10238</v>
      </c>
      <c r="D4399">
        <v>11058</v>
      </c>
    </row>
    <row r="4400" spans="1:4" x14ac:dyDescent="0.25">
      <c r="A4400" t="s">
        <v>688</v>
      </c>
      <c r="B4400">
        <v>377</v>
      </c>
      <c r="C4400">
        <v>0</v>
      </c>
      <c r="D4400">
        <v>0</v>
      </c>
    </row>
    <row r="4401" spans="1:4" x14ac:dyDescent="0.25">
      <c r="A4401" t="s">
        <v>689</v>
      </c>
      <c r="B4401">
        <v>377</v>
      </c>
      <c r="C4401" t="b">
        <v>0</v>
      </c>
      <c r="D4401" t="b">
        <v>0</v>
      </c>
    </row>
    <row r="4402" spans="1:4" x14ac:dyDescent="0.25">
      <c r="A4402" t="s">
        <v>690</v>
      </c>
      <c r="B4402">
        <v>377</v>
      </c>
      <c r="C4402" t="b">
        <v>0</v>
      </c>
      <c r="D4402" t="b">
        <v>0</v>
      </c>
    </row>
    <row r="4403" spans="1:4" x14ac:dyDescent="0.25">
      <c r="A4403" t="s">
        <v>676</v>
      </c>
      <c r="B4403">
        <v>378</v>
      </c>
      <c r="C4403">
        <v>377</v>
      </c>
      <c r="D4403">
        <v>4412</v>
      </c>
    </row>
    <row r="4404" spans="1:4" x14ac:dyDescent="0.25">
      <c r="A4404" t="s">
        <v>36</v>
      </c>
      <c r="B4404">
        <v>378</v>
      </c>
      <c r="C4404">
        <v>1</v>
      </c>
      <c r="D4404">
        <v>2</v>
      </c>
    </row>
    <row r="4405" spans="1:4" x14ac:dyDescent="0.25">
      <c r="A4405" t="s">
        <v>503</v>
      </c>
      <c r="B4405">
        <v>378</v>
      </c>
      <c r="D4405" t="s">
        <v>780</v>
      </c>
    </row>
    <row r="4406" spans="1:4" x14ac:dyDescent="0.25">
      <c r="A4406" t="s">
        <v>677</v>
      </c>
      <c r="B4406">
        <v>378</v>
      </c>
      <c r="C4406">
        <v>1577</v>
      </c>
      <c r="D4406">
        <v>1547</v>
      </c>
    </row>
    <row r="4407" spans="1:4" x14ac:dyDescent="0.25">
      <c r="A4407" t="s">
        <v>42</v>
      </c>
      <c r="B4407">
        <v>378</v>
      </c>
      <c r="C4407">
        <v>30</v>
      </c>
      <c r="D4407">
        <v>30</v>
      </c>
    </row>
    <row r="4408" spans="1:4" x14ac:dyDescent="0.25">
      <c r="A4408" t="s">
        <v>678</v>
      </c>
      <c r="B4408">
        <v>378</v>
      </c>
      <c r="C4408">
        <v>35.799999999999997</v>
      </c>
      <c r="D4408">
        <v>35.200000000000003</v>
      </c>
    </row>
    <row r="4409" spans="1:4" x14ac:dyDescent="0.25">
      <c r="A4409" t="s">
        <v>41</v>
      </c>
      <c r="B4409">
        <v>378</v>
      </c>
      <c r="C4409">
        <v>0</v>
      </c>
      <c r="D4409">
        <v>0</v>
      </c>
    </row>
    <row r="4410" spans="1:4" x14ac:dyDescent="0.25">
      <c r="A4410" t="s">
        <v>679</v>
      </c>
      <c r="B4410">
        <v>378</v>
      </c>
      <c r="C4410">
        <v>12</v>
      </c>
      <c r="D4410">
        <v>12</v>
      </c>
    </row>
    <row r="4411" spans="1:4" x14ac:dyDescent="0.25">
      <c r="A4411" t="s">
        <v>563</v>
      </c>
      <c r="B4411">
        <v>378</v>
      </c>
      <c r="C4411">
        <v>0</v>
      </c>
      <c r="D4411">
        <v>0</v>
      </c>
    </row>
    <row r="4412" spans="1:4" x14ac:dyDescent="0.25">
      <c r="A4412" t="s">
        <v>680</v>
      </c>
      <c r="B4412">
        <v>378</v>
      </c>
      <c r="C4412">
        <v>0</v>
      </c>
      <c r="D4412">
        <v>0</v>
      </c>
    </row>
    <row r="4413" spans="1:4" x14ac:dyDescent="0.25">
      <c r="A4413" t="s">
        <v>681</v>
      </c>
      <c r="B4413">
        <v>378</v>
      </c>
      <c r="C4413">
        <v>16</v>
      </c>
      <c r="D4413">
        <v>16</v>
      </c>
    </row>
    <row r="4414" spans="1:4" x14ac:dyDescent="0.25">
      <c r="A4414" t="s">
        <v>682</v>
      </c>
      <c r="B4414">
        <v>378</v>
      </c>
      <c r="C4414">
        <v>100</v>
      </c>
      <c r="D4414">
        <v>100</v>
      </c>
    </row>
    <row r="4415" spans="1:4" x14ac:dyDescent="0.25">
      <c r="A4415" t="s">
        <v>683</v>
      </c>
      <c r="B4415">
        <v>378</v>
      </c>
      <c r="C4415">
        <v>1320</v>
      </c>
      <c r="D4415">
        <v>1320</v>
      </c>
    </row>
    <row r="4416" spans="1:4" x14ac:dyDescent="0.25">
      <c r="A4416" t="s">
        <v>684</v>
      </c>
      <c r="B4416">
        <v>378</v>
      </c>
      <c r="C4416">
        <v>880</v>
      </c>
      <c r="D4416">
        <v>880</v>
      </c>
    </row>
    <row r="4417" spans="1:4" x14ac:dyDescent="0.25">
      <c r="A4417" t="s">
        <v>685</v>
      </c>
      <c r="B4417">
        <v>378</v>
      </c>
      <c r="C4417">
        <v>1760</v>
      </c>
      <c r="D4417">
        <v>1760</v>
      </c>
    </row>
    <row r="4418" spans="1:4" x14ac:dyDescent="0.25">
      <c r="A4418" t="s">
        <v>686</v>
      </c>
      <c r="B4418">
        <v>378</v>
      </c>
      <c r="C4418">
        <v>2443</v>
      </c>
      <c r="D4418">
        <v>2045</v>
      </c>
    </row>
    <row r="4419" spans="1:4" x14ac:dyDescent="0.25">
      <c r="A4419" t="s">
        <v>687</v>
      </c>
      <c r="B4419">
        <v>378</v>
      </c>
      <c r="C4419">
        <v>11119</v>
      </c>
      <c r="D4419">
        <v>12866</v>
      </c>
    </row>
    <row r="4420" spans="1:4" x14ac:dyDescent="0.25">
      <c r="A4420" t="s">
        <v>688</v>
      </c>
      <c r="B4420">
        <v>378</v>
      </c>
      <c r="C4420">
        <v>0</v>
      </c>
      <c r="D4420">
        <v>0</v>
      </c>
    </row>
    <row r="4421" spans="1:4" x14ac:dyDescent="0.25">
      <c r="A4421" t="s">
        <v>689</v>
      </c>
      <c r="B4421">
        <v>378</v>
      </c>
      <c r="C4421" t="b">
        <v>0</v>
      </c>
      <c r="D4421" t="b">
        <v>0</v>
      </c>
    </row>
    <row r="4422" spans="1:4" x14ac:dyDescent="0.25">
      <c r="A4422" t="s">
        <v>690</v>
      </c>
      <c r="B4422">
        <v>378</v>
      </c>
      <c r="C4422" t="b">
        <v>0</v>
      </c>
      <c r="D4422" t="b">
        <v>0</v>
      </c>
    </row>
    <row r="4423" spans="1:4" x14ac:dyDescent="0.25">
      <c r="A4423" t="s">
        <v>676</v>
      </c>
      <c r="B4423">
        <v>379</v>
      </c>
      <c r="C4423">
        <v>390</v>
      </c>
    </row>
    <row r="4424" spans="1:4" x14ac:dyDescent="0.25">
      <c r="A4424" t="s">
        <v>36</v>
      </c>
      <c r="B4424">
        <v>379</v>
      </c>
      <c r="C4424">
        <v>1</v>
      </c>
    </row>
    <row r="4425" spans="1:4" x14ac:dyDescent="0.25">
      <c r="A4425" t="s">
        <v>503</v>
      </c>
      <c r="B4425">
        <v>379</v>
      </c>
    </row>
    <row r="4426" spans="1:4" x14ac:dyDescent="0.25">
      <c r="A4426" t="s">
        <v>677</v>
      </c>
      <c r="B4426">
        <v>379</v>
      </c>
      <c r="C4426">
        <v>123</v>
      </c>
    </row>
    <row r="4427" spans="1:4" x14ac:dyDescent="0.25">
      <c r="A4427" t="s">
        <v>42</v>
      </c>
      <c r="B4427">
        <v>379</v>
      </c>
      <c r="C4427">
        <v>30</v>
      </c>
    </row>
    <row r="4428" spans="1:4" x14ac:dyDescent="0.25">
      <c r="A4428" t="s">
        <v>678</v>
      </c>
      <c r="B4428">
        <v>379</v>
      </c>
      <c r="C4428">
        <v>2.8</v>
      </c>
    </row>
    <row r="4429" spans="1:4" x14ac:dyDescent="0.25">
      <c r="A4429" t="s">
        <v>41</v>
      </c>
      <c r="B4429">
        <v>379</v>
      </c>
      <c r="C4429">
        <v>0</v>
      </c>
    </row>
    <row r="4430" spans="1:4" x14ac:dyDescent="0.25">
      <c r="A4430" t="s">
        <v>679</v>
      </c>
      <c r="B4430">
        <v>379</v>
      </c>
      <c r="C4430">
        <v>0</v>
      </c>
    </row>
    <row r="4431" spans="1:4" x14ac:dyDescent="0.25">
      <c r="A4431" t="s">
        <v>563</v>
      </c>
      <c r="B4431">
        <v>379</v>
      </c>
      <c r="C4431">
        <v>0</v>
      </c>
    </row>
    <row r="4432" spans="1:4" x14ac:dyDescent="0.25">
      <c r="A4432" t="s">
        <v>680</v>
      </c>
      <c r="B4432">
        <v>379</v>
      </c>
      <c r="C4432">
        <v>0</v>
      </c>
    </row>
    <row r="4433" spans="1:6" x14ac:dyDescent="0.25">
      <c r="A4433" t="s">
        <v>681</v>
      </c>
      <c r="B4433">
        <v>379</v>
      </c>
      <c r="C4433">
        <v>16</v>
      </c>
    </row>
    <row r="4434" spans="1:6" x14ac:dyDescent="0.25">
      <c r="A4434" t="s">
        <v>682</v>
      </c>
      <c r="B4434">
        <v>379</v>
      </c>
      <c r="C4434">
        <v>200</v>
      </c>
    </row>
    <row r="4435" spans="1:6" x14ac:dyDescent="0.25">
      <c r="A4435" t="s">
        <v>683</v>
      </c>
      <c r="B4435">
        <v>379</v>
      </c>
      <c r="C4435">
        <v>1320</v>
      </c>
    </row>
    <row r="4436" spans="1:6" x14ac:dyDescent="0.25">
      <c r="A4436" t="s">
        <v>684</v>
      </c>
      <c r="B4436">
        <v>379</v>
      </c>
      <c r="C4436">
        <v>880</v>
      </c>
    </row>
    <row r="4437" spans="1:6" x14ac:dyDescent="0.25">
      <c r="A4437" t="s">
        <v>685</v>
      </c>
      <c r="B4437">
        <v>379</v>
      </c>
      <c r="C4437">
        <v>1760</v>
      </c>
    </row>
    <row r="4438" spans="1:6" x14ac:dyDescent="0.25">
      <c r="A4438" t="s">
        <v>686</v>
      </c>
      <c r="B4438">
        <v>379</v>
      </c>
    </row>
    <row r="4439" spans="1:6" x14ac:dyDescent="0.25">
      <c r="A4439" t="s">
        <v>687</v>
      </c>
      <c r="B4439">
        <v>379</v>
      </c>
    </row>
    <row r="4440" spans="1:6" x14ac:dyDescent="0.25">
      <c r="A4440" t="s">
        <v>688</v>
      </c>
      <c r="B4440">
        <v>379</v>
      </c>
    </row>
    <row r="4441" spans="1:6" x14ac:dyDescent="0.25">
      <c r="A4441" t="s">
        <v>689</v>
      </c>
      <c r="B4441">
        <v>379</v>
      </c>
      <c r="C4441" t="b">
        <v>0</v>
      </c>
    </row>
    <row r="4442" spans="1:6" x14ac:dyDescent="0.25">
      <c r="A4442" t="s">
        <v>690</v>
      </c>
      <c r="B4442">
        <v>379</v>
      </c>
      <c r="C4442" t="b">
        <v>0</v>
      </c>
    </row>
    <row r="4443" spans="1:6" x14ac:dyDescent="0.25">
      <c r="A4443" t="s">
        <v>676</v>
      </c>
      <c r="B4443">
        <v>380</v>
      </c>
      <c r="F4443">
        <v>4374</v>
      </c>
    </row>
    <row r="4444" spans="1:6" x14ac:dyDescent="0.25">
      <c r="A4444" t="s">
        <v>36</v>
      </c>
      <c r="B4444">
        <v>380</v>
      </c>
      <c r="F4444">
        <v>1</v>
      </c>
    </row>
    <row r="4445" spans="1:6" x14ac:dyDescent="0.25">
      <c r="A4445" t="s">
        <v>503</v>
      </c>
      <c r="B4445">
        <v>380</v>
      </c>
      <c r="F4445" t="s">
        <v>804</v>
      </c>
    </row>
    <row r="4446" spans="1:6" x14ac:dyDescent="0.25">
      <c r="A4446" t="s">
        <v>677</v>
      </c>
      <c r="B4446">
        <v>380</v>
      </c>
      <c r="F4446">
        <v>249</v>
      </c>
    </row>
    <row r="4447" spans="1:6" x14ac:dyDescent="0.25">
      <c r="A4447" t="s">
        <v>42</v>
      </c>
      <c r="B4447">
        <v>380</v>
      </c>
      <c r="F4447">
        <v>30</v>
      </c>
    </row>
    <row r="4448" spans="1:6" x14ac:dyDescent="0.25">
      <c r="A4448" t="s">
        <v>678</v>
      </c>
      <c r="B4448">
        <v>380</v>
      </c>
      <c r="F4448">
        <v>5.7</v>
      </c>
    </row>
    <row r="4449" spans="1:6" x14ac:dyDescent="0.25">
      <c r="A4449" t="s">
        <v>41</v>
      </c>
      <c r="B4449">
        <v>380</v>
      </c>
      <c r="F4449">
        <v>0</v>
      </c>
    </row>
    <row r="4450" spans="1:6" x14ac:dyDescent="0.25">
      <c r="A4450" t="s">
        <v>679</v>
      </c>
      <c r="B4450">
        <v>380</v>
      </c>
      <c r="F4450">
        <v>0</v>
      </c>
    </row>
    <row r="4451" spans="1:6" x14ac:dyDescent="0.25">
      <c r="A4451" t="s">
        <v>563</v>
      </c>
      <c r="B4451">
        <v>380</v>
      </c>
      <c r="F4451">
        <v>0</v>
      </c>
    </row>
    <row r="4452" spans="1:6" x14ac:dyDescent="0.25">
      <c r="A4452" t="s">
        <v>680</v>
      </c>
      <c r="B4452">
        <v>380</v>
      </c>
      <c r="F4452">
        <v>0</v>
      </c>
    </row>
    <row r="4453" spans="1:6" x14ac:dyDescent="0.25">
      <c r="A4453" t="s">
        <v>681</v>
      </c>
      <c r="B4453">
        <v>380</v>
      </c>
      <c r="F4453">
        <v>16</v>
      </c>
    </row>
    <row r="4454" spans="1:6" x14ac:dyDescent="0.25">
      <c r="A4454" t="s">
        <v>682</v>
      </c>
      <c r="B4454">
        <v>380</v>
      </c>
      <c r="F4454">
        <v>200</v>
      </c>
    </row>
    <row r="4455" spans="1:6" x14ac:dyDescent="0.25">
      <c r="A4455" t="s">
        <v>683</v>
      </c>
      <c r="B4455">
        <v>380</v>
      </c>
      <c r="F4455">
        <v>1320</v>
      </c>
    </row>
    <row r="4456" spans="1:6" x14ac:dyDescent="0.25">
      <c r="A4456" t="s">
        <v>684</v>
      </c>
      <c r="B4456">
        <v>380</v>
      </c>
      <c r="F4456">
        <v>880</v>
      </c>
    </row>
    <row r="4457" spans="1:6" x14ac:dyDescent="0.25">
      <c r="A4457" t="s">
        <v>685</v>
      </c>
      <c r="B4457">
        <v>380</v>
      </c>
      <c r="F4457">
        <v>1760</v>
      </c>
    </row>
    <row r="4458" spans="1:6" x14ac:dyDescent="0.25">
      <c r="A4458" t="s">
        <v>686</v>
      </c>
      <c r="B4458">
        <v>380</v>
      </c>
    </row>
    <row r="4459" spans="1:6" x14ac:dyDescent="0.25">
      <c r="A4459" t="s">
        <v>687</v>
      </c>
      <c r="B4459">
        <v>380</v>
      </c>
    </row>
    <row r="4460" spans="1:6" x14ac:dyDescent="0.25">
      <c r="A4460" t="s">
        <v>688</v>
      </c>
      <c r="B4460">
        <v>380</v>
      </c>
    </row>
    <row r="4461" spans="1:6" x14ac:dyDescent="0.25">
      <c r="A4461" t="s">
        <v>689</v>
      </c>
      <c r="B4461">
        <v>380</v>
      </c>
      <c r="F4461" t="b">
        <v>0</v>
      </c>
    </row>
    <row r="4462" spans="1:6" x14ac:dyDescent="0.25">
      <c r="A4462" t="s">
        <v>690</v>
      </c>
      <c r="B4462">
        <v>380</v>
      </c>
      <c r="F4462" t="b">
        <v>0</v>
      </c>
    </row>
    <row r="4463" spans="1:6" x14ac:dyDescent="0.25">
      <c r="A4463" t="s">
        <v>676</v>
      </c>
      <c r="B4463">
        <v>382</v>
      </c>
      <c r="F4463">
        <v>363</v>
      </c>
    </row>
    <row r="4464" spans="1:6" x14ac:dyDescent="0.25">
      <c r="A4464" t="s">
        <v>36</v>
      </c>
      <c r="B4464">
        <v>382</v>
      </c>
      <c r="F4464">
        <v>2</v>
      </c>
    </row>
    <row r="4465" spans="1:6" x14ac:dyDescent="0.25">
      <c r="A4465" t="s">
        <v>503</v>
      </c>
      <c r="B4465">
        <v>382</v>
      </c>
      <c r="F4465" t="s">
        <v>840</v>
      </c>
    </row>
    <row r="4466" spans="1:6" x14ac:dyDescent="0.25">
      <c r="A4466" t="s">
        <v>677</v>
      </c>
      <c r="B4466">
        <v>382</v>
      </c>
      <c r="F4466">
        <v>823</v>
      </c>
    </row>
    <row r="4467" spans="1:6" x14ac:dyDescent="0.25">
      <c r="A4467" t="s">
        <v>42</v>
      </c>
      <c r="B4467">
        <v>382</v>
      </c>
      <c r="F4467">
        <v>30</v>
      </c>
    </row>
    <row r="4468" spans="1:6" x14ac:dyDescent="0.25">
      <c r="A4468" t="s">
        <v>678</v>
      </c>
      <c r="B4468">
        <v>382</v>
      </c>
      <c r="F4468">
        <v>18.7</v>
      </c>
    </row>
    <row r="4469" spans="1:6" x14ac:dyDescent="0.25">
      <c r="A4469" t="s">
        <v>41</v>
      </c>
      <c r="B4469">
        <v>382</v>
      </c>
      <c r="F4469">
        <v>0</v>
      </c>
    </row>
    <row r="4470" spans="1:6" x14ac:dyDescent="0.25">
      <c r="A4470" t="s">
        <v>679</v>
      </c>
      <c r="B4470">
        <v>382</v>
      </c>
      <c r="F4470">
        <v>0</v>
      </c>
    </row>
    <row r="4471" spans="1:6" x14ac:dyDescent="0.25">
      <c r="A4471" t="s">
        <v>563</v>
      </c>
      <c r="B4471">
        <v>382</v>
      </c>
      <c r="F4471">
        <v>0</v>
      </c>
    </row>
    <row r="4472" spans="1:6" x14ac:dyDescent="0.25">
      <c r="A4472" t="s">
        <v>680</v>
      </c>
      <c r="B4472">
        <v>382</v>
      </c>
      <c r="F4472">
        <v>0</v>
      </c>
    </row>
    <row r="4473" spans="1:6" x14ac:dyDescent="0.25">
      <c r="A4473" t="s">
        <v>681</v>
      </c>
      <c r="B4473">
        <v>382</v>
      </c>
      <c r="F4473">
        <v>16</v>
      </c>
    </row>
    <row r="4474" spans="1:6" x14ac:dyDescent="0.25">
      <c r="A4474" t="s">
        <v>682</v>
      </c>
      <c r="B4474">
        <v>382</v>
      </c>
      <c r="F4474">
        <v>200</v>
      </c>
    </row>
    <row r="4475" spans="1:6" x14ac:dyDescent="0.25">
      <c r="A4475" t="s">
        <v>683</v>
      </c>
      <c r="B4475">
        <v>382</v>
      </c>
      <c r="F4475">
        <v>1320</v>
      </c>
    </row>
    <row r="4476" spans="1:6" x14ac:dyDescent="0.25">
      <c r="A4476" t="s">
        <v>684</v>
      </c>
      <c r="B4476">
        <v>382</v>
      </c>
      <c r="F4476">
        <v>880</v>
      </c>
    </row>
    <row r="4477" spans="1:6" x14ac:dyDescent="0.25">
      <c r="A4477" t="s">
        <v>685</v>
      </c>
      <c r="B4477">
        <v>382</v>
      </c>
      <c r="F4477">
        <v>1760</v>
      </c>
    </row>
    <row r="4478" spans="1:6" x14ac:dyDescent="0.25">
      <c r="A4478" t="s">
        <v>686</v>
      </c>
      <c r="B4478">
        <v>382</v>
      </c>
    </row>
    <row r="4479" spans="1:6" x14ac:dyDescent="0.25">
      <c r="A4479" t="s">
        <v>687</v>
      </c>
      <c r="B4479">
        <v>382</v>
      </c>
    </row>
    <row r="4480" spans="1:6" x14ac:dyDescent="0.25">
      <c r="A4480" t="s">
        <v>688</v>
      </c>
      <c r="B4480">
        <v>382</v>
      </c>
    </row>
    <row r="4481" spans="1:6" x14ac:dyDescent="0.25">
      <c r="A4481" t="s">
        <v>689</v>
      </c>
      <c r="B4481">
        <v>382</v>
      </c>
      <c r="F4481" t="b">
        <v>0</v>
      </c>
    </row>
    <row r="4482" spans="1:6" x14ac:dyDescent="0.25">
      <c r="A4482" t="s">
        <v>690</v>
      </c>
      <c r="B4482">
        <v>382</v>
      </c>
      <c r="F4482" t="b">
        <v>0</v>
      </c>
    </row>
    <row r="4483" spans="1:6" x14ac:dyDescent="0.25">
      <c r="A4483" t="s">
        <v>676</v>
      </c>
      <c r="B4483">
        <v>386</v>
      </c>
      <c r="C4483">
        <v>5070</v>
      </c>
    </row>
    <row r="4484" spans="1:6" x14ac:dyDescent="0.25">
      <c r="A4484" t="s">
        <v>36</v>
      </c>
      <c r="B4484">
        <v>386</v>
      </c>
      <c r="C4484">
        <v>1</v>
      </c>
    </row>
    <row r="4485" spans="1:6" x14ac:dyDescent="0.25">
      <c r="A4485" t="s">
        <v>503</v>
      </c>
      <c r="B4485">
        <v>386</v>
      </c>
      <c r="C4485" t="s">
        <v>845</v>
      </c>
    </row>
    <row r="4486" spans="1:6" x14ac:dyDescent="0.25">
      <c r="A4486" t="s">
        <v>677</v>
      </c>
      <c r="B4486">
        <v>386</v>
      </c>
      <c r="C4486">
        <v>517</v>
      </c>
    </row>
    <row r="4487" spans="1:6" x14ac:dyDescent="0.25">
      <c r="A4487" t="s">
        <v>42</v>
      </c>
      <c r="B4487">
        <v>386</v>
      </c>
      <c r="C4487">
        <v>30</v>
      </c>
    </row>
    <row r="4488" spans="1:6" x14ac:dyDescent="0.25">
      <c r="A4488" t="s">
        <v>678</v>
      </c>
      <c r="B4488">
        <v>386</v>
      </c>
      <c r="C4488">
        <v>11.8</v>
      </c>
    </row>
    <row r="4489" spans="1:6" x14ac:dyDescent="0.25">
      <c r="A4489" t="s">
        <v>41</v>
      </c>
      <c r="B4489">
        <v>386</v>
      </c>
      <c r="C4489">
        <v>0</v>
      </c>
    </row>
    <row r="4490" spans="1:6" x14ac:dyDescent="0.25">
      <c r="A4490" t="s">
        <v>679</v>
      </c>
      <c r="B4490">
        <v>386</v>
      </c>
      <c r="C4490">
        <v>12</v>
      </c>
    </row>
    <row r="4491" spans="1:6" x14ac:dyDescent="0.25">
      <c r="A4491" t="s">
        <v>563</v>
      </c>
      <c r="B4491">
        <v>386</v>
      </c>
      <c r="C4491">
        <v>0</v>
      </c>
    </row>
    <row r="4492" spans="1:6" x14ac:dyDescent="0.25">
      <c r="A4492" t="s">
        <v>680</v>
      </c>
      <c r="B4492">
        <v>386</v>
      </c>
      <c r="C4492">
        <v>0</v>
      </c>
    </row>
    <row r="4493" spans="1:6" x14ac:dyDescent="0.25">
      <c r="A4493" t="s">
        <v>681</v>
      </c>
      <c r="B4493">
        <v>386</v>
      </c>
      <c r="C4493">
        <v>16</v>
      </c>
    </row>
    <row r="4494" spans="1:6" x14ac:dyDescent="0.25">
      <c r="A4494" t="s">
        <v>682</v>
      </c>
      <c r="B4494">
        <v>386</v>
      </c>
      <c r="C4494">
        <v>200</v>
      </c>
    </row>
    <row r="4495" spans="1:6" x14ac:dyDescent="0.25">
      <c r="A4495" t="s">
        <v>683</v>
      </c>
      <c r="B4495">
        <v>386</v>
      </c>
      <c r="C4495">
        <v>1320</v>
      </c>
    </row>
    <row r="4496" spans="1:6" x14ac:dyDescent="0.25">
      <c r="A4496" t="s">
        <v>684</v>
      </c>
      <c r="B4496">
        <v>386</v>
      </c>
      <c r="C4496">
        <v>880</v>
      </c>
    </row>
    <row r="4497" spans="1:4" x14ac:dyDescent="0.25">
      <c r="A4497" t="s">
        <v>685</v>
      </c>
      <c r="B4497">
        <v>386</v>
      </c>
      <c r="C4497">
        <v>1760</v>
      </c>
    </row>
    <row r="4498" spans="1:4" x14ac:dyDescent="0.25">
      <c r="A4498" t="s">
        <v>686</v>
      </c>
      <c r="B4498">
        <v>386</v>
      </c>
    </row>
    <row r="4499" spans="1:4" x14ac:dyDescent="0.25">
      <c r="A4499" t="s">
        <v>687</v>
      </c>
      <c r="B4499">
        <v>386</v>
      </c>
    </row>
    <row r="4500" spans="1:4" x14ac:dyDescent="0.25">
      <c r="A4500" t="s">
        <v>688</v>
      </c>
      <c r="B4500">
        <v>386</v>
      </c>
    </row>
    <row r="4501" spans="1:4" x14ac:dyDescent="0.25">
      <c r="A4501" t="s">
        <v>689</v>
      </c>
      <c r="B4501">
        <v>386</v>
      </c>
      <c r="C4501" t="b">
        <v>0</v>
      </c>
    </row>
    <row r="4502" spans="1:4" x14ac:dyDescent="0.25">
      <c r="A4502" t="s">
        <v>690</v>
      </c>
      <c r="B4502">
        <v>386</v>
      </c>
      <c r="C4502" t="b">
        <v>0</v>
      </c>
    </row>
    <row r="4503" spans="1:4" x14ac:dyDescent="0.25">
      <c r="A4503" t="s">
        <v>676</v>
      </c>
      <c r="B4503">
        <v>387</v>
      </c>
      <c r="D4503">
        <v>5070</v>
      </c>
    </row>
    <row r="4504" spans="1:4" x14ac:dyDescent="0.25">
      <c r="A4504" t="s">
        <v>36</v>
      </c>
      <c r="B4504">
        <v>387</v>
      </c>
      <c r="D4504">
        <v>1</v>
      </c>
    </row>
    <row r="4505" spans="1:4" x14ac:dyDescent="0.25">
      <c r="A4505" t="s">
        <v>503</v>
      </c>
      <c r="B4505">
        <v>387</v>
      </c>
      <c r="D4505" t="s">
        <v>845</v>
      </c>
    </row>
    <row r="4506" spans="1:4" x14ac:dyDescent="0.25">
      <c r="A4506" t="s">
        <v>677</v>
      </c>
      <c r="B4506">
        <v>387</v>
      </c>
      <c r="D4506">
        <v>623</v>
      </c>
    </row>
    <row r="4507" spans="1:4" x14ac:dyDescent="0.25">
      <c r="A4507" t="s">
        <v>42</v>
      </c>
      <c r="B4507">
        <v>387</v>
      </c>
      <c r="D4507">
        <v>30</v>
      </c>
    </row>
    <row r="4508" spans="1:4" x14ac:dyDescent="0.25">
      <c r="A4508" t="s">
        <v>678</v>
      </c>
      <c r="B4508">
        <v>387</v>
      </c>
      <c r="D4508">
        <v>14.2</v>
      </c>
    </row>
    <row r="4509" spans="1:4" x14ac:dyDescent="0.25">
      <c r="A4509" t="s">
        <v>41</v>
      </c>
      <c r="B4509">
        <v>387</v>
      </c>
      <c r="D4509">
        <v>0</v>
      </c>
    </row>
    <row r="4510" spans="1:4" x14ac:dyDescent="0.25">
      <c r="A4510" t="s">
        <v>679</v>
      </c>
      <c r="B4510">
        <v>387</v>
      </c>
      <c r="D4510">
        <v>0</v>
      </c>
    </row>
    <row r="4511" spans="1:4" x14ac:dyDescent="0.25">
      <c r="A4511" t="s">
        <v>563</v>
      </c>
      <c r="B4511">
        <v>387</v>
      </c>
      <c r="D4511">
        <v>0</v>
      </c>
    </row>
    <row r="4512" spans="1:4" x14ac:dyDescent="0.25">
      <c r="A4512" t="s">
        <v>680</v>
      </c>
      <c r="B4512">
        <v>387</v>
      </c>
      <c r="D4512">
        <v>0</v>
      </c>
    </row>
    <row r="4513" spans="1:4" x14ac:dyDescent="0.25">
      <c r="A4513" t="s">
        <v>681</v>
      </c>
      <c r="B4513">
        <v>387</v>
      </c>
      <c r="D4513">
        <v>16</v>
      </c>
    </row>
    <row r="4514" spans="1:4" x14ac:dyDescent="0.25">
      <c r="A4514" t="s">
        <v>682</v>
      </c>
      <c r="B4514">
        <v>387</v>
      </c>
      <c r="D4514">
        <v>200</v>
      </c>
    </row>
    <row r="4515" spans="1:4" x14ac:dyDescent="0.25">
      <c r="A4515" t="s">
        <v>683</v>
      </c>
      <c r="B4515">
        <v>387</v>
      </c>
      <c r="D4515">
        <v>1320</v>
      </c>
    </row>
    <row r="4516" spans="1:4" x14ac:dyDescent="0.25">
      <c r="A4516" t="s">
        <v>684</v>
      </c>
      <c r="B4516">
        <v>387</v>
      </c>
      <c r="D4516">
        <v>880</v>
      </c>
    </row>
    <row r="4517" spans="1:4" x14ac:dyDescent="0.25">
      <c r="A4517" t="s">
        <v>685</v>
      </c>
      <c r="B4517">
        <v>387</v>
      </c>
      <c r="D4517">
        <v>1760</v>
      </c>
    </row>
    <row r="4518" spans="1:4" x14ac:dyDescent="0.25">
      <c r="A4518" t="s">
        <v>686</v>
      </c>
      <c r="B4518">
        <v>387</v>
      </c>
    </row>
    <row r="4519" spans="1:4" x14ac:dyDescent="0.25">
      <c r="A4519" t="s">
        <v>687</v>
      </c>
      <c r="B4519">
        <v>387</v>
      </c>
    </row>
    <row r="4520" spans="1:4" x14ac:dyDescent="0.25">
      <c r="A4520" t="s">
        <v>688</v>
      </c>
      <c r="B4520">
        <v>387</v>
      </c>
    </row>
    <row r="4521" spans="1:4" x14ac:dyDescent="0.25">
      <c r="A4521" t="s">
        <v>689</v>
      </c>
      <c r="B4521">
        <v>387</v>
      </c>
      <c r="D4521" t="b">
        <v>0</v>
      </c>
    </row>
    <row r="4522" spans="1:4" x14ac:dyDescent="0.25">
      <c r="A4522" t="s">
        <v>690</v>
      </c>
      <c r="B4522">
        <v>387</v>
      </c>
      <c r="D4522" t="b">
        <v>0</v>
      </c>
    </row>
    <row r="4523" spans="1:4" x14ac:dyDescent="0.25">
      <c r="A4523" t="s">
        <v>676</v>
      </c>
      <c r="B4523">
        <v>388</v>
      </c>
      <c r="C4523">
        <v>314</v>
      </c>
      <c r="D4523">
        <v>4399</v>
      </c>
    </row>
    <row r="4524" spans="1:4" x14ac:dyDescent="0.25">
      <c r="A4524" t="s">
        <v>36</v>
      </c>
      <c r="B4524">
        <v>388</v>
      </c>
      <c r="C4524" t="s">
        <v>691</v>
      </c>
      <c r="D4524" t="s">
        <v>691</v>
      </c>
    </row>
    <row r="4525" spans="1:4" x14ac:dyDescent="0.25">
      <c r="A4525" t="s">
        <v>503</v>
      </c>
      <c r="B4525">
        <v>388</v>
      </c>
      <c r="D4525" t="s">
        <v>774</v>
      </c>
    </row>
    <row r="4526" spans="1:4" x14ac:dyDescent="0.25">
      <c r="A4526" t="s">
        <v>677</v>
      </c>
      <c r="B4526">
        <v>388</v>
      </c>
      <c r="C4526">
        <v>1330</v>
      </c>
      <c r="D4526">
        <v>577</v>
      </c>
    </row>
    <row r="4527" spans="1:4" x14ac:dyDescent="0.25">
      <c r="A4527" t="s">
        <v>42</v>
      </c>
      <c r="B4527">
        <v>388</v>
      </c>
      <c r="C4527">
        <v>30</v>
      </c>
      <c r="D4527">
        <v>30</v>
      </c>
    </row>
    <row r="4528" spans="1:4" x14ac:dyDescent="0.25">
      <c r="A4528" t="s">
        <v>678</v>
      </c>
      <c r="B4528">
        <v>388</v>
      </c>
      <c r="C4528">
        <v>30.2</v>
      </c>
      <c r="D4528">
        <v>13.1</v>
      </c>
    </row>
    <row r="4529" spans="1:5" x14ac:dyDescent="0.25">
      <c r="A4529" t="s">
        <v>41</v>
      </c>
      <c r="B4529">
        <v>388</v>
      </c>
      <c r="C4529">
        <v>0</v>
      </c>
      <c r="D4529">
        <v>0</v>
      </c>
    </row>
    <row r="4530" spans="1:5" x14ac:dyDescent="0.25">
      <c r="A4530" t="s">
        <v>679</v>
      </c>
      <c r="B4530">
        <v>388</v>
      </c>
      <c r="C4530">
        <v>0</v>
      </c>
      <c r="D4530">
        <v>0</v>
      </c>
    </row>
    <row r="4531" spans="1:5" x14ac:dyDescent="0.25">
      <c r="A4531" t="s">
        <v>563</v>
      </c>
      <c r="B4531">
        <v>388</v>
      </c>
      <c r="C4531">
        <v>0</v>
      </c>
      <c r="D4531">
        <v>0</v>
      </c>
    </row>
    <row r="4532" spans="1:5" x14ac:dyDescent="0.25">
      <c r="A4532" t="s">
        <v>680</v>
      </c>
      <c r="B4532">
        <v>388</v>
      </c>
      <c r="C4532">
        <v>0</v>
      </c>
      <c r="D4532">
        <v>0</v>
      </c>
    </row>
    <row r="4533" spans="1:5" x14ac:dyDescent="0.25">
      <c r="A4533" t="s">
        <v>681</v>
      </c>
      <c r="B4533">
        <v>388</v>
      </c>
      <c r="C4533">
        <v>16</v>
      </c>
      <c r="D4533">
        <v>16</v>
      </c>
    </row>
    <row r="4534" spans="1:5" x14ac:dyDescent="0.25">
      <c r="A4534" t="s">
        <v>682</v>
      </c>
      <c r="B4534">
        <v>388</v>
      </c>
      <c r="C4534">
        <v>100</v>
      </c>
      <c r="D4534">
        <v>100</v>
      </c>
    </row>
    <row r="4535" spans="1:5" x14ac:dyDescent="0.25">
      <c r="A4535" t="s">
        <v>683</v>
      </c>
      <c r="B4535">
        <v>388</v>
      </c>
      <c r="C4535">
        <v>1320</v>
      </c>
      <c r="D4535">
        <v>1320</v>
      </c>
    </row>
    <row r="4536" spans="1:5" x14ac:dyDescent="0.25">
      <c r="A4536" t="s">
        <v>684</v>
      </c>
      <c r="B4536">
        <v>388</v>
      </c>
      <c r="C4536">
        <v>880</v>
      </c>
      <c r="D4536">
        <v>880</v>
      </c>
    </row>
    <row r="4537" spans="1:5" x14ac:dyDescent="0.25">
      <c r="A4537" t="s">
        <v>685</v>
      </c>
      <c r="B4537">
        <v>388</v>
      </c>
      <c r="C4537">
        <v>1760</v>
      </c>
      <c r="D4537">
        <v>1760</v>
      </c>
    </row>
    <row r="4538" spans="1:5" x14ac:dyDescent="0.25">
      <c r="A4538" t="s">
        <v>686</v>
      </c>
      <c r="B4538">
        <v>388</v>
      </c>
      <c r="C4538">
        <v>310</v>
      </c>
    </row>
    <row r="4539" spans="1:5" x14ac:dyDescent="0.25">
      <c r="A4539" t="s">
        <v>687</v>
      </c>
      <c r="B4539">
        <v>388</v>
      </c>
      <c r="C4539">
        <v>11612</v>
      </c>
    </row>
    <row r="4540" spans="1:5" x14ac:dyDescent="0.25">
      <c r="A4540" t="s">
        <v>688</v>
      </c>
      <c r="B4540">
        <v>388</v>
      </c>
      <c r="C4540">
        <v>0</v>
      </c>
    </row>
    <row r="4541" spans="1:5" x14ac:dyDescent="0.25">
      <c r="A4541" t="s">
        <v>689</v>
      </c>
      <c r="B4541">
        <v>388</v>
      </c>
      <c r="C4541" t="b">
        <v>0</v>
      </c>
      <c r="D4541" t="b">
        <v>0</v>
      </c>
    </row>
    <row r="4542" spans="1:5" x14ac:dyDescent="0.25">
      <c r="A4542" t="s">
        <v>690</v>
      </c>
      <c r="B4542">
        <v>388</v>
      </c>
      <c r="C4542" t="b">
        <v>0</v>
      </c>
      <c r="D4542" t="b">
        <v>0</v>
      </c>
    </row>
    <row r="4543" spans="1:5" x14ac:dyDescent="0.25">
      <c r="A4543" t="s">
        <v>676</v>
      </c>
      <c r="B4543">
        <v>389</v>
      </c>
      <c r="E4543">
        <v>4399</v>
      </c>
    </row>
    <row r="4544" spans="1:5" x14ac:dyDescent="0.25">
      <c r="A4544" t="s">
        <v>36</v>
      </c>
      <c r="B4544">
        <v>389</v>
      </c>
      <c r="E4544">
        <v>1</v>
      </c>
    </row>
    <row r="4545" spans="1:5" x14ac:dyDescent="0.25">
      <c r="A4545" t="s">
        <v>503</v>
      </c>
      <c r="B4545">
        <v>389</v>
      </c>
      <c r="E4545" t="s">
        <v>846</v>
      </c>
    </row>
    <row r="4546" spans="1:5" x14ac:dyDescent="0.25">
      <c r="A4546" t="s">
        <v>677</v>
      </c>
      <c r="B4546">
        <v>389</v>
      </c>
      <c r="E4546">
        <v>289</v>
      </c>
    </row>
    <row r="4547" spans="1:5" x14ac:dyDescent="0.25">
      <c r="A4547" t="s">
        <v>42</v>
      </c>
      <c r="B4547">
        <v>389</v>
      </c>
      <c r="E4547">
        <v>30</v>
      </c>
    </row>
    <row r="4548" spans="1:5" x14ac:dyDescent="0.25">
      <c r="A4548" t="s">
        <v>678</v>
      </c>
      <c r="B4548">
        <v>389</v>
      </c>
      <c r="E4548">
        <v>6.6</v>
      </c>
    </row>
    <row r="4549" spans="1:5" x14ac:dyDescent="0.25">
      <c r="A4549" t="s">
        <v>41</v>
      </c>
      <c r="B4549">
        <v>389</v>
      </c>
      <c r="E4549">
        <v>0</v>
      </c>
    </row>
    <row r="4550" spans="1:5" x14ac:dyDescent="0.25">
      <c r="A4550" t="s">
        <v>679</v>
      </c>
      <c r="B4550">
        <v>389</v>
      </c>
      <c r="E4550">
        <v>0</v>
      </c>
    </row>
    <row r="4551" spans="1:5" x14ac:dyDescent="0.25">
      <c r="A4551" t="s">
        <v>563</v>
      </c>
      <c r="B4551">
        <v>389</v>
      </c>
      <c r="E4551">
        <v>0</v>
      </c>
    </row>
    <row r="4552" spans="1:5" x14ac:dyDescent="0.25">
      <c r="A4552" t="s">
        <v>680</v>
      </c>
      <c r="B4552">
        <v>389</v>
      </c>
      <c r="E4552">
        <v>0</v>
      </c>
    </row>
    <row r="4553" spans="1:5" x14ac:dyDescent="0.25">
      <c r="A4553" t="s">
        <v>681</v>
      </c>
      <c r="B4553">
        <v>389</v>
      </c>
      <c r="E4553">
        <v>16</v>
      </c>
    </row>
    <row r="4554" spans="1:5" x14ac:dyDescent="0.25">
      <c r="A4554" t="s">
        <v>682</v>
      </c>
      <c r="B4554">
        <v>389</v>
      </c>
      <c r="E4554">
        <v>200</v>
      </c>
    </row>
    <row r="4555" spans="1:5" x14ac:dyDescent="0.25">
      <c r="A4555" t="s">
        <v>683</v>
      </c>
      <c r="B4555">
        <v>389</v>
      </c>
      <c r="E4555">
        <v>1320</v>
      </c>
    </row>
    <row r="4556" spans="1:5" x14ac:dyDescent="0.25">
      <c r="A4556" t="s">
        <v>684</v>
      </c>
      <c r="B4556">
        <v>389</v>
      </c>
      <c r="E4556">
        <v>880</v>
      </c>
    </row>
    <row r="4557" spans="1:5" x14ac:dyDescent="0.25">
      <c r="A4557" t="s">
        <v>685</v>
      </c>
      <c r="B4557">
        <v>389</v>
      </c>
      <c r="E4557">
        <v>1760</v>
      </c>
    </row>
    <row r="4558" spans="1:5" x14ac:dyDescent="0.25">
      <c r="A4558" t="s">
        <v>686</v>
      </c>
      <c r="B4558">
        <v>389</v>
      </c>
    </row>
    <row r="4559" spans="1:5" x14ac:dyDescent="0.25">
      <c r="A4559" t="s">
        <v>687</v>
      </c>
      <c r="B4559">
        <v>389</v>
      </c>
    </row>
    <row r="4560" spans="1:5" x14ac:dyDescent="0.25">
      <c r="A4560" t="s">
        <v>688</v>
      </c>
      <c r="B4560">
        <v>389</v>
      </c>
    </row>
    <row r="4561" spans="1:5" x14ac:dyDescent="0.25">
      <c r="A4561" t="s">
        <v>689</v>
      </c>
      <c r="B4561">
        <v>389</v>
      </c>
      <c r="E4561" t="b">
        <v>0</v>
      </c>
    </row>
    <row r="4562" spans="1:5" x14ac:dyDescent="0.25">
      <c r="A4562" t="s">
        <v>690</v>
      </c>
      <c r="B4562">
        <v>389</v>
      </c>
      <c r="E4562" t="b">
        <v>0</v>
      </c>
    </row>
    <row r="4563" spans="1:5" x14ac:dyDescent="0.25">
      <c r="A4563" t="s">
        <v>676</v>
      </c>
      <c r="B4563">
        <v>390</v>
      </c>
      <c r="D4563">
        <v>379</v>
      </c>
      <c r="E4563">
        <v>4936</v>
      </c>
    </row>
    <row r="4564" spans="1:5" x14ac:dyDescent="0.25">
      <c r="A4564" t="s">
        <v>36</v>
      </c>
      <c r="B4564">
        <v>390</v>
      </c>
      <c r="D4564">
        <v>2</v>
      </c>
      <c r="E4564">
        <v>1</v>
      </c>
    </row>
    <row r="4565" spans="1:5" x14ac:dyDescent="0.25">
      <c r="A4565" t="s">
        <v>503</v>
      </c>
      <c r="B4565">
        <v>390</v>
      </c>
      <c r="E4565" t="s">
        <v>847</v>
      </c>
    </row>
    <row r="4566" spans="1:5" x14ac:dyDescent="0.25">
      <c r="A4566" t="s">
        <v>677</v>
      </c>
      <c r="B4566">
        <v>390</v>
      </c>
      <c r="D4566">
        <v>123</v>
      </c>
      <c r="E4566">
        <v>105</v>
      </c>
    </row>
    <row r="4567" spans="1:5" x14ac:dyDescent="0.25">
      <c r="A4567" t="s">
        <v>42</v>
      </c>
      <c r="B4567">
        <v>390</v>
      </c>
      <c r="D4567">
        <v>30</v>
      </c>
      <c r="E4567">
        <v>30</v>
      </c>
    </row>
    <row r="4568" spans="1:5" x14ac:dyDescent="0.25">
      <c r="A4568" t="s">
        <v>678</v>
      </c>
      <c r="B4568">
        <v>390</v>
      </c>
      <c r="D4568">
        <v>2.8</v>
      </c>
      <c r="E4568">
        <v>2.4</v>
      </c>
    </row>
    <row r="4569" spans="1:5" x14ac:dyDescent="0.25">
      <c r="A4569" t="s">
        <v>41</v>
      </c>
      <c r="B4569">
        <v>390</v>
      </c>
      <c r="D4569">
        <v>0</v>
      </c>
      <c r="E4569">
        <v>0</v>
      </c>
    </row>
    <row r="4570" spans="1:5" x14ac:dyDescent="0.25">
      <c r="A4570" t="s">
        <v>679</v>
      </c>
      <c r="B4570">
        <v>390</v>
      </c>
      <c r="D4570">
        <v>0</v>
      </c>
      <c r="E4570">
        <v>0</v>
      </c>
    </row>
    <row r="4571" spans="1:5" x14ac:dyDescent="0.25">
      <c r="A4571" t="s">
        <v>563</v>
      </c>
      <c r="B4571">
        <v>390</v>
      </c>
      <c r="D4571">
        <v>0</v>
      </c>
      <c r="E4571">
        <v>0</v>
      </c>
    </row>
    <row r="4572" spans="1:5" x14ac:dyDescent="0.25">
      <c r="A4572" t="s">
        <v>680</v>
      </c>
      <c r="B4572">
        <v>390</v>
      </c>
      <c r="D4572">
        <v>0</v>
      </c>
      <c r="E4572">
        <v>0</v>
      </c>
    </row>
    <row r="4573" spans="1:5" x14ac:dyDescent="0.25">
      <c r="A4573" t="s">
        <v>681</v>
      </c>
      <c r="B4573">
        <v>390</v>
      </c>
      <c r="D4573">
        <v>16</v>
      </c>
      <c r="E4573">
        <v>16</v>
      </c>
    </row>
    <row r="4574" spans="1:5" x14ac:dyDescent="0.25">
      <c r="A4574" t="s">
        <v>682</v>
      </c>
      <c r="B4574">
        <v>390</v>
      </c>
      <c r="D4574">
        <v>100</v>
      </c>
      <c r="E4574">
        <v>100</v>
      </c>
    </row>
    <row r="4575" spans="1:5" x14ac:dyDescent="0.25">
      <c r="A4575" t="s">
        <v>683</v>
      </c>
      <c r="B4575">
        <v>390</v>
      </c>
      <c r="D4575">
        <v>1320</v>
      </c>
      <c r="E4575">
        <v>1320</v>
      </c>
    </row>
    <row r="4576" spans="1:5" x14ac:dyDescent="0.25">
      <c r="A4576" t="s">
        <v>684</v>
      </c>
      <c r="B4576">
        <v>390</v>
      </c>
      <c r="D4576">
        <v>880</v>
      </c>
      <c r="E4576">
        <v>880</v>
      </c>
    </row>
    <row r="4577" spans="1:6" x14ac:dyDescent="0.25">
      <c r="A4577" t="s">
        <v>685</v>
      </c>
      <c r="B4577">
        <v>390</v>
      </c>
      <c r="D4577">
        <v>1760</v>
      </c>
      <c r="E4577">
        <v>1760</v>
      </c>
    </row>
    <row r="4578" spans="1:6" x14ac:dyDescent="0.25">
      <c r="A4578" t="s">
        <v>686</v>
      </c>
      <c r="B4578">
        <v>390</v>
      </c>
    </row>
    <row r="4579" spans="1:6" x14ac:dyDescent="0.25">
      <c r="A4579" t="s">
        <v>687</v>
      </c>
      <c r="B4579">
        <v>390</v>
      </c>
    </row>
    <row r="4580" spans="1:6" x14ac:dyDescent="0.25">
      <c r="A4580" t="s">
        <v>688</v>
      </c>
      <c r="B4580">
        <v>390</v>
      </c>
    </row>
    <row r="4581" spans="1:6" x14ac:dyDescent="0.25">
      <c r="A4581" t="s">
        <v>689</v>
      </c>
      <c r="B4581">
        <v>390</v>
      </c>
      <c r="D4581" t="b">
        <v>0</v>
      </c>
      <c r="E4581" t="b">
        <v>0</v>
      </c>
    </row>
    <row r="4582" spans="1:6" x14ac:dyDescent="0.25">
      <c r="A4582" t="s">
        <v>690</v>
      </c>
      <c r="B4582">
        <v>390</v>
      </c>
      <c r="D4582" t="b">
        <v>0</v>
      </c>
      <c r="E4582" t="b">
        <v>0</v>
      </c>
    </row>
    <row r="4583" spans="1:6" x14ac:dyDescent="0.25">
      <c r="A4583" t="s">
        <v>676</v>
      </c>
      <c r="B4583">
        <v>750</v>
      </c>
      <c r="C4583">
        <v>8</v>
      </c>
      <c r="D4583">
        <v>775</v>
      </c>
      <c r="E4583">
        <v>2</v>
      </c>
      <c r="F4583">
        <v>114</v>
      </c>
    </row>
    <row r="4584" spans="1:6" x14ac:dyDescent="0.25">
      <c r="A4584" t="s">
        <v>36</v>
      </c>
      <c r="B4584">
        <v>750</v>
      </c>
      <c r="C4584">
        <v>4</v>
      </c>
      <c r="D4584">
        <v>3</v>
      </c>
      <c r="E4584">
        <v>2</v>
      </c>
      <c r="F4584">
        <v>1</v>
      </c>
    </row>
    <row r="4585" spans="1:6" x14ac:dyDescent="0.25">
      <c r="A4585" t="s">
        <v>503</v>
      </c>
      <c r="B4585">
        <v>750</v>
      </c>
      <c r="C4585" t="s">
        <v>758</v>
      </c>
      <c r="D4585" t="s">
        <v>758</v>
      </c>
      <c r="E4585" t="s">
        <v>755</v>
      </c>
      <c r="F4585" t="s">
        <v>755</v>
      </c>
    </row>
    <row r="4586" spans="1:6" x14ac:dyDescent="0.25">
      <c r="A4586" t="s">
        <v>677</v>
      </c>
      <c r="B4586">
        <v>750</v>
      </c>
      <c r="C4586">
        <v>1315</v>
      </c>
      <c r="D4586">
        <v>1347</v>
      </c>
      <c r="E4586">
        <v>2684</v>
      </c>
      <c r="F4586">
        <v>1399</v>
      </c>
    </row>
    <row r="4587" spans="1:6" x14ac:dyDescent="0.25">
      <c r="A4587" t="s">
        <v>42</v>
      </c>
      <c r="B4587">
        <v>750</v>
      </c>
      <c r="C4587">
        <v>40</v>
      </c>
      <c r="D4587">
        <v>40</v>
      </c>
      <c r="E4587">
        <v>35</v>
      </c>
      <c r="F4587">
        <v>35</v>
      </c>
    </row>
    <row r="4588" spans="1:6" x14ac:dyDescent="0.25">
      <c r="A4588" t="s">
        <v>678</v>
      </c>
      <c r="B4588">
        <v>750</v>
      </c>
      <c r="C4588">
        <v>22.4</v>
      </c>
      <c r="D4588">
        <v>23</v>
      </c>
      <c r="E4588">
        <v>52.3</v>
      </c>
      <c r="F4588">
        <v>27.3</v>
      </c>
    </row>
    <row r="4589" spans="1:6" x14ac:dyDescent="0.25">
      <c r="A4589" t="s">
        <v>41</v>
      </c>
      <c r="B4589">
        <v>750</v>
      </c>
      <c r="C4589">
        <v>0</v>
      </c>
      <c r="D4589">
        <v>0</v>
      </c>
      <c r="E4589">
        <v>0</v>
      </c>
      <c r="F4589">
        <v>0</v>
      </c>
    </row>
    <row r="4590" spans="1:6" x14ac:dyDescent="0.25">
      <c r="A4590" t="s">
        <v>679</v>
      </c>
      <c r="B4590">
        <v>750</v>
      </c>
      <c r="C4590">
        <v>12</v>
      </c>
      <c r="D4590">
        <v>12</v>
      </c>
      <c r="E4590">
        <v>12</v>
      </c>
      <c r="F4590">
        <v>12</v>
      </c>
    </row>
    <row r="4591" spans="1:6" x14ac:dyDescent="0.25">
      <c r="A4591" t="s">
        <v>563</v>
      </c>
      <c r="B4591">
        <v>750</v>
      </c>
      <c r="C4591">
        <v>0</v>
      </c>
      <c r="D4591">
        <v>0</v>
      </c>
      <c r="E4591">
        <v>0</v>
      </c>
      <c r="F4591">
        <v>0</v>
      </c>
    </row>
    <row r="4592" spans="1:6" x14ac:dyDescent="0.25">
      <c r="A4592" t="s">
        <v>680</v>
      </c>
      <c r="B4592">
        <v>750</v>
      </c>
      <c r="C4592">
        <v>0</v>
      </c>
      <c r="D4592">
        <v>1</v>
      </c>
      <c r="E4592">
        <v>0</v>
      </c>
      <c r="F4592">
        <v>0</v>
      </c>
    </row>
    <row r="4593" spans="1:6" x14ac:dyDescent="0.25">
      <c r="A4593" t="s">
        <v>681</v>
      </c>
      <c r="B4593">
        <v>750</v>
      </c>
      <c r="C4593">
        <v>16</v>
      </c>
      <c r="D4593">
        <v>16</v>
      </c>
      <c r="E4593">
        <v>16</v>
      </c>
      <c r="F4593">
        <v>16</v>
      </c>
    </row>
    <row r="4594" spans="1:6" x14ac:dyDescent="0.25">
      <c r="A4594" t="s">
        <v>682</v>
      </c>
      <c r="B4594">
        <v>750</v>
      </c>
      <c r="C4594">
        <v>500</v>
      </c>
      <c r="D4594">
        <v>500</v>
      </c>
      <c r="E4594">
        <v>500</v>
      </c>
      <c r="F4594">
        <v>500</v>
      </c>
    </row>
    <row r="4595" spans="1:6" x14ac:dyDescent="0.25">
      <c r="A4595" t="s">
        <v>683</v>
      </c>
      <c r="B4595">
        <v>750</v>
      </c>
      <c r="C4595">
        <v>1761</v>
      </c>
      <c r="D4595">
        <v>1761</v>
      </c>
      <c r="E4595">
        <v>1539</v>
      </c>
      <c r="F4595">
        <v>1539</v>
      </c>
    </row>
    <row r="4596" spans="1:6" x14ac:dyDescent="0.25">
      <c r="A4596" t="s">
        <v>684</v>
      </c>
      <c r="B4596">
        <v>750</v>
      </c>
      <c r="C4596">
        <v>1174</v>
      </c>
      <c r="D4596">
        <v>1174</v>
      </c>
      <c r="E4596">
        <v>1026</v>
      </c>
      <c r="F4596">
        <v>1026</v>
      </c>
    </row>
    <row r="4597" spans="1:6" x14ac:dyDescent="0.25">
      <c r="A4597" t="s">
        <v>685</v>
      </c>
      <c r="B4597">
        <v>750</v>
      </c>
      <c r="C4597">
        <v>2348</v>
      </c>
      <c r="D4597">
        <v>2348</v>
      </c>
      <c r="E4597">
        <v>2052</v>
      </c>
      <c r="F4597">
        <v>2052</v>
      </c>
    </row>
    <row r="4598" spans="1:6" x14ac:dyDescent="0.25">
      <c r="A4598" t="s">
        <v>686</v>
      </c>
      <c r="B4598">
        <v>750</v>
      </c>
    </row>
    <row r="4599" spans="1:6" x14ac:dyDescent="0.25">
      <c r="A4599" t="s">
        <v>687</v>
      </c>
      <c r="B4599">
        <v>750</v>
      </c>
    </row>
    <row r="4600" spans="1:6" x14ac:dyDescent="0.25">
      <c r="A4600" t="s">
        <v>688</v>
      </c>
      <c r="B4600">
        <v>750</v>
      </c>
    </row>
    <row r="4601" spans="1:6" x14ac:dyDescent="0.25">
      <c r="A4601" t="s">
        <v>689</v>
      </c>
      <c r="B4601">
        <v>750</v>
      </c>
      <c r="C4601" t="b">
        <v>0</v>
      </c>
      <c r="D4601" t="b">
        <v>0</v>
      </c>
      <c r="E4601" t="b">
        <v>0</v>
      </c>
      <c r="F4601" t="b">
        <v>0</v>
      </c>
    </row>
    <row r="4602" spans="1:6" x14ac:dyDescent="0.25">
      <c r="A4602" t="s">
        <v>690</v>
      </c>
      <c r="B4602">
        <v>750</v>
      </c>
      <c r="C4602" t="b">
        <v>0</v>
      </c>
      <c r="D4602" t="b">
        <v>0</v>
      </c>
      <c r="E4602" t="b">
        <v>0</v>
      </c>
      <c r="F4602" t="b">
        <v>0</v>
      </c>
    </row>
    <row r="4603" spans="1:6" x14ac:dyDescent="0.25">
      <c r="A4603" t="s">
        <v>676</v>
      </c>
      <c r="B4603">
        <v>775</v>
      </c>
      <c r="C4603">
        <v>750</v>
      </c>
      <c r="D4603">
        <v>825</v>
      </c>
      <c r="E4603">
        <v>362</v>
      </c>
      <c r="F4603">
        <v>361</v>
      </c>
    </row>
    <row r="4604" spans="1:6" x14ac:dyDescent="0.25">
      <c r="A4604" t="s">
        <v>36</v>
      </c>
      <c r="B4604">
        <v>775</v>
      </c>
      <c r="C4604">
        <v>4</v>
      </c>
      <c r="D4604">
        <v>4</v>
      </c>
      <c r="E4604">
        <v>2</v>
      </c>
      <c r="F4604">
        <v>2</v>
      </c>
    </row>
    <row r="4605" spans="1:6" x14ac:dyDescent="0.25">
      <c r="A4605" t="s">
        <v>503</v>
      </c>
      <c r="B4605">
        <v>775</v>
      </c>
      <c r="C4605" t="s">
        <v>758</v>
      </c>
      <c r="D4605" t="s">
        <v>758</v>
      </c>
      <c r="E4605" t="s">
        <v>839</v>
      </c>
      <c r="F4605" t="s">
        <v>839</v>
      </c>
    </row>
    <row r="4606" spans="1:6" x14ac:dyDescent="0.25">
      <c r="A4606" t="s">
        <v>677</v>
      </c>
      <c r="B4606">
        <v>775</v>
      </c>
      <c r="C4606">
        <v>1347</v>
      </c>
      <c r="D4606">
        <v>2688</v>
      </c>
      <c r="E4606">
        <v>1121</v>
      </c>
      <c r="F4606">
        <v>208</v>
      </c>
    </row>
    <row r="4607" spans="1:6" x14ac:dyDescent="0.25">
      <c r="A4607" t="s">
        <v>42</v>
      </c>
      <c r="B4607">
        <v>775</v>
      </c>
      <c r="C4607">
        <v>40</v>
      </c>
      <c r="D4607">
        <v>40</v>
      </c>
      <c r="E4607">
        <v>30</v>
      </c>
      <c r="F4607">
        <v>30</v>
      </c>
    </row>
    <row r="4608" spans="1:6" x14ac:dyDescent="0.25">
      <c r="A4608" t="s">
        <v>678</v>
      </c>
      <c r="B4608">
        <v>775</v>
      </c>
      <c r="C4608">
        <v>23</v>
      </c>
      <c r="D4608">
        <v>45.8</v>
      </c>
      <c r="E4608">
        <v>25.5</v>
      </c>
      <c r="F4608">
        <v>4.7</v>
      </c>
    </row>
    <row r="4609" spans="1:6" x14ac:dyDescent="0.25">
      <c r="A4609" t="s">
        <v>41</v>
      </c>
      <c r="B4609">
        <v>775</v>
      </c>
      <c r="C4609">
        <v>0</v>
      </c>
      <c r="D4609">
        <v>0</v>
      </c>
      <c r="E4609">
        <v>0</v>
      </c>
      <c r="F4609">
        <v>0</v>
      </c>
    </row>
    <row r="4610" spans="1:6" x14ac:dyDescent="0.25">
      <c r="A4610" t="s">
        <v>679</v>
      </c>
      <c r="B4610">
        <v>775</v>
      </c>
      <c r="C4610">
        <v>12</v>
      </c>
      <c r="D4610">
        <v>12</v>
      </c>
      <c r="E4610">
        <v>0</v>
      </c>
      <c r="F4610">
        <v>0</v>
      </c>
    </row>
    <row r="4611" spans="1:6" x14ac:dyDescent="0.25">
      <c r="A4611" t="s">
        <v>563</v>
      </c>
      <c r="B4611">
        <v>775</v>
      </c>
      <c r="C4611">
        <v>0</v>
      </c>
      <c r="D4611">
        <v>0</v>
      </c>
      <c r="E4611">
        <v>0</v>
      </c>
      <c r="F4611">
        <v>0</v>
      </c>
    </row>
    <row r="4612" spans="1:6" x14ac:dyDescent="0.25">
      <c r="A4612" t="s">
        <v>680</v>
      </c>
      <c r="B4612">
        <v>775</v>
      </c>
      <c r="C4612">
        <v>1</v>
      </c>
      <c r="D4612">
        <v>0</v>
      </c>
      <c r="E4612">
        <v>0</v>
      </c>
      <c r="F4612">
        <v>0</v>
      </c>
    </row>
    <row r="4613" spans="1:6" x14ac:dyDescent="0.25">
      <c r="A4613" t="s">
        <v>681</v>
      </c>
      <c r="B4613">
        <v>775</v>
      </c>
      <c r="C4613">
        <v>16</v>
      </c>
      <c r="D4613">
        <v>16</v>
      </c>
      <c r="E4613">
        <v>16</v>
      </c>
      <c r="F4613">
        <v>16</v>
      </c>
    </row>
    <row r="4614" spans="1:6" x14ac:dyDescent="0.25">
      <c r="A4614" t="s">
        <v>682</v>
      </c>
      <c r="B4614">
        <v>775</v>
      </c>
      <c r="C4614">
        <v>500</v>
      </c>
      <c r="D4614">
        <v>500</v>
      </c>
      <c r="E4614">
        <v>500</v>
      </c>
      <c r="F4614">
        <v>500</v>
      </c>
    </row>
    <row r="4615" spans="1:6" x14ac:dyDescent="0.25">
      <c r="A4615" t="s">
        <v>683</v>
      </c>
      <c r="B4615">
        <v>775</v>
      </c>
      <c r="C4615">
        <v>1761</v>
      </c>
      <c r="D4615">
        <v>1761</v>
      </c>
      <c r="E4615">
        <v>1320</v>
      </c>
      <c r="F4615">
        <v>1320</v>
      </c>
    </row>
    <row r="4616" spans="1:6" x14ac:dyDescent="0.25">
      <c r="A4616" t="s">
        <v>684</v>
      </c>
      <c r="B4616">
        <v>775</v>
      </c>
      <c r="C4616">
        <v>1174</v>
      </c>
      <c r="D4616">
        <v>1174</v>
      </c>
      <c r="E4616">
        <v>880</v>
      </c>
      <c r="F4616">
        <v>880</v>
      </c>
    </row>
    <row r="4617" spans="1:6" x14ac:dyDescent="0.25">
      <c r="A4617" t="s">
        <v>685</v>
      </c>
      <c r="B4617">
        <v>775</v>
      </c>
      <c r="C4617">
        <v>2348</v>
      </c>
      <c r="D4617">
        <v>2348</v>
      </c>
      <c r="E4617">
        <v>1760</v>
      </c>
      <c r="F4617">
        <v>1760</v>
      </c>
    </row>
    <row r="4618" spans="1:6" x14ac:dyDescent="0.25">
      <c r="A4618" t="s">
        <v>686</v>
      </c>
      <c r="B4618">
        <v>775</v>
      </c>
      <c r="D4618">
        <v>21173</v>
      </c>
    </row>
    <row r="4619" spans="1:6" x14ac:dyDescent="0.25">
      <c r="A4619" t="s">
        <v>687</v>
      </c>
      <c r="B4619">
        <v>775</v>
      </c>
      <c r="D4619">
        <v>-32801</v>
      </c>
    </row>
    <row r="4620" spans="1:6" x14ac:dyDescent="0.25">
      <c r="A4620" t="s">
        <v>688</v>
      </c>
      <c r="B4620">
        <v>775</v>
      </c>
      <c r="D4620">
        <v>0</v>
      </c>
    </row>
    <row r="4621" spans="1:6" x14ac:dyDescent="0.25">
      <c r="A4621" t="s">
        <v>689</v>
      </c>
      <c r="B4621">
        <v>775</v>
      </c>
      <c r="C4621" t="b">
        <v>0</v>
      </c>
      <c r="D4621" t="b">
        <v>0</v>
      </c>
      <c r="E4621" t="b">
        <v>0</v>
      </c>
      <c r="F4621" t="b">
        <v>0</v>
      </c>
    </row>
    <row r="4622" spans="1:6" x14ac:dyDescent="0.25">
      <c r="A4622" t="s">
        <v>690</v>
      </c>
      <c r="B4622">
        <v>775</v>
      </c>
      <c r="C4622" t="b">
        <v>0</v>
      </c>
      <c r="D4622" t="b">
        <v>0</v>
      </c>
      <c r="E4622" t="b">
        <v>0</v>
      </c>
      <c r="F4622" t="b">
        <v>0</v>
      </c>
    </row>
    <row r="4623" spans="1:6" x14ac:dyDescent="0.25">
      <c r="A4623" t="s">
        <v>676</v>
      </c>
      <c r="B4623">
        <v>812</v>
      </c>
      <c r="C4623">
        <v>2</v>
      </c>
      <c r="D4623">
        <v>5</v>
      </c>
      <c r="E4623">
        <v>2000</v>
      </c>
      <c r="F4623">
        <v>1</v>
      </c>
    </row>
    <row r="4624" spans="1:6" x14ac:dyDescent="0.25">
      <c r="A4624" t="s">
        <v>36</v>
      </c>
      <c r="B4624">
        <v>812</v>
      </c>
      <c r="C4624">
        <v>3</v>
      </c>
      <c r="D4624">
        <v>3</v>
      </c>
      <c r="E4624">
        <v>3</v>
      </c>
      <c r="F4624">
        <v>3</v>
      </c>
    </row>
    <row r="4625" spans="1:6" x14ac:dyDescent="0.25">
      <c r="A4625" t="s">
        <v>503</v>
      </c>
      <c r="B4625">
        <v>812</v>
      </c>
      <c r="C4625" t="s">
        <v>754</v>
      </c>
      <c r="D4625" t="s">
        <v>754</v>
      </c>
      <c r="E4625" t="s">
        <v>753</v>
      </c>
      <c r="F4625" t="s">
        <v>753</v>
      </c>
    </row>
    <row r="4626" spans="1:6" x14ac:dyDescent="0.25">
      <c r="A4626" t="s">
        <v>677</v>
      </c>
      <c r="B4626">
        <v>812</v>
      </c>
      <c r="C4626">
        <v>2629</v>
      </c>
      <c r="D4626">
        <v>499</v>
      </c>
      <c r="E4626">
        <v>2685</v>
      </c>
      <c r="F4626">
        <v>2880</v>
      </c>
    </row>
    <row r="4627" spans="1:6" x14ac:dyDescent="0.25">
      <c r="A4627" t="s">
        <v>42</v>
      </c>
      <c r="B4627">
        <v>812</v>
      </c>
      <c r="C4627">
        <v>35</v>
      </c>
      <c r="D4627">
        <v>30</v>
      </c>
      <c r="E4627">
        <v>40</v>
      </c>
      <c r="F4627">
        <v>40</v>
      </c>
    </row>
    <row r="4628" spans="1:6" x14ac:dyDescent="0.25">
      <c r="A4628" t="s">
        <v>678</v>
      </c>
      <c r="B4628">
        <v>812</v>
      </c>
      <c r="C4628">
        <v>51.2</v>
      </c>
      <c r="D4628">
        <v>11.3</v>
      </c>
      <c r="E4628">
        <v>45.8</v>
      </c>
      <c r="F4628">
        <v>49.1</v>
      </c>
    </row>
    <row r="4629" spans="1:6" x14ac:dyDescent="0.25">
      <c r="A4629" t="s">
        <v>41</v>
      </c>
      <c r="B4629">
        <v>812</v>
      </c>
      <c r="C4629">
        <v>0</v>
      </c>
      <c r="D4629">
        <v>0</v>
      </c>
      <c r="E4629">
        <v>0</v>
      </c>
      <c r="F4629">
        <v>0</v>
      </c>
    </row>
    <row r="4630" spans="1:6" x14ac:dyDescent="0.25">
      <c r="A4630" t="s">
        <v>679</v>
      </c>
      <c r="B4630">
        <v>812</v>
      </c>
      <c r="C4630">
        <v>12</v>
      </c>
      <c r="D4630">
        <v>12</v>
      </c>
      <c r="E4630">
        <v>12</v>
      </c>
      <c r="F4630">
        <v>12</v>
      </c>
    </row>
    <row r="4631" spans="1:6" x14ac:dyDescent="0.25">
      <c r="A4631" t="s">
        <v>563</v>
      </c>
      <c r="B4631">
        <v>812</v>
      </c>
      <c r="C4631">
        <v>0</v>
      </c>
      <c r="D4631">
        <v>0</v>
      </c>
      <c r="E4631">
        <v>0</v>
      </c>
      <c r="F4631">
        <v>0</v>
      </c>
    </row>
    <row r="4632" spans="1:6" x14ac:dyDescent="0.25">
      <c r="A4632" t="s">
        <v>680</v>
      </c>
      <c r="B4632">
        <v>812</v>
      </c>
      <c r="C4632">
        <v>0</v>
      </c>
      <c r="D4632">
        <v>0</v>
      </c>
      <c r="E4632">
        <v>1</v>
      </c>
      <c r="F4632">
        <v>1</v>
      </c>
    </row>
    <row r="4633" spans="1:6" x14ac:dyDescent="0.25">
      <c r="A4633" t="s">
        <v>681</v>
      </c>
      <c r="B4633">
        <v>812</v>
      </c>
      <c r="C4633">
        <v>16</v>
      </c>
      <c r="D4633">
        <v>16</v>
      </c>
      <c r="E4633">
        <v>16</v>
      </c>
      <c r="F4633">
        <v>16</v>
      </c>
    </row>
    <row r="4634" spans="1:6" x14ac:dyDescent="0.25">
      <c r="A4634" t="s">
        <v>682</v>
      </c>
      <c r="B4634">
        <v>812</v>
      </c>
      <c r="C4634">
        <v>500</v>
      </c>
      <c r="D4634">
        <v>500</v>
      </c>
      <c r="E4634">
        <v>500</v>
      </c>
      <c r="F4634">
        <v>500</v>
      </c>
    </row>
    <row r="4635" spans="1:6" x14ac:dyDescent="0.25">
      <c r="A4635" t="s">
        <v>683</v>
      </c>
      <c r="B4635">
        <v>812</v>
      </c>
      <c r="C4635">
        <v>1539</v>
      </c>
      <c r="D4635">
        <v>1320</v>
      </c>
      <c r="E4635">
        <v>1761</v>
      </c>
      <c r="F4635">
        <v>1761</v>
      </c>
    </row>
    <row r="4636" spans="1:6" x14ac:dyDescent="0.25">
      <c r="A4636" t="s">
        <v>684</v>
      </c>
      <c r="B4636">
        <v>812</v>
      </c>
      <c r="C4636">
        <v>1026</v>
      </c>
      <c r="D4636">
        <v>880</v>
      </c>
      <c r="E4636">
        <v>1174</v>
      </c>
      <c r="F4636">
        <v>1174</v>
      </c>
    </row>
    <row r="4637" spans="1:6" x14ac:dyDescent="0.25">
      <c r="A4637" t="s">
        <v>685</v>
      </c>
      <c r="B4637">
        <v>812</v>
      </c>
      <c r="C4637">
        <v>2052</v>
      </c>
      <c r="D4637">
        <v>1760</v>
      </c>
      <c r="E4637">
        <v>2348</v>
      </c>
      <c r="F4637">
        <v>2348</v>
      </c>
    </row>
    <row r="4638" spans="1:6" x14ac:dyDescent="0.25">
      <c r="A4638" t="s">
        <v>686</v>
      </c>
      <c r="B4638">
        <v>812</v>
      </c>
    </row>
    <row r="4639" spans="1:6" x14ac:dyDescent="0.25">
      <c r="A4639" t="s">
        <v>687</v>
      </c>
      <c r="B4639">
        <v>812</v>
      </c>
    </row>
    <row r="4640" spans="1:6" x14ac:dyDescent="0.25">
      <c r="A4640" t="s">
        <v>688</v>
      </c>
      <c r="B4640">
        <v>812</v>
      </c>
    </row>
    <row r="4641" spans="1:6" x14ac:dyDescent="0.25">
      <c r="A4641" t="s">
        <v>689</v>
      </c>
      <c r="B4641">
        <v>812</v>
      </c>
      <c r="C4641" t="b">
        <v>0</v>
      </c>
      <c r="D4641" t="b">
        <v>0</v>
      </c>
      <c r="E4641" t="b">
        <v>0</v>
      </c>
      <c r="F4641" t="b">
        <v>0</v>
      </c>
    </row>
    <row r="4642" spans="1:6" x14ac:dyDescent="0.25">
      <c r="A4642" t="s">
        <v>690</v>
      </c>
      <c r="B4642">
        <v>812</v>
      </c>
      <c r="C4642" t="b">
        <v>0</v>
      </c>
      <c r="D4642" t="b">
        <v>0</v>
      </c>
      <c r="E4642" t="b">
        <v>0</v>
      </c>
      <c r="F4642" t="b">
        <v>0</v>
      </c>
    </row>
    <row r="4643" spans="1:6" x14ac:dyDescent="0.25">
      <c r="A4643" t="s">
        <v>676</v>
      </c>
      <c r="B4643">
        <v>825</v>
      </c>
      <c r="C4643">
        <v>775</v>
      </c>
      <c r="D4643">
        <v>18</v>
      </c>
      <c r="E4643">
        <v>365</v>
      </c>
      <c r="F4643">
        <v>366</v>
      </c>
    </row>
    <row r="4644" spans="1:6" x14ac:dyDescent="0.25">
      <c r="A4644" t="s">
        <v>36</v>
      </c>
      <c r="B4644">
        <v>825</v>
      </c>
      <c r="C4644">
        <v>5</v>
      </c>
      <c r="D4644">
        <v>4</v>
      </c>
      <c r="E4644">
        <v>1</v>
      </c>
      <c r="F4644">
        <v>2</v>
      </c>
    </row>
    <row r="4645" spans="1:6" x14ac:dyDescent="0.25">
      <c r="A4645" t="s">
        <v>503</v>
      </c>
      <c r="B4645">
        <v>825</v>
      </c>
      <c r="C4645" t="s">
        <v>758</v>
      </c>
      <c r="D4645" t="s">
        <v>758</v>
      </c>
      <c r="E4645" t="s">
        <v>841</v>
      </c>
      <c r="F4645" t="s">
        <v>842</v>
      </c>
    </row>
    <row r="4646" spans="1:6" x14ac:dyDescent="0.25">
      <c r="A4646" t="s">
        <v>677</v>
      </c>
      <c r="B4646">
        <v>825</v>
      </c>
      <c r="C4646">
        <v>2688</v>
      </c>
      <c r="D4646">
        <v>1944</v>
      </c>
      <c r="E4646">
        <v>804</v>
      </c>
      <c r="F4646">
        <v>492</v>
      </c>
    </row>
    <row r="4647" spans="1:6" x14ac:dyDescent="0.25">
      <c r="A4647" t="s">
        <v>42</v>
      </c>
      <c r="B4647">
        <v>825</v>
      </c>
      <c r="C4647">
        <v>40</v>
      </c>
      <c r="D4647">
        <v>40</v>
      </c>
      <c r="E4647">
        <v>40</v>
      </c>
      <c r="F4647">
        <v>40</v>
      </c>
    </row>
    <row r="4648" spans="1:6" x14ac:dyDescent="0.25">
      <c r="A4648" t="s">
        <v>678</v>
      </c>
      <c r="B4648">
        <v>825</v>
      </c>
      <c r="C4648">
        <v>45.8</v>
      </c>
      <c r="D4648">
        <v>33.1</v>
      </c>
      <c r="E4648">
        <v>13.7</v>
      </c>
      <c r="F4648">
        <v>8.4</v>
      </c>
    </row>
    <row r="4649" spans="1:6" x14ac:dyDescent="0.25">
      <c r="A4649" t="s">
        <v>41</v>
      </c>
      <c r="B4649">
        <v>825</v>
      </c>
      <c r="C4649">
        <v>0</v>
      </c>
      <c r="D4649">
        <v>0</v>
      </c>
      <c r="E4649">
        <v>0</v>
      </c>
      <c r="F4649">
        <v>0</v>
      </c>
    </row>
    <row r="4650" spans="1:6" x14ac:dyDescent="0.25">
      <c r="A4650" t="s">
        <v>679</v>
      </c>
      <c r="B4650">
        <v>825</v>
      </c>
      <c r="C4650">
        <v>12</v>
      </c>
      <c r="D4650">
        <v>12</v>
      </c>
      <c r="E4650">
        <v>12</v>
      </c>
      <c r="F4650">
        <v>12</v>
      </c>
    </row>
    <row r="4651" spans="1:6" x14ac:dyDescent="0.25">
      <c r="A4651" t="s">
        <v>563</v>
      </c>
      <c r="B4651">
        <v>825</v>
      </c>
      <c r="C4651">
        <v>0</v>
      </c>
      <c r="D4651">
        <v>0</v>
      </c>
      <c r="E4651">
        <v>0</v>
      </c>
      <c r="F4651">
        <v>0</v>
      </c>
    </row>
    <row r="4652" spans="1:6" x14ac:dyDescent="0.25">
      <c r="A4652" t="s">
        <v>680</v>
      </c>
      <c r="B4652">
        <v>825</v>
      </c>
      <c r="C4652">
        <v>0</v>
      </c>
      <c r="D4652">
        <v>0</v>
      </c>
      <c r="E4652">
        <v>0</v>
      </c>
      <c r="F4652">
        <v>0</v>
      </c>
    </row>
    <row r="4653" spans="1:6" x14ac:dyDescent="0.25">
      <c r="A4653" t="s">
        <v>681</v>
      </c>
      <c r="B4653">
        <v>825</v>
      </c>
      <c r="C4653">
        <v>16</v>
      </c>
      <c r="D4653">
        <v>16</v>
      </c>
      <c r="E4653">
        <v>16</v>
      </c>
      <c r="F4653">
        <v>16</v>
      </c>
    </row>
    <row r="4654" spans="1:6" x14ac:dyDescent="0.25">
      <c r="A4654" t="s">
        <v>682</v>
      </c>
      <c r="B4654">
        <v>825</v>
      </c>
      <c r="C4654">
        <v>500</v>
      </c>
      <c r="D4654">
        <v>500</v>
      </c>
      <c r="E4654">
        <v>500</v>
      </c>
      <c r="F4654">
        <v>500</v>
      </c>
    </row>
    <row r="4655" spans="1:6" x14ac:dyDescent="0.25">
      <c r="A4655" t="s">
        <v>683</v>
      </c>
      <c r="B4655">
        <v>825</v>
      </c>
      <c r="C4655">
        <v>1761</v>
      </c>
      <c r="D4655">
        <v>1761</v>
      </c>
      <c r="E4655">
        <v>1761</v>
      </c>
      <c r="F4655">
        <v>1761</v>
      </c>
    </row>
    <row r="4656" spans="1:6" x14ac:dyDescent="0.25">
      <c r="A4656" t="s">
        <v>684</v>
      </c>
      <c r="B4656">
        <v>825</v>
      </c>
      <c r="C4656">
        <v>1174</v>
      </c>
      <c r="D4656">
        <v>1174</v>
      </c>
      <c r="E4656">
        <v>1174</v>
      </c>
      <c r="F4656">
        <v>1174</v>
      </c>
    </row>
    <row r="4657" spans="1:6" x14ac:dyDescent="0.25">
      <c r="A4657" t="s">
        <v>685</v>
      </c>
      <c r="B4657">
        <v>825</v>
      </c>
      <c r="C4657">
        <v>2348</v>
      </c>
      <c r="D4657">
        <v>2348</v>
      </c>
      <c r="E4657">
        <v>2348</v>
      </c>
      <c r="F4657">
        <v>2348</v>
      </c>
    </row>
    <row r="4658" spans="1:6" x14ac:dyDescent="0.25">
      <c r="A4658" t="s">
        <v>686</v>
      </c>
      <c r="B4658">
        <v>825</v>
      </c>
      <c r="C4658">
        <v>21313</v>
      </c>
      <c r="F4658">
        <v>21627</v>
      </c>
    </row>
    <row r="4659" spans="1:6" x14ac:dyDescent="0.25">
      <c r="A4659" t="s">
        <v>687</v>
      </c>
      <c r="B4659">
        <v>825</v>
      </c>
      <c r="C4659">
        <v>-32830</v>
      </c>
      <c r="F4659">
        <v>-31948</v>
      </c>
    </row>
    <row r="4660" spans="1:6" x14ac:dyDescent="0.25">
      <c r="A4660" t="s">
        <v>688</v>
      </c>
      <c r="B4660">
        <v>825</v>
      </c>
      <c r="C4660">
        <v>0</v>
      </c>
      <c r="F4660">
        <v>0</v>
      </c>
    </row>
    <row r="4661" spans="1:6" x14ac:dyDescent="0.25">
      <c r="A4661" t="s">
        <v>689</v>
      </c>
      <c r="B4661">
        <v>825</v>
      </c>
      <c r="C4661" t="b">
        <v>0</v>
      </c>
      <c r="D4661" t="b">
        <v>0</v>
      </c>
      <c r="E4661" t="b">
        <v>0</v>
      </c>
      <c r="F4661" t="b">
        <v>0</v>
      </c>
    </row>
    <row r="4662" spans="1:6" x14ac:dyDescent="0.25">
      <c r="A4662" t="s">
        <v>690</v>
      </c>
      <c r="B4662">
        <v>825</v>
      </c>
      <c r="C4662" t="b">
        <v>0</v>
      </c>
      <c r="D4662" t="b">
        <v>0</v>
      </c>
      <c r="E4662" t="b">
        <v>0</v>
      </c>
      <c r="F4662" t="b">
        <v>0</v>
      </c>
    </row>
    <row r="4663" spans="1:6" x14ac:dyDescent="0.25">
      <c r="A4663" t="s">
        <v>676</v>
      </c>
      <c r="B4663">
        <v>858</v>
      </c>
      <c r="C4663">
        <v>368</v>
      </c>
      <c r="D4663">
        <v>370</v>
      </c>
      <c r="E4663">
        <v>2050</v>
      </c>
      <c r="F4663">
        <v>15</v>
      </c>
    </row>
    <row r="4664" spans="1:6" x14ac:dyDescent="0.25">
      <c r="A4664" t="s">
        <v>36</v>
      </c>
      <c r="B4664">
        <v>858</v>
      </c>
      <c r="C4664">
        <v>1</v>
      </c>
      <c r="D4664">
        <v>2</v>
      </c>
      <c r="E4664">
        <v>2</v>
      </c>
      <c r="F4664">
        <v>2</v>
      </c>
    </row>
    <row r="4665" spans="1:6" x14ac:dyDescent="0.25">
      <c r="A4665" t="s">
        <v>503</v>
      </c>
      <c r="B4665">
        <v>858</v>
      </c>
      <c r="C4665" t="s">
        <v>844</v>
      </c>
      <c r="D4665" t="s">
        <v>844</v>
      </c>
      <c r="E4665" t="s">
        <v>767</v>
      </c>
      <c r="F4665" t="s">
        <v>767</v>
      </c>
    </row>
    <row r="4666" spans="1:6" x14ac:dyDescent="0.25">
      <c r="A4666" t="s">
        <v>677</v>
      </c>
      <c r="B4666">
        <v>858</v>
      </c>
      <c r="C4666">
        <v>223</v>
      </c>
      <c r="D4666">
        <v>270</v>
      </c>
      <c r="E4666">
        <v>3130</v>
      </c>
      <c r="F4666">
        <v>1133</v>
      </c>
    </row>
    <row r="4667" spans="1:6" x14ac:dyDescent="0.25">
      <c r="A4667" t="s">
        <v>42</v>
      </c>
      <c r="B4667">
        <v>858</v>
      </c>
      <c r="C4667">
        <v>30</v>
      </c>
      <c r="D4667">
        <v>30</v>
      </c>
      <c r="E4667">
        <v>25</v>
      </c>
      <c r="F4667">
        <v>25</v>
      </c>
    </row>
    <row r="4668" spans="1:6" x14ac:dyDescent="0.25">
      <c r="A4668" t="s">
        <v>678</v>
      </c>
      <c r="B4668">
        <v>858</v>
      </c>
      <c r="C4668">
        <v>5.0999999999999996</v>
      </c>
      <c r="D4668">
        <v>6.1</v>
      </c>
      <c r="E4668">
        <v>85.4</v>
      </c>
      <c r="F4668">
        <v>30.9</v>
      </c>
    </row>
    <row r="4669" spans="1:6" x14ac:dyDescent="0.25">
      <c r="A4669" t="s">
        <v>41</v>
      </c>
      <c r="B4669">
        <v>858</v>
      </c>
      <c r="C4669">
        <v>0</v>
      </c>
      <c r="D4669">
        <v>0</v>
      </c>
      <c r="E4669">
        <v>0</v>
      </c>
      <c r="F4669">
        <v>0</v>
      </c>
    </row>
    <row r="4670" spans="1:6" x14ac:dyDescent="0.25">
      <c r="A4670" t="s">
        <v>679</v>
      </c>
      <c r="B4670">
        <v>858</v>
      </c>
      <c r="C4670" t="s">
        <v>764</v>
      </c>
      <c r="D4670">
        <v>12</v>
      </c>
      <c r="E4670">
        <v>12</v>
      </c>
      <c r="F4670">
        <v>12</v>
      </c>
    </row>
    <row r="4671" spans="1:6" x14ac:dyDescent="0.25">
      <c r="A4671" t="s">
        <v>563</v>
      </c>
      <c r="B4671">
        <v>858</v>
      </c>
      <c r="C4671">
        <v>0</v>
      </c>
      <c r="D4671">
        <v>0</v>
      </c>
      <c r="E4671">
        <v>0</v>
      </c>
      <c r="F4671">
        <v>0</v>
      </c>
    </row>
    <row r="4672" spans="1:6" x14ac:dyDescent="0.25">
      <c r="A4672" t="s">
        <v>680</v>
      </c>
      <c r="B4672">
        <v>858</v>
      </c>
      <c r="C4672">
        <v>0</v>
      </c>
      <c r="D4672">
        <v>0</v>
      </c>
      <c r="E4672">
        <v>0</v>
      </c>
      <c r="F4672">
        <v>0</v>
      </c>
    </row>
    <row r="4673" spans="1:10" x14ac:dyDescent="0.25">
      <c r="A4673" t="s">
        <v>681</v>
      </c>
      <c r="B4673">
        <v>858</v>
      </c>
      <c r="C4673">
        <v>16</v>
      </c>
      <c r="D4673">
        <v>16</v>
      </c>
      <c r="E4673">
        <v>16</v>
      </c>
      <c r="F4673">
        <v>16</v>
      </c>
    </row>
    <row r="4674" spans="1:10" x14ac:dyDescent="0.25">
      <c r="A4674" t="s">
        <v>682</v>
      </c>
      <c r="B4674">
        <v>858</v>
      </c>
      <c r="C4674">
        <v>312</v>
      </c>
      <c r="D4674">
        <v>312</v>
      </c>
      <c r="E4674">
        <v>312</v>
      </c>
      <c r="F4674">
        <v>312</v>
      </c>
    </row>
    <row r="4675" spans="1:10" x14ac:dyDescent="0.25">
      <c r="A4675" t="s">
        <v>683</v>
      </c>
      <c r="B4675">
        <v>858</v>
      </c>
      <c r="C4675">
        <v>1320</v>
      </c>
      <c r="D4675">
        <v>1320</v>
      </c>
      <c r="E4675">
        <v>1101</v>
      </c>
      <c r="F4675">
        <v>1101</v>
      </c>
    </row>
    <row r="4676" spans="1:10" x14ac:dyDescent="0.25">
      <c r="A4676" t="s">
        <v>684</v>
      </c>
      <c r="B4676">
        <v>858</v>
      </c>
      <c r="C4676">
        <v>880</v>
      </c>
      <c r="D4676">
        <v>880</v>
      </c>
      <c r="E4676">
        <v>734</v>
      </c>
      <c r="F4676">
        <v>734</v>
      </c>
    </row>
    <row r="4677" spans="1:10" x14ac:dyDescent="0.25">
      <c r="A4677" t="s">
        <v>685</v>
      </c>
      <c r="B4677">
        <v>858</v>
      </c>
      <c r="C4677">
        <v>1760</v>
      </c>
      <c r="D4677">
        <v>1760</v>
      </c>
      <c r="E4677">
        <v>1468</v>
      </c>
      <c r="F4677">
        <v>1468</v>
      </c>
    </row>
    <row r="4678" spans="1:10" x14ac:dyDescent="0.25">
      <c r="A4678" t="s">
        <v>686</v>
      </c>
      <c r="B4678">
        <v>858</v>
      </c>
      <c r="E4678">
        <v>17442</v>
      </c>
    </row>
    <row r="4679" spans="1:10" x14ac:dyDescent="0.25">
      <c r="A4679" t="s">
        <v>687</v>
      </c>
      <c r="B4679">
        <v>858</v>
      </c>
      <c r="E4679">
        <v>-30412</v>
      </c>
    </row>
    <row r="4680" spans="1:10" x14ac:dyDescent="0.25">
      <c r="A4680" t="s">
        <v>688</v>
      </c>
      <c r="B4680">
        <v>858</v>
      </c>
      <c r="E4680">
        <v>0</v>
      </c>
    </row>
    <row r="4681" spans="1:10" x14ac:dyDescent="0.25">
      <c r="A4681" t="s">
        <v>689</v>
      </c>
      <c r="B4681">
        <v>858</v>
      </c>
      <c r="C4681" t="b">
        <v>0</v>
      </c>
      <c r="D4681" t="b">
        <v>0</v>
      </c>
      <c r="E4681" t="b">
        <v>0</v>
      </c>
      <c r="F4681" t="b">
        <v>0</v>
      </c>
    </row>
    <row r="4682" spans="1:10" x14ac:dyDescent="0.25">
      <c r="A4682" t="s">
        <v>690</v>
      </c>
      <c r="B4682">
        <v>858</v>
      </c>
      <c r="C4682" t="b">
        <v>0</v>
      </c>
      <c r="D4682" t="b">
        <v>0</v>
      </c>
      <c r="E4682" t="b">
        <v>0</v>
      </c>
      <c r="F4682" t="b">
        <v>0</v>
      </c>
    </row>
    <row r="4683" spans="1:10" x14ac:dyDescent="0.25">
      <c r="A4683" t="s">
        <v>676</v>
      </c>
      <c r="B4683">
        <v>899</v>
      </c>
      <c r="H4683">
        <v>180</v>
      </c>
      <c r="I4683">
        <v>168</v>
      </c>
      <c r="J4683">
        <v>220</v>
      </c>
    </row>
    <row r="4684" spans="1:10" x14ac:dyDescent="0.25">
      <c r="A4684" t="s">
        <v>36</v>
      </c>
      <c r="B4684">
        <v>899</v>
      </c>
      <c r="H4684">
        <v>3</v>
      </c>
      <c r="I4684">
        <v>4</v>
      </c>
      <c r="J4684">
        <v>3</v>
      </c>
    </row>
    <row r="4685" spans="1:10" x14ac:dyDescent="0.25">
      <c r="A4685" t="s">
        <v>503</v>
      </c>
      <c r="B4685">
        <v>899</v>
      </c>
      <c r="I4685" t="s">
        <v>739</v>
      </c>
      <c r="J4685" t="s">
        <v>761</v>
      </c>
    </row>
    <row r="4686" spans="1:10" x14ac:dyDescent="0.25">
      <c r="A4686" t="s">
        <v>677</v>
      </c>
      <c r="B4686">
        <v>899</v>
      </c>
      <c r="H4686">
        <v>584</v>
      </c>
      <c r="I4686">
        <v>677</v>
      </c>
      <c r="J4686">
        <v>323</v>
      </c>
    </row>
    <row r="4687" spans="1:10" x14ac:dyDescent="0.25">
      <c r="A4687" t="s">
        <v>42</v>
      </c>
      <c r="B4687">
        <v>899</v>
      </c>
      <c r="H4687">
        <v>30</v>
      </c>
      <c r="I4687">
        <v>30</v>
      </c>
      <c r="J4687">
        <v>30</v>
      </c>
    </row>
    <row r="4688" spans="1:10" x14ac:dyDescent="0.25">
      <c r="A4688" t="s">
        <v>678</v>
      </c>
      <c r="B4688">
        <v>899</v>
      </c>
      <c r="H4688">
        <v>13.3</v>
      </c>
      <c r="I4688">
        <v>15.4</v>
      </c>
      <c r="J4688">
        <v>7.3</v>
      </c>
    </row>
    <row r="4689" spans="1:10" x14ac:dyDescent="0.25">
      <c r="A4689" t="s">
        <v>41</v>
      </c>
      <c r="B4689">
        <v>899</v>
      </c>
      <c r="H4689">
        <v>0</v>
      </c>
      <c r="I4689">
        <v>0</v>
      </c>
      <c r="J4689">
        <v>0</v>
      </c>
    </row>
    <row r="4690" spans="1:10" x14ac:dyDescent="0.25">
      <c r="A4690" t="s">
        <v>679</v>
      </c>
      <c r="B4690">
        <v>899</v>
      </c>
      <c r="H4690">
        <v>12</v>
      </c>
      <c r="I4690">
        <v>12</v>
      </c>
      <c r="J4690">
        <v>24</v>
      </c>
    </row>
    <row r="4691" spans="1:10" x14ac:dyDescent="0.25">
      <c r="A4691" t="s">
        <v>563</v>
      </c>
      <c r="B4691">
        <v>899</v>
      </c>
      <c r="H4691">
        <v>0</v>
      </c>
      <c r="I4691">
        <v>0</v>
      </c>
      <c r="J4691">
        <v>0</v>
      </c>
    </row>
    <row r="4692" spans="1:10" x14ac:dyDescent="0.25">
      <c r="A4692" t="s">
        <v>680</v>
      </c>
      <c r="B4692">
        <v>899</v>
      </c>
      <c r="H4692">
        <v>0</v>
      </c>
      <c r="I4692">
        <v>0</v>
      </c>
      <c r="J4692">
        <v>0</v>
      </c>
    </row>
    <row r="4693" spans="1:10" x14ac:dyDescent="0.25">
      <c r="A4693" t="s">
        <v>681</v>
      </c>
      <c r="B4693">
        <v>899</v>
      </c>
      <c r="H4693">
        <v>16</v>
      </c>
      <c r="I4693">
        <v>16</v>
      </c>
      <c r="J4693">
        <v>16</v>
      </c>
    </row>
    <row r="4694" spans="1:10" x14ac:dyDescent="0.25">
      <c r="A4694" t="s">
        <v>682</v>
      </c>
      <c r="B4694">
        <v>899</v>
      </c>
      <c r="H4694">
        <v>375</v>
      </c>
      <c r="I4694">
        <v>375</v>
      </c>
      <c r="J4694">
        <v>375</v>
      </c>
    </row>
    <row r="4695" spans="1:10" x14ac:dyDescent="0.25">
      <c r="A4695" t="s">
        <v>683</v>
      </c>
      <c r="B4695">
        <v>899</v>
      </c>
      <c r="H4695">
        <v>1320</v>
      </c>
      <c r="I4695">
        <v>1320</v>
      </c>
      <c r="J4695">
        <v>1320</v>
      </c>
    </row>
    <row r="4696" spans="1:10" x14ac:dyDescent="0.25">
      <c r="A4696" t="s">
        <v>684</v>
      </c>
      <c r="B4696">
        <v>899</v>
      </c>
      <c r="H4696">
        <v>880</v>
      </c>
      <c r="I4696">
        <v>880</v>
      </c>
      <c r="J4696">
        <v>880</v>
      </c>
    </row>
    <row r="4697" spans="1:10" x14ac:dyDescent="0.25">
      <c r="A4697" t="s">
        <v>685</v>
      </c>
      <c r="B4697">
        <v>899</v>
      </c>
      <c r="H4697">
        <v>1760</v>
      </c>
      <c r="I4697">
        <v>1760</v>
      </c>
      <c r="J4697">
        <v>1760</v>
      </c>
    </row>
    <row r="4698" spans="1:10" x14ac:dyDescent="0.25">
      <c r="A4698" t="s">
        <v>686</v>
      </c>
      <c r="B4698">
        <v>899</v>
      </c>
      <c r="J4698">
        <v>16914</v>
      </c>
    </row>
    <row r="4699" spans="1:10" x14ac:dyDescent="0.25">
      <c r="A4699" t="s">
        <v>687</v>
      </c>
      <c r="B4699">
        <v>899</v>
      </c>
      <c r="J4699">
        <v>-28797</v>
      </c>
    </row>
    <row r="4700" spans="1:10" x14ac:dyDescent="0.25">
      <c r="A4700" t="s">
        <v>688</v>
      </c>
      <c r="B4700">
        <v>899</v>
      </c>
      <c r="J4700">
        <v>0</v>
      </c>
    </row>
    <row r="4701" spans="1:10" x14ac:dyDescent="0.25">
      <c r="A4701" t="s">
        <v>689</v>
      </c>
      <c r="B4701">
        <v>899</v>
      </c>
      <c r="H4701" t="b">
        <v>0</v>
      </c>
      <c r="I4701" t="b">
        <v>0</v>
      </c>
      <c r="J4701" t="b">
        <v>0</v>
      </c>
    </row>
    <row r="4702" spans="1:10" x14ac:dyDescent="0.25">
      <c r="A4702" t="s">
        <v>690</v>
      </c>
      <c r="B4702">
        <v>899</v>
      </c>
      <c r="H4702" t="b">
        <v>0</v>
      </c>
      <c r="I4702" t="b">
        <v>0</v>
      </c>
      <c r="J4702" t="b">
        <v>0</v>
      </c>
    </row>
    <row r="4703" spans="1:10" x14ac:dyDescent="0.25">
      <c r="A4703" t="s">
        <v>676</v>
      </c>
      <c r="B4703">
        <v>909</v>
      </c>
      <c r="C4703">
        <v>248</v>
      </c>
      <c r="D4703">
        <v>13</v>
      </c>
      <c r="E4703">
        <v>912</v>
      </c>
      <c r="F4703">
        <v>19</v>
      </c>
    </row>
    <row r="4704" spans="1:10" x14ac:dyDescent="0.25">
      <c r="A4704" t="s">
        <v>36</v>
      </c>
      <c r="B4704">
        <v>909</v>
      </c>
      <c r="C4704">
        <v>1</v>
      </c>
      <c r="D4704">
        <v>1</v>
      </c>
      <c r="E4704">
        <v>3</v>
      </c>
      <c r="F4704">
        <v>3</v>
      </c>
    </row>
    <row r="4705" spans="1:6" x14ac:dyDescent="0.25">
      <c r="A4705" t="s">
        <v>503</v>
      </c>
      <c r="B4705">
        <v>909</v>
      </c>
      <c r="C4705" t="s">
        <v>765</v>
      </c>
      <c r="D4705" t="s">
        <v>765</v>
      </c>
      <c r="E4705" t="s">
        <v>771</v>
      </c>
      <c r="F4705" t="s">
        <v>771</v>
      </c>
    </row>
    <row r="4706" spans="1:6" x14ac:dyDescent="0.25">
      <c r="A4706" t="s">
        <v>677</v>
      </c>
      <c r="B4706">
        <v>909</v>
      </c>
      <c r="C4706">
        <v>455</v>
      </c>
      <c r="D4706">
        <v>444</v>
      </c>
      <c r="E4706">
        <v>740</v>
      </c>
      <c r="F4706">
        <v>965</v>
      </c>
    </row>
    <row r="4707" spans="1:6" x14ac:dyDescent="0.25">
      <c r="A4707" t="s">
        <v>42</v>
      </c>
      <c r="B4707">
        <v>909</v>
      </c>
      <c r="C4707">
        <v>25</v>
      </c>
      <c r="D4707">
        <v>25</v>
      </c>
      <c r="E4707">
        <v>35</v>
      </c>
      <c r="F4707">
        <v>35</v>
      </c>
    </row>
    <row r="4708" spans="1:6" x14ac:dyDescent="0.25">
      <c r="A4708" t="s">
        <v>678</v>
      </c>
      <c r="B4708">
        <v>909</v>
      </c>
      <c r="C4708">
        <v>12.4</v>
      </c>
      <c r="D4708">
        <v>12.1</v>
      </c>
      <c r="E4708">
        <v>14.4</v>
      </c>
      <c r="F4708">
        <v>18.8</v>
      </c>
    </row>
    <row r="4709" spans="1:6" x14ac:dyDescent="0.25">
      <c r="A4709" t="s">
        <v>41</v>
      </c>
      <c r="B4709">
        <v>909</v>
      </c>
      <c r="C4709">
        <v>0</v>
      </c>
      <c r="D4709">
        <v>0</v>
      </c>
      <c r="E4709">
        <v>0</v>
      </c>
      <c r="F4709">
        <v>0</v>
      </c>
    </row>
    <row r="4710" spans="1:6" x14ac:dyDescent="0.25">
      <c r="A4710" t="s">
        <v>679</v>
      </c>
      <c r="B4710">
        <v>909</v>
      </c>
      <c r="C4710">
        <v>0</v>
      </c>
      <c r="D4710">
        <v>0</v>
      </c>
      <c r="E4710">
        <v>12</v>
      </c>
      <c r="F4710">
        <v>12</v>
      </c>
    </row>
    <row r="4711" spans="1:6" x14ac:dyDescent="0.25">
      <c r="A4711" t="s">
        <v>563</v>
      </c>
      <c r="B4711">
        <v>909</v>
      </c>
      <c r="C4711">
        <v>0</v>
      </c>
      <c r="D4711">
        <v>0</v>
      </c>
      <c r="E4711">
        <v>0</v>
      </c>
      <c r="F4711">
        <v>0</v>
      </c>
    </row>
    <row r="4712" spans="1:6" x14ac:dyDescent="0.25">
      <c r="A4712" t="s">
        <v>680</v>
      </c>
      <c r="B4712">
        <v>909</v>
      </c>
      <c r="C4712">
        <v>0</v>
      </c>
      <c r="D4712">
        <v>0</v>
      </c>
      <c r="E4712">
        <v>1</v>
      </c>
      <c r="F4712">
        <v>0</v>
      </c>
    </row>
    <row r="4713" spans="1:6" x14ac:dyDescent="0.25">
      <c r="A4713" t="s">
        <v>681</v>
      </c>
      <c r="B4713">
        <v>909</v>
      </c>
      <c r="C4713">
        <v>16</v>
      </c>
      <c r="D4713">
        <v>16</v>
      </c>
      <c r="E4713">
        <v>16</v>
      </c>
      <c r="F4713">
        <v>16</v>
      </c>
    </row>
    <row r="4714" spans="1:6" x14ac:dyDescent="0.25">
      <c r="A4714" t="s">
        <v>682</v>
      </c>
      <c r="B4714">
        <v>909</v>
      </c>
      <c r="C4714">
        <v>250</v>
      </c>
      <c r="D4714">
        <v>250</v>
      </c>
      <c r="E4714">
        <v>250</v>
      </c>
      <c r="F4714">
        <v>250</v>
      </c>
    </row>
    <row r="4715" spans="1:6" x14ac:dyDescent="0.25">
      <c r="A4715" t="s">
        <v>683</v>
      </c>
      <c r="B4715">
        <v>909</v>
      </c>
      <c r="C4715">
        <v>1101</v>
      </c>
      <c r="D4715">
        <v>1101</v>
      </c>
      <c r="E4715">
        <v>1539</v>
      </c>
      <c r="F4715">
        <v>1539</v>
      </c>
    </row>
    <row r="4716" spans="1:6" x14ac:dyDescent="0.25">
      <c r="A4716" t="s">
        <v>684</v>
      </c>
      <c r="B4716">
        <v>909</v>
      </c>
      <c r="C4716">
        <v>734</v>
      </c>
      <c r="D4716">
        <v>734</v>
      </c>
      <c r="E4716">
        <v>1026</v>
      </c>
      <c r="F4716">
        <v>1026</v>
      </c>
    </row>
    <row r="4717" spans="1:6" x14ac:dyDescent="0.25">
      <c r="A4717" t="s">
        <v>685</v>
      </c>
      <c r="B4717">
        <v>909</v>
      </c>
      <c r="C4717">
        <v>1468</v>
      </c>
      <c r="D4717">
        <v>1468</v>
      </c>
      <c r="E4717">
        <v>2052</v>
      </c>
      <c r="F4717">
        <v>2052</v>
      </c>
    </row>
    <row r="4718" spans="1:6" x14ac:dyDescent="0.25">
      <c r="A4718" t="s">
        <v>686</v>
      </c>
      <c r="B4718">
        <v>909</v>
      </c>
    </row>
    <row r="4719" spans="1:6" x14ac:dyDescent="0.25">
      <c r="A4719" t="s">
        <v>687</v>
      </c>
      <c r="B4719">
        <v>909</v>
      </c>
    </row>
    <row r="4720" spans="1:6" x14ac:dyDescent="0.25">
      <c r="A4720" t="s">
        <v>688</v>
      </c>
      <c r="B4720">
        <v>909</v>
      </c>
    </row>
    <row r="4721" spans="1:6" x14ac:dyDescent="0.25">
      <c r="A4721" t="s">
        <v>689</v>
      </c>
      <c r="B4721">
        <v>909</v>
      </c>
      <c r="C4721" t="b">
        <v>0</v>
      </c>
      <c r="D4721" t="b">
        <v>0</v>
      </c>
      <c r="E4721" t="b">
        <v>0</v>
      </c>
      <c r="F4721" t="b">
        <v>0</v>
      </c>
    </row>
    <row r="4722" spans="1:6" x14ac:dyDescent="0.25">
      <c r="A4722" t="s">
        <v>690</v>
      </c>
      <c r="B4722">
        <v>909</v>
      </c>
      <c r="C4722" t="b">
        <v>0</v>
      </c>
      <c r="D4722" t="b">
        <v>0</v>
      </c>
      <c r="E4722" t="b">
        <v>0</v>
      </c>
      <c r="F4722" t="b">
        <v>0</v>
      </c>
    </row>
    <row r="4723" spans="1:6" x14ac:dyDescent="0.25">
      <c r="A4723" t="s">
        <v>676</v>
      </c>
      <c r="B4723">
        <v>912</v>
      </c>
      <c r="C4723">
        <v>3</v>
      </c>
      <c r="D4723">
        <v>937</v>
      </c>
      <c r="E4723">
        <v>915</v>
      </c>
      <c r="F4723">
        <v>909</v>
      </c>
    </row>
    <row r="4724" spans="1:6" x14ac:dyDescent="0.25">
      <c r="A4724" t="s">
        <v>36</v>
      </c>
      <c r="B4724">
        <v>912</v>
      </c>
      <c r="C4724">
        <v>3</v>
      </c>
      <c r="D4724">
        <v>2</v>
      </c>
      <c r="E4724">
        <v>3</v>
      </c>
      <c r="F4724">
        <v>4</v>
      </c>
    </row>
    <row r="4725" spans="1:6" x14ac:dyDescent="0.25">
      <c r="A4725" t="s">
        <v>503</v>
      </c>
      <c r="B4725">
        <v>912</v>
      </c>
      <c r="D4725" t="s">
        <v>754</v>
      </c>
      <c r="E4725" t="s">
        <v>756</v>
      </c>
      <c r="F4725" t="s">
        <v>771</v>
      </c>
    </row>
    <row r="4726" spans="1:6" x14ac:dyDescent="0.25">
      <c r="A4726" t="s">
        <v>677</v>
      </c>
      <c r="B4726">
        <v>912</v>
      </c>
      <c r="C4726">
        <v>468</v>
      </c>
      <c r="D4726">
        <v>436</v>
      </c>
      <c r="E4726">
        <v>785</v>
      </c>
      <c r="F4726">
        <v>740</v>
      </c>
    </row>
    <row r="4727" spans="1:6" x14ac:dyDescent="0.25">
      <c r="A4727" t="s">
        <v>42</v>
      </c>
      <c r="B4727">
        <v>912</v>
      </c>
      <c r="C4727">
        <v>30</v>
      </c>
      <c r="D4727">
        <v>25</v>
      </c>
      <c r="E4727">
        <v>30</v>
      </c>
      <c r="F4727">
        <v>30</v>
      </c>
    </row>
    <row r="4728" spans="1:6" x14ac:dyDescent="0.25">
      <c r="A4728" t="s">
        <v>678</v>
      </c>
      <c r="B4728">
        <v>912</v>
      </c>
      <c r="C4728">
        <v>10.6</v>
      </c>
      <c r="D4728">
        <v>11.9</v>
      </c>
      <c r="E4728">
        <v>17.8</v>
      </c>
      <c r="F4728">
        <v>16.8</v>
      </c>
    </row>
    <row r="4729" spans="1:6" x14ac:dyDescent="0.25">
      <c r="A4729" t="s">
        <v>41</v>
      </c>
      <c r="B4729">
        <v>912</v>
      </c>
      <c r="C4729">
        <v>0</v>
      </c>
      <c r="D4729">
        <v>0</v>
      </c>
      <c r="E4729">
        <v>0</v>
      </c>
      <c r="F4729">
        <v>0</v>
      </c>
    </row>
    <row r="4730" spans="1:6" x14ac:dyDescent="0.25">
      <c r="A4730" t="s">
        <v>679</v>
      </c>
      <c r="B4730">
        <v>912</v>
      </c>
      <c r="C4730">
        <v>12</v>
      </c>
      <c r="D4730">
        <v>12</v>
      </c>
      <c r="E4730">
        <v>12</v>
      </c>
      <c r="F4730">
        <v>12</v>
      </c>
    </row>
    <row r="4731" spans="1:6" x14ac:dyDescent="0.25">
      <c r="A4731" t="s">
        <v>563</v>
      </c>
      <c r="B4731">
        <v>912</v>
      </c>
      <c r="C4731">
        <v>0</v>
      </c>
      <c r="D4731">
        <v>0</v>
      </c>
      <c r="E4731">
        <v>0</v>
      </c>
      <c r="F4731">
        <v>0</v>
      </c>
    </row>
    <row r="4732" spans="1:6" x14ac:dyDescent="0.25">
      <c r="A4732" t="s">
        <v>680</v>
      </c>
      <c r="B4732">
        <v>912</v>
      </c>
      <c r="C4732">
        <v>0</v>
      </c>
      <c r="D4732">
        <v>1</v>
      </c>
      <c r="E4732">
        <v>1</v>
      </c>
      <c r="F4732">
        <v>1</v>
      </c>
    </row>
    <row r="4733" spans="1:6" x14ac:dyDescent="0.25">
      <c r="A4733" t="s">
        <v>681</v>
      </c>
      <c r="B4733">
        <v>912</v>
      </c>
      <c r="C4733">
        <v>16</v>
      </c>
      <c r="D4733">
        <v>16</v>
      </c>
      <c r="E4733">
        <v>16</v>
      </c>
      <c r="F4733">
        <v>16</v>
      </c>
    </row>
    <row r="4734" spans="1:6" x14ac:dyDescent="0.25">
      <c r="A4734" t="s">
        <v>682</v>
      </c>
      <c r="B4734">
        <v>912</v>
      </c>
      <c r="C4734">
        <v>250</v>
      </c>
      <c r="D4734">
        <v>250</v>
      </c>
      <c r="E4734">
        <v>250</v>
      </c>
      <c r="F4734">
        <v>250</v>
      </c>
    </row>
    <row r="4735" spans="1:6" x14ac:dyDescent="0.25">
      <c r="A4735" t="s">
        <v>683</v>
      </c>
      <c r="B4735">
        <v>912</v>
      </c>
      <c r="C4735">
        <v>1320</v>
      </c>
      <c r="D4735">
        <v>1101</v>
      </c>
      <c r="E4735">
        <v>1320</v>
      </c>
      <c r="F4735">
        <v>1320</v>
      </c>
    </row>
    <row r="4736" spans="1:6" x14ac:dyDescent="0.25">
      <c r="A4736" t="s">
        <v>684</v>
      </c>
      <c r="B4736">
        <v>912</v>
      </c>
      <c r="C4736">
        <v>880</v>
      </c>
      <c r="D4736">
        <v>734</v>
      </c>
      <c r="E4736">
        <v>880</v>
      </c>
      <c r="F4736">
        <v>880</v>
      </c>
    </row>
    <row r="4737" spans="1:6" x14ac:dyDescent="0.25">
      <c r="A4737" t="s">
        <v>685</v>
      </c>
      <c r="B4737">
        <v>912</v>
      </c>
      <c r="C4737">
        <v>1760</v>
      </c>
      <c r="D4737">
        <v>1468</v>
      </c>
      <c r="E4737">
        <v>1760</v>
      </c>
      <c r="F4737">
        <v>1760</v>
      </c>
    </row>
    <row r="4738" spans="1:6" x14ac:dyDescent="0.25">
      <c r="A4738" t="s">
        <v>686</v>
      </c>
      <c r="B4738">
        <v>912</v>
      </c>
    </row>
    <row r="4739" spans="1:6" x14ac:dyDescent="0.25">
      <c r="A4739" t="s">
        <v>687</v>
      </c>
      <c r="B4739">
        <v>912</v>
      </c>
    </row>
    <row r="4740" spans="1:6" x14ac:dyDescent="0.25">
      <c r="A4740" t="s">
        <v>688</v>
      </c>
      <c r="B4740">
        <v>912</v>
      </c>
    </row>
    <row r="4741" spans="1:6" x14ac:dyDescent="0.25">
      <c r="A4741" t="s">
        <v>689</v>
      </c>
      <c r="B4741">
        <v>912</v>
      </c>
      <c r="C4741" t="b">
        <v>0</v>
      </c>
      <c r="D4741" t="b">
        <v>0</v>
      </c>
      <c r="E4741" t="b">
        <v>0</v>
      </c>
      <c r="F4741" t="b">
        <v>0</v>
      </c>
    </row>
    <row r="4742" spans="1:6" x14ac:dyDescent="0.25">
      <c r="A4742" t="s">
        <v>690</v>
      </c>
      <c r="B4742">
        <v>912</v>
      </c>
      <c r="C4742" t="b">
        <v>0</v>
      </c>
      <c r="D4742" t="b">
        <v>0</v>
      </c>
      <c r="E4742" t="b">
        <v>0</v>
      </c>
      <c r="F4742" t="b">
        <v>0</v>
      </c>
    </row>
    <row r="4743" spans="1:6" x14ac:dyDescent="0.25">
      <c r="A4743" t="s">
        <v>676</v>
      </c>
      <c r="B4743">
        <v>915</v>
      </c>
      <c r="C4743">
        <v>229</v>
      </c>
      <c r="D4743">
        <v>12</v>
      </c>
      <c r="E4743">
        <v>918</v>
      </c>
      <c r="F4743">
        <v>912</v>
      </c>
    </row>
    <row r="4744" spans="1:6" x14ac:dyDescent="0.25">
      <c r="A4744" t="s">
        <v>36</v>
      </c>
      <c r="B4744">
        <v>915</v>
      </c>
      <c r="C4744">
        <v>1</v>
      </c>
      <c r="D4744">
        <v>1</v>
      </c>
      <c r="E4744">
        <v>2</v>
      </c>
      <c r="F4744">
        <v>2</v>
      </c>
    </row>
    <row r="4745" spans="1:6" x14ac:dyDescent="0.25">
      <c r="A4745" t="s">
        <v>503</v>
      </c>
      <c r="B4745">
        <v>915</v>
      </c>
      <c r="C4745" t="s">
        <v>763</v>
      </c>
      <c r="D4745" t="s">
        <v>763</v>
      </c>
      <c r="E4745" t="s">
        <v>756</v>
      </c>
      <c r="F4745" t="s">
        <v>756</v>
      </c>
    </row>
    <row r="4746" spans="1:6" x14ac:dyDescent="0.25">
      <c r="A4746" t="s">
        <v>677</v>
      </c>
      <c r="B4746">
        <v>915</v>
      </c>
      <c r="C4746">
        <v>473</v>
      </c>
      <c r="D4746">
        <v>437</v>
      </c>
      <c r="E4746">
        <v>374</v>
      </c>
      <c r="F4746">
        <v>785</v>
      </c>
    </row>
    <row r="4747" spans="1:6" x14ac:dyDescent="0.25">
      <c r="A4747" t="s">
        <v>42</v>
      </c>
      <c r="B4747">
        <v>915</v>
      </c>
      <c r="C4747">
        <v>25</v>
      </c>
      <c r="D4747">
        <v>25</v>
      </c>
      <c r="E4747">
        <v>25</v>
      </c>
      <c r="F4747">
        <v>30</v>
      </c>
    </row>
    <row r="4748" spans="1:6" x14ac:dyDescent="0.25">
      <c r="A4748" t="s">
        <v>678</v>
      </c>
      <c r="B4748">
        <v>915</v>
      </c>
      <c r="C4748">
        <v>12.9</v>
      </c>
      <c r="D4748">
        <v>11.9</v>
      </c>
      <c r="E4748">
        <v>10.199999999999999</v>
      </c>
      <c r="F4748">
        <v>17.8</v>
      </c>
    </row>
    <row r="4749" spans="1:6" x14ac:dyDescent="0.25">
      <c r="A4749" t="s">
        <v>41</v>
      </c>
      <c r="B4749">
        <v>915</v>
      </c>
      <c r="C4749">
        <v>0</v>
      </c>
      <c r="D4749">
        <v>0</v>
      </c>
      <c r="E4749">
        <v>0</v>
      </c>
      <c r="F4749">
        <v>0</v>
      </c>
    </row>
    <row r="4750" spans="1:6" x14ac:dyDescent="0.25">
      <c r="A4750" t="s">
        <v>679</v>
      </c>
      <c r="B4750">
        <v>915</v>
      </c>
      <c r="C4750">
        <v>0</v>
      </c>
      <c r="D4750">
        <v>0</v>
      </c>
      <c r="E4750">
        <v>12</v>
      </c>
      <c r="F4750">
        <v>12</v>
      </c>
    </row>
    <row r="4751" spans="1:6" x14ac:dyDescent="0.25">
      <c r="A4751" t="s">
        <v>563</v>
      </c>
      <c r="B4751">
        <v>915</v>
      </c>
      <c r="C4751">
        <v>0</v>
      </c>
      <c r="D4751">
        <v>0</v>
      </c>
      <c r="E4751">
        <v>0</v>
      </c>
      <c r="F4751">
        <v>0</v>
      </c>
    </row>
    <row r="4752" spans="1:6" x14ac:dyDescent="0.25">
      <c r="A4752" t="s">
        <v>680</v>
      </c>
      <c r="B4752">
        <v>915</v>
      </c>
      <c r="C4752">
        <v>0</v>
      </c>
      <c r="D4752">
        <v>0</v>
      </c>
      <c r="E4752">
        <v>0</v>
      </c>
      <c r="F4752">
        <v>1</v>
      </c>
    </row>
    <row r="4753" spans="1:6" x14ac:dyDescent="0.25">
      <c r="A4753" t="s">
        <v>681</v>
      </c>
      <c r="B4753">
        <v>915</v>
      </c>
      <c r="C4753">
        <v>16</v>
      </c>
      <c r="D4753">
        <v>16</v>
      </c>
      <c r="E4753">
        <v>16</v>
      </c>
      <c r="F4753">
        <v>16</v>
      </c>
    </row>
    <row r="4754" spans="1:6" x14ac:dyDescent="0.25">
      <c r="A4754" t="s">
        <v>682</v>
      </c>
      <c r="B4754">
        <v>915</v>
      </c>
      <c r="C4754">
        <v>250</v>
      </c>
      <c r="D4754">
        <v>250</v>
      </c>
      <c r="E4754">
        <v>250</v>
      </c>
      <c r="F4754">
        <v>250</v>
      </c>
    </row>
    <row r="4755" spans="1:6" x14ac:dyDescent="0.25">
      <c r="A4755" t="s">
        <v>683</v>
      </c>
      <c r="B4755">
        <v>915</v>
      </c>
      <c r="C4755">
        <v>1101</v>
      </c>
      <c r="D4755">
        <v>1101</v>
      </c>
      <c r="E4755">
        <v>1101</v>
      </c>
      <c r="F4755">
        <v>1320</v>
      </c>
    </row>
    <row r="4756" spans="1:6" x14ac:dyDescent="0.25">
      <c r="A4756" t="s">
        <v>684</v>
      </c>
      <c r="B4756">
        <v>915</v>
      </c>
      <c r="C4756">
        <v>734</v>
      </c>
      <c r="D4756">
        <v>734</v>
      </c>
      <c r="E4756">
        <v>734</v>
      </c>
      <c r="F4756">
        <v>880</v>
      </c>
    </row>
    <row r="4757" spans="1:6" x14ac:dyDescent="0.25">
      <c r="A4757" t="s">
        <v>685</v>
      </c>
      <c r="B4757">
        <v>915</v>
      </c>
      <c r="C4757">
        <v>1468</v>
      </c>
      <c r="D4757">
        <v>1468</v>
      </c>
      <c r="E4757">
        <v>1468</v>
      </c>
      <c r="F4757">
        <v>1760</v>
      </c>
    </row>
    <row r="4758" spans="1:6" x14ac:dyDescent="0.25">
      <c r="A4758" t="s">
        <v>686</v>
      </c>
      <c r="B4758">
        <v>915</v>
      </c>
    </row>
    <row r="4759" spans="1:6" x14ac:dyDescent="0.25">
      <c r="A4759" t="s">
        <v>687</v>
      </c>
      <c r="B4759">
        <v>915</v>
      </c>
    </row>
    <row r="4760" spans="1:6" x14ac:dyDescent="0.25">
      <c r="A4760" t="s">
        <v>688</v>
      </c>
      <c r="B4760">
        <v>915</v>
      </c>
    </row>
    <row r="4761" spans="1:6" x14ac:dyDescent="0.25">
      <c r="A4761" t="s">
        <v>689</v>
      </c>
      <c r="B4761">
        <v>915</v>
      </c>
      <c r="C4761" t="b">
        <v>0</v>
      </c>
      <c r="D4761" t="b">
        <v>0</v>
      </c>
      <c r="E4761" t="b">
        <v>0</v>
      </c>
      <c r="F4761" t="b">
        <v>0</v>
      </c>
    </row>
    <row r="4762" spans="1:6" x14ac:dyDescent="0.25">
      <c r="A4762" t="s">
        <v>690</v>
      </c>
      <c r="B4762">
        <v>915</v>
      </c>
      <c r="C4762" t="b">
        <v>0</v>
      </c>
      <c r="D4762" t="b">
        <v>0</v>
      </c>
      <c r="E4762" t="b">
        <v>0</v>
      </c>
      <c r="F4762" t="b">
        <v>0</v>
      </c>
    </row>
    <row r="4763" spans="1:6" x14ac:dyDescent="0.25">
      <c r="A4763" t="s">
        <v>676</v>
      </c>
      <c r="B4763">
        <v>918</v>
      </c>
      <c r="C4763">
        <v>225</v>
      </c>
      <c r="D4763">
        <v>11</v>
      </c>
      <c r="E4763">
        <v>919</v>
      </c>
      <c r="F4763">
        <v>915</v>
      </c>
    </row>
    <row r="4764" spans="1:6" x14ac:dyDescent="0.25">
      <c r="A4764" t="s">
        <v>36</v>
      </c>
      <c r="B4764">
        <v>918</v>
      </c>
      <c r="C4764">
        <v>1</v>
      </c>
      <c r="D4764">
        <v>1</v>
      </c>
      <c r="E4764">
        <v>2</v>
      </c>
      <c r="F4764">
        <v>2</v>
      </c>
    </row>
    <row r="4765" spans="1:6" x14ac:dyDescent="0.25">
      <c r="A4765" t="s">
        <v>503</v>
      </c>
      <c r="B4765">
        <v>918</v>
      </c>
      <c r="C4765" t="s">
        <v>762</v>
      </c>
      <c r="D4765" t="s">
        <v>762</v>
      </c>
      <c r="E4765" t="s">
        <v>771</v>
      </c>
      <c r="F4765" t="s">
        <v>756</v>
      </c>
    </row>
    <row r="4766" spans="1:6" x14ac:dyDescent="0.25">
      <c r="A4766" t="s">
        <v>677</v>
      </c>
      <c r="B4766">
        <v>918</v>
      </c>
      <c r="C4766">
        <v>477</v>
      </c>
      <c r="D4766">
        <v>438</v>
      </c>
      <c r="E4766">
        <v>390</v>
      </c>
      <c r="F4766">
        <v>374</v>
      </c>
    </row>
    <row r="4767" spans="1:6" x14ac:dyDescent="0.25">
      <c r="A4767" t="s">
        <v>42</v>
      </c>
      <c r="B4767">
        <v>918</v>
      </c>
      <c r="C4767">
        <v>25</v>
      </c>
      <c r="D4767">
        <v>25</v>
      </c>
      <c r="E4767">
        <v>25</v>
      </c>
      <c r="F4767">
        <v>25</v>
      </c>
    </row>
    <row r="4768" spans="1:6" x14ac:dyDescent="0.25">
      <c r="A4768" t="s">
        <v>678</v>
      </c>
      <c r="B4768">
        <v>918</v>
      </c>
      <c r="C4768">
        <v>13</v>
      </c>
      <c r="D4768">
        <v>11.9</v>
      </c>
      <c r="E4768">
        <v>10.6</v>
      </c>
      <c r="F4768">
        <v>10.199999999999999</v>
      </c>
    </row>
    <row r="4769" spans="1:6" x14ac:dyDescent="0.25">
      <c r="A4769" t="s">
        <v>41</v>
      </c>
      <c r="B4769">
        <v>918</v>
      </c>
      <c r="C4769">
        <v>0</v>
      </c>
      <c r="D4769">
        <v>0</v>
      </c>
      <c r="E4769">
        <v>0</v>
      </c>
      <c r="F4769">
        <v>0</v>
      </c>
    </row>
    <row r="4770" spans="1:6" x14ac:dyDescent="0.25">
      <c r="A4770" t="s">
        <v>679</v>
      </c>
      <c r="B4770">
        <v>918</v>
      </c>
      <c r="C4770">
        <v>0</v>
      </c>
      <c r="D4770">
        <v>0</v>
      </c>
      <c r="E4770">
        <v>0</v>
      </c>
      <c r="F4770">
        <v>0</v>
      </c>
    </row>
    <row r="4771" spans="1:6" x14ac:dyDescent="0.25">
      <c r="A4771" t="s">
        <v>563</v>
      </c>
      <c r="B4771">
        <v>918</v>
      </c>
      <c r="C4771">
        <v>0</v>
      </c>
      <c r="D4771">
        <v>0</v>
      </c>
      <c r="E4771">
        <v>0</v>
      </c>
      <c r="F4771">
        <v>0</v>
      </c>
    </row>
    <row r="4772" spans="1:6" x14ac:dyDescent="0.25">
      <c r="A4772" t="s">
        <v>680</v>
      </c>
      <c r="B4772">
        <v>918</v>
      </c>
      <c r="C4772">
        <v>0</v>
      </c>
      <c r="D4772">
        <v>0</v>
      </c>
      <c r="E4772">
        <v>0</v>
      </c>
      <c r="F4772">
        <v>0</v>
      </c>
    </row>
    <row r="4773" spans="1:6" x14ac:dyDescent="0.25">
      <c r="A4773" t="s">
        <v>681</v>
      </c>
      <c r="B4773">
        <v>918</v>
      </c>
      <c r="C4773">
        <v>16</v>
      </c>
      <c r="D4773">
        <v>16</v>
      </c>
      <c r="E4773">
        <v>16</v>
      </c>
      <c r="F4773">
        <v>16</v>
      </c>
    </row>
    <row r="4774" spans="1:6" x14ac:dyDescent="0.25">
      <c r="A4774" t="s">
        <v>682</v>
      </c>
      <c r="B4774">
        <v>918</v>
      </c>
      <c r="C4774">
        <v>250</v>
      </c>
      <c r="D4774">
        <v>250</v>
      </c>
      <c r="E4774">
        <v>250</v>
      </c>
      <c r="F4774">
        <v>250</v>
      </c>
    </row>
    <row r="4775" spans="1:6" x14ac:dyDescent="0.25">
      <c r="A4775" t="s">
        <v>683</v>
      </c>
      <c r="B4775">
        <v>918</v>
      </c>
      <c r="C4775">
        <v>1101</v>
      </c>
      <c r="D4775">
        <v>1101</v>
      </c>
      <c r="E4775">
        <v>1101</v>
      </c>
      <c r="F4775">
        <v>1101</v>
      </c>
    </row>
    <row r="4776" spans="1:6" x14ac:dyDescent="0.25">
      <c r="A4776" t="s">
        <v>684</v>
      </c>
      <c r="B4776">
        <v>918</v>
      </c>
      <c r="C4776">
        <v>734</v>
      </c>
      <c r="D4776">
        <v>734</v>
      </c>
      <c r="E4776">
        <v>734</v>
      </c>
      <c r="F4776">
        <v>734</v>
      </c>
    </row>
    <row r="4777" spans="1:6" x14ac:dyDescent="0.25">
      <c r="A4777" t="s">
        <v>685</v>
      </c>
      <c r="B4777">
        <v>918</v>
      </c>
      <c r="C4777">
        <v>1468</v>
      </c>
      <c r="D4777">
        <v>1468</v>
      </c>
      <c r="E4777">
        <v>1468</v>
      </c>
      <c r="F4777">
        <v>1468</v>
      </c>
    </row>
    <row r="4778" spans="1:6" x14ac:dyDescent="0.25">
      <c r="A4778" t="s">
        <v>686</v>
      </c>
      <c r="B4778">
        <v>918</v>
      </c>
    </row>
    <row r="4779" spans="1:6" x14ac:dyDescent="0.25">
      <c r="A4779" t="s">
        <v>687</v>
      </c>
      <c r="B4779">
        <v>918</v>
      </c>
    </row>
    <row r="4780" spans="1:6" x14ac:dyDescent="0.25">
      <c r="A4780" t="s">
        <v>688</v>
      </c>
      <c r="B4780">
        <v>918</v>
      </c>
    </row>
    <row r="4781" spans="1:6" x14ac:dyDescent="0.25">
      <c r="A4781" t="s">
        <v>689</v>
      </c>
      <c r="B4781">
        <v>918</v>
      </c>
      <c r="C4781" t="b">
        <v>0</v>
      </c>
      <c r="D4781" t="b">
        <v>0</v>
      </c>
      <c r="E4781" t="b">
        <v>0</v>
      </c>
      <c r="F4781" t="b">
        <v>0</v>
      </c>
    </row>
    <row r="4782" spans="1:6" x14ac:dyDescent="0.25">
      <c r="A4782" t="s">
        <v>690</v>
      </c>
      <c r="B4782">
        <v>918</v>
      </c>
      <c r="C4782" t="b">
        <v>0</v>
      </c>
      <c r="D4782" t="b">
        <v>0</v>
      </c>
      <c r="E4782" t="b">
        <v>0</v>
      </c>
      <c r="F4782" t="b">
        <v>0</v>
      </c>
    </row>
    <row r="4783" spans="1:6" x14ac:dyDescent="0.25">
      <c r="A4783" t="s">
        <v>676</v>
      </c>
      <c r="B4783">
        <v>919</v>
      </c>
      <c r="C4783">
        <v>220</v>
      </c>
      <c r="D4783">
        <v>10</v>
      </c>
      <c r="E4783">
        <v>921</v>
      </c>
      <c r="F4783">
        <v>918</v>
      </c>
    </row>
    <row r="4784" spans="1:6" x14ac:dyDescent="0.25">
      <c r="A4784" t="s">
        <v>36</v>
      </c>
      <c r="B4784">
        <v>919</v>
      </c>
      <c r="C4784">
        <v>1</v>
      </c>
      <c r="D4784">
        <v>1</v>
      </c>
      <c r="E4784">
        <v>2</v>
      </c>
      <c r="F4784">
        <v>2</v>
      </c>
    </row>
    <row r="4785" spans="1:6" x14ac:dyDescent="0.25">
      <c r="A4785" t="s">
        <v>503</v>
      </c>
      <c r="B4785">
        <v>919</v>
      </c>
      <c r="C4785" t="s">
        <v>761</v>
      </c>
      <c r="D4785" t="s">
        <v>761</v>
      </c>
      <c r="E4785" t="s">
        <v>771</v>
      </c>
      <c r="F4785" t="s">
        <v>771</v>
      </c>
    </row>
    <row r="4786" spans="1:6" x14ac:dyDescent="0.25">
      <c r="A4786" t="s">
        <v>677</v>
      </c>
      <c r="B4786">
        <v>919</v>
      </c>
      <c r="C4786">
        <v>623</v>
      </c>
      <c r="D4786">
        <v>438</v>
      </c>
      <c r="E4786">
        <v>371</v>
      </c>
      <c r="F4786">
        <v>390</v>
      </c>
    </row>
    <row r="4787" spans="1:6" x14ac:dyDescent="0.25">
      <c r="A4787" t="s">
        <v>42</v>
      </c>
      <c r="B4787">
        <v>919</v>
      </c>
      <c r="C4787">
        <v>25</v>
      </c>
      <c r="D4787">
        <v>25</v>
      </c>
      <c r="E4787">
        <v>25</v>
      </c>
      <c r="F4787">
        <v>25</v>
      </c>
    </row>
    <row r="4788" spans="1:6" x14ac:dyDescent="0.25">
      <c r="A4788" t="s">
        <v>678</v>
      </c>
      <c r="B4788">
        <v>919</v>
      </c>
      <c r="C4788">
        <v>17</v>
      </c>
      <c r="D4788">
        <v>11.9</v>
      </c>
      <c r="E4788">
        <v>10.1</v>
      </c>
      <c r="F4788">
        <v>10.6</v>
      </c>
    </row>
    <row r="4789" spans="1:6" x14ac:dyDescent="0.25">
      <c r="A4789" t="s">
        <v>41</v>
      </c>
      <c r="B4789">
        <v>919</v>
      </c>
      <c r="C4789">
        <v>0</v>
      </c>
      <c r="D4789">
        <v>0</v>
      </c>
      <c r="E4789">
        <v>0</v>
      </c>
      <c r="F4789">
        <v>0</v>
      </c>
    </row>
    <row r="4790" spans="1:6" x14ac:dyDescent="0.25">
      <c r="A4790" t="s">
        <v>679</v>
      </c>
      <c r="B4790">
        <v>919</v>
      </c>
      <c r="C4790">
        <v>0</v>
      </c>
      <c r="D4790">
        <v>0</v>
      </c>
      <c r="E4790">
        <v>0</v>
      </c>
      <c r="F4790">
        <v>0</v>
      </c>
    </row>
    <row r="4791" spans="1:6" x14ac:dyDescent="0.25">
      <c r="A4791" t="s">
        <v>563</v>
      </c>
      <c r="B4791">
        <v>919</v>
      </c>
      <c r="C4791">
        <v>0</v>
      </c>
      <c r="D4791">
        <v>0</v>
      </c>
      <c r="E4791">
        <v>0</v>
      </c>
      <c r="F4791">
        <v>0</v>
      </c>
    </row>
    <row r="4792" spans="1:6" x14ac:dyDescent="0.25">
      <c r="A4792" t="s">
        <v>680</v>
      </c>
      <c r="B4792">
        <v>919</v>
      </c>
      <c r="C4792">
        <v>0</v>
      </c>
      <c r="D4792">
        <v>0</v>
      </c>
      <c r="E4792">
        <v>0</v>
      </c>
      <c r="F4792">
        <v>0</v>
      </c>
    </row>
    <row r="4793" spans="1:6" x14ac:dyDescent="0.25">
      <c r="A4793" t="s">
        <v>681</v>
      </c>
      <c r="B4793">
        <v>919</v>
      </c>
      <c r="C4793">
        <v>16</v>
      </c>
      <c r="D4793">
        <v>16</v>
      </c>
      <c r="E4793">
        <v>16</v>
      </c>
      <c r="F4793">
        <v>16</v>
      </c>
    </row>
    <row r="4794" spans="1:6" x14ac:dyDescent="0.25">
      <c r="A4794" t="s">
        <v>682</v>
      </c>
      <c r="B4794">
        <v>919</v>
      </c>
      <c r="C4794">
        <v>250</v>
      </c>
      <c r="D4794">
        <v>250</v>
      </c>
      <c r="E4794">
        <v>250</v>
      </c>
      <c r="F4794">
        <v>250</v>
      </c>
    </row>
    <row r="4795" spans="1:6" x14ac:dyDescent="0.25">
      <c r="A4795" t="s">
        <v>683</v>
      </c>
      <c r="B4795">
        <v>919</v>
      </c>
      <c r="C4795">
        <v>1101</v>
      </c>
      <c r="D4795">
        <v>1101</v>
      </c>
      <c r="E4795">
        <v>1101</v>
      </c>
      <c r="F4795">
        <v>1101</v>
      </c>
    </row>
    <row r="4796" spans="1:6" x14ac:dyDescent="0.25">
      <c r="A4796" t="s">
        <v>684</v>
      </c>
      <c r="B4796">
        <v>919</v>
      </c>
      <c r="C4796">
        <v>734</v>
      </c>
      <c r="D4796">
        <v>734</v>
      </c>
      <c r="E4796">
        <v>734</v>
      </c>
      <c r="F4796">
        <v>734</v>
      </c>
    </row>
    <row r="4797" spans="1:6" x14ac:dyDescent="0.25">
      <c r="A4797" t="s">
        <v>685</v>
      </c>
      <c r="B4797">
        <v>919</v>
      </c>
      <c r="C4797">
        <v>1468</v>
      </c>
      <c r="D4797">
        <v>1468</v>
      </c>
      <c r="E4797">
        <v>1468</v>
      </c>
      <c r="F4797">
        <v>1468</v>
      </c>
    </row>
    <row r="4798" spans="1:6" x14ac:dyDescent="0.25">
      <c r="A4798" t="s">
        <v>686</v>
      </c>
      <c r="B4798">
        <v>919</v>
      </c>
    </row>
    <row r="4799" spans="1:6" x14ac:dyDescent="0.25">
      <c r="A4799" t="s">
        <v>687</v>
      </c>
      <c r="B4799">
        <v>919</v>
      </c>
    </row>
    <row r="4800" spans="1:6" x14ac:dyDescent="0.25">
      <c r="A4800" t="s">
        <v>688</v>
      </c>
      <c r="B4800">
        <v>919</v>
      </c>
    </row>
    <row r="4801" spans="1:6" x14ac:dyDescent="0.25">
      <c r="A4801" t="s">
        <v>689</v>
      </c>
      <c r="B4801">
        <v>919</v>
      </c>
      <c r="C4801" t="b">
        <v>0</v>
      </c>
      <c r="D4801" t="b">
        <v>0</v>
      </c>
      <c r="E4801" t="b">
        <v>0</v>
      </c>
      <c r="F4801" t="b">
        <v>0</v>
      </c>
    </row>
    <row r="4802" spans="1:6" x14ac:dyDescent="0.25">
      <c r="A4802" t="s">
        <v>690</v>
      </c>
      <c r="B4802">
        <v>919</v>
      </c>
      <c r="C4802" t="b">
        <v>0</v>
      </c>
      <c r="D4802" t="b">
        <v>0</v>
      </c>
      <c r="E4802" t="b">
        <v>0</v>
      </c>
      <c r="F4802" t="b">
        <v>0</v>
      </c>
    </row>
    <row r="4803" spans="1:6" x14ac:dyDescent="0.25">
      <c r="A4803" t="s">
        <v>676</v>
      </c>
      <c r="B4803">
        <v>921</v>
      </c>
      <c r="C4803">
        <v>200</v>
      </c>
      <c r="D4803">
        <v>9</v>
      </c>
      <c r="E4803">
        <v>2100</v>
      </c>
      <c r="F4803">
        <v>919</v>
      </c>
    </row>
    <row r="4804" spans="1:6" x14ac:dyDescent="0.25">
      <c r="A4804" t="s">
        <v>36</v>
      </c>
      <c r="B4804">
        <v>921</v>
      </c>
      <c r="C4804">
        <v>1</v>
      </c>
      <c r="D4804">
        <v>1</v>
      </c>
      <c r="E4804">
        <v>2</v>
      </c>
      <c r="F4804">
        <v>2</v>
      </c>
    </row>
    <row r="4805" spans="1:6" x14ac:dyDescent="0.25">
      <c r="A4805" t="s">
        <v>503</v>
      </c>
      <c r="B4805">
        <v>921</v>
      </c>
      <c r="C4805" t="s">
        <v>759</v>
      </c>
      <c r="D4805" t="s">
        <v>759</v>
      </c>
      <c r="E4805" t="s">
        <v>771</v>
      </c>
      <c r="F4805" t="s">
        <v>771</v>
      </c>
    </row>
    <row r="4806" spans="1:6" x14ac:dyDescent="0.25">
      <c r="A4806" t="s">
        <v>677</v>
      </c>
      <c r="B4806">
        <v>921</v>
      </c>
      <c r="C4806">
        <v>602</v>
      </c>
      <c r="D4806">
        <v>439</v>
      </c>
      <c r="E4806">
        <v>761</v>
      </c>
      <c r="F4806">
        <v>371</v>
      </c>
    </row>
    <row r="4807" spans="1:6" x14ac:dyDescent="0.25">
      <c r="A4807" t="s">
        <v>42</v>
      </c>
      <c r="B4807">
        <v>921</v>
      </c>
      <c r="C4807">
        <v>25</v>
      </c>
      <c r="D4807">
        <v>25</v>
      </c>
      <c r="E4807">
        <v>30</v>
      </c>
      <c r="F4807">
        <v>25</v>
      </c>
    </row>
    <row r="4808" spans="1:6" x14ac:dyDescent="0.25">
      <c r="A4808" t="s">
        <v>678</v>
      </c>
      <c r="B4808">
        <v>921</v>
      </c>
      <c r="C4808">
        <v>16.399999999999999</v>
      </c>
      <c r="D4808">
        <v>12</v>
      </c>
      <c r="E4808">
        <v>17.3</v>
      </c>
      <c r="F4808">
        <v>10.1</v>
      </c>
    </row>
    <row r="4809" spans="1:6" x14ac:dyDescent="0.25">
      <c r="A4809" t="s">
        <v>41</v>
      </c>
      <c r="B4809">
        <v>921</v>
      </c>
      <c r="C4809">
        <v>0</v>
      </c>
      <c r="D4809">
        <v>0</v>
      </c>
      <c r="E4809">
        <v>0</v>
      </c>
      <c r="F4809">
        <v>0</v>
      </c>
    </row>
    <row r="4810" spans="1:6" x14ac:dyDescent="0.25">
      <c r="A4810" t="s">
        <v>679</v>
      </c>
      <c r="B4810">
        <v>921</v>
      </c>
      <c r="C4810">
        <v>0</v>
      </c>
      <c r="D4810">
        <v>0</v>
      </c>
      <c r="E4810">
        <v>12</v>
      </c>
      <c r="F4810">
        <v>12</v>
      </c>
    </row>
    <row r="4811" spans="1:6" x14ac:dyDescent="0.25">
      <c r="A4811" t="s">
        <v>563</v>
      </c>
      <c r="B4811">
        <v>921</v>
      </c>
      <c r="C4811">
        <v>0</v>
      </c>
      <c r="D4811">
        <v>0</v>
      </c>
      <c r="E4811">
        <v>0</v>
      </c>
      <c r="F4811">
        <v>0</v>
      </c>
    </row>
    <row r="4812" spans="1:6" x14ac:dyDescent="0.25">
      <c r="A4812" t="s">
        <v>680</v>
      </c>
      <c r="B4812">
        <v>921</v>
      </c>
      <c r="C4812">
        <v>0</v>
      </c>
      <c r="D4812">
        <v>0</v>
      </c>
      <c r="E4812">
        <v>0</v>
      </c>
      <c r="F4812">
        <v>0</v>
      </c>
    </row>
    <row r="4813" spans="1:6" x14ac:dyDescent="0.25">
      <c r="A4813" t="s">
        <v>681</v>
      </c>
      <c r="B4813">
        <v>921</v>
      </c>
      <c r="C4813">
        <v>16</v>
      </c>
      <c r="D4813">
        <v>16</v>
      </c>
      <c r="E4813">
        <v>16</v>
      </c>
      <c r="F4813">
        <v>16</v>
      </c>
    </row>
    <row r="4814" spans="1:6" x14ac:dyDescent="0.25">
      <c r="A4814" t="s">
        <v>682</v>
      </c>
      <c r="B4814">
        <v>921</v>
      </c>
      <c r="C4814">
        <v>250</v>
      </c>
      <c r="D4814">
        <v>250</v>
      </c>
      <c r="E4814">
        <v>250</v>
      </c>
      <c r="F4814">
        <v>250</v>
      </c>
    </row>
    <row r="4815" spans="1:6" x14ac:dyDescent="0.25">
      <c r="A4815" t="s">
        <v>683</v>
      </c>
      <c r="B4815">
        <v>921</v>
      </c>
      <c r="C4815">
        <v>1101</v>
      </c>
      <c r="D4815">
        <v>1101</v>
      </c>
      <c r="E4815">
        <v>1320</v>
      </c>
      <c r="F4815">
        <v>1101</v>
      </c>
    </row>
    <row r="4816" spans="1:6" x14ac:dyDescent="0.25">
      <c r="A4816" t="s">
        <v>684</v>
      </c>
      <c r="B4816">
        <v>921</v>
      </c>
      <c r="C4816">
        <v>734</v>
      </c>
      <c r="D4816">
        <v>734</v>
      </c>
      <c r="E4816">
        <v>880</v>
      </c>
      <c r="F4816">
        <v>734</v>
      </c>
    </row>
    <row r="4817" spans="1:6" x14ac:dyDescent="0.25">
      <c r="A4817" t="s">
        <v>685</v>
      </c>
      <c r="B4817">
        <v>921</v>
      </c>
      <c r="C4817">
        <v>1468</v>
      </c>
      <c r="D4817">
        <v>1468</v>
      </c>
      <c r="E4817">
        <v>1760</v>
      </c>
      <c r="F4817">
        <v>1468</v>
      </c>
    </row>
    <row r="4818" spans="1:6" x14ac:dyDescent="0.25">
      <c r="A4818" t="s">
        <v>686</v>
      </c>
      <c r="B4818">
        <v>921</v>
      </c>
    </row>
    <row r="4819" spans="1:6" x14ac:dyDescent="0.25">
      <c r="A4819" t="s">
        <v>687</v>
      </c>
      <c r="B4819">
        <v>921</v>
      </c>
    </row>
    <row r="4820" spans="1:6" x14ac:dyDescent="0.25">
      <c r="A4820" t="s">
        <v>688</v>
      </c>
      <c r="B4820">
        <v>921</v>
      </c>
    </row>
    <row r="4821" spans="1:6" x14ac:dyDescent="0.25">
      <c r="A4821" t="s">
        <v>689</v>
      </c>
      <c r="B4821">
        <v>921</v>
      </c>
      <c r="C4821" t="b">
        <v>0</v>
      </c>
      <c r="D4821" t="b">
        <v>0</v>
      </c>
      <c r="E4821" t="b">
        <v>0</v>
      </c>
      <c r="F4821" t="b">
        <v>0</v>
      </c>
    </row>
    <row r="4822" spans="1:6" x14ac:dyDescent="0.25">
      <c r="A4822" t="s">
        <v>690</v>
      </c>
      <c r="B4822">
        <v>921</v>
      </c>
      <c r="C4822" t="b">
        <v>0</v>
      </c>
      <c r="D4822" t="b">
        <v>0</v>
      </c>
      <c r="E4822" t="b">
        <v>0</v>
      </c>
      <c r="F4822" t="b">
        <v>0</v>
      </c>
    </row>
    <row r="4823" spans="1:6" x14ac:dyDescent="0.25">
      <c r="A4823" t="s">
        <v>676</v>
      </c>
      <c r="B4823">
        <v>937</v>
      </c>
      <c r="C4823">
        <v>912</v>
      </c>
      <c r="D4823">
        <v>14</v>
      </c>
      <c r="E4823">
        <v>12</v>
      </c>
      <c r="F4823">
        <v>13</v>
      </c>
    </row>
    <row r="4824" spans="1:6" x14ac:dyDescent="0.25">
      <c r="A4824" t="s">
        <v>36</v>
      </c>
      <c r="B4824">
        <v>937</v>
      </c>
      <c r="C4824">
        <v>2</v>
      </c>
      <c r="D4824">
        <v>2</v>
      </c>
      <c r="E4824">
        <v>2</v>
      </c>
      <c r="F4824">
        <v>2</v>
      </c>
    </row>
    <row r="4825" spans="1:6" x14ac:dyDescent="0.25">
      <c r="A4825" t="s">
        <v>503</v>
      </c>
      <c r="B4825">
        <v>937</v>
      </c>
      <c r="C4825" t="s">
        <v>754</v>
      </c>
      <c r="D4825" t="s">
        <v>754</v>
      </c>
      <c r="E4825" t="s">
        <v>760</v>
      </c>
      <c r="F4825" t="s">
        <v>760</v>
      </c>
    </row>
    <row r="4826" spans="1:6" x14ac:dyDescent="0.25">
      <c r="A4826" t="s">
        <v>677</v>
      </c>
      <c r="B4826">
        <v>937</v>
      </c>
      <c r="C4826">
        <v>436</v>
      </c>
      <c r="D4826">
        <v>869</v>
      </c>
      <c r="E4826">
        <v>781</v>
      </c>
      <c r="F4826">
        <v>748</v>
      </c>
    </row>
    <row r="4827" spans="1:6" x14ac:dyDescent="0.25">
      <c r="A4827" t="s">
        <v>42</v>
      </c>
      <c r="B4827">
        <v>937</v>
      </c>
      <c r="C4827">
        <v>25</v>
      </c>
      <c r="D4827">
        <v>25</v>
      </c>
      <c r="E4827">
        <v>25</v>
      </c>
      <c r="F4827">
        <v>25</v>
      </c>
    </row>
    <row r="4828" spans="1:6" x14ac:dyDescent="0.25">
      <c r="A4828" t="s">
        <v>678</v>
      </c>
      <c r="B4828">
        <v>937</v>
      </c>
      <c r="C4828">
        <v>11.9</v>
      </c>
      <c r="D4828">
        <v>23.7</v>
      </c>
      <c r="E4828">
        <v>21.3</v>
      </c>
      <c r="F4828">
        <v>20.399999999999999</v>
      </c>
    </row>
    <row r="4829" spans="1:6" x14ac:dyDescent="0.25">
      <c r="A4829" t="s">
        <v>41</v>
      </c>
      <c r="B4829">
        <v>937</v>
      </c>
      <c r="C4829">
        <v>0</v>
      </c>
      <c r="D4829">
        <v>0</v>
      </c>
      <c r="E4829">
        <v>0</v>
      </c>
      <c r="F4829">
        <v>0</v>
      </c>
    </row>
    <row r="4830" spans="1:6" x14ac:dyDescent="0.25">
      <c r="A4830" t="s">
        <v>679</v>
      </c>
      <c r="B4830">
        <v>937</v>
      </c>
      <c r="C4830">
        <v>12</v>
      </c>
      <c r="D4830">
        <v>12</v>
      </c>
      <c r="E4830">
        <v>12</v>
      </c>
      <c r="F4830">
        <v>12</v>
      </c>
    </row>
    <row r="4831" spans="1:6" x14ac:dyDescent="0.25">
      <c r="A4831" t="s">
        <v>563</v>
      </c>
      <c r="B4831">
        <v>937</v>
      </c>
      <c r="C4831">
        <v>0</v>
      </c>
      <c r="D4831">
        <v>0</v>
      </c>
      <c r="E4831">
        <v>0</v>
      </c>
      <c r="F4831">
        <v>0</v>
      </c>
    </row>
    <row r="4832" spans="1:6" x14ac:dyDescent="0.25">
      <c r="A4832" t="s">
        <v>680</v>
      </c>
      <c r="B4832">
        <v>937</v>
      </c>
      <c r="C4832">
        <v>1</v>
      </c>
      <c r="D4832">
        <v>0</v>
      </c>
      <c r="E4832">
        <v>0</v>
      </c>
      <c r="F4832">
        <v>0</v>
      </c>
    </row>
    <row r="4833" spans="1:6" x14ac:dyDescent="0.25">
      <c r="A4833" t="s">
        <v>681</v>
      </c>
      <c r="B4833">
        <v>937</v>
      </c>
      <c r="C4833">
        <v>16</v>
      </c>
      <c r="D4833">
        <v>16</v>
      </c>
      <c r="E4833">
        <v>16</v>
      </c>
      <c r="F4833">
        <v>16</v>
      </c>
    </row>
    <row r="4834" spans="1:6" x14ac:dyDescent="0.25">
      <c r="A4834" t="s">
        <v>682</v>
      </c>
      <c r="B4834">
        <v>937</v>
      </c>
      <c r="C4834">
        <v>250</v>
      </c>
      <c r="D4834">
        <v>250</v>
      </c>
      <c r="E4834">
        <v>250</v>
      </c>
      <c r="F4834">
        <v>250</v>
      </c>
    </row>
    <row r="4835" spans="1:6" x14ac:dyDescent="0.25">
      <c r="A4835" t="s">
        <v>683</v>
      </c>
      <c r="B4835">
        <v>937</v>
      </c>
      <c r="C4835">
        <v>1101</v>
      </c>
      <c r="D4835">
        <v>1101</v>
      </c>
      <c r="E4835">
        <v>1101</v>
      </c>
      <c r="F4835">
        <v>1101</v>
      </c>
    </row>
    <row r="4836" spans="1:6" x14ac:dyDescent="0.25">
      <c r="A4836" t="s">
        <v>684</v>
      </c>
      <c r="B4836">
        <v>937</v>
      </c>
      <c r="C4836">
        <v>734</v>
      </c>
      <c r="D4836">
        <v>734</v>
      </c>
      <c r="E4836">
        <v>734</v>
      </c>
      <c r="F4836">
        <v>734</v>
      </c>
    </row>
    <row r="4837" spans="1:6" x14ac:dyDescent="0.25">
      <c r="A4837" t="s">
        <v>685</v>
      </c>
      <c r="B4837">
        <v>937</v>
      </c>
      <c r="C4837">
        <v>1468</v>
      </c>
      <c r="D4837">
        <v>1468</v>
      </c>
      <c r="E4837">
        <v>1468</v>
      </c>
      <c r="F4837">
        <v>1468</v>
      </c>
    </row>
    <row r="4838" spans="1:6" x14ac:dyDescent="0.25">
      <c r="A4838" t="s">
        <v>686</v>
      </c>
      <c r="B4838">
        <v>937</v>
      </c>
    </row>
    <row r="4839" spans="1:6" x14ac:dyDescent="0.25">
      <c r="A4839" t="s">
        <v>687</v>
      </c>
      <c r="B4839">
        <v>937</v>
      </c>
    </row>
    <row r="4840" spans="1:6" x14ac:dyDescent="0.25">
      <c r="A4840" t="s">
        <v>688</v>
      </c>
      <c r="B4840">
        <v>937</v>
      </c>
    </row>
    <row r="4841" spans="1:6" x14ac:dyDescent="0.25">
      <c r="A4841" t="s">
        <v>689</v>
      </c>
      <c r="B4841">
        <v>937</v>
      </c>
      <c r="C4841" t="b">
        <v>0</v>
      </c>
      <c r="D4841" t="b">
        <v>0</v>
      </c>
      <c r="E4841" t="b">
        <v>0</v>
      </c>
      <c r="F4841" t="b">
        <v>0</v>
      </c>
    </row>
    <row r="4842" spans="1:6" x14ac:dyDescent="0.25">
      <c r="A4842" t="s">
        <v>690</v>
      </c>
      <c r="B4842">
        <v>937</v>
      </c>
      <c r="C4842" t="b">
        <v>0</v>
      </c>
      <c r="D4842" t="b">
        <v>0</v>
      </c>
      <c r="E4842" t="b">
        <v>0</v>
      </c>
      <c r="F4842" t="b">
        <v>0</v>
      </c>
    </row>
    <row r="4843" spans="1:6" x14ac:dyDescent="0.25">
      <c r="A4843" t="s">
        <v>676</v>
      </c>
      <c r="B4843">
        <v>2000</v>
      </c>
      <c r="D4843">
        <v>2050</v>
      </c>
      <c r="F4843">
        <v>812</v>
      </c>
    </row>
    <row r="4844" spans="1:6" x14ac:dyDescent="0.25">
      <c r="A4844" t="s">
        <v>36</v>
      </c>
      <c r="B4844">
        <v>2000</v>
      </c>
      <c r="D4844">
        <v>2</v>
      </c>
      <c r="F4844">
        <v>2</v>
      </c>
    </row>
    <row r="4845" spans="1:6" x14ac:dyDescent="0.25">
      <c r="A4845" t="s">
        <v>503</v>
      </c>
      <c r="B4845">
        <v>2000</v>
      </c>
      <c r="D4845" t="s">
        <v>848</v>
      </c>
      <c r="F4845" t="s">
        <v>753</v>
      </c>
    </row>
    <row r="4846" spans="1:6" x14ac:dyDescent="0.25">
      <c r="A4846" t="s">
        <v>677</v>
      </c>
      <c r="B4846">
        <v>2000</v>
      </c>
      <c r="D4846">
        <v>2650</v>
      </c>
      <c r="F4846">
        <v>2685</v>
      </c>
    </row>
    <row r="4847" spans="1:6" x14ac:dyDescent="0.25">
      <c r="A4847" t="s">
        <v>42</v>
      </c>
      <c r="B4847">
        <v>2000</v>
      </c>
      <c r="D4847">
        <v>40</v>
      </c>
      <c r="F4847">
        <v>40</v>
      </c>
    </row>
    <row r="4848" spans="1:6" x14ac:dyDescent="0.25">
      <c r="A4848" t="s">
        <v>678</v>
      </c>
      <c r="B4848">
        <v>2000</v>
      </c>
      <c r="D4848">
        <v>45.2</v>
      </c>
      <c r="F4848">
        <v>45.8</v>
      </c>
    </row>
    <row r="4849" spans="1:6" x14ac:dyDescent="0.25">
      <c r="A4849" t="s">
        <v>41</v>
      </c>
      <c r="B4849">
        <v>2000</v>
      </c>
      <c r="D4849">
        <v>0</v>
      </c>
      <c r="F4849">
        <v>0</v>
      </c>
    </row>
    <row r="4850" spans="1:6" x14ac:dyDescent="0.25">
      <c r="A4850" t="s">
        <v>679</v>
      </c>
      <c r="B4850">
        <v>2000</v>
      </c>
      <c r="D4850">
        <v>12</v>
      </c>
      <c r="F4850">
        <v>12</v>
      </c>
    </row>
    <row r="4851" spans="1:6" x14ac:dyDescent="0.25">
      <c r="A4851" t="s">
        <v>563</v>
      </c>
      <c r="B4851">
        <v>2000</v>
      </c>
      <c r="D4851">
        <v>0</v>
      </c>
      <c r="F4851">
        <v>0</v>
      </c>
    </row>
    <row r="4852" spans="1:6" x14ac:dyDescent="0.25">
      <c r="A4852" t="s">
        <v>680</v>
      </c>
      <c r="B4852">
        <v>2000</v>
      </c>
      <c r="D4852">
        <v>1</v>
      </c>
      <c r="F4852">
        <v>1</v>
      </c>
    </row>
    <row r="4853" spans="1:6" x14ac:dyDescent="0.25">
      <c r="A4853" t="s">
        <v>681</v>
      </c>
      <c r="B4853">
        <v>2000</v>
      </c>
      <c r="D4853">
        <v>16</v>
      </c>
      <c r="F4853">
        <v>16</v>
      </c>
    </row>
    <row r="4854" spans="1:6" x14ac:dyDescent="0.25">
      <c r="A4854" t="s">
        <v>682</v>
      </c>
      <c r="B4854">
        <v>2000</v>
      </c>
      <c r="D4854">
        <v>100</v>
      </c>
      <c r="F4854">
        <v>100</v>
      </c>
    </row>
    <row r="4855" spans="1:6" x14ac:dyDescent="0.25">
      <c r="A4855" t="s">
        <v>683</v>
      </c>
      <c r="B4855">
        <v>2000</v>
      </c>
      <c r="D4855">
        <v>1761</v>
      </c>
      <c r="F4855">
        <v>1761</v>
      </c>
    </row>
    <row r="4856" spans="1:6" x14ac:dyDescent="0.25">
      <c r="A4856" t="s">
        <v>684</v>
      </c>
      <c r="B4856">
        <v>2000</v>
      </c>
      <c r="D4856">
        <v>1174</v>
      </c>
      <c r="F4856">
        <v>1174</v>
      </c>
    </row>
    <row r="4857" spans="1:6" x14ac:dyDescent="0.25">
      <c r="A4857" t="s">
        <v>685</v>
      </c>
      <c r="B4857">
        <v>2000</v>
      </c>
      <c r="D4857">
        <v>2348</v>
      </c>
      <c r="F4857">
        <v>2348</v>
      </c>
    </row>
    <row r="4858" spans="1:6" x14ac:dyDescent="0.25">
      <c r="A4858" t="s">
        <v>686</v>
      </c>
      <c r="B4858">
        <v>2000</v>
      </c>
    </row>
    <row r="4859" spans="1:6" x14ac:dyDescent="0.25">
      <c r="A4859" t="s">
        <v>687</v>
      </c>
      <c r="B4859">
        <v>2000</v>
      </c>
    </row>
    <row r="4860" spans="1:6" x14ac:dyDescent="0.25">
      <c r="A4860" t="s">
        <v>688</v>
      </c>
      <c r="B4860">
        <v>2000</v>
      </c>
    </row>
    <row r="4861" spans="1:6" x14ac:dyDescent="0.25">
      <c r="A4861" t="s">
        <v>689</v>
      </c>
      <c r="B4861">
        <v>2000</v>
      </c>
      <c r="D4861" t="b">
        <v>0</v>
      </c>
      <c r="F4861" t="b">
        <v>0</v>
      </c>
    </row>
    <row r="4862" spans="1:6" x14ac:dyDescent="0.25">
      <c r="A4862" t="s">
        <v>690</v>
      </c>
      <c r="B4862">
        <v>2000</v>
      </c>
      <c r="D4862" t="b">
        <v>0</v>
      </c>
      <c r="F4862" t="b">
        <v>0</v>
      </c>
    </row>
    <row r="4863" spans="1:6" x14ac:dyDescent="0.25">
      <c r="A4863" t="s">
        <v>676</v>
      </c>
      <c r="B4863">
        <v>2050</v>
      </c>
      <c r="C4863">
        <v>2000</v>
      </c>
      <c r="D4863">
        <v>2100</v>
      </c>
      <c r="E4863">
        <v>2062</v>
      </c>
      <c r="F4863">
        <v>858</v>
      </c>
    </row>
    <row r="4864" spans="1:6" x14ac:dyDescent="0.25">
      <c r="A4864" t="s">
        <v>36</v>
      </c>
      <c r="B4864">
        <v>2050</v>
      </c>
      <c r="C4864">
        <v>3</v>
      </c>
      <c r="D4864">
        <v>3</v>
      </c>
      <c r="E4864">
        <v>3</v>
      </c>
      <c r="F4864">
        <v>3</v>
      </c>
    </row>
    <row r="4865" spans="1:6" x14ac:dyDescent="0.25">
      <c r="A4865" t="s">
        <v>503</v>
      </c>
      <c r="B4865">
        <v>2050</v>
      </c>
      <c r="C4865" t="s">
        <v>848</v>
      </c>
      <c r="D4865" t="s">
        <v>757</v>
      </c>
      <c r="E4865" t="s">
        <v>767</v>
      </c>
      <c r="F4865" t="s">
        <v>767</v>
      </c>
    </row>
    <row r="4866" spans="1:6" x14ac:dyDescent="0.25">
      <c r="A4866" t="s">
        <v>677</v>
      </c>
      <c r="B4866">
        <v>2050</v>
      </c>
      <c r="C4866">
        <v>2650</v>
      </c>
      <c r="D4866">
        <v>2624</v>
      </c>
      <c r="E4866">
        <v>2688</v>
      </c>
      <c r="F4866">
        <v>3130</v>
      </c>
    </row>
    <row r="4867" spans="1:6" x14ac:dyDescent="0.25">
      <c r="A4867" t="s">
        <v>42</v>
      </c>
      <c r="B4867">
        <v>2050</v>
      </c>
      <c r="C4867">
        <v>40</v>
      </c>
      <c r="D4867">
        <v>40</v>
      </c>
      <c r="E4867">
        <v>25</v>
      </c>
      <c r="F4867">
        <v>25</v>
      </c>
    </row>
    <row r="4868" spans="1:6" x14ac:dyDescent="0.25">
      <c r="A4868" t="s">
        <v>678</v>
      </c>
      <c r="B4868">
        <v>2050</v>
      </c>
      <c r="C4868">
        <v>45.2</v>
      </c>
      <c r="D4868">
        <v>44.7</v>
      </c>
      <c r="E4868">
        <v>73.3</v>
      </c>
      <c r="F4868">
        <v>85.4</v>
      </c>
    </row>
    <row r="4869" spans="1:6" x14ac:dyDescent="0.25">
      <c r="A4869" t="s">
        <v>41</v>
      </c>
      <c r="B4869">
        <v>2050</v>
      </c>
      <c r="C4869">
        <v>0</v>
      </c>
      <c r="D4869">
        <v>0</v>
      </c>
      <c r="E4869">
        <v>0</v>
      </c>
      <c r="F4869">
        <v>0</v>
      </c>
    </row>
    <row r="4870" spans="1:6" x14ac:dyDescent="0.25">
      <c r="A4870" t="s">
        <v>679</v>
      </c>
      <c r="B4870">
        <v>2050</v>
      </c>
      <c r="C4870">
        <v>12</v>
      </c>
      <c r="D4870">
        <v>12</v>
      </c>
      <c r="E4870">
        <v>12</v>
      </c>
      <c r="F4870">
        <v>12</v>
      </c>
    </row>
    <row r="4871" spans="1:6" x14ac:dyDescent="0.25">
      <c r="A4871" t="s">
        <v>563</v>
      </c>
      <c r="B4871">
        <v>2050</v>
      </c>
      <c r="C4871">
        <v>0</v>
      </c>
      <c r="D4871">
        <v>0</v>
      </c>
      <c r="E4871">
        <v>0</v>
      </c>
      <c r="F4871">
        <v>0</v>
      </c>
    </row>
    <row r="4872" spans="1:6" x14ac:dyDescent="0.25">
      <c r="A4872" t="s">
        <v>680</v>
      </c>
      <c r="B4872">
        <v>2050</v>
      </c>
      <c r="C4872">
        <v>1</v>
      </c>
      <c r="D4872">
        <v>1</v>
      </c>
      <c r="E4872">
        <v>0</v>
      </c>
      <c r="F4872">
        <v>0</v>
      </c>
    </row>
    <row r="4873" spans="1:6" x14ac:dyDescent="0.25">
      <c r="A4873" t="s">
        <v>681</v>
      </c>
      <c r="B4873">
        <v>2050</v>
      </c>
      <c r="C4873">
        <v>16</v>
      </c>
      <c r="D4873">
        <v>16</v>
      </c>
      <c r="E4873">
        <v>16</v>
      </c>
      <c r="F4873">
        <v>16</v>
      </c>
    </row>
    <row r="4874" spans="1:6" x14ac:dyDescent="0.25">
      <c r="A4874" t="s">
        <v>682</v>
      </c>
      <c r="B4874">
        <v>2050</v>
      </c>
      <c r="C4874">
        <v>375</v>
      </c>
      <c r="D4874">
        <v>375</v>
      </c>
      <c r="E4874">
        <v>375</v>
      </c>
      <c r="F4874">
        <v>375</v>
      </c>
    </row>
    <row r="4875" spans="1:6" x14ac:dyDescent="0.25">
      <c r="A4875" t="s">
        <v>683</v>
      </c>
      <c r="B4875">
        <v>2050</v>
      </c>
      <c r="C4875">
        <v>1761</v>
      </c>
      <c r="D4875">
        <v>1761</v>
      </c>
      <c r="E4875">
        <v>1101</v>
      </c>
      <c r="F4875">
        <v>1101</v>
      </c>
    </row>
    <row r="4876" spans="1:6" x14ac:dyDescent="0.25">
      <c r="A4876" t="s">
        <v>684</v>
      </c>
      <c r="B4876">
        <v>2050</v>
      </c>
      <c r="C4876">
        <v>1174</v>
      </c>
      <c r="D4876">
        <v>1174</v>
      </c>
      <c r="E4876">
        <v>734</v>
      </c>
      <c r="F4876">
        <v>734</v>
      </c>
    </row>
    <row r="4877" spans="1:6" x14ac:dyDescent="0.25">
      <c r="A4877" t="s">
        <v>685</v>
      </c>
      <c r="B4877">
        <v>2050</v>
      </c>
      <c r="C4877">
        <v>2348</v>
      </c>
      <c r="D4877">
        <v>2348</v>
      </c>
      <c r="E4877">
        <v>1468</v>
      </c>
      <c r="F4877">
        <v>1468</v>
      </c>
    </row>
    <row r="4878" spans="1:6" x14ac:dyDescent="0.25">
      <c r="A4878" t="s">
        <v>686</v>
      </c>
      <c r="B4878">
        <v>2050</v>
      </c>
      <c r="F4878">
        <v>17547</v>
      </c>
    </row>
    <row r="4879" spans="1:6" x14ac:dyDescent="0.25">
      <c r="A4879" t="s">
        <v>687</v>
      </c>
      <c r="B4879">
        <v>2050</v>
      </c>
      <c r="F4879">
        <v>-30647</v>
      </c>
    </row>
    <row r="4880" spans="1:6" x14ac:dyDescent="0.25">
      <c r="A4880" t="s">
        <v>688</v>
      </c>
      <c r="B4880">
        <v>2050</v>
      </c>
      <c r="F4880">
        <v>0</v>
      </c>
    </row>
    <row r="4881" spans="1:6" x14ac:dyDescent="0.25">
      <c r="A4881" t="s">
        <v>689</v>
      </c>
      <c r="B4881">
        <v>2050</v>
      </c>
      <c r="C4881" t="b">
        <v>0</v>
      </c>
      <c r="D4881" t="b">
        <v>0</v>
      </c>
      <c r="E4881" t="b">
        <v>0</v>
      </c>
      <c r="F4881" t="b">
        <v>0</v>
      </c>
    </row>
    <row r="4882" spans="1:6" x14ac:dyDescent="0.25">
      <c r="A4882" t="s">
        <v>690</v>
      </c>
      <c r="B4882">
        <v>2050</v>
      </c>
      <c r="C4882" t="b">
        <v>0</v>
      </c>
      <c r="D4882" t="b">
        <v>0</v>
      </c>
      <c r="E4882" t="b">
        <v>0</v>
      </c>
      <c r="F4882" t="b">
        <v>0</v>
      </c>
    </row>
    <row r="4883" spans="1:6" x14ac:dyDescent="0.25">
      <c r="A4883" t="s">
        <v>676</v>
      </c>
      <c r="B4883">
        <v>2062</v>
      </c>
      <c r="F4883">
        <v>2050</v>
      </c>
    </row>
    <row r="4884" spans="1:6" x14ac:dyDescent="0.25">
      <c r="A4884" t="s">
        <v>36</v>
      </c>
      <c r="B4884">
        <v>2062</v>
      </c>
      <c r="F4884">
        <v>1</v>
      </c>
    </row>
    <row r="4885" spans="1:6" x14ac:dyDescent="0.25">
      <c r="A4885" t="s">
        <v>503</v>
      </c>
      <c r="B4885">
        <v>2062</v>
      </c>
      <c r="F4885" t="s">
        <v>767</v>
      </c>
    </row>
    <row r="4886" spans="1:6" x14ac:dyDescent="0.25">
      <c r="A4886" t="s">
        <v>677</v>
      </c>
      <c r="B4886">
        <v>2062</v>
      </c>
      <c r="F4886">
        <v>2688</v>
      </c>
    </row>
    <row r="4887" spans="1:6" x14ac:dyDescent="0.25">
      <c r="A4887" t="s">
        <v>42</v>
      </c>
      <c r="B4887">
        <v>2062</v>
      </c>
      <c r="F4887">
        <v>25</v>
      </c>
    </row>
    <row r="4888" spans="1:6" x14ac:dyDescent="0.25">
      <c r="A4888" t="s">
        <v>678</v>
      </c>
      <c r="B4888">
        <v>2062</v>
      </c>
      <c r="F4888">
        <v>73.3</v>
      </c>
    </row>
    <row r="4889" spans="1:6" x14ac:dyDescent="0.25">
      <c r="A4889" t="s">
        <v>41</v>
      </c>
      <c r="B4889">
        <v>2062</v>
      </c>
      <c r="F4889">
        <v>0</v>
      </c>
    </row>
    <row r="4890" spans="1:6" x14ac:dyDescent="0.25">
      <c r="A4890" t="s">
        <v>679</v>
      </c>
      <c r="B4890">
        <v>2062</v>
      </c>
      <c r="F4890">
        <v>12</v>
      </c>
    </row>
    <row r="4891" spans="1:6" x14ac:dyDescent="0.25">
      <c r="A4891" t="s">
        <v>563</v>
      </c>
      <c r="B4891">
        <v>2062</v>
      </c>
      <c r="F4891">
        <v>0</v>
      </c>
    </row>
    <row r="4892" spans="1:6" x14ac:dyDescent="0.25">
      <c r="A4892" t="s">
        <v>680</v>
      </c>
      <c r="B4892">
        <v>2062</v>
      </c>
      <c r="F4892">
        <v>0</v>
      </c>
    </row>
    <row r="4893" spans="1:6" x14ac:dyDescent="0.25">
      <c r="A4893" t="s">
        <v>681</v>
      </c>
      <c r="B4893">
        <v>2062</v>
      </c>
      <c r="F4893">
        <v>16</v>
      </c>
    </row>
    <row r="4894" spans="1:6" x14ac:dyDescent="0.25">
      <c r="A4894" t="s">
        <v>682</v>
      </c>
      <c r="B4894">
        <v>2062</v>
      </c>
      <c r="F4894">
        <v>200</v>
      </c>
    </row>
    <row r="4895" spans="1:6" x14ac:dyDescent="0.25">
      <c r="A4895" t="s">
        <v>683</v>
      </c>
      <c r="B4895">
        <v>2062</v>
      </c>
      <c r="F4895">
        <v>1101</v>
      </c>
    </row>
    <row r="4896" spans="1:6" x14ac:dyDescent="0.25">
      <c r="A4896" t="s">
        <v>684</v>
      </c>
      <c r="B4896">
        <v>2062</v>
      </c>
      <c r="F4896">
        <v>734</v>
      </c>
    </row>
    <row r="4897" spans="1:6" x14ac:dyDescent="0.25">
      <c r="A4897" t="s">
        <v>685</v>
      </c>
      <c r="B4897">
        <v>2062</v>
      </c>
      <c r="F4897">
        <v>1468</v>
      </c>
    </row>
    <row r="4898" spans="1:6" x14ac:dyDescent="0.25">
      <c r="A4898" t="s">
        <v>686</v>
      </c>
      <c r="B4898">
        <v>2062</v>
      </c>
    </row>
    <row r="4899" spans="1:6" x14ac:dyDescent="0.25">
      <c r="A4899" t="s">
        <v>687</v>
      </c>
      <c r="B4899">
        <v>2062</v>
      </c>
    </row>
    <row r="4900" spans="1:6" x14ac:dyDescent="0.25">
      <c r="A4900" t="s">
        <v>688</v>
      </c>
      <c r="B4900">
        <v>2062</v>
      </c>
    </row>
    <row r="4901" spans="1:6" x14ac:dyDescent="0.25">
      <c r="A4901" t="s">
        <v>689</v>
      </c>
      <c r="B4901">
        <v>2062</v>
      </c>
      <c r="F4901" t="b">
        <v>0</v>
      </c>
    </row>
    <row r="4902" spans="1:6" x14ac:dyDescent="0.25">
      <c r="A4902" t="s">
        <v>690</v>
      </c>
      <c r="B4902">
        <v>2062</v>
      </c>
      <c r="F4902" t="b">
        <v>0</v>
      </c>
    </row>
    <row r="4903" spans="1:6" x14ac:dyDescent="0.25">
      <c r="A4903" t="s">
        <v>676</v>
      </c>
      <c r="B4903">
        <v>2100</v>
      </c>
      <c r="C4903">
        <v>2050</v>
      </c>
      <c r="D4903">
        <v>2124</v>
      </c>
      <c r="E4903">
        <v>2109</v>
      </c>
      <c r="F4903">
        <v>921</v>
      </c>
    </row>
    <row r="4904" spans="1:6" x14ac:dyDescent="0.25">
      <c r="A4904" t="s">
        <v>36</v>
      </c>
      <c r="B4904">
        <v>2100</v>
      </c>
      <c r="C4904">
        <v>4</v>
      </c>
      <c r="D4904">
        <v>3</v>
      </c>
      <c r="E4904">
        <v>3</v>
      </c>
      <c r="F4904">
        <v>3</v>
      </c>
    </row>
    <row r="4905" spans="1:6" x14ac:dyDescent="0.25">
      <c r="A4905" t="s">
        <v>503</v>
      </c>
      <c r="B4905">
        <v>2100</v>
      </c>
      <c r="C4905" t="s">
        <v>757</v>
      </c>
      <c r="D4905" t="s">
        <v>757</v>
      </c>
      <c r="E4905" t="s">
        <v>756</v>
      </c>
      <c r="F4905" t="s">
        <v>771</v>
      </c>
    </row>
    <row r="4906" spans="1:6" x14ac:dyDescent="0.25">
      <c r="A4906" t="s">
        <v>677</v>
      </c>
      <c r="B4906">
        <v>2100</v>
      </c>
      <c r="C4906">
        <v>2624</v>
      </c>
      <c r="D4906">
        <v>430</v>
      </c>
      <c r="E4906">
        <v>2004</v>
      </c>
      <c r="F4906">
        <v>761</v>
      </c>
    </row>
    <row r="4907" spans="1:6" x14ac:dyDescent="0.25">
      <c r="A4907" t="s">
        <v>42</v>
      </c>
      <c r="B4907">
        <v>2100</v>
      </c>
      <c r="C4907">
        <v>40</v>
      </c>
      <c r="D4907">
        <v>40</v>
      </c>
      <c r="E4907">
        <v>35</v>
      </c>
      <c r="F4907">
        <v>35</v>
      </c>
    </row>
    <row r="4908" spans="1:6" x14ac:dyDescent="0.25">
      <c r="A4908" t="s">
        <v>678</v>
      </c>
      <c r="B4908">
        <v>2100</v>
      </c>
      <c r="C4908">
        <v>44.7</v>
      </c>
      <c r="D4908">
        <v>7.3</v>
      </c>
      <c r="E4908">
        <v>39</v>
      </c>
      <c r="F4908">
        <v>14.8</v>
      </c>
    </row>
    <row r="4909" spans="1:6" x14ac:dyDescent="0.25">
      <c r="A4909" t="s">
        <v>41</v>
      </c>
      <c r="B4909">
        <v>2100</v>
      </c>
      <c r="C4909">
        <v>0</v>
      </c>
      <c r="D4909">
        <v>0</v>
      </c>
      <c r="E4909">
        <v>0</v>
      </c>
      <c r="F4909">
        <v>0</v>
      </c>
    </row>
    <row r="4910" spans="1:6" x14ac:dyDescent="0.25">
      <c r="A4910" t="s">
        <v>679</v>
      </c>
      <c r="B4910">
        <v>2100</v>
      </c>
      <c r="C4910">
        <v>24</v>
      </c>
      <c r="D4910">
        <v>24</v>
      </c>
      <c r="E4910">
        <v>12</v>
      </c>
      <c r="F4910">
        <v>12</v>
      </c>
    </row>
    <row r="4911" spans="1:6" x14ac:dyDescent="0.25">
      <c r="A4911" t="s">
        <v>563</v>
      </c>
      <c r="B4911">
        <v>2100</v>
      </c>
      <c r="C4911">
        <v>0</v>
      </c>
      <c r="D4911">
        <v>0</v>
      </c>
      <c r="E4911">
        <v>0</v>
      </c>
      <c r="F4911">
        <v>0</v>
      </c>
    </row>
    <row r="4912" spans="1:6" x14ac:dyDescent="0.25">
      <c r="A4912" t="s">
        <v>680</v>
      </c>
      <c r="B4912">
        <v>2100</v>
      </c>
      <c r="C4912">
        <v>1</v>
      </c>
      <c r="D4912">
        <v>0</v>
      </c>
      <c r="E4912">
        <v>1</v>
      </c>
      <c r="F4912">
        <v>0</v>
      </c>
    </row>
    <row r="4913" spans="1:6" x14ac:dyDescent="0.25">
      <c r="A4913" t="s">
        <v>681</v>
      </c>
      <c r="B4913">
        <v>2100</v>
      </c>
      <c r="C4913">
        <v>16</v>
      </c>
      <c r="D4913">
        <v>16</v>
      </c>
      <c r="E4913">
        <v>16</v>
      </c>
      <c r="F4913">
        <v>16</v>
      </c>
    </row>
    <row r="4914" spans="1:6" x14ac:dyDescent="0.25">
      <c r="A4914" t="s">
        <v>682</v>
      </c>
      <c r="B4914">
        <v>2100</v>
      </c>
      <c r="C4914">
        <v>500</v>
      </c>
      <c r="D4914">
        <v>500</v>
      </c>
      <c r="E4914">
        <v>500</v>
      </c>
      <c r="F4914">
        <v>500</v>
      </c>
    </row>
    <row r="4915" spans="1:6" x14ac:dyDescent="0.25">
      <c r="A4915" t="s">
        <v>683</v>
      </c>
      <c r="B4915">
        <v>2100</v>
      </c>
      <c r="C4915">
        <v>1761</v>
      </c>
      <c r="D4915">
        <v>1761</v>
      </c>
      <c r="E4915">
        <v>1539</v>
      </c>
      <c r="F4915">
        <v>1539</v>
      </c>
    </row>
    <row r="4916" spans="1:6" x14ac:dyDescent="0.25">
      <c r="A4916" t="s">
        <v>684</v>
      </c>
      <c r="B4916">
        <v>2100</v>
      </c>
      <c r="C4916">
        <v>1174</v>
      </c>
      <c r="D4916">
        <v>1174</v>
      </c>
      <c r="E4916">
        <v>1026</v>
      </c>
      <c r="F4916">
        <v>1026</v>
      </c>
    </row>
    <row r="4917" spans="1:6" x14ac:dyDescent="0.25">
      <c r="A4917" t="s">
        <v>685</v>
      </c>
      <c r="B4917">
        <v>2100</v>
      </c>
      <c r="C4917">
        <v>2348</v>
      </c>
      <c r="D4917">
        <v>2348</v>
      </c>
      <c r="E4917">
        <v>2052</v>
      </c>
      <c r="F4917">
        <v>2052</v>
      </c>
    </row>
    <row r="4918" spans="1:6" x14ac:dyDescent="0.25">
      <c r="A4918" t="s">
        <v>686</v>
      </c>
      <c r="B4918">
        <v>2100</v>
      </c>
    </row>
    <row r="4919" spans="1:6" x14ac:dyDescent="0.25">
      <c r="A4919" t="s">
        <v>687</v>
      </c>
      <c r="B4919">
        <v>2100</v>
      </c>
    </row>
    <row r="4920" spans="1:6" x14ac:dyDescent="0.25">
      <c r="A4920" t="s">
        <v>688</v>
      </c>
      <c r="B4920">
        <v>2100</v>
      </c>
    </row>
    <row r="4921" spans="1:6" x14ac:dyDescent="0.25">
      <c r="A4921" t="s">
        <v>689</v>
      </c>
      <c r="B4921">
        <v>2100</v>
      </c>
      <c r="C4921" t="b">
        <v>0</v>
      </c>
      <c r="D4921" t="b">
        <v>0</v>
      </c>
      <c r="E4921" t="b">
        <v>0</v>
      </c>
      <c r="F4921" t="b">
        <v>0</v>
      </c>
    </row>
    <row r="4922" spans="1:6" x14ac:dyDescent="0.25">
      <c r="A4922" t="s">
        <v>690</v>
      </c>
      <c r="B4922">
        <v>2100</v>
      </c>
      <c r="C4922" t="b">
        <v>0</v>
      </c>
      <c r="D4922" t="b">
        <v>0</v>
      </c>
      <c r="E4922" t="b">
        <v>0</v>
      </c>
      <c r="F4922" t="b">
        <v>0</v>
      </c>
    </row>
    <row r="4923" spans="1:6" x14ac:dyDescent="0.25">
      <c r="A4923" t="s">
        <v>676</v>
      </c>
      <c r="B4923">
        <v>2109</v>
      </c>
      <c r="C4923">
        <v>367</v>
      </c>
      <c r="D4923">
        <v>2137</v>
      </c>
      <c r="E4923">
        <v>6</v>
      </c>
      <c r="F4923">
        <v>2100</v>
      </c>
    </row>
    <row r="4924" spans="1:6" x14ac:dyDescent="0.25">
      <c r="A4924" t="s">
        <v>36</v>
      </c>
      <c r="B4924">
        <v>2109</v>
      </c>
      <c r="C4924">
        <v>2</v>
      </c>
      <c r="D4924">
        <v>2</v>
      </c>
      <c r="E4924">
        <v>3</v>
      </c>
      <c r="F4924">
        <v>3</v>
      </c>
    </row>
    <row r="4925" spans="1:6" x14ac:dyDescent="0.25">
      <c r="A4925" t="s">
        <v>503</v>
      </c>
      <c r="B4925">
        <v>2109</v>
      </c>
      <c r="C4925" t="s">
        <v>843</v>
      </c>
      <c r="D4925" t="s">
        <v>843</v>
      </c>
      <c r="E4925" t="s">
        <v>756</v>
      </c>
      <c r="F4925" t="s">
        <v>756</v>
      </c>
    </row>
    <row r="4926" spans="1:6" x14ac:dyDescent="0.25">
      <c r="A4926" t="s">
        <v>677</v>
      </c>
      <c r="B4926">
        <v>2109</v>
      </c>
      <c r="C4926">
        <v>657</v>
      </c>
      <c r="D4926">
        <v>1304</v>
      </c>
      <c r="E4926">
        <v>336</v>
      </c>
      <c r="F4926">
        <v>2004</v>
      </c>
    </row>
    <row r="4927" spans="1:6" x14ac:dyDescent="0.25">
      <c r="A4927" t="s">
        <v>42</v>
      </c>
      <c r="B4927">
        <v>2109</v>
      </c>
      <c r="C4927">
        <v>25</v>
      </c>
      <c r="D4927">
        <v>25</v>
      </c>
      <c r="E4927">
        <v>40</v>
      </c>
      <c r="F4927">
        <v>35</v>
      </c>
    </row>
    <row r="4928" spans="1:6" x14ac:dyDescent="0.25">
      <c r="A4928" t="s">
        <v>678</v>
      </c>
      <c r="B4928">
        <v>2109</v>
      </c>
      <c r="C4928">
        <v>17.899999999999999</v>
      </c>
      <c r="D4928">
        <v>35.6</v>
      </c>
      <c r="E4928">
        <v>5.7</v>
      </c>
      <c r="F4928">
        <v>39</v>
      </c>
    </row>
    <row r="4929" spans="1:6" x14ac:dyDescent="0.25">
      <c r="A4929" t="s">
        <v>41</v>
      </c>
      <c r="B4929">
        <v>2109</v>
      </c>
      <c r="C4929">
        <v>0</v>
      </c>
      <c r="D4929">
        <v>0</v>
      </c>
      <c r="E4929">
        <v>0</v>
      </c>
      <c r="F4929">
        <v>0</v>
      </c>
    </row>
    <row r="4930" spans="1:6" x14ac:dyDescent="0.25">
      <c r="A4930" t="s">
        <v>679</v>
      </c>
      <c r="B4930">
        <v>2109</v>
      </c>
      <c r="C4930">
        <v>12</v>
      </c>
      <c r="D4930">
        <v>12</v>
      </c>
      <c r="E4930">
        <v>12</v>
      </c>
      <c r="F4930">
        <v>12</v>
      </c>
    </row>
    <row r="4931" spans="1:6" x14ac:dyDescent="0.25">
      <c r="A4931" t="s">
        <v>563</v>
      </c>
      <c r="B4931">
        <v>2109</v>
      </c>
      <c r="C4931">
        <v>0</v>
      </c>
      <c r="D4931">
        <v>0</v>
      </c>
      <c r="E4931">
        <v>0</v>
      </c>
      <c r="F4931">
        <v>0</v>
      </c>
    </row>
    <row r="4932" spans="1:6" x14ac:dyDescent="0.25">
      <c r="A4932" t="s">
        <v>680</v>
      </c>
      <c r="B4932">
        <v>2109</v>
      </c>
      <c r="C4932">
        <v>0</v>
      </c>
      <c r="D4932">
        <v>0</v>
      </c>
      <c r="E4932">
        <v>0</v>
      </c>
      <c r="F4932">
        <v>1</v>
      </c>
    </row>
    <row r="4933" spans="1:6" x14ac:dyDescent="0.25">
      <c r="A4933" t="s">
        <v>681</v>
      </c>
      <c r="B4933">
        <v>2109</v>
      </c>
      <c r="C4933">
        <v>16</v>
      </c>
      <c r="D4933">
        <v>16</v>
      </c>
      <c r="E4933">
        <v>16</v>
      </c>
      <c r="F4933">
        <v>16</v>
      </c>
    </row>
    <row r="4934" spans="1:6" x14ac:dyDescent="0.25">
      <c r="A4934" t="s">
        <v>682</v>
      </c>
      <c r="B4934">
        <v>2109</v>
      </c>
      <c r="C4934">
        <v>375</v>
      </c>
      <c r="D4934">
        <v>375</v>
      </c>
      <c r="E4934">
        <v>375</v>
      </c>
      <c r="F4934">
        <v>375</v>
      </c>
    </row>
    <row r="4935" spans="1:6" x14ac:dyDescent="0.25">
      <c r="A4935" t="s">
        <v>683</v>
      </c>
      <c r="B4935">
        <v>2109</v>
      </c>
      <c r="C4935">
        <v>1101</v>
      </c>
      <c r="D4935">
        <v>1101</v>
      </c>
      <c r="E4935">
        <v>1761</v>
      </c>
      <c r="F4935">
        <v>1539</v>
      </c>
    </row>
    <row r="4936" spans="1:6" x14ac:dyDescent="0.25">
      <c r="A4936" t="s">
        <v>684</v>
      </c>
      <c r="B4936">
        <v>2109</v>
      </c>
      <c r="C4936">
        <v>734</v>
      </c>
      <c r="D4936">
        <v>734</v>
      </c>
      <c r="E4936">
        <v>1174</v>
      </c>
      <c r="F4936">
        <v>1026</v>
      </c>
    </row>
    <row r="4937" spans="1:6" x14ac:dyDescent="0.25">
      <c r="A4937" t="s">
        <v>685</v>
      </c>
      <c r="B4937">
        <v>2109</v>
      </c>
      <c r="C4937">
        <v>1468</v>
      </c>
      <c r="D4937">
        <v>1468</v>
      </c>
      <c r="E4937">
        <v>2348</v>
      </c>
      <c r="F4937">
        <v>2052</v>
      </c>
    </row>
    <row r="4938" spans="1:6" x14ac:dyDescent="0.25">
      <c r="A4938" t="s">
        <v>686</v>
      </c>
      <c r="B4938">
        <v>2109</v>
      </c>
    </row>
    <row r="4939" spans="1:6" x14ac:dyDescent="0.25">
      <c r="A4939" t="s">
        <v>687</v>
      </c>
      <c r="B4939">
        <v>2109</v>
      </c>
    </row>
    <row r="4940" spans="1:6" x14ac:dyDescent="0.25">
      <c r="A4940" t="s">
        <v>688</v>
      </c>
      <c r="B4940">
        <v>2109</v>
      </c>
    </row>
    <row r="4941" spans="1:6" x14ac:dyDescent="0.25">
      <c r="A4941" t="s">
        <v>689</v>
      </c>
      <c r="B4941">
        <v>2109</v>
      </c>
      <c r="C4941" t="b">
        <v>0</v>
      </c>
      <c r="D4941" t="b">
        <v>0</v>
      </c>
      <c r="E4941" t="b">
        <v>0</v>
      </c>
      <c r="F4941" t="b">
        <v>0</v>
      </c>
    </row>
    <row r="4942" spans="1:6" x14ac:dyDescent="0.25">
      <c r="A4942" t="s">
        <v>690</v>
      </c>
      <c r="B4942">
        <v>2109</v>
      </c>
      <c r="C4942" t="b">
        <v>0</v>
      </c>
      <c r="D4942" t="b">
        <v>0</v>
      </c>
      <c r="E4942" t="b">
        <v>0</v>
      </c>
      <c r="F4942" t="b">
        <v>0</v>
      </c>
    </row>
    <row r="4943" spans="1:6" x14ac:dyDescent="0.25">
      <c r="A4943" t="s">
        <v>676</v>
      </c>
      <c r="B4943">
        <v>2124</v>
      </c>
      <c r="C4943">
        <v>2100</v>
      </c>
      <c r="D4943">
        <v>2125</v>
      </c>
      <c r="E4943">
        <v>214</v>
      </c>
      <c r="F4943">
        <v>287</v>
      </c>
    </row>
    <row r="4944" spans="1:6" x14ac:dyDescent="0.25">
      <c r="A4944" t="s">
        <v>36</v>
      </c>
      <c r="B4944">
        <v>2124</v>
      </c>
      <c r="C4944">
        <v>3</v>
      </c>
      <c r="D4944">
        <v>4</v>
      </c>
      <c r="E4944">
        <v>2</v>
      </c>
      <c r="F4944">
        <v>3</v>
      </c>
    </row>
    <row r="4945" spans="1:6" x14ac:dyDescent="0.25">
      <c r="A4945" t="s">
        <v>503</v>
      </c>
      <c r="B4945">
        <v>2124</v>
      </c>
      <c r="C4945" t="s">
        <v>757</v>
      </c>
      <c r="D4945" t="s">
        <v>757</v>
      </c>
      <c r="E4945" t="s">
        <v>760</v>
      </c>
      <c r="F4945" t="s">
        <v>760</v>
      </c>
    </row>
    <row r="4946" spans="1:6" x14ac:dyDescent="0.25">
      <c r="A4946" t="s">
        <v>677</v>
      </c>
      <c r="B4946">
        <v>2124</v>
      </c>
      <c r="C4946">
        <v>430</v>
      </c>
      <c r="D4946">
        <v>870</v>
      </c>
      <c r="E4946">
        <v>334</v>
      </c>
      <c r="F4946">
        <v>205</v>
      </c>
    </row>
    <row r="4947" spans="1:6" x14ac:dyDescent="0.25">
      <c r="A4947" t="s">
        <v>42</v>
      </c>
      <c r="B4947">
        <v>2124</v>
      </c>
      <c r="C4947">
        <v>40</v>
      </c>
      <c r="D4947">
        <v>40</v>
      </c>
      <c r="E4947">
        <v>25</v>
      </c>
      <c r="F4947">
        <v>25</v>
      </c>
    </row>
    <row r="4948" spans="1:6" x14ac:dyDescent="0.25">
      <c r="A4948" t="s">
        <v>678</v>
      </c>
      <c r="B4948">
        <v>2124</v>
      </c>
      <c r="C4948">
        <v>7.3</v>
      </c>
      <c r="D4948">
        <v>14.8</v>
      </c>
      <c r="E4948">
        <v>9.1</v>
      </c>
      <c r="F4948">
        <v>5.6</v>
      </c>
    </row>
    <row r="4949" spans="1:6" x14ac:dyDescent="0.25">
      <c r="A4949" t="s">
        <v>41</v>
      </c>
      <c r="B4949">
        <v>2124</v>
      </c>
      <c r="C4949">
        <v>0</v>
      </c>
      <c r="D4949">
        <v>0</v>
      </c>
      <c r="E4949">
        <v>0</v>
      </c>
      <c r="F4949">
        <v>0</v>
      </c>
    </row>
    <row r="4950" spans="1:6" x14ac:dyDescent="0.25">
      <c r="A4950" t="s">
        <v>679</v>
      </c>
      <c r="B4950">
        <v>2124</v>
      </c>
      <c r="C4950">
        <v>12</v>
      </c>
      <c r="D4950">
        <v>12</v>
      </c>
      <c r="E4950">
        <v>12</v>
      </c>
      <c r="F4950">
        <v>12</v>
      </c>
    </row>
    <row r="4951" spans="1:6" x14ac:dyDescent="0.25">
      <c r="A4951" t="s">
        <v>563</v>
      </c>
      <c r="B4951">
        <v>2124</v>
      </c>
      <c r="C4951">
        <v>0</v>
      </c>
      <c r="D4951">
        <v>0</v>
      </c>
      <c r="E4951">
        <v>0</v>
      </c>
      <c r="F4951">
        <v>0</v>
      </c>
    </row>
    <row r="4952" spans="1:6" x14ac:dyDescent="0.25">
      <c r="A4952" t="s">
        <v>680</v>
      </c>
      <c r="B4952">
        <v>2124</v>
      </c>
      <c r="C4952">
        <v>0</v>
      </c>
      <c r="D4952">
        <v>0</v>
      </c>
      <c r="E4952">
        <v>0</v>
      </c>
      <c r="F4952">
        <v>0</v>
      </c>
    </row>
    <row r="4953" spans="1:6" x14ac:dyDescent="0.25">
      <c r="A4953" t="s">
        <v>681</v>
      </c>
      <c r="B4953">
        <v>2124</v>
      </c>
      <c r="C4953">
        <v>16</v>
      </c>
      <c r="D4953">
        <v>16</v>
      </c>
      <c r="E4953">
        <v>16</v>
      </c>
      <c r="F4953">
        <v>16</v>
      </c>
    </row>
    <row r="4954" spans="1:6" x14ac:dyDescent="0.25">
      <c r="A4954" t="s">
        <v>682</v>
      </c>
      <c r="B4954">
        <v>2124</v>
      </c>
      <c r="C4954">
        <v>500</v>
      </c>
      <c r="D4954">
        <v>500</v>
      </c>
      <c r="E4954">
        <v>500</v>
      </c>
      <c r="F4954">
        <v>500</v>
      </c>
    </row>
    <row r="4955" spans="1:6" x14ac:dyDescent="0.25">
      <c r="A4955" t="s">
        <v>683</v>
      </c>
      <c r="B4955">
        <v>2124</v>
      </c>
      <c r="C4955">
        <v>1761</v>
      </c>
      <c r="D4955">
        <v>1761</v>
      </c>
      <c r="E4955">
        <v>1101</v>
      </c>
      <c r="F4955">
        <v>1101</v>
      </c>
    </row>
    <row r="4956" spans="1:6" x14ac:dyDescent="0.25">
      <c r="A4956" t="s">
        <v>684</v>
      </c>
      <c r="B4956">
        <v>2124</v>
      </c>
      <c r="C4956">
        <v>1174</v>
      </c>
      <c r="D4956">
        <v>1174</v>
      </c>
      <c r="E4956">
        <v>734</v>
      </c>
      <c r="F4956">
        <v>734</v>
      </c>
    </row>
    <row r="4957" spans="1:6" x14ac:dyDescent="0.25">
      <c r="A4957" t="s">
        <v>685</v>
      </c>
      <c r="B4957">
        <v>2124</v>
      </c>
      <c r="C4957">
        <v>2348</v>
      </c>
      <c r="D4957">
        <v>2348</v>
      </c>
      <c r="E4957">
        <v>1468</v>
      </c>
      <c r="F4957">
        <v>1468</v>
      </c>
    </row>
    <row r="4958" spans="1:6" x14ac:dyDescent="0.25">
      <c r="A4958" t="s">
        <v>686</v>
      </c>
      <c r="B4958">
        <v>2124</v>
      </c>
    </row>
    <row r="4959" spans="1:6" x14ac:dyDescent="0.25">
      <c r="A4959" t="s">
        <v>687</v>
      </c>
      <c r="B4959">
        <v>2124</v>
      </c>
    </row>
    <row r="4960" spans="1:6" x14ac:dyDescent="0.25">
      <c r="A4960" t="s">
        <v>688</v>
      </c>
      <c r="B4960">
        <v>2124</v>
      </c>
    </row>
    <row r="4961" spans="1:6" x14ac:dyDescent="0.25">
      <c r="A4961" t="s">
        <v>689</v>
      </c>
      <c r="B4961">
        <v>2124</v>
      </c>
      <c r="C4961" t="b">
        <v>0</v>
      </c>
      <c r="D4961" t="b">
        <v>0</v>
      </c>
      <c r="E4961" t="b">
        <v>0</v>
      </c>
      <c r="F4961" t="b">
        <v>0</v>
      </c>
    </row>
    <row r="4962" spans="1:6" x14ac:dyDescent="0.25">
      <c r="A4962" t="s">
        <v>690</v>
      </c>
      <c r="B4962">
        <v>2124</v>
      </c>
      <c r="C4962" t="b">
        <v>0</v>
      </c>
      <c r="D4962" t="b">
        <v>0</v>
      </c>
      <c r="E4962" t="b">
        <v>0</v>
      </c>
      <c r="F4962" t="b">
        <v>0</v>
      </c>
    </row>
    <row r="4963" spans="1:6" x14ac:dyDescent="0.25">
      <c r="A4963" t="s">
        <v>676</v>
      </c>
      <c r="B4963">
        <v>2125</v>
      </c>
      <c r="C4963">
        <v>2124</v>
      </c>
      <c r="D4963">
        <v>40</v>
      </c>
      <c r="E4963">
        <v>2137</v>
      </c>
      <c r="F4963">
        <v>14</v>
      </c>
    </row>
    <row r="4964" spans="1:6" x14ac:dyDescent="0.25">
      <c r="A4964" t="s">
        <v>36</v>
      </c>
      <c r="B4964">
        <v>2125</v>
      </c>
      <c r="C4964">
        <v>4</v>
      </c>
      <c r="D4964">
        <v>3</v>
      </c>
      <c r="E4964">
        <v>3</v>
      </c>
      <c r="F4964">
        <v>2</v>
      </c>
    </row>
    <row r="4965" spans="1:6" x14ac:dyDescent="0.25">
      <c r="A4965" t="s">
        <v>503</v>
      </c>
      <c r="B4965">
        <v>2125</v>
      </c>
      <c r="C4965" t="s">
        <v>757</v>
      </c>
      <c r="D4965" t="s">
        <v>757</v>
      </c>
      <c r="E4965" t="s">
        <v>766</v>
      </c>
      <c r="F4965" t="s">
        <v>766</v>
      </c>
    </row>
    <row r="4966" spans="1:6" x14ac:dyDescent="0.25">
      <c r="A4966" t="s">
        <v>677</v>
      </c>
      <c r="B4966">
        <v>2125</v>
      </c>
      <c r="C4966">
        <v>870</v>
      </c>
      <c r="D4966">
        <v>1530</v>
      </c>
      <c r="E4966">
        <v>2005</v>
      </c>
      <c r="F4966">
        <v>2663</v>
      </c>
    </row>
    <row r="4967" spans="1:6" x14ac:dyDescent="0.25">
      <c r="A4967" t="s">
        <v>42</v>
      </c>
      <c r="B4967">
        <v>2125</v>
      </c>
      <c r="C4967">
        <v>40</v>
      </c>
      <c r="D4967">
        <v>40</v>
      </c>
      <c r="E4967">
        <v>25</v>
      </c>
      <c r="F4967">
        <v>25</v>
      </c>
    </row>
    <row r="4968" spans="1:6" x14ac:dyDescent="0.25">
      <c r="A4968" t="s">
        <v>678</v>
      </c>
      <c r="B4968">
        <v>2125</v>
      </c>
      <c r="C4968">
        <v>14.8</v>
      </c>
      <c r="D4968">
        <v>26.1</v>
      </c>
      <c r="E4968">
        <v>54.7</v>
      </c>
      <c r="F4968">
        <v>72.599999999999994</v>
      </c>
    </row>
    <row r="4969" spans="1:6" x14ac:dyDescent="0.25">
      <c r="A4969" t="s">
        <v>41</v>
      </c>
      <c r="B4969">
        <v>2125</v>
      </c>
      <c r="C4969">
        <v>0</v>
      </c>
      <c r="D4969">
        <v>0</v>
      </c>
      <c r="E4969">
        <v>0</v>
      </c>
      <c r="F4969">
        <v>0</v>
      </c>
    </row>
    <row r="4970" spans="1:6" x14ac:dyDescent="0.25">
      <c r="A4970" t="s">
        <v>679</v>
      </c>
      <c r="B4970">
        <v>2125</v>
      </c>
      <c r="C4970">
        <v>12</v>
      </c>
      <c r="D4970">
        <v>12</v>
      </c>
      <c r="E4970">
        <v>12</v>
      </c>
      <c r="F4970">
        <v>12</v>
      </c>
    </row>
    <row r="4971" spans="1:6" x14ac:dyDescent="0.25">
      <c r="A4971" t="s">
        <v>563</v>
      </c>
      <c r="B4971">
        <v>2125</v>
      </c>
      <c r="C4971">
        <v>0</v>
      </c>
      <c r="D4971">
        <v>0</v>
      </c>
      <c r="E4971">
        <v>0</v>
      </c>
      <c r="F4971">
        <v>0</v>
      </c>
    </row>
    <row r="4972" spans="1:6" x14ac:dyDescent="0.25">
      <c r="A4972" t="s">
        <v>680</v>
      </c>
      <c r="B4972">
        <v>2125</v>
      </c>
      <c r="C4972">
        <v>0</v>
      </c>
      <c r="D4972">
        <v>0</v>
      </c>
      <c r="E4972">
        <v>0</v>
      </c>
      <c r="F4972">
        <v>0</v>
      </c>
    </row>
    <row r="4973" spans="1:6" x14ac:dyDescent="0.25">
      <c r="A4973" t="s">
        <v>681</v>
      </c>
      <c r="B4973">
        <v>2125</v>
      </c>
      <c r="C4973">
        <v>16</v>
      </c>
      <c r="D4973">
        <v>16</v>
      </c>
      <c r="E4973">
        <v>16</v>
      </c>
      <c r="F4973">
        <v>16</v>
      </c>
    </row>
    <row r="4974" spans="1:6" x14ac:dyDescent="0.25">
      <c r="A4974" t="s">
        <v>682</v>
      </c>
      <c r="B4974">
        <v>2125</v>
      </c>
      <c r="C4974">
        <v>500</v>
      </c>
      <c r="D4974">
        <v>500</v>
      </c>
      <c r="E4974">
        <v>500</v>
      </c>
      <c r="F4974">
        <v>500</v>
      </c>
    </row>
    <row r="4975" spans="1:6" x14ac:dyDescent="0.25">
      <c r="A4975" t="s">
        <v>683</v>
      </c>
      <c r="B4975">
        <v>2125</v>
      </c>
      <c r="C4975">
        <v>1761</v>
      </c>
      <c r="D4975">
        <v>1761</v>
      </c>
      <c r="E4975">
        <v>1101</v>
      </c>
      <c r="F4975">
        <v>1101</v>
      </c>
    </row>
    <row r="4976" spans="1:6" x14ac:dyDescent="0.25">
      <c r="A4976" t="s">
        <v>684</v>
      </c>
      <c r="B4976">
        <v>2125</v>
      </c>
      <c r="C4976">
        <v>1174</v>
      </c>
      <c r="D4976">
        <v>1174</v>
      </c>
      <c r="E4976">
        <v>734</v>
      </c>
      <c r="F4976">
        <v>734</v>
      </c>
    </row>
    <row r="4977" spans="1:6" x14ac:dyDescent="0.25">
      <c r="A4977" t="s">
        <v>685</v>
      </c>
      <c r="B4977">
        <v>2125</v>
      </c>
      <c r="C4977">
        <v>2348</v>
      </c>
      <c r="D4977">
        <v>2348</v>
      </c>
      <c r="E4977">
        <v>1468</v>
      </c>
      <c r="F4977">
        <v>1468</v>
      </c>
    </row>
    <row r="4978" spans="1:6" x14ac:dyDescent="0.25">
      <c r="A4978" t="s">
        <v>686</v>
      </c>
      <c r="B4978">
        <v>2125</v>
      </c>
    </row>
    <row r="4979" spans="1:6" x14ac:dyDescent="0.25">
      <c r="A4979" t="s">
        <v>687</v>
      </c>
      <c r="B4979">
        <v>2125</v>
      </c>
    </row>
    <row r="4980" spans="1:6" x14ac:dyDescent="0.25">
      <c r="A4980" t="s">
        <v>688</v>
      </c>
      <c r="B4980">
        <v>2125</v>
      </c>
    </row>
    <row r="4981" spans="1:6" x14ac:dyDescent="0.25">
      <c r="A4981" t="s">
        <v>689</v>
      </c>
      <c r="B4981">
        <v>2125</v>
      </c>
      <c r="C4981" t="b">
        <v>0</v>
      </c>
      <c r="D4981" t="b">
        <v>0</v>
      </c>
      <c r="E4981" t="b">
        <v>0</v>
      </c>
      <c r="F4981" t="b">
        <v>0</v>
      </c>
    </row>
    <row r="4982" spans="1:6" x14ac:dyDescent="0.25">
      <c r="A4982" t="s">
        <v>690</v>
      </c>
      <c r="B4982">
        <v>2125</v>
      </c>
      <c r="C4982" t="b">
        <v>0</v>
      </c>
      <c r="D4982" t="b">
        <v>0</v>
      </c>
      <c r="E4982" t="b">
        <v>0</v>
      </c>
      <c r="F4982" t="b">
        <v>0</v>
      </c>
    </row>
    <row r="4983" spans="1:6" x14ac:dyDescent="0.25">
      <c r="A4983" t="s">
        <v>676</v>
      </c>
      <c r="B4983">
        <v>2137</v>
      </c>
      <c r="C4983">
        <v>2109</v>
      </c>
      <c r="D4983">
        <v>278</v>
      </c>
      <c r="E4983">
        <v>3325</v>
      </c>
      <c r="F4983">
        <v>2125</v>
      </c>
    </row>
    <row r="4984" spans="1:6" x14ac:dyDescent="0.25">
      <c r="A4984" t="s">
        <v>36</v>
      </c>
      <c r="B4984">
        <v>2137</v>
      </c>
      <c r="C4984">
        <v>2</v>
      </c>
      <c r="D4984">
        <v>2</v>
      </c>
      <c r="E4984">
        <v>2</v>
      </c>
      <c r="F4984">
        <v>2</v>
      </c>
    </row>
    <row r="4985" spans="1:6" x14ac:dyDescent="0.25">
      <c r="A4985" t="s">
        <v>503</v>
      </c>
      <c r="B4985">
        <v>2137</v>
      </c>
      <c r="C4985" t="s">
        <v>843</v>
      </c>
      <c r="D4985" t="s">
        <v>830</v>
      </c>
      <c r="E4985" t="s">
        <v>766</v>
      </c>
      <c r="F4985" t="s">
        <v>849</v>
      </c>
    </row>
    <row r="4986" spans="1:6" x14ac:dyDescent="0.25">
      <c r="A4986" t="s">
        <v>677</v>
      </c>
      <c r="B4986">
        <v>2137</v>
      </c>
      <c r="C4986">
        <v>1304</v>
      </c>
      <c r="D4986">
        <v>749</v>
      </c>
      <c r="E4986">
        <v>3082</v>
      </c>
      <c r="F4986">
        <v>2005</v>
      </c>
    </row>
    <row r="4987" spans="1:6" x14ac:dyDescent="0.25">
      <c r="A4987" t="s">
        <v>42</v>
      </c>
      <c r="B4987">
        <v>2137</v>
      </c>
      <c r="C4987">
        <v>25</v>
      </c>
      <c r="D4987">
        <v>25</v>
      </c>
      <c r="E4987">
        <v>25</v>
      </c>
      <c r="F4987">
        <v>25</v>
      </c>
    </row>
    <row r="4988" spans="1:6" x14ac:dyDescent="0.25">
      <c r="A4988" t="s">
        <v>678</v>
      </c>
      <c r="B4988">
        <v>2137</v>
      </c>
      <c r="C4988">
        <v>35.6</v>
      </c>
      <c r="D4988">
        <v>20.399999999999999</v>
      </c>
      <c r="E4988">
        <v>84.1</v>
      </c>
      <c r="F4988">
        <v>54.7</v>
      </c>
    </row>
    <row r="4989" spans="1:6" x14ac:dyDescent="0.25">
      <c r="A4989" t="s">
        <v>41</v>
      </c>
      <c r="B4989">
        <v>2137</v>
      </c>
      <c r="C4989">
        <v>0</v>
      </c>
      <c r="D4989">
        <v>0</v>
      </c>
      <c r="E4989">
        <v>0</v>
      </c>
      <c r="F4989">
        <v>0</v>
      </c>
    </row>
    <row r="4990" spans="1:6" x14ac:dyDescent="0.25">
      <c r="A4990" t="s">
        <v>679</v>
      </c>
      <c r="B4990">
        <v>2137</v>
      </c>
      <c r="C4990">
        <v>12</v>
      </c>
      <c r="D4990">
        <v>12</v>
      </c>
      <c r="E4990">
        <v>12</v>
      </c>
      <c r="F4990">
        <v>12</v>
      </c>
    </row>
    <row r="4991" spans="1:6" x14ac:dyDescent="0.25">
      <c r="A4991" t="s">
        <v>563</v>
      </c>
      <c r="B4991">
        <v>2137</v>
      </c>
      <c r="C4991">
        <v>0</v>
      </c>
      <c r="D4991">
        <v>0</v>
      </c>
      <c r="E4991">
        <v>0</v>
      </c>
      <c r="F4991">
        <v>0</v>
      </c>
    </row>
    <row r="4992" spans="1:6" x14ac:dyDescent="0.25">
      <c r="A4992" t="s">
        <v>680</v>
      </c>
      <c r="B4992">
        <v>2137</v>
      </c>
      <c r="C4992">
        <v>0</v>
      </c>
      <c r="D4992">
        <v>0</v>
      </c>
      <c r="E4992">
        <v>0</v>
      </c>
      <c r="F4992">
        <v>0</v>
      </c>
    </row>
    <row r="4993" spans="1:6" x14ac:dyDescent="0.25">
      <c r="A4993" t="s">
        <v>681</v>
      </c>
      <c r="B4993">
        <v>2137</v>
      </c>
      <c r="C4993">
        <v>16</v>
      </c>
      <c r="D4993">
        <v>16</v>
      </c>
      <c r="E4993">
        <v>16</v>
      </c>
      <c r="F4993">
        <v>16</v>
      </c>
    </row>
    <row r="4994" spans="1:6" x14ac:dyDescent="0.25">
      <c r="A4994" t="s">
        <v>682</v>
      </c>
      <c r="B4994">
        <v>2137</v>
      </c>
      <c r="C4994">
        <v>200</v>
      </c>
      <c r="D4994">
        <v>200</v>
      </c>
      <c r="E4994">
        <v>200</v>
      </c>
      <c r="F4994">
        <v>200</v>
      </c>
    </row>
    <row r="4995" spans="1:6" x14ac:dyDescent="0.25">
      <c r="A4995" t="s">
        <v>683</v>
      </c>
      <c r="B4995">
        <v>2137</v>
      </c>
      <c r="C4995">
        <v>1101</v>
      </c>
      <c r="D4995">
        <v>1101</v>
      </c>
      <c r="E4995">
        <v>1101</v>
      </c>
      <c r="F4995">
        <v>1101</v>
      </c>
    </row>
    <row r="4996" spans="1:6" x14ac:dyDescent="0.25">
      <c r="A4996" t="s">
        <v>684</v>
      </c>
      <c r="B4996">
        <v>2137</v>
      </c>
      <c r="C4996">
        <v>734</v>
      </c>
      <c r="D4996">
        <v>734</v>
      </c>
      <c r="E4996">
        <v>734</v>
      </c>
      <c r="F4996">
        <v>734</v>
      </c>
    </row>
    <row r="4997" spans="1:6" x14ac:dyDescent="0.25">
      <c r="A4997" t="s">
        <v>685</v>
      </c>
      <c r="B4997">
        <v>2137</v>
      </c>
      <c r="C4997">
        <v>1468</v>
      </c>
      <c r="D4997">
        <v>1468</v>
      </c>
      <c r="E4997">
        <v>1468</v>
      </c>
      <c r="F4997">
        <v>1468</v>
      </c>
    </row>
    <row r="4998" spans="1:6" x14ac:dyDescent="0.25">
      <c r="A4998" t="s">
        <v>686</v>
      </c>
      <c r="B4998">
        <v>2137</v>
      </c>
    </row>
    <row r="4999" spans="1:6" x14ac:dyDescent="0.25">
      <c r="A4999" t="s">
        <v>687</v>
      </c>
      <c r="B4999">
        <v>2137</v>
      </c>
    </row>
    <row r="5000" spans="1:6" x14ac:dyDescent="0.25">
      <c r="A5000" t="s">
        <v>688</v>
      </c>
      <c r="B5000">
        <v>2137</v>
      </c>
    </row>
    <row r="5001" spans="1:6" x14ac:dyDescent="0.25">
      <c r="A5001" t="s">
        <v>689</v>
      </c>
      <c r="B5001">
        <v>2137</v>
      </c>
      <c r="C5001" t="b">
        <v>0</v>
      </c>
      <c r="D5001" t="b">
        <v>0</v>
      </c>
      <c r="E5001" t="b">
        <v>0</v>
      </c>
      <c r="F5001" t="b">
        <v>0</v>
      </c>
    </row>
    <row r="5002" spans="1:6" x14ac:dyDescent="0.25">
      <c r="A5002" t="s">
        <v>690</v>
      </c>
      <c r="B5002">
        <v>2137</v>
      </c>
      <c r="C5002" t="b">
        <v>0</v>
      </c>
      <c r="D5002" t="b">
        <v>0</v>
      </c>
      <c r="E5002" t="b">
        <v>0</v>
      </c>
      <c r="F5002" t="b">
        <v>0</v>
      </c>
    </row>
    <row r="5003" spans="1:6" x14ac:dyDescent="0.25">
      <c r="A5003" t="s">
        <v>676</v>
      </c>
      <c r="B5003">
        <v>2200</v>
      </c>
      <c r="E5003">
        <v>2206</v>
      </c>
    </row>
    <row r="5004" spans="1:6" x14ac:dyDescent="0.25">
      <c r="A5004" t="s">
        <v>36</v>
      </c>
      <c r="B5004">
        <v>2200</v>
      </c>
      <c r="E5004">
        <v>2</v>
      </c>
    </row>
    <row r="5005" spans="1:6" x14ac:dyDescent="0.25">
      <c r="A5005" t="s">
        <v>503</v>
      </c>
      <c r="B5005">
        <v>2200</v>
      </c>
      <c r="E5005" t="s">
        <v>850</v>
      </c>
    </row>
    <row r="5006" spans="1:6" x14ac:dyDescent="0.25">
      <c r="A5006" t="s">
        <v>677</v>
      </c>
      <c r="B5006">
        <v>2200</v>
      </c>
      <c r="E5006">
        <v>1344</v>
      </c>
    </row>
    <row r="5007" spans="1:6" x14ac:dyDescent="0.25">
      <c r="A5007" t="s">
        <v>42</v>
      </c>
      <c r="B5007">
        <v>2200</v>
      </c>
      <c r="E5007">
        <v>45</v>
      </c>
    </row>
    <row r="5008" spans="1:6" x14ac:dyDescent="0.25">
      <c r="A5008" t="s">
        <v>678</v>
      </c>
      <c r="B5008">
        <v>2200</v>
      </c>
      <c r="E5008">
        <v>20.399999999999999</v>
      </c>
    </row>
    <row r="5009" spans="1:6" x14ac:dyDescent="0.25">
      <c r="A5009" t="s">
        <v>41</v>
      </c>
      <c r="B5009">
        <v>2200</v>
      </c>
      <c r="E5009">
        <v>0</v>
      </c>
    </row>
    <row r="5010" spans="1:6" x14ac:dyDescent="0.25">
      <c r="A5010" t="s">
        <v>679</v>
      </c>
      <c r="B5010">
        <v>2200</v>
      </c>
      <c r="E5010">
        <v>12</v>
      </c>
    </row>
    <row r="5011" spans="1:6" x14ac:dyDescent="0.25">
      <c r="A5011" t="s">
        <v>563</v>
      </c>
      <c r="B5011">
        <v>2200</v>
      </c>
      <c r="E5011">
        <v>0</v>
      </c>
    </row>
    <row r="5012" spans="1:6" x14ac:dyDescent="0.25">
      <c r="A5012" t="s">
        <v>680</v>
      </c>
      <c r="B5012">
        <v>2200</v>
      </c>
      <c r="E5012">
        <v>1</v>
      </c>
    </row>
    <row r="5013" spans="1:6" x14ac:dyDescent="0.25">
      <c r="A5013" t="s">
        <v>681</v>
      </c>
      <c r="B5013">
        <v>2200</v>
      </c>
      <c r="E5013">
        <v>16</v>
      </c>
    </row>
    <row r="5014" spans="1:6" x14ac:dyDescent="0.25">
      <c r="A5014" t="s">
        <v>682</v>
      </c>
      <c r="B5014">
        <v>2200</v>
      </c>
      <c r="E5014">
        <v>200</v>
      </c>
    </row>
    <row r="5015" spans="1:6" x14ac:dyDescent="0.25">
      <c r="A5015" t="s">
        <v>683</v>
      </c>
      <c r="B5015">
        <v>2200</v>
      </c>
      <c r="E5015">
        <v>1980</v>
      </c>
    </row>
    <row r="5016" spans="1:6" x14ac:dyDescent="0.25">
      <c r="A5016" t="s">
        <v>684</v>
      </c>
      <c r="B5016">
        <v>2200</v>
      </c>
      <c r="E5016">
        <v>1320</v>
      </c>
    </row>
    <row r="5017" spans="1:6" x14ac:dyDescent="0.25">
      <c r="A5017" t="s">
        <v>685</v>
      </c>
      <c r="B5017">
        <v>2200</v>
      </c>
      <c r="E5017">
        <v>2640</v>
      </c>
    </row>
    <row r="5018" spans="1:6" x14ac:dyDescent="0.25">
      <c r="A5018" t="s">
        <v>686</v>
      </c>
      <c r="B5018">
        <v>2200</v>
      </c>
    </row>
    <row r="5019" spans="1:6" x14ac:dyDescent="0.25">
      <c r="A5019" t="s">
        <v>687</v>
      </c>
      <c r="B5019">
        <v>2200</v>
      </c>
    </row>
    <row r="5020" spans="1:6" x14ac:dyDescent="0.25">
      <c r="A5020" t="s">
        <v>688</v>
      </c>
      <c r="B5020">
        <v>2200</v>
      </c>
    </row>
    <row r="5021" spans="1:6" x14ac:dyDescent="0.25">
      <c r="A5021" t="s">
        <v>689</v>
      </c>
      <c r="B5021">
        <v>2200</v>
      </c>
      <c r="E5021" t="b">
        <v>0</v>
      </c>
    </row>
    <row r="5022" spans="1:6" x14ac:dyDescent="0.25">
      <c r="A5022" t="s">
        <v>690</v>
      </c>
      <c r="B5022">
        <v>2200</v>
      </c>
      <c r="E5022" t="b">
        <v>0</v>
      </c>
    </row>
    <row r="5023" spans="1:6" x14ac:dyDescent="0.25">
      <c r="A5023" t="s">
        <v>676</v>
      </c>
      <c r="B5023">
        <v>2206</v>
      </c>
      <c r="C5023">
        <v>16</v>
      </c>
      <c r="D5023">
        <v>2306</v>
      </c>
      <c r="E5023">
        <v>2212</v>
      </c>
      <c r="F5023">
        <v>2200</v>
      </c>
    </row>
    <row r="5024" spans="1:6" x14ac:dyDescent="0.25">
      <c r="A5024" t="s">
        <v>36</v>
      </c>
      <c r="B5024">
        <v>2206</v>
      </c>
      <c r="C5024">
        <v>2</v>
      </c>
      <c r="D5024">
        <v>2</v>
      </c>
      <c r="E5024">
        <v>3</v>
      </c>
      <c r="F5024">
        <v>3</v>
      </c>
    </row>
    <row r="5025" spans="1:6" x14ac:dyDescent="0.25">
      <c r="A5025" t="s">
        <v>503</v>
      </c>
      <c r="B5025">
        <v>2206</v>
      </c>
      <c r="C5025" t="s">
        <v>768</v>
      </c>
      <c r="D5025" t="s">
        <v>768</v>
      </c>
      <c r="E5025" t="s">
        <v>850</v>
      </c>
      <c r="F5025" t="s">
        <v>850</v>
      </c>
    </row>
    <row r="5026" spans="1:6" x14ac:dyDescent="0.25">
      <c r="A5026" t="s">
        <v>677</v>
      </c>
      <c r="B5026">
        <v>2206</v>
      </c>
      <c r="C5026">
        <v>2649</v>
      </c>
      <c r="D5026">
        <v>5261</v>
      </c>
      <c r="E5026">
        <v>1296</v>
      </c>
      <c r="F5026">
        <v>1344</v>
      </c>
    </row>
    <row r="5027" spans="1:6" x14ac:dyDescent="0.25">
      <c r="A5027" t="s">
        <v>42</v>
      </c>
      <c r="B5027">
        <v>2206</v>
      </c>
      <c r="C5027">
        <v>30</v>
      </c>
      <c r="D5027">
        <v>40</v>
      </c>
      <c r="E5027">
        <v>45</v>
      </c>
      <c r="F5027">
        <v>45</v>
      </c>
    </row>
    <row r="5028" spans="1:6" x14ac:dyDescent="0.25">
      <c r="A5028" t="s">
        <v>678</v>
      </c>
      <c r="B5028">
        <v>2206</v>
      </c>
      <c r="C5028">
        <v>60.2</v>
      </c>
      <c r="D5028">
        <v>89.7</v>
      </c>
      <c r="E5028">
        <v>19.600000000000001</v>
      </c>
      <c r="F5028">
        <v>20.399999999999999</v>
      </c>
    </row>
    <row r="5029" spans="1:6" x14ac:dyDescent="0.25">
      <c r="A5029" t="s">
        <v>41</v>
      </c>
      <c r="B5029">
        <v>2206</v>
      </c>
      <c r="C5029">
        <v>0</v>
      </c>
      <c r="D5029">
        <v>0</v>
      </c>
      <c r="E5029">
        <v>0</v>
      </c>
      <c r="F5029">
        <v>0</v>
      </c>
    </row>
    <row r="5030" spans="1:6" x14ac:dyDescent="0.25">
      <c r="A5030" t="s">
        <v>679</v>
      </c>
      <c r="B5030">
        <v>2206</v>
      </c>
      <c r="C5030">
        <v>12</v>
      </c>
      <c r="D5030">
        <v>12</v>
      </c>
      <c r="E5030">
        <v>12</v>
      </c>
      <c r="F5030">
        <v>12</v>
      </c>
    </row>
    <row r="5031" spans="1:6" x14ac:dyDescent="0.25">
      <c r="A5031" t="s">
        <v>563</v>
      </c>
      <c r="B5031">
        <v>2206</v>
      </c>
      <c r="C5031">
        <v>0</v>
      </c>
      <c r="D5031">
        <v>0</v>
      </c>
      <c r="E5031">
        <v>0</v>
      </c>
      <c r="F5031">
        <v>0</v>
      </c>
    </row>
    <row r="5032" spans="1:6" x14ac:dyDescent="0.25">
      <c r="A5032" t="s">
        <v>680</v>
      </c>
      <c r="B5032">
        <v>2206</v>
      </c>
      <c r="C5032">
        <v>0</v>
      </c>
      <c r="D5032">
        <v>0</v>
      </c>
      <c r="E5032">
        <v>1</v>
      </c>
      <c r="F5032">
        <v>1</v>
      </c>
    </row>
    <row r="5033" spans="1:6" x14ac:dyDescent="0.25">
      <c r="A5033" t="s">
        <v>681</v>
      </c>
      <c r="B5033">
        <v>2206</v>
      </c>
      <c r="C5033">
        <v>16</v>
      </c>
      <c r="D5033">
        <v>16</v>
      </c>
      <c r="E5033">
        <v>16</v>
      </c>
      <c r="F5033">
        <v>16</v>
      </c>
    </row>
    <row r="5034" spans="1:6" x14ac:dyDescent="0.25">
      <c r="A5034" t="s">
        <v>682</v>
      </c>
      <c r="B5034">
        <v>2206</v>
      </c>
      <c r="C5034">
        <v>500</v>
      </c>
      <c r="D5034">
        <v>500</v>
      </c>
      <c r="E5034">
        <v>500</v>
      </c>
      <c r="F5034">
        <v>500</v>
      </c>
    </row>
    <row r="5035" spans="1:6" x14ac:dyDescent="0.25">
      <c r="A5035" t="s">
        <v>683</v>
      </c>
      <c r="B5035">
        <v>2206</v>
      </c>
      <c r="C5035">
        <v>1320</v>
      </c>
      <c r="D5035">
        <v>1761</v>
      </c>
      <c r="E5035">
        <v>1980</v>
      </c>
      <c r="F5035">
        <v>1980</v>
      </c>
    </row>
    <row r="5036" spans="1:6" x14ac:dyDescent="0.25">
      <c r="A5036" t="s">
        <v>684</v>
      </c>
      <c r="B5036">
        <v>2206</v>
      </c>
      <c r="C5036">
        <v>880</v>
      </c>
      <c r="D5036">
        <v>1174</v>
      </c>
      <c r="E5036">
        <v>1320</v>
      </c>
      <c r="F5036">
        <v>1320</v>
      </c>
    </row>
    <row r="5037" spans="1:6" x14ac:dyDescent="0.25">
      <c r="A5037" t="s">
        <v>685</v>
      </c>
      <c r="B5037">
        <v>2206</v>
      </c>
      <c r="C5037">
        <v>1760</v>
      </c>
      <c r="D5037">
        <v>2348</v>
      </c>
      <c r="E5037">
        <v>2640</v>
      </c>
      <c r="F5037">
        <v>2640</v>
      </c>
    </row>
    <row r="5038" spans="1:6" x14ac:dyDescent="0.25">
      <c r="A5038" t="s">
        <v>686</v>
      </c>
      <c r="B5038">
        <v>2206</v>
      </c>
    </row>
    <row r="5039" spans="1:6" x14ac:dyDescent="0.25">
      <c r="A5039" t="s">
        <v>687</v>
      </c>
      <c r="B5039">
        <v>2206</v>
      </c>
    </row>
    <row r="5040" spans="1:6" x14ac:dyDescent="0.25">
      <c r="A5040" t="s">
        <v>688</v>
      </c>
      <c r="B5040">
        <v>2206</v>
      </c>
    </row>
    <row r="5041" spans="1:6" x14ac:dyDescent="0.25">
      <c r="A5041" t="s">
        <v>689</v>
      </c>
      <c r="B5041">
        <v>2206</v>
      </c>
      <c r="C5041" t="b">
        <v>0</v>
      </c>
      <c r="D5041" t="b">
        <v>0</v>
      </c>
      <c r="E5041" t="b">
        <v>0</v>
      </c>
      <c r="F5041" t="b">
        <v>0</v>
      </c>
    </row>
    <row r="5042" spans="1:6" x14ac:dyDescent="0.25">
      <c r="A5042" t="s">
        <v>690</v>
      </c>
      <c r="B5042">
        <v>2206</v>
      </c>
      <c r="C5042" t="b">
        <v>0</v>
      </c>
      <c r="D5042" t="b">
        <v>0</v>
      </c>
      <c r="E5042" t="b">
        <v>0</v>
      </c>
      <c r="F5042" t="b">
        <v>0</v>
      </c>
    </row>
    <row r="5043" spans="1:6" x14ac:dyDescent="0.25">
      <c r="A5043" t="s">
        <v>676</v>
      </c>
      <c r="B5043">
        <v>2212</v>
      </c>
      <c r="C5043">
        <v>17</v>
      </c>
      <c r="D5043">
        <v>2312</v>
      </c>
      <c r="E5043">
        <v>344</v>
      </c>
      <c r="F5043">
        <v>2206</v>
      </c>
    </row>
    <row r="5044" spans="1:6" x14ac:dyDescent="0.25">
      <c r="A5044" t="s">
        <v>36</v>
      </c>
      <c r="B5044">
        <v>2212</v>
      </c>
      <c r="C5044">
        <v>1</v>
      </c>
      <c r="D5044">
        <v>2</v>
      </c>
      <c r="E5044">
        <v>3</v>
      </c>
      <c r="F5044">
        <v>3</v>
      </c>
    </row>
    <row r="5045" spans="1:6" x14ac:dyDescent="0.25">
      <c r="A5045" t="s">
        <v>503</v>
      </c>
      <c r="B5045">
        <v>2212</v>
      </c>
      <c r="C5045" t="s">
        <v>769</v>
      </c>
      <c r="D5045" t="s">
        <v>851</v>
      </c>
      <c r="E5045" t="s">
        <v>834</v>
      </c>
      <c r="F5045" t="s">
        <v>850</v>
      </c>
    </row>
    <row r="5046" spans="1:6" x14ac:dyDescent="0.25">
      <c r="A5046" t="s">
        <v>677</v>
      </c>
      <c r="B5046">
        <v>2212</v>
      </c>
      <c r="C5046">
        <v>2640</v>
      </c>
      <c r="D5046">
        <v>5261</v>
      </c>
      <c r="E5046">
        <v>2413</v>
      </c>
      <c r="F5046">
        <v>1296</v>
      </c>
    </row>
    <row r="5047" spans="1:6" x14ac:dyDescent="0.25">
      <c r="A5047" t="s">
        <v>42</v>
      </c>
      <c r="B5047">
        <v>2212</v>
      </c>
      <c r="C5047">
        <v>30</v>
      </c>
      <c r="D5047">
        <v>25</v>
      </c>
      <c r="E5047">
        <v>45</v>
      </c>
      <c r="F5047">
        <v>45</v>
      </c>
    </row>
    <row r="5048" spans="1:6" x14ac:dyDescent="0.25">
      <c r="A5048" t="s">
        <v>678</v>
      </c>
      <c r="B5048">
        <v>2212</v>
      </c>
      <c r="C5048">
        <v>60</v>
      </c>
      <c r="D5048">
        <v>143.5</v>
      </c>
      <c r="E5048">
        <v>36.6</v>
      </c>
      <c r="F5048">
        <v>19.600000000000001</v>
      </c>
    </row>
    <row r="5049" spans="1:6" x14ac:dyDescent="0.25">
      <c r="A5049" t="s">
        <v>41</v>
      </c>
      <c r="B5049">
        <v>2212</v>
      </c>
      <c r="C5049">
        <v>0</v>
      </c>
      <c r="D5049">
        <v>0</v>
      </c>
      <c r="E5049">
        <v>0</v>
      </c>
      <c r="F5049">
        <v>0</v>
      </c>
    </row>
    <row r="5050" spans="1:6" x14ac:dyDescent="0.25">
      <c r="A5050" t="s">
        <v>679</v>
      </c>
      <c r="B5050">
        <v>2212</v>
      </c>
      <c r="C5050">
        <v>0</v>
      </c>
      <c r="D5050">
        <v>0</v>
      </c>
      <c r="E5050">
        <v>12</v>
      </c>
      <c r="F5050">
        <v>12</v>
      </c>
    </row>
    <row r="5051" spans="1:6" x14ac:dyDescent="0.25">
      <c r="A5051" t="s">
        <v>563</v>
      </c>
      <c r="B5051">
        <v>2212</v>
      </c>
      <c r="C5051">
        <v>0</v>
      </c>
      <c r="D5051">
        <v>0</v>
      </c>
      <c r="E5051">
        <v>0</v>
      </c>
      <c r="F5051">
        <v>0</v>
      </c>
    </row>
    <row r="5052" spans="1:6" x14ac:dyDescent="0.25">
      <c r="A5052" t="s">
        <v>680</v>
      </c>
      <c r="B5052">
        <v>2212</v>
      </c>
      <c r="C5052">
        <v>0</v>
      </c>
      <c r="D5052">
        <v>0</v>
      </c>
      <c r="E5052">
        <v>1</v>
      </c>
      <c r="F5052">
        <v>1</v>
      </c>
    </row>
    <row r="5053" spans="1:6" x14ac:dyDescent="0.25">
      <c r="A5053" t="s">
        <v>681</v>
      </c>
      <c r="B5053">
        <v>2212</v>
      </c>
      <c r="C5053">
        <v>16</v>
      </c>
      <c r="D5053">
        <v>16</v>
      </c>
      <c r="E5053">
        <v>16</v>
      </c>
      <c r="F5053">
        <v>16</v>
      </c>
    </row>
    <row r="5054" spans="1:6" x14ac:dyDescent="0.25">
      <c r="A5054" t="s">
        <v>682</v>
      </c>
      <c r="B5054">
        <v>2212</v>
      </c>
      <c r="C5054">
        <v>200</v>
      </c>
      <c r="D5054">
        <v>200</v>
      </c>
      <c r="E5054">
        <v>200</v>
      </c>
      <c r="F5054">
        <v>200</v>
      </c>
    </row>
    <row r="5055" spans="1:6" x14ac:dyDescent="0.25">
      <c r="A5055" t="s">
        <v>683</v>
      </c>
      <c r="B5055">
        <v>2212</v>
      </c>
      <c r="C5055">
        <v>1320</v>
      </c>
      <c r="D5055">
        <v>1101</v>
      </c>
      <c r="E5055">
        <v>1980</v>
      </c>
      <c r="F5055">
        <v>1980</v>
      </c>
    </row>
    <row r="5056" spans="1:6" x14ac:dyDescent="0.25">
      <c r="A5056" t="s">
        <v>684</v>
      </c>
      <c r="B5056">
        <v>2212</v>
      </c>
      <c r="C5056">
        <v>880</v>
      </c>
      <c r="D5056">
        <v>734</v>
      </c>
      <c r="E5056">
        <v>1320</v>
      </c>
      <c r="F5056">
        <v>1320</v>
      </c>
    </row>
    <row r="5057" spans="1:6" x14ac:dyDescent="0.25">
      <c r="A5057" t="s">
        <v>685</v>
      </c>
      <c r="B5057">
        <v>2212</v>
      </c>
      <c r="C5057">
        <v>1760</v>
      </c>
      <c r="D5057">
        <v>1468</v>
      </c>
      <c r="E5057">
        <v>2640</v>
      </c>
      <c r="F5057">
        <v>2640</v>
      </c>
    </row>
    <row r="5058" spans="1:6" x14ac:dyDescent="0.25">
      <c r="A5058" t="s">
        <v>686</v>
      </c>
      <c r="B5058">
        <v>2212</v>
      </c>
    </row>
    <row r="5059" spans="1:6" x14ac:dyDescent="0.25">
      <c r="A5059" t="s">
        <v>687</v>
      </c>
      <c r="B5059">
        <v>2212</v>
      </c>
    </row>
    <row r="5060" spans="1:6" x14ac:dyDescent="0.25">
      <c r="A5060" t="s">
        <v>688</v>
      </c>
      <c r="B5060">
        <v>2212</v>
      </c>
    </row>
    <row r="5061" spans="1:6" x14ac:dyDescent="0.25">
      <c r="A5061" t="s">
        <v>689</v>
      </c>
      <c r="B5061">
        <v>2212</v>
      </c>
      <c r="C5061" t="b">
        <v>0</v>
      </c>
      <c r="D5061" t="b">
        <v>0</v>
      </c>
      <c r="E5061" t="b">
        <v>0</v>
      </c>
      <c r="F5061" t="b">
        <v>0</v>
      </c>
    </row>
    <row r="5062" spans="1:6" x14ac:dyDescent="0.25">
      <c r="A5062" t="s">
        <v>690</v>
      </c>
      <c r="B5062">
        <v>2212</v>
      </c>
      <c r="C5062" t="b">
        <v>0</v>
      </c>
      <c r="D5062" t="b">
        <v>0</v>
      </c>
      <c r="E5062" t="b">
        <v>0</v>
      </c>
      <c r="F5062" t="b">
        <v>0</v>
      </c>
    </row>
    <row r="5063" spans="1:6" x14ac:dyDescent="0.25">
      <c r="A5063" t="s">
        <v>676</v>
      </c>
      <c r="B5063">
        <v>2306</v>
      </c>
      <c r="C5063">
        <v>2206</v>
      </c>
    </row>
    <row r="5064" spans="1:6" x14ac:dyDescent="0.25">
      <c r="A5064" t="s">
        <v>36</v>
      </c>
      <c r="B5064">
        <v>2306</v>
      </c>
      <c r="C5064">
        <v>1</v>
      </c>
    </row>
    <row r="5065" spans="1:6" x14ac:dyDescent="0.25">
      <c r="A5065" t="s">
        <v>503</v>
      </c>
      <c r="B5065">
        <v>2306</v>
      </c>
      <c r="C5065" t="s">
        <v>768</v>
      </c>
    </row>
    <row r="5066" spans="1:6" x14ac:dyDescent="0.25">
      <c r="A5066" t="s">
        <v>677</v>
      </c>
      <c r="B5066">
        <v>2306</v>
      </c>
      <c r="C5066">
        <v>5261</v>
      </c>
    </row>
    <row r="5067" spans="1:6" x14ac:dyDescent="0.25">
      <c r="A5067" t="s">
        <v>42</v>
      </c>
      <c r="B5067">
        <v>2306</v>
      </c>
      <c r="C5067">
        <v>30</v>
      </c>
    </row>
    <row r="5068" spans="1:6" x14ac:dyDescent="0.25">
      <c r="A5068" t="s">
        <v>678</v>
      </c>
      <c r="B5068">
        <v>2306</v>
      </c>
      <c r="C5068">
        <v>119.6</v>
      </c>
    </row>
    <row r="5069" spans="1:6" x14ac:dyDescent="0.25">
      <c r="A5069" t="s">
        <v>41</v>
      </c>
      <c r="B5069">
        <v>2306</v>
      </c>
      <c r="C5069">
        <v>0</v>
      </c>
    </row>
    <row r="5070" spans="1:6" x14ac:dyDescent="0.25">
      <c r="A5070" t="s">
        <v>679</v>
      </c>
      <c r="B5070">
        <v>2306</v>
      </c>
      <c r="C5070">
        <v>12</v>
      </c>
    </row>
    <row r="5071" spans="1:6" x14ac:dyDescent="0.25">
      <c r="A5071" t="s">
        <v>563</v>
      </c>
      <c r="B5071">
        <v>2306</v>
      </c>
      <c r="C5071">
        <v>0</v>
      </c>
    </row>
    <row r="5072" spans="1:6" x14ac:dyDescent="0.25">
      <c r="A5072" t="s">
        <v>680</v>
      </c>
      <c r="B5072">
        <v>2306</v>
      </c>
      <c r="C5072">
        <v>0</v>
      </c>
    </row>
    <row r="5073" spans="1:3" x14ac:dyDescent="0.25">
      <c r="A5073" t="s">
        <v>681</v>
      </c>
      <c r="B5073">
        <v>2306</v>
      </c>
      <c r="C5073">
        <v>16</v>
      </c>
    </row>
    <row r="5074" spans="1:3" x14ac:dyDescent="0.25">
      <c r="A5074" t="s">
        <v>682</v>
      </c>
      <c r="B5074">
        <v>2306</v>
      </c>
      <c r="C5074">
        <v>200</v>
      </c>
    </row>
    <row r="5075" spans="1:3" x14ac:dyDescent="0.25">
      <c r="A5075" t="s">
        <v>683</v>
      </c>
      <c r="B5075">
        <v>2306</v>
      </c>
      <c r="C5075">
        <v>1320</v>
      </c>
    </row>
    <row r="5076" spans="1:3" x14ac:dyDescent="0.25">
      <c r="A5076" t="s">
        <v>684</v>
      </c>
      <c r="B5076">
        <v>2306</v>
      </c>
      <c r="C5076">
        <v>880</v>
      </c>
    </row>
    <row r="5077" spans="1:3" x14ac:dyDescent="0.25">
      <c r="A5077" t="s">
        <v>685</v>
      </c>
      <c r="B5077">
        <v>2306</v>
      </c>
      <c r="C5077">
        <v>1760</v>
      </c>
    </row>
    <row r="5078" spans="1:3" x14ac:dyDescent="0.25">
      <c r="A5078" t="s">
        <v>686</v>
      </c>
      <c r="B5078">
        <v>2306</v>
      </c>
    </row>
    <row r="5079" spans="1:3" x14ac:dyDescent="0.25">
      <c r="A5079" t="s">
        <v>687</v>
      </c>
      <c r="B5079">
        <v>2306</v>
      </c>
    </row>
    <row r="5080" spans="1:3" x14ac:dyDescent="0.25">
      <c r="A5080" t="s">
        <v>688</v>
      </c>
      <c r="B5080">
        <v>2306</v>
      </c>
    </row>
    <row r="5081" spans="1:3" x14ac:dyDescent="0.25">
      <c r="A5081" t="s">
        <v>689</v>
      </c>
      <c r="B5081">
        <v>2306</v>
      </c>
      <c r="C5081" t="b">
        <v>0</v>
      </c>
    </row>
    <row r="5082" spans="1:3" x14ac:dyDescent="0.25">
      <c r="A5082" t="s">
        <v>690</v>
      </c>
      <c r="B5082">
        <v>2306</v>
      </c>
      <c r="C5082" t="b">
        <v>0</v>
      </c>
    </row>
    <row r="5083" spans="1:3" x14ac:dyDescent="0.25">
      <c r="A5083" t="s">
        <v>676</v>
      </c>
      <c r="B5083">
        <v>2312</v>
      </c>
      <c r="C5083">
        <v>2212</v>
      </c>
    </row>
    <row r="5084" spans="1:3" x14ac:dyDescent="0.25">
      <c r="A5084" t="s">
        <v>36</v>
      </c>
      <c r="B5084">
        <v>2312</v>
      </c>
      <c r="C5084">
        <v>1</v>
      </c>
    </row>
    <row r="5085" spans="1:3" x14ac:dyDescent="0.25">
      <c r="A5085" t="s">
        <v>503</v>
      </c>
      <c r="B5085">
        <v>2312</v>
      </c>
      <c r="C5085" t="s">
        <v>851</v>
      </c>
    </row>
    <row r="5086" spans="1:3" x14ac:dyDescent="0.25">
      <c r="A5086" t="s">
        <v>677</v>
      </c>
      <c r="B5086">
        <v>2312</v>
      </c>
      <c r="C5086">
        <v>5261</v>
      </c>
    </row>
    <row r="5087" spans="1:3" x14ac:dyDescent="0.25">
      <c r="A5087" t="s">
        <v>42</v>
      </c>
      <c r="B5087">
        <v>2312</v>
      </c>
      <c r="C5087">
        <v>30</v>
      </c>
    </row>
    <row r="5088" spans="1:3" x14ac:dyDescent="0.25">
      <c r="A5088" t="s">
        <v>678</v>
      </c>
      <c r="B5088">
        <v>2312</v>
      </c>
      <c r="C5088">
        <v>119.6</v>
      </c>
    </row>
    <row r="5089" spans="1:3" x14ac:dyDescent="0.25">
      <c r="A5089" t="s">
        <v>41</v>
      </c>
      <c r="B5089">
        <v>2312</v>
      </c>
      <c r="C5089">
        <v>0</v>
      </c>
    </row>
    <row r="5090" spans="1:3" x14ac:dyDescent="0.25">
      <c r="A5090" t="s">
        <v>679</v>
      </c>
      <c r="B5090">
        <v>2312</v>
      </c>
      <c r="C5090">
        <v>0</v>
      </c>
    </row>
    <row r="5091" spans="1:3" x14ac:dyDescent="0.25">
      <c r="A5091" t="s">
        <v>563</v>
      </c>
      <c r="B5091">
        <v>2312</v>
      </c>
      <c r="C5091">
        <v>0</v>
      </c>
    </row>
    <row r="5092" spans="1:3" x14ac:dyDescent="0.25">
      <c r="A5092" t="s">
        <v>680</v>
      </c>
      <c r="B5092">
        <v>2312</v>
      </c>
      <c r="C5092">
        <v>0</v>
      </c>
    </row>
    <row r="5093" spans="1:3" x14ac:dyDescent="0.25">
      <c r="A5093" t="s">
        <v>681</v>
      </c>
      <c r="B5093">
        <v>2312</v>
      </c>
      <c r="C5093">
        <v>16</v>
      </c>
    </row>
    <row r="5094" spans="1:3" x14ac:dyDescent="0.25">
      <c r="A5094" t="s">
        <v>682</v>
      </c>
      <c r="B5094">
        <v>2312</v>
      </c>
      <c r="C5094">
        <v>200</v>
      </c>
    </row>
    <row r="5095" spans="1:3" x14ac:dyDescent="0.25">
      <c r="A5095" t="s">
        <v>683</v>
      </c>
      <c r="B5095">
        <v>2312</v>
      </c>
      <c r="C5095">
        <v>1320</v>
      </c>
    </row>
    <row r="5096" spans="1:3" x14ac:dyDescent="0.25">
      <c r="A5096" t="s">
        <v>684</v>
      </c>
      <c r="B5096">
        <v>2312</v>
      </c>
      <c r="C5096">
        <v>880</v>
      </c>
    </row>
    <row r="5097" spans="1:3" x14ac:dyDescent="0.25">
      <c r="A5097" t="s">
        <v>685</v>
      </c>
      <c r="B5097">
        <v>2312</v>
      </c>
      <c r="C5097">
        <v>1760</v>
      </c>
    </row>
    <row r="5098" spans="1:3" x14ac:dyDescent="0.25">
      <c r="A5098" t="s">
        <v>686</v>
      </c>
      <c r="B5098">
        <v>2312</v>
      </c>
    </row>
    <row r="5099" spans="1:3" x14ac:dyDescent="0.25">
      <c r="A5099" t="s">
        <v>687</v>
      </c>
      <c r="B5099">
        <v>2312</v>
      </c>
    </row>
    <row r="5100" spans="1:3" x14ac:dyDescent="0.25">
      <c r="A5100" t="s">
        <v>688</v>
      </c>
      <c r="B5100">
        <v>2312</v>
      </c>
    </row>
    <row r="5101" spans="1:3" x14ac:dyDescent="0.25">
      <c r="A5101" t="s">
        <v>689</v>
      </c>
      <c r="B5101">
        <v>2312</v>
      </c>
      <c r="C5101" t="b">
        <v>0</v>
      </c>
    </row>
    <row r="5102" spans="1:3" x14ac:dyDescent="0.25">
      <c r="A5102" t="s">
        <v>690</v>
      </c>
      <c r="B5102">
        <v>2312</v>
      </c>
      <c r="C5102" t="b">
        <v>0</v>
      </c>
    </row>
    <row r="5103" spans="1:3" x14ac:dyDescent="0.25">
      <c r="A5103" t="s">
        <v>676</v>
      </c>
      <c r="B5103">
        <v>2324</v>
      </c>
      <c r="C5103">
        <v>3450</v>
      </c>
    </row>
    <row r="5104" spans="1:3" x14ac:dyDescent="0.25">
      <c r="A5104" t="s">
        <v>36</v>
      </c>
      <c r="B5104">
        <v>2324</v>
      </c>
      <c r="C5104">
        <v>2</v>
      </c>
    </row>
    <row r="5105" spans="1:3" x14ac:dyDescent="0.25">
      <c r="A5105" t="s">
        <v>503</v>
      </c>
      <c r="B5105">
        <v>2324</v>
      </c>
      <c r="C5105" t="s">
        <v>810</v>
      </c>
    </row>
    <row r="5106" spans="1:3" x14ac:dyDescent="0.25">
      <c r="A5106" t="s">
        <v>677</v>
      </c>
      <c r="B5106">
        <v>2324</v>
      </c>
      <c r="C5106">
        <v>2635</v>
      </c>
    </row>
    <row r="5107" spans="1:3" x14ac:dyDescent="0.25">
      <c r="A5107" t="s">
        <v>42</v>
      </c>
      <c r="B5107">
        <v>2324</v>
      </c>
      <c r="C5107">
        <v>40</v>
      </c>
    </row>
    <row r="5108" spans="1:3" x14ac:dyDescent="0.25">
      <c r="A5108" t="s">
        <v>678</v>
      </c>
      <c r="B5108">
        <v>2324</v>
      </c>
      <c r="C5108">
        <v>44.9</v>
      </c>
    </row>
    <row r="5109" spans="1:3" x14ac:dyDescent="0.25">
      <c r="A5109" t="s">
        <v>41</v>
      </c>
      <c r="B5109">
        <v>2324</v>
      </c>
      <c r="C5109">
        <v>0</v>
      </c>
    </row>
    <row r="5110" spans="1:3" x14ac:dyDescent="0.25">
      <c r="A5110" t="s">
        <v>679</v>
      </c>
      <c r="B5110">
        <v>2324</v>
      </c>
      <c r="C5110">
        <v>12</v>
      </c>
    </row>
    <row r="5111" spans="1:3" x14ac:dyDescent="0.25">
      <c r="A5111" t="s">
        <v>563</v>
      </c>
      <c r="B5111">
        <v>2324</v>
      </c>
      <c r="C5111">
        <v>0</v>
      </c>
    </row>
    <row r="5112" spans="1:3" x14ac:dyDescent="0.25">
      <c r="A5112" t="s">
        <v>680</v>
      </c>
      <c r="B5112">
        <v>2324</v>
      </c>
      <c r="C5112">
        <v>0</v>
      </c>
    </row>
    <row r="5113" spans="1:3" x14ac:dyDescent="0.25">
      <c r="A5113" t="s">
        <v>681</v>
      </c>
      <c r="B5113">
        <v>2324</v>
      </c>
      <c r="C5113">
        <v>16</v>
      </c>
    </row>
    <row r="5114" spans="1:3" x14ac:dyDescent="0.25">
      <c r="A5114" t="s">
        <v>682</v>
      </c>
      <c r="B5114">
        <v>2324</v>
      </c>
      <c r="C5114">
        <v>200</v>
      </c>
    </row>
    <row r="5115" spans="1:3" x14ac:dyDescent="0.25">
      <c r="A5115" t="s">
        <v>683</v>
      </c>
      <c r="B5115">
        <v>2324</v>
      </c>
      <c r="C5115">
        <v>1761</v>
      </c>
    </row>
    <row r="5116" spans="1:3" x14ac:dyDescent="0.25">
      <c r="A5116" t="s">
        <v>684</v>
      </c>
      <c r="B5116">
        <v>2324</v>
      </c>
      <c r="C5116">
        <v>1174</v>
      </c>
    </row>
    <row r="5117" spans="1:3" x14ac:dyDescent="0.25">
      <c r="A5117" t="s">
        <v>685</v>
      </c>
      <c r="B5117">
        <v>2324</v>
      </c>
      <c r="C5117">
        <v>2348</v>
      </c>
    </row>
    <row r="5118" spans="1:3" x14ac:dyDescent="0.25">
      <c r="A5118" t="s">
        <v>686</v>
      </c>
      <c r="B5118">
        <v>2324</v>
      </c>
    </row>
    <row r="5119" spans="1:3" x14ac:dyDescent="0.25">
      <c r="A5119" t="s">
        <v>687</v>
      </c>
      <c r="B5119">
        <v>2324</v>
      </c>
    </row>
    <row r="5120" spans="1:3" x14ac:dyDescent="0.25">
      <c r="A5120" t="s">
        <v>688</v>
      </c>
      <c r="B5120">
        <v>2324</v>
      </c>
    </row>
    <row r="5121" spans="1:4" x14ac:dyDescent="0.25">
      <c r="A5121" t="s">
        <v>689</v>
      </c>
      <c r="B5121">
        <v>2324</v>
      </c>
      <c r="C5121" t="b">
        <v>0</v>
      </c>
    </row>
    <row r="5122" spans="1:4" x14ac:dyDescent="0.25">
      <c r="A5122" t="s">
        <v>690</v>
      </c>
      <c r="B5122">
        <v>2324</v>
      </c>
      <c r="C5122" t="b">
        <v>0</v>
      </c>
    </row>
    <row r="5123" spans="1:4" x14ac:dyDescent="0.25">
      <c r="A5123" t="s">
        <v>676</v>
      </c>
      <c r="B5123">
        <v>2900</v>
      </c>
      <c r="D5123">
        <v>2950</v>
      </c>
    </row>
    <row r="5124" spans="1:4" x14ac:dyDescent="0.25">
      <c r="A5124" t="s">
        <v>36</v>
      </c>
      <c r="B5124">
        <v>2900</v>
      </c>
      <c r="D5124">
        <v>3</v>
      </c>
    </row>
    <row r="5125" spans="1:4" x14ac:dyDescent="0.25">
      <c r="A5125" t="s">
        <v>503</v>
      </c>
      <c r="B5125">
        <v>2900</v>
      </c>
      <c r="D5125" t="s">
        <v>757</v>
      </c>
    </row>
    <row r="5126" spans="1:4" x14ac:dyDescent="0.25">
      <c r="A5126" t="s">
        <v>677</v>
      </c>
      <c r="B5126">
        <v>2900</v>
      </c>
      <c r="D5126">
        <v>2530</v>
      </c>
    </row>
    <row r="5127" spans="1:4" x14ac:dyDescent="0.25">
      <c r="A5127" t="s">
        <v>42</v>
      </c>
      <c r="B5127">
        <v>2900</v>
      </c>
      <c r="D5127">
        <v>40</v>
      </c>
    </row>
    <row r="5128" spans="1:4" x14ac:dyDescent="0.25">
      <c r="A5128" t="s">
        <v>678</v>
      </c>
      <c r="B5128">
        <v>2900</v>
      </c>
      <c r="D5128">
        <v>43.1</v>
      </c>
    </row>
    <row r="5129" spans="1:4" x14ac:dyDescent="0.25">
      <c r="A5129" t="s">
        <v>41</v>
      </c>
      <c r="B5129">
        <v>2900</v>
      </c>
      <c r="D5129">
        <v>0</v>
      </c>
    </row>
    <row r="5130" spans="1:4" x14ac:dyDescent="0.25">
      <c r="A5130" t="s">
        <v>679</v>
      </c>
      <c r="B5130">
        <v>2900</v>
      </c>
      <c r="D5130">
        <v>12</v>
      </c>
    </row>
    <row r="5131" spans="1:4" x14ac:dyDescent="0.25">
      <c r="A5131" t="s">
        <v>563</v>
      </c>
      <c r="B5131">
        <v>2900</v>
      </c>
      <c r="D5131">
        <v>0</v>
      </c>
    </row>
    <row r="5132" spans="1:4" x14ac:dyDescent="0.25">
      <c r="A5132" t="s">
        <v>680</v>
      </c>
      <c r="B5132">
        <v>2900</v>
      </c>
      <c r="D5132">
        <v>0</v>
      </c>
    </row>
    <row r="5133" spans="1:4" x14ac:dyDescent="0.25">
      <c r="A5133" t="s">
        <v>681</v>
      </c>
      <c r="B5133">
        <v>2900</v>
      </c>
      <c r="D5133">
        <v>16</v>
      </c>
    </row>
    <row r="5134" spans="1:4" x14ac:dyDescent="0.25">
      <c r="A5134" t="s">
        <v>682</v>
      </c>
      <c r="B5134">
        <v>2900</v>
      </c>
      <c r="D5134">
        <v>200</v>
      </c>
    </row>
    <row r="5135" spans="1:4" x14ac:dyDescent="0.25">
      <c r="A5135" t="s">
        <v>683</v>
      </c>
      <c r="B5135">
        <v>2900</v>
      </c>
      <c r="D5135">
        <v>1761</v>
      </c>
    </row>
    <row r="5136" spans="1:4" x14ac:dyDescent="0.25">
      <c r="A5136" t="s">
        <v>684</v>
      </c>
      <c r="B5136">
        <v>2900</v>
      </c>
      <c r="D5136">
        <v>1174</v>
      </c>
    </row>
    <row r="5137" spans="1:6" x14ac:dyDescent="0.25">
      <c r="A5137" t="s">
        <v>685</v>
      </c>
      <c r="B5137">
        <v>2900</v>
      </c>
      <c r="D5137">
        <v>2348</v>
      </c>
    </row>
    <row r="5138" spans="1:6" x14ac:dyDescent="0.25">
      <c r="A5138" t="s">
        <v>686</v>
      </c>
      <c r="B5138">
        <v>2900</v>
      </c>
    </row>
    <row r="5139" spans="1:6" x14ac:dyDescent="0.25">
      <c r="A5139" t="s">
        <v>687</v>
      </c>
      <c r="B5139">
        <v>2900</v>
      </c>
    </row>
    <row r="5140" spans="1:6" x14ac:dyDescent="0.25">
      <c r="A5140" t="s">
        <v>688</v>
      </c>
      <c r="B5140">
        <v>2900</v>
      </c>
    </row>
    <row r="5141" spans="1:6" x14ac:dyDescent="0.25">
      <c r="A5141" t="s">
        <v>689</v>
      </c>
      <c r="B5141">
        <v>2900</v>
      </c>
      <c r="D5141" t="b">
        <v>0</v>
      </c>
    </row>
    <row r="5142" spans="1:6" x14ac:dyDescent="0.25">
      <c r="A5142" t="s">
        <v>690</v>
      </c>
      <c r="B5142">
        <v>2900</v>
      </c>
      <c r="D5142" t="b">
        <v>0</v>
      </c>
    </row>
    <row r="5143" spans="1:6" x14ac:dyDescent="0.25">
      <c r="A5143" t="s">
        <v>676</v>
      </c>
      <c r="B5143">
        <v>2950</v>
      </c>
      <c r="C5143">
        <v>2900</v>
      </c>
      <c r="D5143">
        <v>2975</v>
      </c>
      <c r="E5143">
        <v>120</v>
      </c>
      <c r="F5143">
        <v>307</v>
      </c>
    </row>
    <row r="5144" spans="1:6" x14ac:dyDescent="0.25">
      <c r="A5144" t="s">
        <v>36</v>
      </c>
      <c r="B5144">
        <v>2950</v>
      </c>
      <c r="C5144">
        <v>5</v>
      </c>
      <c r="D5144">
        <v>5</v>
      </c>
      <c r="E5144">
        <v>3</v>
      </c>
      <c r="F5144">
        <v>3</v>
      </c>
    </row>
    <row r="5145" spans="1:6" x14ac:dyDescent="0.25">
      <c r="A5145" t="s">
        <v>503</v>
      </c>
      <c r="B5145">
        <v>2950</v>
      </c>
      <c r="C5145" t="s">
        <v>757</v>
      </c>
      <c r="D5145" t="s">
        <v>757</v>
      </c>
      <c r="E5145" t="s">
        <v>801</v>
      </c>
      <c r="F5145" t="s">
        <v>801</v>
      </c>
    </row>
    <row r="5146" spans="1:6" x14ac:dyDescent="0.25">
      <c r="A5146" t="s">
        <v>677</v>
      </c>
      <c r="B5146">
        <v>2950</v>
      </c>
      <c r="C5146">
        <v>2530</v>
      </c>
      <c r="D5146">
        <v>1400</v>
      </c>
      <c r="E5146">
        <v>821</v>
      </c>
      <c r="F5146">
        <v>964</v>
      </c>
    </row>
    <row r="5147" spans="1:6" x14ac:dyDescent="0.25">
      <c r="A5147" t="s">
        <v>42</v>
      </c>
      <c r="B5147">
        <v>2950</v>
      </c>
      <c r="C5147">
        <v>40</v>
      </c>
      <c r="D5147">
        <v>40</v>
      </c>
      <c r="E5147">
        <v>25</v>
      </c>
      <c r="F5147">
        <v>25</v>
      </c>
    </row>
    <row r="5148" spans="1:6" x14ac:dyDescent="0.25">
      <c r="A5148" t="s">
        <v>678</v>
      </c>
      <c r="B5148">
        <v>2950</v>
      </c>
      <c r="C5148">
        <v>43.1</v>
      </c>
      <c r="D5148">
        <v>23.9</v>
      </c>
      <c r="E5148">
        <v>22.4</v>
      </c>
      <c r="F5148">
        <v>26.3</v>
      </c>
    </row>
    <row r="5149" spans="1:6" x14ac:dyDescent="0.25">
      <c r="A5149" t="s">
        <v>41</v>
      </c>
      <c r="B5149">
        <v>2950</v>
      </c>
      <c r="C5149">
        <v>0</v>
      </c>
      <c r="D5149">
        <v>0</v>
      </c>
      <c r="E5149">
        <v>0</v>
      </c>
      <c r="F5149">
        <v>0</v>
      </c>
    </row>
    <row r="5150" spans="1:6" x14ac:dyDescent="0.25">
      <c r="A5150" t="s">
        <v>679</v>
      </c>
      <c r="B5150">
        <v>2950</v>
      </c>
      <c r="C5150">
        <v>12</v>
      </c>
      <c r="D5150">
        <v>12</v>
      </c>
      <c r="E5150">
        <v>12</v>
      </c>
      <c r="F5150">
        <v>12</v>
      </c>
    </row>
    <row r="5151" spans="1:6" x14ac:dyDescent="0.25">
      <c r="A5151" t="s">
        <v>563</v>
      </c>
      <c r="B5151">
        <v>2950</v>
      </c>
      <c r="C5151">
        <v>0</v>
      </c>
      <c r="D5151">
        <v>0</v>
      </c>
      <c r="E5151">
        <v>0</v>
      </c>
      <c r="F5151">
        <v>0</v>
      </c>
    </row>
    <row r="5152" spans="1:6" x14ac:dyDescent="0.25">
      <c r="A5152" t="s">
        <v>680</v>
      </c>
      <c r="B5152">
        <v>2950</v>
      </c>
      <c r="C5152">
        <v>0</v>
      </c>
      <c r="D5152">
        <v>0</v>
      </c>
      <c r="E5152">
        <v>0</v>
      </c>
      <c r="F5152">
        <v>0</v>
      </c>
    </row>
    <row r="5153" spans="1:6" x14ac:dyDescent="0.25">
      <c r="A5153" t="s">
        <v>681</v>
      </c>
      <c r="B5153">
        <v>2950</v>
      </c>
      <c r="C5153">
        <v>16</v>
      </c>
      <c r="D5153">
        <v>16</v>
      </c>
      <c r="E5153">
        <v>16</v>
      </c>
      <c r="F5153">
        <v>16</v>
      </c>
    </row>
    <row r="5154" spans="1:6" x14ac:dyDescent="0.25">
      <c r="A5154" t="s">
        <v>682</v>
      </c>
      <c r="B5154">
        <v>2950</v>
      </c>
      <c r="C5154">
        <v>500</v>
      </c>
      <c r="D5154">
        <v>500</v>
      </c>
      <c r="E5154">
        <v>500</v>
      </c>
      <c r="F5154">
        <v>500</v>
      </c>
    </row>
    <row r="5155" spans="1:6" x14ac:dyDescent="0.25">
      <c r="A5155" t="s">
        <v>683</v>
      </c>
      <c r="B5155">
        <v>2950</v>
      </c>
      <c r="C5155">
        <v>1761</v>
      </c>
      <c r="D5155">
        <v>1761</v>
      </c>
      <c r="E5155">
        <v>1101</v>
      </c>
      <c r="F5155">
        <v>1101</v>
      </c>
    </row>
    <row r="5156" spans="1:6" x14ac:dyDescent="0.25">
      <c r="A5156" t="s">
        <v>684</v>
      </c>
      <c r="B5156">
        <v>2950</v>
      </c>
      <c r="C5156">
        <v>1174</v>
      </c>
      <c r="D5156">
        <v>1174</v>
      </c>
      <c r="E5156">
        <v>734</v>
      </c>
      <c r="F5156">
        <v>734</v>
      </c>
    </row>
    <row r="5157" spans="1:6" x14ac:dyDescent="0.25">
      <c r="A5157" t="s">
        <v>685</v>
      </c>
      <c r="B5157">
        <v>2950</v>
      </c>
      <c r="C5157">
        <v>2348</v>
      </c>
      <c r="D5157">
        <v>2348</v>
      </c>
      <c r="E5157">
        <v>1468</v>
      </c>
      <c r="F5157">
        <v>1468</v>
      </c>
    </row>
    <row r="5158" spans="1:6" x14ac:dyDescent="0.25">
      <c r="A5158" t="s">
        <v>686</v>
      </c>
      <c r="B5158">
        <v>2950</v>
      </c>
    </row>
    <row r="5159" spans="1:6" x14ac:dyDescent="0.25">
      <c r="A5159" t="s">
        <v>687</v>
      </c>
      <c r="B5159">
        <v>2950</v>
      </c>
    </row>
    <row r="5160" spans="1:6" x14ac:dyDescent="0.25">
      <c r="A5160" t="s">
        <v>688</v>
      </c>
      <c r="B5160">
        <v>2950</v>
      </c>
    </row>
    <row r="5161" spans="1:6" x14ac:dyDescent="0.25">
      <c r="A5161" t="s">
        <v>689</v>
      </c>
      <c r="B5161">
        <v>2950</v>
      </c>
      <c r="C5161" t="b">
        <v>0</v>
      </c>
      <c r="D5161" t="b">
        <v>0</v>
      </c>
      <c r="E5161" t="b">
        <v>0</v>
      </c>
      <c r="F5161" t="b">
        <v>0</v>
      </c>
    </row>
    <row r="5162" spans="1:6" x14ac:dyDescent="0.25">
      <c r="A5162" t="s">
        <v>690</v>
      </c>
      <c r="B5162">
        <v>2950</v>
      </c>
      <c r="C5162" t="b">
        <v>0</v>
      </c>
      <c r="D5162" t="b">
        <v>0</v>
      </c>
      <c r="E5162" t="b">
        <v>0</v>
      </c>
      <c r="F5162" t="b">
        <v>0</v>
      </c>
    </row>
    <row r="5163" spans="1:6" x14ac:dyDescent="0.25">
      <c r="A5163" t="s">
        <v>676</v>
      </c>
      <c r="B5163">
        <v>2975</v>
      </c>
      <c r="C5163">
        <v>2950</v>
      </c>
      <c r="D5163">
        <v>3000</v>
      </c>
      <c r="E5163">
        <v>128</v>
      </c>
      <c r="F5163">
        <v>127</v>
      </c>
    </row>
    <row r="5164" spans="1:6" x14ac:dyDescent="0.25">
      <c r="A5164" t="s">
        <v>36</v>
      </c>
      <c r="B5164">
        <v>2975</v>
      </c>
      <c r="C5164">
        <v>4</v>
      </c>
      <c r="D5164">
        <v>5</v>
      </c>
      <c r="E5164">
        <v>3</v>
      </c>
      <c r="F5164">
        <v>3</v>
      </c>
    </row>
    <row r="5165" spans="1:6" x14ac:dyDescent="0.25">
      <c r="A5165" t="s">
        <v>503</v>
      </c>
      <c r="B5165">
        <v>2975</v>
      </c>
      <c r="C5165" t="s">
        <v>757</v>
      </c>
      <c r="D5165" t="s">
        <v>852</v>
      </c>
      <c r="E5165" t="s">
        <v>803</v>
      </c>
      <c r="F5165" t="s">
        <v>803</v>
      </c>
    </row>
    <row r="5166" spans="1:6" x14ac:dyDescent="0.25">
      <c r="A5166" t="s">
        <v>677</v>
      </c>
      <c r="B5166">
        <v>2975</v>
      </c>
      <c r="C5166">
        <v>1400</v>
      </c>
      <c r="D5166">
        <v>880</v>
      </c>
      <c r="E5166">
        <v>933</v>
      </c>
      <c r="F5166">
        <v>969</v>
      </c>
    </row>
    <row r="5167" spans="1:6" x14ac:dyDescent="0.25">
      <c r="A5167" t="s">
        <v>42</v>
      </c>
      <c r="B5167">
        <v>2975</v>
      </c>
      <c r="C5167">
        <v>40</v>
      </c>
      <c r="D5167">
        <v>40</v>
      </c>
      <c r="E5167">
        <v>30</v>
      </c>
      <c r="F5167">
        <v>30</v>
      </c>
    </row>
    <row r="5168" spans="1:6" x14ac:dyDescent="0.25">
      <c r="A5168" t="s">
        <v>678</v>
      </c>
      <c r="B5168">
        <v>2975</v>
      </c>
      <c r="C5168">
        <v>23.9</v>
      </c>
      <c r="D5168">
        <v>15</v>
      </c>
      <c r="E5168">
        <v>21.2</v>
      </c>
      <c r="F5168">
        <v>22</v>
      </c>
    </row>
    <row r="5169" spans="1:6" x14ac:dyDescent="0.25">
      <c r="A5169" t="s">
        <v>41</v>
      </c>
      <c r="B5169">
        <v>2975</v>
      </c>
      <c r="C5169">
        <v>0</v>
      </c>
      <c r="D5169">
        <v>0</v>
      </c>
      <c r="E5169">
        <v>0</v>
      </c>
      <c r="F5169">
        <v>0</v>
      </c>
    </row>
    <row r="5170" spans="1:6" x14ac:dyDescent="0.25">
      <c r="A5170" t="s">
        <v>679</v>
      </c>
      <c r="B5170">
        <v>2975</v>
      </c>
      <c r="C5170">
        <v>24</v>
      </c>
      <c r="D5170">
        <v>24</v>
      </c>
      <c r="E5170">
        <v>12</v>
      </c>
      <c r="F5170">
        <v>12</v>
      </c>
    </row>
    <row r="5171" spans="1:6" x14ac:dyDescent="0.25">
      <c r="A5171" t="s">
        <v>563</v>
      </c>
      <c r="B5171">
        <v>2975</v>
      </c>
      <c r="C5171">
        <v>0</v>
      </c>
      <c r="D5171">
        <v>0</v>
      </c>
      <c r="E5171">
        <v>0</v>
      </c>
      <c r="F5171">
        <v>0</v>
      </c>
    </row>
    <row r="5172" spans="1:6" x14ac:dyDescent="0.25">
      <c r="A5172" t="s">
        <v>680</v>
      </c>
      <c r="B5172">
        <v>2975</v>
      </c>
      <c r="C5172">
        <v>0</v>
      </c>
      <c r="D5172">
        <v>0</v>
      </c>
      <c r="E5172">
        <v>0</v>
      </c>
      <c r="F5172">
        <v>0</v>
      </c>
    </row>
    <row r="5173" spans="1:6" x14ac:dyDescent="0.25">
      <c r="A5173" t="s">
        <v>681</v>
      </c>
      <c r="B5173">
        <v>2975</v>
      </c>
      <c r="C5173">
        <v>16</v>
      </c>
      <c r="D5173">
        <v>16</v>
      </c>
      <c r="E5173">
        <v>16</v>
      </c>
      <c r="F5173">
        <v>16</v>
      </c>
    </row>
    <row r="5174" spans="1:6" x14ac:dyDescent="0.25">
      <c r="A5174" t="s">
        <v>682</v>
      </c>
      <c r="B5174">
        <v>2975</v>
      </c>
      <c r="C5174">
        <v>500</v>
      </c>
      <c r="D5174">
        <v>500</v>
      </c>
      <c r="E5174">
        <v>500</v>
      </c>
      <c r="F5174">
        <v>500</v>
      </c>
    </row>
    <row r="5175" spans="1:6" x14ac:dyDescent="0.25">
      <c r="A5175" t="s">
        <v>683</v>
      </c>
      <c r="B5175">
        <v>2975</v>
      </c>
      <c r="C5175">
        <v>1761</v>
      </c>
      <c r="D5175">
        <v>1761</v>
      </c>
      <c r="E5175">
        <v>1320</v>
      </c>
      <c r="F5175">
        <v>1320</v>
      </c>
    </row>
    <row r="5176" spans="1:6" x14ac:dyDescent="0.25">
      <c r="A5176" t="s">
        <v>684</v>
      </c>
      <c r="B5176">
        <v>2975</v>
      </c>
      <c r="C5176">
        <v>1174</v>
      </c>
      <c r="D5176">
        <v>1174</v>
      </c>
      <c r="E5176">
        <v>880</v>
      </c>
      <c r="F5176">
        <v>880</v>
      </c>
    </row>
    <row r="5177" spans="1:6" x14ac:dyDescent="0.25">
      <c r="A5177" t="s">
        <v>685</v>
      </c>
      <c r="B5177">
        <v>2975</v>
      </c>
      <c r="C5177">
        <v>2348</v>
      </c>
      <c r="D5177">
        <v>2348</v>
      </c>
      <c r="E5177">
        <v>1760</v>
      </c>
      <c r="F5177">
        <v>1760</v>
      </c>
    </row>
    <row r="5178" spans="1:6" x14ac:dyDescent="0.25">
      <c r="A5178" t="s">
        <v>686</v>
      </c>
      <c r="B5178">
        <v>2975</v>
      </c>
    </row>
    <row r="5179" spans="1:6" x14ac:dyDescent="0.25">
      <c r="A5179" t="s">
        <v>687</v>
      </c>
      <c r="B5179">
        <v>2975</v>
      </c>
    </row>
    <row r="5180" spans="1:6" x14ac:dyDescent="0.25">
      <c r="A5180" t="s">
        <v>688</v>
      </c>
      <c r="B5180">
        <v>2975</v>
      </c>
    </row>
    <row r="5181" spans="1:6" x14ac:dyDescent="0.25">
      <c r="A5181" t="s">
        <v>689</v>
      </c>
      <c r="B5181">
        <v>2975</v>
      </c>
      <c r="C5181" t="b">
        <v>0</v>
      </c>
      <c r="D5181" t="b">
        <v>0</v>
      </c>
      <c r="E5181" t="b">
        <v>0</v>
      </c>
      <c r="F5181" t="b">
        <v>0</v>
      </c>
    </row>
    <row r="5182" spans="1:6" x14ac:dyDescent="0.25">
      <c r="A5182" t="s">
        <v>690</v>
      </c>
      <c r="B5182">
        <v>2975</v>
      </c>
      <c r="C5182" t="b">
        <v>0</v>
      </c>
      <c r="D5182" t="b">
        <v>0</v>
      </c>
      <c r="E5182" t="b">
        <v>0</v>
      </c>
      <c r="F5182" t="b">
        <v>0</v>
      </c>
    </row>
    <row r="5183" spans="1:6" x14ac:dyDescent="0.25">
      <c r="A5183" t="s">
        <v>676</v>
      </c>
      <c r="B5183">
        <v>3000</v>
      </c>
      <c r="C5183">
        <v>2975</v>
      </c>
      <c r="D5183">
        <v>3001</v>
      </c>
      <c r="E5183">
        <v>134</v>
      </c>
      <c r="F5183">
        <v>133</v>
      </c>
    </row>
    <row r="5184" spans="1:6" x14ac:dyDescent="0.25">
      <c r="A5184" t="s">
        <v>36</v>
      </c>
      <c r="B5184">
        <v>3000</v>
      </c>
      <c r="C5184">
        <v>4</v>
      </c>
      <c r="D5184">
        <v>4</v>
      </c>
      <c r="E5184">
        <v>4</v>
      </c>
      <c r="F5184">
        <v>0</v>
      </c>
    </row>
    <row r="5185" spans="1:6" x14ac:dyDescent="0.25">
      <c r="A5185" t="s">
        <v>503</v>
      </c>
      <c r="B5185">
        <v>3000</v>
      </c>
      <c r="C5185" t="s">
        <v>848</v>
      </c>
      <c r="D5185" t="s">
        <v>848</v>
      </c>
      <c r="E5185" t="s">
        <v>805</v>
      </c>
      <c r="F5185" t="s">
        <v>805</v>
      </c>
    </row>
    <row r="5186" spans="1:6" x14ac:dyDescent="0.25">
      <c r="A5186" t="s">
        <v>677</v>
      </c>
      <c r="B5186">
        <v>3000</v>
      </c>
      <c r="C5186">
        <v>880</v>
      </c>
      <c r="D5186">
        <v>420</v>
      </c>
      <c r="E5186">
        <v>900</v>
      </c>
      <c r="F5186">
        <v>966</v>
      </c>
    </row>
    <row r="5187" spans="1:6" x14ac:dyDescent="0.25">
      <c r="A5187" t="s">
        <v>42</v>
      </c>
      <c r="B5187">
        <v>3000</v>
      </c>
      <c r="C5187">
        <v>40</v>
      </c>
      <c r="D5187">
        <v>40</v>
      </c>
      <c r="E5187">
        <v>40</v>
      </c>
      <c r="F5187">
        <v>40</v>
      </c>
    </row>
    <row r="5188" spans="1:6" x14ac:dyDescent="0.25">
      <c r="A5188" t="s">
        <v>678</v>
      </c>
      <c r="B5188">
        <v>3000</v>
      </c>
      <c r="C5188">
        <v>15</v>
      </c>
      <c r="D5188">
        <v>7.2</v>
      </c>
      <c r="E5188">
        <v>15.3</v>
      </c>
      <c r="F5188">
        <v>16.5</v>
      </c>
    </row>
    <row r="5189" spans="1:6" x14ac:dyDescent="0.25">
      <c r="A5189" t="s">
        <v>41</v>
      </c>
      <c r="B5189">
        <v>3000</v>
      </c>
      <c r="C5189">
        <v>0</v>
      </c>
      <c r="D5189">
        <v>0</v>
      </c>
      <c r="E5189">
        <v>0</v>
      </c>
      <c r="F5189">
        <v>0</v>
      </c>
    </row>
    <row r="5190" spans="1:6" x14ac:dyDescent="0.25">
      <c r="A5190" t="s">
        <v>679</v>
      </c>
      <c r="B5190">
        <v>3000</v>
      </c>
      <c r="C5190">
        <v>24</v>
      </c>
      <c r="D5190">
        <v>24</v>
      </c>
      <c r="E5190">
        <v>12</v>
      </c>
      <c r="F5190">
        <v>12</v>
      </c>
    </row>
    <row r="5191" spans="1:6" x14ac:dyDescent="0.25">
      <c r="A5191" t="s">
        <v>563</v>
      </c>
      <c r="B5191">
        <v>3000</v>
      </c>
      <c r="C5191">
        <v>0</v>
      </c>
      <c r="D5191">
        <v>0</v>
      </c>
      <c r="E5191">
        <v>0</v>
      </c>
      <c r="F5191">
        <v>0</v>
      </c>
    </row>
    <row r="5192" spans="1:6" x14ac:dyDescent="0.25">
      <c r="A5192" t="s">
        <v>680</v>
      </c>
      <c r="B5192">
        <v>3000</v>
      </c>
      <c r="C5192">
        <v>0</v>
      </c>
      <c r="D5192">
        <v>0</v>
      </c>
      <c r="E5192">
        <v>0</v>
      </c>
      <c r="F5192">
        <v>0</v>
      </c>
    </row>
    <row r="5193" spans="1:6" x14ac:dyDescent="0.25">
      <c r="A5193" t="s">
        <v>681</v>
      </c>
      <c r="B5193">
        <v>3000</v>
      </c>
      <c r="C5193">
        <v>16</v>
      </c>
      <c r="D5193">
        <v>16</v>
      </c>
      <c r="E5193">
        <v>16</v>
      </c>
      <c r="F5193">
        <v>16</v>
      </c>
    </row>
    <row r="5194" spans="1:6" x14ac:dyDescent="0.25">
      <c r="A5194" t="s">
        <v>682</v>
      </c>
      <c r="B5194">
        <v>3000</v>
      </c>
      <c r="C5194">
        <v>500</v>
      </c>
      <c r="D5194">
        <v>500</v>
      </c>
      <c r="E5194">
        <v>500</v>
      </c>
      <c r="F5194">
        <v>500</v>
      </c>
    </row>
    <row r="5195" spans="1:6" x14ac:dyDescent="0.25">
      <c r="A5195" t="s">
        <v>683</v>
      </c>
      <c r="B5195">
        <v>3000</v>
      </c>
      <c r="C5195">
        <v>1761</v>
      </c>
      <c r="D5195">
        <v>1761</v>
      </c>
      <c r="E5195">
        <v>1761</v>
      </c>
      <c r="F5195">
        <v>1761</v>
      </c>
    </row>
    <row r="5196" spans="1:6" x14ac:dyDescent="0.25">
      <c r="A5196" t="s">
        <v>684</v>
      </c>
      <c r="B5196">
        <v>3000</v>
      </c>
      <c r="C5196">
        <v>1174</v>
      </c>
      <c r="D5196">
        <v>1174</v>
      </c>
      <c r="E5196">
        <v>1174</v>
      </c>
      <c r="F5196">
        <v>1174</v>
      </c>
    </row>
    <row r="5197" spans="1:6" x14ac:dyDescent="0.25">
      <c r="A5197" t="s">
        <v>685</v>
      </c>
      <c r="B5197">
        <v>3000</v>
      </c>
      <c r="C5197">
        <v>2348</v>
      </c>
      <c r="D5197">
        <v>2348</v>
      </c>
      <c r="E5197">
        <v>2348</v>
      </c>
      <c r="F5197">
        <v>2348</v>
      </c>
    </row>
    <row r="5198" spans="1:6" x14ac:dyDescent="0.25">
      <c r="A5198" t="s">
        <v>686</v>
      </c>
      <c r="B5198">
        <v>3000</v>
      </c>
    </row>
    <row r="5199" spans="1:6" x14ac:dyDescent="0.25">
      <c r="A5199" t="s">
        <v>687</v>
      </c>
      <c r="B5199">
        <v>3000</v>
      </c>
    </row>
    <row r="5200" spans="1:6" x14ac:dyDescent="0.25">
      <c r="A5200" t="s">
        <v>688</v>
      </c>
      <c r="B5200">
        <v>3000</v>
      </c>
    </row>
    <row r="5201" spans="1:6" x14ac:dyDescent="0.25">
      <c r="A5201" t="s">
        <v>689</v>
      </c>
      <c r="B5201">
        <v>3000</v>
      </c>
      <c r="C5201" t="b">
        <v>0</v>
      </c>
      <c r="D5201" t="b">
        <v>0</v>
      </c>
      <c r="E5201" t="b">
        <v>0</v>
      </c>
      <c r="F5201" t="b">
        <v>0</v>
      </c>
    </row>
    <row r="5202" spans="1:6" x14ac:dyDescent="0.25">
      <c r="A5202" t="s">
        <v>690</v>
      </c>
      <c r="B5202">
        <v>3000</v>
      </c>
      <c r="C5202" t="b">
        <v>0</v>
      </c>
      <c r="D5202" t="b">
        <v>0</v>
      </c>
      <c r="E5202" t="b">
        <v>0</v>
      </c>
      <c r="F5202" t="b">
        <v>0</v>
      </c>
    </row>
    <row r="5203" spans="1:6" x14ac:dyDescent="0.25">
      <c r="A5203" t="s">
        <v>676</v>
      </c>
      <c r="B5203">
        <v>3001</v>
      </c>
      <c r="C5203">
        <v>3000</v>
      </c>
      <c r="D5203">
        <v>3025</v>
      </c>
      <c r="E5203">
        <v>137</v>
      </c>
      <c r="F5203">
        <v>136</v>
      </c>
    </row>
    <row r="5204" spans="1:6" x14ac:dyDescent="0.25">
      <c r="A5204" t="s">
        <v>36</v>
      </c>
      <c r="B5204">
        <v>3001</v>
      </c>
      <c r="C5204">
        <v>3</v>
      </c>
      <c r="D5204">
        <v>5</v>
      </c>
      <c r="E5204">
        <v>0</v>
      </c>
      <c r="F5204">
        <v>4</v>
      </c>
    </row>
    <row r="5205" spans="1:6" x14ac:dyDescent="0.25">
      <c r="A5205" t="s">
        <v>503</v>
      </c>
      <c r="B5205">
        <v>3001</v>
      </c>
      <c r="C5205" t="s">
        <v>848</v>
      </c>
      <c r="D5205" t="s">
        <v>848</v>
      </c>
      <c r="E5205" t="s">
        <v>806</v>
      </c>
      <c r="F5205" t="s">
        <v>806</v>
      </c>
    </row>
    <row r="5206" spans="1:6" x14ac:dyDescent="0.25">
      <c r="A5206" t="s">
        <v>677</v>
      </c>
      <c r="B5206">
        <v>3001</v>
      </c>
      <c r="C5206">
        <v>420</v>
      </c>
      <c r="D5206">
        <v>620</v>
      </c>
      <c r="E5206">
        <v>904</v>
      </c>
      <c r="F5206">
        <v>962</v>
      </c>
    </row>
    <row r="5207" spans="1:6" x14ac:dyDescent="0.25">
      <c r="A5207" t="s">
        <v>42</v>
      </c>
      <c r="B5207">
        <v>3001</v>
      </c>
      <c r="C5207">
        <v>40</v>
      </c>
      <c r="D5207">
        <v>40</v>
      </c>
      <c r="E5207">
        <v>40</v>
      </c>
      <c r="F5207">
        <v>40</v>
      </c>
    </row>
    <row r="5208" spans="1:6" x14ac:dyDescent="0.25">
      <c r="A5208" t="s">
        <v>678</v>
      </c>
      <c r="B5208">
        <v>3001</v>
      </c>
      <c r="C5208">
        <v>7.2</v>
      </c>
      <c r="D5208">
        <v>10.6</v>
      </c>
      <c r="E5208">
        <v>15.4</v>
      </c>
      <c r="F5208">
        <v>16.399999999999999</v>
      </c>
    </row>
    <row r="5209" spans="1:6" x14ac:dyDescent="0.25">
      <c r="A5209" t="s">
        <v>41</v>
      </c>
      <c r="B5209">
        <v>3001</v>
      </c>
      <c r="C5209">
        <v>0</v>
      </c>
      <c r="D5209">
        <v>0</v>
      </c>
      <c r="E5209">
        <v>0</v>
      </c>
      <c r="F5209">
        <v>0</v>
      </c>
    </row>
    <row r="5210" spans="1:6" x14ac:dyDescent="0.25">
      <c r="A5210" t="s">
        <v>679</v>
      </c>
      <c r="B5210">
        <v>3001</v>
      </c>
      <c r="C5210">
        <v>12</v>
      </c>
      <c r="D5210">
        <v>12</v>
      </c>
      <c r="E5210">
        <v>12</v>
      </c>
      <c r="F5210">
        <v>12</v>
      </c>
    </row>
    <row r="5211" spans="1:6" x14ac:dyDescent="0.25">
      <c r="A5211" t="s">
        <v>563</v>
      </c>
      <c r="B5211">
        <v>3001</v>
      </c>
      <c r="C5211">
        <v>0</v>
      </c>
      <c r="D5211">
        <v>0</v>
      </c>
      <c r="E5211">
        <v>0</v>
      </c>
      <c r="F5211">
        <v>0</v>
      </c>
    </row>
    <row r="5212" spans="1:6" x14ac:dyDescent="0.25">
      <c r="A5212" t="s">
        <v>680</v>
      </c>
      <c r="B5212">
        <v>3001</v>
      </c>
      <c r="C5212">
        <v>0</v>
      </c>
      <c r="D5212">
        <v>0</v>
      </c>
      <c r="E5212">
        <v>0</v>
      </c>
      <c r="F5212">
        <v>0</v>
      </c>
    </row>
    <row r="5213" spans="1:6" x14ac:dyDescent="0.25">
      <c r="A5213" t="s">
        <v>681</v>
      </c>
      <c r="B5213">
        <v>3001</v>
      </c>
      <c r="C5213">
        <v>16</v>
      </c>
      <c r="D5213">
        <v>16</v>
      </c>
      <c r="E5213">
        <v>16</v>
      </c>
      <c r="F5213">
        <v>16</v>
      </c>
    </row>
    <row r="5214" spans="1:6" x14ac:dyDescent="0.25">
      <c r="A5214" t="s">
        <v>682</v>
      </c>
      <c r="B5214">
        <v>3001</v>
      </c>
      <c r="C5214">
        <v>500</v>
      </c>
      <c r="D5214">
        <v>500</v>
      </c>
      <c r="E5214">
        <v>500</v>
      </c>
      <c r="F5214">
        <v>500</v>
      </c>
    </row>
    <row r="5215" spans="1:6" x14ac:dyDescent="0.25">
      <c r="A5215" t="s">
        <v>683</v>
      </c>
      <c r="B5215">
        <v>3001</v>
      </c>
      <c r="C5215">
        <v>1761</v>
      </c>
      <c r="D5215">
        <v>1761</v>
      </c>
      <c r="E5215">
        <v>1761</v>
      </c>
      <c r="F5215">
        <v>1761</v>
      </c>
    </row>
    <row r="5216" spans="1:6" x14ac:dyDescent="0.25">
      <c r="A5216" t="s">
        <v>684</v>
      </c>
      <c r="B5216">
        <v>3001</v>
      </c>
      <c r="C5216">
        <v>1174</v>
      </c>
      <c r="D5216">
        <v>1174</v>
      </c>
      <c r="E5216">
        <v>1174</v>
      </c>
      <c r="F5216">
        <v>1174</v>
      </c>
    </row>
    <row r="5217" spans="1:6" x14ac:dyDescent="0.25">
      <c r="A5217" t="s">
        <v>685</v>
      </c>
      <c r="B5217">
        <v>3001</v>
      </c>
      <c r="C5217">
        <v>2348</v>
      </c>
      <c r="D5217">
        <v>2348</v>
      </c>
      <c r="E5217">
        <v>2348</v>
      </c>
      <c r="F5217">
        <v>2348</v>
      </c>
    </row>
    <row r="5218" spans="1:6" x14ac:dyDescent="0.25">
      <c r="A5218" t="s">
        <v>686</v>
      </c>
      <c r="B5218">
        <v>3001</v>
      </c>
    </row>
    <row r="5219" spans="1:6" x14ac:dyDescent="0.25">
      <c r="A5219" t="s">
        <v>687</v>
      </c>
      <c r="B5219">
        <v>3001</v>
      </c>
    </row>
    <row r="5220" spans="1:6" x14ac:dyDescent="0.25">
      <c r="A5220" t="s">
        <v>688</v>
      </c>
      <c r="B5220">
        <v>3001</v>
      </c>
    </row>
    <row r="5221" spans="1:6" x14ac:dyDescent="0.25">
      <c r="A5221" t="s">
        <v>689</v>
      </c>
      <c r="B5221">
        <v>3001</v>
      </c>
      <c r="C5221" t="b">
        <v>0</v>
      </c>
      <c r="D5221" t="b">
        <v>0</v>
      </c>
      <c r="E5221" t="b">
        <v>0</v>
      </c>
      <c r="F5221" t="b">
        <v>0</v>
      </c>
    </row>
    <row r="5222" spans="1:6" x14ac:dyDescent="0.25">
      <c r="A5222" t="s">
        <v>690</v>
      </c>
      <c r="B5222">
        <v>3001</v>
      </c>
      <c r="C5222" t="b">
        <v>0</v>
      </c>
      <c r="D5222" t="b">
        <v>0</v>
      </c>
      <c r="E5222" t="b">
        <v>0</v>
      </c>
      <c r="F5222" t="b">
        <v>0</v>
      </c>
    </row>
    <row r="5223" spans="1:6" x14ac:dyDescent="0.25">
      <c r="A5223" t="s">
        <v>676</v>
      </c>
      <c r="B5223">
        <v>3025</v>
      </c>
      <c r="C5223">
        <v>3001</v>
      </c>
      <c r="D5223">
        <v>3050</v>
      </c>
      <c r="E5223">
        <v>140</v>
      </c>
      <c r="F5223">
        <v>139</v>
      </c>
    </row>
    <row r="5224" spans="1:6" x14ac:dyDescent="0.25">
      <c r="A5224" t="s">
        <v>36</v>
      </c>
      <c r="B5224">
        <v>3025</v>
      </c>
      <c r="C5224">
        <v>4</v>
      </c>
      <c r="D5224">
        <v>4</v>
      </c>
      <c r="E5224">
        <v>2</v>
      </c>
      <c r="F5224">
        <v>2</v>
      </c>
    </row>
    <row r="5225" spans="1:6" x14ac:dyDescent="0.25">
      <c r="A5225" t="s">
        <v>503</v>
      </c>
      <c r="B5225">
        <v>3025</v>
      </c>
      <c r="C5225" t="s">
        <v>848</v>
      </c>
      <c r="D5225" t="s">
        <v>757</v>
      </c>
      <c r="E5225" t="s">
        <v>807</v>
      </c>
      <c r="F5225" t="s">
        <v>807</v>
      </c>
    </row>
    <row r="5226" spans="1:6" x14ac:dyDescent="0.25">
      <c r="A5226" t="s">
        <v>677</v>
      </c>
      <c r="B5226">
        <v>3025</v>
      </c>
      <c r="C5226">
        <v>620</v>
      </c>
      <c r="D5226">
        <v>740</v>
      </c>
      <c r="E5226">
        <v>948</v>
      </c>
      <c r="F5226">
        <v>900</v>
      </c>
    </row>
    <row r="5227" spans="1:6" x14ac:dyDescent="0.25">
      <c r="A5227" t="s">
        <v>42</v>
      </c>
      <c r="B5227">
        <v>3025</v>
      </c>
      <c r="C5227">
        <v>40</v>
      </c>
      <c r="D5227">
        <v>40</v>
      </c>
      <c r="E5227">
        <v>25</v>
      </c>
      <c r="F5227">
        <v>25</v>
      </c>
    </row>
    <row r="5228" spans="1:6" x14ac:dyDescent="0.25">
      <c r="A5228" t="s">
        <v>678</v>
      </c>
      <c r="B5228">
        <v>3025</v>
      </c>
      <c r="C5228">
        <v>10.6</v>
      </c>
      <c r="D5228">
        <v>12.6</v>
      </c>
      <c r="E5228">
        <v>25.9</v>
      </c>
      <c r="F5228">
        <v>24.5</v>
      </c>
    </row>
    <row r="5229" spans="1:6" x14ac:dyDescent="0.25">
      <c r="A5229" t="s">
        <v>41</v>
      </c>
      <c r="B5229">
        <v>3025</v>
      </c>
      <c r="C5229">
        <v>0</v>
      </c>
      <c r="D5229">
        <v>0</v>
      </c>
      <c r="E5229">
        <v>0</v>
      </c>
      <c r="F5229">
        <v>0</v>
      </c>
    </row>
    <row r="5230" spans="1:6" x14ac:dyDescent="0.25">
      <c r="A5230" t="s">
        <v>679</v>
      </c>
      <c r="B5230">
        <v>3025</v>
      </c>
      <c r="C5230">
        <v>24</v>
      </c>
      <c r="D5230">
        <v>24</v>
      </c>
      <c r="E5230">
        <v>12</v>
      </c>
      <c r="F5230">
        <v>12</v>
      </c>
    </row>
    <row r="5231" spans="1:6" x14ac:dyDescent="0.25">
      <c r="A5231" t="s">
        <v>563</v>
      </c>
      <c r="B5231">
        <v>3025</v>
      </c>
      <c r="C5231">
        <v>0</v>
      </c>
      <c r="D5231">
        <v>0</v>
      </c>
      <c r="E5231">
        <v>0</v>
      </c>
      <c r="F5231">
        <v>0</v>
      </c>
    </row>
    <row r="5232" spans="1:6" x14ac:dyDescent="0.25">
      <c r="A5232" t="s">
        <v>680</v>
      </c>
      <c r="B5232">
        <v>3025</v>
      </c>
      <c r="C5232">
        <v>0</v>
      </c>
      <c r="D5232">
        <v>0</v>
      </c>
      <c r="E5232">
        <v>0</v>
      </c>
      <c r="F5232">
        <v>0</v>
      </c>
    </row>
    <row r="5233" spans="1:6" x14ac:dyDescent="0.25">
      <c r="A5233" t="s">
        <v>681</v>
      </c>
      <c r="B5233">
        <v>3025</v>
      </c>
      <c r="C5233">
        <v>16</v>
      </c>
      <c r="D5233">
        <v>16</v>
      </c>
      <c r="E5233">
        <v>16</v>
      </c>
      <c r="F5233">
        <v>16</v>
      </c>
    </row>
    <row r="5234" spans="1:6" x14ac:dyDescent="0.25">
      <c r="A5234" t="s">
        <v>682</v>
      </c>
      <c r="B5234">
        <v>3025</v>
      </c>
      <c r="C5234">
        <v>562</v>
      </c>
      <c r="D5234">
        <v>562</v>
      </c>
      <c r="E5234">
        <v>562</v>
      </c>
      <c r="F5234">
        <v>562</v>
      </c>
    </row>
    <row r="5235" spans="1:6" x14ac:dyDescent="0.25">
      <c r="A5235" t="s">
        <v>683</v>
      </c>
      <c r="B5235">
        <v>3025</v>
      </c>
      <c r="C5235">
        <v>1761</v>
      </c>
      <c r="D5235">
        <v>1761</v>
      </c>
      <c r="E5235">
        <v>1101</v>
      </c>
      <c r="F5235">
        <v>1101</v>
      </c>
    </row>
    <row r="5236" spans="1:6" x14ac:dyDescent="0.25">
      <c r="A5236" t="s">
        <v>684</v>
      </c>
      <c r="B5236">
        <v>3025</v>
      </c>
      <c r="C5236">
        <v>1174</v>
      </c>
      <c r="D5236">
        <v>1174</v>
      </c>
      <c r="E5236">
        <v>734</v>
      </c>
      <c r="F5236">
        <v>734</v>
      </c>
    </row>
    <row r="5237" spans="1:6" x14ac:dyDescent="0.25">
      <c r="A5237" t="s">
        <v>685</v>
      </c>
      <c r="B5237">
        <v>3025</v>
      </c>
      <c r="C5237">
        <v>2348</v>
      </c>
      <c r="D5237">
        <v>2348</v>
      </c>
      <c r="E5237">
        <v>1468</v>
      </c>
      <c r="F5237">
        <v>1468</v>
      </c>
    </row>
    <row r="5238" spans="1:6" x14ac:dyDescent="0.25">
      <c r="A5238" t="s">
        <v>686</v>
      </c>
      <c r="B5238">
        <v>3025</v>
      </c>
    </row>
    <row r="5239" spans="1:6" x14ac:dyDescent="0.25">
      <c r="A5239" t="s">
        <v>687</v>
      </c>
      <c r="B5239">
        <v>3025</v>
      </c>
    </row>
    <row r="5240" spans="1:6" x14ac:dyDescent="0.25">
      <c r="A5240" t="s">
        <v>688</v>
      </c>
      <c r="B5240">
        <v>3025</v>
      </c>
    </row>
    <row r="5241" spans="1:6" x14ac:dyDescent="0.25">
      <c r="A5241" t="s">
        <v>689</v>
      </c>
      <c r="B5241">
        <v>3025</v>
      </c>
      <c r="C5241" t="b">
        <v>0</v>
      </c>
      <c r="D5241" t="b">
        <v>0</v>
      </c>
      <c r="E5241" t="b">
        <v>0</v>
      </c>
      <c r="F5241" t="b">
        <v>0</v>
      </c>
    </row>
    <row r="5242" spans="1:6" x14ac:dyDescent="0.25">
      <c r="A5242" t="s">
        <v>690</v>
      </c>
      <c r="B5242">
        <v>3025</v>
      </c>
      <c r="C5242" t="b">
        <v>0</v>
      </c>
      <c r="D5242" t="b">
        <v>0</v>
      </c>
      <c r="E5242" t="b">
        <v>0</v>
      </c>
      <c r="F5242" t="b">
        <v>0</v>
      </c>
    </row>
    <row r="5243" spans="1:6" x14ac:dyDescent="0.25">
      <c r="A5243" t="s">
        <v>676</v>
      </c>
      <c r="B5243">
        <v>3050</v>
      </c>
      <c r="C5243">
        <v>3025</v>
      </c>
      <c r="D5243">
        <v>7</v>
      </c>
      <c r="E5243">
        <v>143</v>
      </c>
      <c r="F5243">
        <v>142</v>
      </c>
    </row>
    <row r="5244" spans="1:6" x14ac:dyDescent="0.25">
      <c r="A5244" t="s">
        <v>36</v>
      </c>
      <c r="B5244">
        <v>3050</v>
      </c>
      <c r="C5244">
        <v>3</v>
      </c>
      <c r="D5244">
        <v>3</v>
      </c>
      <c r="E5244">
        <v>2</v>
      </c>
      <c r="F5244">
        <v>2</v>
      </c>
    </row>
    <row r="5245" spans="1:6" x14ac:dyDescent="0.25">
      <c r="A5245" t="s">
        <v>503</v>
      </c>
      <c r="B5245">
        <v>3050</v>
      </c>
      <c r="C5245" t="s">
        <v>757</v>
      </c>
      <c r="D5245" t="s">
        <v>757</v>
      </c>
      <c r="E5245" t="s">
        <v>808</v>
      </c>
      <c r="F5245" t="s">
        <v>808</v>
      </c>
    </row>
    <row r="5246" spans="1:6" x14ac:dyDescent="0.25">
      <c r="A5246" t="s">
        <v>677</v>
      </c>
      <c r="B5246">
        <v>3050</v>
      </c>
      <c r="C5246">
        <v>740</v>
      </c>
      <c r="D5246">
        <v>1885</v>
      </c>
      <c r="E5246">
        <v>983</v>
      </c>
      <c r="F5246">
        <v>871</v>
      </c>
    </row>
    <row r="5247" spans="1:6" x14ac:dyDescent="0.25">
      <c r="A5247" t="s">
        <v>42</v>
      </c>
      <c r="B5247">
        <v>3050</v>
      </c>
      <c r="C5247">
        <v>40</v>
      </c>
      <c r="D5247">
        <v>40</v>
      </c>
      <c r="E5247">
        <v>25</v>
      </c>
      <c r="F5247">
        <v>25</v>
      </c>
    </row>
    <row r="5248" spans="1:6" x14ac:dyDescent="0.25">
      <c r="A5248" t="s">
        <v>678</v>
      </c>
      <c r="B5248">
        <v>3050</v>
      </c>
      <c r="C5248">
        <v>12.6</v>
      </c>
      <c r="D5248">
        <v>32.1</v>
      </c>
      <c r="E5248">
        <v>26.8</v>
      </c>
      <c r="F5248">
        <v>23.8</v>
      </c>
    </row>
    <row r="5249" spans="1:6" x14ac:dyDescent="0.25">
      <c r="A5249" t="s">
        <v>41</v>
      </c>
      <c r="B5249">
        <v>3050</v>
      </c>
      <c r="C5249">
        <v>0</v>
      </c>
      <c r="D5249">
        <v>0</v>
      </c>
      <c r="E5249">
        <v>0</v>
      </c>
      <c r="F5249">
        <v>0</v>
      </c>
    </row>
    <row r="5250" spans="1:6" x14ac:dyDescent="0.25">
      <c r="A5250" t="s">
        <v>679</v>
      </c>
      <c r="B5250">
        <v>3050</v>
      </c>
      <c r="C5250">
        <v>12</v>
      </c>
      <c r="D5250">
        <v>12</v>
      </c>
      <c r="E5250">
        <v>12</v>
      </c>
      <c r="F5250">
        <v>12</v>
      </c>
    </row>
    <row r="5251" spans="1:6" x14ac:dyDescent="0.25">
      <c r="A5251" t="s">
        <v>563</v>
      </c>
      <c r="B5251">
        <v>3050</v>
      </c>
      <c r="C5251">
        <v>0</v>
      </c>
      <c r="D5251">
        <v>0</v>
      </c>
      <c r="E5251">
        <v>0</v>
      </c>
      <c r="F5251">
        <v>0</v>
      </c>
    </row>
    <row r="5252" spans="1:6" x14ac:dyDescent="0.25">
      <c r="A5252" t="s">
        <v>680</v>
      </c>
      <c r="B5252">
        <v>3050</v>
      </c>
      <c r="C5252">
        <v>0</v>
      </c>
      <c r="D5252">
        <v>0</v>
      </c>
      <c r="E5252">
        <v>0</v>
      </c>
      <c r="F5252">
        <v>0</v>
      </c>
    </row>
    <row r="5253" spans="1:6" x14ac:dyDescent="0.25">
      <c r="A5253" t="s">
        <v>681</v>
      </c>
      <c r="B5253">
        <v>3050</v>
      </c>
      <c r="C5253">
        <v>16</v>
      </c>
      <c r="D5253">
        <v>16</v>
      </c>
      <c r="E5253">
        <v>16</v>
      </c>
      <c r="F5253">
        <v>16</v>
      </c>
    </row>
    <row r="5254" spans="1:6" x14ac:dyDescent="0.25">
      <c r="A5254" t="s">
        <v>682</v>
      </c>
      <c r="B5254">
        <v>3050</v>
      </c>
      <c r="C5254">
        <v>562</v>
      </c>
      <c r="D5254">
        <v>562</v>
      </c>
      <c r="E5254">
        <v>562</v>
      </c>
      <c r="F5254">
        <v>562</v>
      </c>
    </row>
    <row r="5255" spans="1:6" x14ac:dyDescent="0.25">
      <c r="A5255" t="s">
        <v>683</v>
      </c>
      <c r="B5255">
        <v>3050</v>
      </c>
      <c r="C5255">
        <v>1761</v>
      </c>
      <c r="D5255">
        <v>1761</v>
      </c>
      <c r="E5255">
        <v>1101</v>
      </c>
      <c r="F5255">
        <v>1101</v>
      </c>
    </row>
    <row r="5256" spans="1:6" x14ac:dyDescent="0.25">
      <c r="A5256" t="s">
        <v>684</v>
      </c>
      <c r="B5256">
        <v>3050</v>
      </c>
      <c r="C5256">
        <v>1174</v>
      </c>
      <c r="D5256">
        <v>1174</v>
      </c>
      <c r="E5256">
        <v>734</v>
      </c>
      <c r="F5256">
        <v>734</v>
      </c>
    </row>
    <row r="5257" spans="1:6" x14ac:dyDescent="0.25">
      <c r="A5257" t="s">
        <v>685</v>
      </c>
      <c r="B5257">
        <v>3050</v>
      </c>
      <c r="C5257">
        <v>2348</v>
      </c>
      <c r="D5257">
        <v>2348</v>
      </c>
      <c r="E5257">
        <v>1468</v>
      </c>
      <c r="F5257">
        <v>1468</v>
      </c>
    </row>
    <row r="5258" spans="1:6" x14ac:dyDescent="0.25">
      <c r="A5258" t="s">
        <v>686</v>
      </c>
      <c r="B5258">
        <v>3050</v>
      </c>
    </row>
    <row r="5259" spans="1:6" x14ac:dyDescent="0.25">
      <c r="A5259" t="s">
        <v>687</v>
      </c>
      <c r="B5259">
        <v>3050</v>
      </c>
    </row>
    <row r="5260" spans="1:6" x14ac:dyDescent="0.25">
      <c r="A5260" t="s">
        <v>688</v>
      </c>
      <c r="B5260">
        <v>3050</v>
      </c>
    </row>
    <row r="5261" spans="1:6" x14ac:dyDescent="0.25">
      <c r="A5261" t="s">
        <v>689</v>
      </c>
      <c r="B5261">
        <v>3050</v>
      </c>
      <c r="C5261" t="b">
        <v>0</v>
      </c>
      <c r="D5261" t="b">
        <v>0</v>
      </c>
      <c r="E5261" t="b">
        <v>0</v>
      </c>
      <c r="F5261" t="b">
        <v>0</v>
      </c>
    </row>
    <row r="5262" spans="1:6" x14ac:dyDescent="0.25">
      <c r="A5262" t="s">
        <v>690</v>
      </c>
      <c r="B5262">
        <v>3050</v>
      </c>
      <c r="C5262" t="b">
        <v>0</v>
      </c>
      <c r="D5262" t="b">
        <v>0</v>
      </c>
      <c r="E5262" t="b">
        <v>0</v>
      </c>
      <c r="F5262" t="b">
        <v>0</v>
      </c>
    </row>
    <row r="5263" spans="1:6" x14ac:dyDescent="0.25">
      <c r="A5263" t="s">
        <v>676</v>
      </c>
      <c r="B5263">
        <v>3100</v>
      </c>
      <c r="E5263">
        <v>4900</v>
      </c>
    </row>
    <row r="5264" spans="1:6" x14ac:dyDescent="0.25">
      <c r="A5264" t="s">
        <v>36</v>
      </c>
      <c r="B5264">
        <v>3100</v>
      </c>
      <c r="E5264">
        <v>2</v>
      </c>
    </row>
    <row r="5265" spans="1:5" x14ac:dyDescent="0.25">
      <c r="A5265" t="s">
        <v>503</v>
      </c>
      <c r="B5265">
        <v>3100</v>
      </c>
      <c r="E5265" t="s">
        <v>832</v>
      </c>
    </row>
    <row r="5266" spans="1:5" x14ac:dyDescent="0.25">
      <c r="A5266" t="s">
        <v>677</v>
      </c>
      <c r="B5266">
        <v>3100</v>
      </c>
      <c r="E5266">
        <v>3088</v>
      </c>
    </row>
    <row r="5267" spans="1:5" x14ac:dyDescent="0.25">
      <c r="A5267" t="s">
        <v>42</v>
      </c>
      <c r="B5267">
        <v>3100</v>
      </c>
      <c r="E5267">
        <v>40</v>
      </c>
    </row>
    <row r="5268" spans="1:5" x14ac:dyDescent="0.25">
      <c r="A5268" t="s">
        <v>678</v>
      </c>
      <c r="B5268">
        <v>3100</v>
      </c>
      <c r="E5268">
        <v>52.6</v>
      </c>
    </row>
    <row r="5269" spans="1:5" x14ac:dyDescent="0.25">
      <c r="A5269" t="s">
        <v>41</v>
      </c>
      <c r="B5269">
        <v>3100</v>
      </c>
      <c r="E5269">
        <v>0</v>
      </c>
    </row>
    <row r="5270" spans="1:5" x14ac:dyDescent="0.25">
      <c r="A5270" t="s">
        <v>679</v>
      </c>
      <c r="B5270">
        <v>3100</v>
      </c>
      <c r="E5270">
        <v>12</v>
      </c>
    </row>
    <row r="5271" spans="1:5" x14ac:dyDescent="0.25">
      <c r="A5271" t="s">
        <v>563</v>
      </c>
      <c r="B5271">
        <v>3100</v>
      </c>
      <c r="E5271">
        <v>0</v>
      </c>
    </row>
    <row r="5272" spans="1:5" x14ac:dyDescent="0.25">
      <c r="A5272" t="s">
        <v>680</v>
      </c>
      <c r="B5272">
        <v>3100</v>
      </c>
      <c r="E5272">
        <v>1</v>
      </c>
    </row>
    <row r="5273" spans="1:5" x14ac:dyDescent="0.25">
      <c r="A5273" t="s">
        <v>681</v>
      </c>
      <c r="B5273">
        <v>3100</v>
      </c>
      <c r="E5273">
        <v>16</v>
      </c>
    </row>
    <row r="5274" spans="1:5" x14ac:dyDescent="0.25">
      <c r="A5274" t="s">
        <v>682</v>
      </c>
      <c r="B5274">
        <v>3100</v>
      </c>
      <c r="E5274">
        <v>200</v>
      </c>
    </row>
    <row r="5275" spans="1:5" x14ac:dyDescent="0.25">
      <c r="A5275" t="s">
        <v>683</v>
      </c>
      <c r="B5275">
        <v>3100</v>
      </c>
      <c r="E5275">
        <v>1761</v>
      </c>
    </row>
    <row r="5276" spans="1:5" x14ac:dyDescent="0.25">
      <c r="A5276" t="s">
        <v>684</v>
      </c>
      <c r="B5276">
        <v>3100</v>
      </c>
      <c r="E5276">
        <v>1174</v>
      </c>
    </row>
    <row r="5277" spans="1:5" x14ac:dyDescent="0.25">
      <c r="A5277" t="s">
        <v>685</v>
      </c>
      <c r="B5277">
        <v>3100</v>
      </c>
      <c r="E5277">
        <v>2348</v>
      </c>
    </row>
    <row r="5278" spans="1:5" x14ac:dyDescent="0.25">
      <c r="A5278" t="s">
        <v>686</v>
      </c>
      <c r="B5278">
        <v>3100</v>
      </c>
    </row>
    <row r="5279" spans="1:5" x14ac:dyDescent="0.25">
      <c r="A5279" t="s">
        <v>687</v>
      </c>
      <c r="B5279">
        <v>3100</v>
      </c>
    </row>
    <row r="5280" spans="1:5" x14ac:dyDescent="0.25">
      <c r="A5280" t="s">
        <v>688</v>
      </c>
      <c r="B5280">
        <v>3100</v>
      </c>
    </row>
    <row r="5281" spans="1:5" x14ac:dyDescent="0.25">
      <c r="A5281" t="s">
        <v>689</v>
      </c>
      <c r="B5281">
        <v>3100</v>
      </c>
      <c r="E5281" t="b">
        <v>0</v>
      </c>
    </row>
    <row r="5282" spans="1:5" x14ac:dyDescent="0.25">
      <c r="A5282" t="s">
        <v>690</v>
      </c>
      <c r="B5282">
        <v>3100</v>
      </c>
      <c r="E5282" t="b">
        <v>0</v>
      </c>
    </row>
    <row r="5283" spans="1:5" x14ac:dyDescent="0.25">
      <c r="A5283" t="s">
        <v>676</v>
      </c>
      <c r="B5283">
        <v>3300</v>
      </c>
      <c r="D5283">
        <v>3325</v>
      </c>
    </row>
    <row r="5284" spans="1:5" x14ac:dyDescent="0.25">
      <c r="A5284" t="s">
        <v>36</v>
      </c>
      <c r="B5284">
        <v>3300</v>
      </c>
      <c r="D5284">
        <v>2</v>
      </c>
    </row>
    <row r="5285" spans="1:5" x14ac:dyDescent="0.25">
      <c r="A5285" t="s">
        <v>503</v>
      </c>
      <c r="B5285">
        <v>3300</v>
      </c>
      <c r="D5285" t="s">
        <v>810</v>
      </c>
    </row>
    <row r="5286" spans="1:5" x14ac:dyDescent="0.25">
      <c r="A5286" t="s">
        <v>677</v>
      </c>
      <c r="B5286">
        <v>3300</v>
      </c>
      <c r="D5286">
        <v>1319</v>
      </c>
    </row>
    <row r="5287" spans="1:5" x14ac:dyDescent="0.25">
      <c r="A5287" t="s">
        <v>42</v>
      </c>
      <c r="B5287">
        <v>3300</v>
      </c>
      <c r="D5287">
        <v>40</v>
      </c>
    </row>
    <row r="5288" spans="1:5" x14ac:dyDescent="0.25">
      <c r="A5288" t="s">
        <v>678</v>
      </c>
      <c r="B5288">
        <v>3300</v>
      </c>
      <c r="D5288">
        <v>22.5</v>
      </c>
    </row>
    <row r="5289" spans="1:5" x14ac:dyDescent="0.25">
      <c r="A5289" t="s">
        <v>41</v>
      </c>
      <c r="B5289">
        <v>3300</v>
      </c>
      <c r="D5289">
        <v>0</v>
      </c>
    </row>
    <row r="5290" spans="1:5" x14ac:dyDescent="0.25">
      <c r="A5290" t="s">
        <v>679</v>
      </c>
      <c r="B5290">
        <v>3300</v>
      </c>
      <c r="D5290">
        <v>12</v>
      </c>
    </row>
    <row r="5291" spans="1:5" x14ac:dyDescent="0.25">
      <c r="A5291" t="s">
        <v>563</v>
      </c>
      <c r="B5291">
        <v>3300</v>
      </c>
      <c r="D5291">
        <v>0</v>
      </c>
    </row>
    <row r="5292" spans="1:5" x14ac:dyDescent="0.25">
      <c r="A5292" t="s">
        <v>680</v>
      </c>
      <c r="B5292">
        <v>3300</v>
      </c>
      <c r="D5292">
        <v>0</v>
      </c>
    </row>
    <row r="5293" spans="1:5" x14ac:dyDescent="0.25">
      <c r="A5293" t="s">
        <v>681</v>
      </c>
      <c r="B5293">
        <v>3300</v>
      </c>
      <c r="D5293">
        <v>16</v>
      </c>
    </row>
    <row r="5294" spans="1:5" x14ac:dyDescent="0.25">
      <c r="A5294" t="s">
        <v>682</v>
      </c>
      <c r="B5294">
        <v>3300</v>
      </c>
      <c r="D5294">
        <v>200</v>
      </c>
    </row>
    <row r="5295" spans="1:5" x14ac:dyDescent="0.25">
      <c r="A5295" t="s">
        <v>683</v>
      </c>
      <c r="B5295">
        <v>3300</v>
      </c>
      <c r="D5295">
        <v>1761</v>
      </c>
    </row>
    <row r="5296" spans="1:5" x14ac:dyDescent="0.25">
      <c r="A5296" t="s">
        <v>684</v>
      </c>
      <c r="B5296">
        <v>3300</v>
      </c>
      <c r="D5296">
        <v>1174</v>
      </c>
    </row>
    <row r="5297" spans="1:6" x14ac:dyDescent="0.25">
      <c r="A5297" t="s">
        <v>685</v>
      </c>
      <c r="B5297">
        <v>3300</v>
      </c>
      <c r="D5297">
        <v>2348</v>
      </c>
    </row>
    <row r="5298" spans="1:6" x14ac:dyDescent="0.25">
      <c r="A5298" t="s">
        <v>686</v>
      </c>
      <c r="B5298">
        <v>3300</v>
      </c>
    </row>
    <row r="5299" spans="1:6" x14ac:dyDescent="0.25">
      <c r="A5299" t="s">
        <v>687</v>
      </c>
      <c r="B5299">
        <v>3300</v>
      </c>
    </row>
    <row r="5300" spans="1:6" x14ac:dyDescent="0.25">
      <c r="A5300" t="s">
        <v>688</v>
      </c>
      <c r="B5300">
        <v>3300</v>
      </c>
    </row>
    <row r="5301" spans="1:6" x14ac:dyDescent="0.25">
      <c r="A5301" t="s">
        <v>689</v>
      </c>
      <c r="B5301">
        <v>3300</v>
      </c>
      <c r="D5301" t="b">
        <v>0</v>
      </c>
    </row>
    <row r="5302" spans="1:6" x14ac:dyDescent="0.25">
      <c r="A5302" t="s">
        <v>690</v>
      </c>
      <c r="B5302">
        <v>3300</v>
      </c>
      <c r="D5302" t="b">
        <v>0</v>
      </c>
    </row>
    <row r="5303" spans="1:6" x14ac:dyDescent="0.25">
      <c r="A5303" t="s">
        <v>676</v>
      </c>
      <c r="B5303">
        <v>3325</v>
      </c>
      <c r="C5303">
        <v>3300</v>
      </c>
      <c r="D5303">
        <v>3350</v>
      </c>
      <c r="E5303">
        <v>309</v>
      </c>
      <c r="F5303">
        <v>2137</v>
      </c>
    </row>
    <row r="5304" spans="1:6" x14ac:dyDescent="0.25">
      <c r="A5304" t="s">
        <v>36</v>
      </c>
      <c r="B5304">
        <v>3325</v>
      </c>
      <c r="C5304">
        <v>3</v>
      </c>
      <c r="D5304">
        <v>3</v>
      </c>
      <c r="E5304">
        <v>2</v>
      </c>
      <c r="F5304">
        <v>2</v>
      </c>
    </row>
    <row r="5305" spans="1:6" x14ac:dyDescent="0.25">
      <c r="A5305" t="s">
        <v>503</v>
      </c>
      <c r="B5305">
        <v>3325</v>
      </c>
      <c r="C5305" t="s">
        <v>810</v>
      </c>
      <c r="D5305" t="s">
        <v>810</v>
      </c>
      <c r="E5305" t="s">
        <v>766</v>
      </c>
      <c r="F5305" t="s">
        <v>766</v>
      </c>
    </row>
    <row r="5306" spans="1:6" x14ac:dyDescent="0.25">
      <c r="A5306" t="s">
        <v>677</v>
      </c>
      <c r="B5306">
        <v>3325</v>
      </c>
      <c r="C5306">
        <v>1319</v>
      </c>
      <c r="D5306">
        <v>1283</v>
      </c>
      <c r="E5306">
        <v>430</v>
      </c>
      <c r="F5306">
        <v>3082</v>
      </c>
    </row>
    <row r="5307" spans="1:6" x14ac:dyDescent="0.25">
      <c r="A5307" t="s">
        <v>42</v>
      </c>
      <c r="B5307">
        <v>3325</v>
      </c>
      <c r="C5307">
        <v>40</v>
      </c>
      <c r="D5307">
        <v>40</v>
      </c>
      <c r="E5307">
        <v>25</v>
      </c>
      <c r="F5307">
        <v>25</v>
      </c>
    </row>
    <row r="5308" spans="1:6" x14ac:dyDescent="0.25">
      <c r="A5308" t="s">
        <v>678</v>
      </c>
      <c r="B5308">
        <v>3325</v>
      </c>
      <c r="C5308">
        <v>22.5</v>
      </c>
      <c r="D5308">
        <v>21.9</v>
      </c>
      <c r="E5308">
        <v>11.7</v>
      </c>
      <c r="F5308">
        <v>84.1</v>
      </c>
    </row>
    <row r="5309" spans="1:6" x14ac:dyDescent="0.25">
      <c r="A5309" t="s">
        <v>41</v>
      </c>
      <c r="B5309">
        <v>3325</v>
      </c>
      <c r="C5309">
        <v>0</v>
      </c>
      <c r="D5309">
        <v>0</v>
      </c>
      <c r="E5309">
        <v>0</v>
      </c>
      <c r="F5309">
        <v>0</v>
      </c>
    </row>
    <row r="5310" spans="1:6" x14ac:dyDescent="0.25">
      <c r="A5310" t="s">
        <v>679</v>
      </c>
      <c r="B5310">
        <v>3325</v>
      </c>
      <c r="C5310">
        <v>12</v>
      </c>
      <c r="D5310">
        <v>12</v>
      </c>
      <c r="E5310">
        <v>12</v>
      </c>
      <c r="F5310">
        <v>12</v>
      </c>
    </row>
    <row r="5311" spans="1:6" x14ac:dyDescent="0.25">
      <c r="A5311" t="s">
        <v>563</v>
      </c>
      <c r="B5311">
        <v>3325</v>
      </c>
      <c r="C5311">
        <v>0</v>
      </c>
      <c r="D5311">
        <v>0</v>
      </c>
      <c r="E5311">
        <v>0</v>
      </c>
      <c r="F5311">
        <v>0</v>
      </c>
    </row>
    <row r="5312" spans="1:6" x14ac:dyDescent="0.25">
      <c r="A5312" t="s">
        <v>680</v>
      </c>
      <c r="B5312">
        <v>3325</v>
      </c>
      <c r="C5312">
        <v>0</v>
      </c>
      <c r="D5312">
        <v>0</v>
      </c>
      <c r="E5312">
        <v>0</v>
      </c>
      <c r="F5312">
        <v>0</v>
      </c>
    </row>
    <row r="5313" spans="1:6" x14ac:dyDescent="0.25">
      <c r="A5313" t="s">
        <v>681</v>
      </c>
      <c r="B5313">
        <v>3325</v>
      </c>
      <c r="C5313">
        <v>16</v>
      </c>
      <c r="D5313">
        <v>16</v>
      </c>
      <c r="E5313">
        <v>16</v>
      </c>
      <c r="F5313">
        <v>16</v>
      </c>
    </row>
    <row r="5314" spans="1:6" x14ac:dyDescent="0.25">
      <c r="A5314" t="s">
        <v>682</v>
      </c>
      <c r="B5314">
        <v>3325</v>
      </c>
      <c r="C5314">
        <v>500</v>
      </c>
      <c r="D5314">
        <v>500</v>
      </c>
      <c r="E5314">
        <v>500</v>
      </c>
      <c r="F5314">
        <v>500</v>
      </c>
    </row>
    <row r="5315" spans="1:6" x14ac:dyDescent="0.25">
      <c r="A5315" t="s">
        <v>683</v>
      </c>
      <c r="B5315">
        <v>3325</v>
      </c>
      <c r="C5315">
        <v>1761</v>
      </c>
      <c r="D5315">
        <v>1761</v>
      </c>
      <c r="E5315">
        <v>1101</v>
      </c>
      <c r="F5315">
        <v>1101</v>
      </c>
    </row>
    <row r="5316" spans="1:6" x14ac:dyDescent="0.25">
      <c r="A5316" t="s">
        <v>684</v>
      </c>
      <c r="B5316">
        <v>3325</v>
      </c>
      <c r="C5316">
        <v>1174</v>
      </c>
      <c r="D5316">
        <v>1174</v>
      </c>
      <c r="E5316">
        <v>734</v>
      </c>
      <c r="F5316">
        <v>734</v>
      </c>
    </row>
    <row r="5317" spans="1:6" x14ac:dyDescent="0.25">
      <c r="A5317" t="s">
        <v>685</v>
      </c>
      <c r="B5317">
        <v>3325</v>
      </c>
      <c r="C5317">
        <v>2348</v>
      </c>
      <c r="D5317">
        <v>2348</v>
      </c>
      <c r="E5317">
        <v>1468</v>
      </c>
      <c r="F5317">
        <v>1468</v>
      </c>
    </row>
    <row r="5318" spans="1:6" x14ac:dyDescent="0.25">
      <c r="A5318" t="s">
        <v>686</v>
      </c>
      <c r="B5318">
        <v>3325</v>
      </c>
    </row>
    <row r="5319" spans="1:6" x14ac:dyDescent="0.25">
      <c r="A5319" t="s">
        <v>687</v>
      </c>
      <c r="B5319">
        <v>3325</v>
      </c>
    </row>
    <row r="5320" spans="1:6" x14ac:dyDescent="0.25">
      <c r="A5320" t="s">
        <v>688</v>
      </c>
      <c r="B5320">
        <v>3325</v>
      </c>
    </row>
    <row r="5321" spans="1:6" x14ac:dyDescent="0.25">
      <c r="A5321" t="s">
        <v>689</v>
      </c>
      <c r="B5321">
        <v>3325</v>
      </c>
      <c r="C5321" t="b">
        <v>0</v>
      </c>
      <c r="D5321" t="b">
        <v>0</v>
      </c>
      <c r="E5321" t="b">
        <v>0</v>
      </c>
      <c r="F5321" t="b">
        <v>0</v>
      </c>
    </row>
    <row r="5322" spans="1:6" x14ac:dyDescent="0.25">
      <c r="A5322" t="s">
        <v>690</v>
      </c>
      <c r="B5322">
        <v>3325</v>
      </c>
      <c r="C5322" t="b">
        <v>0</v>
      </c>
      <c r="D5322" t="b">
        <v>0</v>
      </c>
      <c r="E5322" t="b">
        <v>0</v>
      </c>
      <c r="F5322" t="b">
        <v>0</v>
      </c>
    </row>
    <row r="5323" spans="1:6" x14ac:dyDescent="0.25">
      <c r="A5323" t="s">
        <v>676</v>
      </c>
      <c r="B5323">
        <v>3350</v>
      </c>
      <c r="C5323">
        <v>3325</v>
      </c>
      <c r="D5323">
        <v>3375</v>
      </c>
      <c r="E5323">
        <v>155</v>
      </c>
      <c r="F5323">
        <v>17</v>
      </c>
    </row>
    <row r="5324" spans="1:6" x14ac:dyDescent="0.25">
      <c r="A5324" t="s">
        <v>36</v>
      </c>
      <c r="B5324">
        <v>3350</v>
      </c>
      <c r="C5324">
        <v>3</v>
      </c>
      <c r="D5324">
        <v>3</v>
      </c>
      <c r="E5324">
        <v>3</v>
      </c>
      <c r="F5324">
        <v>2</v>
      </c>
    </row>
    <row r="5325" spans="1:6" x14ac:dyDescent="0.25">
      <c r="A5325" t="s">
        <v>503</v>
      </c>
      <c r="B5325">
        <v>3350</v>
      </c>
      <c r="C5325" t="s">
        <v>810</v>
      </c>
      <c r="D5325" t="s">
        <v>810</v>
      </c>
      <c r="E5325" t="s">
        <v>770</v>
      </c>
      <c r="F5325" t="s">
        <v>770</v>
      </c>
    </row>
    <row r="5326" spans="1:6" x14ac:dyDescent="0.25">
      <c r="A5326" t="s">
        <v>677</v>
      </c>
      <c r="B5326">
        <v>3350</v>
      </c>
      <c r="C5326">
        <v>1283</v>
      </c>
      <c r="D5326">
        <v>1287</v>
      </c>
      <c r="E5326">
        <v>2644</v>
      </c>
      <c r="F5326">
        <v>2430</v>
      </c>
    </row>
    <row r="5327" spans="1:6" x14ac:dyDescent="0.25">
      <c r="A5327" t="s">
        <v>42</v>
      </c>
      <c r="B5327">
        <v>3350</v>
      </c>
      <c r="C5327">
        <v>40</v>
      </c>
      <c r="D5327">
        <v>40</v>
      </c>
      <c r="E5327">
        <v>40</v>
      </c>
      <c r="F5327">
        <v>40</v>
      </c>
    </row>
    <row r="5328" spans="1:6" x14ac:dyDescent="0.25">
      <c r="A5328" t="s">
        <v>678</v>
      </c>
      <c r="B5328">
        <v>3350</v>
      </c>
      <c r="C5328">
        <v>21.9</v>
      </c>
      <c r="D5328">
        <v>21.9</v>
      </c>
      <c r="E5328">
        <v>45.1</v>
      </c>
      <c r="F5328">
        <v>41.4</v>
      </c>
    </row>
    <row r="5329" spans="1:6" x14ac:dyDescent="0.25">
      <c r="A5329" t="s">
        <v>41</v>
      </c>
      <c r="B5329">
        <v>3350</v>
      </c>
      <c r="C5329">
        <v>0</v>
      </c>
      <c r="D5329">
        <v>0</v>
      </c>
      <c r="E5329">
        <v>0</v>
      </c>
      <c r="F5329">
        <v>0</v>
      </c>
    </row>
    <row r="5330" spans="1:6" x14ac:dyDescent="0.25">
      <c r="A5330" t="s">
        <v>679</v>
      </c>
      <c r="B5330">
        <v>3350</v>
      </c>
      <c r="C5330">
        <v>12</v>
      </c>
      <c r="D5330">
        <v>12</v>
      </c>
      <c r="E5330">
        <v>12</v>
      </c>
      <c r="F5330">
        <v>12</v>
      </c>
    </row>
    <row r="5331" spans="1:6" x14ac:dyDescent="0.25">
      <c r="A5331" t="s">
        <v>563</v>
      </c>
      <c r="B5331">
        <v>3350</v>
      </c>
      <c r="C5331">
        <v>0</v>
      </c>
      <c r="D5331">
        <v>0</v>
      </c>
      <c r="E5331">
        <v>0</v>
      </c>
      <c r="F5331">
        <v>0</v>
      </c>
    </row>
    <row r="5332" spans="1:6" x14ac:dyDescent="0.25">
      <c r="A5332" t="s">
        <v>680</v>
      </c>
      <c r="B5332">
        <v>3350</v>
      </c>
      <c r="C5332">
        <v>0</v>
      </c>
      <c r="D5332">
        <v>0</v>
      </c>
      <c r="E5332">
        <v>0</v>
      </c>
      <c r="F5332">
        <v>0</v>
      </c>
    </row>
    <row r="5333" spans="1:6" x14ac:dyDescent="0.25">
      <c r="A5333" t="s">
        <v>681</v>
      </c>
      <c r="B5333">
        <v>3350</v>
      </c>
      <c r="C5333">
        <v>16</v>
      </c>
      <c r="D5333">
        <v>16</v>
      </c>
      <c r="E5333">
        <v>16</v>
      </c>
      <c r="F5333">
        <v>16</v>
      </c>
    </row>
    <row r="5334" spans="1:6" x14ac:dyDescent="0.25">
      <c r="A5334" t="s">
        <v>682</v>
      </c>
      <c r="B5334">
        <v>3350</v>
      </c>
      <c r="C5334">
        <v>500</v>
      </c>
      <c r="D5334">
        <v>500</v>
      </c>
      <c r="E5334">
        <v>500</v>
      </c>
      <c r="F5334">
        <v>500</v>
      </c>
    </row>
    <row r="5335" spans="1:6" x14ac:dyDescent="0.25">
      <c r="A5335" t="s">
        <v>683</v>
      </c>
      <c r="B5335">
        <v>3350</v>
      </c>
      <c r="C5335">
        <v>1761</v>
      </c>
      <c r="D5335">
        <v>1761</v>
      </c>
      <c r="E5335">
        <v>1761</v>
      </c>
      <c r="F5335">
        <v>1761</v>
      </c>
    </row>
    <row r="5336" spans="1:6" x14ac:dyDescent="0.25">
      <c r="A5336" t="s">
        <v>684</v>
      </c>
      <c r="B5336">
        <v>3350</v>
      </c>
      <c r="C5336">
        <v>1174</v>
      </c>
      <c r="D5336">
        <v>1174</v>
      </c>
      <c r="E5336">
        <v>1174</v>
      </c>
      <c r="F5336">
        <v>1174</v>
      </c>
    </row>
    <row r="5337" spans="1:6" x14ac:dyDescent="0.25">
      <c r="A5337" t="s">
        <v>685</v>
      </c>
      <c r="B5337">
        <v>3350</v>
      </c>
      <c r="C5337">
        <v>2348</v>
      </c>
      <c r="D5337">
        <v>2348</v>
      </c>
      <c r="E5337">
        <v>2348</v>
      </c>
      <c r="F5337">
        <v>2348</v>
      </c>
    </row>
    <row r="5338" spans="1:6" x14ac:dyDescent="0.25">
      <c r="A5338" t="s">
        <v>686</v>
      </c>
      <c r="B5338">
        <v>3350</v>
      </c>
    </row>
    <row r="5339" spans="1:6" x14ac:dyDescent="0.25">
      <c r="A5339" t="s">
        <v>687</v>
      </c>
      <c r="B5339">
        <v>3350</v>
      </c>
    </row>
    <row r="5340" spans="1:6" x14ac:dyDescent="0.25">
      <c r="A5340" t="s">
        <v>688</v>
      </c>
      <c r="B5340">
        <v>3350</v>
      </c>
    </row>
    <row r="5341" spans="1:6" x14ac:dyDescent="0.25">
      <c r="A5341" t="s">
        <v>689</v>
      </c>
      <c r="B5341">
        <v>3350</v>
      </c>
      <c r="C5341" t="b">
        <v>0</v>
      </c>
      <c r="D5341" t="b">
        <v>0</v>
      </c>
      <c r="E5341" t="b">
        <v>0</v>
      </c>
      <c r="F5341" t="b">
        <v>0</v>
      </c>
    </row>
    <row r="5342" spans="1:6" x14ac:dyDescent="0.25">
      <c r="A5342" t="s">
        <v>690</v>
      </c>
      <c r="B5342">
        <v>3350</v>
      </c>
      <c r="C5342" t="b">
        <v>0</v>
      </c>
      <c r="D5342" t="b">
        <v>0</v>
      </c>
      <c r="E5342" t="b">
        <v>0</v>
      </c>
      <c r="F5342" t="b">
        <v>0</v>
      </c>
    </row>
    <row r="5343" spans="1:6" x14ac:dyDescent="0.25">
      <c r="A5343" t="s">
        <v>676</v>
      </c>
      <c r="B5343">
        <v>3375</v>
      </c>
      <c r="C5343">
        <v>3350</v>
      </c>
      <c r="D5343">
        <v>154</v>
      </c>
      <c r="E5343">
        <v>327</v>
      </c>
      <c r="F5343">
        <v>181</v>
      </c>
    </row>
    <row r="5344" spans="1:6" x14ac:dyDescent="0.25">
      <c r="A5344" t="s">
        <v>36</v>
      </c>
      <c r="B5344">
        <v>3375</v>
      </c>
      <c r="C5344">
        <v>3</v>
      </c>
      <c r="D5344">
        <v>3</v>
      </c>
      <c r="E5344">
        <v>2</v>
      </c>
      <c r="F5344">
        <v>2</v>
      </c>
    </row>
    <row r="5345" spans="1:6" x14ac:dyDescent="0.25">
      <c r="A5345" t="s">
        <v>503</v>
      </c>
      <c r="B5345">
        <v>3375</v>
      </c>
      <c r="C5345" t="s">
        <v>810</v>
      </c>
      <c r="D5345" t="s">
        <v>797</v>
      </c>
      <c r="E5345" t="s">
        <v>818</v>
      </c>
      <c r="F5345" t="s">
        <v>818</v>
      </c>
    </row>
    <row r="5346" spans="1:6" x14ac:dyDescent="0.25">
      <c r="A5346" t="s">
        <v>677</v>
      </c>
      <c r="B5346">
        <v>3375</v>
      </c>
      <c r="C5346">
        <v>1287</v>
      </c>
      <c r="D5346">
        <v>1396</v>
      </c>
      <c r="E5346">
        <v>1249</v>
      </c>
      <c r="F5346">
        <v>259</v>
      </c>
    </row>
    <row r="5347" spans="1:6" x14ac:dyDescent="0.25">
      <c r="A5347" t="s">
        <v>42</v>
      </c>
      <c r="B5347">
        <v>3375</v>
      </c>
      <c r="C5347">
        <v>40</v>
      </c>
      <c r="D5347">
        <v>40</v>
      </c>
      <c r="E5347">
        <v>25</v>
      </c>
      <c r="F5347">
        <v>25</v>
      </c>
    </row>
    <row r="5348" spans="1:6" x14ac:dyDescent="0.25">
      <c r="A5348" t="s">
        <v>678</v>
      </c>
      <c r="B5348">
        <v>3375</v>
      </c>
      <c r="C5348">
        <v>21.9</v>
      </c>
      <c r="D5348">
        <v>23.8</v>
      </c>
      <c r="E5348">
        <v>34.1</v>
      </c>
      <c r="F5348">
        <v>7.1</v>
      </c>
    </row>
    <row r="5349" spans="1:6" x14ac:dyDescent="0.25">
      <c r="A5349" t="s">
        <v>41</v>
      </c>
      <c r="B5349">
        <v>3375</v>
      </c>
      <c r="C5349">
        <v>0</v>
      </c>
      <c r="D5349">
        <v>0</v>
      </c>
      <c r="E5349">
        <v>0</v>
      </c>
      <c r="F5349">
        <v>0</v>
      </c>
    </row>
    <row r="5350" spans="1:6" x14ac:dyDescent="0.25">
      <c r="A5350" t="s">
        <v>679</v>
      </c>
      <c r="B5350">
        <v>3375</v>
      </c>
      <c r="C5350">
        <v>12</v>
      </c>
      <c r="D5350">
        <v>12</v>
      </c>
      <c r="E5350">
        <v>12</v>
      </c>
      <c r="F5350">
        <v>12</v>
      </c>
    </row>
    <row r="5351" spans="1:6" x14ac:dyDescent="0.25">
      <c r="A5351" t="s">
        <v>563</v>
      </c>
      <c r="B5351">
        <v>3375</v>
      </c>
      <c r="C5351">
        <v>0</v>
      </c>
      <c r="D5351">
        <v>0</v>
      </c>
      <c r="E5351">
        <v>0</v>
      </c>
      <c r="F5351">
        <v>0</v>
      </c>
    </row>
    <row r="5352" spans="1:6" x14ac:dyDescent="0.25">
      <c r="A5352" t="s">
        <v>680</v>
      </c>
      <c r="B5352">
        <v>3375</v>
      </c>
      <c r="C5352">
        <v>0</v>
      </c>
      <c r="D5352">
        <v>0</v>
      </c>
      <c r="E5352">
        <v>0</v>
      </c>
      <c r="F5352">
        <v>0</v>
      </c>
    </row>
    <row r="5353" spans="1:6" x14ac:dyDescent="0.25">
      <c r="A5353" t="s">
        <v>681</v>
      </c>
      <c r="B5353">
        <v>3375</v>
      </c>
      <c r="C5353">
        <v>16</v>
      </c>
      <c r="D5353">
        <v>16</v>
      </c>
      <c r="E5353">
        <v>16</v>
      </c>
      <c r="F5353">
        <v>16</v>
      </c>
    </row>
    <row r="5354" spans="1:6" x14ac:dyDescent="0.25">
      <c r="A5354" t="s">
        <v>682</v>
      </c>
      <c r="B5354">
        <v>3375</v>
      </c>
      <c r="C5354">
        <v>500</v>
      </c>
      <c r="D5354">
        <v>500</v>
      </c>
      <c r="E5354">
        <v>500</v>
      </c>
      <c r="F5354">
        <v>500</v>
      </c>
    </row>
    <row r="5355" spans="1:6" x14ac:dyDescent="0.25">
      <c r="A5355" t="s">
        <v>683</v>
      </c>
      <c r="B5355">
        <v>3375</v>
      </c>
      <c r="C5355">
        <v>1761</v>
      </c>
      <c r="D5355">
        <v>1761</v>
      </c>
      <c r="E5355">
        <v>1101</v>
      </c>
      <c r="F5355">
        <v>1101</v>
      </c>
    </row>
    <row r="5356" spans="1:6" x14ac:dyDescent="0.25">
      <c r="A5356" t="s">
        <v>684</v>
      </c>
      <c r="B5356">
        <v>3375</v>
      </c>
      <c r="C5356">
        <v>1174</v>
      </c>
      <c r="D5356">
        <v>1174</v>
      </c>
      <c r="E5356">
        <v>734</v>
      </c>
      <c r="F5356">
        <v>734</v>
      </c>
    </row>
    <row r="5357" spans="1:6" x14ac:dyDescent="0.25">
      <c r="A5357" t="s">
        <v>685</v>
      </c>
      <c r="B5357">
        <v>3375</v>
      </c>
      <c r="C5357">
        <v>2348</v>
      </c>
      <c r="D5357">
        <v>2348</v>
      </c>
      <c r="E5357">
        <v>1468</v>
      </c>
      <c r="F5357">
        <v>1468</v>
      </c>
    </row>
    <row r="5358" spans="1:6" x14ac:dyDescent="0.25">
      <c r="A5358" t="s">
        <v>686</v>
      </c>
      <c r="B5358">
        <v>3375</v>
      </c>
    </row>
    <row r="5359" spans="1:6" x14ac:dyDescent="0.25">
      <c r="A5359" t="s">
        <v>687</v>
      </c>
      <c r="B5359">
        <v>3375</v>
      </c>
    </row>
    <row r="5360" spans="1:6" x14ac:dyDescent="0.25">
      <c r="A5360" t="s">
        <v>688</v>
      </c>
      <c r="B5360">
        <v>3375</v>
      </c>
    </row>
    <row r="5361" spans="1:6" x14ac:dyDescent="0.25">
      <c r="A5361" t="s">
        <v>689</v>
      </c>
      <c r="B5361">
        <v>3375</v>
      </c>
      <c r="C5361" t="b">
        <v>0</v>
      </c>
      <c r="D5361" t="b">
        <v>0</v>
      </c>
      <c r="E5361" t="b">
        <v>0</v>
      </c>
      <c r="F5361" t="b">
        <v>0</v>
      </c>
    </row>
    <row r="5362" spans="1:6" x14ac:dyDescent="0.25">
      <c r="A5362" t="s">
        <v>690</v>
      </c>
      <c r="B5362">
        <v>3375</v>
      </c>
      <c r="C5362" t="b">
        <v>0</v>
      </c>
      <c r="D5362" t="b">
        <v>0</v>
      </c>
      <c r="E5362" t="b">
        <v>0</v>
      </c>
      <c r="F5362" t="b">
        <v>0</v>
      </c>
    </row>
    <row r="5363" spans="1:6" x14ac:dyDescent="0.25">
      <c r="A5363" t="s">
        <v>676</v>
      </c>
      <c r="B5363">
        <v>3425</v>
      </c>
      <c r="C5363">
        <v>154</v>
      </c>
      <c r="D5363">
        <v>3450</v>
      </c>
      <c r="E5363">
        <v>254</v>
      </c>
    </row>
    <row r="5364" spans="1:6" x14ac:dyDescent="0.25">
      <c r="A5364" t="s">
        <v>36</v>
      </c>
      <c r="B5364">
        <v>3425</v>
      </c>
      <c r="C5364">
        <v>3</v>
      </c>
      <c r="D5364">
        <v>2</v>
      </c>
      <c r="E5364">
        <v>2</v>
      </c>
    </row>
    <row r="5365" spans="1:6" x14ac:dyDescent="0.25">
      <c r="A5365" t="s">
        <v>503</v>
      </c>
      <c r="B5365">
        <v>3425</v>
      </c>
      <c r="C5365" t="s">
        <v>810</v>
      </c>
      <c r="D5365" t="s">
        <v>810</v>
      </c>
      <c r="E5365" t="s">
        <v>828</v>
      </c>
    </row>
    <row r="5366" spans="1:6" x14ac:dyDescent="0.25">
      <c r="A5366" t="s">
        <v>677</v>
      </c>
      <c r="B5366">
        <v>3425</v>
      </c>
      <c r="C5366">
        <v>1000</v>
      </c>
      <c r="D5366">
        <v>1586</v>
      </c>
      <c r="E5366">
        <v>900</v>
      </c>
    </row>
    <row r="5367" spans="1:6" x14ac:dyDescent="0.25">
      <c r="A5367" t="s">
        <v>42</v>
      </c>
      <c r="B5367">
        <v>3425</v>
      </c>
      <c r="C5367">
        <v>40</v>
      </c>
      <c r="D5367">
        <v>40</v>
      </c>
      <c r="E5367">
        <v>25</v>
      </c>
    </row>
    <row r="5368" spans="1:6" x14ac:dyDescent="0.25">
      <c r="A5368" t="s">
        <v>678</v>
      </c>
      <c r="B5368">
        <v>3425</v>
      </c>
      <c r="C5368">
        <v>17</v>
      </c>
      <c r="D5368">
        <v>27</v>
      </c>
      <c r="E5368">
        <v>24.5</v>
      </c>
    </row>
    <row r="5369" spans="1:6" x14ac:dyDescent="0.25">
      <c r="A5369" t="s">
        <v>41</v>
      </c>
      <c r="B5369">
        <v>3425</v>
      </c>
      <c r="C5369">
        <v>0</v>
      </c>
      <c r="D5369">
        <v>0</v>
      </c>
      <c r="E5369">
        <v>0</v>
      </c>
    </row>
    <row r="5370" spans="1:6" x14ac:dyDescent="0.25">
      <c r="A5370" t="s">
        <v>679</v>
      </c>
      <c r="B5370">
        <v>3425</v>
      </c>
      <c r="C5370">
        <v>12</v>
      </c>
      <c r="D5370">
        <v>12</v>
      </c>
      <c r="E5370">
        <v>12</v>
      </c>
    </row>
    <row r="5371" spans="1:6" x14ac:dyDescent="0.25">
      <c r="A5371" t="s">
        <v>563</v>
      </c>
      <c r="B5371">
        <v>3425</v>
      </c>
      <c r="C5371">
        <v>0</v>
      </c>
      <c r="D5371">
        <v>0</v>
      </c>
      <c r="E5371">
        <v>0</v>
      </c>
    </row>
    <row r="5372" spans="1:6" x14ac:dyDescent="0.25">
      <c r="A5372" t="s">
        <v>680</v>
      </c>
      <c r="B5372">
        <v>3425</v>
      </c>
      <c r="C5372">
        <v>0</v>
      </c>
      <c r="D5372">
        <v>0</v>
      </c>
      <c r="E5372">
        <v>0</v>
      </c>
    </row>
    <row r="5373" spans="1:6" x14ac:dyDescent="0.25">
      <c r="A5373" t="s">
        <v>681</v>
      </c>
      <c r="B5373">
        <v>3425</v>
      </c>
      <c r="C5373">
        <v>16</v>
      </c>
      <c r="D5373">
        <v>16</v>
      </c>
      <c r="E5373">
        <v>16</v>
      </c>
    </row>
    <row r="5374" spans="1:6" x14ac:dyDescent="0.25">
      <c r="A5374" t="s">
        <v>682</v>
      </c>
      <c r="B5374">
        <v>3425</v>
      </c>
      <c r="C5374">
        <v>500</v>
      </c>
      <c r="D5374">
        <v>500</v>
      </c>
      <c r="E5374">
        <v>500</v>
      </c>
    </row>
    <row r="5375" spans="1:6" x14ac:dyDescent="0.25">
      <c r="A5375" t="s">
        <v>683</v>
      </c>
      <c r="B5375">
        <v>3425</v>
      </c>
      <c r="C5375">
        <v>1761</v>
      </c>
      <c r="D5375">
        <v>1761</v>
      </c>
      <c r="E5375">
        <v>1101</v>
      </c>
    </row>
    <row r="5376" spans="1:6" x14ac:dyDescent="0.25">
      <c r="A5376" t="s">
        <v>684</v>
      </c>
      <c r="B5376">
        <v>3425</v>
      </c>
      <c r="C5376">
        <v>1174</v>
      </c>
      <c r="D5376">
        <v>1174</v>
      </c>
      <c r="E5376">
        <v>734</v>
      </c>
    </row>
    <row r="5377" spans="1:6" x14ac:dyDescent="0.25">
      <c r="A5377" t="s">
        <v>685</v>
      </c>
      <c r="B5377">
        <v>3425</v>
      </c>
      <c r="C5377">
        <v>2348</v>
      </c>
      <c r="D5377">
        <v>2348</v>
      </c>
      <c r="E5377">
        <v>1468</v>
      </c>
    </row>
    <row r="5378" spans="1:6" x14ac:dyDescent="0.25">
      <c r="A5378" t="s">
        <v>686</v>
      </c>
      <c r="B5378">
        <v>3425</v>
      </c>
    </row>
    <row r="5379" spans="1:6" x14ac:dyDescent="0.25">
      <c r="A5379" t="s">
        <v>687</v>
      </c>
      <c r="B5379">
        <v>3425</v>
      </c>
    </row>
    <row r="5380" spans="1:6" x14ac:dyDescent="0.25">
      <c r="A5380" t="s">
        <v>688</v>
      </c>
      <c r="B5380">
        <v>3425</v>
      </c>
    </row>
    <row r="5381" spans="1:6" x14ac:dyDescent="0.25">
      <c r="A5381" t="s">
        <v>689</v>
      </c>
      <c r="B5381">
        <v>3425</v>
      </c>
      <c r="C5381" t="b">
        <v>0</v>
      </c>
      <c r="D5381" t="b">
        <v>0</v>
      </c>
      <c r="E5381" t="b">
        <v>0</v>
      </c>
    </row>
    <row r="5382" spans="1:6" x14ac:dyDescent="0.25">
      <c r="A5382" t="s">
        <v>690</v>
      </c>
      <c r="B5382">
        <v>3425</v>
      </c>
      <c r="C5382" t="b">
        <v>0</v>
      </c>
      <c r="D5382" t="b">
        <v>0</v>
      </c>
      <c r="E5382" t="b">
        <v>0</v>
      </c>
    </row>
    <row r="5383" spans="1:6" x14ac:dyDescent="0.25">
      <c r="A5383" t="s">
        <v>676</v>
      </c>
      <c r="B5383">
        <v>3450</v>
      </c>
      <c r="C5383">
        <v>3425</v>
      </c>
      <c r="D5383">
        <v>2324</v>
      </c>
      <c r="E5383">
        <v>173</v>
      </c>
      <c r="F5383">
        <v>303</v>
      </c>
    </row>
    <row r="5384" spans="1:6" x14ac:dyDescent="0.25">
      <c r="A5384" t="s">
        <v>36</v>
      </c>
      <c r="B5384">
        <v>3450</v>
      </c>
      <c r="C5384">
        <v>3</v>
      </c>
      <c r="D5384">
        <v>3</v>
      </c>
      <c r="E5384">
        <v>3</v>
      </c>
      <c r="F5384">
        <v>3</v>
      </c>
    </row>
    <row r="5385" spans="1:6" x14ac:dyDescent="0.25">
      <c r="A5385" t="s">
        <v>503</v>
      </c>
      <c r="B5385">
        <v>3450</v>
      </c>
      <c r="C5385" t="s">
        <v>810</v>
      </c>
      <c r="D5385" t="s">
        <v>810</v>
      </c>
      <c r="E5385" t="s">
        <v>815</v>
      </c>
      <c r="F5385" t="s">
        <v>815</v>
      </c>
    </row>
    <row r="5386" spans="1:6" x14ac:dyDescent="0.25">
      <c r="A5386" t="s">
        <v>677</v>
      </c>
      <c r="B5386">
        <v>3450</v>
      </c>
      <c r="C5386">
        <v>1586</v>
      </c>
      <c r="D5386">
        <v>2635</v>
      </c>
      <c r="E5386">
        <v>1034</v>
      </c>
      <c r="F5386">
        <v>763</v>
      </c>
    </row>
    <row r="5387" spans="1:6" x14ac:dyDescent="0.25">
      <c r="A5387" t="s">
        <v>42</v>
      </c>
      <c r="B5387">
        <v>3450</v>
      </c>
      <c r="C5387">
        <v>40</v>
      </c>
      <c r="D5387">
        <v>40</v>
      </c>
      <c r="E5387">
        <v>25</v>
      </c>
      <c r="F5387">
        <v>25</v>
      </c>
    </row>
    <row r="5388" spans="1:6" x14ac:dyDescent="0.25">
      <c r="A5388" t="s">
        <v>678</v>
      </c>
      <c r="B5388">
        <v>3450</v>
      </c>
      <c r="C5388">
        <v>27</v>
      </c>
      <c r="D5388">
        <v>44.9</v>
      </c>
      <c r="E5388">
        <v>28.2</v>
      </c>
      <c r="F5388">
        <v>20.8</v>
      </c>
    </row>
    <row r="5389" spans="1:6" x14ac:dyDescent="0.25">
      <c r="A5389" t="s">
        <v>41</v>
      </c>
      <c r="B5389">
        <v>3450</v>
      </c>
      <c r="C5389">
        <v>0</v>
      </c>
      <c r="D5389">
        <v>0</v>
      </c>
      <c r="E5389">
        <v>0</v>
      </c>
      <c r="F5389">
        <v>0</v>
      </c>
    </row>
    <row r="5390" spans="1:6" x14ac:dyDescent="0.25">
      <c r="A5390" t="s">
        <v>679</v>
      </c>
      <c r="B5390">
        <v>3450</v>
      </c>
      <c r="C5390">
        <v>12</v>
      </c>
      <c r="D5390">
        <v>12</v>
      </c>
      <c r="E5390">
        <v>12</v>
      </c>
      <c r="F5390">
        <v>12</v>
      </c>
    </row>
    <row r="5391" spans="1:6" x14ac:dyDescent="0.25">
      <c r="A5391" t="s">
        <v>563</v>
      </c>
      <c r="B5391">
        <v>3450</v>
      </c>
      <c r="C5391">
        <v>0</v>
      </c>
      <c r="D5391">
        <v>0</v>
      </c>
      <c r="E5391">
        <v>0</v>
      </c>
      <c r="F5391">
        <v>0</v>
      </c>
    </row>
    <row r="5392" spans="1:6" x14ac:dyDescent="0.25">
      <c r="A5392" t="s">
        <v>680</v>
      </c>
      <c r="B5392">
        <v>3450</v>
      </c>
      <c r="C5392">
        <v>0</v>
      </c>
      <c r="D5392">
        <v>0</v>
      </c>
      <c r="E5392">
        <v>0</v>
      </c>
      <c r="F5392">
        <v>0</v>
      </c>
    </row>
    <row r="5393" spans="1:6" x14ac:dyDescent="0.25">
      <c r="A5393" t="s">
        <v>681</v>
      </c>
      <c r="B5393">
        <v>3450</v>
      </c>
      <c r="C5393">
        <v>16</v>
      </c>
      <c r="D5393">
        <v>16</v>
      </c>
      <c r="E5393">
        <v>16</v>
      </c>
      <c r="F5393">
        <v>16</v>
      </c>
    </row>
    <row r="5394" spans="1:6" x14ac:dyDescent="0.25">
      <c r="A5394" t="s">
        <v>682</v>
      </c>
      <c r="B5394">
        <v>3450</v>
      </c>
      <c r="C5394">
        <v>500</v>
      </c>
      <c r="D5394">
        <v>500</v>
      </c>
      <c r="E5394">
        <v>500</v>
      </c>
      <c r="F5394">
        <v>500</v>
      </c>
    </row>
    <row r="5395" spans="1:6" x14ac:dyDescent="0.25">
      <c r="A5395" t="s">
        <v>683</v>
      </c>
      <c r="B5395">
        <v>3450</v>
      </c>
      <c r="C5395">
        <v>1761</v>
      </c>
      <c r="D5395">
        <v>1761</v>
      </c>
      <c r="E5395">
        <v>1101</v>
      </c>
      <c r="F5395">
        <v>1101</v>
      </c>
    </row>
    <row r="5396" spans="1:6" x14ac:dyDescent="0.25">
      <c r="A5396" t="s">
        <v>684</v>
      </c>
      <c r="B5396">
        <v>3450</v>
      </c>
      <c r="C5396">
        <v>1174</v>
      </c>
      <c r="D5396">
        <v>1174</v>
      </c>
      <c r="E5396">
        <v>734</v>
      </c>
      <c r="F5396">
        <v>734</v>
      </c>
    </row>
    <row r="5397" spans="1:6" x14ac:dyDescent="0.25">
      <c r="A5397" t="s">
        <v>685</v>
      </c>
      <c r="B5397">
        <v>3450</v>
      </c>
      <c r="C5397">
        <v>2348</v>
      </c>
      <c r="D5397">
        <v>2348</v>
      </c>
      <c r="E5397">
        <v>1468</v>
      </c>
      <c r="F5397">
        <v>1468</v>
      </c>
    </row>
    <row r="5398" spans="1:6" x14ac:dyDescent="0.25">
      <c r="A5398" t="s">
        <v>686</v>
      </c>
      <c r="B5398">
        <v>3450</v>
      </c>
    </row>
    <row r="5399" spans="1:6" x14ac:dyDescent="0.25">
      <c r="A5399" t="s">
        <v>687</v>
      </c>
      <c r="B5399">
        <v>3450</v>
      </c>
    </row>
    <row r="5400" spans="1:6" x14ac:dyDescent="0.25">
      <c r="A5400" t="s">
        <v>688</v>
      </c>
      <c r="B5400">
        <v>3450</v>
      </c>
    </row>
    <row r="5401" spans="1:6" x14ac:dyDescent="0.25">
      <c r="A5401" t="s">
        <v>689</v>
      </c>
      <c r="B5401">
        <v>3450</v>
      </c>
      <c r="C5401" t="b">
        <v>0</v>
      </c>
      <c r="D5401" t="b">
        <v>0</v>
      </c>
      <c r="E5401" t="b">
        <v>0</v>
      </c>
      <c r="F5401" t="b">
        <v>0</v>
      </c>
    </row>
    <row r="5402" spans="1:6" x14ac:dyDescent="0.25">
      <c r="A5402" t="s">
        <v>690</v>
      </c>
      <c r="B5402">
        <v>3450</v>
      </c>
      <c r="C5402" t="b">
        <v>0</v>
      </c>
      <c r="D5402" t="b">
        <v>0</v>
      </c>
      <c r="E5402" t="b">
        <v>0</v>
      </c>
      <c r="F5402" t="b">
        <v>0</v>
      </c>
    </row>
    <row r="5403" spans="1:6" x14ac:dyDescent="0.25">
      <c r="A5403" t="s">
        <v>676</v>
      </c>
      <c r="B5403">
        <v>3618</v>
      </c>
      <c r="E5403">
        <v>4300</v>
      </c>
    </row>
    <row r="5404" spans="1:6" x14ac:dyDescent="0.25">
      <c r="A5404" t="s">
        <v>36</v>
      </c>
      <c r="B5404">
        <v>3618</v>
      </c>
      <c r="E5404">
        <v>3</v>
      </c>
    </row>
    <row r="5405" spans="1:6" x14ac:dyDescent="0.25">
      <c r="A5405" t="s">
        <v>503</v>
      </c>
      <c r="B5405">
        <v>3618</v>
      </c>
      <c r="E5405" t="s">
        <v>791</v>
      </c>
    </row>
    <row r="5406" spans="1:6" x14ac:dyDescent="0.25">
      <c r="A5406" t="s">
        <v>677</v>
      </c>
      <c r="B5406">
        <v>3618</v>
      </c>
      <c r="E5406" t="s">
        <v>853</v>
      </c>
    </row>
    <row r="5407" spans="1:6" x14ac:dyDescent="0.25">
      <c r="A5407" t="s">
        <v>42</v>
      </c>
      <c r="B5407">
        <v>3618</v>
      </c>
      <c r="E5407">
        <v>40</v>
      </c>
    </row>
    <row r="5408" spans="1:6" x14ac:dyDescent="0.25">
      <c r="A5408" t="s">
        <v>678</v>
      </c>
      <c r="B5408">
        <v>3618</v>
      </c>
      <c r="E5408">
        <v>22.3</v>
      </c>
    </row>
    <row r="5409" spans="1:5" x14ac:dyDescent="0.25">
      <c r="A5409" t="s">
        <v>41</v>
      </c>
      <c r="B5409">
        <v>3618</v>
      </c>
      <c r="E5409">
        <v>0</v>
      </c>
    </row>
    <row r="5410" spans="1:5" x14ac:dyDescent="0.25">
      <c r="A5410" t="s">
        <v>679</v>
      </c>
      <c r="B5410">
        <v>3618</v>
      </c>
      <c r="E5410">
        <v>24</v>
      </c>
    </row>
    <row r="5411" spans="1:5" x14ac:dyDescent="0.25">
      <c r="A5411" t="s">
        <v>563</v>
      </c>
      <c r="B5411">
        <v>3618</v>
      </c>
      <c r="E5411">
        <v>0</v>
      </c>
    </row>
    <row r="5412" spans="1:5" x14ac:dyDescent="0.25">
      <c r="A5412" t="s">
        <v>680</v>
      </c>
      <c r="B5412">
        <v>3618</v>
      </c>
      <c r="E5412">
        <v>0</v>
      </c>
    </row>
    <row r="5413" spans="1:5" x14ac:dyDescent="0.25">
      <c r="A5413" t="s">
        <v>681</v>
      </c>
      <c r="B5413">
        <v>3618</v>
      </c>
      <c r="E5413">
        <v>16</v>
      </c>
    </row>
    <row r="5414" spans="1:5" x14ac:dyDescent="0.25">
      <c r="A5414" t="s">
        <v>682</v>
      </c>
      <c r="B5414">
        <v>3618</v>
      </c>
      <c r="E5414">
        <v>200</v>
      </c>
    </row>
    <row r="5415" spans="1:5" x14ac:dyDescent="0.25">
      <c r="A5415" t="s">
        <v>683</v>
      </c>
      <c r="B5415">
        <v>3618</v>
      </c>
      <c r="E5415">
        <v>1761</v>
      </c>
    </row>
    <row r="5416" spans="1:5" x14ac:dyDescent="0.25">
      <c r="A5416" t="s">
        <v>684</v>
      </c>
      <c r="B5416">
        <v>3618</v>
      </c>
      <c r="E5416">
        <v>1174</v>
      </c>
    </row>
    <row r="5417" spans="1:5" x14ac:dyDescent="0.25">
      <c r="A5417" t="s">
        <v>685</v>
      </c>
      <c r="B5417">
        <v>3618</v>
      </c>
      <c r="E5417">
        <v>2348</v>
      </c>
    </row>
    <row r="5418" spans="1:5" x14ac:dyDescent="0.25">
      <c r="A5418" t="s">
        <v>686</v>
      </c>
      <c r="B5418">
        <v>3618</v>
      </c>
    </row>
    <row r="5419" spans="1:5" x14ac:dyDescent="0.25">
      <c r="A5419" t="s">
        <v>687</v>
      </c>
      <c r="B5419">
        <v>3618</v>
      </c>
    </row>
    <row r="5420" spans="1:5" x14ac:dyDescent="0.25">
      <c r="A5420" t="s">
        <v>688</v>
      </c>
      <c r="B5420">
        <v>3618</v>
      </c>
    </row>
    <row r="5421" spans="1:5" x14ac:dyDescent="0.25">
      <c r="A5421" t="s">
        <v>689</v>
      </c>
      <c r="B5421">
        <v>3618</v>
      </c>
      <c r="E5421" t="b">
        <v>0</v>
      </c>
    </row>
    <row r="5422" spans="1:5" x14ac:dyDescent="0.25">
      <c r="A5422" t="s">
        <v>690</v>
      </c>
      <c r="B5422">
        <v>3618</v>
      </c>
      <c r="E5422" t="b">
        <v>0</v>
      </c>
    </row>
    <row r="5423" spans="1:5" x14ac:dyDescent="0.25">
      <c r="A5423" t="s">
        <v>676</v>
      </c>
      <c r="B5423">
        <v>3700</v>
      </c>
      <c r="E5423">
        <v>4400</v>
      </c>
    </row>
    <row r="5424" spans="1:5" x14ac:dyDescent="0.25">
      <c r="A5424" t="s">
        <v>36</v>
      </c>
      <c r="B5424">
        <v>3700</v>
      </c>
      <c r="E5424">
        <v>2</v>
      </c>
    </row>
    <row r="5425" spans="1:5" x14ac:dyDescent="0.25">
      <c r="A5425" t="s">
        <v>503</v>
      </c>
      <c r="B5425">
        <v>3700</v>
      </c>
      <c r="E5425" t="s">
        <v>854</v>
      </c>
    </row>
    <row r="5426" spans="1:5" x14ac:dyDescent="0.25">
      <c r="A5426" t="s">
        <v>677</v>
      </c>
      <c r="B5426">
        <v>3700</v>
      </c>
      <c r="E5426">
        <v>5270</v>
      </c>
    </row>
    <row r="5427" spans="1:5" x14ac:dyDescent="0.25">
      <c r="A5427" t="s">
        <v>42</v>
      </c>
      <c r="B5427">
        <v>3700</v>
      </c>
      <c r="E5427">
        <v>40</v>
      </c>
    </row>
    <row r="5428" spans="1:5" x14ac:dyDescent="0.25">
      <c r="A5428" t="s">
        <v>678</v>
      </c>
      <c r="B5428">
        <v>3700</v>
      </c>
      <c r="E5428">
        <v>89.8</v>
      </c>
    </row>
    <row r="5429" spans="1:5" x14ac:dyDescent="0.25">
      <c r="A5429" t="s">
        <v>41</v>
      </c>
      <c r="B5429">
        <v>3700</v>
      </c>
      <c r="E5429">
        <v>0</v>
      </c>
    </row>
    <row r="5430" spans="1:5" x14ac:dyDescent="0.25">
      <c r="A5430" t="s">
        <v>679</v>
      </c>
      <c r="B5430">
        <v>3700</v>
      </c>
      <c r="E5430">
        <v>12</v>
      </c>
    </row>
    <row r="5431" spans="1:5" x14ac:dyDescent="0.25">
      <c r="A5431" t="s">
        <v>563</v>
      </c>
      <c r="B5431">
        <v>3700</v>
      </c>
      <c r="E5431">
        <v>0</v>
      </c>
    </row>
    <row r="5432" spans="1:5" x14ac:dyDescent="0.25">
      <c r="A5432" t="s">
        <v>680</v>
      </c>
      <c r="B5432">
        <v>3700</v>
      </c>
      <c r="E5432">
        <v>0</v>
      </c>
    </row>
    <row r="5433" spans="1:5" x14ac:dyDescent="0.25">
      <c r="A5433" t="s">
        <v>681</v>
      </c>
      <c r="B5433">
        <v>3700</v>
      </c>
      <c r="E5433">
        <v>16</v>
      </c>
    </row>
    <row r="5434" spans="1:5" x14ac:dyDescent="0.25">
      <c r="A5434" t="s">
        <v>682</v>
      </c>
      <c r="B5434">
        <v>3700</v>
      </c>
      <c r="E5434">
        <v>200</v>
      </c>
    </row>
    <row r="5435" spans="1:5" x14ac:dyDescent="0.25">
      <c r="A5435" t="s">
        <v>683</v>
      </c>
      <c r="B5435">
        <v>3700</v>
      </c>
      <c r="E5435">
        <v>1761</v>
      </c>
    </row>
    <row r="5436" spans="1:5" x14ac:dyDescent="0.25">
      <c r="A5436" t="s">
        <v>684</v>
      </c>
      <c r="B5436">
        <v>3700</v>
      </c>
      <c r="E5436">
        <v>1174</v>
      </c>
    </row>
    <row r="5437" spans="1:5" x14ac:dyDescent="0.25">
      <c r="A5437" t="s">
        <v>685</v>
      </c>
      <c r="B5437">
        <v>3700</v>
      </c>
      <c r="E5437">
        <v>2348</v>
      </c>
    </row>
    <row r="5438" spans="1:5" x14ac:dyDescent="0.25">
      <c r="A5438" t="s">
        <v>686</v>
      </c>
      <c r="B5438">
        <v>3700</v>
      </c>
    </row>
    <row r="5439" spans="1:5" x14ac:dyDescent="0.25">
      <c r="A5439" t="s">
        <v>687</v>
      </c>
      <c r="B5439">
        <v>3700</v>
      </c>
    </row>
    <row r="5440" spans="1:5" x14ac:dyDescent="0.25">
      <c r="A5440" t="s">
        <v>688</v>
      </c>
      <c r="B5440">
        <v>3700</v>
      </c>
    </row>
    <row r="5441" spans="1:5" x14ac:dyDescent="0.25">
      <c r="A5441" t="s">
        <v>689</v>
      </c>
      <c r="B5441">
        <v>3700</v>
      </c>
      <c r="E5441" t="b">
        <v>0</v>
      </c>
    </row>
    <row r="5442" spans="1:5" x14ac:dyDescent="0.25">
      <c r="A5442" t="s">
        <v>690</v>
      </c>
      <c r="B5442">
        <v>3700</v>
      </c>
      <c r="E5442" t="b">
        <v>0</v>
      </c>
    </row>
    <row r="5443" spans="1:5" x14ac:dyDescent="0.25">
      <c r="A5443" t="s">
        <v>676</v>
      </c>
      <c r="B5443">
        <v>3725</v>
      </c>
      <c r="D5443">
        <v>3750</v>
      </c>
    </row>
    <row r="5444" spans="1:5" x14ac:dyDescent="0.25">
      <c r="A5444" t="s">
        <v>36</v>
      </c>
      <c r="B5444">
        <v>3725</v>
      </c>
      <c r="D5444">
        <v>3</v>
      </c>
    </row>
    <row r="5445" spans="1:5" x14ac:dyDescent="0.25">
      <c r="A5445" t="s">
        <v>503</v>
      </c>
      <c r="B5445">
        <v>3725</v>
      </c>
      <c r="D5445" t="s">
        <v>810</v>
      </c>
    </row>
    <row r="5446" spans="1:5" x14ac:dyDescent="0.25">
      <c r="A5446" t="s">
        <v>677</v>
      </c>
      <c r="B5446">
        <v>3725</v>
      </c>
      <c r="D5446">
        <v>1340</v>
      </c>
    </row>
    <row r="5447" spans="1:5" x14ac:dyDescent="0.25">
      <c r="A5447" t="s">
        <v>42</v>
      </c>
      <c r="B5447">
        <v>3725</v>
      </c>
      <c r="D5447">
        <v>40</v>
      </c>
    </row>
    <row r="5448" spans="1:5" x14ac:dyDescent="0.25">
      <c r="A5448" t="s">
        <v>678</v>
      </c>
      <c r="B5448">
        <v>3725</v>
      </c>
      <c r="D5448">
        <v>22.8</v>
      </c>
    </row>
    <row r="5449" spans="1:5" x14ac:dyDescent="0.25">
      <c r="A5449" t="s">
        <v>41</v>
      </c>
      <c r="B5449">
        <v>3725</v>
      </c>
      <c r="D5449">
        <v>0</v>
      </c>
    </row>
    <row r="5450" spans="1:5" x14ac:dyDescent="0.25">
      <c r="A5450" t="s">
        <v>679</v>
      </c>
      <c r="B5450">
        <v>3725</v>
      </c>
      <c r="D5450">
        <v>12</v>
      </c>
    </row>
    <row r="5451" spans="1:5" x14ac:dyDescent="0.25">
      <c r="A5451" t="s">
        <v>563</v>
      </c>
      <c r="B5451">
        <v>3725</v>
      </c>
      <c r="D5451">
        <v>0</v>
      </c>
    </row>
    <row r="5452" spans="1:5" x14ac:dyDescent="0.25">
      <c r="A5452" t="s">
        <v>680</v>
      </c>
      <c r="B5452">
        <v>3725</v>
      </c>
      <c r="D5452">
        <v>0</v>
      </c>
    </row>
    <row r="5453" spans="1:5" x14ac:dyDescent="0.25">
      <c r="A5453" t="s">
        <v>681</v>
      </c>
      <c r="B5453">
        <v>3725</v>
      </c>
      <c r="D5453">
        <v>16</v>
      </c>
    </row>
    <row r="5454" spans="1:5" x14ac:dyDescent="0.25">
      <c r="A5454" t="s">
        <v>682</v>
      </c>
      <c r="B5454">
        <v>3725</v>
      </c>
      <c r="D5454">
        <v>200</v>
      </c>
    </row>
    <row r="5455" spans="1:5" x14ac:dyDescent="0.25">
      <c r="A5455" t="s">
        <v>683</v>
      </c>
      <c r="B5455">
        <v>3725</v>
      </c>
      <c r="D5455">
        <v>1761</v>
      </c>
    </row>
    <row r="5456" spans="1:5" x14ac:dyDescent="0.25">
      <c r="A5456" t="s">
        <v>684</v>
      </c>
      <c r="B5456">
        <v>3725</v>
      </c>
      <c r="D5456">
        <v>1174</v>
      </c>
    </row>
    <row r="5457" spans="1:6" x14ac:dyDescent="0.25">
      <c r="A5457" t="s">
        <v>685</v>
      </c>
      <c r="B5457">
        <v>3725</v>
      </c>
      <c r="D5457">
        <v>2348</v>
      </c>
    </row>
    <row r="5458" spans="1:6" x14ac:dyDescent="0.25">
      <c r="A5458" t="s">
        <v>686</v>
      </c>
      <c r="B5458">
        <v>3725</v>
      </c>
    </row>
    <row r="5459" spans="1:6" x14ac:dyDescent="0.25">
      <c r="A5459" t="s">
        <v>687</v>
      </c>
      <c r="B5459">
        <v>3725</v>
      </c>
    </row>
    <row r="5460" spans="1:6" x14ac:dyDescent="0.25">
      <c r="A5460" t="s">
        <v>688</v>
      </c>
      <c r="B5460">
        <v>3725</v>
      </c>
    </row>
    <row r="5461" spans="1:6" x14ac:dyDescent="0.25">
      <c r="A5461" t="s">
        <v>689</v>
      </c>
      <c r="B5461">
        <v>3725</v>
      </c>
      <c r="D5461" t="b">
        <v>0</v>
      </c>
    </row>
    <row r="5462" spans="1:6" x14ac:dyDescent="0.25">
      <c r="A5462" t="s">
        <v>690</v>
      </c>
      <c r="B5462">
        <v>3725</v>
      </c>
      <c r="D5462" t="b">
        <v>0</v>
      </c>
    </row>
    <row r="5463" spans="1:6" x14ac:dyDescent="0.25">
      <c r="A5463" t="s">
        <v>676</v>
      </c>
      <c r="B5463">
        <v>3750</v>
      </c>
      <c r="C5463">
        <v>3725</v>
      </c>
      <c r="D5463">
        <v>3775</v>
      </c>
      <c r="E5463">
        <v>300</v>
      </c>
      <c r="F5463">
        <v>206</v>
      </c>
    </row>
    <row r="5464" spans="1:6" x14ac:dyDescent="0.25">
      <c r="A5464" t="s">
        <v>36</v>
      </c>
      <c r="B5464">
        <v>3750</v>
      </c>
      <c r="C5464">
        <v>4</v>
      </c>
      <c r="D5464">
        <v>4</v>
      </c>
      <c r="E5464">
        <v>3</v>
      </c>
      <c r="F5464">
        <v>3</v>
      </c>
    </row>
    <row r="5465" spans="1:6" x14ac:dyDescent="0.25">
      <c r="A5465" t="s">
        <v>503</v>
      </c>
      <c r="B5465">
        <v>3750</v>
      </c>
      <c r="C5465" t="s">
        <v>810</v>
      </c>
      <c r="D5465" t="s">
        <v>810</v>
      </c>
      <c r="E5465" t="s">
        <v>801</v>
      </c>
      <c r="F5465" t="s">
        <v>801</v>
      </c>
    </row>
    <row r="5466" spans="1:6" x14ac:dyDescent="0.25">
      <c r="A5466" t="s">
        <v>677</v>
      </c>
      <c r="B5466">
        <v>3750</v>
      </c>
      <c r="C5466">
        <v>1340</v>
      </c>
      <c r="D5466">
        <v>1330</v>
      </c>
      <c r="E5466">
        <v>1552</v>
      </c>
      <c r="F5466">
        <v>880</v>
      </c>
    </row>
    <row r="5467" spans="1:6" x14ac:dyDescent="0.25">
      <c r="A5467" t="s">
        <v>42</v>
      </c>
      <c r="B5467">
        <v>3750</v>
      </c>
      <c r="C5467">
        <v>40</v>
      </c>
      <c r="D5467">
        <v>30</v>
      </c>
      <c r="E5467">
        <v>40</v>
      </c>
      <c r="F5467">
        <v>40</v>
      </c>
    </row>
    <row r="5468" spans="1:6" x14ac:dyDescent="0.25">
      <c r="A5468" t="s">
        <v>678</v>
      </c>
      <c r="B5468">
        <v>3750</v>
      </c>
      <c r="C5468">
        <v>22.8</v>
      </c>
      <c r="D5468">
        <v>30.2</v>
      </c>
      <c r="E5468">
        <v>26.5</v>
      </c>
      <c r="F5468">
        <v>15</v>
      </c>
    </row>
    <row r="5469" spans="1:6" x14ac:dyDescent="0.25">
      <c r="A5469" t="s">
        <v>41</v>
      </c>
      <c r="B5469">
        <v>3750</v>
      </c>
      <c r="C5469">
        <v>0</v>
      </c>
      <c r="D5469">
        <v>0</v>
      </c>
      <c r="E5469">
        <v>0</v>
      </c>
      <c r="F5469">
        <v>0</v>
      </c>
    </row>
    <row r="5470" spans="1:6" x14ac:dyDescent="0.25">
      <c r="A5470" t="s">
        <v>679</v>
      </c>
      <c r="B5470">
        <v>3750</v>
      </c>
      <c r="C5470">
        <v>12</v>
      </c>
      <c r="D5470">
        <v>12</v>
      </c>
      <c r="E5470">
        <v>12</v>
      </c>
      <c r="F5470">
        <v>12</v>
      </c>
    </row>
    <row r="5471" spans="1:6" x14ac:dyDescent="0.25">
      <c r="A5471" t="s">
        <v>563</v>
      </c>
      <c r="B5471">
        <v>3750</v>
      </c>
      <c r="C5471">
        <v>0</v>
      </c>
      <c r="D5471">
        <v>0</v>
      </c>
      <c r="E5471">
        <v>0</v>
      </c>
      <c r="F5471">
        <v>0</v>
      </c>
    </row>
    <row r="5472" spans="1:6" x14ac:dyDescent="0.25">
      <c r="A5472" t="s">
        <v>680</v>
      </c>
      <c r="B5472">
        <v>3750</v>
      </c>
      <c r="C5472">
        <v>0</v>
      </c>
      <c r="D5472">
        <v>0</v>
      </c>
      <c r="E5472">
        <v>0</v>
      </c>
      <c r="F5472">
        <v>0</v>
      </c>
    </row>
    <row r="5473" spans="1:6" x14ac:dyDescent="0.25">
      <c r="A5473" t="s">
        <v>681</v>
      </c>
      <c r="B5473">
        <v>3750</v>
      </c>
      <c r="C5473">
        <v>16</v>
      </c>
      <c r="D5473">
        <v>16</v>
      </c>
      <c r="E5473">
        <v>16</v>
      </c>
      <c r="F5473">
        <v>16</v>
      </c>
    </row>
    <row r="5474" spans="1:6" x14ac:dyDescent="0.25">
      <c r="A5474" t="s">
        <v>682</v>
      </c>
      <c r="B5474">
        <v>3750</v>
      </c>
      <c r="C5474">
        <v>500</v>
      </c>
      <c r="D5474">
        <v>500</v>
      </c>
      <c r="E5474">
        <v>500</v>
      </c>
      <c r="F5474">
        <v>500</v>
      </c>
    </row>
    <row r="5475" spans="1:6" x14ac:dyDescent="0.25">
      <c r="A5475" t="s">
        <v>683</v>
      </c>
      <c r="B5475">
        <v>3750</v>
      </c>
      <c r="C5475">
        <v>1761</v>
      </c>
      <c r="D5475">
        <v>1320</v>
      </c>
      <c r="E5475">
        <v>1761</v>
      </c>
      <c r="F5475">
        <v>1761</v>
      </c>
    </row>
    <row r="5476" spans="1:6" x14ac:dyDescent="0.25">
      <c r="A5476" t="s">
        <v>684</v>
      </c>
      <c r="B5476">
        <v>3750</v>
      </c>
      <c r="C5476">
        <v>1174</v>
      </c>
      <c r="D5476">
        <v>880</v>
      </c>
      <c r="E5476">
        <v>1174</v>
      </c>
      <c r="F5476">
        <v>1174</v>
      </c>
    </row>
    <row r="5477" spans="1:6" x14ac:dyDescent="0.25">
      <c r="A5477" t="s">
        <v>685</v>
      </c>
      <c r="B5477">
        <v>3750</v>
      </c>
      <c r="C5477">
        <v>2348</v>
      </c>
      <c r="D5477">
        <v>1760</v>
      </c>
      <c r="E5477">
        <v>2348</v>
      </c>
      <c r="F5477">
        <v>2348</v>
      </c>
    </row>
    <row r="5478" spans="1:6" x14ac:dyDescent="0.25">
      <c r="A5478" t="s">
        <v>686</v>
      </c>
      <c r="B5478">
        <v>3750</v>
      </c>
    </row>
    <row r="5479" spans="1:6" x14ac:dyDescent="0.25">
      <c r="A5479" t="s">
        <v>687</v>
      </c>
      <c r="B5479">
        <v>3750</v>
      </c>
    </row>
    <row r="5480" spans="1:6" x14ac:dyDescent="0.25">
      <c r="A5480" t="s">
        <v>688</v>
      </c>
      <c r="B5480">
        <v>3750</v>
      </c>
    </row>
    <row r="5481" spans="1:6" x14ac:dyDescent="0.25">
      <c r="A5481" t="s">
        <v>689</v>
      </c>
      <c r="B5481">
        <v>3750</v>
      </c>
      <c r="C5481" t="b">
        <v>0</v>
      </c>
      <c r="D5481" t="b">
        <v>0</v>
      </c>
      <c r="E5481" t="b">
        <v>0</v>
      </c>
      <c r="F5481" t="b">
        <v>0</v>
      </c>
    </row>
    <row r="5482" spans="1:6" x14ac:dyDescent="0.25">
      <c r="A5482" t="s">
        <v>690</v>
      </c>
      <c r="B5482">
        <v>3750</v>
      </c>
      <c r="C5482" t="b">
        <v>0</v>
      </c>
      <c r="D5482" t="b">
        <v>0</v>
      </c>
      <c r="E5482" t="b">
        <v>0</v>
      </c>
      <c r="F5482" t="b">
        <v>0</v>
      </c>
    </row>
    <row r="5483" spans="1:6" x14ac:dyDescent="0.25">
      <c r="A5483" t="s">
        <v>676</v>
      </c>
      <c r="B5483">
        <v>3775</v>
      </c>
      <c r="C5483">
        <v>3750</v>
      </c>
      <c r="D5483">
        <v>102</v>
      </c>
      <c r="E5483">
        <v>208</v>
      </c>
      <c r="F5483">
        <v>209</v>
      </c>
    </row>
    <row r="5484" spans="1:6" x14ac:dyDescent="0.25">
      <c r="A5484" t="s">
        <v>36</v>
      </c>
      <c r="B5484">
        <v>3775</v>
      </c>
      <c r="C5484">
        <v>4</v>
      </c>
      <c r="D5484">
        <v>4</v>
      </c>
      <c r="E5484">
        <v>2</v>
      </c>
      <c r="F5484">
        <v>2</v>
      </c>
    </row>
    <row r="5485" spans="1:6" x14ac:dyDescent="0.25">
      <c r="A5485" t="s">
        <v>503</v>
      </c>
      <c r="B5485">
        <v>3775</v>
      </c>
      <c r="C5485" t="s">
        <v>810</v>
      </c>
      <c r="D5485" t="s">
        <v>797</v>
      </c>
      <c r="E5485" t="s">
        <v>823</v>
      </c>
      <c r="F5485" t="s">
        <v>823</v>
      </c>
    </row>
    <row r="5486" spans="1:6" x14ac:dyDescent="0.25">
      <c r="A5486" t="s">
        <v>677</v>
      </c>
      <c r="B5486">
        <v>3775</v>
      </c>
      <c r="C5486">
        <v>1330</v>
      </c>
      <c r="D5486">
        <v>1330</v>
      </c>
      <c r="E5486">
        <v>1039</v>
      </c>
      <c r="F5486">
        <v>869</v>
      </c>
    </row>
    <row r="5487" spans="1:6" x14ac:dyDescent="0.25">
      <c r="A5487" t="s">
        <v>42</v>
      </c>
      <c r="B5487">
        <v>3775</v>
      </c>
      <c r="C5487">
        <v>40</v>
      </c>
      <c r="D5487">
        <v>40</v>
      </c>
      <c r="E5487">
        <v>40</v>
      </c>
      <c r="F5487">
        <v>40</v>
      </c>
    </row>
    <row r="5488" spans="1:6" x14ac:dyDescent="0.25">
      <c r="A5488" t="s">
        <v>678</v>
      </c>
      <c r="B5488">
        <v>3775</v>
      </c>
      <c r="C5488">
        <v>22.7</v>
      </c>
      <c r="D5488">
        <v>22.7</v>
      </c>
      <c r="E5488">
        <v>17.7</v>
      </c>
      <c r="F5488">
        <v>14.8</v>
      </c>
    </row>
    <row r="5489" spans="1:6" x14ac:dyDescent="0.25">
      <c r="A5489" t="s">
        <v>41</v>
      </c>
      <c r="B5489">
        <v>3775</v>
      </c>
      <c r="C5489">
        <v>0</v>
      </c>
      <c r="D5489">
        <v>0</v>
      </c>
      <c r="E5489">
        <v>0</v>
      </c>
      <c r="F5489">
        <v>0</v>
      </c>
    </row>
    <row r="5490" spans="1:6" x14ac:dyDescent="0.25">
      <c r="A5490" t="s">
        <v>679</v>
      </c>
      <c r="B5490">
        <v>3775</v>
      </c>
      <c r="C5490">
        <v>12</v>
      </c>
      <c r="D5490">
        <v>12</v>
      </c>
      <c r="E5490">
        <v>12</v>
      </c>
      <c r="F5490">
        <v>12</v>
      </c>
    </row>
    <row r="5491" spans="1:6" x14ac:dyDescent="0.25">
      <c r="A5491" t="s">
        <v>563</v>
      </c>
      <c r="B5491">
        <v>3775</v>
      </c>
      <c r="C5491">
        <v>0</v>
      </c>
      <c r="D5491">
        <v>0</v>
      </c>
      <c r="E5491">
        <v>0</v>
      </c>
      <c r="F5491">
        <v>0</v>
      </c>
    </row>
    <row r="5492" spans="1:6" x14ac:dyDescent="0.25">
      <c r="A5492" t="s">
        <v>680</v>
      </c>
      <c r="B5492">
        <v>3775</v>
      </c>
      <c r="C5492">
        <v>0</v>
      </c>
      <c r="D5492">
        <v>0</v>
      </c>
      <c r="E5492">
        <v>0</v>
      </c>
      <c r="F5492">
        <v>0</v>
      </c>
    </row>
    <row r="5493" spans="1:6" x14ac:dyDescent="0.25">
      <c r="A5493" t="s">
        <v>681</v>
      </c>
      <c r="B5493">
        <v>3775</v>
      </c>
      <c r="C5493">
        <v>16</v>
      </c>
      <c r="D5493">
        <v>16</v>
      </c>
      <c r="E5493">
        <v>16</v>
      </c>
      <c r="F5493">
        <v>16</v>
      </c>
    </row>
    <row r="5494" spans="1:6" x14ac:dyDescent="0.25">
      <c r="A5494" t="s">
        <v>682</v>
      </c>
      <c r="B5494">
        <v>3775</v>
      </c>
      <c r="C5494">
        <v>500</v>
      </c>
      <c r="D5494">
        <v>500</v>
      </c>
      <c r="E5494">
        <v>500</v>
      </c>
      <c r="F5494">
        <v>500</v>
      </c>
    </row>
    <row r="5495" spans="1:6" x14ac:dyDescent="0.25">
      <c r="A5495" t="s">
        <v>683</v>
      </c>
      <c r="B5495">
        <v>3775</v>
      </c>
      <c r="C5495">
        <v>1761</v>
      </c>
      <c r="D5495">
        <v>1761</v>
      </c>
      <c r="E5495">
        <v>1761</v>
      </c>
      <c r="F5495">
        <v>1761</v>
      </c>
    </row>
    <row r="5496" spans="1:6" x14ac:dyDescent="0.25">
      <c r="A5496" t="s">
        <v>684</v>
      </c>
      <c r="B5496">
        <v>3775</v>
      </c>
      <c r="C5496">
        <v>1174</v>
      </c>
      <c r="D5496">
        <v>1174</v>
      </c>
      <c r="E5496">
        <v>1174</v>
      </c>
      <c r="F5496">
        <v>1174</v>
      </c>
    </row>
    <row r="5497" spans="1:6" x14ac:dyDescent="0.25">
      <c r="A5497" t="s">
        <v>685</v>
      </c>
      <c r="B5497">
        <v>3775</v>
      </c>
      <c r="C5497">
        <v>2348</v>
      </c>
      <c r="D5497">
        <v>2348</v>
      </c>
      <c r="E5497">
        <v>2348</v>
      </c>
      <c r="F5497">
        <v>2348</v>
      </c>
    </row>
    <row r="5498" spans="1:6" x14ac:dyDescent="0.25">
      <c r="A5498" t="s">
        <v>686</v>
      </c>
      <c r="B5498">
        <v>3775</v>
      </c>
      <c r="E5498">
        <v>10124</v>
      </c>
    </row>
    <row r="5499" spans="1:6" x14ac:dyDescent="0.25">
      <c r="A5499" t="s">
        <v>687</v>
      </c>
      <c r="B5499">
        <v>3775</v>
      </c>
      <c r="E5499">
        <v>17464</v>
      </c>
    </row>
    <row r="5500" spans="1:6" x14ac:dyDescent="0.25">
      <c r="A5500" t="s">
        <v>688</v>
      </c>
      <c r="B5500">
        <v>3775</v>
      </c>
      <c r="E5500">
        <v>11326</v>
      </c>
    </row>
    <row r="5501" spans="1:6" x14ac:dyDescent="0.25">
      <c r="A5501" t="s">
        <v>689</v>
      </c>
      <c r="B5501">
        <v>3775</v>
      </c>
      <c r="C5501" t="b">
        <v>0</v>
      </c>
      <c r="D5501" t="b">
        <v>0</v>
      </c>
      <c r="E5501" t="b">
        <v>0</v>
      </c>
      <c r="F5501" t="b">
        <v>0</v>
      </c>
    </row>
    <row r="5502" spans="1:6" x14ac:dyDescent="0.25">
      <c r="A5502" t="s">
        <v>690</v>
      </c>
      <c r="B5502">
        <v>3775</v>
      </c>
      <c r="C5502" t="b">
        <v>0</v>
      </c>
      <c r="D5502" t="b">
        <v>0</v>
      </c>
      <c r="E5502" t="b">
        <v>0</v>
      </c>
      <c r="F5502" t="b">
        <v>0</v>
      </c>
    </row>
    <row r="5503" spans="1:6" x14ac:dyDescent="0.25">
      <c r="A5503" t="s">
        <v>676</v>
      </c>
      <c r="B5503">
        <v>3825</v>
      </c>
      <c r="C5503">
        <v>277</v>
      </c>
      <c r="D5503">
        <v>3950</v>
      </c>
      <c r="E5503">
        <v>218</v>
      </c>
      <c r="F5503">
        <v>219</v>
      </c>
    </row>
    <row r="5504" spans="1:6" x14ac:dyDescent="0.25">
      <c r="A5504" t="s">
        <v>36</v>
      </c>
      <c r="B5504">
        <v>3825</v>
      </c>
      <c r="C5504">
        <v>3</v>
      </c>
      <c r="D5504">
        <v>5</v>
      </c>
      <c r="E5504">
        <v>3</v>
      </c>
      <c r="F5504">
        <v>3</v>
      </c>
    </row>
    <row r="5505" spans="1:6" x14ac:dyDescent="0.25">
      <c r="A5505" t="s">
        <v>503</v>
      </c>
      <c r="B5505">
        <v>3825</v>
      </c>
      <c r="C5505" t="s">
        <v>797</v>
      </c>
      <c r="D5505" t="s">
        <v>797</v>
      </c>
      <c r="E5505" t="s">
        <v>825</v>
      </c>
      <c r="F5505" t="s">
        <v>825</v>
      </c>
    </row>
    <row r="5506" spans="1:6" x14ac:dyDescent="0.25">
      <c r="A5506" t="s">
        <v>677</v>
      </c>
      <c r="B5506">
        <v>3825</v>
      </c>
      <c r="C5506">
        <v>858</v>
      </c>
      <c r="D5506">
        <v>6284</v>
      </c>
      <c r="E5506">
        <v>1508</v>
      </c>
      <c r="F5506">
        <v>365</v>
      </c>
    </row>
    <row r="5507" spans="1:6" x14ac:dyDescent="0.25">
      <c r="A5507" t="s">
        <v>42</v>
      </c>
      <c r="B5507">
        <v>3825</v>
      </c>
      <c r="C5507">
        <v>40</v>
      </c>
      <c r="D5507">
        <v>40</v>
      </c>
      <c r="E5507">
        <v>25</v>
      </c>
      <c r="F5507">
        <v>25</v>
      </c>
    </row>
    <row r="5508" spans="1:6" x14ac:dyDescent="0.25">
      <c r="A5508" t="s">
        <v>678</v>
      </c>
      <c r="B5508">
        <v>3825</v>
      </c>
      <c r="C5508">
        <v>14.6</v>
      </c>
      <c r="D5508">
        <v>107.1</v>
      </c>
      <c r="E5508">
        <v>41.1</v>
      </c>
      <c r="F5508">
        <v>10</v>
      </c>
    </row>
    <row r="5509" spans="1:6" x14ac:dyDescent="0.25">
      <c r="A5509" t="s">
        <v>41</v>
      </c>
      <c r="B5509">
        <v>3825</v>
      </c>
      <c r="C5509">
        <v>0</v>
      </c>
      <c r="D5509">
        <v>0</v>
      </c>
      <c r="E5509">
        <v>0</v>
      </c>
      <c r="F5509">
        <v>0</v>
      </c>
    </row>
    <row r="5510" spans="1:6" x14ac:dyDescent="0.25">
      <c r="A5510" t="s">
        <v>679</v>
      </c>
      <c r="B5510">
        <v>3825</v>
      </c>
      <c r="C5510">
        <v>12</v>
      </c>
      <c r="D5510">
        <v>12</v>
      </c>
      <c r="E5510">
        <v>12</v>
      </c>
      <c r="F5510">
        <v>12</v>
      </c>
    </row>
    <row r="5511" spans="1:6" x14ac:dyDescent="0.25">
      <c r="A5511" t="s">
        <v>563</v>
      </c>
      <c r="B5511">
        <v>3825</v>
      </c>
      <c r="C5511">
        <v>0</v>
      </c>
      <c r="D5511">
        <v>0</v>
      </c>
      <c r="E5511">
        <v>0</v>
      </c>
      <c r="F5511">
        <v>0</v>
      </c>
    </row>
    <row r="5512" spans="1:6" x14ac:dyDescent="0.25">
      <c r="A5512" t="s">
        <v>680</v>
      </c>
      <c r="B5512">
        <v>3825</v>
      </c>
      <c r="C5512">
        <v>0</v>
      </c>
      <c r="D5512">
        <v>0</v>
      </c>
      <c r="E5512">
        <v>0</v>
      </c>
      <c r="F5512">
        <v>0</v>
      </c>
    </row>
    <row r="5513" spans="1:6" x14ac:dyDescent="0.25">
      <c r="A5513" t="s">
        <v>681</v>
      </c>
      <c r="B5513">
        <v>3825</v>
      </c>
      <c r="C5513">
        <v>16</v>
      </c>
      <c r="D5513">
        <v>16</v>
      </c>
      <c r="E5513">
        <v>16</v>
      </c>
      <c r="F5513">
        <v>16</v>
      </c>
    </row>
    <row r="5514" spans="1:6" x14ac:dyDescent="0.25">
      <c r="A5514" t="s">
        <v>682</v>
      </c>
      <c r="B5514">
        <v>3825</v>
      </c>
      <c r="C5514">
        <v>500</v>
      </c>
      <c r="D5514">
        <v>500</v>
      </c>
      <c r="E5514">
        <v>500</v>
      </c>
      <c r="F5514">
        <v>500</v>
      </c>
    </row>
    <row r="5515" spans="1:6" x14ac:dyDescent="0.25">
      <c r="A5515" t="s">
        <v>683</v>
      </c>
      <c r="B5515">
        <v>3825</v>
      </c>
      <c r="C5515">
        <v>1761</v>
      </c>
      <c r="D5515">
        <v>1761</v>
      </c>
      <c r="E5515">
        <v>1101</v>
      </c>
      <c r="F5515">
        <v>1101</v>
      </c>
    </row>
    <row r="5516" spans="1:6" x14ac:dyDescent="0.25">
      <c r="A5516" t="s">
        <v>684</v>
      </c>
      <c r="B5516">
        <v>3825</v>
      </c>
      <c r="C5516">
        <v>1174</v>
      </c>
      <c r="D5516">
        <v>1174</v>
      </c>
      <c r="E5516">
        <v>734</v>
      </c>
      <c r="F5516">
        <v>734</v>
      </c>
    </row>
    <row r="5517" spans="1:6" x14ac:dyDescent="0.25">
      <c r="A5517" t="s">
        <v>685</v>
      </c>
      <c r="B5517">
        <v>3825</v>
      </c>
      <c r="C5517">
        <v>2348</v>
      </c>
      <c r="D5517">
        <v>2348</v>
      </c>
      <c r="E5517">
        <v>1468</v>
      </c>
      <c r="F5517">
        <v>1468</v>
      </c>
    </row>
    <row r="5518" spans="1:6" x14ac:dyDescent="0.25">
      <c r="A5518" t="s">
        <v>686</v>
      </c>
      <c r="B5518">
        <v>3825</v>
      </c>
    </row>
    <row r="5519" spans="1:6" x14ac:dyDescent="0.25">
      <c r="A5519" t="s">
        <v>687</v>
      </c>
      <c r="B5519">
        <v>3825</v>
      </c>
    </row>
    <row r="5520" spans="1:6" x14ac:dyDescent="0.25">
      <c r="A5520" t="s">
        <v>688</v>
      </c>
      <c r="B5520">
        <v>3825</v>
      </c>
    </row>
    <row r="5521" spans="1:6" x14ac:dyDescent="0.25">
      <c r="A5521" t="s">
        <v>689</v>
      </c>
      <c r="B5521">
        <v>3825</v>
      </c>
      <c r="C5521" t="b">
        <v>0</v>
      </c>
      <c r="D5521" t="b">
        <v>0</v>
      </c>
      <c r="E5521" t="b">
        <v>0</v>
      </c>
      <c r="F5521" t="b">
        <v>0</v>
      </c>
    </row>
    <row r="5522" spans="1:6" x14ac:dyDescent="0.25">
      <c r="A5522" t="s">
        <v>690</v>
      </c>
      <c r="B5522">
        <v>3825</v>
      </c>
      <c r="C5522" t="b">
        <v>0</v>
      </c>
      <c r="D5522" t="b">
        <v>0</v>
      </c>
      <c r="E5522" t="b">
        <v>0</v>
      </c>
      <c r="F5522" t="b">
        <v>0</v>
      </c>
    </row>
    <row r="5523" spans="1:6" x14ac:dyDescent="0.25">
      <c r="A5523" t="s">
        <v>676</v>
      </c>
      <c r="B5523">
        <v>3924</v>
      </c>
      <c r="C5523">
        <v>4550</v>
      </c>
    </row>
    <row r="5524" spans="1:6" x14ac:dyDescent="0.25">
      <c r="A5524" t="s">
        <v>36</v>
      </c>
      <c r="B5524">
        <v>3924</v>
      </c>
      <c r="C5524">
        <v>2</v>
      </c>
    </row>
    <row r="5525" spans="1:6" x14ac:dyDescent="0.25">
      <c r="A5525" t="s">
        <v>503</v>
      </c>
      <c r="B5525">
        <v>3924</v>
      </c>
      <c r="C5525" t="s">
        <v>790</v>
      </c>
    </row>
    <row r="5526" spans="1:6" x14ac:dyDescent="0.25">
      <c r="A5526" t="s">
        <v>677</v>
      </c>
      <c r="B5526">
        <v>3924</v>
      </c>
      <c r="C5526">
        <v>2659</v>
      </c>
    </row>
    <row r="5527" spans="1:6" x14ac:dyDescent="0.25">
      <c r="A5527" t="s">
        <v>42</v>
      </c>
      <c r="B5527">
        <v>3924</v>
      </c>
      <c r="C5527">
        <v>40</v>
      </c>
    </row>
    <row r="5528" spans="1:6" x14ac:dyDescent="0.25">
      <c r="A5528" t="s">
        <v>678</v>
      </c>
      <c r="B5528">
        <v>3924</v>
      </c>
      <c r="C5528">
        <v>45.3</v>
      </c>
    </row>
    <row r="5529" spans="1:6" x14ac:dyDescent="0.25">
      <c r="A5529" t="s">
        <v>41</v>
      </c>
      <c r="B5529">
        <v>3924</v>
      </c>
      <c r="C5529">
        <v>0</v>
      </c>
    </row>
    <row r="5530" spans="1:6" x14ac:dyDescent="0.25">
      <c r="A5530" t="s">
        <v>679</v>
      </c>
      <c r="B5530">
        <v>3924</v>
      </c>
      <c r="C5530">
        <v>12</v>
      </c>
    </row>
    <row r="5531" spans="1:6" x14ac:dyDescent="0.25">
      <c r="A5531" t="s">
        <v>563</v>
      </c>
      <c r="B5531">
        <v>3924</v>
      </c>
      <c r="C5531">
        <v>0</v>
      </c>
    </row>
    <row r="5532" spans="1:6" x14ac:dyDescent="0.25">
      <c r="A5532" t="s">
        <v>680</v>
      </c>
      <c r="B5532">
        <v>3924</v>
      </c>
      <c r="C5532">
        <v>0</v>
      </c>
    </row>
    <row r="5533" spans="1:6" x14ac:dyDescent="0.25">
      <c r="A5533" t="s">
        <v>681</v>
      </c>
      <c r="B5533">
        <v>3924</v>
      </c>
      <c r="C5533">
        <v>16</v>
      </c>
    </row>
    <row r="5534" spans="1:6" x14ac:dyDescent="0.25">
      <c r="A5534" t="s">
        <v>682</v>
      </c>
      <c r="B5534">
        <v>3924</v>
      </c>
      <c r="C5534">
        <v>200</v>
      </c>
    </row>
    <row r="5535" spans="1:6" x14ac:dyDescent="0.25">
      <c r="A5535" t="s">
        <v>683</v>
      </c>
      <c r="B5535">
        <v>3924</v>
      </c>
      <c r="C5535">
        <v>1761</v>
      </c>
    </row>
    <row r="5536" spans="1:6" x14ac:dyDescent="0.25">
      <c r="A5536" t="s">
        <v>684</v>
      </c>
      <c r="B5536">
        <v>3924</v>
      </c>
      <c r="C5536">
        <v>1174</v>
      </c>
    </row>
    <row r="5537" spans="1:3" x14ac:dyDescent="0.25">
      <c r="A5537" t="s">
        <v>685</v>
      </c>
      <c r="B5537">
        <v>3924</v>
      </c>
      <c r="C5537">
        <v>2348</v>
      </c>
    </row>
    <row r="5538" spans="1:3" x14ac:dyDescent="0.25">
      <c r="A5538" t="s">
        <v>686</v>
      </c>
      <c r="B5538">
        <v>3924</v>
      </c>
    </row>
    <row r="5539" spans="1:3" x14ac:dyDescent="0.25">
      <c r="A5539" t="s">
        <v>687</v>
      </c>
      <c r="B5539">
        <v>3924</v>
      </c>
    </row>
    <row r="5540" spans="1:3" x14ac:dyDescent="0.25">
      <c r="A5540" t="s">
        <v>688</v>
      </c>
      <c r="B5540">
        <v>3924</v>
      </c>
    </row>
    <row r="5541" spans="1:3" x14ac:dyDescent="0.25">
      <c r="A5541" t="s">
        <v>689</v>
      </c>
      <c r="B5541">
        <v>3924</v>
      </c>
      <c r="C5541" t="b">
        <v>0</v>
      </c>
    </row>
    <row r="5542" spans="1:3" x14ac:dyDescent="0.25">
      <c r="A5542" t="s">
        <v>690</v>
      </c>
      <c r="B5542">
        <v>3924</v>
      </c>
      <c r="C5542" t="b">
        <v>0</v>
      </c>
    </row>
    <row r="5543" spans="1:3" x14ac:dyDescent="0.25">
      <c r="A5543" t="s">
        <v>676</v>
      </c>
      <c r="B5543">
        <v>3950</v>
      </c>
      <c r="C5543">
        <v>3825</v>
      </c>
    </row>
    <row r="5544" spans="1:3" x14ac:dyDescent="0.25">
      <c r="A5544" t="s">
        <v>36</v>
      </c>
      <c r="B5544">
        <v>3950</v>
      </c>
      <c r="C5544">
        <v>2</v>
      </c>
    </row>
    <row r="5545" spans="1:3" x14ac:dyDescent="0.25">
      <c r="A5545" t="s">
        <v>503</v>
      </c>
      <c r="B5545">
        <v>3950</v>
      </c>
      <c r="C5545" t="s">
        <v>810</v>
      </c>
    </row>
    <row r="5546" spans="1:3" x14ac:dyDescent="0.25">
      <c r="A5546" t="s">
        <v>677</v>
      </c>
      <c r="B5546">
        <v>3950</v>
      </c>
      <c r="C5546">
        <v>6284</v>
      </c>
    </row>
    <row r="5547" spans="1:3" x14ac:dyDescent="0.25">
      <c r="A5547" t="s">
        <v>42</v>
      </c>
      <c r="B5547">
        <v>3950</v>
      </c>
      <c r="C5547">
        <v>40</v>
      </c>
    </row>
    <row r="5548" spans="1:3" x14ac:dyDescent="0.25">
      <c r="A5548" t="s">
        <v>678</v>
      </c>
      <c r="B5548">
        <v>3950</v>
      </c>
      <c r="C5548">
        <v>107.1</v>
      </c>
    </row>
    <row r="5549" spans="1:3" x14ac:dyDescent="0.25">
      <c r="A5549" t="s">
        <v>41</v>
      </c>
      <c r="B5549">
        <v>3950</v>
      </c>
      <c r="C5549">
        <v>0</v>
      </c>
    </row>
    <row r="5550" spans="1:3" x14ac:dyDescent="0.25">
      <c r="A5550" t="s">
        <v>679</v>
      </c>
      <c r="B5550">
        <v>3950</v>
      </c>
      <c r="C5550">
        <v>12</v>
      </c>
    </row>
    <row r="5551" spans="1:3" x14ac:dyDescent="0.25">
      <c r="A5551" t="s">
        <v>563</v>
      </c>
      <c r="B5551">
        <v>3950</v>
      </c>
      <c r="C5551">
        <v>0</v>
      </c>
    </row>
    <row r="5552" spans="1:3" x14ac:dyDescent="0.25">
      <c r="A5552" t="s">
        <v>680</v>
      </c>
      <c r="B5552">
        <v>3950</v>
      </c>
      <c r="C5552">
        <v>0</v>
      </c>
    </row>
    <row r="5553" spans="1:5" x14ac:dyDescent="0.25">
      <c r="A5553" t="s">
        <v>681</v>
      </c>
      <c r="B5553">
        <v>3950</v>
      </c>
      <c r="C5553">
        <v>16</v>
      </c>
    </row>
    <row r="5554" spans="1:5" x14ac:dyDescent="0.25">
      <c r="A5554" t="s">
        <v>682</v>
      </c>
      <c r="B5554">
        <v>3950</v>
      </c>
      <c r="C5554">
        <v>200</v>
      </c>
    </row>
    <row r="5555" spans="1:5" x14ac:dyDescent="0.25">
      <c r="A5555" t="s">
        <v>683</v>
      </c>
      <c r="B5555">
        <v>3950</v>
      </c>
      <c r="C5555">
        <v>1761</v>
      </c>
    </row>
    <row r="5556" spans="1:5" x14ac:dyDescent="0.25">
      <c r="A5556" t="s">
        <v>684</v>
      </c>
      <c r="B5556">
        <v>3950</v>
      </c>
      <c r="C5556">
        <v>1174</v>
      </c>
    </row>
    <row r="5557" spans="1:5" x14ac:dyDescent="0.25">
      <c r="A5557" t="s">
        <v>685</v>
      </c>
      <c r="B5557">
        <v>3950</v>
      </c>
      <c r="C5557">
        <v>2348</v>
      </c>
    </row>
    <row r="5558" spans="1:5" x14ac:dyDescent="0.25">
      <c r="A5558" t="s">
        <v>686</v>
      </c>
      <c r="B5558">
        <v>3950</v>
      </c>
    </row>
    <row r="5559" spans="1:5" x14ac:dyDescent="0.25">
      <c r="A5559" t="s">
        <v>687</v>
      </c>
      <c r="B5559">
        <v>3950</v>
      </c>
    </row>
    <row r="5560" spans="1:5" x14ac:dyDescent="0.25">
      <c r="A5560" t="s">
        <v>688</v>
      </c>
      <c r="B5560">
        <v>3950</v>
      </c>
    </row>
    <row r="5561" spans="1:5" x14ac:dyDescent="0.25">
      <c r="A5561" t="s">
        <v>689</v>
      </c>
      <c r="B5561">
        <v>3950</v>
      </c>
      <c r="C5561" t="b">
        <v>0</v>
      </c>
    </row>
    <row r="5562" spans="1:5" x14ac:dyDescent="0.25">
      <c r="A5562" t="s">
        <v>690</v>
      </c>
      <c r="B5562">
        <v>3950</v>
      </c>
      <c r="C5562" t="b">
        <v>0</v>
      </c>
    </row>
    <row r="5563" spans="1:5" x14ac:dyDescent="0.25">
      <c r="A5563" t="s">
        <v>676</v>
      </c>
      <c r="B5563">
        <v>4212</v>
      </c>
      <c r="E5563">
        <v>5100</v>
      </c>
    </row>
    <row r="5564" spans="1:5" x14ac:dyDescent="0.25">
      <c r="A5564" t="s">
        <v>36</v>
      </c>
      <c r="B5564">
        <v>4212</v>
      </c>
      <c r="E5564">
        <v>3</v>
      </c>
    </row>
    <row r="5565" spans="1:5" x14ac:dyDescent="0.25">
      <c r="A5565" t="s">
        <v>503</v>
      </c>
      <c r="B5565">
        <v>4212</v>
      </c>
      <c r="E5565" t="s">
        <v>756</v>
      </c>
    </row>
    <row r="5566" spans="1:5" x14ac:dyDescent="0.25">
      <c r="A5566" t="s">
        <v>677</v>
      </c>
      <c r="B5566">
        <v>4212</v>
      </c>
      <c r="E5566">
        <v>4276</v>
      </c>
    </row>
    <row r="5567" spans="1:5" x14ac:dyDescent="0.25">
      <c r="A5567" t="s">
        <v>42</v>
      </c>
      <c r="B5567">
        <v>4212</v>
      </c>
      <c r="E5567">
        <v>45</v>
      </c>
    </row>
    <row r="5568" spans="1:5" x14ac:dyDescent="0.25">
      <c r="A5568" t="s">
        <v>678</v>
      </c>
      <c r="B5568">
        <v>4212</v>
      </c>
      <c r="E5568">
        <v>64.8</v>
      </c>
    </row>
    <row r="5569" spans="1:6" x14ac:dyDescent="0.25">
      <c r="A5569" t="s">
        <v>41</v>
      </c>
      <c r="B5569">
        <v>4212</v>
      </c>
      <c r="E5569">
        <v>0</v>
      </c>
    </row>
    <row r="5570" spans="1:6" x14ac:dyDescent="0.25">
      <c r="A5570" t="s">
        <v>679</v>
      </c>
      <c r="B5570">
        <v>4212</v>
      </c>
      <c r="E5570">
        <v>24</v>
      </c>
    </row>
    <row r="5571" spans="1:6" x14ac:dyDescent="0.25">
      <c r="A5571" t="s">
        <v>563</v>
      </c>
      <c r="B5571">
        <v>4212</v>
      </c>
      <c r="E5571">
        <v>0</v>
      </c>
    </row>
    <row r="5572" spans="1:6" x14ac:dyDescent="0.25">
      <c r="A5572" t="s">
        <v>680</v>
      </c>
      <c r="B5572">
        <v>4212</v>
      </c>
      <c r="E5572">
        <v>0</v>
      </c>
    </row>
    <row r="5573" spans="1:6" x14ac:dyDescent="0.25">
      <c r="A5573" t="s">
        <v>681</v>
      </c>
      <c r="B5573">
        <v>4212</v>
      </c>
      <c r="E5573">
        <v>16</v>
      </c>
    </row>
    <row r="5574" spans="1:6" x14ac:dyDescent="0.25">
      <c r="A5574" t="s">
        <v>682</v>
      </c>
      <c r="B5574">
        <v>4212</v>
      </c>
      <c r="E5574">
        <v>200</v>
      </c>
    </row>
    <row r="5575" spans="1:6" x14ac:dyDescent="0.25">
      <c r="A5575" t="s">
        <v>683</v>
      </c>
      <c r="B5575">
        <v>4212</v>
      </c>
      <c r="E5575">
        <v>1980</v>
      </c>
    </row>
    <row r="5576" spans="1:6" x14ac:dyDescent="0.25">
      <c r="A5576" t="s">
        <v>684</v>
      </c>
      <c r="B5576">
        <v>4212</v>
      </c>
      <c r="E5576">
        <v>1320</v>
      </c>
    </row>
    <row r="5577" spans="1:6" x14ac:dyDescent="0.25">
      <c r="A5577" t="s">
        <v>685</v>
      </c>
      <c r="B5577">
        <v>4212</v>
      </c>
      <c r="E5577">
        <v>2640</v>
      </c>
    </row>
    <row r="5578" spans="1:6" x14ac:dyDescent="0.25">
      <c r="A5578" t="s">
        <v>686</v>
      </c>
      <c r="B5578">
        <v>4212</v>
      </c>
    </row>
    <row r="5579" spans="1:6" x14ac:dyDescent="0.25">
      <c r="A5579" t="s">
        <v>687</v>
      </c>
      <c r="B5579">
        <v>4212</v>
      </c>
    </row>
    <row r="5580" spans="1:6" x14ac:dyDescent="0.25">
      <c r="A5580" t="s">
        <v>688</v>
      </c>
      <c r="B5580">
        <v>4212</v>
      </c>
    </row>
    <row r="5581" spans="1:6" x14ac:dyDescent="0.25">
      <c r="A5581" t="s">
        <v>689</v>
      </c>
      <c r="B5581">
        <v>4212</v>
      </c>
      <c r="E5581" t="b">
        <v>0</v>
      </c>
    </row>
    <row r="5582" spans="1:6" x14ac:dyDescent="0.25">
      <c r="A5582" t="s">
        <v>690</v>
      </c>
      <c r="B5582">
        <v>4212</v>
      </c>
      <c r="E5582" t="b">
        <v>0</v>
      </c>
    </row>
    <row r="5583" spans="1:6" x14ac:dyDescent="0.25">
      <c r="A5583" t="s">
        <v>676</v>
      </c>
      <c r="B5583">
        <v>4300</v>
      </c>
      <c r="C5583">
        <v>38</v>
      </c>
      <c r="D5583">
        <v>4325</v>
      </c>
      <c r="E5583">
        <v>4306</v>
      </c>
      <c r="F5583">
        <v>3618</v>
      </c>
    </row>
    <row r="5584" spans="1:6" x14ac:dyDescent="0.25">
      <c r="A5584" t="s">
        <v>36</v>
      </c>
      <c r="B5584">
        <v>4300</v>
      </c>
      <c r="C5584">
        <v>5</v>
      </c>
      <c r="D5584">
        <v>6</v>
      </c>
      <c r="E5584">
        <v>6</v>
      </c>
      <c r="F5584">
        <v>6</v>
      </c>
    </row>
    <row r="5585" spans="1:6" x14ac:dyDescent="0.25">
      <c r="A5585" t="s">
        <v>503</v>
      </c>
      <c r="B5585">
        <v>4300</v>
      </c>
      <c r="C5585" t="s">
        <v>775</v>
      </c>
      <c r="D5585" t="s">
        <v>790</v>
      </c>
      <c r="E5585" t="s">
        <v>791</v>
      </c>
      <c r="F5585" t="s">
        <v>791</v>
      </c>
    </row>
    <row r="5586" spans="1:6" x14ac:dyDescent="0.25">
      <c r="A5586" t="s">
        <v>677</v>
      </c>
      <c r="B5586">
        <v>4300</v>
      </c>
      <c r="C5586">
        <v>1200</v>
      </c>
      <c r="D5586">
        <v>721</v>
      </c>
      <c r="E5586" t="s">
        <v>855</v>
      </c>
      <c r="F5586" t="s">
        <v>853</v>
      </c>
    </row>
    <row r="5587" spans="1:6" x14ac:dyDescent="0.25">
      <c r="A5587" t="s">
        <v>42</v>
      </c>
      <c r="B5587">
        <v>4300</v>
      </c>
      <c r="C5587">
        <v>40</v>
      </c>
      <c r="D5587">
        <v>40</v>
      </c>
      <c r="E5587">
        <v>40</v>
      </c>
      <c r="F5587">
        <v>40</v>
      </c>
    </row>
    <row r="5588" spans="1:6" x14ac:dyDescent="0.25">
      <c r="A5588" t="s">
        <v>678</v>
      </c>
      <c r="B5588">
        <v>4300</v>
      </c>
      <c r="C5588">
        <v>20.5</v>
      </c>
      <c r="D5588">
        <v>12.3</v>
      </c>
      <c r="E5588">
        <v>22.5</v>
      </c>
      <c r="F5588">
        <v>22.3</v>
      </c>
    </row>
    <row r="5589" spans="1:6" x14ac:dyDescent="0.25">
      <c r="A5589" t="s">
        <v>41</v>
      </c>
      <c r="B5589">
        <v>4300</v>
      </c>
      <c r="C5589">
        <v>0</v>
      </c>
      <c r="D5589">
        <v>0</v>
      </c>
      <c r="E5589">
        <v>0</v>
      </c>
      <c r="F5589">
        <v>0</v>
      </c>
    </row>
    <row r="5590" spans="1:6" x14ac:dyDescent="0.25">
      <c r="A5590" t="s">
        <v>679</v>
      </c>
      <c r="B5590">
        <v>4300</v>
      </c>
      <c r="C5590">
        <v>24</v>
      </c>
      <c r="D5590">
        <v>24</v>
      </c>
      <c r="E5590">
        <v>24</v>
      </c>
      <c r="F5590">
        <v>24</v>
      </c>
    </row>
    <row r="5591" spans="1:6" x14ac:dyDescent="0.25">
      <c r="A5591" t="s">
        <v>563</v>
      </c>
      <c r="B5591">
        <v>4300</v>
      </c>
      <c r="C5591">
        <v>0</v>
      </c>
      <c r="D5591">
        <v>0</v>
      </c>
      <c r="E5591">
        <v>0</v>
      </c>
      <c r="F5591">
        <v>0</v>
      </c>
    </row>
    <row r="5592" spans="1:6" x14ac:dyDescent="0.25">
      <c r="A5592" t="s">
        <v>680</v>
      </c>
      <c r="B5592">
        <v>4300</v>
      </c>
      <c r="C5592">
        <v>0</v>
      </c>
      <c r="D5592">
        <v>0</v>
      </c>
      <c r="E5592">
        <v>0</v>
      </c>
      <c r="F5592">
        <v>0</v>
      </c>
    </row>
    <row r="5593" spans="1:6" x14ac:dyDescent="0.25">
      <c r="A5593" t="s">
        <v>681</v>
      </c>
      <c r="B5593">
        <v>4300</v>
      </c>
      <c r="C5593">
        <v>16</v>
      </c>
      <c r="D5593">
        <v>16</v>
      </c>
      <c r="E5593">
        <v>16</v>
      </c>
      <c r="F5593">
        <v>16</v>
      </c>
    </row>
    <row r="5594" spans="1:6" x14ac:dyDescent="0.25">
      <c r="A5594" t="s">
        <v>682</v>
      </c>
      <c r="B5594">
        <v>4300</v>
      </c>
      <c r="C5594">
        <v>562</v>
      </c>
      <c r="D5594">
        <v>562</v>
      </c>
      <c r="E5594">
        <v>562</v>
      </c>
      <c r="F5594">
        <v>562</v>
      </c>
    </row>
    <row r="5595" spans="1:6" x14ac:dyDescent="0.25">
      <c r="A5595" t="s">
        <v>683</v>
      </c>
      <c r="B5595">
        <v>4300</v>
      </c>
      <c r="C5595">
        <v>1761</v>
      </c>
      <c r="D5595">
        <v>1761</v>
      </c>
      <c r="E5595">
        <v>1761</v>
      </c>
      <c r="F5595">
        <v>1761</v>
      </c>
    </row>
    <row r="5596" spans="1:6" x14ac:dyDescent="0.25">
      <c r="A5596" t="s">
        <v>684</v>
      </c>
      <c r="B5596">
        <v>4300</v>
      </c>
      <c r="C5596">
        <v>1174</v>
      </c>
      <c r="D5596">
        <v>1174</v>
      </c>
      <c r="E5596">
        <v>1174</v>
      </c>
      <c r="F5596">
        <v>1174</v>
      </c>
    </row>
    <row r="5597" spans="1:6" x14ac:dyDescent="0.25">
      <c r="A5597" t="s">
        <v>685</v>
      </c>
      <c r="B5597">
        <v>4300</v>
      </c>
      <c r="C5597">
        <v>2348</v>
      </c>
      <c r="D5597">
        <v>2348</v>
      </c>
      <c r="E5597">
        <v>2348</v>
      </c>
      <c r="F5597">
        <v>2348</v>
      </c>
    </row>
    <row r="5598" spans="1:6" x14ac:dyDescent="0.25">
      <c r="A5598" t="s">
        <v>686</v>
      </c>
      <c r="B5598">
        <v>4300</v>
      </c>
    </row>
    <row r="5599" spans="1:6" x14ac:dyDescent="0.25">
      <c r="A5599" t="s">
        <v>687</v>
      </c>
      <c r="B5599">
        <v>4300</v>
      </c>
    </row>
    <row r="5600" spans="1:6" x14ac:dyDescent="0.25">
      <c r="A5600" t="s">
        <v>688</v>
      </c>
      <c r="B5600">
        <v>4300</v>
      </c>
    </row>
    <row r="5601" spans="1:6" x14ac:dyDescent="0.25">
      <c r="A5601" t="s">
        <v>689</v>
      </c>
      <c r="B5601">
        <v>4300</v>
      </c>
      <c r="C5601" t="b">
        <v>0</v>
      </c>
      <c r="D5601" t="b">
        <v>0</v>
      </c>
      <c r="E5601" t="b">
        <v>0</v>
      </c>
      <c r="F5601" t="b">
        <v>0</v>
      </c>
    </row>
    <row r="5602" spans="1:6" x14ac:dyDescent="0.25">
      <c r="A5602" t="s">
        <v>690</v>
      </c>
      <c r="B5602">
        <v>4300</v>
      </c>
      <c r="C5602" t="b">
        <v>0</v>
      </c>
      <c r="D5602" t="b">
        <v>0</v>
      </c>
      <c r="E5602" t="b">
        <v>0</v>
      </c>
      <c r="F5602" t="b">
        <v>0</v>
      </c>
    </row>
    <row r="5603" spans="1:6" x14ac:dyDescent="0.25">
      <c r="A5603" t="s">
        <v>676</v>
      </c>
      <c r="B5603">
        <v>4306</v>
      </c>
      <c r="C5603">
        <v>29</v>
      </c>
      <c r="D5603">
        <v>46</v>
      </c>
      <c r="E5603">
        <v>4312</v>
      </c>
      <c r="F5603">
        <v>4300</v>
      </c>
    </row>
    <row r="5604" spans="1:6" x14ac:dyDescent="0.25">
      <c r="A5604" t="s">
        <v>36</v>
      </c>
      <c r="B5604">
        <v>4306</v>
      </c>
      <c r="C5604">
        <v>3</v>
      </c>
      <c r="D5604">
        <v>3</v>
      </c>
      <c r="E5604">
        <v>6</v>
      </c>
      <c r="F5604">
        <v>6</v>
      </c>
    </row>
    <row r="5605" spans="1:6" x14ac:dyDescent="0.25">
      <c r="A5605" t="s">
        <v>503</v>
      </c>
      <c r="B5605">
        <v>4306</v>
      </c>
      <c r="C5605" t="s">
        <v>773</v>
      </c>
      <c r="D5605" t="s">
        <v>773</v>
      </c>
      <c r="E5605" t="s">
        <v>856</v>
      </c>
      <c r="F5605" t="s">
        <v>791</v>
      </c>
    </row>
    <row r="5606" spans="1:6" x14ac:dyDescent="0.25">
      <c r="A5606" t="s">
        <v>677</v>
      </c>
      <c r="B5606">
        <v>4306</v>
      </c>
      <c r="C5606">
        <v>1192</v>
      </c>
      <c r="D5606">
        <v>1024</v>
      </c>
      <c r="E5606" t="s">
        <v>857</v>
      </c>
      <c r="F5606" t="s">
        <v>855</v>
      </c>
    </row>
    <row r="5607" spans="1:6" x14ac:dyDescent="0.25">
      <c r="A5607" t="s">
        <v>42</v>
      </c>
      <c r="B5607">
        <v>4306</v>
      </c>
      <c r="C5607">
        <v>30</v>
      </c>
      <c r="D5607">
        <v>30</v>
      </c>
      <c r="E5607">
        <v>40</v>
      </c>
      <c r="F5607">
        <v>40</v>
      </c>
    </row>
    <row r="5608" spans="1:6" x14ac:dyDescent="0.25">
      <c r="A5608" t="s">
        <v>678</v>
      </c>
      <c r="B5608">
        <v>4306</v>
      </c>
      <c r="C5608">
        <v>27.1</v>
      </c>
      <c r="D5608">
        <v>23.3</v>
      </c>
      <c r="E5608">
        <v>22.7</v>
      </c>
      <c r="F5608">
        <v>22.5</v>
      </c>
    </row>
    <row r="5609" spans="1:6" x14ac:dyDescent="0.25">
      <c r="A5609" t="s">
        <v>41</v>
      </c>
      <c r="B5609">
        <v>4306</v>
      </c>
      <c r="C5609">
        <v>0</v>
      </c>
      <c r="D5609">
        <v>0</v>
      </c>
      <c r="E5609">
        <v>0</v>
      </c>
      <c r="F5609">
        <v>0</v>
      </c>
    </row>
    <row r="5610" spans="1:6" x14ac:dyDescent="0.25">
      <c r="A5610" t="s">
        <v>679</v>
      </c>
      <c r="B5610">
        <v>4306</v>
      </c>
      <c r="C5610">
        <v>12</v>
      </c>
      <c r="D5610">
        <v>12</v>
      </c>
      <c r="E5610">
        <v>24</v>
      </c>
      <c r="F5610">
        <v>24</v>
      </c>
    </row>
    <row r="5611" spans="1:6" x14ac:dyDescent="0.25">
      <c r="A5611" t="s">
        <v>563</v>
      </c>
      <c r="B5611">
        <v>4306</v>
      </c>
      <c r="C5611">
        <v>0</v>
      </c>
      <c r="D5611">
        <v>0</v>
      </c>
      <c r="E5611">
        <v>0</v>
      </c>
      <c r="F5611">
        <v>0</v>
      </c>
    </row>
    <row r="5612" spans="1:6" x14ac:dyDescent="0.25">
      <c r="A5612" t="s">
        <v>680</v>
      </c>
      <c r="B5612">
        <v>4306</v>
      </c>
      <c r="C5612">
        <v>0</v>
      </c>
      <c r="D5612">
        <v>0</v>
      </c>
      <c r="E5612">
        <v>0</v>
      </c>
      <c r="F5612">
        <v>0</v>
      </c>
    </row>
    <row r="5613" spans="1:6" x14ac:dyDescent="0.25">
      <c r="A5613" t="s">
        <v>681</v>
      </c>
      <c r="B5613">
        <v>4306</v>
      </c>
      <c r="C5613">
        <v>16</v>
      </c>
      <c r="D5613">
        <v>16</v>
      </c>
      <c r="E5613">
        <v>16</v>
      </c>
      <c r="F5613">
        <v>16</v>
      </c>
    </row>
    <row r="5614" spans="1:6" x14ac:dyDescent="0.25">
      <c r="A5614" t="s">
        <v>682</v>
      </c>
      <c r="B5614">
        <v>4306</v>
      </c>
      <c r="C5614">
        <v>562</v>
      </c>
      <c r="D5614">
        <v>562</v>
      </c>
      <c r="E5614">
        <v>562</v>
      </c>
      <c r="F5614">
        <v>562</v>
      </c>
    </row>
    <row r="5615" spans="1:6" x14ac:dyDescent="0.25">
      <c r="A5615" t="s">
        <v>683</v>
      </c>
      <c r="B5615">
        <v>4306</v>
      </c>
      <c r="C5615">
        <v>1320</v>
      </c>
      <c r="D5615">
        <v>1320</v>
      </c>
      <c r="E5615">
        <v>1761</v>
      </c>
      <c r="F5615">
        <v>1761</v>
      </c>
    </row>
    <row r="5616" spans="1:6" x14ac:dyDescent="0.25">
      <c r="A5616" t="s">
        <v>684</v>
      </c>
      <c r="B5616">
        <v>4306</v>
      </c>
      <c r="C5616">
        <v>880</v>
      </c>
      <c r="D5616">
        <v>880</v>
      </c>
      <c r="E5616">
        <v>1174</v>
      </c>
      <c r="F5616">
        <v>1174</v>
      </c>
    </row>
    <row r="5617" spans="1:6" x14ac:dyDescent="0.25">
      <c r="A5617" t="s">
        <v>685</v>
      </c>
      <c r="B5617">
        <v>4306</v>
      </c>
      <c r="C5617">
        <v>1760</v>
      </c>
      <c r="D5617">
        <v>1760</v>
      </c>
      <c r="E5617">
        <v>2348</v>
      </c>
      <c r="F5617">
        <v>2348</v>
      </c>
    </row>
    <row r="5618" spans="1:6" x14ac:dyDescent="0.25">
      <c r="A5618" t="s">
        <v>686</v>
      </c>
      <c r="B5618">
        <v>4306</v>
      </c>
    </row>
    <row r="5619" spans="1:6" x14ac:dyDescent="0.25">
      <c r="A5619" t="s">
        <v>687</v>
      </c>
      <c r="B5619">
        <v>4306</v>
      </c>
    </row>
    <row r="5620" spans="1:6" x14ac:dyDescent="0.25">
      <c r="A5620" t="s">
        <v>688</v>
      </c>
      <c r="B5620">
        <v>4306</v>
      </c>
    </row>
    <row r="5621" spans="1:6" x14ac:dyDescent="0.25">
      <c r="A5621" t="s">
        <v>689</v>
      </c>
      <c r="B5621">
        <v>4306</v>
      </c>
      <c r="C5621" t="b">
        <v>0</v>
      </c>
      <c r="D5621" t="b">
        <v>0</v>
      </c>
      <c r="E5621" t="b">
        <v>0</v>
      </c>
      <c r="F5621" t="b">
        <v>0</v>
      </c>
    </row>
    <row r="5622" spans="1:6" x14ac:dyDescent="0.25">
      <c r="A5622" t="s">
        <v>690</v>
      </c>
      <c r="B5622">
        <v>4306</v>
      </c>
      <c r="C5622" t="b">
        <v>0</v>
      </c>
      <c r="D5622" t="b">
        <v>0</v>
      </c>
      <c r="E5622" t="b">
        <v>0</v>
      </c>
      <c r="F5622" t="b">
        <v>0</v>
      </c>
    </row>
    <row r="5623" spans="1:6" x14ac:dyDescent="0.25">
      <c r="A5623" t="s">
        <v>676</v>
      </c>
      <c r="B5623">
        <v>4312</v>
      </c>
      <c r="C5623">
        <v>43</v>
      </c>
      <c r="D5623">
        <v>58</v>
      </c>
      <c r="E5623">
        <v>4324</v>
      </c>
      <c r="F5623">
        <v>4306</v>
      </c>
    </row>
    <row r="5624" spans="1:6" x14ac:dyDescent="0.25">
      <c r="A5624" t="s">
        <v>36</v>
      </c>
      <c r="B5624">
        <v>4312</v>
      </c>
      <c r="C5624">
        <v>3</v>
      </c>
      <c r="D5624">
        <v>4</v>
      </c>
      <c r="E5624">
        <v>6</v>
      </c>
      <c r="F5624">
        <v>6</v>
      </c>
    </row>
    <row r="5625" spans="1:6" x14ac:dyDescent="0.25">
      <c r="A5625" t="s">
        <v>503</v>
      </c>
      <c r="B5625">
        <v>4312</v>
      </c>
      <c r="C5625" t="s">
        <v>780</v>
      </c>
      <c r="D5625" t="s">
        <v>780</v>
      </c>
      <c r="E5625" t="s">
        <v>856</v>
      </c>
      <c r="F5625" t="s">
        <v>856</v>
      </c>
    </row>
    <row r="5626" spans="1:6" x14ac:dyDescent="0.25">
      <c r="A5626" t="s">
        <v>677</v>
      </c>
      <c r="B5626">
        <v>4312</v>
      </c>
      <c r="C5626">
        <v>1160</v>
      </c>
      <c r="D5626">
        <v>318</v>
      </c>
      <c r="E5626" t="s">
        <v>858</v>
      </c>
      <c r="F5626" t="s">
        <v>857</v>
      </c>
    </row>
    <row r="5627" spans="1:6" x14ac:dyDescent="0.25">
      <c r="A5627" t="s">
        <v>42</v>
      </c>
      <c r="B5627">
        <v>4312</v>
      </c>
      <c r="C5627">
        <v>30</v>
      </c>
      <c r="D5627">
        <v>30</v>
      </c>
      <c r="E5627">
        <v>40</v>
      </c>
      <c r="F5627">
        <v>40</v>
      </c>
    </row>
    <row r="5628" spans="1:6" x14ac:dyDescent="0.25">
      <c r="A5628" t="s">
        <v>678</v>
      </c>
      <c r="B5628">
        <v>4312</v>
      </c>
      <c r="C5628">
        <v>26.4</v>
      </c>
      <c r="D5628">
        <v>7.2</v>
      </c>
      <c r="E5628">
        <v>23.4</v>
      </c>
      <c r="F5628">
        <v>22.7</v>
      </c>
    </row>
    <row r="5629" spans="1:6" x14ac:dyDescent="0.25">
      <c r="A5629" t="s">
        <v>41</v>
      </c>
      <c r="B5629">
        <v>4312</v>
      </c>
      <c r="C5629">
        <v>0</v>
      </c>
      <c r="D5629">
        <v>0</v>
      </c>
      <c r="E5629">
        <v>0</v>
      </c>
      <c r="F5629">
        <v>0</v>
      </c>
    </row>
    <row r="5630" spans="1:6" x14ac:dyDescent="0.25">
      <c r="A5630" t="s">
        <v>679</v>
      </c>
      <c r="B5630">
        <v>4312</v>
      </c>
      <c r="C5630">
        <v>12</v>
      </c>
      <c r="D5630">
        <v>12</v>
      </c>
      <c r="E5630">
        <v>24</v>
      </c>
      <c r="F5630">
        <v>24</v>
      </c>
    </row>
    <row r="5631" spans="1:6" x14ac:dyDescent="0.25">
      <c r="A5631" t="s">
        <v>563</v>
      </c>
      <c r="B5631">
        <v>4312</v>
      </c>
      <c r="C5631">
        <v>0</v>
      </c>
      <c r="D5631">
        <v>0</v>
      </c>
      <c r="E5631">
        <v>0</v>
      </c>
      <c r="F5631">
        <v>0</v>
      </c>
    </row>
    <row r="5632" spans="1:6" x14ac:dyDescent="0.25">
      <c r="A5632" t="s">
        <v>680</v>
      </c>
      <c r="B5632">
        <v>4312</v>
      </c>
      <c r="C5632">
        <v>0</v>
      </c>
      <c r="D5632">
        <v>0</v>
      </c>
      <c r="E5632">
        <v>0</v>
      </c>
      <c r="F5632">
        <v>0</v>
      </c>
    </row>
    <row r="5633" spans="1:6" x14ac:dyDescent="0.25">
      <c r="A5633" t="s">
        <v>681</v>
      </c>
      <c r="B5633">
        <v>4312</v>
      </c>
      <c r="C5633">
        <v>16</v>
      </c>
      <c r="D5633">
        <v>16</v>
      </c>
      <c r="E5633">
        <v>16</v>
      </c>
      <c r="F5633">
        <v>16</v>
      </c>
    </row>
    <row r="5634" spans="1:6" x14ac:dyDescent="0.25">
      <c r="A5634" t="s">
        <v>682</v>
      </c>
      <c r="B5634">
        <v>4312</v>
      </c>
      <c r="C5634">
        <v>562</v>
      </c>
      <c r="D5634">
        <v>562</v>
      </c>
      <c r="E5634">
        <v>562</v>
      </c>
      <c r="F5634">
        <v>562</v>
      </c>
    </row>
    <row r="5635" spans="1:6" x14ac:dyDescent="0.25">
      <c r="A5635" t="s">
        <v>683</v>
      </c>
      <c r="B5635">
        <v>4312</v>
      </c>
      <c r="C5635">
        <v>1320</v>
      </c>
      <c r="D5635">
        <v>1320</v>
      </c>
      <c r="E5635">
        <v>1761</v>
      </c>
      <c r="F5635">
        <v>1761</v>
      </c>
    </row>
    <row r="5636" spans="1:6" x14ac:dyDescent="0.25">
      <c r="A5636" t="s">
        <v>684</v>
      </c>
      <c r="B5636">
        <v>4312</v>
      </c>
      <c r="C5636">
        <v>880</v>
      </c>
      <c r="D5636">
        <v>880</v>
      </c>
      <c r="E5636">
        <v>1174</v>
      </c>
      <c r="F5636">
        <v>1174</v>
      </c>
    </row>
    <row r="5637" spans="1:6" x14ac:dyDescent="0.25">
      <c r="A5637" t="s">
        <v>685</v>
      </c>
      <c r="B5637">
        <v>4312</v>
      </c>
      <c r="C5637">
        <v>1760</v>
      </c>
      <c r="D5637">
        <v>1760</v>
      </c>
      <c r="E5637">
        <v>2348</v>
      </c>
      <c r="F5637">
        <v>2348</v>
      </c>
    </row>
    <row r="5638" spans="1:6" x14ac:dyDescent="0.25">
      <c r="A5638" t="s">
        <v>686</v>
      </c>
      <c r="B5638">
        <v>4312</v>
      </c>
    </row>
    <row r="5639" spans="1:6" x14ac:dyDescent="0.25">
      <c r="A5639" t="s">
        <v>687</v>
      </c>
      <c r="B5639">
        <v>4312</v>
      </c>
    </row>
    <row r="5640" spans="1:6" x14ac:dyDescent="0.25">
      <c r="A5640" t="s">
        <v>688</v>
      </c>
      <c r="B5640">
        <v>4312</v>
      </c>
    </row>
    <row r="5641" spans="1:6" x14ac:dyDescent="0.25">
      <c r="A5641" t="s">
        <v>689</v>
      </c>
      <c r="B5641">
        <v>4312</v>
      </c>
      <c r="C5641" t="b">
        <v>0</v>
      </c>
      <c r="D5641" t="b">
        <v>0</v>
      </c>
      <c r="E5641" t="b">
        <v>0</v>
      </c>
      <c r="F5641" t="b">
        <v>0</v>
      </c>
    </row>
    <row r="5642" spans="1:6" x14ac:dyDescent="0.25">
      <c r="A5642" t="s">
        <v>690</v>
      </c>
      <c r="B5642">
        <v>4312</v>
      </c>
      <c r="C5642" t="b">
        <v>0</v>
      </c>
      <c r="D5642" t="b">
        <v>0</v>
      </c>
      <c r="E5642" t="b">
        <v>0</v>
      </c>
      <c r="F5642" t="b">
        <v>0</v>
      </c>
    </row>
    <row r="5643" spans="1:6" x14ac:dyDescent="0.25">
      <c r="A5643" t="s">
        <v>676</v>
      </c>
      <c r="B5643">
        <v>4324</v>
      </c>
      <c r="C5643">
        <v>32</v>
      </c>
      <c r="D5643">
        <v>4374</v>
      </c>
      <c r="E5643">
        <v>92</v>
      </c>
      <c r="F5643">
        <v>4312</v>
      </c>
    </row>
    <row r="5644" spans="1:6" x14ac:dyDescent="0.25">
      <c r="A5644" t="s">
        <v>36</v>
      </c>
      <c r="B5644">
        <v>4324</v>
      </c>
      <c r="C5644">
        <v>6</v>
      </c>
      <c r="D5644">
        <v>6</v>
      </c>
      <c r="E5644">
        <v>6</v>
      </c>
      <c r="F5644">
        <v>6</v>
      </c>
    </row>
    <row r="5645" spans="1:6" x14ac:dyDescent="0.25">
      <c r="A5645" t="s">
        <v>503</v>
      </c>
      <c r="B5645">
        <v>4324</v>
      </c>
      <c r="C5645" t="s">
        <v>774</v>
      </c>
      <c r="D5645" t="s">
        <v>774</v>
      </c>
      <c r="E5645" t="s">
        <v>791</v>
      </c>
      <c r="F5645" t="s">
        <v>856</v>
      </c>
    </row>
    <row r="5646" spans="1:6" x14ac:dyDescent="0.25">
      <c r="A5646" t="s">
        <v>677</v>
      </c>
      <c r="B5646">
        <v>4324</v>
      </c>
      <c r="C5646">
        <v>1168</v>
      </c>
      <c r="D5646">
        <v>957</v>
      </c>
      <c r="E5646">
        <v>1088</v>
      </c>
      <c r="F5646" t="s">
        <v>858</v>
      </c>
    </row>
    <row r="5647" spans="1:6" x14ac:dyDescent="0.25">
      <c r="A5647" t="s">
        <v>42</v>
      </c>
      <c r="B5647">
        <v>4324</v>
      </c>
      <c r="C5647">
        <v>40</v>
      </c>
      <c r="D5647">
        <v>40</v>
      </c>
      <c r="E5647">
        <v>40</v>
      </c>
      <c r="F5647">
        <v>40</v>
      </c>
    </row>
    <row r="5648" spans="1:6" x14ac:dyDescent="0.25">
      <c r="A5648" t="s">
        <v>678</v>
      </c>
      <c r="B5648">
        <v>4324</v>
      </c>
      <c r="C5648">
        <v>19.899999999999999</v>
      </c>
      <c r="D5648">
        <v>16.3</v>
      </c>
      <c r="E5648">
        <v>18.5</v>
      </c>
      <c r="F5648">
        <v>23.4</v>
      </c>
    </row>
    <row r="5649" spans="1:6" x14ac:dyDescent="0.25">
      <c r="A5649" t="s">
        <v>41</v>
      </c>
      <c r="B5649">
        <v>4324</v>
      </c>
      <c r="C5649">
        <v>0</v>
      </c>
      <c r="D5649">
        <v>0</v>
      </c>
      <c r="E5649">
        <v>0</v>
      </c>
      <c r="F5649">
        <v>0</v>
      </c>
    </row>
    <row r="5650" spans="1:6" x14ac:dyDescent="0.25">
      <c r="A5650" t="s">
        <v>679</v>
      </c>
      <c r="B5650">
        <v>4324</v>
      </c>
      <c r="C5650">
        <v>24</v>
      </c>
      <c r="D5650">
        <v>24</v>
      </c>
      <c r="E5650">
        <v>24</v>
      </c>
      <c r="F5650">
        <v>24</v>
      </c>
    </row>
    <row r="5651" spans="1:6" x14ac:dyDescent="0.25">
      <c r="A5651" t="s">
        <v>563</v>
      </c>
      <c r="B5651">
        <v>4324</v>
      </c>
      <c r="C5651">
        <v>0</v>
      </c>
      <c r="D5651">
        <v>0</v>
      </c>
      <c r="E5651">
        <v>0</v>
      </c>
      <c r="F5651">
        <v>0</v>
      </c>
    </row>
    <row r="5652" spans="1:6" x14ac:dyDescent="0.25">
      <c r="A5652" t="s">
        <v>680</v>
      </c>
      <c r="B5652">
        <v>4324</v>
      </c>
      <c r="C5652">
        <v>0</v>
      </c>
      <c r="D5652">
        <v>0</v>
      </c>
      <c r="E5652">
        <v>0</v>
      </c>
      <c r="F5652">
        <v>0</v>
      </c>
    </row>
    <row r="5653" spans="1:6" x14ac:dyDescent="0.25">
      <c r="A5653" t="s">
        <v>681</v>
      </c>
      <c r="B5653">
        <v>4324</v>
      </c>
      <c r="C5653">
        <v>16</v>
      </c>
      <c r="D5653">
        <v>16</v>
      </c>
      <c r="E5653">
        <v>16</v>
      </c>
      <c r="F5653">
        <v>16</v>
      </c>
    </row>
    <row r="5654" spans="1:6" x14ac:dyDescent="0.25">
      <c r="A5654" t="s">
        <v>682</v>
      </c>
      <c r="B5654">
        <v>4324</v>
      </c>
      <c r="C5654">
        <v>562</v>
      </c>
      <c r="D5654">
        <v>562</v>
      </c>
      <c r="E5654">
        <v>562</v>
      </c>
      <c r="F5654">
        <v>562</v>
      </c>
    </row>
    <row r="5655" spans="1:6" x14ac:dyDescent="0.25">
      <c r="A5655" t="s">
        <v>683</v>
      </c>
      <c r="B5655">
        <v>4324</v>
      </c>
      <c r="C5655">
        <v>1761</v>
      </c>
      <c r="D5655">
        <v>1761</v>
      </c>
      <c r="E5655">
        <v>1761</v>
      </c>
      <c r="F5655">
        <v>1761</v>
      </c>
    </row>
    <row r="5656" spans="1:6" x14ac:dyDescent="0.25">
      <c r="A5656" t="s">
        <v>684</v>
      </c>
      <c r="B5656">
        <v>4324</v>
      </c>
      <c r="C5656">
        <v>1174</v>
      </c>
      <c r="D5656">
        <v>1174</v>
      </c>
      <c r="E5656">
        <v>1174</v>
      </c>
      <c r="F5656">
        <v>1174</v>
      </c>
    </row>
    <row r="5657" spans="1:6" x14ac:dyDescent="0.25">
      <c r="A5657" t="s">
        <v>685</v>
      </c>
      <c r="B5657">
        <v>4324</v>
      </c>
      <c r="C5657">
        <v>2348</v>
      </c>
      <c r="D5657">
        <v>2348</v>
      </c>
      <c r="E5657">
        <v>2348</v>
      </c>
      <c r="F5657">
        <v>2348</v>
      </c>
    </row>
    <row r="5658" spans="1:6" x14ac:dyDescent="0.25">
      <c r="A5658" t="s">
        <v>686</v>
      </c>
      <c r="B5658">
        <v>4324</v>
      </c>
      <c r="D5658">
        <v>1249</v>
      </c>
    </row>
    <row r="5659" spans="1:6" x14ac:dyDescent="0.25">
      <c r="A5659" t="s">
        <v>687</v>
      </c>
      <c r="B5659">
        <v>4324</v>
      </c>
      <c r="D5659">
        <v>8558</v>
      </c>
    </row>
    <row r="5660" spans="1:6" x14ac:dyDescent="0.25">
      <c r="A5660" t="s">
        <v>688</v>
      </c>
      <c r="B5660">
        <v>4324</v>
      </c>
      <c r="D5660">
        <v>0</v>
      </c>
    </row>
    <row r="5661" spans="1:6" x14ac:dyDescent="0.25">
      <c r="A5661" t="s">
        <v>689</v>
      </c>
      <c r="B5661">
        <v>4324</v>
      </c>
      <c r="C5661" t="b">
        <v>0</v>
      </c>
      <c r="D5661" t="b">
        <v>0</v>
      </c>
      <c r="E5661" t="b">
        <v>0</v>
      </c>
      <c r="F5661" t="b">
        <v>0</v>
      </c>
    </row>
    <row r="5662" spans="1:6" x14ac:dyDescent="0.25">
      <c r="A5662" t="s">
        <v>690</v>
      </c>
      <c r="B5662">
        <v>4324</v>
      </c>
      <c r="C5662" t="b">
        <v>0</v>
      </c>
      <c r="D5662" t="b">
        <v>0</v>
      </c>
      <c r="E5662" t="b">
        <v>0</v>
      </c>
      <c r="F5662" t="b">
        <v>0</v>
      </c>
    </row>
    <row r="5663" spans="1:6" x14ac:dyDescent="0.25">
      <c r="A5663" t="s">
        <v>676</v>
      </c>
      <c r="B5663">
        <v>4325</v>
      </c>
      <c r="C5663">
        <v>4300</v>
      </c>
      <c r="D5663">
        <v>4350</v>
      </c>
      <c r="E5663">
        <v>353</v>
      </c>
      <c r="F5663">
        <v>350</v>
      </c>
    </row>
    <row r="5664" spans="1:6" x14ac:dyDescent="0.25">
      <c r="A5664" t="s">
        <v>36</v>
      </c>
      <c r="B5664">
        <v>4325</v>
      </c>
      <c r="C5664">
        <v>5</v>
      </c>
      <c r="D5664">
        <v>5</v>
      </c>
      <c r="E5664">
        <v>4</v>
      </c>
      <c r="F5664">
        <v>3</v>
      </c>
    </row>
    <row r="5665" spans="1:6" x14ac:dyDescent="0.25">
      <c r="A5665" t="s">
        <v>503</v>
      </c>
      <c r="B5665">
        <v>4325</v>
      </c>
      <c r="C5665" t="s">
        <v>795</v>
      </c>
      <c r="D5665" t="s">
        <v>790</v>
      </c>
      <c r="E5665" t="s">
        <v>836</v>
      </c>
      <c r="F5665" t="s">
        <v>836</v>
      </c>
    </row>
    <row r="5666" spans="1:6" x14ac:dyDescent="0.25">
      <c r="A5666" t="s">
        <v>677</v>
      </c>
      <c r="B5666">
        <v>4325</v>
      </c>
      <c r="C5666">
        <v>721</v>
      </c>
      <c r="D5666">
        <v>567</v>
      </c>
      <c r="E5666">
        <v>432</v>
      </c>
      <c r="F5666">
        <v>267</v>
      </c>
    </row>
    <row r="5667" spans="1:6" x14ac:dyDescent="0.25">
      <c r="A5667" t="s">
        <v>42</v>
      </c>
      <c r="B5667">
        <v>4325</v>
      </c>
      <c r="C5667">
        <v>40</v>
      </c>
      <c r="D5667">
        <v>40</v>
      </c>
      <c r="E5667">
        <v>30</v>
      </c>
      <c r="F5667">
        <v>30</v>
      </c>
    </row>
    <row r="5668" spans="1:6" x14ac:dyDescent="0.25">
      <c r="A5668" t="s">
        <v>678</v>
      </c>
      <c r="B5668">
        <v>4325</v>
      </c>
      <c r="C5668">
        <v>12.3</v>
      </c>
      <c r="D5668">
        <v>9.6999999999999993</v>
      </c>
      <c r="E5668">
        <v>9.8000000000000007</v>
      </c>
      <c r="F5668">
        <v>6.1</v>
      </c>
    </row>
    <row r="5669" spans="1:6" x14ac:dyDescent="0.25">
      <c r="A5669" t="s">
        <v>41</v>
      </c>
      <c r="B5669">
        <v>4325</v>
      </c>
      <c r="C5669">
        <v>0</v>
      </c>
      <c r="D5669">
        <v>0</v>
      </c>
      <c r="E5669">
        <v>0</v>
      </c>
      <c r="F5669">
        <v>0</v>
      </c>
    </row>
    <row r="5670" spans="1:6" x14ac:dyDescent="0.25">
      <c r="A5670" t="s">
        <v>679</v>
      </c>
      <c r="B5670">
        <v>4325</v>
      </c>
      <c r="C5670">
        <v>24</v>
      </c>
      <c r="D5670">
        <v>24</v>
      </c>
      <c r="E5670">
        <v>12</v>
      </c>
      <c r="F5670">
        <v>12</v>
      </c>
    </row>
    <row r="5671" spans="1:6" x14ac:dyDescent="0.25">
      <c r="A5671" t="s">
        <v>563</v>
      </c>
      <c r="B5671">
        <v>4325</v>
      </c>
      <c r="C5671">
        <v>0</v>
      </c>
      <c r="D5671">
        <v>0</v>
      </c>
      <c r="E5671">
        <v>0</v>
      </c>
      <c r="F5671">
        <v>0</v>
      </c>
    </row>
    <row r="5672" spans="1:6" x14ac:dyDescent="0.25">
      <c r="A5672" t="s">
        <v>680</v>
      </c>
      <c r="B5672">
        <v>4325</v>
      </c>
      <c r="C5672">
        <v>0</v>
      </c>
      <c r="D5672">
        <v>0</v>
      </c>
      <c r="E5672">
        <v>0</v>
      </c>
      <c r="F5672">
        <v>0</v>
      </c>
    </row>
    <row r="5673" spans="1:6" x14ac:dyDescent="0.25">
      <c r="A5673" t="s">
        <v>681</v>
      </c>
      <c r="B5673">
        <v>4325</v>
      </c>
      <c r="C5673">
        <v>16</v>
      </c>
      <c r="D5673">
        <v>16</v>
      </c>
      <c r="E5673">
        <v>16</v>
      </c>
      <c r="F5673">
        <v>16</v>
      </c>
    </row>
    <row r="5674" spans="1:6" x14ac:dyDescent="0.25">
      <c r="A5674" t="s">
        <v>682</v>
      </c>
      <c r="B5674">
        <v>4325</v>
      </c>
      <c r="C5674">
        <v>500</v>
      </c>
      <c r="D5674">
        <v>500</v>
      </c>
      <c r="E5674">
        <v>500</v>
      </c>
      <c r="F5674">
        <v>500</v>
      </c>
    </row>
    <row r="5675" spans="1:6" x14ac:dyDescent="0.25">
      <c r="A5675" t="s">
        <v>683</v>
      </c>
      <c r="B5675">
        <v>4325</v>
      </c>
      <c r="C5675">
        <v>1761</v>
      </c>
      <c r="D5675">
        <v>1761</v>
      </c>
      <c r="E5675">
        <v>1320</v>
      </c>
      <c r="F5675">
        <v>1320</v>
      </c>
    </row>
    <row r="5676" spans="1:6" x14ac:dyDescent="0.25">
      <c r="A5676" t="s">
        <v>684</v>
      </c>
      <c r="B5676">
        <v>4325</v>
      </c>
      <c r="C5676">
        <v>1174</v>
      </c>
      <c r="D5676">
        <v>1174</v>
      </c>
      <c r="E5676">
        <v>880</v>
      </c>
      <c r="F5676">
        <v>880</v>
      </c>
    </row>
    <row r="5677" spans="1:6" x14ac:dyDescent="0.25">
      <c r="A5677" t="s">
        <v>685</v>
      </c>
      <c r="B5677">
        <v>4325</v>
      </c>
      <c r="C5677">
        <v>2348</v>
      </c>
      <c r="D5677">
        <v>2348</v>
      </c>
      <c r="E5677">
        <v>1760</v>
      </c>
      <c r="F5677">
        <v>1760</v>
      </c>
    </row>
    <row r="5678" spans="1:6" x14ac:dyDescent="0.25">
      <c r="A5678" t="s">
        <v>686</v>
      </c>
      <c r="B5678">
        <v>4325</v>
      </c>
      <c r="E5678">
        <v>5176</v>
      </c>
    </row>
    <row r="5679" spans="1:6" x14ac:dyDescent="0.25">
      <c r="A5679" t="s">
        <v>687</v>
      </c>
      <c r="B5679">
        <v>4325</v>
      </c>
      <c r="E5679">
        <v>8963</v>
      </c>
    </row>
    <row r="5680" spans="1:6" x14ac:dyDescent="0.25">
      <c r="A5680" t="s">
        <v>688</v>
      </c>
      <c r="B5680">
        <v>4325</v>
      </c>
      <c r="E5680">
        <v>0</v>
      </c>
    </row>
    <row r="5681" spans="1:6" x14ac:dyDescent="0.25">
      <c r="A5681" t="s">
        <v>689</v>
      </c>
      <c r="B5681">
        <v>4325</v>
      </c>
      <c r="C5681" t="b">
        <v>0</v>
      </c>
      <c r="D5681" t="b">
        <v>0</v>
      </c>
      <c r="E5681" t="b">
        <v>0</v>
      </c>
      <c r="F5681" t="b">
        <v>0</v>
      </c>
    </row>
    <row r="5682" spans="1:6" x14ac:dyDescent="0.25">
      <c r="A5682" t="s">
        <v>690</v>
      </c>
      <c r="B5682">
        <v>4325</v>
      </c>
      <c r="C5682" t="b">
        <v>0</v>
      </c>
      <c r="D5682" t="b">
        <v>0</v>
      </c>
      <c r="E5682" t="b">
        <v>0</v>
      </c>
      <c r="F5682" t="b">
        <v>0</v>
      </c>
    </row>
    <row r="5683" spans="1:6" x14ac:dyDescent="0.25">
      <c r="A5683" t="s">
        <v>676</v>
      </c>
      <c r="B5683">
        <v>4350</v>
      </c>
      <c r="C5683">
        <v>4325</v>
      </c>
      <c r="D5683">
        <v>4400</v>
      </c>
      <c r="E5683">
        <v>358</v>
      </c>
    </row>
    <row r="5684" spans="1:6" x14ac:dyDescent="0.25">
      <c r="A5684" t="s">
        <v>36</v>
      </c>
      <c r="B5684">
        <v>4350</v>
      </c>
      <c r="C5684">
        <v>3</v>
      </c>
      <c r="D5684">
        <v>3</v>
      </c>
      <c r="E5684">
        <v>3</v>
      </c>
    </row>
    <row r="5685" spans="1:6" x14ac:dyDescent="0.25">
      <c r="A5685" t="s">
        <v>503</v>
      </c>
      <c r="B5685">
        <v>4350</v>
      </c>
      <c r="C5685" t="s">
        <v>795</v>
      </c>
      <c r="D5685" t="s">
        <v>790</v>
      </c>
      <c r="E5685" t="s">
        <v>838</v>
      </c>
    </row>
    <row r="5686" spans="1:6" x14ac:dyDescent="0.25">
      <c r="A5686" t="s">
        <v>677</v>
      </c>
      <c r="B5686">
        <v>4350</v>
      </c>
      <c r="C5686">
        <v>567</v>
      </c>
      <c r="D5686">
        <v>3981</v>
      </c>
      <c r="E5686">
        <v>449</v>
      </c>
    </row>
    <row r="5687" spans="1:6" x14ac:dyDescent="0.25">
      <c r="A5687" t="s">
        <v>42</v>
      </c>
      <c r="B5687">
        <v>4350</v>
      </c>
      <c r="C5687">
        <v>40</v>
      </c>
      <c r="D5687">
        <v>40</v>
      </c>
      <c r="E5687">
        <v>30</v>
      </c>
    </row>
    <row r="5688" spans="1:6" x14ac:dyDescent="0.25">
      <c r="A5688" t="s">
        <v>678</v>
      </c>
      <c r="B5688">
        <v>4350</v>
      </c>
      <c r="C5688">
        <v>9.6999999999999993</v>
      </c>
      <c r="D5688">
        <v>67.900000000000006</v>
      </c>
      <c r="E5688">
        <v>10.199999999999999</v>
      </c>
    </row>
    <row r="5689" spans="1:6" x14ac:dyDescent="0.25">
      <c r="A5689" t="s">
        <v>41</v>
      </c>
      <c r="B5689">
        <v>4350</v>
      </c>
      <c r="C5689">
        <v>0</v>
      </c>
      <c r="D5689">
        <v>0</v>
      </c>
      <c r="E5689">
        <v>0</v>
      </c>
    </row>
    <row r="5690" spans="1:6" x14ac:dyDescent="0.25">
      <c r="A5690" t="s">
        <v>679</v>
      </c>
      <c r="B5690">
        <v>4350</v>
      </c>
      <c r="C5690">
        <v>12</v>
      </c>
      <c r="D5690">
        <v>12</v>
      </c>
      <c r="E5690">
        <v>24</v>
      </c>
    </row>
    <row r="5691" spans="1:6" x14ac:dyDescent="0.25">
      <c r="A5691" t="s">
        <v>563</v>
      </c>
      <c r="B5691">
        <v>4350</v>
      </c>
      <c r="C5691">
        <v>0</v>
      </c>
      <c r="D5691">
        <v>0</v>
      </c>
      <c r="E5691">
        <v>0</v>
      </c>
    </row>
    <row r="5692" spans="1:6" x14ac:dyDescent="0.25">
      <c r="A5692" t="s">
        <v>680</v>
      </c>
      <c r="B5692">
        <v>4350</v>
      </c>
      <c r="C5692">
        <v>0</v>
      </c>
      <c r="D5692">
        <v>0</v>
      </c>
      <c r="E5692">
        <v>0</v>
      </c>
    </row>
    <row r="5693" spans="1:6" x14ac:dyDescent="0.25">
      <c r="A5693" t="s">
        <v>681</v>
      </c>
      <c r="B5693">
        <v>4350</v>
      </c>
      <c r="C5693">
        <v>16</v>
      </c>
      <c r="D5693">
        <v>16</v>
      </c>
      <c r="E5693">
        <v>16</v>
      </c>
    </row>
    <row r="5694" spans="1:6" x14ac:dyDescent="0.25">
      <c r="A5694" t="s">
        <v>682</v>
      </c>
      <c r="B5694">
        <v>4350</v>
      </c>
      <c r="C5694">
        <v>500</v>
      </c>
      <c r="D5694">
        <v>500</v>
      </c>
      <c r="E5694">
        <v>500</v>
      </c>
    </row>
    <row r="5695" spans="1:6" x14ac:dyDescent="0.25">
      <c r="A5695" t="s">
        <v>683</v>
      </c>
      <c r="B5695">
        <v>4350</v>
      </c>
      <c r="C5695">
        <v>1761</v>
      </c>
      <c r="D5695">
        <v>1761</v>
      </c>
      <c r="E5695">
        <v>1320</v>
      </c>
    </row>
    <row r="5696" spans="1:6" x14ac:dyDescent="0.25">
      <c r="A5696" t="s">
        <v>684</v>
      </c>
      <c r="B5696">
        <v>4350</v>
      </c>
      <c r="C5696">
        <v>1174</v>
      </c>
      <c r="D5696">
        <v>1174</v>
      </c>
      <c r="E5696">
        <v>880</v>
      </c>
    </row>
    <row r="5697" spans="1:6" x14ac:dyDescent="0.25">
      <c r="A5697" t="s">
        <v>685</v>
      </c>
      <c r="B5697">
        <v>4350</v>
      </c>
      <c r="C5697">
        <v>2348</v>
      </c>
      <c r="D5697">
        <v>2348</v>
      </c>
      <c r="E5697">
        <v>1760</v>
      </c>
    </row>
    <row r="5698" spans="1:6" x14ac:dyDescent="0.25">
      <c r="A5698" t="s">
        <v>686</v>
      </c>
      <c r="B5698">
        <v>4350</v>
      </c>
    </row>
    <row r="5699" spans="1:6" x14ac:dyDescent="0.25">
      <c r="A5699" t="s">
        <v>687</v>
      </c>
      <c r="B5699">
        <v>4350</v>
      </c>
    </row>
    <row r="5700" spans="1:6" x14ac:dyDescent="0.25">
      <c r="A5700" t="s">
        <v>688</v>
      </c>
      <c r="B5700">
        <v>4350</v>
      </c>
    </row>
    <row r="5701" spans="1:6" x14ac:dyDescent="0.25">
      <c r="A5701" t="s">
        <v>689</v>
      </c>
      <c r="B5701">
        <v>4350</v>
      </c>
      <c r="C5701" t="b">
        <v>0</v>
      </c>
      <c r="D5701" t="b">
        <v>0</v>
      </c>
      <c r="E5701" t="b">
        <v>0</v>
      </c>
    </row>
    <row r="5702" spans="1:6" x14ac:dyDescent="0.25">
      <c r="A5702" t="s">
        <v>690</v>
      </c>
      <c r="B5702">
        <v>4350</v>
      </c>
      <c r="C5702" t="b">
        <v>0</v>
      </c>
      <c r="D5702" t="b">
        <v>0</v>
      </c>
      <c r="E5702" t="b">
        <v>0</v>
      </c>
    </row>
    <row r="5703" spans="1:6" x14ac:dyDescent="0.25">
      <c r="A5703" t="s">
        <v>676</v>
      </c>
      <c r="B5703">
        <v>4362</v>
      </c>
      <c r="C5703">
        <v>58</v>
      </c>
      <c r="D5703">
        <v>377</v>
      </c>
      <c r="E5703">
        <v>4374</v>
      </c>
      <c r="F5703">
        <v>131</v>
      </c>
    </row>
    <row r="5704" spans="1:6" x14ac:dyDescent="0.25">
      <c r="A5704" t="s">
        <v>36</v>
      </c>
      <c r="B5704">
        <v>4362</v>
      </c>
      <c r="C5704">
        <v>4</v>
      </c>
      <c r="D5704">
        <v>3</v>
      </c>
      <c r="E5704">
        <v>3</v>
      </c>
      <c r="F5704">
        <v>3</v>
      </c>
    </row>
    <row r="5705" spans="1:6" x14ac:dyDescent="0.25">
      <c r="A5705" t="s">
        <v>503</v>
      </c>
      <c r="B5705">
        <v>4362</v>
      </c>
      <c r="C5705" t="s">
        <v>780</v>
      </c>
      <c r="D5705" t="s">
        <v>780</v>
      </c>
      <c r="E5705" t="s">
        <v>804</v>
      </c>
      <c r="F5705" t="s">
        <v>804</v>
      </c>
    </row>
    <row r="5706" spans="1:6" x14ac:dyDescent="0.25">
      <c r="A5706" t="s">
        <v>677</v>
      </c>
      <c r="B5706">
        <v>4362</v>
      </c>
      <c r="C5706">
        <v>1105</v>
      </c>
      <c r="D5706">
        <v>1218</v>
      </c>
      <c r="E5706">
        <v>829</v>
      </c>
      <c r="F5706">
        <v>397</v>
      </c>
    </row>
    <row r="5707" spans="1:6" x14ac:dyDescent="0.25">
      <c r="A5707" t="s">
        <v>42</v>
      </c>
      <c r="B5707">
        <v>4362</v>
      </c>
      <c r="C5707">
        <v>30</v>
      </c>
      <c r="D5707">
        <v>30</v>
      </c>
      <c r="E5707">
        <v>30</v>
      </c>
      <c r="F5707">
        <v>30</v>
      </c>
    </row>
    <row r="5708" spans="1:6" x14ac:dyDescent="0.25">
      <c r="A5708" t="s">
        <v>678</v>
      </c>
      <c r="B5708">
        <v>4362</v>
      </c>
      <c r="C5708">
        <v>25.1</v>
      </c>
      <c r="D5708">
        <v>27.7</v>
      </c>
      <c r="E5708">
        <v>18.8</v>
      </c>
      <c r="F5708">
        <v>9</v>
      </c>
    </row>
    <row r="5709" spans="1:6" x14ac:dyDescent="0.25">
      <c r="A5709" t="s">
        <v>41</v>
      </c>
      <c r="B5709">
        <v>4362</v>
      </c>
      <c r="C5709">
        <v>0</v>
      </c>
      <c r="D5709">
        <v>0</v>
      </c>
      <c r="E5709">
        <v>0</v>
      </c>
      <c r="F5709">
        <v>0</v>
      </c>
    </row>
    <row r="5710" spans="1:6" x14ac:dyDescent="0.25">
      <c r="A5710" t="s">
        <v>679</v>
      </c>
      <c r="B5710">
        <v>4362</v>
      </c>
      <c r="C5710">
        <v>12</v>
      </c>
      <c r="D5710">
        <v>12</v>
      </c>
      <c r="E5710">
        <v>12</v>
      </c>
      <c r="F5710">
        <v>12</v>
      </c>
    </row>
    <row r="5711" spans="1:6" x14ac:dyDescent="0.25">
      <c r="A5711" t="s">
        <v>563</v>
      </c>
      <c r="B5711">
        <v>4362</v>
      </c>
      <c r="C5711">
        <v>0</v>
      </c>
      <c r="D5711">
        <v>0</v>
      </c>
      <c r="E5711">
        <v>0</v>
      </c>
      <c r="F5711">
        <v>0</v>
      </c>
    </row>
    <row r="5712" spans="1:6" x14ac:dyDescent="0.25">
      <c r="A5712" t="s">
        <v>680</v>
      </c>
      <c r="B5712">
        <v>4362</v>
      </c>
      <c r="C5712">
        <v>0</v>
      </c>
      <c r="D5712">
        <v>0</v>
      </c>
      <c r="E5712">
        <v>0</v>
      </c>
      <c r="F5712">
        <v>0</v>
      </c>
    </row>
    <row r="5713" spans="1:6" x14ac:dyDescent="0.25">
      <c r="A5713" t="s">
        <v>681</v>
      </c>
      <c r="B5713">
        <v>4362</v>
      </c>
      <c r="C5713">
        <v>16</v>
      </c>
      <c r="D5713">
        <v>16</v>
      </c>
      <c r="E5713">
        <v>16</v>
      </c>
      <c r="F5713">
        <v>16</v>
      </c>
    </row>
    <row r="5714" spans="1:6" x14ac:dyDescent="0.25">
      <c r="A5714" t="s">
        <v>682</v>
      </c>
      <c r="B5714">
        <v>4362</v>
      </c>
      <c r="C5714">
        <v>333</v>
      </c>
      <c r="D5714">
        <v>333</v>
      </c>
      <c r="E5714">
        <v>333</v>
      </c>
      <c r="F5714">
        <v>333</v>
      </c>
    </row>
    <row r="5715" spans="1:6" x14ac:dyDescent="0.25">
      <c r="A5715" t="s">
        <v>683</v>
      </c>
      <c r="B5715">
        <v>4362</v>
      </c>
      <c r="C5715">
        <v>1320</v>
      </c>
      <c r="D5715">
        <v>1320</v>
      </c>
      <c r="E5715">
        <v>1320</v>
      </c>
      <c r="F5715">
        <v>1320</v>
      </c>
    </row>
    <row r="5716" spans="1:6" x14ac:dyDescent="0.25">
      <c r="A5716" t="s">
        <v>684</v>
      </c>
      <c r="B5716">
        <v>4362</v>
      </c>
      <c r="C5716">
        <v>880</v>
      </c>
      <c r="D5716">
        <v>880</v>
      </c>
      <c r="E5716">
        <v>880</v>
      </c>
      <c r="F5716">
        <v>880</v>
      </c>
    </row>
    <row r="5717" spans="1:6" x14ac:dyDescent="0.25">
      <c r="A5717" t="s">
        <v>685</v>
      </c>
      <c r="B5717">
        <v>4362</v>
      </c>
      <c r="C5717">
        <v>1760</v>
      </c>
      <c r="D5717">
        <v>1760</v>
      </c>
      <c r="E5717">
        <v>1760</v>
      </c>
      <c r="F5717">
        <v>1760</v>
      </c>
    </row>
    <row r="5718" spans="1:6" x14ac:dyDescent="0.25">
      <c r="A5718" t="s">
        <v>686</v>
      </c>
      <c r="B5718">
        <v>4362</v>
      </c>
      <c r="C5718">
        <v>2029</v>
      </c>
      <c r="D5718">
        <v>1862</v>
      </c>
    </row>
    <row r="5719" spans="1:6" x14ac:dyDescent="0.25">
      <c r="A5719" t="s">
        <v>687</v>
      </c>
      <c r="B5719">
        <v>4362</v>
      </c>
      <c r="C5719">
        <v>9052</v>
      </c>
      <c r="D5719">
        <v>9850</v>
      </c>
    </row>
    <row r="5720" spans="1:6" x14ac:dyDescent="0.25">
      <c r="A5720" t="s">
        <v>688</v>
      </c>
      <c r="B5720">
        <v>4362</v>
      </c>
      <c r="C5720">
        <v>0</v>
      </c>
      <c r="D5720">
        <v>0</v>
      </c>
    </row>
    <row r="5721" spans="1:6" x14ac:dyDescent="0.25">
      <c r="A5721" t="s">
        <v>689</v>
      </c>
      <c r="B5721">
        <v>4362</v>
      </c>
      <c r="C5721" t="b">
        <v>0</v>
      </c>
      <c r="D5721" t="b">
        <v>0</v>
      </c>
      <c r="E5721" t="b">
        <v>0</v>
      </c>
      <c r="F5721" t="b">
        <v>0</v>
      </c>
    </row>
    <row r="5722" spans="1:6" x14ac:dyDescent="0.25">
      <c r="A5722" t="s">
        <v>690</v>
      </c>
      <c r="B5722">
        <v>4362</v>
      </c>
      <c r="C5722" t="b">
        <v>0</v>
      </c>
      <c r="D5722" t="b">
        <v>0</v>
      </c>
      <c r="E5722" t="b">
        <v>0</v>
      </c>
      <c r="F5722" t="b">
        <v>0</v>
      </c>
    </row>
    <row r="5723" spans="1:6" x14ac:dyDescent="0.25">
      <c r="A5723" t="s">
        <v>676</v>
      </c>
      <c r="B5723">
        <v>4374</v>
      </c>
      <c r="C5723">
        <v>4324</v>
      </c>
      <c r="D5723">
        <v>314</v>
      </c>
      <c r="E5723">
        <v>380</v>
      </c>
      <c r="F5723">
        <v>4362</v>
      </c>
    </row>
    <row r="5724" spans="1:6" x14ac:dyDescent="0.25">
      <c r="A5724" t="s">
        <v>36</v>
      </c>
      <c r="B5724">
        <v>4374</v>
      </c>
      <c r="C5724">
        <v>4</v>
      </c>
      <c r="D5724">
        <v>4</v>
      </c>
      <c r="E5724">
        <v>3</v>
      </c>
      <c r="F5724">
        <v>4</v>
      </c>
    </row>
    <row r="5725" spans="1:6" x14ac:dyDescent="0.25">
      <c r="A5725" t="s">
        <v>503</v>
      </c>
      <c r="B5725">
        <v>4374</v>
      </c>
      <c r="C5725" t="s">
        <v>774</v>
      </c>
      <c r="D5725" t="s">
        <v>774</v>
      </c>
      <c r="E5725" t="s">
        <v>804</v>
      </c>
      <c r="F5725" t="s">
        <v>804</v>
      </c>
    </row>
    <row r="5726" spans="1:6" x14ac:dyDescent="0.25">
      <c r="A5726" t="s">
        <v>677</v>
      </c>
      <c r="B5726">
        <v>4374</v>
      </c>
      <c r="C5726">
        <v>957</v>
      </c>
      <c r="D5726">
        <v>1759</v>
      </c>
      <c r="E5726">
        <v>249</v>
      </c>
      <c r="F5726">
        <v>829</v>
      </c>
    </row>
    <row r="5727" spans="1:6" x14ac:dyDescent="0.25">
      <c r="A5727" t="s">
        <v>42</v>
      </c>
      <c r="B5727">
        <v>4374</v>
      </c>
      <c r="C5727">
        <v>40</v>
      </c>
      <c r="D5727">
        <v>30</v>
      </c>
      <c r="E5727">
        <v>30</v>
      </c>
      <c r="F5727">
        <v>30</v>
      </c>
    </row>
    <row r="5728" spans="1:6" x14ac:dyDescent="0.25">
      <c r="A5728" t="s">
        <v>678</v>
      </c>
      <c r="B5728">
        <v>4374</v>
      </c>
      <c r="C5728">
        <v>16.3</v>
      </c>
      <c r="D5728">
        <v>40</v>
      </c>
      <c r="E5728">
        <v>5.7</v>
      </c>
      <c r="F5728">
        <v>18.8</v>
      </c>
    </row>
    <row r="5729" spans="1:6" x14ac:dyDescent="0.25">
      <c r="A5729" t="s">
        <v>41</v>
      </c>
      <c r="B5729">
        <v>4374</v>
      </c>
      <c r="C5729">
        <v>0</v>
      </c>
      <c r="D5729">
        <v>0</v>
      </c>
      <c r="E5729">
        <v>0</v>
      </c>
      <c r="F5729">
        <v>0</v>
      </c>
    </row>
    <row r="5730" spans="1:6" x14ac:dyDescent="0.25">
      <c r="A5730" t="s">
        <v>679</v>
      </c>
      <c r="B5730">
        <v>4374</v>
      </c>
      <c r="C5730">
        <v>36</v>
      </c>
      <c r="D5730">
        <v>36</v>
      </c>
      <c r="E5730">
        <v>24</v>
      </c>
      <c r="F5730">
        <v>24</v>
      </c>
    </row>
    <row r="5731" spans="1:6" x14ac:dyDescent="0.25">
      <c r="A5731" t="s">
        <v>563</v>
      </c>
      <c r="B5731">
        <v>4374</v>
      </c>
      <c r="C5731">
        <v>0</v>
      </c>
      <c r="D5731">
        <v>0</v>
      </c>
      <c r="E5731">
        <v>0</v>
      </c>
      <c r="F5731">
        <v>0</v>
      </c>
    </row>
    <row r="5732" spans="1:6" x14ac:dyDescent="0.25">
      <c r="A5732" t="s">
        <v>680</v>
      </c>
      <c r="B5732">
        <v>4374</v>
      </c>
      <c r="C5732">
        <v>0</v>
      </c>
      <c r="D5732">
        <v>0</v>
      </c>
      <c r="E5732">
        <v>0</v>
      </c>
      <c r="F5732">
        <v>0</v>
      </c>
    </row>
    <row r="5733" spans="1:6" x14ac:dyDescent="0.25">
      <c r="A5733" t="s">
        <v>681</v>
      </c>
      <c r="B5733">
        <v>4374</v>
      </c>
      <c r="C5733">
        <v>16</v>
      </c>
      <c r="D5733">
        <v>16</v>
      </c>
      <c r="E5733">
        <v>16</v>
      </c>
      <c r="F5733">
        <v>16</v>
      </c>
    </row>
    <row r="5734" spans="1:6" x14ac:dyDescent="0.25">
      <c r="A5734" t="s">
        <v>682</v>
      </c>
      <c r="B5734">
        <v>4374</v>
      </c>
      <c r="C5734">
        <v>333</v>
      </c>
      <c r="D5734">
        <v>333</v>
      </c>
      <c r="E5734">
        <v>333</v>
      </c>
      <c r="F5734">
        <v>333</v>
      </c>
    </row>
    <row r="5735" spans="1:6" x14ac:dyDescent="0.25">
      <c r="A5735" t="s">
        <v>683</v>
      </c>
      <c r="B5735">
        <v>4374</v>
      </c>
      <c r="C5735">
        <v>1761</v>
      </c>
      <c r="D5735">
        <v>1320</v>
      </c>
      <c r="E5735">
        <v>1320</v>
      </c>
      <c r="F5735">
        <v>1320</v>
      </c>
    </row>
    <row r="5736" spans="1:6" x14ac:dyDescent="0.25">
      <c r="A5736" t="s">
        <v>684</v>
      </c>
      <c r="B5736">
        <v>4374</v>
      </c>
      <c r="C5736">
        <v>1174</v>
      </c>
      <c r="D5736">
        <v>880</v>
      </c>
      <c r="E5736">
        <v>880</v>
      </c>
      <c r="F5736">
        <v>880</v>
      </c>
    </row>
    <row r="5737" spans="1:6" x14ac:dyDescent="0.25">
      <c r="A5737" t="s">
        <v>685</v>
      </c>
      <c r="B5737">
        <v>4374</v>
      </c>
      <c r="C5737">
        <v>2348</v>
      </c>
      <c r="D5737">
        <v>1760</v>
      </c>
      <c r="E5737">
        <v>1760</v>
      </c>
      <c r="F5737">
        <v>1760</v>
      </c>
    </row>
    <row r="5738" spans="1:6" x14ac:dyDescent="0.25">
      <c r="A5738" t="s">
        <v>686</v>
      </c>
      <c r="B5738">
        <v>4374</v>
      </c>
      <c r="C5738">
        <v>1314</v>
      </c>
      <c r="D5738">
        <v>922</v>
      </c>
    </row>
    <row r="5739" spans="1:6" x14ac:dyDescent="0.25">
      <c r="A5739" t="s">
        <v>687</v>
      </c>
      <c r="B5739">
        <v>4374</v>
      </c>
      <c r="C5739">
        <v>8685</v>
      </c>
      <c r="D5739">
        <v>9704</v>
      </c>
    </row>
    <row r="5740" spans="1:6" x14ac:dyDescent="0.25">
      <c r="A5740" t="s">
        <v>688</v>
      </c>
      <c r="B5740">
        <v>4374</v>
      </c>
      <c r="C5740">
        <v>0</v>
      </c>
      <c r="D5740">
        <v>0</v>
      </c>
    </row>
    <row r="5741" spans="1:6" x14ac:dyDescent="0.25">
      <c r="A5741" t="s">
        <v>689</v>
      </c>
      <c r="B5741">
        <v>4374</v>
      </c>
      <c r="C5741" t="b">
        <v>0</v>
      </c>
      <c r="D5741" t="b">
        <v>0</v>
      </c>
      <c r="E5741" t="b">
        <v>0</v>
      </c>
      <c r="F5741" t="b">
        <v>0</v>
      </c>
    </row>
    <row r="5742" spans="1:6" x14ac:dyDescent="0.25">
      <c r="A5742" t="s">
        <v>690</v>
      </c>
      <c r="B5742">
        <v>4374</v>
      </c>
      <c r="C5742" t="b">
        <v>0</v>
      </c>
      <c r="D5742" t="b">
        <v>0</v>
      </c>
      <c r="E5742" t="b">
        <v>0</v>
      </c>
      <c r="F5742" t="b">
        <v>0</v>
      </c>
    </row>
    <row r="5743" spans="1:6" x14ac:dyDescent="0.25">
      <c r="A5743" t="s">
        <v>676</v>
      </c>
      <c r="B5743">
        <v>4399</v>
      </c>
      <c r="C5743">
        <v>388</v>
      </c>
      <c r="D5743">
        <v>123</v>
      </c>
      <c r="F5743">
        <v>389</v>
      </c>
    </row>
    <row r="5744" spans="1:6" x14ac:dyDescent="0.25">
      <c r="A5744" t="s">
        <v>36</v>
      </c>
      <c r="B5744">
        <v>4399</v>
      </c>
      <c r="C5744">
        <v>3</v>
      </c>
      <c r="D5744">
        <v>3</v>
      </c>
      <c r="F5744">
        <v>2</v>
      </c>
    </row>
    <row r="5745" spans="1:6" x14ac:dyDescent="0.25">
      <c r="A5745" t="s">
        <v>503</v>
      </c>
      <c r="B5745">
        <v>4399</v>
      </c>
      <c r="C5745" t="s">
        <v>774</v>
      </c>
      <c r="D5745" t="s">
        <v>774</v>
      </c>
      <c r="F5745" t="s">
        <v>846</v>
      </c>
    </row>
    <row r="5746" spans="1:6" x14ac:dyDescent="0.25">
      <c r="A5746" t="s">
        <v>677</v>
      </c>
      <c r="B5746">
        <v>4399</v>
      </c>
      <c r="C5746">
        <v>577</v>
      </c>
      <c r="D5746">
        <v>435</v>
      </c>
      <c r="F5746">
        <v>289</v>
      </c>
    </row>
    <row r="5747" spans="1:6" x14ac:dyDescent="0.25">
      <c r="A5747" t="s">
        <v>42</v>
      </c>
      <c r="B5747">
        <v>4399</v>
      </c>
      <c r="C5747">
        <v>30</v>
      </c>
      <c r="D5747">
        <v>30</v>
      </c>
      <c r="F5747">
        <v>30</v>
      </c>
    </row>
    <row r="5748" spans="1:6" x14ac:dyDescent="0.25">
      <c r="A5748" t="s">
        <v>678</v>
      </c>
      <c r="B5748">
        <v>4399</v>
      </c>
      <c r="C5748">
        <v>13.1</v>
      </c>
      <c r="D5748">
        <v>9.9</v>
      </c>
      <c r="F5748">
        <v>6.6</v>
      </c>
    </row>
    <row r="5749" spans="1:6" x14ac:dyDescent="0.25">
      <c r="A5749" t="s">
        <v>41</v>
      </c>
      <c r="B5749">
        <v>4399</v>
      </c>
      <c r="C5749">
        <v>0</v>
      </c>
      <c r="D5749">
        <v>0</v>
      </c>
      <c r="F5749">
        <v>0</v>
      </c>
    </row>
    <row r="5750" spans="1:6" x14ac:dyDescent="0.25">
      <c r="A5750" t="s">
        <v>679</v>
      </c>
      <c r="B5750">
        <v>4399</v>
      </c>
      <c r="C5750">
        <v>12</v>
      </c>
      <c r="D5750">
        <v>12</v>
      </c>
      <c r="F5750">
        <v>12</v>
      </c>
    </row>
    <row r="5751" spans="1:6" x14ac:dyDescent="0.25">
      <c r="A5751" t="s">
        <v>563</v>
      </c>
      <c r="B5751">
        <v>4399</v>
      </c>
      <c r="C5751">
        <v>0</v>
      </c>
      <c r="D5751">
        <v>0</v>
      </c>
      <c r="F5751">
        <v>0</v>
      </c>
    </row>
    <row r="5752" spans="1:6" x14ac:dyDescent="0.25">
      <c r="A5752" t="s">
        <v>680</v>
      </c>
      <c r="B5752">
        <v>4399</v>
      </c>
      <c r="C5752">
        <v>0</v>
      </c>
      <c r="D5752">
        <v>0</v>
      </c>
      <c r="F5752">
        <v>0</v>
      </c>
    </row>
    <row r="5753" spans="1:6" x14ac:dyDescent="0.25">
      <c r="A5753" t="s">
        <v>681</v>
      </c>
      <c r="B5753">
        <v>4399</v>
      </c>
      <c r="C5753">
        <v>16</v>
      </c>
      <c r="D5753">
        <v>16</v>
      </c>
      <c r="F5753">
        <v>16</v>
      </c>
    </row>
    <row r="5754" spans="1:6" x14ac:dyDescent="0.25">
      <c r="A5754" t="s">
        <v>682</v>
      </c>
      <c r="B5754">
        <v>4399</v>
      </c>
      <c r="C5754">
        <v>375</v>
      </c>
      <c r="D5754">
        <v>375</v>
      </c>
      <c r="F5754">
        <v>375</v>
      </c>
    </row>
    <row r="5755" spans="1:6" x14ac:dyDescent="0.25">
      <c r="A5755" t="s">
        <v>683</v>
      </c>
      <c r="B5755">
        <v>4399</v>
      </c>
      <c r="C5755">
        <v>1320</v>
      </c>
      <c r="D5755">
        <v>1320</v>
      </c>
      <c r="F5755">
        <v>1320</v>
      </c>
    </row>
    <row r="5756" spans="1:6" x14ac:dyDescent="0.25">
      <c r="A5756" t="s">
        <v>684</v>
      </c>
      <c r="B5756">
        <v>4399</v>
      </c>
      <c r="C5756">
        <v>880</v>
      </c>
      <c r="D5756">
        <v>880</v>
      </c>
      <c r="F5756">
        <v>880</v>
      </c>
    </row>
    <row r="5757" spans="1:6" x14ac:dyDescent="0.25">
      <c r="A5757" t="s">
        <v>685</v>
      </c>
      <c r="B5757">
        <v>4399</v>
      </c>
      <c r="C5757">
        <v>1760</v>
      </c>
      <c r="D5757">
        <v>1760</v>
      </c>
      <c r="F5757">
        <v>1760</v>
      </c>
    </row>
    <row r="5758" spans="1:6" x14ac:dyDescent="0.25">
      <c r="A5758" t="s">
        <v>686</v>
      </c>
      <c r="B5758">
        <v>4399</v>
      </c>
      <c r="D5758">
        <v>264</v>
      </c>
    </row>
    <row r="5759" spans="1:6" x14ac:dyDescent="0.25">
      <c r="A5759" t="s">
        <v>687</v>
      </c>
      <c r="B5759">
        <v>4399</v>
      </c>
      <c r="D5759">
        <v>12792</v>
      </c>
    </row>
    <row r="5760" spans="1:6" x14ac:dyDescent="0.25">
      <c r="A5760" t="s">
        <v>688</v>
      </c>
      <c r="B5760">
        <v>4399</v>
      </c>
      <c r="D5760">
        <v>0</v>
      </c>
    </row>
    <row r="5761" spans="1:6" x14ac:dyDescent="0.25">
      <c r="A5761" t="s">
        <v>689</v>
      </c>
      <c r="B5761">
        <v>4399</v>
      </c>
      <c r="C5761" t="b">
        <v>0</v>
      </c>
      <c r="D5761" t="b">
        <v>0</v>
      </c>
      <c r="F5761" t="b">
        <v>0</v>
      </c>
    </row>
    <row r="5762" spans="1:6" x14ac:dyDescent="0.25">
      <c r="A5762" t="s">
        <v>690</v>
      </c>
      <c r="B5762">
        <v>4399</v>
      </c>
      <c r="C5762" t="b">
        <v>0</v>
      </c>
      <c r="D5762" t="b">
        <v>0</v>
      </c>
      <c r="F5762" t="b">
        <v>0</v>
      </c>
    </row>
    <row r="5763" spans="1:6" x14ac:dyDescent="0.25">
      <c r="A5763" t="s">
        <v>676</v>
      </c>
      <c r="B5763">
        <v>4400</v>
      </c>
      <c r="C5763">
        <v>4350</v>
      </c>
      <c r="D5763">
        <v>4450</v>
      </c>
      <c r="E5763">
        <v>4406</v>
      </c>
      <c r="F5763">
        <v>3700</v>
      </c>
    </row>
    <row r="5764" spans="1:6" x14ac:dyDescent="0.25">
      <c r="A5764" t="s">
        <v>36</v>
      </c>
      <c r="B5764">
        <v>4400</v>
      </c>
      <c r="C5764">
        <v>3</v>
      </c>
      <c r="D5764">
        <v>3</v>
      </c>
      <c r="E5764">
        <v>3</v>
      </c>
      <c r="F5764">
        <v>3</v>
      </c>
    </row>
    <row r="5765" spans="1:6" x14ac:dyDescent="0.25">
      <c r="A5765" t="s">
        <v>503</v>
      </c>
      <c r="B5765">
        <v>4400</v>
      </c>
      <c r="C5765" t="s">
        <v>790</v>
      </c>
      <c r="D5765" t="s">
        <v>790</v>
      </c>
      <c r="E5765" t="s">
        <v>854</v>
      </c>
      <c r="F5765" t="s">
        <v>854</v>
      </c>
    </row>
    <row r="5766" spans="1:6" x14ac:dyDescent="0.25">
      <c r="A5766" t="s">
        <v>677</v>
      </c>
      <c r="B5766">
        <v>4400</v>
      </c>
      <c r="C5766">
        <v>3981</v>
      </c>
      <c r="D5766">
        <v>2680</v>
      </c>
      <c r="E5766">
        <v>1331</v>
      </c>
      <c r="F5766">
        <v>5270</v>
      </c>
    </row>
    <row r="5767" spans="1:6" x14ac:dyDescent="0.25">
      <c r="A5767" t="s">
        <v>42</v>
      </c>
      <c r="B5767">
        <v>4400</v>
      </c>
      <c r="C5767">
        <v>35</v>
      </c>
      <c r="D5767">
        <v>35</v>
      </c>
      <c r="E5767">
        <v>35</v>
      </c>
      <c r="F5767">
        <v>35</v>
      </c>
    </row>
    <row r="5768" spans="1:6" x14ac:dyDescent="0.25">
      <c r="A5768" t="s">
        <v>678</v>
      </c>
      <c r="B5768">
        <v>4400</v>
      </c>
      <c r="C5768">
        <v>77.599999999999994</v>
      </c>
      <c r="D5768">
        <v>52.2</v>
      </c>
      <c r="E5768">
        <v>25.9</v>
      </c>
      <c r="F5768">
        <v>102.7</v>
      </c>
    </row>
    <row r="5769" spans="1:6" x14ac:dyDescent="0.25">
      <c r="A5769" t="s">
        <v>41</v>
      </c>
      <c r="B5769">
        <v>4400</v>
      </c>
      <c r="C5769">
        <v>0</v>
      </c>
      <c r="D5769">
        <v>0</v>
      </c>
      <c r="E5769">
        <v>0</v>
      </c>
      <c r="F5769">
        <v>0</v>
      </c>
    </row>
    <row r="5770" spans="1:6" x14ac:dyDescent="0.25">
      <c r="A5770" t="s">
        <v>679</v>
      </c>
      <c r="B5770">
        <v>4400</v>
      </c>
      <c r="C5770">
        <v>12</v>
      </c>
      <c r="D5770">
        <v>12</v>
      </c>
      <c r="E5770">
        <v>12</v>
      </c>
      <c r="F5770">
        <v>12</v>
      </c>
    </row>
    <row r="5771" spans="1:6" x14ac:dyDescent="0.25">
      <c r="A5771" t="s">
        <v>563</v>
      </c>
      <c r="B5771">
        <v>4400</v>
      </c>
      <c r="C5771">
        <v>0</v>
      </c>
      <c r="D5771">
        <v>0</v>
      </c>
      <c r="E5771">
        <v>0</v>
      </c>
      <c r="F5771">
        <v>0</v>
      </c>
    </row>
    <row r="5772" spans="1:6" x14ac:dyDescent="0.25">
      <c r="A5772" t="s">
        <v>680</v>
      </c>
      <c r="B5772">
        <v>4400</v>
      </c>
      <c r="C5772">
        <v>0</v>
      </c>
      <c r="D5772">
        <v>0</v>
      </c>
      <c r="E5772">
        <v>0</v>
      </c>
      <c r="F5772">
        <v>0</v>
      </c>
    </row>
    <row r="5773" spans="1:6" x14ac:dyDescent="0.25">
      <c r="A5773" t="s">
        <v>681</v>
      </c>
      <c r="B5773">
        <v>4400</v>
      </c>
      <c r="C5773">
        <v>16</v>
      </c>
      <c r="D5773">
        <v>16</v>
      </c>
      <c r="E5773">
        <v>16</v>
      </c>
      <c r="F5773">
        <v>16</v>
      </c>
    </row>
    <row r="5774" spans="1:6" x14ac:dyDescent="0.25">
      <c r="A5774" t="s">
        <v>682</v>
      </c>
      <c r="B5774">
        <v>4400</v>
      </c>
      <c r="C5774">
        <v>500</v>
      </c>
      <c r="D5774">
        <v>500</v>
      </c>
      <c r="E5774">
        <v>500</v>
      </c>
      <c r="F5774">
        <v>500</v>
      </c>
    </row>
    <row r="5775" spans="1:6" x14ac:dyDescent="0.25">
      <c r="A5775" t="s">
        <v>683</v>
      </c>
      <c r="B5775">
        <v>4400</v>
      </c>
      <c r="C5775">
        <v>1539</v>
      </c>
      <c r="D5775">
        <v>1539</v>
      </c>
      <c r="E5775">
        <v>1539</v>
      </c>
      <c r="F5775">
        <v>1539</v>
      </c>
    </row>
    <row r="5776" spans="1:6" x14ac:dyDescent="0.25">
      <c r="A5776" t="s">
        <v>684</v>
      </c>
      <c r="B5776">
        <v>4400</v>
      </c>
      <c r="C5776">
        <v>1026</v>
      </c>
      <c r="D5776">
        <v>1026</v>
      </c>
      <c r="E5776">
        <v>1026</v>
      </c>
      <c r="F5776">
        <v>1026</v>
      </c>
    </row>
    <row r="5777" spans="1:6" x14ac:dyDescent="0.25">
      <c r="A5777" t="s">
        <v>685</v>
      </c>
      <c r="B5777">
        <v>4400</v>
      </c>
      <c r="C5777">
        <v>2052</v>
      </c>
      <c r="D5777">
        <v>2052</v>
      </c>
      <c r="E5777">
        <v>2052</v>
      </c>
      <c r="F5777">
        <v>2052</v>
      </c>
    </row>
    <row r="5778" spans="1:6" x14ac:dyDescent="0.25">
      <c r="A5778" t="s">
        <v>686</v>
      </c>
      <c r="B5778">
        <v>4400</v>
      </c>
    </row>
    <row r="5779" spans="1:6" x14ac:dyDescent="0.25">
      <c r="A5779" t="s">
        <v>687</v>
      </c>
      <c r="B5779">
        <v>4400</v>
      </c>
    </row>
    <row r="5780" spans="1:6" x14ac:dyDescent="0.25">
      <c r="A5780" t="s">
        <v>688</v>
      </c>
      <c r="B5780">
        <v>4400</v>
      </c>
    </row>
    <row r="5781" spans="1:6" x14ac:dyDescent="0.25">
      <c r="A5781" t="s">
        <v>689</v>
      </c>
      <c r="B5781">
        <v>4400</v>
      </c>
      <c r="C5781" t="b">
        <v>0</v>
      </c>
      <c r="D5781" t="b">
        <v>0</v>
      </c>
      <c r="E5781" t="b">
        <v>0</v>
      </c>
      <c r="F5781" t="b">
        <v>0</v>
      </c>
    </row>
    <row r="5782" spans="1:6" x14ac:dyDescent="0.25">
      <c r="A5782" t="s">
        <v>690</v>
      </c>
      <c r="B5782">
        <v>4400</v>
      </c>
      <c r="C5782" t="b">
        <v>0</v>
      </c>
      <c r="D5782" t="b">
        <v>0</v>
      </c>
      <c r="E5782" t="b">
        <v>0</v>
      </c>
      <c r="F5782" t="b">
        <v>0</v>
      </c>
    </row>
    <row r="5783" spans="1:6" x14ac:dyDescent="0.25">
      <c r="A5783" t="s">
        <v>676</v>
      </c>
      <c r="B5783">
        <v>4406</v>
      </c>
      <c r="C5783">
        <v>280</v>
      </c>
      <c r="D5783">
        <v>110</v>
      </c>
      <c r="E5783">
        <v>4412</v>
      </c>
      <c r="F5783">
        <v>4400</v>
      </c>
    </row>
    <row r="5784" spans="1:6" x14ac:dyDescent="0.25">
      <c r="A5784" t="s">
        <v>36</v>
      </c>
      <c r="B5784">
        <v>4406</v>
      </c>
      <c r="C5784">
        <v>2</v>
      </c>
      <c r="D5784">
        <v>2</v>
      </c>
      <c r="E5784">
        <v>3</v>
      </c>
      <c r="F5784">
        <v>3</v>
      </c>
    </row>
    <row r="5785" spans="1:6" x14ac:dyDescent="0.25">
      <c r="A5785" t="s">
        <v>503</v>
      </c>
      <c r="B5785">
        <v>4406</v>
      </c>
      <c r="C5785" t="s">
        <v>859</v>
      </c>
      <c r="D5785" t="s">
        <v>859</v>
      </c>
      <c r="E5785" t="s">
        <v>854</v>
      </c>
      <c r="F5785" t="s">
        <v>854</v>
      </c>
    </row>
    <row r="5786" spans="1:6" x14ac:dyDescent="0.25">
      <c r="A5786" t="s">
        <v>677</v>
      </c>
      <c r="B5786">
        <v>4406</v>
      </c>
      <c r="C5786">
        <v>489</v>
      </c>
      <c r="D5786">
        <v>927</v>
      </c>
      <c r="E5786">
        <v>1313</v>
      </c>
      <c r="F5786">
        <v>1331</v>
      </c>
    </row>
    <row r="5787" spans="1:6" x14ac:dyDescent="0.25">
      <c r="A5787" t="s">
        <v>42</v>
      </c>
      <c r="B5787">
        <v>4406</v>
      </c>
      <c r="C5787">
        <v>30</v>
      </c>
      <c r="D5787">
        <v>30</v>
      </c>
      <c r="E5787">
        <v>40</v>
      </c>
      <c r="F5787">
        <v>40</v>
      </c>
    </row>
    <row r="5788" spans="1:6" x14ac:dyDescent="0.25">
      <c r="A5788" t="s">
        <v>678</v>
      </c>
      <c r="B5788">
        <v>4406</v>
      </c>
      <c r="C5788">
        <v>11.1</v>
      </c>
      <c r="D5788">
        <v>21.1</v>
      </c>
      <c r="E5788">
        <v>22.4</v>
      </c>
      <c r="F5788">
        <v>22.7</v>
      </c>
    </row>
    <row r="5789" spans="1:6" x14ac:dyDescent="0.25">
      <c r="A5789" t="s">
        <v>41</v>
      </c>
      <c r="B5789">
        <v>4406</v>
      </c>
      <c r="C5789">
        <v>0</v>
      </c>
      <c r="D5789">
        <v>0</v>
      </c>
      <c r="E5789">
        <v>0</v>
      </c>
      <c r="F5789">
        <v>0</v>
      </c>
    </row>
    <row r="5790" spans="1:6" x14ac:dyDescent="0.25">
      <c r="A5790" t="s">
        <v>679</v>
      </c>
      <c r="B5790">
        <v>4406</v>
      </c>
      <c r="C5790">
        <v>12</v>
      </c>
      <c r="D5790">
        <v>12</v>
      </c>
      <c r="E5790">
        <v>12</v>
      </c>
      <c r="F5790">
        <v>12</v>
      </c>
    </row>
    <row r="5791" spans="1:6" x14ac:dyDescent="0.25">
      <c r="A5791" t="s">
        <v>563</v>
      </c>
      <c r="B5791">
        <v>4406</v>
      </c>
      <c r="C5791">
        <v>0</v>
      </c>
      <c r="D5791">
        <v>0</v>
      </c>
      <c r="E5791">
        <v>0</v>
      </c>
      <c r="F5791">
        <v>0</v>
      </c>
    </row>
    <row r="5792" spans="1:6" x14ac:dyDescent="0.25">
      <c r="A5792" t="s">
        <v>680</v>
      </c>
      <c r="B5792">
        <v>4406</v>
      </c>
      <c r="C5792">
        <v>0</v>
      </c>
      <c r="D5792">
        <v>0</v>
      </c>
      <c r="E5792">
        <v>0</v>
      </c>
      <c r="F5792">
        <v>0</v>
      </c>
    </row>
    <row r="5793" spans="1:6" x14ac:dyDescent="0.25">
      <c r="A5793" t="s">
        <v>681</v>
      </c>
      <c r="B5793">
        <v>4406</v>
      </c>
      <c r="C5793">
        <v>16</v>
      </c>
      <c r="D5793">
        <v>16</v>
      </c>
      <c r="E5793">
        <v>16</v>
      </c>
      <c r="F5793">
        <v>16</v>
      </c>
    </row>
    <row r="5794" spans="1:6" x14ac:dyDescent="0.25">
      <c r="A5794" t="s">
        <v>682</v>
      </c>
      <c r="B5794">
        <v>4406</v>
      </c>
      <c r="C5794">
        <v>200</v>
      </c>
      <c r="D5794">
        <v>200</v>
      </c>
      <c r="E5794">
        <v>200</v>
      </c>
      <c r="F5794">
        <v>200</v>
      </c>
    </row>
    <row r="5795" spans="1:6" x14ac:dyDescent="0.25">
      <c r="A5795" t="s">
        <v>683</v>
      </c>
      <c r="B5795">
        <v>4406</v>
      </c>
      <c r="C5795">
        <v>1320</v>
      </c>
      <c r="D5795">
        <v>1320</v>
      </c>
      <c r="E5795">
        <v>1761</v>
      </c>
      <c r="F5795">
        <v>1761</v>
      </c>
    </row>
    <row r="5796" spans="1:6" x14ac:dyDescent="0.25">
      <c r="A5796" t="s">
        <v>684</v>
      </c>
      <c r="B5796">
        <v>4406</v>
      </c>
      <c r="C5796">
        <v>880</v>
      </c>
      <c r="D5796">
        <v>880</v>
      </c>
      <c r="E5796">
        <v>1174</v>
      </c>
      <c r="F5796">
        <v>1174</v>
      </c>
    </row>
    <row r="5797" spans="1:6" x14ac:dyDescent="0.25">
      <c r="A5797" t="s">
        <v>685</v>
      </c>
      <c r="B5797">
        <v>4406</v>
      </c>
      <c r="C5797">
        <v>1760</v>
      </c>
      <c r="D5797">
        <v>1760</v>
      </c>
      <c r="E5797">
        <v>2348</v>
      </c>
      <c r="F5797">
        <v>2348</v>
      </c>
    </row>
    <row r="5798" spans="1:6" x14ac:dyDescent="0.25">
      <c r="A5798" t="s">
        <v>686</v>
      </c>
      <c r="B5798">
        <v>4406</v>
      </c>
    </row>
    <row r="5799" spans="1:6" x14ac:dyDescent="0.25">
      <c r="A5799" t="s">
        <v>687</v>
      </c>
      <c r="B5799">
        <v>4406</v>
      </c>
    </row>
    <row r="5800" spans="1:6" x14ac:dyDescent="0.25">
      <c r="A5800" t="s">
        <v>688</v>
      </c>
      <c r="B5800">
        <v>4406</v>
      </c>
    </row>
    <row r="5801" spans="1:6" x14ac:dyDescent="0.25">
      <c r="A5801" t="s">
        <v>689</v>
      </c>
      <c r="B5801">
        <v>4406</v>
      </c>
      <c r="C5801" t="b">
        <v>0</v>
      </c>
      <c r="D5801" t="b">
        <v>0</v>
      </c>
      <c r="E5801" t="b">
        <v>0</v>
      </c>
      <c r="F5801" t="b">
        <v>0</v>
      </c>
    </row>
    <row r="5802" spans="1:6" x14ac:dyDescent="0.25">
      <c r="A5802" t="s">
        <v>690</v>
      </c>
      <c r="B5802">
        <v>4406</v>
      </c>
      <c r="C5802" t="b">
        <v>0</v>
      </c>
      <c r="D5802" t="b">
        <v>0</v>
      </c>
      <c r="E5802" t="b">
        <v>0</v>
      </c>
      <c r="F5802" t="b">
        <v>0</v>
      </c>
    </row>
    <row r="5803" spans="1:6" x14ac:dyDescent="0.25">
      <c r="A5803" t="s">
        <v>676</v>
      </c>
      <c r="B5803">
        <v>4412</v>
      </c>
      <c r="C5803">
        <v>378</v>
      </c>
      <c r="D5803">
        <v>124</v>
      </c>
      <c r="E5803">
        <v>4417</v>
      </c>
      <c r="F5803">
        <v>4406</v>
      </c>
    </row>
    <row r="5804" spans="1:6" x14ac:dyDescent="0.25">
      <c r="A5804" t="s">
        <v>36</v>
      </c>
      <c r="B5804">
        <v>4412</v>
      </c>
      <c r="C5804">
        <v>3</v>
      </c>
      <c r="D5804">
        <v>3</v>
      </c>
      <c r="E5804">
        <v>4</v>
      </c>
      <c r="F5804">
        <v>3</v>
      </c>
    </row>
    <row r="5805" spans="1:6" x14ac:dyDescent="0.25">
      <c r="A5805" t="s">
        <v>503</v>
      </c>
      <c r="B5805">
        <v>4412</v>
      </c>
      <c r="C5805" t="s">
        <v>780</v>
      </c>
      <c r="D5805" t="s">
        <v>780</v>
      </c>
      <c r="E5805" t="s">
        <v>854</v>
      </c>
      <c r="F5805" t="s">
        <v>854</v>
      </c>
    </row>
    <row r="5806" spans="1:6" x14ac:dyDescent="0.25">
      <c r="A5806" t="s">
        <v>677</v>
      </c>
      <c r="B5806">
        <v>4412</v>
      </c>
      <c r="C5806">
        <v>1547</v>
      </c>
      <c r="D5806">
        <v>904</v>
      </c>
      <c r="E5806">
        <v>799</v>
      </c>
      <c r="F5806">
        <v>1313</v>
      </c>
    </row>
    <row r="5807" spans="1:6" x14ac:dyDescent="0.25">
      <c r="A5807" t="s">
        <v>42</v>
      </c>
      <c r="B5807">
        <v>4412</v>
      </c>
      <c r="C5807">
        <v>30</v>
      </c>
      <c r="D5807">
        <v>30</v>
      </c>
      <c r="E5807">
        <v>40</v>
      </c>
      <c r="F5807">
        <v>40</v>
      </c>
    </row>
    <row r="5808" spans="1:6" x14ac:dyDescent="0.25">
      <c r="A5808" t="s">
        <v>678</v>
      </c>
      <c r="B5808">
        <v>4412</v>
      </c>
      <c r="C5808">
        <v>35.200000000000003</v>
      </c>
      <c r="D5808">
        <v>20.5</v>
      </c>
      <c r="E5808">
        <v>13.6</v>
      </c>
      <c r="F5808">
        <v>22.4</v>
      </c>
    </row>
    <row r="5809" spans="1:6" x14ac:dyDescent="0.25">
      <c r="A5809" t="s">
        <v>41</v>
      </c>
      <c r="B5809">
        <v>4412</v>
      </c>
      <c r="C5809">
        <v>0</v>
      </c>
      <c r="D5809">
        <v>0</v>
      </c>
      <c r="E5809">
        <v>0</v>
      </c>
      <c r="F5809">
        <v>0</v>
      </c>
    </row>
    <row r="5810" spans="1:6" x14ac:dyDescent="0.25">
      <c r="A5810" t="s">
        <v>679</v>
      </c>
      <c r="B5810">
        <v>4412</v>
      </c>
      <c r="C5810">
        <v>12</v>
      </c>
      <c r="D5810">
        <v>12</v>
      </c>
      <c r="E5810">
        <v>12</v>
      </c>
      <c r="F5810">
        <v>12</v>
      </c>
    </row>
    <row r="5811" spans="1:6" x14ac:dyDescent="0.25">
      <c r="A5811" t="s">
        <v>563</v>
      </c>
      <c r="B5811">
        <v>4412</v>
      </c>
      <c r="C5811">
        <v>0</v>
      </c>
      <c r="D5811">
        <v>0</v>
      </c>
      <c r="E5811">
        <v>0</v>
      </c>
      <c r="F5811">
        <v>0</v>
      </c>
    </row>
    <row r="5812" spans="1:6" x14ac:dyDescent="0.25">
      <c r="A5812" t="s">
        <v>680</v>
      </c>
      <c r="B5812">
        <v>4412</v>
      </c>
      <c r="C5812">
        <v>0</v>
      </c>
      <c r="D5812">
        <v>0</v>
      </c>
      <c r="E5812">
        <v>0</v>
      </c>
      <c r="F5812">
        <v>0</v>
      </c>
    </row>
    <row r="5813" spans="1:6" x14ac:dyDescent="0.25">
      <c r="A5813" t="s">
        <v>681</v>
      </c>
      <c r="B5813">
        <v>4412</v>
      </c>
      <c r="C5813">
        <v>16</v>
      </c>
      <c r="D5813">
        <v>16</v>
      </c>
      <c r="E5813">
        <v>16</v>
      </c>
      <c r="F5813">
        <v>16</v>
      </c>
    </row>
    <row r="5814" spans="1:6" x14ac:dyDescent="0.25">
      <c r="A5814" t="s">
        <v>682</v>
      </c>
      <c r="B5814">
        <v>4412</v>
      </c>
      <c r="C5814">
        <v>562</v>
      </c>
      <c r="D5814">
        <v>562</v>
      </c>
      <c r="E5814">
        <v>562</v>
      </c>
      <c r="F5814">
        <v>562</v>
      </c>
    </row>
    <row r="5815" spans="1:6" x14ac:dyDescent="0.25">
      <c r="A5815" t="s">
        <v>683</v>
      </c>
      <c r="B5815">
        <v>4412</v>
      </c>
      <c r="C5815">
        <v>1320</v>
      </c>
      <c r="D5815">
        <v>1320</v>
      </c>
      <c r="E5815">
        <v>1761</v>
      </c>
      <c r="F5815">
        <v>1761</v>
      </c>
    </row>
    <row r="5816" spans="1:6" x14ac:dyDescent="0.25">
      <c r="A5816" t="s">
        <v>684</v>
      </c>
      <c r="B5816">
        <v>4412</v>
      </c>
      <c r="C5816">
        <v>880</v>
      </c>
      <c r="D5816">
        <v>880</v>
      </c>
      <c r="E5816">
        <v>1174</v>
      </c>
      <c r="F5816">
        <v>1174</v>
      </c>
    </row>
    <row r="5817" spans="1:6" x14ac:dyDescent="0.25">
      <c r="A5817" t="s">
        <v>685</v>
      </c>
      <c r="B5817">
        <v>4412</v>
      </c>
      <c r="C5817">
        <v>1760</v>
      </c>
      <c r="D5817">
        <v>1760</v>
      </c>
      <c r="E5817">
        <v>2348</v>
      </c>
      <c r="F5817">
        <v>2348</v>
      </c>
    </row>
    <row r="5818" spans="1:6" x14ac:dyDescent="0.25">
      <c r="A5818" t="s">
        <v>686</v>
      </c>
      <c r="B5818">
        <v>4412</v>
      </c>
      <c r="C5818">
        <v>2553</v>
      </c>
    </row>
    <row r="5819" spans="1:6" x14ac:dyDescent="0.25">
      <c r="A5819" t="s">
        <v>687</v>
      </c>
      <c r="B5819">
        <v>4412</v>
      </c>
      <c r="C5819">
        <v>13081</v>
      </c>
    </row>
    <row r="5820" spans="1:6" x14ac:dyDescent="0.25">
      <c r="A5820" t="s">
        <v>688</v>
      </c>
      <c r="B5820">
        <v>4412</v>
      </c>
      <c r="C5820">
        <v>0</v>
      </c>
    </row>
    <row r="5821" spans="1:6" x14ac:dyDescent="0.25">
      <c r="A5821" t="s">
        <v>689</v>
      </c>
      <c r="B5821">
        <v>4412</v>
      </c>
      <c r="C5821" t="b">
        <v>0</v>
      </c>
      <c r="D5821" t="b">
        <v>0</v>
      </c>
      <c r="E5821" t="b">
        <v>0</v>
      </c>
      <c r="F5821" t="b">
        <v>0</v>
      </c>
    </row>
    <row r="5822" spans="1:6" x14ac:dyDescent="0.25">
      <c r="A5822" t="s">
        <v>690</v>
      </c>
      <c r="B5822">
        <v>4412</v>
      </c>
      <c r="C5822" t="b">
        <v>0</v>
      </c>
      <c r="D5822" t="b">
        <v>0</v>
      </c>
      <c r="E5822" t="b">
        <v>0</v>
      </c>
      <c r="F5822" t="b">
        <v>0</v>
      </c>
    </row>
    <row r="5823" spans="1:6" x14ac:dyDescent="0.25">
      <c r="A5823" t="s">
        <v>676</v>
      </c>
      <c r="B5823">
        <v>4417</v>
      </c>
      <c r="C5823">
        <v>255</v>
      </c>
      <c r="D5823">
        <v>269</v>
      </c>
      <c r="E5823">
        <v>4419</v>
      </c>
      <c r="F5823">
        <v>4412</v>
      </c>
    </row>
    <row r="5824" spans="1:6" x14ac:dyDescent="0.25">
      <c r="A5824" t="s">
        <v>36</v>
      </c>
      <c r="B5824">
        <v>4417</v>
      </c>
      <c r="C5824">
        <v>3</v>
      </c>
      <c r="D5824">
        <v>0</v>
      </c>
      <c r="E5824">
        <v>4</v>
      </c>
      <c r="F5824">
        <v>5</v>
      </c>
    </row>
    <row r="5825" spans="1:6" x14ac:dyDescent="0.25">
      <c r="A5825" t="s">
        <v>503</v>
      </c>
      <c r="B5825">
        <v>4417</v>
      </c>
      <c r="C5825" t="s">
        <v>860</v>
      </c>
      <c r="D5825" t="s">
        <v>860</v>
      </c>
      <c r="E5825" t="s">
        <v>802</v>
      </c>
      <c r="F5825" t="s">
        <v>854</v>
      </c>
    </row>
    <row r="5826" spans="1:6" x14ac:dyDescent="0.25">
      <c r="A5826" t="s">
        <v>677</v>
      </c>
      <c r="B5826">
        <v>4417</v>
      </c>
      <c r="C5826">
        <v>590</v>
      </c>
      <c r="D5826">
        <v>581</v>
      </c>
      <c r="E5826">
        <v>420</v>
      </c>
      <c r="F5826">
        <v>799</v>
      </c>
    </row>
    <row r="5827" spans="1:6" x14ac:dyDescent="0.25">
      <c r="A5827" t="s">
        <v>42</v>
      </c>
      <c r="B5827">
        <v>4417</v>
      </c>
      <c r="C5827">
        <v>30</v>
      </c>
      <c r="D5827">
        <v>30</v>
      </c>
      <c r="E5827">
        <v>26</v>
      </c>
      <c r="F5827">
        <v>36</v>
      </c>
    </row>
    <row r="5828" spans="1:6" x14ac:dyDescent="0.25">
      <c r="A5828" t="s">
        <v>678</v>
      </c>
      <c r="B5828">
        <v>4417</v>
      </c>
      <c r="C5828">
        <v>13.4</v>
      </c>
      <c r="D5828">
        <v>13.2</v>
      </c>
      <c r="E5828">
        <v>11</v>
      </c>
      <c r="F5828">
        <v>15.1</v>
      </c>
    </row>
    <row r="5829" spans="1:6" x14ac:dyDescent="0.25">
      <c r="A5829" t="s">
        <v>41</v>
      </c>
      <c r="B5829">
        <v>4417</v>
      </c>
      <c r="C5829">
        <v>0</v>
      </c>
      <c r="D5829">
        <v>0</v>
      </c>
      <c r="E5829">
        <v>0</v>
      </c>
      <c r="F5829">
        <v>0</v>
      </c>
    </row>
    <row r="5830" spans="1:6" x14ac:dyDescent="0.25">
      <c r="A5830" t="s">
        <v>679</v>
      </c>
      <c r="B5830">
        <v>4417</v>
      </c>
      <c r="C5830">
        <v>12</v>
      </c>
      <c r="D5830">
        <v>12</v>
      </c>
      <c r="E5830">
        <v>24</v>
      </c>
      <c r="F5830">
        <v>24</v>
      </c>
    </row>
    <row r="5831" spans="1:6" x14ac:dyDescent="0.25">
      <c r="A5831" t="s">
        <v>563</v>
      </c>
      <c r="B5831">
        <v>4417</v>
      </c>
      <c r="C5831">
        <v>0</v>
      </c>
      <c r="D5831">
        <v>0</v>
      </c>
      <c r="E5831">
        <v>0</v>
      </c>
      <c r="F5831">
        <v>0</v>
      </c>
    </row>
    <row r="5832" spans="1:6" x14ac:dyDescent="0.25">
      <c r="A5832" t="s">
        <v>680</v>
      </c>
      <c r="B5832">
        <v>4417</v>
      </c>
      <c r="C5832">
        <v>0</v>
      </c>
      <c r="D5832">
        <v>0</v>
      </c>
      <c r="E5832">
        <v>0</v>
      </c>
      <c r="F5832">
        <v>0</v>
      </c>
    </row>
    <row r="5833" spans="1:6" x14ac:dyDescent="0.25">
      <c r="A5833" t="s">
        <v>681</v>
      </c>
      <c r="B5833">
        <v>4417</v>
      </c>
      <c r="C5833">
        <v>16</v>
      </c>
      <c r="D5833">
        <v>16</v>
      </c>
      <c r="E5833">
        <v>16</v>
      </c>
      <c r="F5833">
        <v>16</v>
      </c>
    </row>
    <row r="5834" spans="1:6" x14ac:dyDescent="0.25">
      <c r="A5834" t="s">
        <v>682</v>
      </c>
      <c r="B5834">
        <v>4417</v>
      </c>
      <c r="C5834">
        <v>500</v>
      </c>
      <c r="D5834">
        <v>500</v>
      </c>
      <c r="E5834">
        <v>500</v>
      </c>
      <c r="F5834">
        <v>500</v>
      </c>
    </row>
    <row r="5835" spans="1:6" x14ac:dyDescent="0.25">
      <c r="A5835" t="s">
        <v>683</v>
      </c>
      <c r="B5835">
        <v>4417</v>
      </c>
      <c r="C5835">
        <v>1320</v>
      </c>
      <c r="D5835">
        <v>1320</v>
      </c>
      <c r="E5835">
        <v>1143</v>
      </c>
      <c r="F5835">
        <v>1584</v>
      </c>
    </row>
    <row r="5836" spans="1:6" x14ac:dyDescent="0.25">
      <c r="A5836" t="s">
        <v>684</v>
      </c>
      <c r="B5836">
        <v>4417</v>
      </c>
      <c r="C5836">
        <v>880</v>
      </c>
      <c r="D5836">
        <v>880</v>
      </c>
      <c r="E5836">
        <v>762</v>
      </c>
      <c r="F5836">
        <v>1056</v>
      </c>
    </row>
    <row r="5837" spans="1:6" x14ac:dyDescent="0.25">
      <c r="A5837" t="s">
        <v>685</v>
      </c>
      <c r="B5837">
        <v>4417</v>
      </c>
      <c r="C5837">
        <v>1760</v>
      </c>
      <c r="D5837">
        <v>1760</v>
      </c>
      <c r="E5837">
        <v>1524</v>
      </c>
      <c r="F5837">
        <v>2112</v>
      </c>
    </row>
    <row r="5838" spans="1:6" x14ac:dyDescent="0.25">
      <c r="A5838" t="s">
        <v>686</v>
      </c>
      <c r="B5838">
        <v>4417</v>
      </c>
    </row>
    <row r="5839" spans="1:6" x14ac:dyDescent="0.25">
      <c r="A5839" t="s">
        <v>687</v>
      </c>
      <c r="B5839">
        <v>4417</v>
      </c>
    </row>
    <row r="5840" spans="1:6" x14ac:dyDescent="0.25">
      <c r="A5840" t="s">
        <v>688</v>
      </c>
      <c r="B5840">
        <v>4417</v>
      </c>
    </row>
    <row r="5841" spans="1:6" x14ac:dyDescent="0.25">
      <c r="A5841" t="s">
        <v>689</v>
      </c>
      <c r="B5841">
        <v>4417</v>
      </c>
      <c r="C5841" t="b">
        <v>0</v>
      </c>
      <c r="D5841" t="b">
        <v>0</v>
      </c>
      <c r="E5841" t="b">
        <v>0</v>
      </c>
      <c r="F5841" t="b">
        <v>0</v>
      </c>
    </row>
    <row r="5842" spans="1:6" x14ac:dyDescent="0.25">
      <c r="A5842" t="s">
        <v>690</v>
      </c>
      <c r="B5842">
        <v>4417</v>
      </c>
      <c r="C5842" t="b">
        <v>0</v>
      </c>
      <c r="D5842" t="b">
        <v>0</v>
      </c>
      <c r="E5842" t="b">
        <v>0</v>
      </c>
      <c r="F5842" t="b">
        <v>0</v>
      </c>
    </row>
    <row r="5843" spans="1:6" x14ac:dyDescent="0.25">
      <c r="A5843" t="s">
        <v>676</v>
      </c>
      <c r="B5843">
        <v>4419</v>
      </c>
      <c r="C5843">
        <v>117</v>
      </c>
      <c r="D5843">
        <v>264</v>
      </c>
      <c r="E5843">
        <v>4423</v>
      </c>
      <c r="F5843">
        <v>4417</v>
      </c>
    </row>
    <row r="5844" spans="1:6" x14ac:dyDescent="0.25">
      <c r="A5844" t="s">
        <v>36</v>
      </c>
      <c r="B5844">
        <v>4419</v>
      </c>
      <c r="C5844">
        <v>0</v>
      </c>
      <c r="D5844">
        <v>3</v>
      </c>
      <c r="E5844">
        <v>4</v>
      </c>
      <c r="F5844">
        <v>4</v>
      </c>
    </row>
    <row r="5845" spans="1:6" x14ac:dyDescent="0.25">
      <c r="A5845" t="s">
        <v>503</v>
      </c>
      <c r="B5845">
        <v>4419</v>
      </c>
      <c r="C5845" t="s">
        <v>861</v>
      </c>
      <c r="D5845" t="s">
        <v>861</v>
      </c>
      <c r="E5845" t="s">
        <v>854</v>
      </c>
      <c r="F5845" t="s">
        <v>802</v>
      </c>
    </row>
    <row r="5846" spans="1:6" x14ac:dyDescent="0.25">
      <c r="A5846" t="s">
        <v>677</v>
      </c>
      <c r="B5846">
        <v>4419</v>
      </c>
      <c r="C5846">
        <v>590</v>
      </c>
      <c r="D5846">
        <v>557</v>
      </c>
      <c r="E5846">
        <v>706</v>
      </c>
      <c r="F5846">
        <v>420</v>
      </c>
    </row>
    <row r="5847" spans="1:6" x14ac:dyDescent="0.25">
      <c r="A5847" t="s">
        <v>42</v>
      </c>
      <c r="B5847">
        <v>4419</v>
      </c>
      <c r="C5847">
        <v>30</v>
      </c>
      <c r="D5847">
        <v>30</v>
      </c>
      <c r="E5847">
        <v>29</v>
      </c>
      <c r="F5847">
        <v>36</v>
      </c>
    </row>
    <row r="5848" spans="1:6" x14ac:dyDescent="0.25">
      <c r="A5848" t="s">
        <v>678</v>
      </c>
      <c r="B5848">
        <v>4419</v>
      </c>
      <c r="C5848">
        <v>13.4</v>
      </c>
      <c r="D5848">
        <v>12.7</v>
      </c>
      <c r="E5848">
        <v>16.600000000000001</v>
      </c>
      <c r="F5848">
        <v>8</v>
      </c>
    </row>
    <row r="5849" spans="1:6" x14ac:dyDescent="0.25">
      <c r="A5849" t="s">
        <v>41</v>
      </c>
      <c r="B5849">
        <v>4419</v>
      </c>
      <c r="C5849">
        <v>0</v>
      </c>
      <c r="D5849">
        <v>0</v>
      </c>
      <c r="E5849">
        <v>0</v>
      </c>
      <c r="F5849">
        <v>0</v>
      </c>
    </row>
    <row r="5850" spans="1:6" x14ac:dyDescent="0.25">
      <c r="A5850" t="s">
        <v>679</v>
      </c>
      <c r="B5850">
        <v>4419</v>
      </c>
      <c r="C5850">
        <v>12</v>
      </c>
      <c r="D5850">
        <v>12</v>
      </c>
      <c r="E5850">
        <v>24</v>
      </c>
      <c r="F5850">
        <v>24</v>
      </c>
    </row>
    <row r="5851" spans="1:6" x14ac:dyDescent="0.25">
      <c r="A5851" t="s">
        <v>563</v>
      </c>
      <c r="B5851">
        <v>4419</v>
      </c>
      <c r="C5851">
        <v>0</v>
      </c>
      <c r="D5851">
        <v>0</v>
      </c>
      <c r="E5851">
        <v>0</v>
      </c>
      <c r="F5851">
        <v>0</v>
      </c>
    </row>
    <row r="5852" spans="1:6" x14ac:dyDescent="0.25">
      <c r="A5852" t="s">
        <v>680</v>
      </c>
      <c r="B5852">
        <v>4419</v>
      </c>
      <c r="C5852">
        <v>0</v>
      </c>
      <c r="D5852">
        <v>0</v>
      </c>
      <c r="E5852">
        <v>0</v>
      </c>
      <c r="F5852">
        <v>0</v>
      </c>
    </row>
    <row r="5853" spans="1:6" x14ac:dyDescent="0.25">
      <c r="A5853" t="s">
        <v>681</v>
      </c>
      <c r="B5853">
        <v>4419</v>
      </c>
      <c r="C5853">
        <v>16</v>
      </c>
      <c r="D5853">
        <v>16</v>
      </c>
      <c r="E5853">
        <v>16</v>
      </c>
      <c r="F5853">
        <v>16</v>
      </c>
    </row>
    <row r="5854" spans="1:6" x14ac:dyDescent="0.25">
      <c r="A5854" t="s">
        <v>682</v>
      </c>
      <c r="B5854">
        <v>4419</v>
      </c>
      <c r="C5854">
        <v>500</v>
      </c>
      <c r="D5854">
        <v>500</v>
      </c>
      <c r="E5854">
        <v>500</v>
      </c>
      <c r="F5854">
        <v>500</v>
      </c>
    </row>
    <row r="5855" spans="1:6" x14ac:dyDescent="0.25">
      <c r="A5855" t="s">
        <v>683</v>
      </c>
      <c r="B5855">
        <v>4419</v>
      </c>
      <c r="C5855">
        <v>1320</v>
      </c>
      <c r="D5855">
        <v>1320</v>
      </c>
      <c r="E5855">
        <v>1275</v>
      </c>
      <c r="F5855">
        <v>1584</v>
      </c>
    </row>
    <row r="5856" spans="1:6" x14ac:dyDescent="0.25">
      <c r="A5856" t="s">
        <v>684</v>
      </c>
      <c r="B5856">
        <v>4419</v>
      </c>
      <c r="C5856">
        <v>880</v>
      </c>
      <c r="D5856">
        <v>880</v>
      </c>
      <c r="E5856">
        <v>850</v>
      </c>
      <c r="F5856">
        <v>1056</v>
      </c>
    </row>
    <row r="5857" spans="1:6" x14ac:dyDescent="0.25">
      <c r="A5857" t="s">
        <v>685</v>
      </c>
      <c r="B5857">
        <v>4419</v>
      </c>
      <c r="C5857">
        <v>1760</v>
      </c>
      <c r="D5857">
        <v>1760</v>
      </c>
      <c r="E5857">
        <v>1700</v>
      </c>
      <c r="F5857">
        <v>2112</v>
      </c>
    </row>
    <row r="5858" spans="1:6" x14ac:dyDescent="0.25">
      <c r="A5858" t="s">
        <v>686</v>
      </c>
      <c r="B5858">
        <v>4419</v>
      </c>
    </row>
    <row r="5859" spans="1:6" x14ac:dyDescent="0.25">
      <c r="A5859" t="s">
        <v>687</v>
      </c>
      <c r="B5859">
        <v>4419</v>
      </c>
    </row>
    <row r="5860" spans="1:6" x14ac:dyDescent="0.25">
      <c r="A5860" t="s">
        <v>688</v>
      </c>
      <c r="B5860">
        <v>4419</v>
      </c>
    </row>
    <row r="5861" spans="1:6" x14ac:dyDescent="0.25">
      <c r="A5861" t="s">
        <v>689</v>
      </c>
      <c r="B5861">
        <v>4419</v>
      </c>
      <c r="C5861" t="b">
        <v>0</v>
      </c>
      <c r="D5861" t="b">
        <v>0</v>
      </c>
      <c r="E5861" t="b">
        <v>0</v>
      </c>
      <c r="F5861" t="b">
        <v>0</v>
      </c>
    </row>
    <row r="5862" spans="1:6" x14ac:dyDescent="0.25">
      <c r="A5862" t="s">
        <v>690</v>
      </c>
      <c r="B5862">
        <v>4419</v>
      </c>
      <c r="C5862" t="b">
        <v>0</v>
      </c>
      <c r="D5862" t="b">
        <v>0</v>
      </c>
      <c r="E5862" t="b">
        <v>0</v>
      </c>
      <c r="F5862" t="b">
        <v>0</v>
      </c>
    </row>
    <row r="5863" spans="1:6" x14ac:dyDescent="0.25">
      <c r="A5863" t="s">
        <v>676</v>
      </c>
      <c r="B5863">
        <v>4423</v>
      </c>
      <c r="C5863">
        <v>119</v>
      </c>
      <c r="D5863">
        <v>322</v>
      </c>
      <c r="E5863">
        <v>4424</v>
      </c>
      <c r="F5863">
        <v>4419</v>
      </c>
    </row>
    <row r="5864" spans="1:6" x14ac:dyDescent="0.25">
      <c r="A5864" t="s">
        <v>36</v>
      </c>
      <c r="B5864">
        <v>4423</v>
      </c>
      <c r="C5864">
        <v>2</v>
      </c>
      <c r="D5864">
        <v>2</v>
      </c>
      <c r="E5864">
        <v>5</v>
      </c>
      <c r="F5864">
        <v>5</v>
      </c>
    </row>
    <row r="5865" spans="1:6" x14ac:dyDescent="0.25">
      <c r="A5865" t="s">
        <v>503</v>
      </c>
      <c r="B5865">
        <v>4423</v>
      </c>
      <c r="C5865" t="s">
        <v>800</v>
      </c>
      <c r="D5865" t="s">
        <v>800</v>
      </c>
      <c r="E5865" t="s">
        <v>854</v>
      </c>
      <c r="F5865" t="s">
        <v>854</v>
      </c>
    </row>
    <row r="5866" spans="1:6" x14ac:dyDescent="0.25">
      <c r="A5866" t="s">
        <v>677</v>
      </c>
      <c r="B5866">
        <v>4423</v>
      </c>
      <c r="C5866">
        <v>590</v>
      </c>
      <c r="D5866">
        <v>566</v>
      </c>
      <c r="E5866">
        <v>712</v>
      </c>
      <c r="F5866">
        <v>706</v>
      </c>
    </row>
    <row r="5867" spans="1:6" x14ac:dyDescent="0.25">
      <c r="A5867" t="s">
        <v>42</v>
      </c>
      <c r="B5867">
        <v>4423</v>
      </c>
      <c r="C5867">
        <v>30</v>
      </c>
      <c r="D5867">
        <v>30</v>
      </c>
      <c r="E5867">
        <v>27</v>
      </c>
      <c r="F5867">
        <v>33</v>
      </c>
    </row>
    <row r="5868" spans="1:6" x14ac:dyDescent="0.25">
      <c r="A5868" t="s">
        <v>678</v>
      </c>
      <c r="B5868">
        <v>4423</v>
      </c>
      <c r="C5868">
        <v>13.4</v>
      </c>
      <c r="D5868">
        <v>12.9</v>
      </c>
      <c r="E5868">
        <v>18</v>
      </c>
      <c r="F5868">
        <v>14.6</v>
      </c>
    </row>
    <row r="5869" spans="1:6" x14ac:dyDescent="0.25">
      <c r="A5869" t="s">
        <v>41</v>
      </c>
      <c r="B5869">
        <v>4423</v>
      </c>
      <c r="C5869">
        <v>0</v>
      </c>
      <c r="D5869">
        <v>0</v>
      </c>
      <c r="E5869">
        <v>0</v>
      </c>
      <c r="F5869">
        <v>0</v>
      </c>
    </row>
    <row r="5870" spans="1:6" x14ac:dyDescent="0.25">
      <c r="A5870" t="s">
        <v>679</v>
      </c>
      <c r="B5870">
        <v>4423</v>
      </c>
      <c r="C5870">
        <v>12</v>
      </c>
      <c r="D5870">
        <v>12</v>
      </c>
      <c r="E5870">
        <v>12</v>
      </c>
      <c r="F5870">
        <v>12</v>
      </c>
    </row>
    <row r="5871" spans="1:6" x14ac:dyDescent="0.25">
      <c r="A5871" t="s">
        <v>563</v>
      </c>
      <c r="B5871">
        <v>4423</v>
      </c>
      <c r="C5871">
        <v>0</v>
      </c>
      <c r="D5871">
        <v>0</v>
      </c>
      <c r="E5871">
        <v>0</v>
      </c>
      <c r="F5871">
        <v>0</v>
      </c>
    </row>
    <row r="5872" spans="1:6" x14ac:dyDescent="0.25">
      <c r="A5872" t="s">
        <v>680</v>
      </c>
      <c r="B5872">
        <v>4423</v>
      </c>
      <c r="C5872">
        <v>0</v>
      </c>
      <c r="D5872">
        <v>0</v>
      </c>
      <c r="E5872">
        <v>1</v>
      </c>
      <c r="F5872">
        <v>0</v>
      </c>
    </row>
    <row r="5873" spans="1:6" x14ac:dyDescent="0.25">
      <c r="A5873" t="s">
        <v>681</v>
      </c>
      <c r="B5873">
        <v>4423</v>
      </c>
      <c r="C5873">
        <v>16</v>
      </c>
      <c r="D5873">
        <v>16</v>
      </c>
      <c r="E5873">
        <v>16</v>
      </c>
      <c r="F5873">
        <v>16</v>
      </c>
    </row>
    <row r="5874" spans="1:6" x14ac:dyDescent="0.25">
      <c r="A5874" t="s">
        <v>682</v>
      </c>
      <c r="B5874">
        <v>4423</v>
      </c>
      <c r="C5874">
        <v>375</v>
      </c>
      <c r="D5874">
        <v>375</v>
      </c>
      <c r="E5874">
        <v>375</v>
      </c>
      <c r="F5874">
        <v>375</v>
      </c>
    </row>
    <row r="5875" spans="1:6" x14ac:dyDescent="0.25">
      <c r="A5875" t="s">
        <v>683</v>
      </c>
      <c r="B5875">
        <v>4423</v>
      </c>
      <c r="C5875">
        <v>1320</v>
      </c>
      <c r="D5875">
        <v>1320</v>
      </c>
      <c r="E5875">
        <v>1188</v>
      </c>
      <c r="F5875">
        <v>1452</v>
      </c>
    </row>
    <row r="5876" spans="1:6" x14ac:dyDescent="0.25">
      <c r="A5876" t="s">
        <v>684</v>
      </c>
      <c r="B5876">
        <v>4423</v>
      </c>
      <c r="C5876">
        <v>880</v>
      </c>
      <c r="D5876">
        <v>880</v>
      </c>
      <c r="E5876">
        <v>792</v>
      </c>
      <c r="F5876">
        <v>968</v>
      </c>
    </row>
    <row r="5877" spans="1:6" x14ac:dyDescent="0.25">
      <c r="A5877" t="s">
        <v>685</v>
      </c>
      <c r="B5877">
        <v>4423</v>
      </c>
      <c r="C5877">
        <v>1760</v>
      </c>
      <c r="D5877">
        <v>1760</v>
      </c>
      <c r="E5877">
        <v>1584</v>
      </c>
      <c r="F5877">
        <v>1936</v>
      </c>
    </row>
    <row r="5878" spans="1:6" x14ac:dyDescent="0.25">
      <c r="A5878" t="s">
        <v>686</v>
      </c>
      <c r="B5878">
        <v>4423</v>
      </c>
    </row>
    <row r="5879" spans="1:6" x14ac:dyDescent="0.25">
      <c r="A5879" t="s">
        <v>687</v>
      </c>
      <c r="B5879">
        <v>4423</v>
      </c>
    </row>
    <row r="5880" spans="1:6" x14ac:dyDescent="0.25">
      <c r="A5880" t="s">
        <v>688</v>
      </c>
      <c r="B5880">
        <v>4423</v>
      </c>
    </row>
    <row r="5881" spans="1:6" x14ac:dyDescent="0.25">
      <c r="A5881" t="s">
        <v>689</v>
      </c>
      <c r="B5881">
        <v>4423</v>
      </c>
      <c r="C5881" t="b">
        <v>0</v>
      </c>
      <c r="D5881" t="b">
        <v>0</v>
      </c>
      <c r="E5881" t="b">
        <v>0</v>
      </c>
      <c r="F5881" t="b">
        <v>0</v>
      </c>
    </row>
    <row r="5882" spans="1:6" x14ac:dyDescent="0.25">
      <c r="A5882" t="s">
        <v>690</v>
      </c>
      <c r="B5882">
        <v>4423</v>
      </c>
      <c r="C5882" t="b">
        <v>0</v>
      </c>
      <c r="D5882" t="b">
        <v>0</v>
      </c>
      <c r="E5882" t="b">
        <v>0</v>
      </c>
      <c r="F5882" t="b">
        <v>0</v>
      </c>
    </row>
    <row r="5883" spans="1:6" x14ac:dyDescent="0.25">
      <c r="A5883" t="s">
        <v>676</v>
      </c>
      <c r="B5883">
        <v>4424</v>
      </c>
      <c r="C5883">
        <v>123</v>
      </c>
      <c r="D5883">
        <v>121</v>
      </c>
      <c r="E5883">
        <v>122</v>
      </c>
      <c r="F5883">
        <v>4423</v>
      </c>
    </row>
    <row r="5884" spans="1:6" x14ac:dyDescent="0.25">
      <c r="A5884" t="s">
        <v>36</v>
      </c>
      <c r="B5884">
        <v>4424</v>
      </c>
      <c r="C5884">
        <v>5</v>
      </c>
      <c r="D5884">
        <v>5</v>
      </c>
      <c r="E5884">
        <v>5</v>
      </c>
      <c r="F5884">
        <v>5</v>
      </c>
    </row>
    <row r="5885" spans="1:6" x14ac:dyDescent="0.25">
      <c r="A5885" t="s">
        <v>503</v>
      </c>
      <c r="B5885">
        <v>4424</v>
      </c>
      <c r="C5885" t="s">
        <v>774</v>
      </c>
      <c r="D5885" t="s">
        <v>774</v>
      </c>
      <c r="E5885" t="s">
        <v>802</v>
      </c>
      <c r="F5885" t="s">
        <v>854</v>
      </c>
    </row>
    <row r="5886" spans="1:6" x14ac:dyDescent="0.25">
      <c r="A5886" t="s">
        <v>677</v>
      </c>
      <c r="B5886">
        <v>4424</v>
      </c>
      <c r="C5886">
        <v>528</v>
      </c>
      <c r="D5886">
        <v>712</v>
      </c>
      <c r="E5886">
        <v>919</v>
      </c>
      <c r="F5886">
        <v>712</v>
      </c>
    </row>
    <row r="5887" spans="1:6" x14ac:dyDescent="0.25">
      <c r="A5887" t="s">
        <v>42</v>
      </c>
      <c r="B5887">
        <v>4424</v>
      </c>
      <c r="C5887">
        <v>40</v>
      </c>
      <c r="D5887">
        <v>40</v>
      </c>
      <c r="E5887">
        <v>40</v>
      </c>
      <c r="F5887">
        <v>34</v>
      </c>
    </row>
    <row r="5888" spans="1:6" x14ac:dyDescent="0.25">
      <c r="A5888" t="s">
        <v>678</v>
      </c>
      <c r="B5888">
        <v>4424</v>
      </c>
      <c r="C5888">
        <v>9</v>
      </c>
      <c r="D5888">
        <v>12.1</v>
      </c>
      <c r="E5888">
        <v>15.7</v>
      </c>
      <c r="F5888">
        <v>14.3</v>
      </c>
    </row>
    <row r="5889" spans="1:6" x14ac:dyDescent="0.25">
      <c r="A5889" t="s">
        <v>41</v>
      </c>
      <c r="B5889">
        <v>4424</v>
      </c>
      <c r="C5889">
        <v>0</v>
      </c>
      <c r="D5889">
        <v>0</v>
      </c>
      <c r="E5889">
        <v>0</v>
      </c>
      <c r="F5889">
        <v>0</v>
      </c>
    </row>
    <row r="5890" spans="1:6" x14ac:dyDescent="0.25">
      <c r="A5890" t="s">
        <v>679</v>
      </c>
      <c r="B5890">
        <v>4424</v>
      </c>
      <c r="C5890">
        <v>24</v>
      </c>
      <c r="D5890">
        <v>24</v>
      </c>
      <c r="E5890">
        <v>12</v>
      </c>
      <c r="F5890">
        <v>12</v>
      </c>
    </row>
    <row r="5891" spans="1:6" x14ac:dyDescent="0.25">
      <c r="A5891" t="s">
        <v>563</v>
      </c>
      <c r="B5891">
        <v>4424</v>
      </c>
      <c r="C5891">
        <v>0</v>
      </c>
      <c r="D5891">
        <v>0</v>
      </c>
      <c r="E5891">
        <v>0</v>
      </c>
      <c r="F5891">
        <v>0</v>
      </c>
    </row>
    <row r="5892" spans="1:6" x14ac:dyDescent="0.25">
      <c r="A5892" t="s">
        <v>680</v>
      </c>
      <c r="B5892">
        <v>4424</v>
      </c>
      <c r="C5892">
        <v>0</v>
      </c>
      <c r="D5892">
        <v>0</v>
      </c>
      <c r="E5892">
        <v>0</v>
      </c>
      <c r="F5892">
        <v>1</v>
      </c>
    </row>
    <row r="5893" spans="1:6" x14ac:dyDescent="0.25">
      <c r="A5893" t="s">
        <v>681</v>
      </c>
      <c r="B5893">
        <v>4424</v>
      </c>
      <c r="C5893">
        <v>16</v>
      </c>
      <c r="D5893">
        <v>16</v>
      </c>
      <c r="E5893">
        <v>16</v>
      </c>
      <c r="F5893">
        <v>16</v>
      </c>
    </row>
    <row r="5894" spans="1:6" x14ac:dyDescent="0.25">
      <c r="A5894" t="s">
        <v>682</v>
      </c>
      <c r="B5894">
        <v>4424</v>
      </c>
      <c r="C5894">
        <v>500</v>
      </c>
      <c r="D5894">
        <v>500</v>
      </c>
      <c r="E5894">
        <v>500</v>
      </c>
      <c r="F5894">
        <v>500</v>
      </c>
    </row>
    <row r="5895" spans="1:6" x14ac:dyDescent="0.25">
      <c r="A5895" t="s">
        <v>683</v>
      </c>
      <c r="B5895">
        <v>4424</v>
      </c>
      <c r="C5895">
        <v>1761</v>
      </c>
      <c r="D5895">
        <v>1761</v>
      </c>
      <c r="E5895">
        <v>1761</v>
      </c>
      <c r="F5895">
        <v>1497</v>
      </c>
    </row>
    <row r="5896" spans="1:6" x14ac:dyDescent="0.25">
      <c r="A5896" t="s">
        <v>684</v>
      </c>
      <c r="B5896">
        <v>4424</v>
      </c>
      <c r="C5896">
        <v>1174</v>
      </c>
      <c r="D5896">
        <v>1174</v>
      </c>
      <c r="E5896">
        <v>1174</v>
      </c>
      <c r="F5896">
        <v>998</v>
      </c>
    </row>
    <row r="5897" spans="1:6" x14ac:dyDescent="0.25">
      <c r="A5897" t="s">
        <v>685</v>
      </c>
      <c r="B5897">
        <v>4424</v>
      </c>
      <c r="C5897">
        <v>2348</v>
      </c>
      <c r="D5897">
        <v>2348</v>
      </c>
      <c r="E5897">
        <v>2348</v>
      </c>
      <c r="F5897">
        <v>1996</v>
      </c>
    </row>
    <row r="5898" spans="1:6" x14ac:dyDescent="0.25">
      <c r="A5898" t="s">
        <v>686</v>
      </c>
      <c r="B5898">
        <v>4424</v>
      </c>
      <c r="C5898">
        <v>51</v>
      </c>
    </row>
    <row r="5899" spans="1:6" x14ac:dyDescent="0.25">
      <c r="A5899" t="s">
        <v>687</v>
      </c>
      <c r="B5899">
        <v>4424</v>
      </c>
      <c r="C5899">
        <v>13320</v>
      </c>
    </row>
    <row r="5900" spans="1:6" x14ac:dyDescent="0.25">
      <c r="A5900" t="s">
        <v>688</v>
      </c>
      <c r="B5900">
        <v>4424</v>
      </c>
      <c r="C5900">
        <v>0</v>
      </c>
    </row>
    <row r="5901" spans="1:6" x14ac:dyDescent="0.25">
      <c r="A5901" t="s">
        <v>689</v>
      </c>
      <c r="B5901">
        <v>4424</v>
      </c>
      <c r="C5901" t="b">
        <v>0</v>
      </c>
      <c r="D5901" t="b">
        <v>0</v>
      </c>
      <c r="E5901" t="b">
        <v>0</v>
      </c>
      <c r="F5901" t="b">
        <v>0</v>
      </c>
    </row>
    <row r="5902" spans="1:6" x14ac:dyDescent="0.25">
      <c r="A5902" t="s">
        <v>690</v>
      </c>
      <c r="B5902">
        <v>4424</v>
      </c>
      <c r="C5902" t="b">
        <v>0</v>
      </c>
      <c r="D5902" t="b">
        <v>0</v>
      </c>
      <c r="E5902" t="b">
        <v>0</v>
      </c>
      <c r="F5902" t="b">
        <v>0</v>
      </c>
    </row>
    <row r="5903" spans="1:6" x14ac:dyDescent="0.25">
      <c r="A5903" t="s">
        <v>676</v>
      </c>
      <c r="B5903">
        <v>4450</v>
      </c>
      <c r="C5903">
        <v>4400</v>
      </c>
      <c r="D5903">
        <v>250</v>
      </c>
      <c r="E5903">
        <v>245</v>
      </c>
      <c r="F5903">
        <v>246</v>
      </c>
    </row>
    <row r="5904" spans="1:6" x14ac:dyDescent="0.25">
      <c r="A5904" t="s">
        <v>36</v>
      </c>
      <c r="B5904">
        <v>4450</v>
      </c>
      <c r="C5904">
        <v>3</v>
      </c>
      <c r="D5904">
        <v>3</v>
      </c>
      <c r="E5904">
        <v>3</v>
      </c>
      <c r="F5904">
        <v>3</v>
      </c>
    </row>
    <row r="5905" spans="1:6" x14ac:dyDescent="0.25">
      <c r="A5905" t="s">
        <v>503</v>
      </c>
      <c r="B5905">
        <v>4450</v>
      </c>
      <c r="C5905" t="s">
        <v>790</v>
      </c>
      <c r="D5905" t="s">
        <v>790</v>
      </c>
      <c r="E5905" t="s">
        <v>801</v>
      </c>
      <c r="F5905" t="s">
        <v>801</v>
      </c>
    </row>
    <row r="5906" spans="1:6" x14ac:dyDescent="0.25">
      <c r="A5906" t="s">
        <v>677</v>
      </c>
      <c r="B5906">
        <v>4450</v>
      </c>
      <c r="C5906">
        <v>2680</v>
      </c>
      <c r="D5906">
        <v>2640</v>
      </c>
      <c r="E5906">
        <v>571</v>
      </c>
      <c r="F5906">
        <v>521</v>
      </c>
    </row>
    <row r="5907" spans="1:6" x14ac:dyDescent="0.25">
      <c r="A5907" t="s">
        <v>42</v>
      </c>
      <c r="B5907">
        <v>4450</v>
      </c>
      <c r="C5907">
        <v>40</v>
      </c>
      <c r="D5907">
        <v>40</v>
      </c>
      <c r="E5907">
        <v>30</v>
      </c>
      <c r="F5907">
        <v>30</v>
      </c>
    </row>
    <row r="5908" spans="1:6" x14ac:dyDescent="0.25">
      <c r="A5908" t="s">
        <v>678</v>
      </c>
      <c r="B5908">
        <v>4450</v>
      </c>
      <c r="C5908">
        <v>45.7</v>
      </c>
      <c r="D5908">
        <v>45</v>
      </c>
      <c r="E5908">
        <v>13</v>
      </c>
      <c r="F5908">
        <v>11.8</v>
      </c>
    </row>
    <row r="5909" spans="1:6" x14ac:dyDescent="0.25">
      <c r="A5909" t="s">
        <v>41</v>
      </c>
      <c r="B5909">
        <v>4450</v>
      </c>
      <c r="C5909">
        <v>0</v>
      </c>
      <c r="D5909">
        <v>0</v>
      </c>
      <c r="E5909">
        <v>0</v>
      </c>
      <c r="F5909">
        <v>0</v>
      </c>
    </row>
    <row r="5910" spans="1:6" x14ac:dyDescent="0.25">
      <c r="A5910" t="s">
        <v>679</v>
      </c>
      <c r="B5910">
        <v>4450</v>
      </c>
      <c r="C5910">
        <v>12</v>
      </c>
      <c r="D5910">
        <v>12</v>
      </c>
      <c r="E5910">
        <v>12</v>
      </c>
      <c r="F5910">
        <v>12</v>
      </c>
    </row>
    <row r="5911" spans="1:6" x14ac:dyDescent="0.25">
      <c r="A5911" t="s">
        <v>563</v>
      </c>
      <c r="B5911">
        <v>4450</v>
      </c>
      <c r="C5911">
        <v>0</v>
      </c>
      <c r="D5911">
        <v>0</v>
      </c>
      <c r="E5911">
        <v>0</v>
      </c>
      <c r="F5911">
        <v>0</v>
      </c>
    </row>
    <row r="5912" spans="1:6" x14ac:dyDescent="0.25">
      <c r="A5912" t="s">
        <v>680</v>
      </c>
      <c r="B5912">
        <v>4450</v>
      </c>
      <c r="C5912">
        <v>0</v>
      </c>
      <c r="D5912">
        <v>0</v>
      </c>
      <c r="E5912">
        <v>0</v>
      </c>
      <c r="F5912">
        <v>0</v>
      </c>
    </row>
    <row r="5913" spans="1:6" x14ac:dyDescent="0.25">
      <c r="A5913" t="s">
        <v>681</v>
      </c>
      <c r="B5913">
        <v>4450</v>
      </c>
      <c r="C5913">
        <v>16</v>
      </c>
      <c r="D5913">
        <v>16</v>
      </c>
      <c r="E5913">
        <v>16</v>
      </c>
      <c r="F5913">
        <v>16</v>
      </c>
    </row>
    <row r="5914" spans="1:6" x14ac:dyDescent="0.25">
      <c r="A5914" t="s">
        <v>682</v>
      </c>
      <c r="B5914">
        <v>4450</v>
      </c>
      <c r="C5914">
        <v>500</v>
      </c>
      <c r="D5914">
        <v>500</v>
      </c>
      <c r="E5914">
        <v>500</v>
      </c>
      <c r="F5914">
        <v>500</v>
      </c>
    </row>
    <row r="5915" spans="1:6" x14ac:dyDescent="0.25">
      <c r="A5915" t="s">
        <v>683</v>
      </c>
      <c r="B5915">
        <v>4450</v>
      </c>
      <c r="C5915">
        <v>1761</v>
      </c>
      <c r="D5915">
        <v>1761</v>
      </c>
      <c r="E5915">
        <v>1320</v>
      </c>
      <c r="F5915">
        <v>1320</v>
      </c>
    </row>
    <row r="5916" spans="1:6" x14ac:dyDescent="0.25">
      <c r="A5916" t="s">
        <v>684</v>
      </c>
      <c r="B5916">
        <v>4450</v>
      </c>
      <c r="C5916">
        <v>1174</v>
      </c>
      <c r="D5916">
        <v>1174</v>
      </c>
      <c r="E5916">
        <v>880</v>
      </c>
      <c r="F5916">
        <v>880</v>
      </c>
    </row>
    <row r="5917" spans="1:6" x14ac:dyDescent="0.25">
      <c r="A5917" t="s">
        <v>685</v>
      </c>
      <c r="B5917">
        <v>4450</v>
      </c>
      <c r="C5917">
        <v>2348</v>
      </c>
      <c r="D5917">
        <v>2348</v>
      </c>
      <c r="E5917">
        <v>1760</v>
      </c>
      <c r="F5917">
        <v>1760</v>
      </c>
    </row>
    <row r="5918" spans="1:6" x14ac:dyDescent="0.25">
      <c r="A5918" t="s">
        <v>686</v>
      </c>
      <c r="B5918">
        <v>4450</v>
      </c>
    </row>
    <row r="5919" spans="1:6" x14ac:dyDescent="0.25">
      <c r="A5919" t="s">
        <v>687</v>
      </c>
      <c r="B5919">
        <v>4450</v>
      </c>
    </row>
    <row r="5920" spans="1:6" x14ac:dyDescent="0.25">
      <c r="A5920" t="s">
        <v>688</v>
      </c>
      <c r="B5920">
        <v>4450</v>
      </c>
    </row>
    <row r="5921" spans="1:6" x14ac:dyDescent="0.25">
      <c r="A5921" t="s">
        <v>689</v>
      </c>
      <c r="B5921">
        <v>4450</v>
      </c>
      <c r="C5921" t="b">
        <v>0</v>
      </c>
      <c r="D5921" t="b">
        <v>0</v>
      </c>
      <c r="E5921" t="b">
        <v>0</v>
      </c>
      <c r="F5921" t="b">
        <v>0</v>
      </c>
    </row>
    <row r="5922" spans="1:6" x14ac:dyDescent="0.25">
      <c r="A5922" t="s">
        <v>690</v>
      </c>
      <c r="B5922">
        <v>4450</v>
      </c>
      <c r="C5922" t="b">
        <v>0</v>
      </c>
      <c r="D5922" t="b">
        <v>0</v>
      </c>
      <c r="E5922" t="b">
        <v>0</v>
      </c>
      <c r="F5922" t="b">
        <v>0</v>
      </c>
    </row>
    <row r="5923" spans="1:6" x14ac:dyDescent="0.25">
      <c r="A5923" t="s">
        <v>676</v>
      </c>
      <c r="B5923">
        <v>4550</v>
      </c>
      <c r="C5923">
        <v>363</v>
      </c>
      <c r="D5923">
        <v>3924</v>
      </c>
      <c r="E5923">
        <v>236</v>
      </c>
      <c r="F5923">
        <v>235</v>
      </c>
    </row>
    <row r="5924" spans="1:6" x14ac:dyDescent="0.25">
      <c r="A5924" t="s">
        <v>36</v>
      </c>
      <c r="B5924">
        <v>4550</v>
      </c>
      <c r="C5924">
        <v>4</v>
      </c>
      <c r="D5924">
        <v>4</v>
      </c>
      <c r="E5924">
        <v>4</v>
      </c>
      <c r="F5924">
        <v>3</v>
      </c>
    </row>
    <row r="5925" spans="1:6" x14ac:dyDescent="0.25">
      <c r="A5925" t="s">
        <v>503</v>
      </c>
      <c r="B5925">
        <v>4550</v>
      </c>
      <c r="C5925" t="s">
        <v>790</v>
      </c>
      <c r="D5925" t="s">
        <v>790</v>
      </c>
      <c r="E5925" t="s">
        <v>826</v>
      </c>
      <c r="F5925" t="s">
        <v>826</v>
      </c>
    </row>
    <row r="5926" spans="1:6" x14ac:dyDescent="0.25">
      <c r="A5926" t="s">
        <v>677</v>
      </c>
      <c r="B5926">
        <v>4550</v>
      </c>
      <c r="C5926">
        <v>1341</v>
      </c>
      <c r="D5926">
        <v>2659</v>
      </c>
      <c r="E5926">
        <v>1433</v>
      </c>
      <c r="F5926">
        <v>500</v>
      </c>
    </row>
    <row r="5927" spans="1:6" x14ac:dyDescent="0.25">
      <c r="A5927" t="s">
        <v>42</v>
      </c>
      <c r="B5927">
        <v>4550</v>
      </c>
      <c r="C5927">
        <v>40</v>
      </c>
      <c r="D5927">
        <v>40</v>
      </c>
      <c r="E5927">
        <v>30</v>
      </c>
      <c r="F5927">
        <v>30</v>
      </c>
    </row>
    <row r="5928" spans="1:6" x14ac:dyDescent="0.25">
      <c r="A5928" t="s">
        <v>678</v>
      </c>
      <c r="B5928">
        <v>4550</v>
      </c>
      <c r="C5928">
        <v>22.9</v>
      </c>
      <c r="D5928">
        <v>45.3</v>
      </c>
      <c r="E5928">
        <v>32.6</v>
      </c>
      <c r="F5928">
        <v>11.4</v>
      </c>
    </row>
    <row r="5929" spans="1:6" x14ac:dyDescent="0.25">
      <c r="A5929" t="s">
        <v>41</v>
      </c>
      <c r="B5929">
        <v>4550</v>
      </c>
      <c r="C5929">
        <v>0</v>
      </c>
      <c r="D5929">
        <v>0</v>
      </c>
      <c r="E5929">
        <v>0</v>
      </c>
      <c r="F5929">
        <v>0</v>
      </c>
    </row>
    <row r="5930" spans="1:6" x14ac:dyDescent="0.25">
      <c r="A5930" t="s">
        <v>679</v>
      </c>
      <c r="B5930">
        <v>4550</v>
      </c>
      <c r="C5930">
        <v>12</v>
      </c>
      <c r="D5930">
        <v>12</v>
      </c>
      <c r="E5930">
        <v>12</v>
      </c>
      <c r="F5930">
        <v>12</v>
      </c>
    </row>
    <row r="5931" spans="1:6" x14ac:dyDescent="0.25">
      <c r="A5931" t="s">
        <v>563</v>
      </c>
      <c r="B5931">
        <v>4550</v>
      </c>
      <c r="C5931">
        <v>0</v>
      </c>
      <c r="D5931">
        <v>0</v>
      </c>
      <c r="E5931">
        <v>0</v>
      </c>
      <c r="F5931">
        <v>0</v>
      </c>
    </row>
    <row r="5932" spans="1:6" x14ac:dyDescent="0.25">
      <c r="A5932" t="s">
        <v>680</v>
      </c>
      <c r="B5932">
        <v>4550</v>
      </c>
      <c r="C5932">
        <v>0</v>
      </c>
      <c r="D5932">
        <v>0</v>
      </c>
      <c r="E5932">
        <v>0</v>
      </c>
      <c r="F5932">
        <v>0</v>
      </c>
    </row>
    <row r="5933" spans="1:6" x14ac:dyDescent="0.25">
      <c r="A5933" t="s">
        <v>681</v>
      </c>
      <c r="B5933">
        <v>4550</v>
      </c>
      <c r="C5933">
        <v>16</v>
      </c>
      <c r="D5933">
        <v>16</v>
      </c>
      <c r="E5933">
        <v>16</v>
      </c>
      <c r="F5933">
        <v>16</v>
      </c>
    </row>
    <row r="5934" spans="1:6" x14ac:dyDescent="0.25">
      <c r="A5934" t="s">
        <v>682</v>
      </c>
      <c r="B5934">
        <v>4550</v>
      </c>
      <c r="C5934">
        <v>375</v>
      </c>
      <c r="D5934">
        <v>375</v>
      </c>
      <c r="E5934">
        <v>375</v>
      </c>
      <c r="F5934">
        <v>375</v>
      </c>
    </row>
    <row r="5935" spans="1:6" x14ac:dyDescent="0.25">
      <c r="A5935" t="s">
        <v>683</v>
      </c>
      <c r="B5935">
        <v>4550</v>
      </c>
      <c r="C5935">
        <v>1761</v>
      </c>
      <c r="D5935">
        <v>1761</v>
      </c>
      <c r="E5935">
        <v>1320</v>
      </c>
      <c r="F5935">
        <v>1320</v>
      </c>
    </row>
    <row r="5936" spans="1:6" x14ac:dyDescent="0.25">
      <c r="A5936" t="s">
        <v>684</v>
      </c>
      <c r="B5936">
        <v>4550</v>
      </c>
      <c r="C5936">
        <v>1174</v>
      </c>
      <c r="D5936">
        <v>1174</v>
      </c>
      <c r="E5936">
        <v>880</v>
      </c>
      <c r="F5936">
        <v>880</v>
      </c>
    </row>
    <row r="5937" spans="1:6" x14ac:dyDescent="0.25">
      <c r="A5937" t="s">
        <v>685</v>
      </c>
      <c r="B5937">
        <v>4550</v>
      </c>
      <c r="C5937">
        <v>2348</v>
      </c>
      <c r="D5937">
        <v>2348</v>
      </c>
      <c r="E5937">
        <v>1760</v>
      </c>
      <c r="F5937">
        <v>1760</v>
      </c>
    </row>
    <row r="5938" spans="1:6" x14ac:dyDescent="0.25">
      <c r="A5938" t="s">
        <v>686</v>
      </c>
      <c r="B5938">
        <v>4550</v>
      </c>
      <c r="E5938">
        <v>4525</v>
      </c>
    </row>
    <row r="5939" spans="1:6" x14ac:dyDescent="0.25">
      <c r="A5939" t="s">
        <v>687</v>
      </c>
      <c r="B5939">
        <v>4550</v>
      </c>
      <c r="E5939">
        <v>21389</v>
      </c>
    </row>
    <row r="5940" spans="1:6" x14ac:dyDescent="0.25">
      <c r="A5940" t="s">
        <v>688</v>
      </c>
      <c r="B5940">
        <v>4550</v>
      </c>
      <c r="E5940">
        <v>14213</v>
      </c>
    </row>
    <row r="5941" spans="1:6" x14ac:dyDescent="0.25">
      <c r="A5941" t="s">
        <v>689</v>
      </c>
      <c r="B5941">
        <v>4550</v>
      </c>
      <c r="C5941" t="b">
        <v>0</v>
      </c>
      <c r="D5941" t="b">
        <v>0</v>
      </c>
      <c r="E5941" t="b">
        <v>0</v>
      </c>
      <c r="F5941" t="b">
        <v>0</v>
      </c>
    </row>
    <row r="5942" spans="1:6" x14ac:dyDescent="0.25">
      <c r="A5942" t="s">
        <v>690</v>
      </c>
      <c r="B5942">
        <v>4550</v>
      </c>
      <c r="C5942" t="b">
        <v>0</v>
      </c>
      <c r="D5942" t="b">
        <v>0</v>
      </c>
      <c r="E5942" t="b">
        <v>0</v>
      </c>
      <c r="F5942" t="b">
        <v>0</v>
      </c>
    </row>
    <row r="5943" spans="1:6" x14ac:dyDescent="0.25">
      <c r="A5943" t="s">
        <v>676</v>
      </c>
      <c r="B5943">
        <v>4900</v>
      </c>
      <c r="C5943">
        <v>198</v>
      </c>
      <c r="D5943">
        <v>4915</v>
      </c>
      <c r="E5943">
        <v>4912</v>
      </c>
      <c r="F5943">
        <v>3100</v>
      </c>
    </row>
    <row r="5944" spans="1:6" x14ac:dyDescent="0.25">
      <c r="A5944" t="s">
        <v>36</v>
      </c>
      <c r="B5944">
        <v>4900</v>
      </c>
      <c r="C5944">
        <v>3</v>
      </c>
      <c r="D5944">
        <v>4</v>
      </c>
      <c r="E5944">
        <v>4</v>
      </c>
      <c r="F5944">
        <v>3</v>
      </c>
    </row>
    <row r="5945" spans="1:6" x14ac:dyDescent="0.25">
      <c r="A5945" t="s">
        <v>503</v>
      </c>
      <c r="B5945">
        <v>4900</v>
      </c>
      <c r="C5945" t="s">
        <v>862</v>
      </c>
      <c r="D5945" t="s">
        <v>862</v>
      </c>
      <c r="E5945" t="s">
        <v>832</v>
      </c>
      <c r="F5945" t="s">
        <v>832</v>
      </c>
    </row>
    <row r="5946" spans="1:6" x14ac:dyDescent="0.25">
      <c r="A5946" t="s">
        <v>677</v>
      </c>
      <c r="B5946">
        <v>4900</v>
      </c>
      <c r="C5946">
        <v>510</v>
      </c>
      <c r="D5946">
        <v>1323</v>
      </c>
      <c r="E5946">
        <v>2683</v>
      </c>
      <c r="F5946">
        <v>3088</v>
      </c>
    </row>
    <row r="5947" spans="1:6" x14ac:dyDescent="0.25">
      <c r="A5947" t="s">
        <v>42</v>
      </c>
      <c r="B5947">
        <v>4900</v>
      </c>
      <c r="C5947">
        <v>40</v>
      </c>
      <c r="D5947">
        <v>40</v>
      </c>
      <c r="E5947">
        <v>40</v>
      </c>
      <c r="F5947">
        <v>40</v>
      </c>
    </row>
    <row r="5948" spans="1:6" x14ac:dyDescent="0.25">
      <c r="A5948" t="s">
        <v>678</v>
      </c>
      <c r="B5948">
        <v>4900</v>
      </c>
      <c r="C5948">
        <v>8.6999999999999993</v>
      </c>
      <c r="D5948">
        <v>22.6</v>
      </c>
      <c r="E5948">
        <v>45.7</v>
      </c>
      <c r="F5948">
        <v>52.6</v>
      </c>
    </row>
    <row r="5949" spans="1:6" x14ac:dyDescent="0.25">
      <c r="A5949" t="s">
        <v>41</v>
      </c>
      <c r="B5949">
        <v>4900</v>
      </c>
      <c r="C5949">
        <v>0</v>
      </c>
      <c r="D5949">
        <v>0</v>
      </c>
      <c r="E5949">
        <v>0</v>
      </c>
      <c r="F5949">
        <v>0</v>
      </c>
    </row>
    <row r="5950" spans="1:6" x14ac:dyDescent="0.25">
      <c r="A5950" t="s">
        <v>679</v>
      </c>
      <c r="B5950">
        <v>4900</v>
      </c>
      <c r="C5950">
        <v>12</v>
      </c>
      <c r="D5950">
        <v>12</v>
      </c>
      <c r="E5950">
        <v>12</v>
      </c>
      <c r="F5950">
        <v>12</v>
      </c>
    </row>
    <row r="5951" spans="1:6" x14ac:dyDescent="0.25">
      <c r="A5951" t="s">
        <v>563</v>
      </c>
      <c r="B5951">
        <v>4900</v>
      </c>
      <c r="C5951">
        <v>0</v>
      </c>
      <c r="D5951">
        <v>0</v>
      </c>
      <c r="E5951">
        <v>0</v>
      </c>
      <c r="F5951">
        <v>0</v>
      </c>
    </row>
    <row r="5952" spans="1:6" x14ac:dyDescent="0.25">
      <c r="A5952" t="s">
        <v>680</v>
      </c>
      <c r="B5952">
        <v>4900</v>
      </c>
      <c r="C5952">
        <v>1</v>
      </c>
      <c r="D5952">
        <v>1</v>
      </c>
      <c r="E5952">
        <v>1</v>
      </c>
      <c r="F5952">
        <v>1</v>
      </c>
    </row>
    <row r="5953" spans="1:6" x14ac:dyDescent="0.25">
      <c r="A5953" t="s">
        <v>681</v>
      </c>
      <c r="B5953">
        <v>4900</v>
      </c>
      <c r="C5953">
        <v>16</v>
      </c>
      <c r="D5953">
        <v>16</v>
      </c>
      <c r="E5953">
        <v>16</v>
      </c>
      <c r="F5953">
        <v>16</v>
      </c>
    </row>
    <row r="5954" spans="1:6" x14ac:dyDescent="0.25">
      <c r="A5954" t="s">
        <v>682</v>
      </c>
      <c r="B5954">
        <v>4900</v>
      </c>
      <c r="C5954">
        <v>500</v>
      </c>
      <c r="D5954">
        <v>500</v>
      </c>
      <c r="E5954">
        <v>500</v>
      </c>
      <c r="F5954">
        <v>500</v>
      </c>
    </row>
    <row r="5955" spans="1:6" x14ac:dyDescent="0.25">
      <c r="A5955" t="s">
        <v>683</v>
      </c>
      <c r="B5955">
        <v>4900</v>
      </c>
      <c r="C5955">
        <v>1761</v>
      </c>
      <c r="D5955">
        <v>1761</v>
      </c>
      <c r="E5955">
        <v>1761</v>
      </c>
      <c r="F5955">
        <v>1761</v>
      </c>
    </row>
    <row r="5956" spans="1:6" x14ac:dyDescent="0.25">
      <c r="A5956" t="s">
        <v>684</v>
      </c>
      <c r="B5956">
        <v>4900</v>
      </c>
      <c r="C5956">
        <v>1174</v>
      </c>
      <c r="D5956">
        <v>1174</v>
      </c>
      <c r="E5956">
        <v>1174</v>
      </c>
      <c r="F5956">
        <v>1174</v>
      </c>
    </row>
    <row r="5957" spans="1:6" x14ac:dyDescent="0.25">
      <c r="A5957" t="s">
        <v>685</v>
      </c>
      <c r="B5957">
        <v>4900</v>
      </c>
      <c r="C5957">
        <v>2348</v>
      </c>
      <c r="D5957">
        <v>2348</v>
      </c>
      <c r="E5957">
        <v>2348</v>
      </c>
      <c r="F5957">
        <v>2348</v>
      </c>
    </row>
    <row r="5958" spans="1:6" x14ac:dyDescent="0.25">
      <c r="A5958" t="s">
        <v>686</v>
      </c>
      <c r="B5958">
        <v>4900</v>
      </c>
    </row>
    <row r="5959" spans="1:6" x14ac:dyDescent="0.25">
      <c r="A5959" t="s">
        <v>687</v>
      </c>
      <c r="B5959">
        <v>4900</v>
      </c>
    </row>
    <row r="5960" spans="1:6" x14ac:dyDescent="0.25">
      <c r="A5960" t="s">
        <v>688</v>
      </c>
      <c r="B5960">
        <v>4900</v>
      </c>
    </row>
    <row r="5961" spans="1:6" x14ac:dyDescent="0.25">
      <c r="A5961" t="s">
        <v>689</v>
      </c>
      <c r="B5961">
        <v>4900</v>
      </c>
      <c r="C5961" t="b">
        <v>0</v>
      </c>
      <c r="D5961" t="b">
        <v>0</v>
      </c>
      <c r="E5961" t="b">
        <v>0</v>
      </c>
      <c r="F5961" t="b">
        <v>0</v>
      </c>
    </row>
    <row r="5962" spans="1:6" x14ac:dyDescent="0.25">
      <c r="A5962" t="s">
        <v>690</v>
      </c>
      <c r="B5962">
        <v>4900</v>
      </c>
      <c r="C5962" t="b">
        <v>0</v>
      </c>
      <c r="D5962" t="b">
        <v>0</v>
      </c>
      <c r="E5962" t="b">
        <v>0</v>
      </c>
      <c r="F5962" t="b">
        <v>0</v>
      </c>
    </row>
    <row r="5963" spans="1:6" x14ac:dyDescent="0.25">
      <c r="A5963" t="s">
        <v>676</v>
      </c>
      <c r="B5963">
        <v>4912</v>
      </c>
      <c r="C5963">
        <v>279</v>
      </c>
      <c r="D5963">
        <v>276</v>
      </c>
      <c r="E5963">
        <v>4919</v>
      </c>
      <c r="F5963">
        <v>4900</v>
      </c>
    </row>
    <row r="5964" spans="1:6" x14ac:dyDescent="0.25">
      <c r="A5964" t="s">
        <v>36</v>
      </c>
      <c r="B5964">
        <v>4912</v>
      </c>
      <c r="C5964">
        <v>2</v>
      </c>
      <c r="D5964">
        <v>3</v>
      </c>
      <c r="E5964">
        <v>3</v>
      </c>
      <c r="F5964">
        <v>4</v>
      </c>
    </row>
    <row r="5965" spans="1:6" x14ac:dyDescent="0.25">
      <c r="A5965" t="s">
        <v>503</v>
      </c>
      <c r="B5965">
        <v>4912</v>
      </c>
      <c r="C5965" t="s">
        <v>829</v>
      </c>
      <c r="D5965" t="s">
        <v>829</v>
      </c>
      <c r="E5965" t="s">
        <v>832</v>
      </c>
    </row>
    <row r="5966" spans="1:6" x14ac:dyDescent="0.25">
      <c r="A5966" t="s">
        <v>677</v>
      </c>
      <c r="B5966">
        <v>4912</v>
      </c>
      <c r="C5966">
        <v>371</v>
      </c>
      <c r="D5966">
        <v>549</v>
      </c>
      <c r="E5966">
        <v>1455</v>
      </c>
      <c r="F5966">
        <v>2683</v>
      </c>
    </row>
    <row r="5967" spans="1:6" x14ac:dyDescent="0.25">
      <c r="A5967" t="s">
        <v>42</v>
      </c>
      <c r="B5967">
        <v>4912</v>
      </c>
      <c r="C5967">
        <v>40</v>
      </c>
      <c r="D5967">
        <v>40</v>
      </c>
      <c r="E5967">
        <v>40</v>
      </c>
      <c r="F5967">
        <v>30</v>
      </c>
    </row>
    <row r="5968" spans="1:6" x14ac:dyDescent="0.25">
      <c r="A5968" t="s">
        <v>678</v>
      </c>
      <c r="B5968">
        <v>4912</v>
      </c>
      <c r="C5968">
        <v>6.3</v>
      </c>
      <c r="D5968">
        <v>9.4</v>
      </c>
      <c r="E5968">
        <v>24.8</v>
      </c>
      <c r="F5968">
        <v>61</v>
      </c>
    </row>
    <row r="5969" spans="1:6" x14ac:dyDescent="0.25">
      <c r="A5969" t="s">
        <v>41</v>
      </c>
      <c r="B5969">
        <v>4912</v>
      </c>
      <c r="C5969">
        <v>0</v>
      </c>
      <c r="D5969">
        <v>0</v>
      </c>
      <c r="E5969">
        <v>0</v>
      </c>
      <c r="F5969">
        <v>0</v>
      </c>
    </row>
    <row r="5970" spans="1:6" x14ac:dyDescent="0.25">
      <c r="A5970" t="s">
        <v>679</v>
      </c>
      <c r="B5970">
        <v>4912</v>
      </c>
      <c r="C5970">
        <v>12</v>
      </c>
      <c r="D5970">
        <v>12</v>
      </c>
      <c r="E5970" t="s">
        <v>863</v>
      </c>
      <c r="F5970" t="s">
        <v>863</v>
      </c>
    </row>
    <row r="5971" spans="1:6" x14ac:dyDescent="0.25">
      <c r="A5971" t="s">
        <v>563</v>
      </c>
      <c r="B5971">
        <v>4912</v>
      </c>
      <c r="C5971">
        <v>0</v>
      </c>
      <c r="D5971">
        <v>0</v>
      </c>
      <c r="E5971">
        <v>0</v>
      </c>
      <c r="F5971">
        <v>0</v>
      </c>
    </row>
    <row r="5972" spans="1:6" x14ac:dyDescent="0.25">
      <c r="A5972" t="s">
        <v>680</v>
      </c>
      <c r="B5972">
        <v>4912</v>
      </c>
      <c r="C5972">
        <v>0</v>
      </c>
      <c r="D5972">
        <v>0</v>
      </c>
      <c r="E5972">
        <v>0</v>
      </c>
      <c r="F5972">
        <v>1</v>
      </c>
    </row>
    <row r="5973" spans="1:6" x14ac:dyDescent="0.25">
      <c r="A5973" t="s">
        <v>681</v>
      </c>
      <c r="B5973">
        <v>4912</v>
      </c>
      <c r="C5973">
        <v>16</v>
      </c>
      <c r="D5973">
        <v>16</v>
      </c>
      <c r="E5973">
        <v>16</v>
      </c>
      <c r="F5973">
        <v>16</v>
      </c>
    </row>
    <row r="5974" spans="1:6" x14ac:dyDescent="0.25">
      <c r="A5974" t="s">
        <v>682</v>
      </c>
      <c r="B5974">
        <v>4912</v>
      </c>
      <c r="C5974">
        <v>500</v>
      </c>
      <c r="D5974">
        <v>500</v>
      </c>
      <c r="E5974">
        <v>500</v>
      </c>
      <c r="F5974">
        <v>500</v>
      </c>
    </row>
    <row r="5975" spans="1:6" x14ac:dyDescent="0.25">
      <c r="A5975" t="s">
        <v>683</v>
      </c>
      <c r="B5975">
        <v>4912</v>
      </c>
      <c r="C5975">
        <v>1761</v>
      </c>
      <c r="D5975">
        <v>1761</v>
      </c>
      <c r="E5975">
        <v>1761</v>
      </c>
      <c r="F5975">
        <v>1320</v>
      </c>
    </row>
    <row r="5976" spans="1:6" x14ac:dyDescent="0.25">
      <c r="A5976" t="s">
        <v>684</v>
      </c>
      <c r="B5976">
        <v>4912</v>
      </c>
      <c r="C5976">
        <v>1174</v>
      </c>
      <c r="D5976">
        <v>1174</v>
      </c>
      <c r="E5976">
        <v>1174</v>
      </c>
      <c r="F5976">
        <v>880</v>
      </c>
    </row>
    <row r="5977" spans="1:6" x14ac:dyDescent="0.25">
      <c r="A5977" t="s">
        <v>685</v>
      </c>
      <c r="B5977">
        <v>4912</v>
      </c>
      <c r="C5977">
        <v>2348</v>
      </c>
      <c r="D5977">
        <v>2348</v>
      </c>
      <c r="E5977">
        <v>2348</v>
      </c>
      <c r="F5977">
        <v>1760</v>
      </c>
    </row>
    <row r="5978" spans="1:6" x14ac:dyDescent="0.25">
      <c r="A5978" t="s">
        <v>686</v>
      </c>
      <c r="B5978">
        <v>4912</v>
      </c>
    </row>
    <row r="5979" spans="1:6" x14ac:dyDescent="0.25">
      <c r="A5979" t="s">
        <v>687</v>
      </c>
      <c r="B5979">
        <v>4912</v>
      </c>
    </row>
    <row r="5980" spans="1:6" x14ac:dyDescent="0.25">
      <c r="A5980" t="s">
        <v>688</v>
      </c>
      <c r="B5980">
        <v>4912</v>
      </c>
    </row>
    <row r="5981" spans="1:6" x14ac:dyDescent="0.25">
      <c r="A5981" t="s">
        <v>689</v>
      </c>
      <c r="B5981">
        <v>4912</v>
      </c>
      <c r="C5981" t="b">
        <v>0</v>
      </c>
      <c r="D5981" t="b">
        <v>0</v>
      </c>
      <c r="E5981" t="b">
        <v>0</v>
      </c>
      <c r="F5981" t="b">
        <v>0</v>
      </c>
    </row>
    <row r="5982" spans="1:6" x14ac:dyDescent="0.25">
      <c r="A5982" t="s">
        <v>690</v>
      </c>
      <c r="B5982">
        <v>4912</v>
      </c>
      <c r="C5982" t="b">
        <v>0</v>
      </c>
      <c r="D5982" t="b">
        <v>0</v>
      </c>
      <c r="E5982" t="b">
        <v>0</v>
      </c>
      <c r="F5982" t="b">
        <v>0</v>
      </c>
    </row>
    <row r="5983" spans="1:6" x14ac:dyDescent="0.25">
      <c r="A5983" t="s">
        <v>676</v>
      </c>
      <c r="B5983">
        <v>4915</v>
      </c>
      <c r="C5983">
        <v>4900</v>
      </c>
      <c r="D5983">
        <v>5000</v>
      </c>
      <c r="E5983">
        <v>285</v>
      </c>
    </row>
    <row r="5984" spans="1:6" x14ac:dyDescent="0.25">
      <c r="A5984" t="s">
        <v>36</v>
      </c>
      <c r="B5984">
        <v>4915</v>
      </c>
      <c r="C5984">
        <v>3</v>
      </c>
      <c r="D5984">
        <v>3</v>
      </c>
      <c r="E5984">
        <v>3</v>
      </c>
    </row>
    <row r="5985" spans="1:5" x14ac:dyDescent="0.25">
      <c r="A5985" t="s">
        <v>503</v>
      </c>
      <c r="B5985">
        <v>4915</v>
      </c>
      <c r="C5985" t="s">
        <v>817</v>
      </c>
      <c r="D5985" t="s">
        <v>817</v>
      </c>
      <c r="E5985" t="s">
        <v>864</v>
      </c>
    </row>
    <row r="5986" spans="1:5" x14ac:dyDescent="0.25">
      <c r="A5986" t="s">
        <v>677</v>
      </c>
      <c r="B5986">
        <v>4915</v>
      </c>
      <c r="C5986">
        <v>1323</v>
      </c>
      <c r="D5986">
        <v>3904</v>
      </c>
      <c r="E5986" t="s">
        <v>865</v>
      </c>
    </row>
    <row r="5987" spans="1:5" x14ac:dyDescent="0.25">
      <c r="A5987" t="s">
        <v>42</v>
      </c>
      <c r="B5987">
        <v>4915</v>
      </c>
      <c r="C5987">
        <v>40</v>
      </c>
      <c r="D5987">
        <v>40</v>
      </c>
      <c r="E5987">
        <v>25</v>
      </c>
    </row>
    <row r="5988" spans="1:5" x14ac:dyDescent="0.25">
      <c r="A5988" t="s">
        <v>678</v>
      </c>
      <c r="B5988">
        <v>4915</v>
      </c>
      <c r="C5988">
        <v>22.6</v>
      </c>
      <c r="D5988">
        <v>66.5</v>
      </c>
      <c r="E5988">
        <v>2.7</v>
      </c>
    </row>
    <row r="5989" spans="1:5" x14ac:dyDescent="0.25">
      <c r="A5989" t="s">
        <v>41</v>
      </c>
      <c r="B5989">
        <v>4915</v>
      </c>
      <c r="C5989">
        <v>0</v>
      </c>
      <c r="D5989">
        <v>0</v>
      </c>
      <c r="E5989">
        <v>0</v>
      </c>
    </row>
    <row r="5990" spans="1:5" x14ac:dyDescent="0.25">
      <c r="A5990" t="s">
        <v>679</v>
      </c>
      <c r="B5990">
        <v>4915</v>
      </c>
      <c r="C5990" t="s">
        <v>863</v>
      </c>
      <c r="D5990" t="s">
        <v>863</v>
      </c>
      <c r="E5990">
        <v>24</v>
      </c>
    </row>
    <row r="5991" spans="1:5" x14ac:dyDescent="0.25">
      <c r="A5991" t="s">
        <v>563</v>
      </c>
      <c r="B5991">
        <v>4915</v>
      </c>
      <c r="C5991">
        <v>0</v>
      </c>
      <c r="D5991">
        <v>0</v>
      </c>
      <c r="E5991">
        <v>0</v>
      </c>
    </row>
    <row r="5992" spans="1:5" x14ac:dyDescent="0.25">
      <c r="A5992" t="s">
        <v>680</v>
      </c>
      <c r="B5992">
        <v>4915</v>
      </c>
      <c r="C5992">
        <v>1</v>
      </c>
      <c r="D5992">
        <v>1</v>
      </c>
      <c r="E5992">
        <v>0</v>
      </c>
    </row>
    <row r="5993" spans="1:5" x14ac:dyDescent="0.25">
      <c r="A5993" t="s">
        <v>681</v>
      </c>
      <c r="B5993">
        <v>4915</v>
      </c>
      <c r="C5993">
        <v>16</v>
      </c>
      <c r="D5993">
        <v>16</v>
      </c>
      <c r="E5993">
        <v>16</v>
      </c>
    </row>
    <row r="5994" spans="1:5" x14ac:dyDescent="0.25">
      <c r="A5994" t="s">
        <v>682</v>
      </c>
      <c r="B5994">
        <v>4915</v>
      </c>
      <c r="C5994">
        <v>375</v>
      </c>
      <c r="D5994">
        <v>375</v>
      </c>
      <c r="E5994">
        <v>375</v>
      </c>
    </row>
    <row r="5995" spans="1:5" x14ac:dyDescent="0.25">
      <c r="A5995" t="s">
        <v>683</v>
      </c>
      <c r="B5995">
        <v>4915</v>
      </c>
      <c r="C5995">
        <v>1761</v>
      </c>
      <c r="D5995">
        <v>1761</v>
      </c>
      <c r="E5995">
        <v>1101</v>
      </c>
    </row>
    <row r="5996" spans="1:5" x14ac:dyDescent="0.25">
      <c r="A5996" t="s">
        <v>684</v>
      </c>
      <c r="B5996">
        <v>4915</v>
      </c>
      <c r="C5996">
        <v>1174</v>
      </c>
      <c r="D5996">
        <v>1174</v>
      </c>
      <c r="E5996">
        <v>734</v>
      </c>
    </row>
    <row r="5997" spans="1:5" x14ac:dyDescent="0.25">
      <c r="A5997" t="s">
        <v>685</v>
      </c>
      <c r="B5997">
        <v>4915</v>
      </c>
      <c r="C5997">
        <v>2348</v>
      </c>
      <c r="D5997">
        <v>2348</v>
      </c>
      <c r="E5997">
        <v>1468</v>
      </c>
    </row>
    <row r="5998" spans="1:5" x14ac:dyDescent="0.25">
      <c r="A5998" t="s">
        <v>686</v>
      </c>
      <c r="B5998">
        <v>4915</v>
      </c>
    </row>
    <row r="5999" spans="1:5" x14ac:dyDescent="0.25">
      <c r="A5999" t="s">
        <v>687</v>
      </c>
      <c r="B5999">
        <v>4915</v>
      </c>
    </row>
    <row r="6000" spans="1:5" x14ac:dyDescent="0.25">
      <c r="A6000" t="s">
        <v>688</v>
      </c>
      <c r="B6000">
        <v>4915</v>
      </c>
    </row>
    <row r="6001" spans="1:6" x14ac:dyDescent="0.25">
      <c r="A6001" t="s">
        <v>689</v>
      </c>
      <c r="B6001">
        <v>4915</v>
      </c>
      <c r="C6001" t="b">
        <v>0</v>
      </c>
      <c r="D6001" t="b">
        <v>0</v>
      </c>
      <c r="E6001" t="b">
        <v>0</v>
      </c>
    </row>
    <row r="6002" spans="1:6" x14ac:dyDescent="0.25">
      <c r="A6002" t="s">
        <v>690</v>
      </c>
      <c r="B6002">
        <v>4915</v>
      </c>
      <c r="C6002" t="b">
        <v>0</v>
      </c>
      <c r="D6002" t="b">
        <v>0</v>
      </c>
      <c r="E6002" t="b">
        <v>0</v>
      </c>
    </row>
    <row r="6003" spans="1:6" x14ac:dyDescent="0.25">
      <c r="A6003" t="s">
        <v>676</v>
      </c>
      <c r="B6003">
        <v>4919</v>
      </c>
      <c r="C6003">
        <v>55</v>
      </c>
      <c r="D6003">
        <v>60</v>
      </c>
      <c r="E6003">
        <v>4920</v>
      </c>
      <c r="F6003">
        <v>4912</v>
      </c>
    </row>
    <row r="6004" spans="1:6" x14ac:dyDescent="0.25">
      <c r="A6004" t="s">
        <v>36</v>
      </c>
      <c r="B6004">
        <v>4919</v>
      </c>
      <c r="C6004">
        <v>1</v>
      </c>
      <c r="D6004">
        <v>0</v>
      </c>
      <c r="E6004">
        <v>2</v>
      </c>
      <c r="F6004">
        <v>5</v>
      </c>
    </row>
    <row r="6005" spans="1:6" x14ac:dyDescent="0.25">
      <c r="A6005" t="s">
        <v>503</v>
      </c>
      <c r="B6005">
        <v>4919</v>
      </c>
      <c r="C6005" t="s">
        <v>783</v>
      </c>
      <c r="D6005" t="s">
        <v>776</v>
      </c>
      <c r="E6005" t="s">
        <v>832</v>
      </c>
      <c r="F6005" t="s">
        <v>832</v>
      </c>
    </row>
    <row r="6006" spans="1:6" x14ac:dyDescent="0.25">
      <c r="A6006" t="s">
        <v>677</v>
      </c>
      <c r="B6006">
        <v>4919</v>
      </c>
      <c r="C6006">
        <v>177</v>
      </c>
      <c r="D6006">
        <v>177</v>
      </c>
      <c r="E6006">
        <v>167</v>
      </c>
      <c r="F6006">
        <v>1455</v>
      </c>
    </row>
    <row r="6007" spans="1:6" x14ac:dyDescent="0.25">
      <c r="A6007" t="s">
        <v>42</v>
      </c>
      <c r="B6007">
        <v>4919</v>
      </c>
      <c r="C6007">
        <v>40</v>
      </c>
      <c r="D6007">
        <v>40</v>
      </c>
      <c r="E6007">
        <v>40</v>
      </c>
      <c r="F6007">
        <v>40</v>
      </c>
    </row>
    <row r="6008" spans="1:6" x14ac:dyDescent="0.25">
      <c r="A6008" t="s">
        <v>678</v>
      </c>
      <c r="B6008">
        <v>4919</v>
      </c>
      <c r="C6008">
        <v>3</v>
      </c>
      <c r="D6008">
        <v>3</v>
      </c>
      <c r="E6008">
        <v>2.8</v>
      </c>
      <c r="F6008">
        <v>24.8</v>
      </c>
    </row>
    <row r="6009" spans="1:6" x14ac:dyDescent="0.25">
      <c r="A6009" t="s">
        <v>41</v>
      </c>
      <c r="B6009">
        <v>4919</v>
      </c>
      <c r="C6009">
        <v>0</v>
      </c>
      <c r="D6009">
        <v>0</v>
      </c>
      <c r="E6009">
        <v>0</v>
      </c>
      <c r="F6009">
        <v>0</v>
      </c>
    </row>
    <row r="6010" spans="1:6" x14ac:dyDescent="0.25">
      <c r="A6010" t="s">
        <v>679</v>
      </c>
      <c r="B6010">
        <v>4919</v>
      </c>
      <c r="C6010">
        <v>0</v>
      </c>
      <c r="D6010">
        <v>0</v>
      </c>
      <c r="E6010" t="s">
        <v>794</v>
      </c>
      <c r="F6010" t="s">
        <v>794</v>
      </c>
    </row>
    <row r="6011" spans="1:6" x14ac:dyDescent="0.25">
      <c r="A6011" t="s">
        <v>563</v>
      </c>
      <c r="B6011">
        <v>4919</v>
      </c>
      <c r="C6011">
        <v>0</v>
      </c>
      <c r="D6011">
        <v>0</v>
      </c>
      <c r="E6011">
        <v>0</v>
      </c>
      <c r="F6011">
        <v>0</v>
      </c>
    </row>
    <row r="6012" spans="1:6" x14ac:dyDescent="0.25">
      <c r="A6012" t="s">
        <v>680</v>
      </c>
      <c r="B6012">
        <v>4919</v>
      </c>
      <c r="C6012">
        <v>0</v>
      </c>
      <c r="D6012">
        <v>0</v>
      </c>
      <c r="E6012">
        <v>0</v>
      </c>
      <c r="F6012">
        <v>0</v>
      </c>
    </row>
    <row r="6013" spans="1:6" x14ac:dyDescent="0.25">
      <c r="A6013" t="s">
        <v>681</v>
      </c>
      <c r="B6013">
        <v>4919</v>
      </c>
      <c r="C6013">
        <v>16</v>
      </c>
      <c r="D6013">
        <v>16</v>
      </c>
      <c r="E6013">
        <v>16</v>
      </c>
      <c r="F6013">
        <v>16</v>
      </c>
    </row>
    <row r="6014" spans="1:6" x14ac:dyDescent="0.25">
      <c r="A6014" t="s">
        <v>682</v>
      </c>
      <c r="B6014">
        <v>4919</v>
      </c>
      <c r="C6014">
        <v>200</v>
      </c>
      <c r="D6014">
        <v>200</v>
      </c>
      <c r="E6014">
        <v>200</v>
      </c>
      <c r="F6014">
        <v>200</v>
      </c>
    </row>
    <row r="6015" spans="1:6" x14ac:dyDescent="0.25">
      <c r="A6015" t="s">
        <v>683</v>
      </c>
      <c r="B6015">
        <v>4919</v>
      </c>
      <c r="C6015">
        <v>1761</v>
      </c>
      <c r="D6015">
        <v>1761</v>
      </c>
      <c r="E6015">
        <v>1761</v>
      </c>
      <c r="F6015">
        <v>1761</v>
      </c>
    </row>
    <row r="6016" spans="1:6" x14ac:dyDescent="0.25">
      <c r="A6016" t="s">
        <v>684</v>
      </c>
      <c r="B6016">
        <v>4919</v>
      </c>
      <c r="C6016">
        <v>1174</v>
      </c>
      <c r="D6016">
        <v>1174</v>
      </c>
      <c r="E6016">
        <v>1174</v>
      </c>
      <c r="F6016">
        <v>1174</v>
      </c>
    </row>
    <row r="6017" spans="1:10" x14ac:dyDescent="0.25">
      <c r="A6017" t="s">
        <v>685</v>
      </c>
      <c r="B6017">
        <v>4919</v>
      </c>
      <c r="C6017">
        <v>2348</v>
      </c>
      <c r="D6017">
        <v>2348</v>
      </c>
      <c r="E6017">
        <v>2348</v>
      </c>
      <c r="F6017">
        <v>2348</v>
      </c>
    </row>
    <row r="6018" spans="1:10" x14ac:dyDescent="0.25">
      <c r="A6018" t="s">
        <v>686</v>
      </c>
      <c r="B6018">
        <v>4919</v>
      </c>
    </row>
    <row r="6019" spans="1:10" x14ac:dyDescent="0.25">
      <c r="A6019" t="s">
        <v>687</v>
      </c>
      <c r="B6019">
        <v>4919</v>
      </c>
    </row>
    <row r="6020" spans="1:10" x14ac:dyDescent="0.25">
      <c r="A6020" t="s">
        <v>688</v>
      </c>
      <c r="B6020">
        <v>4919</v>
      </c>
    </row>
    <row r="6021" spans="1:10" x14ac:dyDescent="0.25">
      <c r="A6021" t="s">
        <v>689</v>
      </c>
      <c r="B6021">
        <v>4919</v>
      </c>
      <c r="C6021" t="b">
        <v>0</v>
      </c>
      <c r="D6021" t="b">
        <v>0</v>
      </c>
      <c r="E6021" t="b">
        <v>0</v>
      </c>
      <c r="F6021" t="b">
        <v>0</v>
      </c>
    </row>
    <row r="6022" spans="1:10" x14ac:dyDescent="0.25">
      <c r="A6022" t="s">
        <v>690</v>
      </c>
      <c r="B6022">
        <v>4919</v>
      </c>
      <c r="C6022" t="b">
        <v>0</v>
      </c>
      <c r="D6022" t="b">
        <v>0</v>
      </c>
      <c r="E6022" t="b">
        <v>0</v>
      </c>
      <c r="F6022" t="b">
        <v>0</v>
      </c>
    </row>
    <row r="6023" spans="1:10" x14ac:dyDescent="0.25">
      <c r="A6023" t="s">
        <v>676</v>
      </c>
      <c r="B6023">
        <v>4920</v>
      </c>
      <c r="E6023">
        <v>4921</v>
      </c>
      <c r="F6023">
        <v>4919</v>
      </c>
      <c r="G6023">
        <v>54</v>
      </c>
      <c r="H6023">
        <v>55</v>
      </c>
      <c r="I6023">
        <v>59</v>
      </c>
      <c r="J6023">
        <v>60</v>
      </c>
    </row>
    <row r="6024" spans="1:10" x14ac:dyDescent="0.25">
      <c r="A6024" t="s">
        <v>36</v>
      </c>
      <c r="B6024">
        <v>4920</v>
      </c>
      <c r="E6024">
        <v>4</v>
      </c>
      <c r="F6024">
        <v>4</v>
      </c>
      <c r="G6024">
        <v>0</v>
      </c>
      <c r="H6024">
        <v>2</v>
      </c>
      <c r="I6024">
        <v>2</v>
      </c>
      <c r="J6024">
        <v>0</v>
      </c>
    </row>
    <row r="6025" spans="1:10" x14ac:dyDescent="0.25">
      <c r="A6025" t="s">
        <v>503</v>
      </c>
      <c r="B6025">
        <v>4920</v>
      </c>
      <c r="E6025" t="s">
        <v>832</v>
      </c>
      <c r="F6025" t="s">
        <v>832</v>
      </c>
      <c r="H6025" t="s">
        <v>784</v>
      </c>
      <c r="I6025" t="s">
        <v>784</v>
      </c>
      <c r="J6025" t="s">
        <v>777</v>
      </c>
    </row>
    <row r="6026" spans="1:10" x14ac:dyDescent="0.25">
      <c r="A6026" t="s">
        <v>677</v>
      </c>
      <c r="B6026">
        <v>4920</v>
      </c>
      <c r="E6026">
        <v>175</v>
      </c>
      <c r="F6026">
        <v>167</v>
      </c>
      <c r="G6026">
        <v>236</v>
      </c>
      <c r="H6026">
        <v>225</v>
      </c>
      <c r="I6026">
        <v>236</v>
      </c>
      <c r="J6026">
        <v>225</v>
      </c>
    </row>
    <row r="6027" spans="1:10" x14ac:dyDescent="0.25">
      <c r="A6027" t="s">
        <v>42</v>
      </c>
      <c r="B6027">
        <v>4920</v>
      </c>
      <c r="E6027">
        <v>40</v>
      </c>
      <c r="F6027">
        <v>40</v>
      </c>
      <c r="G6027">
        <v>40</v>
      </c>
      <c r="H6027">
        <v>40</v>
      </c>
      <c r="I6027">
        <v>40</v>
      </c>
      <c r="J6027">
        <v>50</v>
      </c>
    </row>
    <row r="6028" spans="1:10" x14ac:dyDescent="0.25">
      <c r="A6028" t="s">
        <v>678</v>
      </c>
      <c r="B6028">
        <v>4920</v>
      </c>
      <c r="E6028">
        <v>3</v>
      </c>
      <c r="F6028">
        <v>2.8</v>
      </c>
      <c r="G6028">
        <v>4</v>
      </c>
      <c r="H6028">
        <v>3.8</v>
      </c>
      <c r="I6028">
        <v>4</v>
      </c>
      <c r="J6028">
        <v>3.1</v>
      </c>
    </row>
    <row r="6029" spans="1:10" x14ac:dyDescent="0.25">
      <c r="A6029" t="s">
        <v>41</v>
      </c>
      <c r="B6029">
        <v>4920</v>
      </c>
      <c r="E6029">
        <v>0</v>
      </c>
      <c r="F6029">
        <v>0</v>
      </c>
      <c r="G6029">
        <v>0</v>
      </c>
      <c r="H6029">
        <v>0</v>
      </c>
      <c r="I6029">
        <v>0</v>
      </c>
      <c r="J6029">
        <v>0</v>
      </c>
    </row>
    <row r="6030" spans="1:10" x14ac:dyDescent="0.25">
      <c r="A6030" t="s">
        <v>679</v>
      </c>
      <c r="B6030">
        <v>4920</v>
      </c>
      <c r="E6030" t="s">
        <v>866</v>
      </c>
      <c r="F6030">
        <v>24</v>
      </c>
      <c r="G6030">
        <v>0</v>
      </c>
      <c r="H6030">
        <v>24</v>
      </c>
      <c r="I6030">
        <v>24</v>
      </c>
      <c r="J6030">
        <v>0</v>
      </c>
    </row>
    <row r="6031" spans="1:10" x14ac:dyDescent="0.25">
      <c r="A6031" t="s">
        <v>563</v>
      </c>
      <c r="B6031">
        <v>4920</v>
      </c>
      <c r="E6031">
        <v>0</v>
      </c>
      <c r="F6031">
        <v>0</v>
      </c>
      <c r="G6031">
        <v>0</v>
      </c>
      <c r="H6031">
        <v>0</v>
      </c>
      <c r="I6031">
        <v>0</v>
      </c>
      <c r="J6031">
        <v>0</v>
      </c>
    </row>
    <row r="6032" spans="1:10" x14ac:dyDescent="0.25">
      <c r="A6032" t="s">
        <v>680</v>
      </c>
      <c r="B6032">
        <v>4920</v>
      </c>
      <c r="E6032">
        <v>0</v>
      </c>
      <c r="F6032">
        <v>0</v>
      </c>
      <c r="G6032">
        <v>0</v>
      </c>
      <c r="H6032">
        <v>0</v>
      </c>
      <c r="I6032">
        <v>0</v>
      </c>
      <c r="J6032">
        <v>0</v>
      </c>
    </row>
    <row r="6033" spans="1:10" x14ac:dyDescent="0.25">
      <c r="A6033" t="s">
        <v>681</v>
      </c>
      <c r="B6033">
        <v>4920</v>
      </c>
      <c r="E6033">
        <v>16</v>
      </c>
      <c r="F6033">
        <v>16</v>
      </c>
      <c r="G6033">
        <v>16</v>
      </c>
      <c r="H6033">
        <v>16</v>
      </c>
      <c r="I6033">
        <v>16</v>
      </c>
      <c r="J6033">
        <v>16</v>
      </c>
    </row>
    <row r="6034" spans="1:10" x14ac:dyDescent="0.25">
      <c r="A6034" t="s">
        <v>682</v>
      </c>
      <c r="B6034">
        <v>4920</v>
      </c>
      <c r="E6034">
        <v>437</v>
      </c>
      <c r="F6034">
        <v>437</v>
      </c>
      <c r="G6034">
        <v>437</v>
      </c>
      <c r="H6034">
        <v>437</v>
      </c>
      <c r="I6034">
        <v>437</v>
      </c>
      <c r="J6034">
        <v>437</v>
      </c>
    </row>
    <row r="6035" spans="1:10" x14ac:dyDescent="0.25">
      <c r="A6035" t="s">
        <v>683</v>
      </c>
      <c r="B6035">
        <v>4920</v>
      </c>
      <c r="E6035">
        <v>1761</v>
      </c>
      <c r="F6035">
        <v>1761</v>
      </c>
      <c r="G6035">
        <v>1761</v>
      </c>
      <c r="H6035">
        <v>1761</v>
      </c>
      <c r="I6035">
        <v>1761</v>
      </c>
      <c r="J6035">
        <v>2199</v>
      </c>
    </row>
    <row r="6036" spans="1:10" x14ac:dyDescent="0.25">
      <c r="A6036" t="s">
        <v>684</v>
      </c>
      <c r="B6036">
        <v>4920</v>
      </c>
      <c r="E6036">
        <v>1174</v>
      </c>
      <c r="F6036">
        <v>1174</v>
      </c>
      <c r="G6036">
        <v>1174</v>
      </c>
      <c r="H6036">
        <v>1174</v>
      </c>
      <c r="I6036">
        <v>1174</v>
      </c>
      <c r="J6036">
        <v>1466</v>
      </c>
    </row>
    <row r="6037" spans="1:10" x14ac:dyDescent="0.25">
      <c r="A6037" t="s">
        <v>685</v>
      </c>
      <c r="B6037">
        <v>4920</v>
      </c>
      <c r="E6037">
        <v>2348</v>
      </c>
      <c r="F6037">
        <v>2348</v>
      </c>
      <c r="G6037">
        <v>2348</v>
      </c>
      <c r="H6037">
        <v>2348</v>
      </c>
      <c r="I6037">
        <v>2348</v>
      </c>
      <c r="J6037">
        <v>2932</v>
      </c>
    </row>
    <row r="6038" spans="1:10" x14ac:dyDescent="0.25">
      <c r="A6038" t="s">
        <v>686</v>
      </c>
      <c r="B6038">
        <v>4920</v>
      </c>
    </row>
    <row r="6039" spans="1:10" x14ac:dyDescent="0.25">
      <c r="A6039" t="s">
        <v>687</v>
      </c>
      <c r="B6039">
        <v>4920</v>
      </c>
    </row>
    <row r="6040" spans="1:10" x14ac:dyDescent="0.25">
      <c r="A6040" t="s">
        <v>688</v>
      </c>
      <c r="B6040">
        <v>4920</v>
      </c>
    </row>
    <row r="6041" spans="1:10" x14ac:dyDescent="0.25">
      <c r="A6041" t="s">
        <v>689</v>
      </c>
      <c r="B6041">
        <v>4920</v>
      </c>
      <c r="E6041" t="b">
        <v>0</v>
      </c>
      <c r="F6041" t="b">
        <v>0</v>
      </c>
      <c r="G6041" t="b">
        <v>0</v>
      </c>
      <c r="H6041" t="b">
        <v>0</v>
      </c>
      <c r="I6041" t="b">
        <v>0</v>
      </c>
      <c r="J6041" t="b">
        <v>0</v>
      </c>
    </row>
    <row r="6042" spans="1:10" x14ac:dyDescent="0.25">
      <c r="A6042" t="s">
        <v>690</v>
      </c>
      <c r="B6042">
        <v>4920</v>
      </c>
      <c r="E6042" t="b">
        <v>0</v>
      </c>
      <c r="F6042" t="b">
        <v>0</v>
      </c>
      <c r="G6042" t="b">
        <v>0</v>
      </c>
      <c r="H6042" t="b">
        <v>0</v>
      </c>
      <c r="I6042" t="b">
        <v>0</v>
      </c>
      <c r="J6042" t="b">
        <v>0</v>
      </c>
    </row>
    <row r="6043" spans="1:10" x14ac:dyDescent="0.25">
      <c r="A6043" t="s">
        <v>676</v>
      </c>
      <c r="B6043">
        <v>4921</v>
      </c>
      <c r="C6043">
        <v>54</v>
      </c>
      <c r="D6043">
        <v>59</v>
      </c>
      <c r="E6043">
        <v>4924</v>
      </c>
      <c r="F6043">
        <v>4920</v>
      </c>
    </row>
    <row r="6044" spans="1:10" x14ac:dyDescent="0.25">
      <c r="A6044" t="s">
        <v>36</v>
      </c>
      <c r="B6044">
        <v>4921</v>
      </c>
      <c r="C6044">
        <v>0</v>
      </c>
      <c r="D6044">
        <v>1</v>
      </c>
      <c r="E6044">
        <v>5</v>
      </c>
      <c r="F6044">
        <v>2</v>
      </c>
    </row>
    <row r="6045" spans="1:10" x14ac:dyDescent="0.25">
      <c r="A6045" t="s">
        <v>503</v>
      </c>
      <c r="B6045">
        <v>4921</v>
      </c>
      <c r="D6045" t="s">
        <v>786</v>
      </c>
      <c r="E6045" t="s">
        <v>832</v>
      </c>
      <c r="F6045" t="s">
        <v>832</v>
      </c>
    </row>
    <row r="6046" spans="1:10" x14ac:dyDescent="0.25">
      <c r="A6046" t="s">
        <v>677</v>
      </c>
      <c r="B6046">
        <v>4921</v>
      </c>
      <c r="C6046">
        <v>176</v>
      </c>
      <c r="D6046">
        <v>176</v>
      </c>
      <c r="E6046">
        <v>834</v>
      </c>
      <c r="F6046">
        <v>175</v>
      </c>
    </row>
    <row r="6047" spans="1:10" x14ac:dyDescent="0.25">
      <c r="A6047" t="s">
        <v>42</v>
      </c>
      <c r="B6047">
        <v>4921</v>
      </c>
      <c r="C6047">
        <v>45</v>
      </c>
      <c r="D6047">
        <v>45</v>
      </c>
      <c r="E6047">
        <v>40</v>
      </c>
      <c r="F6047">
        <v>40</v>
      </c>
    </row>
    <row r="6048" spans="1:10" x14ac:dyDescent="0.25">
      <c r="A6048" t="s">
        <v>678</v>
      </c>
      <c r="B6048">
        <v>4921</v>
      </c>
      <c r="C6048">
        <v>2.7</v>
      </c>
      <c r="D6048">
        <v>2.7</v>
      </c>
      <c r="E6048">
        <v>14.2</v>
      </c>
      <c r="F6048">
        <v>3</v>
      </c>
    </row>
    <row r="6049" spans="1:6" x14ac:dyDescent="0.25">
      <c r="A6049" t="s">
        <v>41</v>
      </c>
      <c r="B6049">
        <v>4921</v>
      </c>
      <c r="C6049">
        <v>0</v>
      </c>
      <c r="D6049">
        <v>0</v>
      </c>
      <c r="E6049">
        <v>0</v>
      </c>
      <c r="F6049">
        <v>0</v>
      </c>
    </row>
    <row r="6050" spans="1:6" x14ac:dyDescent="0.25">
      <c r="A6050" t="s">
        <v>679</v>
      </c>
      <c r="B6050">
        <v>4921</v>
      </c>
      <c r="C6050">
        <v>0</v>
      </c>
      <c r="D6050">
        <v>0</v>
      </c>
      <c r="E6050" t="s">
        <v>867</v>
      </c>
      <c r="F6050" t="s">
        <v>867</v>
      </c>
    </row>
    <row r="6051" spans="1:6" x14ac:dyDescent="0.25">
      <c r="A6051" t="s">
        <v>563</v>
      </c>
      <c r="B6051">
        <v>4921</v>
      </c>
      <c r="C6051">
        <v>0</v>
      </c>
      <c r="D6051">
        <v>0</v>
      </c>
      <c r="E6051">
        <v>0</v>
      </c>
      <c r="F6051">
        <v>0</v>
      </c>
    </row>
    <row r="6052" spans="1:6" x14ac:dyDescent="0.25">
      <c r="A6052" t="s">
        <v>680</v>
      </c>
      <c r="B6052">
        <v>4921</v>
      </c>
      <c r="C6052">
        <v>0</v>
      </c>
      <c r="D6052">
        <v>0</v>
      </c>
      <c r="E6052">
        <v>0</v>
      </c>
      <c r="F6052">
        <v>0</v>
      </c>
    </row>
    <row r="6053" spans="1:6" x14ac:dyDescent="0.25">
      <c r="A6053" t="s">
        <v>681</v>
      </c>
      <c r="B6053">
        <v>4921</v>
      </c>
      <c r="C6053">
        <v>16</v>
      </c>
      <c r="D6053">
        <v>16</v>
      </c>
      <c r="E6053">
        <v>16</v>
      </c>
      <c r="F6053">
        <v>16</v>
      </c>
    </row>
    <row r="6054" spans="1:6" x14ac:dyDescent="0.25">
      <c r="A6054" t="s">
        <v>682</v>
      </c>
      <c r="B6054">
        <v>4921</v>
      </c>
      <c r="C6054">
        <v>200</v>
      </c>
      <c r="D6054">
        <v>200</v>
      </c>
      <c r="E6054">
        <v>200</v>
      </c>
      <c r="F6054">
        <v>200</v>
      </c>
    </row>
    <row r="6055" spans="1:6" x14ac:dyDescent="0.25">
      <c r="A6055" t="s">
        <v>683</v>
      </c>
      <c r="B6055">
        <v>4921</v>
      </c>
      <c r="C6055">
        <v>1980</v>
      </c>
      <c r="D6055">
        <v>1980</v>
      </c>
      <c r="E6055">
        <v>1761</v>
      </c>
      <c r="F6055">
        <v>1761</v>
      </c>
    </row>
    <row r="6056" spans="1:6" x14ac:dyDescent="0.25">
      <c r="A6056" t="s">
        <v>684</v>
      </c>
      <c r="B6056">
        <v>4921</v>
      </c>
      <c r="C6056">
        <v>1320</v>
      </c>
      <c r="D6056">
        <v>1320</v>
      </c>
      <c r="E6056">
        <v>1174</v>
      </c>
      <c r="F6056">
        <v>1174</v>
      </c>
    </row>
    <row r="6057" spans="1:6" x14ac:dyDescent="0.25">
      <c r="A6057" t="s">
        <v>685</v>
      </c>
      <c r="B6057">
        <v>4921</v>
      </c>
      <c r="C6057">
        <v>2640</v>
      </c>
      <c r="D6057">
        <v>2640</v>
      </c>
      <c r="E6057">
        <v>2348</v>
      </c>
      <c r="F6057">
        <v>2348</v>
      </c>
    </row>
    <row r="6058" spans="1:6" x14ac:dyDescent="0.25">
      <c r="A6058" t="s">
        <v>686</v>
      </c>
      <c r="B6058">
        <v>4921</v>
      </c>
    </row>
    <row r="6059" spans="1:6" x14ac:dyDescent="0.25">
      <c r="A6059" t="s">
        <v>687</v>
      </c>
      <c r="B6059">
        <v>4921</v>
      </c>
    </row>
    <row r="6060" spans="1:6" x14ac:dyDescent="0.25">
      <c r="A6060" t="s">
        <v>688</v>
      </c>
      <c r="B6060">
        <v>4921</v>
      </c>
    </row>
    <row r="6061" spans="1:6" x14ac:dyDescent="0.25">
      <c r="A6061" t="s">
        <v>689</v>
      </c>
      <c r="B6061">
        <v>4921</v>
      </c>
      <c r="C6061" t="b">
        <v>0</v>
      </c>
      <c r="D6061" t="b">
        <v>0</v>
      </c>
      <c r="E6061" t="b">
        <v>0</v>
      </c>
      <c r="F6061" t="b">
        <v>0</v>
      </c>
    </row>
    <row r="6062" spans="1:6" x14ac:dyDescent="0.25">
      <c r="A6062" t="s">
        <v>690</v>
      </c>
      <c r="B6062">
        <v>4921</v>
      </c>
      <c r="C6062" t="b">
        <v>0</v>
      </c>
      <c r="D6062" t="b">
        <v>0</v>
      </c>
      <c r="E6062" t="b">
        <v>0</v>
      </c>
      <c r="F6062" t="b">
        <v>0</v>
      </c>
    </row>
    <row r="6063" spans="1:6" x14ac:dyDescent="0.25">
      <c r="A6063" t="s">
        <v>676</v>
      </c>
      <c r="B6063">
        <v>4924</v>
      </c>
      <c r="C6063">
        <v>291</v>
      </c>
      <c r="D6063">
        <v>4936</v>
      </c>
      <c r="E6063">
        <v>289</v>
      </c>
      <c r="F6063">
        <v>4921</v>
      </c>
    </row>
    <row r="6064" spans="1:6" x14ac:dyDescent="0.25">
      <c r="A6064" t="s">
        <v>36</v>
      </c>
      <c r="B6064">
        <v>4924</v>
      </c>
      <c r="C6064">
        <v>3</v>
      </c>
      <c r="D6064">
        <v>3</v>
      </c>
      <c r="E6064">
        <v>4</v>
      </c>
      <c r="F6064">
        <v>4</v>
      </c>
    </row>
    <row r="6065" spans="1:6" x14ac:dyDescent="0.25">
      <c r="A6065" t="s">
        <v>503</v>
      </c>
      <c r="B6065">
        <v>4924</v>
      </c>
      <c r="C6065" t="s">
        <v>868</v>
      </c>
      <c r="D6065" t="s">
        <v>868</v>
      </c>
      <c r="E6065" t="s">
        <v>832</v>
      </c>
      <c r="F6065" t="s">
        <v>832</v>
      </c>
    </row>
    <row r="6066" spans="1:6" x14ac:dyDescent="0.25">
      <c r="A6066" t="s">
        <v>677</v>
      </c>
      <c r="B6066">
        <v>4924</v>
      </c>
      <c r="C6066">
        <v>545</v>
      </c>
      <c r="D6066">
        <v>4469</v>
      </c>
      <c r="E6066">
        <v>504</v>
      </c>
      <c r="F6066">
        <v>834</v>
      </c>
    </row>
    <row r="6067" spans="1:6" x14ac:dyDescent="0.25">
      <c r="A6067" t="s">
        <v>42</v>
      </c>
      <c r="B6067">
        <v>4924</v>
      </c>
      <c r="C6067">
        <v>40</v>
      </c>
      <c r="D6067">
        <v>30</v>
      </c>
      <c r="E6067">
        <v>40</v>
      </c>
      <c r="F6067">
        <v>40</v>
      </c>
    </row>
    <row r="6068" spans="1:6" x14ac:dyDescent="0.25">
      <c r="A6068" t="s">
        <v>678</v>
      </c>
      <c r="B6068">
        <v>4924</v>
      </c>
      <c r="C6068">
        <v>9.3000000000000007</v>
      </c>
      <c r="D6068">
        <v>101.6</v>
      </c>
      <c r="E6068">
        <v>8.6</v>
      </c>
      <c r="F6068">
        <v>14.2</v>
      </c>
    </row>
    <row r="6069" spans="1:6" x14ac:dyDescent="0.25">
      <c r="A6069" t="s">
        <v>41</v>
      </c>
      <c r="B6069">
        <v>4924</v>
      </c>
      <c r="C6069">
        <v>0</v>
      </c>
      <c r="D6069">
        <v>0</v>
      </c>
      <c r="E6069">
        <v>0</v>
      </c>
      <c r="F6069">
        <v>0</v>
      </c>
    </row>
    <row r="6070" spans="1:6" x14ac:dyDescent="0.25">
      <c r="A6070" t="s">
        <v>679</v>
      </c>
      <c r="B6070">
        <v>4924</v>
      </c>
      <c r="C6070">
        <v>12</v>
      </c>
      <c r="D6070">
        <v>12</v>
      </c>
      <c r="E6070" t="s">
        <v>863</v>
      </c>
      <c r="F6070" t="s">
        <v>869</v>
      </c>
    </row>
    <row r="6071" spans="1:6" x14ac:dyDescent="0.25">
      <c r="A6071" t="s">
        <v>563</v>
      </c>
      <c r="B6071">
        <v>4924</v>
      </c>
      <c r="C6071">
        <v>0</v>
      </c>
      <c r="D6071">
        <v>0</v>
      </c>
      <c r="E6071">
        <v>0</v>
      </c>
      <c r="F6071">
        <v>0</v>
      </c>
    </row>
    <row r="6072" spans="1:6" x14ac:dyDescent="0.25">
      <c r="A6072" t="s">
        <v>680</v>
      </c>
      <c r="B6072">
        <v>4924</v>
      </c>
      <c r="C6072">
        <v>1</v>
      </c>
      <c r="D6072">
        <v>0</v>
      </c>
      <c r="E6072">
        <v>1</v>
      </c>
      <c r="F6072">
        <v>0</v>
      </c>
    </row>
    <row r="6073" spans="1:6" x14ac:dyDescent="0.25">
      <c r="A6073" t="s">
        <v>681</v>
      </c>
      <c r="B6073">
        <v>4924</v>
      </c>
      <c r="C6073">
        <v>16</v>
      </c>
      <c r="D6073">
        <v>16</v>
      </c>
      <c r="E6073">
        <v>16</v>
      </c>
      <c r="F6073">
        <v>16</v>
      </c>
    </row>
    <row r="6074" spans="1:6" x14ac:dyDescent="0.25">
      <c r="A6074" t="s">
        <v>682</v>
      </c>
      <c r="B6074">
        <v>4924</v>
      </c>
      <c r="C6074">
        <v>562</v>
      </c>
      <c r="D6074">
        <v>562</v>
      </c>
      <c r="E6074">
        <v>562</v>
      </c>
      <c r="F6074">
        <v>562</v>
      </c>
    </row>
    <row r="6075" spans="1:6" x14ac:dyDescent="0.25">
      <c r="A6075" t="s">
        <v>683</v>
      </c>
      <c r="B6075">
        <v>4924</v>
      </c>
      <c r="C6075">
        <v>1761</v>
      </c>
      <c r="D6075">
        <v>1320</v>
      </c>
      <c r="E6075">
        <v>1761</v>
      </c>
      <c r="F6075">
        <v>1761</v>
      </c>
    </row>
    <row r="6076" spans="1:6" x14ac:dyDescent="0.25">
      <c r="A6076" t="s">
        <v>684</v>
      </c>
      <c r="B6076">
        <v>4924</v>
      </c>
      <c r="C6076">
        <v>1174</v>
      </c>
      <c r="D6076">
        <v>880</v>
      </c>
      <c r="E6076">
        <v>1174</v>
      </c>
      <c r="F6076">
        <v>1174</v>
      </c>
    </row>
    <row r="6077" spans="1:6" x14ac:dyDescent="0.25">
      <c r="A6077" t="s">
        <v>685</v>
      </c>
      <c r="B6077">
        <v>4924</v>
      </c>
      <c r="C6077">
        <v>2348</v>
      </c>
      <c r="D6077">
        <v>1760</v>
      </c>
      <c r="E6077">
        <v>2348</v>
      </c>
      <c r="F6077">
        <v>2348</v>
      </c>
    </row>
    <row r="6078" spans="1:6" x14ac:dyDescent="0.25">
      <c r="A6078" t="s">
        <v>686</v>
      </c>
      <c r="B6078">
        <v>4924</v>
      </c>
    </row>
    <row r="6079" spans="1:6" x14ac:dyDescent="0.25">
      <c r="A6079" t="s">
        <v>687</v>
      </c>
      <c r="B6079">
        <v>4924</v>
      </c>
    </row>
    <row r="6080" spans="1:6" x14ac:dyDescent="0.25">
      <c r="A6080" t="s">
        <v>688</v>
      </c>
      <c r="B6080">
        <v>4924</v>
      </c>
    </row>
    <row r="6081" spans="1:6" x14ac:dyDescent="0.25">
      <c r="A6081" t="s">
        <v>689</v>
      </c>
      <c r="B6081">
        <v>4924</v>
      </c>
      <c r="C6081" t="b">
        <v>0</v>
      </c>
      <c r="D6081" t="b">
        <v>0</v>
      </c>
      <c r="E6081" t="b">
        <v>0</v>
      </c>
      <c r="F6081" t="b">
        <v>0</v>
      </c>
    </row>
    <row r="6082" spans="1:6" x14ac:dyDescent="0.25">
      <c r="A6082" t="s">
        <v>690</v>
      </c>
      <c r="B6082">
        <v>4924</v>
      </c>
      <c r="C6082" t="b">
        <v>0</v>
      </c>
      <c r="D6082" t="b">
        <v>0</v>
      </c>
      <c r="E6082" t="b">
        <v>0</v>
      </c>
      <c r="F6082" t="b">
        <v>0</v>
      </c>
    </row>
    <row r="6083" spans="1:6" x14ac:dyDescent="0.25">
      <c r="A6083" t="s">
        <v>676</v>
      </c>
      <c r="B6083">
        <v>4936</v>
      </c>
      <c r="C6083">
        <v>4924</v>
      </c>
      <c r="D6083">
        <v>5024</v>
      </c>
      <c r="F6083">
        <v>390</v>
      </c>
    </row>
    <row r="6084" spans="1:6" x14ac:dyDescent="0.25">
      <c r="A6084" t="s">
        <v>36</v>
      </c>
      <c r="B6084">
        <v>4936</v>
      </c>
      <c r="C6084">
        <v>2</v>
      </c>
      <c r="D6084">
        <v>3</v>
      </c>
      <c r="F6084">
        <v>2</v>
      </c>
    </row>
    <row r="6085" spans="1:6" x14ac:dyDescent="0.25">
      <c r="A6085" t="s">
        <v>503</v>
      </c>
      <c r="B6085">
        <v>4936</v>
      </c>
      <c r="C6085" t="s">
        <v>738</v>
      </c>
      <c r="D6085" t="s">
        <v>868</v>
      </c>
      <c r="F6085" t="s">
        <v>847</v>
      </c>
    </row>
    <row r="6086" spans="1:6" x14ac:dyDescent="0.25">
      <c r="A6086" t="s">
        <v>677</v>
      </c>
      <c r="B6086">
        <v>4936</v>
      </c>
      <c r="C6086">
        <v>4469</v>
      </c>
      <c r="D6086">
        <v>869</v>
      </c>
      <c r="F6086">
        <v>105</v>
      </c>
    </row>
    <row r="6087" spans="1:6" x14ac:dyDescent="0.25">
      <c r="A6087" t="s">
        <v>42</v>
      </c>
      <c r="B6087">
        <v>4936</v>
      </c>
      <c r="C6087">
        <v>25</v>
      </c>
      <c r="D6087">
        <v>30</v>
      </c>
      <c r="F6087">
        <v>30</v>
      </c>
    </row>
    <row r="6088" spans="1:6" x14ac:dyDescent="0.25">
      <c r="A6088" t="s">
        <v>678</v>
      </c>
      <c r="B6088">
        <v>4936</v>
      </c>
      <c r="C6088">
        <v>121.9</v>
      </c>
      <c r="D6088">
        <v>19.8</v>
      </c>
      <c r="F6088">
        <v>2.4</v>
      </c>
    </row>
    <row r="6089" spans="1:6" x14ac:dyDescent="0.25">
      <c r="A6089" t="s">
        <v>41</v>
      </c>
      <c r="B6089">
        <v>4936</v>
      </c>
      <c r="C6089">
        <v>0</v>
      </c>
      <c r="D6089">
        <v>0</v>
      </c>
      <c r="F6089">
        <v>0</v>
      </c>
    </row>
    <row r="6090" spans="1:6" x14ac:dyDescent="0.25">
      <c r="A6090" t="s">
        <v>679</v>
      </c>
      <c r="B6090">
        <v>4936</v>
      </c>
      <c r="C6090">
        <v>12</v>
      </c>
      <c r="D6090">
        <v>12</v>
      </c>
      <c r="F6090">
        <v>12</v>
      </c>
    </row>
    <row r="6091" spans="1:6" x14ac:dyDescent="0.25">
      <c r="A6091" t="s">
        <v>563</v>
      </c>
      <c r="B6091">
        <v>4936</v>
      </c>
      <c r="C6091">
        <v>0</v>
      </c>
      <c r="D6091">
        <v>0</v>
      </c>
      <c r="F6091">
        <v>0</v>
      </c>
    </row>
    <row r="6092" spans="1:6" x14ac:dyDescent="0.25">
      <c r="A6092" t="s">
        <v>680</v>
      </c>
      <c r="B6092">
        <v>4936</v>
      </c>
      <c r="C6092">
        <v>0</v>
      </c>
      <c r="D6092">
        <v>0</v>
      </c>
      <c r="F6092">
        <v>0</v>
      </c>
    </row>
    <row r="6093" spans="1:6" x14ac:dyDescent="0.25">
      <c r="A6093" t="s">
        <v>681</v>
      </c>
      <c r="B6093">
        <v>4936</v>
      </c>
      <c r="C6093">
        <v>16</v>
      </c>
      <c r="D6093">
        <v>16</v>
      </c>
      <c r="F6093">
        <v>16</v>
      </c>
    </row>
    <row r="6094" spans="1:6" x14ac:dyDescent="0.25">
      <c r="A6094" t="s">
        <v>682</v>
      </c>
      <c r="B6094">
        <v>4936</v>
      </c>
      <c r="C6094">
        <v>375</v>
      </c>
      <c r="D6094">
        <v>375</v>
      </c>
      <c r="F6094">
        <v>375</v>
      </c>
    </row>
    <row r="6095" spans="1:6" x14ac:dyDescent="0.25">
      <c r="A6095" t="s">
        <v>683</v>
      </c>
      <c r="B6095">
        <v>4936</v>
      </c>
      <c r="C6095">
        <v>1101</v>
      </c>
      <c r="D6095">
        <v>1320</v>
      </c>
      <c r="F6095">
        <v>1320</v>
      </c>
    </row>
    <row r="6096" spans="1:6" x14ac:dyDescent="0.25">
      <c r="A6096" t="s">
        <v>684</v>
      </c>
      <c r="B6096">
        <v>4936</v>
      </c>
      <c r="C6096">
        <v>734</v>
      </c>
      <c r="D6096">
        <v>880</v>
      </c>
      <c r="F6096">
        <v>880</v>
      </c>
    </row>
    <row r="6097" spans="1:6" x14ac:dyDescent="0.25">
      <c r="A6097" t="s">
        <v>685</v>
      </c>
      <c r="B6097">
        <v>4936</v>
      </c>
      <c r="C6097">
        <v>1468</v>
      </c>
      <c r="D6097">
        <v>1760</v>
      </c>
      <c r="F6097">
        <v>1760</v>
      </c>
    </row>
    <row r="6098" spans="1:6" x14ac:dyDescent="0.25">
      <c r="A6098" t="s">
        <v>686</v>
      </c>
      <c r="B6098">
        <v>4936</v>
      </c>
    </row>
    <row r="6099" spans="1:6" x14ac:dyDescent="0.25">
      <c r="A6099" t="s">
        <v>687</v>
      </c>
      <c r="B6099">
        <v>4936</v>
      </c>
    </row>
    <row r="6100" spans="1:6" x14ac:dyDescent="0.25">
      <c r="A6100" t="s">
        <v>688</v>
      </c>
      <c r="B6100">
        <v>4936</v>
      </c>
    </row>
    <row r="6101" spans="1:6" x14ac:dyDescent="0.25">
      <c r="A6101" t="s">
        <v>689</v>
      </c>
      <c r="B6101">
        <v>4936</v>
      </c>
      <c r="C6101" t="b">
        <v>0</v>
      </c>
      <c r="D6101" t="b">
        <v>0</v>
      </c>
      <c r="F6101" t="b">
        <v>0</v>
      </c>
    </row>
    <row r="6102" spans="1:6" x14ac:dyDescent="0.25">
      <c r="A6102" t="s">
        <v>690</v>
      </c>
      <c r="B6102">
        <v>4936</v>
      </c>
      <c r="C6102" t="b">
        <v>0</v>
      </c>
      <c r="D6102" t="b">
        <v>0</v>
      </c>
      <c r="F6102" t="b">
        <v>0</v>
      </c>
    </row>
    <row r="6103" spans="1:6" x14ac:dyDescent="0.25">
      <c r="A6103" t="s">
        <v>676</v>
      </c>
      <c r="B6103">
        <v>5000</v>
      </c>
      <c r="C6103">
        <v>4915</v>
      </c>
      <c r="D6103">
        <v>5025</v>
      </c>
      <c r="E6103">
        <v>5012</v>
      </c>
    </row>
    <row r="6104" spans="1:6" x14ac:dyDescent="0.25">
      <c r="A6104" t="s">
        <v>36</v>
      </c>
      <c r="B6104">
        <v>5000</v>
      </c>
      <c r="C6104">
        <v>4</v>
      </c>
      <c r="D6104">
        <v>4</v>
      </c>
      <c r="E6104">
        <v>4</v>
      </c>
    </row>
    <row r="6105" spans="1:6" x14ac:dyDescent="0.25">
      <c r="A6105" t="s">
        <v>503</v>
      </c>
      <c r="B6105">
        <v>5000</v>
      </c>
      <c r="C6105" t="s">
        <v>817</v>
      </c>
      <c r="D6105" t="s">
        <v>817</v>
      </c>
      <c r="E6105" t="s">
        <v>753</v>
      </c>
    </row>
    <row r="6106" spans="1:6" x14ac:dyDescent="0.25">
      <c r="A6106" t="s">
        <v>677</v>
      </c>
      <c r="B6106">
        <v>5000</v>
      </c>
      <c r="C6106">
        <v>3904</v>
      </c>
      <c r="D6106">
        <v>1198</v>
      </c>
      <c r="E6106">
        <v>2642</v>
      </c>
    </row>
    <row r="6107" spans="1:6" x14ac:dyDescent="0.25">
      <c r="A6107" t="s">
        <v>42</v>
      </c>
      <c r="B6107">
        <v>5000</v>
      </c>
      <c r="C6107">
        <v>25</v>
      </c>
      <c r="D6107">
        <v>25</v>
      </c>
      <c r="E6107">
        <v>30</v>
      </c>
    </row>
    <row r="6108" spans="1:6" x14ac:dyDescent="0.25">
      <c r="A6108" t="s">
        <v>678</v>
      </c>
      <c r="B6108">
        <v>5000</v>
      </c>
      <c r="C6108">
        <v>106.5</v>
      </c>
      <c r="D6108">
        <v>32.700000000000003</v>
      </c>
      <c r="E6108">
        <v>60</v>
      </c>
    </row>
    <row r="6109" spans="1:6" x14ac:dyDescent="0.25">
      <c r="A6109" t="s">
        <v>41</v>
      </c>
      <c r="B6109">
        <v>5000</v>
      </c>
      <c r="C6109">
        <v>0</v>
      </c>
      <c r="D6109">
        <v>0</v>
      </c>
      <c r="E6109">
        <v>0</v>
      </c>
    </row>
    <row r="6110" spans="1:6" x14ac:dyDescent="0.25">
      <c r="A6110" t="s">
        <v>679</v>
      </c>
      <c r="B6110">
        <v>5000</v>
      </c>
      <c r="C6110">
        <v>24</v>
      </c>
      <c r="D6110">
        <v>24</v>
      </c>
      <c r="E6110">
        <v>24</v>
      </c>
    </row>
    <row r="6111" spans="1:6" x14ac:dyDescent="0.25">
      <c r="A6111" t="s">
        <v>563</v>
      </c>
      <c r="B6111">
        <v>5000</v>
      </c>
      <c r="C6111">
        <v>0</v>
      </c>
      <c r="D6111">
        <v>0</v>
      </c>
      <c r="E6111">
        <v>0</v>
      </c>
    </row>
    <row r="6112" spans="1:6" x14ac:dyDescent="0.25">
      <c r="A6112" t="s">
        <v>680</v>
      </c>
      <c r="B6112">
        <v>5000</v>
      </c>
      <c r="C6112">
        <v>1</v>
      </c>
      <c r="D6112">
        <v>1</v>
      </c>
      <c r="E6112">
        <v>0</v>
      </c>
    </row>
    <row r="6113" spans="1:6" x14ac:dyDescent="0.25">
      <c r="A6113" t="s">
        <v>681</v>
      </c>
      <c r="B6113">
        <v>5000</v>
      </c>
      <c r="C6113">
        <v>16</v>
      </c>
      <c r="D6113">
        <v>16</v>
      </c>
      <c r="E6113">
        <v>16</v>
      </c>
    </row>
    <row r="6114" spans="1:6" x14ac:dyDescent="0.25">
      <c r="A6114" t="s">
        <v>682</v>
      </c>
      <c r="B6114">
        <v>5000</v>
      </c>
      <c r="C6114">
        <v>375</v>
      </c>
      <c r="D6114">
        <v>375</v>
      </c>
      <c r="E6114">
        <v>375</v>
      </c>
    </row>
    <row r="6115" spans="1:6" x14ac:dyDescent="0.25">
      <c r="A6115" t="s">
        <v>683</v>
      </c>
      <c r="B6115">
        <v>5000</v>
      </c>
      <c r="C6115">
        <v>1101</v>
      </c>
      <c r="D6115">
        <v>1101</v>
      </c>
      <c r="E6115">
        <v>1320</v>
      </c>
    </row>
    <row r="6116" spans="1:6" x14ac:dyDescent="0.25">
      <c r="A6116" t="s">
        <v>684</v>
      </c>
      <c r="B6116">
        <v>5000</v>
      </c>
      <c r="C6116">
        <v>734</v>
      </c>
      <c r="D6116">
        <v>734</v>
      </c>
      <c r="E6116">
        <v>880</v>
      </c>
    </row>
    <row r="6117" spans="1:6" x14ac:dyDescent="0.25">
      <c r="A6117" t="s">
        <v>685</v>
      </c>
      <c r="B6117">
        <v>5000</v>
      </c>
      <c r="C6117">
        <v>1468</v>
      </c>
      <c r="D6117">
        <v>1468</v>
      </c>
      <c r="E6117">
        <v>1760</v>
      </c>
    </row>
    <row r="6118" spans="1:6" x14ac:dyDescent="0.25">
      <c r="A6118" t="s">
        <v>686</v>
      </c>
      <c r="B6118">
        <v>5000</v>
      </c>
    </row>
    <row r="6119" spans="1:6" x14ac:dyDescent="0.25">
      <c r="A6119" t="s">
        <v>687</v>
      </c>
      <c r="B6119">
        <v>5000</v>
      </c>
    </row>
    <row r="6120" spans="1:6" x14ac:dyDescent="0.25">
      <c r="A6120" t="s">
        <v>688</v>
      </c>
      <c r="B6120">
        <v>5000</v>
      </c>
    </row>
    <row r="6121" spans="1:6" x14ac:dyDescent="0.25">
      <c r="A6121" t="s">
        <v>689</v>
      </c>
      <c r="B6121">
        <v>5000</v>
      </c>
      <c r="C6121" t="b">
        <v>0</v>
      </c>
      <c r="D6121" t="b">
        <v>0</v>
      </c>
      <c r="E6121" t="b">
        <v>0</v>
      </c>
    </row>
    <row r="6122" spans="1:6" x14ac:dyDescent="0.25">
      <c r="A6122" t="s">
        <v>690</v>
      </c>
      <c r="B6122">
        <v>5000</v>
      </c>
      <c r="C6122" t="b">
        <v>0</v>
      </c>
      <c r="D6122" t="b">
        <v>0</v>
      </c>
      <c r="E6122" t="b">
        <v>0</v>
      </c>
    </row>
    <row r="6123" spans="1:6" x14ac:dyDescent="0.25">
      <c r="A6123" t="s">
        <v>676</v>
      </c>
      <c r="B6123">
        <v>5012</v>
      </c>
      <c r="D6123">
        <v>347</v>
      </c>
      <c r="E6123">
        <v>5020</v>
      </c>
      <c r="F6123">
        <v>5000</v>
      </c>
    </row>
    <row r="6124" spans="1:6" x14ac:dyDescent="0.25">
      <c r="A6124" t="s">
        <v>36</v>
      </c>
      <c r="B6124">
        <v>5012</v>
      </c>
      <c r="D6124">
        <v>4</v>
      </c>
      <c r="E6124">
        <v>4</v>
      </c>
      <c r="F6124">
        <v>2</v>
      </c>
    </row>
    <row r="6125" spans="1:6" x14ac:dyDescent="0.25">
      <c r="A6125" t="s">
        <v>503</v>
      </c>
      <c r="B6125">
        <v>5012</v>
      </c>
      <c r="D6125" t="s">
        <v>811</v>
      </c>
      <c r="E6125" t="s">
        <v>870</v>
      </c>
      <c r="F6125" t="s">
        <v>753</v>
      </c>
    </row>
    <row r="6126" spans="1:6" x14ac:dyDescent="0.25">
      <c r="A6126" t="s">
        <v>677</v>
      </c>
      <c r="B6126">
        <v>5012</v>
      </c>
      <c r="D6126">
        <v>1026</v>
      </c>
      <c r="E6126">
        <v>1435</v>
      </c>
      <c r="F6126">
        <v>2642</v>
      </c>
    </row>
    <row r="6127" spans="1:6" x14ac:dyDescent="0.25">
      <c r="A6127" t="s">
        <v>42</v>
      </c>
      <c r="B6127">
        <v>5012</v>
      </c>
      <c r="D6127">
        <v>30</v>
      </c>
      <c r="E6127">
        <v>30</v>
      </c>
      <c r="F6127">
        <v>30</v>
      </c>
    </row>
    <row r="6128" spans="1:6" x14ac:dyDescent="0.25">
      <c r="A6128" t="s">
        <v>678</v>
      </c>
      <c r="B6128">
        <v>5012</v>
      </c>
      <c r="D6128">
        <v>23.3</v>
      </c>
      <c r="E6128">
        <v>32.6</v>
      </c>
      <c r="F6128">
        <v>60</v>
      </c>
    </row>
    <row r="6129" spans="1:6" x14ac:dyDescent="0.25">
      <c r="A6129" t="s">
        <v>41</v>
      </c>
      <c r="B6129">
        <v>5012</v>
      </c>
      <c r="D6129">
        <v>0</v>
      </c>
      <c r="E6129">
        <v>0</v>
      </c>
      <c r="F6129">
        <v>0</v>
      </c>
    </row>
    <row r="6130" spans="1:6" x14ac:dyDescent="0.25">
      <c r="A6130" t="s">
        <v>679</v>
      </c>
      <c r="B6130">
        <v>5012</v>
      </c>
      <c r="D6130">
        <v>24</v>
      </c>
      <c r="E6130">
        <v>36</v>
      </c>
      <c r="F6130">
        <v>36</v>
      </c>
    </row>
    <row r="6131" spans="1:6" x14ac:dyDescent="0.25">
      <c r="A6131" t="s">
        <v>563</v>
      </c>
      <c r="B6131">
        <v>5012</v>
      </c>
      <c r="D6131">
        <v>0</v>
      </c>
      <c r="E6131">
        <v>0</v>
      </c>
      <c r="F6131">
        <v>0</v>
      </c>
    </row>
    <row r="6132" spans="1:6" x14ac:dyDescent="0.25">
      <c r="A6132" t="s">
        <v>680</v>
      </c>
      <c r="B6132">
        <v>5012</v>
      </c>
      <c r="D6132">
        <v>0</v>
      </c>
      <c r="E6132">
        <v>0</v>
      </c>
      <c r="F6132">
        <v>0</v>
      </c>
    </row>
    <row r="6133" spans="1:6" x14ac:dyDescent="0.25">
      <c r="A6133" t="s">
        <v>681</v>
      </c>
      <c r="B6133">
        <v>5012</v>
      </c>
      <c r="D6133">
        <v>16</v>
      </c>
      <c r="E6133">
        <v>16</v>
      </c>
      <c r="F6133">
        <v>16</v>
      </c>
    </row>
    <row r="6134" spans="1:6" x14ac:dyDescent="0.25">
      <c r="A6134" t="s">
        <v>682</v>
      </c>
      <c r="B6134">
        <v>5012</v>
      </c>
      <c r="D6134">
        <v>375</v>
      </c>
      <c r="E6134">
        <v>375</v>
      </c>
      <c r="F6134">
        <v>375</v>
      </c>
    </row>
    <row r="6135" spans="1:6" x14ac:dyDescent="0.25">
      <c r="A6135" t="s">
        <v>683</v>
      </c>
      <c r="B6135">
        <v>5012</v>
      </c>
      <c r="D6135">
        <v>1320</v>
      </c>
      <c r="E6135">
        <v>1320</v>
      </c>
      <c r="F6135">
        <v>1320</v>
      </c>
    </row>
    <row r="6136" spans="1:6" x14ac:dyDescent="0.25">
      <c r="A6136" t="s">
        <v>684</v>
      </c>
      <c r="B6136">
        <v>5012</v>
      </c>
      <c r="D6136">
        <v>880</v>
      </c>
      <c r="E6136">
        <v>880</v>
      </c>
      <c r="F6136">
        <v>880</v>
      </c>
    </row>
    <row r="6137" spans="1:6" x14ac:dyDescent="0.25">
      <c r="A6137" t="s">
        <v>685</v>
      </c>
      <c r="B6137">
        <v>5012</v>
      </c>
      <c r="D6137">
        <v>1760</v>
      </c>
      <c r="E6137">
        <v>1760</v>
      </c>
      <c r="F6137">
        <v>1760</v>
      </c>
    </row>
    <row r="6138" spans="1:6" x14ac:dyDescent="0.25">
      <c r="A6138" t="s">
        <v>686</v>
      </c>
      <c r="B6138">
        <v>5012</v>
      </c>
    </row>
    <row r="6139" spans="1:6" x14ac:dyDescent="0.25">
      <c r="A6139" t="s">
        <v>687</v>
      </c>
      <c r="B6139">
        <v>5012</v>
      </c>
    </row>
    <row r="6140" spans="1:6" x14ac:dyDescent="0.25">
      <c r="A6140" t="s">
        <v>688</v>
      </c>
      <c r="B6140">
        <v>5012</v>
      </c>
    </row>
    <row r="6141" spans="1:6" x14ac:dyDescent="0.25">
      <c r="A6141" t="s">
        <v>689</v>
      </c>
      <c r="B6141">
        <v>5012</v>
      </c>
      <c r="D6141" t="b">
        <v>0</v>
      </c>
      <c r="E6141" t="b">
        <v>0</v>
      </c>
      <c r="F6141" t="b">
        <v>0</v>
      </c>
    </row>
    <row r="6142" spans="1:6" x14ac:dyDescent="0.25">
      <c r="A6142" t="s">
        <v>690</v>
      </c>
      <c r="B6142">
        <v>5012</v>
      </c>
      <c r="D6142" t="b">
        <v>0</v>
      </c>
      <c r="E6142" t="b">
        <v>0</v>
      </c>
      <c r="F6142" t="b">
        <v>0</v>
      </c>
    </row>
    <row r="6143" spans="1:6" x14ac:dyDescent="0.25">
      <c r="A6143" t="s">
        <v>676</v>
      </c>
      <c r="B6143">
        <v>5020</v>
      </c>
      <c r="C6143">
        <v>352</v>
      </c>
      <c r="D6143">
        <v>351</v>
      </c>
      <c r="E6143">
        <v>5021</v>
      </c>
      <c r="F6143">
        <v>5012</v>
      </c>
    </row>
    <row r="6144" spans="1:6" x14ac:dyDescent="0.25">
      <c r="A6144" t="s">
        <v>36</v>
      </c>
      <c r="B6144">
        <v>5020</v>
      </c>
      <c r="C6144">
        <v>3</v>
      </c>
      <c r="D6144">
        <v>0</v>
      </c>
      <c r="E6144">
        <v>3</v>
      </c>
      <c r="F6144">
        <v>5</v>
      </c>
    </row>
    <row r="6145" spans="1:6" x14ac:dyDescent="0.25">
      <c r="A6145" t="s">
        <v>503</v>
      </c>
      <c r="B6145">
        <v>5020</v>
      </c>
      <c r="C6145" t="s">
        <v>837</v>
      </c>
      <c r="E6145" t="s">
        <v>870</v>
      </c>
      <c r="F6145" t="s">
        <v>870</v>
      </c>
    </row>
    <row r="6146" spans="1:6" x14ac:dyDescent="0.25">
      <c r="A6146" t="s">
        <v>677</v>
      </c>
      <c r="B6146">
        <v>5020</v>
      </c>
      <c r="C6146">
        <v>369</v>
      </c>
      <c r="D6146">
        <v>200</v>
      </c>
      <c r="E6146">
        <v>376</v>
      </c>
      <c r="F6146">
        <v>1435</v>
      </c>
    </row>
    <row r="6147" spans="1:6" x14ac:dyDescent="0.25">
      <c r="A6147" t="s">
        <v>42</v>
      </c>
      <c r="B6147">
        <v>5020</v>
      </c>
      <c r="C6147">
        <v>30</v>
      </c>
      <c r="D6147">
        <v>30</v>
      </c>
      <c r="E6147">
        <v>30</v>
      </c>
      <c r="F6147">
        <v>30</v>
      </c>
    </row>
    <row r="6148" spans="1:6" x14ac:dyDescent="0.25">
      <c r="A6148" t="s">
        <v>678</v>
      </c>
      <c r="B6148">
        <v>5020</v>
      </c>
      <c r="C6148">
        <v>8.4</v>
      </c>
      <c r="D6148">
        <v>4.5</v>
      </c>
      <c r="E6148">
        <v>8.5</v>
      </c>
      <c r="F6148">
        <v>32.6</v>
      </c>
    </row>
    <row r="6149" spans="1:6" x14ac:dyDescent="0.25">
      <c r="A6149" t="s">
        <v>41</v>
      </c>
      <c r="B6149">
        <v>5020</v>
      </c>
      <c r="C6149">
        <v>0</v>
      </c>
      <c r="D6149">
        <v>0</v>
      </c>
      <c r="E6149">
        <v>0</v>
      </c>
      <c r="F6149">
        <v>0</v>
      </c>
    </row>
    <row r="6150" spans="1:6" x14ac:dyDescent="0.25">
      <c r="A6150" t="s">
        <v>679</v>
      </c>
      <c r="B6150">
        <v>5020</v>
      </c>
      <c r="C6150">
        <v>0</v>
      </c>
      <c r="D6150">
        <v>0</v>
      </c>
      <c r="E6150">
        <v>12</v>
      </c>
      <c r="F6150">
        <v>12</v>
      </c>
    </row>
    <row r="6151" spans="1:6" x14ac:dyDescent="0.25">
      <c r="A6151" t="s">
        <v>563</v>
      </c>
      <c r="B6151">
        <v>5020</v>
      </c>
      <c r="C6151">
        <v>0</v>
      </c>
      <c r="D6151">
        <v>0</v>
      </c>
      <c r="E6151">
        <v>0</v>
      </c>
      <c r="F6151">
        <v>0</v>
      </c>
    </row>
    <row r="6152" spans="1:6" x14ac:dyDescent="0.25">
      <c r="A6152" t="s">
        <v>680</v>
      </c>
      <c r="B6152">
        <v>5020</v>
      </c>
      <c r="C6152">
        <v>0</v>
      </c>
      <c r="D6152">
        <v>0</v>
      </c>
      <c r="E6152">
        <v>0</v>
      </c>
      <c r="F6152">
        <v>0</v>
      </c>
    </row>
    <row r="6153" spans="1:6" x14ac:dyDescent="0.25">
      <c r="A6153" t="s">
        <v>681</v>
      </c>
      <c r="B6153">
        <v>5020</v>
      </c>
      <c r="C6153">
        <v>16</v>
      </c>
      <c r="D6153">
        <v>16</v>
      </c>
      <c r="E6153">
        <v>16</v>
      </c>
      <c r="F6153">
        <v>16</v>
      </c>
    </row>
    <row r="6154" spans="1:6" x14ac:dyDescent="0.25">
      <c r="A6154" t="s">
        <v>682</v>
      </c>
      <c r="B6154">
        <v>5020</v>
      </c>
      <c r="C6154">
        <v>647</v>
      </c>
      <c r="D6154">
        <v>647</v>
      </c>
      <c r="E6154">
        <v>647</v>
      </c>
      <c r="F6154">
        <v>647</v>
      </c>
    </row>
    <row r="6155" spans="1:6" x14ac:dyDescent="0.25">
      <c r="A6155" t="s">
        <v>683</v>
      </c>
      <c r="B6155">
        <v>5020</v>
      </c>
      <c r="C6155">
        <v>1320</v>
      </c>
      <c r="D6155">
        <v>1320</v>
      </c>
      <c r="E6155">
        <v>1320</v>
      </c>
      <c r="F6155">
        <v>1320</v>
      </c>
    </row>
    <row r="6156" spans="1:6" x14ac:dyDescent="0.25">
      <c r="A6156" t="s">
        <v>684</v>
      </c>
      <c r="B6156">
        <v>5020</v>
      </c>
      <c r="C6156">
        <v>880</v>
      </c>
      <c r="D6156">
        <v>880</v>
      </c>
      <c r="E6156">
        <v>880</v>
      </c>
      <c r="F6156">
        <v>880</v>
      </c>
    </row>
    <row r="6157" spans="1:6" x14ac:dyDescent="0.25">
      <c r="A6157" t="s">
        <v>685</v>
      </c>
      <c r="B6157">
        <v>5020</v>
      </c>
      <c r="C6157">
        <v>1760</v>
      </c>
      <c r="D6157">
        <v>1760</v>
      </c>
      <c r="E6157">
        <v>1760</v>
      </c>
      <c r="F6157">
        <v>1760</v>
      </c>
    </row>
    <row r="6158" spans="1:6" x14ac:dyDescent="0.25">
      <c r="A6158" t="s">
        <v>686</v>
      </c>
      <c r="B6158">
        <v>5020</v>
      </c>
    </row>
    <row r="6159" spans="1:6" x14ac:dyDescent="0.25">
      <c r="A6159" t="s">
        <v>687</v>
      </c>
      <c r="B6159">
        <v>5020</v>
      </c>
    </row>
    <row r="6160" spans="1:6" x14ac:dyDescent="0.25">
      <c r="A6160" t="s">
        <v>688</v>
      </c>
      <c r="B6160">
        <v>5020</v>
      </c>
    </row>
    <row r="6161" spans="1:6" x14ac:dyDescent="0.25">
      <c r="A6161" t="s">
        <v>689</v>
      </c>
      <c r="B6161">
        <v>5020</v>
      </c>
      <c r="C6161" t="b">
        <v>0</v>
      </c>
      <c r="D6161" t="b">
        <v>0</v>
      </c>
      <c r="E6161" t="b">
        <v>0</v>
      </c>
      <c r="F6161" t="b">
        <v>0</v>
      </c>
    </row>
    <row r="6162" spans="1:6" x14ac:dyDescent="0.25">
      <c r="A6162" t="s">
        <v>690</v>
      </c>
      <c r="B6162">
        <v>5020</v>
      </c>
      <c r="C6162" t="b">
        <v>0</v>
      </c>
      <c r="D6162" t="b">
        <v>0</v>
      </c>
      <c r="E6162" t="b">
        <v>0</v>
      </c>
      <c r="F6162" t="b">
        <v>0</v>
      </c>
    </row>
    <row r="6163" spans="1:6" x14ac:dyDescent="0.25">
      <c r="A6163" t="s">
        <v>676</v>
      </c>
      <c r="B6163">
        <v>5021</v>
      </c>
      <c r="C6163">
        <v>355</v>
      </c>
      <c r="D6163">
        <v>354</v>
      </c>
      <c r="E6163">
        <v>5024</v>
      </c>
      <c r="F6163">
        <v>5020</v>
      </c>
    </row>
    <row r="6164" spans="1:6" x14ac:dyDescent="0.25">
      <c r="A6164" t="s">
        <v>36</v>
      </c>
      <c r="B6164">
        <v>5021</v>
      </c>
      <c r="C6164">
        <v>1</v>
      </c>
      <c r="D6164">
        <v>3</v>
      </c>
      <c r="E6164">
        <v>4</v>
      </c>
      <c r="F6164">
        <v>5</v>
      </c>
    </row>
    <row r="6165" spans="1:6" x14ac:dyDescent="0.25">
      <c r="A6165" t="s">
        <v>503</v>
      </c>
      <c r="B6165">
        <v>5021</v>
      </c>
      <c r="D6165" t="s">
        <v>837</v>
      </c>
      <c r="E6165" t="s">
        <v>870</v>
      </c>
      <c r="F6165" t="s">
        <v>870</v>
      </c>
    </row>
    <row r="6166" spans="1:6" x14ac:dyDescent="0.25">
      <c r="A6166" t="s">
        <v>677</v>
      </c>
      <c r="B6166">
        <v>5021</v>
      </c>
      <c r="C6166">
        <v>406</v>
      </c>
      <c r="D6166">
        <v>302</v>
      </c>
      <c r="E6166">
        <v>849</v>
      </c>
      <c r="F6166">
        <v>376</v>
      </c>
    </row>
    <row r="6167" spans="1:6" x14ac:dyDescent="0.25">
      <c r="A6167" t="s">
        <v>42</v>
      </c>
      <c r="B6167">
        <v>5021</v>
      </c>
      <c r="C6167">
        <v>30</v>
      </c>
      <c r="D6167">
        <v>30</v>
      </c>
      <c r="E6167">
        <v>30</v>
      </c>
      <c r="F6167">
        <v>30</v>
      </c>
    </row>
    <row r="6168" spans="1:6" x14ac:dyDescent="0.25">
      <c r="A6168" t="s">
        <v>678</v>
      </c>
      <c r="B6168">
        <v>5021</v>
      </c>
      <c r="C6168">
        <v>9.1999999999999993</v>
      </c>
      <c r="D6168">
        <v>6.9</v>
      </c>
      <c r="E6168">
        <v>19.3</v>
      </c>
      <c r="F6168">
        <v>8.5</v>
      </c>
    </row>
    <row r="6169" spans="1:6" x14ac:dyDescent="0.25">
      <c r="A6169" t="s">
        <v>41</v>
      </c>
      <c r="B6169">
        <v>5021</v>
      </c>
      <c r="C6169">
        <v>0</v>
      </c>
      <c r="D6169">
        <v>0</v>
      </c>
      <c r="E6169">
        <v>0</v>
      </c>
      <c r="F6169">
        <v>0</v>
      </c>
    </row>
    <row r="6170" spans="1:6" x14ac:dyDescent="0.25">
      <c r="A6170" t="s">
        <v>679</v>
      </c>
      <c r="B6170">
        <v>5021</v>
      </c>
      <c r="C6170">
        <v>12</v>
      </c>
      <c r="D6170">
        <v>12</v>
      </c>
      <c r="E6170">
        <v>24</v>
      </c>
      <c r="F6170">
        <v>24</v>
      </c>
    </row>
    <row r="6171" spans="1:6" x14ac:dyDescent="0.25">
      <c r="A6171" t="s">
        <v>563</v>
      </c>
      <c r="B6171">
        <v>5021</v>
      </c>
      <c r="C6171">
        <v>0</v>
      </c>
      <c r="D6171">
        <v>0</v>
      </c>
      <c r="E6171">
        <v>0</v>
      </c>
      <c r="F6171">
        <v>0</v>
      </c>
    </row>
    <row r="6172" spans="1:6" x14ac:dyDescent="0.25">
      <c r="A6172" t="s">
        <v>680</v>
      </c>
      <c r="B6172">
        <v>5021</v>
      </c>
      <c r="C6172">
        <v>0</v>
      </c>
      <c r="D6172">
        <v>0</v>
      </c>
      <c r="E6172">
        <v>0</v>
      </c>
      <c r="F6172">
        <v>0</v>
      </c>
    </row>
    <row r="6173" spans="1:6" x14ac:dyDescent="0.25">
      <c r="A6173" t="s">
        <v>681</v>
      </c>
      <c r="B6173">
        <v>5021</v>
      </c>
      <c r="C6173">
        <v>16</v>
      </c>
      <c r="D6173">
        <v>16</v>
      </c>
      <c r="E6173">
        <v>16</v>
      </c>
      <c r="F6173">
        <v>16</v>
      </c>
    </row>
    <row r="6174" spans="1:6" x14ac:dyDescent="0.25">
      <c r="A6174" t="s">
        <v>682</v>
      </c>
      <c r="B6174">
        <v>5021</v>
      </c>
      <c r="C6174">
        <v>647</v>
      </c>
      <c r="D6174">
        <v>647</v>
      </c>
      <c r="E6174">
        <v>647</v>
      </c>
      <c r="F6174">
        <v>647</v>
      </c>
    </row>
    <row r="6175" spans="1:6" x14ac:dyDescent="0.25">
      <c r="A6175" t="s">
        <v>683</v>
      </c>
      <c r="B6175">
        <v>5021</v>
      </c>
      <c r="C6175">
        <v>1320</v>
      </c>
      <c r="D6175">
        <v>1320</v>
      </c>
      <c r="E6175">
        <v>1320</v>
      </c>
      <c r="F6175">
        <v>1320</v>
      </c>
    </row>
    <row r="6176" spans="1:6" x14ac:dyDescent="0.25">
      <c r="A6176" t="s">
        <v>684</v>
      </c>
      <c r="B6176">
        <v>5021</v>
      </c>
      <c r="C6176">
        <v>880</v>
      </c>
      <c r="D6176">
        <v>880</v>
      </c>
      <c r="E6176">
        <v>880</v>
      </c>
      <c r="F6176">
        <v>880</v>
      </c>
    </row>
    <row r="6177" spans="1:6" x14ac:dyDescent="0.25">
      <c r="A6177" t="s">
        <v>685</v>
      </c>
      <c r="B6177">
        <v>5021</v>
      </c>
      <c r="C6177">
        <v>1760</v>
      </c>
      <c r="D6177">
        <v>1760</v>
      </c>
      <c r="E6177">
        <v>1760</v>
      </c>
      <c r="F6177">
        <v>1760</v>
      </c>
    </row>
    <row r="6178" spans="1:6" x14ac:dyDescent="0.25">
      <c r="A6178" t="s">
        <v>686</v>
      </c>
      <c r="B6178">
        <v>5021</v>
      </c>
    </row>
    <row r="6179" spans="1:6" x14ac:dyDescent="0.25">
      <c r="A6179" t="s">
        <v>687</v>
      </c>
      <c r="B6179">
        <v>5021</v>
      </c>
    </row>
    <row r="6180" spans="1:6" x14ac:dyDescent="0.25">
      <c r="A6180" t="s">
        <v>688</v>
      </c>
      <c r="B6180">
        <v>5021</v>
      </c>
    </row>
    <row r="6181" spans="1:6" x14ac:dyDescent="0.25">
      <c r="A6181" t="s">
        <v>689</v>
      </c>
      <c r="B6181">
        <v>5021</v>
      </c>
      <c r="C6181" t="b">
        <v>0</v>
      </c>
      <c r="D6181" t="b">
        <v>0</v>
      </c>
      <c r="E6181" t="b">
        <v>0</v>
      </c>
      <c r="F6181" t="b">
        <v>0</v>
      </c>
    </row>
    <row r="6182" spans="1:6" x14ac:dyDescent="0.25">
      <c r="A6182" t="s">
        <v>690</v>
      </c>
      <c r="B6182">
        <v>5021</v>
      </c>
      <c r="C6182" t="b">
        <v>0</v>
      </c>
      <c r="D6182" t="b">
        <v>0</v>
      </c>
      <c r="E6182" t="b">
        <v>0</v>
      </c>
      <c r="F6182" t="b">
        <v>0</v>
      </c>
    </row>
    <row r="6183" spans="1:6" x14ac:dyDescent="0.25">
      <c r="A6183" t="s">
        <v>676</v>
      </c>
      <c r="B6183">
        <v>5024</v>
      </c>
      <c r="C6183">
        <v>4936</v>
      </c>
      <c r="D6183">
        <v>5074</v>
      </c>
      <c r="F6183">
        <v>5021</v>
      </c>
    </row>
    <row r="6184" spans="1:6" x14ac:dyDescent="0.25">
      <c r="A6184" t="s">
        <v>36</v>
      </c>
      <c r="B6184">
        <v>5024</v>
      </c>
      <c r="C6184">
        <v>3</v>
      </c>
      <c r="D6184">
        <v>3</v>
      </c>
      <c r="F6184">
        <v>4</v>
      </c>
    </row>
    <row r="6185" spans="1:6" x14ac:dyDescent="0.25">
      <c r="A6185" t="s">
        <v>503</v>
      </c>
      <c r="B6185">
        <v>5024</v>
      </c>
      <c r="C6185" t="s">
        <v>738</v>
      </c>
      <c r="D6185" t="s">
        <v>868</v>
      </c>
      <c r="F6185" t="s">
        <v>870</v>
      </c>
    </row>
    <row r="6186" spans="1:6" x14ac:dyDescent="0.25">
      <c r="A6186" t="s">
        <v>677</v>
      </c>
      <c r="B6186">
        <v>5024</v>
      </c>
      <c r="C6186">
        <v>869</v>
      </c>
      <c r="D6186">
        <v>2621</v>
      </c>
      <c r="F6186">
        <v>849</v>
      </c>
    </row>
    <row r="6187" spans="1:6" x14ac:dyDescent="0.25">
      <c r="A6187" t="s">
        <v>42</v>
      </c>
      <c r="B6187">
        <v>5024</v>
      </c>
      <c r="C6187">
        <v>25</v>
      </c>
      <c r="D6187">
        <v>40</v>
      </c>
      <c r="F6187">
        <v>30</v>
      </c>
    </row>
    <row r="6188" spans="1:6" x14ac:dyDescent="0.25">
      <c r="A6188" t="s">
        <v>678</v>
      </c>
      <c r="B6188">
        <v>5024</v>
      </c>
      <c r="C6188">
        <v>23.7</v>
      </c>
      <c r="D6188">
        <v>44.7</v>
      </c>
      <c r="F6188">
        <v>19.3</v>
      </c>
    </row>
    <row r="6189" spans="1:6" x14ac:dyDescent="0.25">
      <c r="A6189" t="s">
        <v>41</v>
      </c>
      <c r="B6189">
        <v>5024</v>
      </c>
      <c r="C6189">
        <v>0</v>
      </c>
      <c r="D6189">
        <v>0</v>
      </c>
      <c r="F6189">
        <v>0</v>
      </c>
    </row>
    <row r="6190" spans="1:6" x14ac:dyDescent="0.25">
      <c r="A6190" t="s">
        <v>679</v>
      </c>
      <c r="B6190">
        <v>5024</v>
      </c>
      <c r="C6190">
        <v>12</v>
      </c>
      <c r="D6190">
        <v>12</v>
      </c>
      <c r="F6190">
        <v>24</v>
      </c>
    </row>
    <row r="6191" spans="1:6" x14ac:dyDescent="0.25">
      <c r="A6191" t="s">
        <v>563</v>
      </c>
      <c r="B6191">
        <v>5024</v>
      </c>
      <c r="C6191">
        <v>0</v>
      </c>
      <c r="D6191">
        <v>0</v>
      </c>
      <c r="F6191">
        <v>0</v>
      </c>
    </row>
    <row r="6192" spans="1:6" x14ac:dyDescent="0.25">
      <c r="A6192" t="s">
        <v>680</v>
      </c>
      <c r="B6192">
        <v>5024</v>
      </c>
      <c r="C6192">
        <v>0</v>
      </c>
      <c r="D6192">
        <v>0</v>
      </c>
      <c r="F6192">
        <v>0</v>
      </c>
    </row>
    <row r="6193" spans="1:6" x14ac:dyDescent="0.25">
      <c r="A6193" t="s">
        <v>681</v>
      </c>
      <c r="B6193">
        <v>5024</v>
      </c>
      <c r="C6193">
        <v>16</v>
      </c>
      <c r="D6193">
        <v>16</v>
      </c>
      <c r="F6193">
        <v>16</v>
      </c>
    </row>
    <row r="6194" spans="1:6" x14ac:dyDescent="0.25">
      <c r="A6194" t="s">
        <v>682</v>
      </c>
      <c r="B6194">
        <v>5024</v>
      </c>
      <c r="C6194">
        <v>375</v>
      </c>
      <c r="D6194">
        <v>375</v>
      </c>
      <c r="F6194">
        <v>375</v>
      </c>
    </row>
    <row r="6195" spans="1:6" x14ac:dyDescent="0.25">
      <c r="A6195" t="s">
        <v>683</v>
      </c>
      <c r="B6195">
        <v>5024</v>
      </c>
      <c r="C6195">
        <v>1101</v>
      </c>
      <c r="D6195">
        <v>1761</v>
      </c>
      <c r="F6195">
        <v>1320</v>
      </c>
    </row>
    <row r="6196" spans="1:6" x14ac:dyDescent="0.25">
      <c r="A6196" t="s">
        <v>684</v>
      </c>
      <c r="B6196">
        <v>5024</v>
      </c>
      <c r="C6196">
        <v>734</v>
      </c>
      <c r="D6196">
        <v>1174</v>
      </c>
      <c r="F6196">
        <v>880</v>
      </c>
    </row>
    <row r="6197" spans="1:6" x14ac:dyDescent="0.25">
      <c r="A6197" t="s">
        <v>685</v>
      </c>
      <c r="B6197">
        <v>5024</v>
      </c>
      <c r="C6197">
        <v>1468</v>
      </c>
      <c r="D6197">
        <v>2348</v>
      </c>
      <c r="F6197">
        <v>1760</v>
      </c>
    </row>
    <row r="6198" spans="1:6" x14ac:dyDescent="0.25">
      <c r="A6198" t="s">
        <v>686</v>
      </c>
      <c r="B6198">
        <v>5024</v>
      </c>
    </row>
    <row r="6199" spans="1:6" x14ac:dyDescent="0.25">
      <c r="A6199" t="s">
        <v>687</v>
      </c>
      <c r="B6199">
        <v>5024</v>
      </c>
    </row>
    <row r="6200" spans="1:6" x14ac:dyDescent="0.25">
      <c r="A6200" t="s">
        <v>688</v>
      </c>
      <c r="B6200">
        <v>5024</v>
      </c>
    </row>
    <row r="6201" spans="1:6" x14ac:dyDescent="0.25">
      <c r="A6201" t="s">
        <v>689</v>
      </c>
      <c r="B6201">
        <v>5024</v>
      </c>
      <c r="C6201" t="b">
        <v>0</v>
      </c>
      <c r="D6201" t="b">
        <v>0</v>
      </c>
      <c r="F6201" t="b">
        <v>0</v>
      </c>
    </row>
    <row r="6202" spans="1:6" x14ac:dyDescent="0.25">
      <c r="A6202" t="s">
        <v>690</v>
      </c>
      <c r="B6202">
        <v>5024</v>
      </c>
      <c r="C6202" t="b">
        <v>0</v>
      </c>
      <c r="D6202" t="b">
        <v>0</v>
      </c>
      <c r="F6202" t="b">
        <v>0</v>
      </c>
    </row>
    <row r="6203" spans="1:6" x14ac:dyDescent="0.25">
      <c r="A6203" t="s">
        <v>676</v>
      </c>
      <c r="B6203">
        <v>5025</v>
      </c>
      <c r="C6203">
        <v>5000</v>
      </c>
      <c r="D6203">
        <v>5050</v>
      </c>
      <c r="E6203">
        <v>193</v>
      </c>
      <c r="F6203">
        <v>192</v>
      </c>
    </row>
    <row r="6204" spans="1:6" x14ac:dyDescent="0.25">
      <c r="A6204" t="s">
        <v>36</v>
      </c>
      <c r="B6204">
        <v>5025</v>
      </c>
      <c r="C6204">
        <v>4</v>
      </c>
      <c r="D6204">
        <v>3</v>
      </c>
      <c r="E6204">
        <v>3</v>
      </c>
      <c r="F6204">
        <v>1</v>
      </c>
    </row>
    <row r="6205" spans="1:6" x14ac:dyDescent="0.25">
      <c r="A6205" t="s">
        <v>503</v>
      </c>
      <c r="B6205">
        <v>5025</v>
      </c>
      <c r="C6205" t="s">
        <v>817</v>
      </c>
      <c r="D6205" t="s">
        <v>817</v>
      </c>
      <c r="E6205" t="s">
        <v>821</v>
      </c>
    </row>
    <row r="6206" spans="1:6" x14ac:dyDescent="0.25">
      <c r="A6206" t="s">
        <v>677</v>
      </c>
      <c r="B6206">
        <v>5025</v>
      </c>
      <c r="C6206">
        <v>1198</v>
      </c>
      <c r="D6206">
        <v>1487</v>
      </c>
      <c r="E6206">
        <v>625</v>
      </c>
      <c r="F6206">
        <v>452</v>
      </c>
    </row>
    <row r="6207" spans="1:6" x14ac:dyDescent="0.25">
      <c r="A6207" t="s">
        <v>42</v>
      </c>
      <c r="B6207">
        <v>5025</v>
      </c>
      <c r="C6207">
        <v>25</v>
      </c>
      <c r="D6207">
        <v>25</v>
      </c>
      <c r="E6207">
        <v>30</v>
      </c>
      <c r="F6207">
        <v>30</v>
      </c>
    </row>
    <row r="6208" spans="1:6" x14ac:dyDescent="0.25">
      <c r="A6208" t="s">
        <v>678</v>
      </c>
      <c r="B6208">
        <v>5025</v>
      </c>
      <c r="C6208">
        <v>32.700000000000003</v>
      </c>
      <c r="D6208">
        <v>40.6</v>
      </c>
      <c r="E6208">
        <v>14.2</v>
      </c>
      <c r="F6208">
        <v>10.3</v>
      </c>
    </row>
    <row r="6209" spans="1:6" x14ac:dyDescent="0.25">
      <c r="A6209" t="s">
        <v>41</v>
      </c>
      <c r="B6209">
        <v>5025</v>
      </c>
      <c r="C6209">
        <v>0</v>
      </c>
      <c r="D6209">
        <v>0</v>
      </c>
      <c r="E6209">
        <v>0</v>
      </c>
      <c r="F6209">
        <v>0</v>
      </c>
    </row>
    <row r="6210" spans="1:6" x14ac:dyDescent="0.25">
      <c r="A6210" t="s">
        <v>679</v>
      </c>
      <c r="B6210">
        <v>5025</v>
      </c>
      <c r="C6210">
        <v>24</v>
      </c>
      <c r="D6210">
        <v>24</v>
      </c>
      <c r="E6210">
        <v>12</v>
      </c>
      <c r="F6210">
        <v>12</v>
      </c>
    </row>
    <row r="6211" spans="1:6" x14ac:dyDescent="0.25">
      <c r="A6211" t="s">
        <v>563</v>
      </c>
      <c r="B6211">
        <v>5025</v>
      </c>
      <c r="C6211">
        <v>0</v>
      </c>
      <c r="D6211">
        <v>0</v>
      </c>
      <c r="E6211">
        <v>0</v>
      </c>
      <c r="F6211">
        <v>0</v>
      </c>
    </row>
    <row r="6212" spans="1:6" x14ac:dyDescent="0.25">
      <c r="A6212" t="s">
        <v>680</v>
      </c>
      <c r="B6212">
        <v>5025</v>
      </c>
      <c r="C6212">
        <v>1</v>
      </c>
      <c r="D6212">
        <v>1</v>
      </c>
      <c r="E6212">
        <v>0</v>
      </c>
      <c r="F6212">
        <v>0</v>
      </c>
    </row>
    <row r="6213" spans="1:6" x14ac:dyDescent="0.25">
      <c r="A6213" t="s">
        <v>681</v>
      </c>
      <c r="B6213">
        <v>5025</v>
      </c>
      <c r="C6213">
        <v>16</v>
      </c>
      <c r="D6213">
        <v>16</v>
      </c>
      <c r="E6213">
        <v>16</v>
      </c>
      <c r="F6213">
        <v>16</v>
      </c>
    </row>
    <row r="6214" spans="1:6" x14ac:dyDescent="0.25">
      <c r="A6214" t="s">
        <v>682</v>
      </c>
      <c r="B6214">
        <v>5025</v>
      </c>
      <c r="C6214">
        <v>375</v>
      </c>
      <c r="D6214">
        <v>375</v>
      </c>
      <c r="E6214">
        <v>375</v>
      </c>
      <c r="F6214">
        <v>375</v>
      </c>
    </row>
    <row r="6215" spans="1:6" x14ac:dyDescent="0.25">
      <c r="A6215" t="s">
        <v>683</v>
      </c>
      <c r="B6215">
        <v>5025</v>
      </c>
      <c r="C6215">
        <v>1101</v>
      </c>
      <c r="D6215">
        <v>1101</v>
      </c>
      <c r="E6215">
        <v>1320</v>
      </c>
      <c r="F6215">
        <v>1320</v>
      </c>
    </row>
    <row r="6216" spans="1:6" x14ac:dyDescent="0.25">
      <c r="A6216" t="s">
        <v>684</v>
      </c>
      <c r="B6216">
        <v>5025</v>
      </c>
      <c r="C6216">
        <v>734</v>
      </c>
      <c r="D6216">
        <v>734</v>
      </c>
      <c r="E6216">
        <v>880</v>
      </c>
      <c r="F6216">
        <v>880</v>
      </c>
    </row>
    <row r="6217" spans="1:6" x14ac:dyDescent="0.25">
      <c r="A6217" t="s">
        <v>685</v>
      </c>
      <c r="B6217">
        <v>5025</v>
      </c>
      <c r="C6217">
        <v>1468</v>
      </c>
      <c r="D6217">
        <v>1468</v>
      </c>
      <c r="E6217">
        <v>1760</v>
      </c>
      <c r="F6217">
        <v>1760</v>
      </c>
    </row>
    <row r="6218" spans="1:6" x14ac:dyDescent="0.25">
      <c r="A6218" t="s">
        <v>686</v>
      </c>
      <c r="B6218">
        <v>5025</v>
      </c>
    </row>
    <row r="6219" spans="1:6" x14ac:dyDescent="0.25">
      <c r="A6219" t="s">
        <v>687</v>
      </c>
      <c r="B6219">
        <v>5025</v>
      </c>
    </row>
    <row r="6220" spans="1:6" x14ac:dyDescent="0.25">
      <c r="A6220" t="s">
        <v>688</v>
      </c>
      <c r="B6220">
        <v>5025</v>
      </c>
    </row>
    <row r="6221" spans="1:6" x14ac:dyDescent="0.25">
      <c r="A6221" t="s">
        <v>689</v>
      </c>
      <c r="B6221">
        <v>5025</v>
      </c>
      <c r="C6221" t="b">
        <v>0</v>
      </c>
      <c r="D6221" t="b">
        <v>0</v>
      </c>
      <c r="E6221" t="b">
        <v>0</v>
      </c>
      <c r="F6221" t="b">
        <v>0</v>
      </c>
    </row>
    <row r="6222" spans="1:6" x14ac:dyDescent="0.25">
      <c r="A6222" t="s">
        <v>690</v>
      </c>
      <c r="B6222">
        <v>5025</v>
      </c>
      <c r="C6222" t="b">
        <v>0</v>
      </c>
      <c r="D6222" t="b">
        <v>0</v>
      </c>
      <c r="E6222" t="b">
        <v>0</v>
      </c>
      <c r="F6222" t="b">
        <v>0</v>
      </c>
    </row>
    <row r="6223" spans="1:6" x14ac:dyDescent="0.25">
      <c r="A6223" t="s">
        <v>676</v>
      </c>
      <c r="B6223">
        <v>5050</v>
      </c>
      <c r="C6223">
        <v>5025</v>
      </c>
      <c r="D6223">
        <v>5063</v>
      </c>
      <c r="E6223">
        <v>5052</v>
      </c>
      <c r="F6223">
        <v>191</v>
      </c>
    </row>
    <row r="6224" spans="1:6" x14ac:dyDescent="0.25">
      <c r="A6224" t="s">
        <v>36</v>
      </c>
      <c r="B6224">
        <v>5050</v>
      </c>
      <c r="C6224">
        <v>4</v>
      </c>
      <c r="D6224">
        <v>5</v>
      </c>
      <c r="E6224">
        <v>4</v>
      </c>
      <c r="F6224">
        <v>2</v>
      </c>
    </row>
    <row r="6225" spans="1:6" x14ac:dyDescent="0.25">
      <c r="A6225" t="s">
        <v>503</v>
      </c>
      <c r="B6225">
        <v>5050</v>
      </c>
      <c r="C6225" t="s">
        <v>817</v>
      </c>
      <c r="D6225" t="s">
        <v>817</v>
      </c>
      <c r="E6225" t="s">
        <v>871</v>
      </c>
      <c r="F6225" t="s">
        <v>820</v>
      </c>
    </row>
    <row r="6226" spans="1:6" x14ac:dyDescent="0.25">
      <c r="A6226" t="s">
        <v>677</v>
      </c>
      <c r="B6226">
        <v>5050</v>
      </c>
      <c r="C6226">
        <v>1487</v>
      </c>
      <c r="D6226">
        <v>1002</v>
      </c>
      <c r="E6226">
        <v>631</v>
      </c>
      <c r="F6226">
        <v>1334</v>
      </c>
    </row>
    <row r="6227" spans="1:6" x14ac:dyDescent="0.25">
      <c r="A6227" t="s">
        <v>42</v>
      </c>
      <c r="B6227">
        <v>5050</v>
      </c>
      <c r="C6227">
        <v>25</v>
      </c>
      <c r="D6227">
        <v>25</v>
      </c>
      <c r="E6227">
        <v>25</v>
      </c>
      <c r="F6227">
        <v>25</v>
      </c>
    </row>
    <row r="6228" spans="1:6" x14ac:dyDescent="0.25">
      <c r="A6228" t="s">
        <v>678</v>
      </c>
      <c r="B6228">
        <v>5050</v>
      </c>
      <c r="C6228">
        <v>40.6</v>
      </c>
      <c r="D6228">
        <v>27.3</v>
      </c>
      <c r="E6228">
        <v>17.2</v>
      </c>
      <c r="F6228">
        <v>36.4</v>
      </c>
    </row>
    <row r="6229" spans="1:6" x14ac:dyDescent="0.25">
      <c r="A6229" t="s">
        <v>41</v>
      </c>
      <c r="B6229">
        <v>5050</v>
      </c>
      <c r="C6229">
        <v>0</v>
      </c>
      <c r="D6229">
        <v>0</v>
      </c>
      <c r="E6229">
        <v>0</v>
      </c>
      <c r="F6229">
        <v>0</v>
      </c>
    </row>
    <row r="6230" spans="1:6" x14ac:dyDescent="0.25">
      <c r="A6230" t="s">
        <v>679</v>
      </c>
      <c r="B6230">
        <v>5050</v>
      </c>
      <c r="C6230">
        <v>24</v>
      </c>
      <c r="D6230">
        <v>24</v>
      </c>
      <c r="E6230">
        <v>24</v>
      </c>
      <c r="F6230">
        <v>24</v>
      </c>
    </row>
    <row r="6231" spans="1:6" x14ac:dyDescent="0.25">
      <c r="A6231" t="s">
        <v>563</v>
      </c>
      <c r="B6231">
        <v>5050</v>
      </c>
      <c r="C6231">
        <v>0</v>
      </c>
      <c r="D6231">
        <v>0</v>
      </c>
      <c r="E6231">
        <v>0</v>
      </c>
      <c r="F6231">
        <v>0</v>
      </c>
    </row>
    <row r="6232" spans="1:6" x14ac:dyDescent="0.25">
      <c r="A6232" t="s">
        <v>680</v>
      </c>
      <c r="B6232">
        <v>5050</v>
      </c>
      <c r="C6232">
        <v>1</v>
      </c>
      <c r="D6232">
        <v>0</v>
      </c>
      <c r="E6232">
        <v>1</v>
      </c>
      <c r="F6232">
        <v>0</v>
      </c>
    </row>
    <row r="6233" spans="1:6" x14ac:dyDescent="0.25">
      <c r="A6233" t="s">
        <v>681</v>
      </c>
      <c r="B6233">
        <v>5050</v>
      </c>
      <c r="C6233">
        <v>16</v>
      </c>
      <c r="D6233">
        <v>16</v>
      </c>
      <c r="E6233">
        <v>16</v>
      </c>
      <c r="F6233">
        <v>16</v>
      </c>
    </row>
    <row r="6234" spans="1:6" x14ac:dyDescent="0.25">
      <c r="A6234" t="s">
        <v>682</v>
      </c>
      <c r="B6234">
        <v>5050</v>
      </c>
      <c r="C6234">
        <v>375</v>
      </c>
      <c r="D6234">
        <v>375</v>
      </c>
      <c r="E6234">
        <v>375</v>
      </c>
      <c r="F6234">
        <v>375</v>
      </c>
    </row>
    <row r="6235" spans="1:6" x14ac:dyDescent="0.25">
      <c r="A6235" t="s">
        <v>683</v>
      </c>
      <c r="B6235">
        <v>5050</v>
      </c>
      <c r="C6235">
        <v>1101</v>
      </c>
      <c r="D6235">
        <v>1101</v>
      </c>
      <c r="E6235">
        <v>1101</v>
      </c>
      <c r="F6235">
        <v>1101</v>
      </c>
    </row>
    <row r="6236" spans="1:6" x14ac:dyDescent="0.25">
      <c r="A6236" t="s">
        <v>684</v>
      </c>
      <c r="B6236">
        <v>5050</v>
      </c>
      <c r="C6236">
        <v>734</v>
      </c>
      <c r="D6236">
        <v>734</v>
      </c>
      <c r="E6236">
        <v>734</v>
      </c>
      <c r="F6236">
        <v>734</v>
      </c>
    </row>
    <row r="6237" spans="1:6" x14ac:dyDescent="0.25">
      <c r="A6237" t="s">
        <v>685</v>
      </c>
      <c r="B6237">
        <v>5050</v>
      </c>
      <c r="C6237">
        <v>1468</v>
      </c>
      <c r="D6237">
        <v>1468</v>
      </c>
      <c r="E6237">
        <v>1468</v>
      </c>
      <c r="F6237">
        <v>1468</v>
      </c>
    </row>
    <row r="6238" spans="1:6" x14ac:dyDescent="0.25">
      <c r="A6238" t="s">
        <v>686</v>
      </c>
      <c r="B6238">
        <v>5050</v>
      </c>
    </row>
    <row r="6239" spans="1:6" x14ac:dyDescent="0.25">
      <c r="A6239" t="s">
        <v>687</v>
      </c>
      <c r="B6239">
        <v>5050</v>
      </c>
    </row>
    <row r="6240" spans="1:6" x14ac:dyDescent="0.25">
      <c r="A6240" t="s">
        <v>688</v>
      </c>
      <c r="B6240">
        <v>5050</v>
      </c>
    </row>
    <row r="6241" spans="1:6" x14ac:dyDescent="0.25">
      <c r="A6241" t="s">
        <v>689</v>
      </c>
      <c r="B6241">
        <v>5050</v>
      </c>
      <c r="C6241" t="b">
        <v>0</v>
      </c>
      <c r="D6241" t="b">
        <v>0</v>
      </c>
      <c r="E6241" t="b">
        <v>0</v>
      </c>
      <c r="F6241" t="b">
        <v>0</v>
      </c>
    </row>
    <row r="6242" spans="1:6" x14ac:dyDescent="0.25">
      <c r="A6242" t="s">
        <v>690</v>
      </c>
      <c r="B6242">
        <v>5050</v>
      </c>
      <c r="C6242" t="b">
        <v>0</v>
      </c>
      <c r="D6242" t="b">
        <v>0</v>
      </c>
      <c r="E6242" t="b">
        <v>0</v>
      </c>
      <c r="F6242" t="b">
        <v>0</v>
      </c>
    </row>
    <row r="6243" spans="1:6" x14ac:dyDescent="0.25">
      <c r="A6243" t="s">
        <v>676</v>
      </c>
      <c r="B6243">
        <v>5052</v>
      </c>
      <c r="D6243">
        <v>5068</v>
      </c>
      <c r="E6243">
        <v>5060</v>
      </c>
      <c r="F6243">
        <v>5050</v>
      </c>
    </row>
    <row r="6244" spans="1:6" x14ac:dyDescent="0.25">
      <c r="A6244" t="s">
        <v>36</v>
      </c>
      <c r="B6244">
        <v>5052</v>
      </c>
      <c r="D6244">
        <v>2</v>
      </c>
      <c r="E6244">
        <v>3</v>
      </c>
      <c r="F6244">
        <v>2</v>
      </c>
    </row>
    <row r="6245" spans="1:6" x14ac:dyDescent="0.25">
      <c r="A6245" t="s">
        <v>503</v>
      </c>
      <c r="B6245">
        <v>5052</v>
      </c>
      <c r="D6245" t="s">
        <v>872</v>
      </c>
      <c r="E6245" t="s">
        <v>767</v>
      </c>
      <c r="F6245" t="s">
        <v>871</v>
      </c>
    </row>
    <row r="6246" spans="1:6" x14ac:dyDescent="0.25">
      <c r="A6246" t="s">
        <v>677</v>
      </c>
      <c r="B6246">
        <v>5052</v>
      </c>
      <c r="D6246">
        <v>1020</v>
      </c>
      <c r="E6246">
        <v>2297</v>
      </c>
      <c r="F6246">
        <v>631</v>
      </c>
    </row>
    <row r="6247" spans="1:6" x14ac:dyDescent="0.25">
      <c r="A6247" t="s">
        <v>42</v>
      </c>
      <c r="B6247">
        <v>5052</v>
      </c>
      <c r="D6247">
        <v>30</v>
      </c>
      <c r="E6247">
        <v>40</v>
      </c>
      <c r="F6247">
        <v>40</v>
      </c>
    </row>
    <row r="6248" spans="1:6" x14ac:dyDescent="0.25">
      <c r="A6248" t="s">
        <v>678</v>
      </c>
      <c r="B6248">
        <v>5052</v>
      </c>
      <c r="D6248">
        <v>23.2</v>
      </c>
      <c r="E6248">
        <v>39.200000000000003</v>
      </c>
      <c r="F6248">
        <v>10.8</v>
      </c>
    </row>
    <row r="6249" spans="1:6" x14ac:dyDescent="0.25">
      <c r="A6249" t="s">
        <v>41</v>
      </c>
      <c r="B6249">
        <v>5052</v>
      </c>
      <c r="D6249">
        <v>0</v>
      </c>
      <c r="E6249">
        <v>0</v>
      </c>
      <c r="F6249">
        <v>0</v>
      </c>
    </row>
    <row r="6250" spans="1:6" x14ac:dyDescent="0.25">
      <c r="A6250" t="s">
        <v>679</v>
      </c>
      <c r="B6250">
        <v>5052</v>
      </c>
      <c r="D6250">
        <v>36</v>
      </c>
      <c r="E6250">
        <v>12</v>
      </c>
      <c r="F6250">
        <v>12</v>
      </c>
    </row>
    <row r="6251" spans="1:6" x14ac:dyDescent="0.25">
      <c r="A6251" t="s">
        <v>563</v>
      </c>
      <c r="B6251">
        <v>5052</v>
      </c>
      <c r="D6251">
        <v>0</v>
      </c>
      <c r="E6251">
        <v>0</v>
      </c>
      <c r="F6251">
        <v>0</v>
      </c>
    </row>
    <row r="6252" spans="1:6" x14ac:dyDescent="0.25">
      <c r="A6252" t="s">
        <v>680</v>
      </c>
      <c r="B6252">
        <v>5052</v>
      </c>
      <c r="D6252">
        <v>0</v>
      </c>
      <c r="E6252">
        <v>1</v>
      </c>
      <c r="F6252">
        <v>1</v>
      </c>
    </row>
    <row r="6253" spans="1:6" x14ac:dyDescent="0.25">
      <c r="A6253" t="s">
        <v>681</v>
      </c>
      <c r="B6253">
        <v>5052</v>
      </c>
      <c r="D6253">
        <v>16</v>
      </c>
      <c r="E6253">
        <v>16</v>
      </c>
      <c r="F6253">
        <v>16</v>
      </c>
    </row>
    <row r="6254" spans="1:6" x14ac:dyDescent="0.25">
      <c r="A6254" t="s">
        <v>682</v>
      </c>
      <c r="B6254">
        <v>5052</v>
      </c>
      <c r="D6254">
        <v>200</v>
      </c>
      <c r="E6254">
        <v>200</v>
      </c>
      <c r="F6254">
        <v>200</v>
      </c>
    </row>
    <row r="6255" spans="1:6" x14ac:dyDescent="0.25">
      <c r="A6255" t="s">
        <v>683</v>
      </c>
      <c r="B6255">
        <v>5052</v>
      </c>
      <c r="D6255">
        <v>1320</v>
      </c>
      <c r="E6255">
        <v>1761</v>
      </c>
      <c r="F6255">
        <v>1761</v>
      </c>
    </row>
    <row r="6256" spans="1:6" x14ac:dyDescent="0.25">
      <c r="A6256" t="s">
        <v>684</v>
      </c>
      <c r="B6256">
        <v>5052</v>
      </c>
      <c r="D6256">
        <v>880</v>
      </c>
      <c r="E6256">
        <v>1174</v>
      </c>
      <c r="F6256">
        <v>1174</v>
      </c>
    </row>
    <row r="6257" spans="1:6" x14ac:dyDescent="0.25">
      <c r="A6257" t="s">
        <v>685</v>
      </c>
      <c r="B6257">
        <v>5052</v>
      </c>
      <c r="D6257">
        <v>1760</v>
      </c>
      <c r="E6257">
        <v>2348</v>
      </c>
      <c r="F6257">
        <v>2348</v>
      </c>
    </row>
    <row r="6258" spans="1:6" x14ac:dyDescent="0.25">
      <c r="A6258" t="s">
        <v>686</v>
      </c>
      <c r="B6258">
        <v>5052</v>
      </c>
    </row>
    <row r="6259" spans="1:6" x14ac:dyDescent="0.25">
      <c r="A6259" t="s">
        <v>687</v>
      </c>
      <c r="B6259">
        <v>5052</v>
      </c>
    </row>
    <row r="6260" spans="1:6" x14ac:dyDescent="0.25">
      <c r="A6260" t="s">
        <v>688</v>
      </c>
      <c r="B6260">
        <v>5052</v>
      </c>
    </row>
    <row r="6261" spans="1:6" x14ac:dyDescent="0.25">
      <c r="A6261" t="s">
        <v>689</v>
      </c>
      <c r="B6261">
        <v>5052</v>
      </c>
      <c r="D6261" t="b">
        <v>0</v>
      </c>
      <c r="E6261" t="b">
        <v>0</v>
      </c>
      <c r="F6261" t="b">
        <v>0</v>
      </c>
    </row>
    <row r="6262" spans="1:6" x14ac:dyDescent="0.25">
      <c r="A6262" t="s">
        <v>690</v>
      </c>
      <c r="B6262">
        <v>5052</v>
      </c>
      <c r="D6262" t="b">
        <v>0</v>
      </c>
      <c r="E6262" t="b">
        <v>0</v>
      </c>
      <c r="F6262" t="b">
        <v>0</v>
      </c>
    </row>
    <row r="6263" spans="1:6" x14ac:dyDescent="0.25">
      <c r="A6263" t="s">
        <v>676</v>
      </c>
      <c r="B6263">
        <v>5060</v>
      </c>
      <c r="C6263">
        <v>349</v>
      </c>
      <c r="D6263">
        <v>5073</v>
      </c>
      <c r="E6263">
        <v>5070</v>
      </c>
      <c r="F6263">
        <v>5052</v>
      </c>
    </row>
    <row r="6264" spans="1:6" x14ac:dyDescent="0.25">
      <c r="A6264" t="s">
        <v>36</v>
      </c>
      <c r="B6264">
        <v>5060</v>
      </c>
      <c r="C6264">
        <v>4</v>
      </c>
      <c r="D6264">
        <v>4</v>
      </c>
      <c r="E6264">
        <v>3</v>
      </c>
      <c r="F6264">
        <v>3</v>
      </c>
    </row>
    <row r="6265" spans="1:6" x14ac:dyDescent="0.25">
      <c r="A6265" t="s">
        <v>503</v>
      </c>
      <c r="B6265">
        <v>5060</v>
      </c>
      <c r="C6265" t="s">
        <v>835</v>
      </c>
      <c r="D6265" t="s">
        <v>835</v>
      </c>
      <c r="E6265" t="s">
        <v>767</v>
      </c>
      <c r="F6265" t="s">
        <v>767</v>
      </c>
    </row>
    <row r="6266" spans="1:6" x14ac:dyDescent="0.25">
      <c r="A6266" t="s">
        <v>677</v>
      </c>
      <c r="B6266">
        <v>5060</v>
      </c>
      <c r="C6266">
        <v>978</v>
      </c>
      <c r="D6266">
        <v>1020</v>
      </c>
      <c r="E6266">
        <v>1177</v>
      </c>
      <c r="F6266">
        <v>2297</v>
      </c>
    </row>
    <row r="6267" spans="1:6" x14ac:dyDescent="0.25">
      <c r="A6267" t="s">
        <v>42</v>
      </c>
      <c r="B6267">
        <v>5060</v>
      </c>
      <c r="C6267">
        <v>30</v>
      </c>
      <c r="D6267">
        <v>25</v>
      </c>
      <c r="E6267">
        <v>30</v>
      </c>
      <c r="F6267">
        <v>25</v>
      </c>
    </row>
    <row r="6268" spans="1:6" x14ac:dyDescent="0.25">
      <c r="A6268" t="s">
        <v>678</v>
      </c>
      <c r="B6268">
        <v>5060</v>
      </c>
      <c r="C6268">
        <v>22.2</v>
      </c>
      <c r="D6268">
        <v>27.8</v>
      </c>
      <c r="E6268">
        <v>26.8</v>
      </c>
      <c r="F6268">
        <v>62.6</v>
      </c>
    </row>
    <row r="6269" spans="1:6" x14ac:dyDescent="0.25">
      <c r="A6269" t="s">
        <v>41</v>
      </c>
      <c r="B6269">
        <v>5060</v>
      </c>
      <c r="C6269">
        <v>0</v>
      </c>
      <c r="D6269">
        <v>0</v>
      </c>
      <c r="E6269">
        <v>0</v>
      </c>
      <c r="F6269">
        <v>0</v>
      </c>
    </row>
    <row r="6270" spans="1:6" x14ac:dyDescent="0.25">
      <c r="A6270" t="s">
        <v>679</v>
      </c>
      <c r="B6270">
        <v>5060</v>
      </c>
      <c r="C6270">
        <v>48</v>
      </c>
      <c r="D6270">
        <v>48</v>
      </c>
      <c r="E6270">
        <v>12</v>
      </c>
      <c r="F6270">
        <v>12</v>
      </c>
    </row>
    <row r="6271" spans="1:6" x14ac:dyDescent="0.25">
      <c r="A6271" t="s">
        <v>563</v>
      </c>
      <c r="B6271">
        <v>5060</v>
      </c>
      <c r="C6271">
        <v>0</v>
      </c>
      <c r="D6271">
        <v>0</v>
      </c>
      <c r="E6271">
        <v>0</v>
      </c>
      <c r="F6271">
        <v>0</v>
      </c>
    </row>
    <row r="6272" spans="1:6" x14ac:dyDescent="0.25">
      <c r="A6272" t="s">
        <v>680</v>
      </c>
      <c r="B6272">
        <v>5060</v>
      </c>
      <c r="C6272">
        <v>0</v>
      </c>
      <c r="D6272">
        <v>0</v>
      </c>
      <c r="E6272">
        <v>0</v>
      </c>
      <c r="F6272">
        <v>1</v>
      </c>
    </row>
    <row r="6273" spans="1:6" x14ac:dyDescent="0.25">
      <c r="A6273" t="s">
        <v>681</v>
      </c>
      <c r="B6273">
        <v>5060</v>
      </c>
      <c r="C6273">
        <v>16</v>
      </c>
      <c r="D6273">
        <v>16</v>
      </c>
      <c r="E6273">
        <v>16</v>
      </c>
      <c r="F6273">
        <v>16</v>
      </c>
    </row>
    <row r="6274" spans="1:6" x14ac:dyDescent="0.25">
      <c r="A6274" t="s">
        <v>682</v>
      </c>
      <c r="B6274">
        <v>5060</v>
      </c>
      <c r="C6274">
        <v>416</v>
      </c>
      <c r="D6274">
        <v>416</v>
      </c>
      <c r="E6274">
        <v>416</v>
      </c>
      <c r="F6274">
        <v>416</v>
      </c>
    </row>
    <row r="6275" spans="1:6" x14ac:dyDescent="0.25">
      <c r="A6275" t="s">
        <v>683</v>
      </c>
      <c r="B6275">
        <v>5060</v>
      </c>
      <c r="C6275">
        <v>1320</v>
      </c>
      <c r="D6275">
        <v>1101</v>
      </c>
      <c r="E6275">
        <v>1320</v>
      </c>
      <c r="F6275">
        <v>1101</v>
      </c>
    </row>
    <row r="6276" spans="1:6" x14ac:dyDescent="0.25">
      <c r="A6276" t="s">
        <v>684</v>
      </c>
      <c r="B6276">
        <v>5060</v>
      </c>
      <c r="C6276">
        <v>880</v>
      </c>
      <c r="D6276">
        <v>734</v>
      </c>
      <c r="E6276">
        <v>880</v>
      </c>
      <c r="F6276">
        <v>734</v>
      </c>
    </row>
    <row r="6277" spans="1:6" x14ac:dyDescent="0.25">
      <c r="A6277" t="s">
        <v>685</v>
      </c>
      <c r="B6277">
        <v>5060</v>
      </c>
      <c r="C6277">
        <v>1760</v>
      </c>
      <c r="D6277">
        <v>1468</v>
      </c>
      <c r="E6277">
        <v>1760</v>
      </c>
      <c r="F6277">
        <v>1468</v>
      </c>
    </row>
    <row r="6278" spans="1:6" x14ac:dyDescent="0.25">
      <c r="A6278" t="s">
        <v>686</v>
      </c>
      <c r="B6278">
        <v>5060</v>
      </c>
    </row>
    <row r="6279" spans="1:6" x14ac:dyDescent="0.25">
      <c r="A6279" t="s">
        <v>687</v>
      </c>
      <c r="B6279">
        <v>5060</v>
      </c>
    </row>
    <row r="6280" spans="1:6" x14ac:dyDescent="0.25">
      <c r="A6280" t="s">
        <v>688</v>
      </c>
      <c r="B6280">
        <v>5060</v>
      </c>
    </row>
    <row r="6281" spans="1:6" x14ac:dyDescent="0.25">
      <c r="A6281" t="s">
        <v>689</v>
      </c>
      <c r="B6281">
        <v>5060</v>
      </c>
      <c r="C6281" t="b">
        <v>0</v>
      </c>
      <c r="D6281" t="b">
        <v>0</v>
      </c>
      <c r="E6281" t="b">
        <v>0</v>
      </c>
      <c r="F6281" t="b">
        <v>0</v>
      </c>
    </row>
    <row r="6282" spans="1:6" x14ac:dyDescent="0.25">
      <c r="A6282" t="s">
        <v>690</v>
      </c>
      <c r="B6282">
        <v>5060</v>
      </c>
      <c r="C6282" t="b">
        <v>0</v>
      </c>
      <c r="D6282" t="b">
        <v>0</v>
      </c>
      <c r="E6282" t="b">
        <v>0</v>
      </c>
      <c r="F6282" t="b">
        <v>0</v>
      </c>
    </row>
    <row r="6283" spans="1:6" x14ac:dyDescent="0.25">
      <c r="A6283" t="s">
        <v>676</v>
      </c>
      <c r="B6283">
        <v>5063</v>
      </c>
      <c r="C6283">
        <v>5050</v>
      </c>
      <c r="D6283">
        <v>5100</v>
      </c>
      <c r="E6283">
        <v>5068</v>
      </c>
    </row>
    <row r="6284" spans="1:6" x14ac:dyDescent="0.25">
      <c r="A6284" t="s">
        <v>36</v>
      </c>
      <c r="B6284">
        <v>5063</v>
      </c>
      <c r="C6284">
        <v>5</v>
      </c>
      <c r="D6284">
        <v>4</v>
      </c>
      <c r="E6284">
        <v>4</v>
      </c>
    </row>
    <row r="6285" spans="1:6" x14ac:dyDescent="0.25">
      <c r="A6285" t="s">
        <v>503</v>
      </c>
      <c r="B6285">
        <v>5063</v>
      </c>
      <c r="C6285" t="s">
        <v>817</v>
      </c>
      <c r="D6285" t="s">
        <v>817</v>
      </c>
      <c r="E6285" t="s">
        <v>772</v>
      </c>
    </row>
    <row r="6286" spans="1:6" x14ac:dyDescent="0.25">
      <c r="A6286" t="s">
        <v>677</v>
      </c>
      <c r="B6286">
        <v>5063</v>
      </c>
      <c r="C6286">
        <v>1002</v>
      </c>
      <c r="D6286">
        <v>1561</v>
      </c>
      <c r="E6286">
        <v>640</v>
      </c>
    </row>
    <row r="6287" spans="1:6" x14ac:dyDescent="0.25">
      <c r="A6287" t="s">
        <v>42</v>
      </c>
      <c r="B6287">
        <v>5063</v>
      </c>
      <c r="C6287">
        <v>40</v>
      </c>
      <c r="D6287">
        <v>40</v>
      </c>
      <c r="E6287">
        <v>25</v>
      </c>
    </row>
    <row r="6288" spans="1:6" x14ac:dyDescent="0.25">
      <c r="A6288" t="s">
        <v>678</v>
      </c>
      <c r="B6288">
        <v>5063</v>
      </c>
      <c r="C6288">
        <v>17.100000000000001</v>
      </c>
      <c r="D6288">
        <v>26.6</v>
      </c>
      <c r="E6288">
        <v>17.5</v>
      </c>
    </row>
    <row r="6289" spans="1:6" x14ac:dyDescent="0.25">
      <c r="A6289" t="s">
        <v>41</v>
      </c>
      <c r="B6289">
        <v>5063</v>
      </c>
      <c r="C6289">
        <v>0</v>
      </c>
      <c r="D6289">
        <v>0</v>
      </c>
      <c r="E6289">
        <v>0</v>
      </c>
    </row>
    <row r="6290" spans="1:6" x14ac:dyDescent="0.25">
      <c r="A6290" t="s">
        <v>679</v>
      </c>
      <c r="B6290">
        <v>5063</v>
      </c>
      <c r="C6290">
        <v>24</v>
      </c>
      <c r="D6290">
        <v>24</v>
      </c>
      <c r="E6290">
        <v>24</v>
      </c>
    </row>
    <row r="6291" spans="1:6" x14ac:dyDescent="0.25">
      <c r="A6291" t="s">
        <v>563</v>
      </c>
      <c r="B6291">
        <v>5063</v>
      </c>
      <c r="C6291">
        <v>0</v>
      </c>
      <c r="D6291">
        <v>0</v>
      </c>
      <c r="E6291">
        <v>0</v>
      </c>
    </row>
    <row r="6292" spans="1:6" x14ac:dyDescent="0.25">
      <c r="A6292" t="s">
        <v>680</v>
      </c>
      <c r="B6292">
        <v>5063</v>
      </c>
      <c r="C6292">
        <v>0</v>
      </c>
      <c r="D6292">
        <v>0</v>
      </c>
      <c r="E6292">
        <v>0</v>
      </c>
    </row>
    <row r="6293" spans="1:6" x14ac:dyDescent="0.25">
      <c r="A6293" t="s">
        <v>681</v>
      </c>
      <c r="B6293">
        <v>5063</v>
      </c>
      <c r="C6293">
        <v>16</v>
      </c>
      <c r="D6293">
        <v>16</v>
      </c>
      <c r="E6293">
        <v>16</v>
      </c>
    </row>
    <row r="6294" spans="1:6" x14ac:dyDescent="0.25">
      <c r="A6294" t="s">
        <v>682</v>
      </c>
      <c r="B6294">
        <v>5063</v>
      </c>
      <c r="C6294">
        <v>375</v>
      </c>
      <c r="D6294">
        <v>375</v>
      </c>
      <c r="E6294">
        <v>375</v>
      </c>
    </row>
    <row r="6295" spans="1:6" x14ac:dyDescent="0.25">
      <c r="A6295" t="s">
        <v>683</v>
      </c>
      <c r="B6295">
        <v>5063</v>
      </c>
      <c r="C6295">
        <v>1761</v>
      </c>
      <c r="D6295">
        <v>1761</v>
      </c>
      <c r="E6295">
        <v>1101</v>
      </c>
    </row>
    <row r="6296" spans="1:6" x14ac:dyDescent="0.25">
      <c r="A6296" t="s">
        <v>684</v>
      </c>
      <c r="B6296">
        <v>5063</v>
      </c>
      <c r="C6296">
        <v>1174</v>
      </c>
      <c r="D6296">
        <v>1174</v>
      </c>
      <c r="E6296">
        <v>734</v>
      </c>
    </row>
    <row r="6297" spans="1:6" x14ac:dyDescent="0.25">
      <c r="A6297" t="s">
        <v>685</v>
      </c>
      <c r="B6297">
        <v>5063</v>
      </c>
      <c r="C6297">
        <v>2348</v>
      </c>
      <c r="D6297">
        <v>2348</v>
      </c>
      <c r="E6297">
        <v>1468</v>
      </c>
    </row>
    <row r="6298" spans="1:6" x14ac:dyDescent="0.25">
      <c r="A6298" t="s">
        <v>686</v>
      </c>
      <c r="B6298">
        <v>5063</v>
      </c>
    </row>
    <row r="6299" spans="1:6" x14ac:dyDescent="0.25">
      <c r="A6299" t="s">
        <v>687</v>
      </c>
      <c r="B6299">
        <v>5063</v>
      </c>
    </row>
    <row r="6300" spans="1:6" x14ac:dyDescent="0.25">
      <c r="A6300" t="s">
        <v>688</v>
      </c>
      <c r="B6300">
        <v>5063</v>
      </c>
    </row>
    <row r="6301" spans="1:6" x14ac:dyDescent="0.25">
      <c r="A6301" t="s">
        <v>689</v>
      </c>
      <c r="B6301">
        <v>5063</v>
      </c>
      <c r="C6301" t="b">
        <v>0</v>
      </c>
      <c r="D6301" t="b">
        <v>0</v>
      </c>
      <c r="E6301" t="b">
        <v>0</v>
      </c>
    </row>
    <row r="6302" spans="1:6" x14ac:dyDescent="0.25">
      <c r="A6302" t="s">
        <v>690</v>
      </c>
      <c r="B6302">
        <v>5063</v>
      </c>
      <c r="C6302" t="b">
        <v>0</v>
      </c>
      <c r="D6302" t="b">
        <v>0</v>
      </c>
      <c r="E6302" t="b">
        <v>0</v>
      </c>
    </row>
    <row r="6303" spans="1:6" x14ac:dyDescent="0.25">
      <c r="A6303" t="s">
        <v>676</v>
      </c>
      <c r="B6303">
        <v>5068</v>
      </c>
      <c r="C6303">
        <v>5052</v>
      </c>
      <c r="D6303">
        <v>5081</v>
      </c>
      <c r="E6303">
        <v>372</v>
      </c>
      <c r="F6303">
        <v>5063</v>
      </c>
    </row>
    <row r="6304" spans="1:6" x14ac:dyDescent="0.25">
      <c r="A6304" t="s">
        <v>36</v>
      </c>
      <c r="B6304">
        <v>5068</v>
      </c>
      <c r="C6304">
        <v>4</v>
      </c>
      <c r="D6304">
        <v>5</v>
      </c>
      <c r="E6304">
        <v>4</v>
      </c>
      <c r="F6304">
        <v>4</v>
      </c>
    </row>
    <row r="6305" spans="1:6" x14ac:dyDescent="0.25">
      <c r="A6305" t="s">
        <v>503</v>
      </c>
      <c r="B6305">
        <v>5068</v>
      </c>
      <c r="C6305" t="s">
        <v>872</v>
      </c>
      <c r="D6305" t="s">
        <v>872</v>
      </c>
      <c r="F6305" t="s">
        <v>772</v>
      </c>
    </row>
    <row r="6306" spans="1:6" x14ac:dyDescent="0.25">
      <c r="A6306" t="s">
        <v>677</v>
      </c>
      <c r="B6306">
        <v>5068</v>
      </c>
      <c r="C6306">
        <v>1020</v>
      </c>
      <c r="D6306">
        <v>670</v>
      </c>
      <c r="E6306">
        <v>554</v>
      </c>
      <c r="F6306">
        <v>640</v>
      </c>
    </row>
    <row r="6307" spans="1:6" x14ac:dyDescent="0.25">
      <c r="A6307" t="s">
        <v>42</v>
      </c>
      <c r="B6307">
        <v>5068</v>
      </c>
      <c r="C6307">
        <v>25</v>
      </c>
      <c r="D6307">
        <v>25</v>
      </c>
      <c r="E6307">
        <v>30</v>
      </c>
      <c r="F6307">
        <v>25</v>
      </c>
    </row>
    <row r="6308" spans="1:6" x14ac:dyDescent="0.25">
      <c r="A6308" t="s">
        <v>678</v>
      </c>
      <c r="B6308">
        <v>5068</v>
      </c>
      <c r="C6308">
        <v>27.8</v>
      </c>
      <c r="D6308">
        <v>18.3</v>
      </c>
      <c r="E6308">
        <v>12.6</v>
      </c>
      <c r="F6308">
        <v>17.5</v>
      </c>
    </row>
    <row r="6309" spans="1:6" x14ac:dyDescent="0.25">
      <c r="A6309" t="s">
        <v>41</v>
      </c>
      <c r="B6309">
        <v>5068</v>
      </c>
      <c r="C6309">
        <v>0</v>
      </c>
      <c r="D6309">
        <v>0</v>
      </c>
      <c r="E6309">
        <v>0</v>
      </c>
      <c r="F6309">
        <v>0</v>
      </c>
    </row>
    <row r="6310" spans="1:6" x14ac:dyDescent="0.25">
      <c r="A6310" t="s">
        <v>679</v>
      </c>
      <c r="B6310">
        <v>5068</v>
      </c>
      <c r="C6310">
        <v>24</v>
      </c>
      <c r="D6310">
        <v>24</v>
      </c>
      <c r="E6310">
        <v>24</v>
      </c>
      <c r="F6310">
        <v>24</v>
      </c>
    </row>
    <row r="6311" spans="1:6" x14ac:dyDescent="0.25">
      <c r="A6311" t="s">
        <v>563</v>
      </c>
      <c r="B6311">
        <v>5068</v>
      </c>
      <c r="C6311">
        <v>0</v>
      </c>
      <c r="D6311">
        <v>0</v>
      </c>
      <c r="E6311">
        <v>0</v>
      </c>
      <c r="F6311">
        <v>0</v>
      </c>
    </row>
    <row r="6312" spans="1:6" x14ac:dyDescent="0.25">
      <c r="A6312" t="s">
        <v>680</v>
      </c>
      <c r="B6312">
        <v>5068</v>
      </c>
      <c r="C6312">
        <v>0</v>
      </c>
      <c r="D6312">
        <v>0</v>
      </c>
      <c r="E6312">
        <v>0</v>
      </c>
      <c r="F6312">
        <v>0</v>
      </c>
    </row>
    <row r="6313" spans="1:6" x14ac:dyDescent="0.25">
      <c r="A6313" t="s">
        <v>681</v>
      </c>
      <c r="B6313">
        <v>5068</v>
      </c>
      <c r="C6313">
        <v>16</v>
      </c>
      <c r="D6313">
        <v>16</v>
      </c>
      <c r="E6313">
        <v>16</v>
      </c>
      <c r="F6313">
        <v>16</v>
      </c>
    </row>
    <row r="6314" spans="1:6" x14ac:dyDescent="0.25">
      <c r="A6314" t="s">
        <v>682</v>
      </c>
      <c r="B6314">
        <v>5068</v>
      </c>
      <c r="C6314">
        <v>250</v>
      </c>
      <c r="D6314">
        <v>250</v>
      </c>
      <c r="E6314">
        <v>250</v>
      </c>
      <c r="F6314">
        <v>250</v>
      </c>
    </row>
    <row r="6315" spans="1:6" x14ac:dyDescent="0.25">
      <c r="A6315" t="s">
        <v>683</v>
      </c>
      <c r="B6315">
        <v>5068</v>
      </c>
      <c r="C6315">
        <v>1101</v>
      </c>
      <c r="D6315">
        <v>1101</v>
      </c>
      <c r="E6315">
        <v>1320</v>
      </c>
      <c r="F6315">
        <v>1101</v>
      </c>
    </row>
    <row r="6316" spans="1:6" x14ac:dyDescent="0.25">
      <c r="A6316" t="s">
        <v>684</v>
      </c>
      <c r="B6316">
        <v>5068</v>
      </c>
      <c r="C6316">
        <v>734</v>
      </c>
      <c r="D6316">
        <v>734</v>
      </c>
      <c r="E6316">
        <v>880</v>
      </c>
      <c r="F6316">
        <v>734</v>
      </c>
    </row>
    <row r="6317" spans="1:6" x14ac:dyDescent="0.25">
      <c r="A6317" t="s">
        <v>685</v>
      </c>
      <c r="B6317">
        <v>5068</v>
      </c>
      <c r="C6317">
        <v>1468</v>
      </c>
      <c r="D6317">
        <v>1468</v>
      </c>
      <c r="E6317">
        <v>1760</v>
      </c>
      <c r="F6317">
        <v>1468</v>
      </c>
    </row>
    <row r="6318" spans="1:6" x14ac:dyDescent="0.25">
      <c r="A6318" t="s">
        <v>686</v>
      </c>
      <c r="B6318">
        <v>5068</v>
      </c>
    </row>
    <row r="6319" spans="1:6" x14ac:dyDescent="0.25">
      <c r="A6319" t="s">
        <v>687</v>
      </c>
      <c r="B6319">
        <v>5068</v>
      </c>
    </row>
    <row r="6320" spans="1:6" x14ac:dyDescent="0.25">
      <c r="A6320" t="s">
        <v>688</v>
      </c>
      <c r="B6320">
        <v>5068</v>
      </c>
    </row>
    <row r="6321" spans="1:6" x14ac:dyDescent="0.25">
      <c r="A6321" t="s">
        <v>689</v>
      </c>
      <c r="B6321">
        <v>5068</v>
      </c>
      <c r="C6321" t="b">
        <v>0</v>
      </c>
      <c r="D6321" t="b">
        <v>0</v>
      </c>
      <c r="E6321" t="b">
        <v>0</v>
      </c>
      <c r="F6321" t="b">
        <v>0</v>
      </c>
    </row>
    <row r="6322" spans="1:6" x14ac:dyDescent="0.25">
      <c r="A6322" t="s">
        <v>690</v>
      </c>
      <c r="B6322">
        <v>5068</v>
      </c>
      <c r="C6322" t="b">
        <v>0</v>
      </c>
      <c r="D6322" t="b">
        <v>0</v>
      </c>
      <c r="E6322" t="b">
        <v>0</v>
      </c>
      <c r="F6322" t="b">
        <v>0</v>
      </c>
    </row>
    <row r="6323" spans="1:6" x14ac:dyDescent="0.25">
      <c r="A6323" t="s">
        <v>676</v>
      </c>
      <c r="B6323">
        <v>5070</v>
      </c>
      <c r="C6323">
        <v>387</v>
      </c>
      <c r="D6323">
        <v>386</v>
      </c>
      <c r="E6323">
        <v>5074</v>
      </c>
      <c r="F6323">
        <v>5060</v>
      </c>
    </row>
    <row r="6324" spans="1:6" x14ac:dyDescent="0.25">
      <c r="A6324" t="s">
        <v>36</v>
      </c>
      <c r="B6324">
        <v>5070</v>
      </c>
      <c r="C6324">
        <v>2</v>
      </c>
      <c r="D6324">
        <v>2</v>
      </c>
      <c r="E6324">
        <v>3</v>
      </c>
      <c r="F6324">
        <v>3</v>
      </c>
    </row>
    <row r="6325" spans="1:6" x14ac:dyDescent="0.25">
      <c r="A6325" t="s">
        <v>503</v>
      </c>
      <c r="B6325">
        <v>5070</v>
      </c>
      <c r="C6325" t="s">
        <v>845</v>
      </c>
      <c r="D6325" t="s">
        <v>845</v>
      </c>
      <c r="E6325" t="s">
        <v>767</v>
      </c>
      <c r="F6325" t="s">
        <v>767</v>
      </c>
    </row>
    <row r="6326" spans="1:6" x14ac:dyDescent="0.25">
      <c r="A6326" t="s">
        <v>677</v>
      </c>
      <c r="B6326">
        <v>5070</v>
      </c>
      <c r="C6326">
        <v>623</v>
      </c>
      <c r="D6326">
        <v>517</v>
      </c>
      <c r="E6326">
        <v>1160</v>
      </c>
      <c r="F6326">
        <v>1177</v>
      </c>
    </row>
    <row r="6327" spans="1:6" x14ac:dyDescent="0.25">
      <c r="A6327" t="s">
        <v>42</v>
      </c>
      <c r="B6327">
        <v>5070</v>
      </c>
      <c r="C6327">
        <v>30</v>
      </c>
      <c r="D6327">
        <v>30</v>
      </c>
      <c r="E6327">
        <v>30</v>
      </c>
      <c r="F6327">
        <v>30</v>
      </c>
    </row>
    <row r="6328" spans="1:6" x14ac:dyDescent="0.25">
      <c r="A6328" t="s">
        <v>678</v>
      </c>
      <c r="B6328">
        <v>5070</v>
      </c>
      <c r="C6328">
        <v>14.2</v>
      </c>
      <c r="D6328">
        <v>11.8</v>
      </c>
      <c r="E6328">
        <v>26.4</v>
      </c>
      <c r="F6328">
        <v>26.8</v>
      </c>
    </row>
    <row r="6329" spans="1:6" x14ac:dyDescent="0.25">
      <c r="A6329" t="s">
        <v>41</v>
      </c>
      <c r="B6329">
        <v>5070</v>
      </c>
      <c r="C6329">
        <v>0</v>
      </c>
      <c r="D6329">
        <v>0</v>
      </c>
      <c r="E6329">
        <v>0</v>
      </c>
      <c r="F6329">
        <v>0</v>
      </c>
    </row>
    <row r="6330" spans="1:6" x14ac:dyDescent="0.25">
      <c r="A6330" t="s">
        <v>679</v>
      </c>
      <c r="B6330">
        <v>5070</v>
      </c>
      <c r="C6330">
        <v>12</v>
      </c>
      <c r="D6330">
        <v>12</v>
      </c>
      <c r="E6330">
        <v>24</v>
      </c>
      <c r="F6330">
        <v>24</v>
      </c>
    </row>
    <row r="6331" spans="1:6" x14ac:dyDescent="0.25">
      <c r="A6331" t="s">
        <v>563</v>
      </c>
      <c r="B6331">
        <v>5070</v>
      </c>
      <c r="C6331">
        <v>0</v>
      </c>
      <c r="D6331">
        <v>0</v>
      </c>
      <c r="E6331">
        <v>0</v>
      </c>
      <c r="F6331">
        <v>0</v>
      </c>
    </row>
    <row r="6332" spans="1:6" x14ac:dyDescent="0.25">
      <c r="A6332" t="s">
        <v>680</v>
      </c>
      <c r="B6332">
        <v>5070</v>
      </c>
      <c r="C6332">
        <v>0</v>
      </c>
      <c r="D6332">
        <v>0</v>
      </c>
      <c r="E6332">
        <v>0</v>
      </c>
      <c r="F6332">
        <v>0</v>
      </c>
    </row>
    <row r="6333" spans="1:6" x14ac:dyDescent="0.25">
      <c r="A6333" t="s">
        <v>681</v>
      </c>
      <c r="B6333">
        <v>5070</v>
      </c>
      <c r="C6333">
        <v>16</v>
      </c>
      <c r="D6333">
        <v>16</v>
      </c>
      <c r="E6333">
        <v>16</v>
      </c>
      <c r="F6333">
        <v>16</v>
      </c>
    </row>
    <row r="6334" spans="1:6" x14ac:dyDescent="0.25">
      <c r="A6334" t="s">
        <v>682</v>
      </c>
      <c r="B6334">
        <v>5070</v>
      </c>
      <c r="C6334">
        <v>375</v>
      </c>
      <c r="D6334">
        <v>375</v>
      </c>
      <c r="E6334">
        <v>375</v>
      </c>
      <c r="F6334">
        <v>375</v>
      </c>
    </row>
    <row r="6335" spans="1:6" x14ac:dyDescent="0.25">
      <c r="A6335" t="s">
        <v>683</v>
      </c>
      <c r="B6335">
        <v>5070</v>
      </c>
      <c r="C6335">
        <v>1320</v>
      </c>
      <c r="D6335">
        <v>1320</v>
      </c>
      <c r="E6335">
        <v>1320</v>
      </c>
      <c r="F6335">
        <v>1320</v>
      </c>
    </row>
    <row r="6336" spans="1:6" x14ac:dyDescent="0.25">
      <c r="A6336" t="s">
        <v>684</v>
      </c>
      <c r="B6336">
        <v>5070</v>
      </c>
      <c r="C6336">
        <v>880</v>
      </c>
      <c r="D6336">
        <v>880</v>
      </c>
      <c r="E6336">
        <v>880</v>
      </c>
      <c r="F6336">
        <v>880</v>
      </c>
    </row>
    <row r="6337" spans="1:6" x14ac:dyDescent="0.25">
      <c r="A6337" t="s">
        <v>685</v>
      </c>
      <c r="B6337">
        <v>5070</v>
      </c>
      <c r="C6337">
        <v>1760</v>
      </c>
      <c r="D6337">
        <v>1760</v>
      </c>
      <c r="E6337">
        <v>1760</v>
      </c>
      <c r="F6337">
        <v>1760</v>
      </c>
    </row>
    <row r="6338" spans="1:6" x14ac:dyDescent="0.25">
      <c r="A6338" t="s">
        <v>686</v>
      </c>
      <c r="B6338">
        <v>5070</v>
      </c>
    </row>
    <row r="6339" spans="1:6" x14ac:dyDescent="0.25">
      <c r="A6339" t="s">
        <v>687</v>
      </c>
      <c r="B6339">
        <v>5070</v>
      </c>
    </row>
    <row r="6340" spans="1:6" x14ac:dyDescent="0.25">
      <c r="A6340" t="s">
        <v>688</v>
      </c>
      <c r="B6340">
        <v>5070</v>
      </c>
    </row>
    <row r="6341" spans="1:6" x14ac:dyDescent="0.25">
      <c r="A6341" t="s">
        <v>689</v>
      </c>
      <c r="B6341">
        <v>5070</v>
      </c>
      <c r="C6341" t="b">
        <v>0</v>
      </c>
      <c r="D6341" t="b">
        <v>0</v>
      </c>
      <c r="E6341" t="b">
        <v>0</v>
      </c>
      <c r="F6341" t="b">
        <v>0</v>
      </c>
    </row>
    <row r="6342" spans="1:6" x14ac:dyDescent="0.25">
      <c r="A6342" t="s">
        <v>690</v>
      </c>
      <c r="B6342">
        <v>5070</v>
      </c>
      <c r="C6342" t="b">
        <v>0</v>
      </c>
      <c r="D6342" t="b">
        <v>0</v>
      </c>
      <c r="E6342" t="b">
        <v>0</v>
      </c>
      <c r="F6342" t="b">
        <v>0</v>
      </c>
    </row>
    <row r="6343" spans="1:6" x14ac:dyDescent="0.25">
      <c r="A6343" t="s">
        <v>676</v>
      </c>
      <c r="B6343">
        <v>5073</v>
      </c>
      <c r="C6343">
        <v>5060</v>
      </c>
      <c r="D6343">
        <v>5087</v>
      </c>
      <c r="E6343">
        <v>26</v>
      </c>
      <c r="F6343">
        <v>371</v>
      </c>
    </row>
    <row r="6344" spans="1:6" x14ac:dyDescent="0.25">
      <c r="A6344" t="s">
        <v>36</v>
      </c>
      <c r="B6344">
        <v>5073</v>
      </c>
      <c r="C6344">
        <v>5</v>
      </c>
      <c r="D6344">
        <v>5</v>
      </c>
      <c r="E6344">
        <v>4</v>
      </c>
      <c r="F6344">
        <v>3</v>
      </c>
    </row>
    <row r="6345" spans="1:6" x14ac:dyDescent="0.25">
      <c r="A6345" t="s">
        <v>503</v>
      </c>
      <c r="B6345">
        <v>5073</v>
      </c>
      <c r="C6345" t="s">
        <v>835</v>
      </c>
      <c r="D6345" t="s">
        <v>835</v>
      </c>
      <c r="E6345" t="s">
        <v>772</v>
      </c>
    </row>
    <row r="6346" spans="1:6" x14ac:dyDescent="0.25">
      <c r="A6346" t="s">
        <v>677</v>
      </c>
      <c r="B6346">
        <v>5073</v>
      </c>
      <c r="C6346">
        <v>1020</v>
      </c>
      <c r="D6346">
        <v>680</v>
      </c>
      <c r="E6346">
        <v>440</v>
      </c>
      <c r="F6346">
        <v>466</v>
      </c>
    </row>
    <row r="6347" spans="1:6" x14ac:dyDescent="0.25">
      <c r="A6347" t="s">
        <v>42</v>
      </c>
      <c r="B6347">
        <v>5073</v>
      </c>
      <c r="C6347">
        <v>25</v>
      </c>
      <c r="D6347">
        <v>25</v>
      </c>
      <c r="E6347">
        <v>25</v>
      </c>
      <c r="F6347">
        <v>30</v>
      </c>
    </row>
    <row r="6348" spans="1:6" x14ac:dyDescent="0.25">
      <c r="A6348" t="s">
        <v>678</v>
      </c>
      <c r="B6348">
        <v>5073</v>
      </c>
      <c r="C6348">
        <v>27.8</v>
      </c>
      <c r="D6348">
        <v>18.5</v>
      </c>
      <c r="E6348">
        <v>12</v>
      </c>
      <c r="F6348">
        <v>10.6</v>
      </c>
    </row>
    <row r="6349" spans="1:6" x14ac:dyDescent="0.25">
      <c r="A6349" t="s">
        <v>41</v>
      </c>
      <c r="B6349">
        <v>5073</v>
      </c>
      <c r="C6349">
        <v>0</v>
      </c>
      <c r="D6349">
        <v>0</v>
      </c>
      <c r="E6349">
        <v>0</v>
      </c>
      <c r="F6349">
        <v>0</v>
      </c>
    </row>
    <row r="6350" spans="1:6" x14ac:dyDescent="0.25">
      <c r="A6350" t="s">
        <v>679</v>
      </c>
      <c r="B6350">
        <v>5073</v>
      </c>
      <c r="C6350">
        <v>24</v>
      </c>
      <c r="D6350">
        <v>24</v>
      </c>
      <c r="E6350">
        <v>24</v>
      </c>
      <c r="F6350">
        <v>24</v>
      </c>
    </row>
    <row r="6351" spans="1:6" x14ac:dyDescent="0.25">
      <c r="A6351" t="s">
        <v>563</v>
      </c>
      <c r="B6351">
        <v>5073</v>
      </c>
      <c r="C6351">
        <v>0</v>
      </c>
      <c r="D6351">
        <v>0</v>
      </c>
      <c r="E6351">
        <v>0</v>
      </c>
      <c r="F6351">
        <v>0</v>
      </c>
    </row>
    <row r="6352" spans="1:6" x14ac:dyDescent="0.25">
      <c r="A6352" t="s">
        <v>680</v>
      </c>
      <c r="B6352">
        <v>5073</v>
      </c>
      <c r="C6352">
        <v>0</v>
      </c>
      <c r="D6352">
        <v>0</v>
      </c>
      <c r="E6352">
        <v>0</v>
      </c>
      <c r="F6352">
        <v>0</v>
      </c>
    </row>
    <row r="6353" spans="1:6" x14ac:dyDescent="0.25">
      <c r="A6353" t="s">
        <v>681</v>
      </c>
      <c r="B6353">
        <v>5073</v>
      </c>
      <c r="C6353">
        <v>16</v>
      </c>
      <c r="D6353">
        <v>16</v>
      </c>
      <c r="E6353">
        <v>16</v>
      </c>
      <c r="F6353">
        <v>16</v>
      </c>
    </row>
    <row r="6354" spans="1:6" x14ac:dyDescent="0.25">
      <c r="A6354" t="s">
        <v>682</v>
      </c>
      <c r="B6354">
        <v>5073</v>
      </c>
      <c r="C6354">
        <v>250</v>
      </c>
      <c r="D6354">
        <v>250</v>
      </c>
      <c r="E6354">
        <v>250</v>
      </c>
      <c r="F6354">
        <v>250</v>
      </c>
    </row>
    <row r="6355" spans="1:6" x14ac:dyDescent="0.25">
      <c r="A6355" t="s">
        <v>683</v>
      </c>
      <c r="B6355">
        <v>5073</v>
      </c>
      <c r="C6355">
        <v>1101</v>
      </c>
      <c r="D6355">
        <v>1101</v>
      </c>
      <c r="E6355">
        <v>1101</v>
      </c>
      <c r="F6355">
        <v>1320</v>
      </c>
    </row>
    <row r="6356" spans="1:6" x14ac:dyDescent="0.25">
      <c r="A6356" t="s">
        <v>684</v>
      </c>
      <c r="B6356">
        <v>5073</v>
      </c>
      <c r="C6356">
        <v>734</v>
      </c>
      <c r="D6356">
        <v>734</v>
      </c>
      <c r="E6356">
        <v>734</v>
      </c>
      <c r="F6356">
        <v>880</v>
      </c>
    </row>
    <row r="6357" spans="1:6" x14ac:dyDescent="0.25">
      <c r="A6357" t="s">
        <v>685</v>
      </c>
      <c r="B6357">
        <v>5073</v>
      </c>
      <c r="C6357">
        <v>1468</v>
      </c>
      <c r="D6357">
        <v>1468</v>
      </c>
      <c r="E6357">
        <v>1468</v>
      </c>
      <c r="F6357">
        <v>1760</v>
      </c>
    </row>
    <row r="6358" spans="1:6" x14ac:dyDescent="0.25">
      <c r="A6358" t="s">
        <v>686</v>
      </c>
      <c r="B6358">
        <v>5073</v>
      </c>
    </row>
    <row r="6359" spans="1:6" x14ac:dyDescent="0.25">
      <c r="A6359" t="s">
        <v>687</v>
      </c>
      <c r="B6359">
        <v>5073</v>
      </c>
    </row>
    <row r="6360" spans="1:6" x14ac:dyDescent="0.25">
      <c r="A6360" t="s">
        <v>688</v>
      </c>
      <c r="B6360">
        <v>5073</v>
      </c>
    </row>
    <row r="6361" spans="1:6" x14ac:dyDescent="0.25">
      <c r="A6361" t="s">
        <v>689</v>
      </c>
      <c r="B6361">
        <v>5073</v>
      </c>
      <c r="C6361" t="b">
        <v>0</v>
      </c>
      <c r="D6361" t="b">
        <v>0</v>
      </c>
      <c r="E6361" t="b">
        <v>0</v>
      </c>
      <c r="F6361" t="b">
        <v>0</v>
      </c>
    </row>
    <row r="6362" spans="1:6" x14ac:dyDescent="0.25">
      <c r="A6362" t="s">
        <v>690</v>
      </c>
      <c r="B6362">
        <v>5073</v>
      </c>
      <c r="C6362" t="b">
        <v>0</v>
      </c>
      <c r="D6362" t="b">
        <v>0</v>
      </c>
      <c r="E6362" t="b">
        <v>0</v>
      </c>
      <c r="F6362" t="b">
        <v>0</v>
      </c>
    </row>
    <row r="6363" spans="1:6" x14ac:dyDescent="0.25">
      <c r="A6363" t="s">
        <v>676</v>
      </c>
      <c r="B6363">
        <v>5074</v>
      </c>
      <c r="C6363">
        <v>5024</v>
      </c>
      <c r="D6363">
        <v>5300</v>
      </c>
      <c r="E6363">
        <v>4</v>
      </c>
      <c r="F6363">
        <v>5070</v>
      </c>
    </row>
    <row r="6364" spans="1:6" x14ac:dyDescent="0.25">
      <c r="A6364" t="s">
        <v>36</v>
      </c>
      <c r="B6364">
        <v>5074</v>
      </c>
      <c r="C6364">
        <v>2</v>
      </c>
      <c r="D6364">
        <v>3</v>
      </c>
      <c r="E6364">
        <v>1</v>
      </c>
      <c r="F6364">
        <v>3</v>
      </c>
    </row>
    <row r="6365" spans="1:6" x14ac:dyDescent="0.25">
      <c r="A6365" t="s">
        <v>503</v>
      </c>
      <c r="B6365">
        <v>5074</v>
      </c>
      <c r="C6365" t="s">
        <v>738</v>
      </c>
      <c r="D6365" t="s">
        <v>868</v>
      </c>
      <c r="F6365" t="s">
        <v>767</v>
      </c>
    </row>
    <row r="6366" spans="1:6" x14ac:dyDescent="0.25">
      <c r="A6366" t="s">
        <v>677</v>
      </c>
      <c r="B6366">
        <v>5074</v>
      </c>
      <c r="C6366">
        <v>2621</v>
      </c>
      <c r="D6366">
        <v>2492</v>
      </c>
      <c r="E6366">
        <v>225</v>
      </c>
      <c r="F6366">
        <v>1160</v>
      </c>
    </row>
    <row r="6367" spans="1:6" x14ac:dyDescent="0.25">
      <c r="A6367" t="s">
        <v>42</v>
      </c>
      <c r="B6367">
        <v>5074</v>
      </c>
      <c r="C6367">
        <v>40</v>
      </c>
      <c r="D6367">
        <v>40</v>
      </c>
      <c r="E6367">
        <v>30</v>
      </c>
      <c r="F6367">
        <v>30</v>
      </c>
    </row>
    <row r="6368" spans="1:6" x14ac:dyDescent="0.25">
      <c r="A6368" t="s">
        <v>678</v>
      </c>
      <c r="B6368">
        <v>5074</v>
      </c>
      <c r="C6368">
        <v>44.7</v>
      </c>
      <c r="D6368">
        <v>42.5</v>
      </c>
      <c r="E6368">
        <v>5.0999999999999996</v>
      </c>
      <c r="F6368">
        <v>26.4</v>
      </c>
    </row>
    <row r="6369" spans="1:6" x14ac:dyDescent="0.25">
      <c r="A6369" t="s">
        <v>41</v>
      </c>
      <c r="B6369">
        <v>5074</v>
      </c>
      <c r="C6369">
        <v>0</v>
      </c>
      <c r="D6369">
        <v>0</v>
      </c>
      <c r="E6369">
        <v>0</v>
      </c>
      <c r="F6369">
        <v>0</v>
      </c>
    </row>
    <row r="6370" spans="1:6" x14ac:dyDescent="0.25">
      <c r="A6370" t="s">
        <v>679</v>
      </c>
      <c r="B6370">
        <v>5074</v>
      </c>
      <c r="C6370">
        <v>12</v>
      </c>
      <c r="D6370">
        <v>12</v>
      </c>
      <c r="E6370">
        <v>12</v>
      </c>
      <c r="F6370">
        <v>12</v>
      </c>
    </row>
    <row r="6371" spans="1:6" x14ac:dyDescent="0.25">
      <c r="A6371" t="s">
        <v>563</v>
      </c>
      <c r="B6371">
        <v>5074</v>
      </c>
      <c r="C6371">
        <v>0</v>
      </c>
      <c r="D6371">
        <v>0</v>
      </c>
      <c r="E6371">
        <v>0</v>
      </c>
      <c r="F6371">
        <v>0</v>
      </c>
    </row>
    <row r="6372" spans="1:6" x14ac:dyDescent="0.25">
      <c r="A6372" t="s">
        <v>680</v>
      </c>
      <c r="B6372">
        <v>5074</v>
      </c>
      <c r="C6372">
        <v>0</v>
      </c>
      <c r="D6372">
        <v>0</v>
      </c>
      <c r="E6372">
        <v>0</v>
      </c>
      <c r="F6372">
        <v>0</v>
      </c>
    </row>
    <row r="6373" spans="1:6" x14ac:dyDescent="0.25">
      <c r="A6373" t="s">
        <v>681</v>
      </c>
      <c r="B6373">
        <v>5074</v>
      </c>
      <c r="C6373">
        <v>16</v>
      </c>
      <c r="D6373">
        <v>16</v>
      </c>
      <c r="E6373">
        <v>16</v>
      </c>
      <c r="F6373">
        <v>16</v>
      </c>
    </row>
    <row r="6374" spans="1:6" x14ac:dyDescent="0.25">
      <c r="A6374" t="s">
        <v>682</v>
      </c>
      <c r="B6374">
        <v>5074</v>
      </c>
      <c r="C6374">
        <v>500</v>
      </c>
      <c r="D6374">
        <v>500</v>
      </c>
      <c r="E6374">
        <v>500</v>
      </c>
      <c r="F6374">
        <v>500</v>
      </c>
    </row>
    <row r="6375" spans="1:6" x14ac:dyDescent="0.25">
      <c r="A6375" t="s">
        <v>683</v>
      </c>
      <c r="B6375">
        <v>5074</v>
      </c>
      <c r="C6375">
        <v>1761</v>
      </c>
      <c r="D6375">
        <v>1761</v>
      </c>
      <c r="E6375">
        <v>1320</v>
      </c>
      <c r="F6375">
        <v>1320</v>
      </c>
    </row>
    <row r="6376" spans="1:6" x14ac:dyDescent="0.25">
      <c r="A6376" t="s">
        <v>684</v>
      </c>
      <c r="B6376">
        <v>5074</v>
      </c>
      <c r="C6376">
        <v>1174</v>
      </c>
      <c r="D6376">
        <v>1174</v>
      </c>
      <c r="E6376">
        <v>880</v>
      </c>
      <c r="F6376">
        <v>880</v>
      </c>
    </row>
    <row r="6377" spans="1:6" x14ac:dyDescent="0.25">
      <c r="A6377" t="s">
        <v>685</v>
      </c>
      <c r="B6377">
        <v>5074</v>
      </c>
      <c r="C6377">
        <v>2348</v>
      </c>
      <c r="D6377">
        <v>2348</v>
      </c>
      <c r="E6377">
        <v>1760</v>
      </c>
      <c r="F6377">
        <v>1760</v>
      </c>
    </row>
    <row r="6378" spans="1:6" x14ac:dyDescent="0.25">
      <c r="A6378" t="s">
        <v>686</v>
      </c>
      <c r="B6378">
        <v>5074</v>
      </c>
    </row>
    <row r="6379" spans="1:6" x14ac:dyDescent="0.25">
      <c r="A6379" t="s">
        <v>687</v>
      </c>
      <c r="B6379">
        <v>5074</v>
      </c>
    </row>
    <row r="6380" spans="1:6" x14ac:dyDescent="0.25">
      <c r="A6380" t="s">
        <v>688</v>
      </c>
      <c r="B6380">
        <v>5074</v>
      </c>
    </row>
    <row r="6381" spans="1:6" x14ac:dyDescent="0.25">
      <c r="A6381" t="s">
        <v>689</v>
      </c>
      <c r="B6381">
        <v>5074</v>
      </c>
      <c r="C6381" t="b">
        <v>0</v>
      </c>
      <c r="D6381" t="b">
        <v>0</v>
      </c>
      <c r="E6381" t="b">
        <v>0</v>
      </c>
      <c r="F6381" t="b">
        <v>0</v>
      </c>
    </row>
    <row r="6382" spans="1:6" x14ac:dyDescent="0.25">
      <c r="A6382" t="s">
        <v>690</v>
      </c>
      <c r="B6382">
        <v>5074</v>
      </c>
      <c r="C6382" t="b">
        <v>0</v>
      </c>
      <c r="D6382" t="b">
        <v>0</v>
      </c>
      <c r="E6382" t="b">
        <v>0</v>
      </c>
      <c r="F6382" t="b">
        <v>0</v>
      </c>
    </row>
    <row r="6383" spans="1:6" x14ac:dyDescent="0.25">
      <c r="A6383" t="s">
        <v>676</v>
      </c>
      <c r="B6383">
        <v>5081</v>
      </c>
      <c r="C6383">
        <v>5068</v>
      </c>
      <c r="D6383">
        <v>5106</v>
      </c>
      <c r="E6383">
        <v>197</v>
      </c>
      <c r="F6383">
        <v>373</v>
      </c>
    </row>
    <row r="6384" spans="1:6" x14ac:dyDescent="0.25">
      <c r="A6384" t="s">
        <v>36</v>
      </c>
      <c r="B6384">
        <v>5081</v>
      </c>
      <c r="C6384">
        <v>4</v>
      </c>
      <c r="D6384">
        <v>3</v>
      </c>
      <c r="E6384">
        <v>3</v>
      </c>
      <c r="F6384">
        <v>0</v>
      </c>
    </row>
    <row r="6385" spans="1:6" x14ac:dyDescent="0.25">
      <c r="A6385" t="s">
        <v>503</v>
      </c>
      <c r="B6385">
        <v>5081</v>
      </c>
      <c r="C6385" t="s">
        <v>872</v>
      </c>
      <c r="D6385" t="s">
        <v>872</v>
      </c>
      <c r="E6385" t="s">
        <v>822</v>
      </c>
    </row>
    <row r="6386" spans="1:6" x14ac:dyDescent="0.25">
      <c r="A6386" t="s">
        <v>677</v>
      </c>
      <c r="B6386">
        <v>5081</v>
      </c>
      <c r="C6386">
        <v>670</v>
      </c>
      <c r="D6386">
        <v>1086</v>
      </c>
      <c r="E6386">
        <v>498</v>
      </c>
      <c r="F6386">
        <v>283</v>
      </c>
    </row>
    <row r="6387" spans="1:6" x14ac:dyDescent="0.25">
      <c r="A6387" t="s">
        <v>42</v>
      </c>
      <c r="B6387">
        <v>5081</v>
      </c>
      <c r="C6387">
        <v>25</v>
      </c>
      <c r="D6387">
        <v>25</v>
      </c>
      <c r="E6387">
        <v>25</v>
      </c>
      <c r="F6387">
        <v>30</v>
      </c>
    </row>
    <row r="6388" spans="1:6" x14ac:dyDescent="0.25">
      <c r="A6388" t="s">
        <v>678</v>
      </c>
      <c r="B6388">
        <v>5081</v>
      </c>
      <c r="C6388">
        <v>18.3</v>
      </c>
      <c r="D6388">
        <v>29.6</v>
      </c>
      <c r="E6388">
        <v>13.6</v>
      </c>
      <c r="F6388">
        <v>6.4</v>
      </c>
    </row>
    <row r="6389" spans="1:6" x14ac:dyDescent="0.25">
      <c r="A6389" t="s">
        <v>41</v>
      </c>
      <c r="B6389">
        <v>5081</v>
      </c>
      <c r="C6389">
        <v>0</v>
      </c>
      <c r="D6389">
        <v>0</v>
      </c>
      <c r="E6389">
        <v>0</v>
      </c>
      <c r="F6389">
        <v>0</v>
      </c>
    </row>
    <row r="6390" spans="1:6" x14ac:dyDescent="0.25">
      <c r="A6390" t="s">
        <v>679</v>
      </c>
      <c r="B6390">
        <v>5081</v>
      </c>
      <c r="C6390">
        <v>36</v>
      </c>
      <c r="D6390">
        <v>36</v>
      </c>
      <c r="E6390">
        <v>24</v>
      </c>
      <c r="F6390">
        <v>24</v>
      </c>
    </row>
    <row r="6391" spans="1:6" x14ac:dyDescent="0.25">
      <c r="A6391" t="s">
        <v>563</v>
      </c>
      <c r="B6391">
        <v>5081</v>
      </c>
      <c r="C6391">
        <v>0</v>
      </c>
      <c r="D6391">
        <v>0</v>
      </c>
      <c r="E6391">
        <v>0</v>
      </c>
      <c r="F6391">
        <v>0</v>
      </c>
    </row>
    <row r="6392" spans="1:6" x14ac:dyDescent="0.25">
      <c r="A6392" t="s">
        <v>680</v>
      </c>
      <c r="B6392">
        <v>5081</v>
      </c>
      <c r="C6392">
        <v>0</v>
      </c>
      <c r="D6392">
        <v>0</v>
      </c>
      <c r="E6392">
        <v>0</v>
      </c>
      <c r="F6392">
        <v>0</v>
      </c>
    </row>
    <row r="6393" spans="1:6" x14ac:dyDescent="0.25">
      <c r="A6393" t="s">
        <v>681</v>
      </c>
      <c r="B6393">
        <v>5081</v>
      </c>
      <c r="C6393">
        <v>16</v>
      </c>
      <c r="D6393">
        <v>16</v>
      </c>
      <c r="E6393">
        <v>16</v>
      </c>
      <c r="F6393">
        <v>16</v>
      </c>
    </row>
    <row r="6394" spans="1:6" x14ac:dyDescent="0.25">
      <c r="A6394" t="s">
        <v>682</v>
      </c>
      <c r="B6394">
        <v>5081</v>
      </c>
      <c r="C6394">
        <v>375</v>
      </c>
      <c r="D6394">
        <v>375</v>
      </c>
      <c r="E6394">
        <v>375</v>
      </c>
      <c r="F6394">
        <v>375</v>
      </c>
    </row>
    <row r="6395" spans="1:6" x14ac:dyDescent="0.25">
      <c r="A6395" t="s">
        <v>683</v>
      </c>
      <c r="B6395">
        <v>5081</v>
      </c>
      <c r="C6395">
        <v>1101</v>
      </c>
      <c r="D6395">
        <v>1101</v>
      </c>
      <c r="E6395">
        <v>1101</v>
      </c>
      <c r="F6395">
        <v>1320</v>
      </c>
    </row>
    <row r="6396" spans="1:6" x14ac:dyDescent="0.25">
      <c r="A6396" t="s">
        <v>684</v>
      </c>
      <c r="B6396">
        <v>5081</v>
      </c>
      <c r="C6396">
        <v>734</v>
      </c>
      <c r="D6396">
        <v>734</v>
      </c>
      <c r="E6396">
        <v>734</v>
      </c>
      <c r="F6396">
        <v>880</v>
      </c>
    </row>
    <row r="6397" spans="1:6" x14ac:dyDescent="0.25">
      <c r="A6397" t="s">
        <v>685</v>
      </c>
      <c r="B6397">
        <v>5081</v>
      </c>
      <c r="C6397">
        <v>1468</v>
      </c>
      <c r="D6397">
        <v>1468</v>
      </c>
      <c r="E6397">
        <v>1468</v>
      </c>
      <c r="F6397">
        <v>1760</v>
      </c>
    </row>
    <row r="6398" spans="1:6" x14ac:dyDescent="0.25">
      <c r="A6398" t="s">
        <v>686</v>
      </c>
      <c r="B6398">
        <v>5081</v>
      </c>
      <c r="D6398">
        <v>-5748</v>
      </c>
    </row>
    <row r="6399" spans="1:6" x14ac:dyDescent="0.25">
      <c r="A6399" t="s">
        <v>687</v>
      </c>
      <c r="B6399">
        <v>5081</v>
      </c>
      <c r="D6399">
        <v>-28447</v>
      </c>
    </row>
    <row r="6400" spans="1:6" x14ac:dyDescent="0.25">
      <c r="A6400" t="s">
        <v>688</v>
      </c>
      <c r="B6400">
        <v>5081</v>
      </c>
      <c r="D6400">
        <v>0</v>
      </c>
    </row>
    <row r="6401" spans="1:6" x14ac:dyDescent="0.25">
      <c r="A6401" t="s">
        <v>689</v>
      </c>
      <c r="B6401">
        <v>5081</v>
      </c>
      <c r="C6401" t="b">
        <v>0</v>
      </c>
      <c r="D6401" t="b">
        <v>0</v>
      </c>
      <c r="E6401" t="b">
        <v>0</v>
      </c>
      <c r="F6401" t="b">
        <v>0</v>
      </c>
    </row>
    <row r="6402" spans="1:6" x14ac:dyDescent="0.25">
      <c r="A6402" t="s">
        <v>690</v>
      </c>
      <c r="B6402">
        <v>5081</v>
      </c>
      <c r="C6402" t="b">
        <v>0</v>
      </c>
      <c r="D6402" t="b">
        <v>0</v>
      </c>
      <c r="E6402" t="b">
        <v>0</v>
      </c>
      <c r="F6402" t="b">
        <v>0</v>
      </c>
    </row>
    <row r="6403" spans="1:6" x14ac:dyDescent="0.25">
      <c r="A6403" t="s">
        <v>676</v>
      </c>
      <c r="B6403">
        <v>5087</v>
      </c>
      <c r="C6403">
        <v>5073</v>
      </c>
      <c r="D6403">
        <v>5112</v>
      </c>
      <c r="E6403">
        <v>171</v>
      </c>
      <c r="F6403">
        <v>195</v>
      </c>
    </row>
    <row r="6404" spans="1:6" x14ac:dyDescent="0.25">
      <c r="A6404" t="s">
        <v>36</v>
      </c>
      <c r="B6404">
        <v>5087</v>
      </c>
      <c r="C6404">
        <v>5</v>
      </c>
      <c r="D6404">
        <v>5</v>
      </c>
      <c r="E6404">
        <v>4</v>
      </c>
      <c r="F6404">
        <v>3</v>
      </c>
    </row>
    <row r="6405" spans="1:6" x14ac:dyDescent="0.25">
      <c r="A6405" t="s">
        <v>503</v>
      </c>
      <c r="B6405">
        <v>5087</v>
      </c>
      <c r="C6405" t="s">
        <v>835</v>
      </c>
      <c r="D6405" t="s">
        <v>811</v>
      </c>
      <c r="E6405" t="s">
        <v>814</v>
      </c>
      <c r="F6405" t="s">
        <v>814</v>
      </c>
    </row>
    <row r="6406" spans="1:6" x14ac:dyDescent="0.25">
      <c r="A6406" t="s">
        <v>677</v>
      </c>
      <c r="B6406">
        <v>5087</v>
      </c>
      <c r="C6406">
        <v>680</v>
      </c>
      <c r="D6406">
        <v>969</v>
      </c>
      <c r="E6406">
        <v>420</v>
      </c>
      <c r="F6406">
        <v>478</v>
      </c>
    </row>
    <row r="6407" spans="1:6" x14ac:dyDescent="0.25">
      <c r="A6407" t="s">
        <v>42</v>
      </c>
      <c r="B6407">
        <v>5087</v>
      </c>
      <c r="C6407">
        <v>25</v>
      </c>
      <c r="D6407">
        <v>25</v>
      </c>
      <c r="E6407">
        <v>25</v>
      </c>
      <c r="F6407">
        <v>25</v>
      </c>
    </row>
    <row r="6408" spans="1:6" x14ac:dyDescent="0.25">
      <c r="A6408" t="s">
        <v>678</v>
      </c>
      <c r="B6408">
        <v>5087</v>
      </c>
      <c r="C6408">
        <v>18.5</v>
      </c>
      <c r="D6408">
        <v>26.4</v>
      </c>
      <c r="E6408">
        <v>11.5</v>
      </c>
      <c r="F6408">
        <v>13</v>
      </c>
    </row>
    <row r="6409" spans="1:6" x14ac:dyDescent="0.25">
      <c r="A6409" t="s">
        <v>41</v>
      </c>
      <c r="B6409">
        <v>5087</v>
      </c>
      <c r="C6409">
        <v>0</v>
      </c>
      <c r="D6409">
        <v>0</v>
      </c>
      <c r="E6409">
        <v>0</v>
      </c>
      <c r="F6409">
        <v>0</v>
      </c>
    </row>
    <row r="6410" spans="1:6" x14ac:dyDescent="0.25">
      <c r="A6410" t="s">
        <v>679</v>
      </c>
      <c r="B6410">
        <v>5087</v>
      </c>
      <c r="C6410">
        <v>24</v>
      </c>
      <c r="D6410">
        <v>24</v>
      </c>
      <c r="E6410">
        <v>24</v>
      </c>
      <c r="F6410">
        <v>24</v>
      </c>
    </row>
    <row r="6411" spans="1:6" x14ac:dyDescent="0.25">
      <c r="A6411" t="s">
        <v>563</v>
      </c>
      <c r="B6411">
        <v>5087</v>
      </c>
      <c r="C6411">
        <v>0</v>
      </c>
      <c r="D6411">
        <v>0</v>
      </c>
      <c r="E6411">
        <v>0</v>
      </c>
      <c r="F6411">
        <v>0</v>
      </c>
    </row>
    <row r="6412" spans="1:6" x14ac:dyDescent="0.25">
      <c r="A6412" t="s">
        <v>680</v>
      </c>
      <c r="B6412">
        <v>5087</v>
      </c>
      <c r="C6412">
        <v>0</v>
      </c>
      <c r="D6412">
        <v>0</v>
      </c>
      <c r="E6412">
        <v>0</v>
      </c>
      <c r="F6412">
        <v>0</v>
      </c>
    </row>
    <row r="6413" spans="1:6" x14ac:dyDescent="0.25">
      <c r="A6413" t="s">
        <v>681</v>
      </c>
      <c r="B6413">
        <v>5087</v>
      </c>
      <c r="C6413">
        <v>16</v>
      </c>
      <c r="D6413">
        <v>16</v>
      </c>
      <c r="E6413">
        <v>16</v>
      </c>
      <c r="F6413">
        <v>16</v>
      </c>
    </row>
    <row r="6414" spans="1:6" x14ac:dyDescent="0.25">
      <c r="A6414" t="s">
        <v>682</v>
      </c>
      <c r="B6414">
        <v>5087</v>
      </c>
      <c r="C6414">
        <v>375</v>
      </c>
      <c r="D6414">
        <v>375</v>
      </c>
      <c r="E6414">
        <v>375</v>
      </c>
      <c r="F6414">
        <v>375</v>
      </c>
    </row>
    <row r="6415" spans="1:6" x14ac:dyDescent="0.25">
      <c r="A6415" t="s">
        <v>683</v>
      </c>
      <c r="B6415">
        <v>5087</v>
      </c>
      <c r="C6415">
        <v>1101</v>
      </c>
      <c r="D6415">
        <v>1101</v>
      </c>
      <c r="E6415">
        <v>1101</v>
      </c>
      <c r="F6415">
        <v>1101</v>
      </c>
    </row>
    <row r="6416" spans="1:6" x14ac:dyDescent="0.25">
      <c r="A6416" t="s">
        <v>684</v>
      </c>
      <c r="B6416">
        <v>5087</v>
      </c>
      <c r="C6416">
        <v>734</v>
      </c>
      <c r="D6416">
        <v>734</v>
      </c>
      <c r="E6416">
        <v>734</v>
      </c>
      <c r="F6416">
        <v>734</v>
      </c>
    </row>
    <row r="6417" spans="1:6" x14ac:dyDescent="0.25">
      <c r="A6417" t="s">
        <v>685</v>
      </c>
      <c r="B6417">
        <v>5087</v>
      </c>
      <c r="C6417">
        <v>1468</v>
      </c>
      <c r="D6417">
        <v>1468</v>
      </c>
      <c r="E6417">
        <v>1468</v>
      </c>
      <c r="F6417">
        <v>1468</v>
      </c>
    </row>
    <row r="6418" spans="1:6" x14ac:dyDescent="0.25">
      <c r="A6418" t="s">
        <v>686</v>
      </c>
      <c r="B6418">
        <v>5087</v>
      </c>
      <c r="D6418">
        <v>-8021</v>
      </c>
    </row>
    <row r="6419" spans="1:6" x14ac:dyDescent="0.25">
      <c r="A6419" t="s">
        <v>687</v>
      </c>
      <c r="B6419">
        <v>5087</v>
      </c>
      <c r="D6419">
        <v>-28540</v>
      </c>
    </row>
    <row r="6420" spans="1:6" x14ac:dyDescent="0.25">
      <c r="A6420" t="s">
        <v>688</v>
      </c>
      <c r="B6420">
        <v>5087</v>
      </c>
      <c r="D6420">
        <v>0</v>
      </c>
    </row>
    <row r="6421" spans="1:6" x14ac:dyDescent="0.25">
      <c r="A6421" t="s">
        <v>689</v>
      </c>
      <c r="B6421">
        <v>5087</v>
      </c>
      <c r="C6421" t="b">
        <v>0</v>
      </c>
      <c r="D6421" t="b">
        <v>0</v>
      </c>
      <c r="E6421" t="b">
        <v>0</v>
      </c>
      <c r="F6421" t="b">
        <v>0</v>
      </c>
    </row>
    <row r="6422" spans="1:6" x14ac:dyDescent="0.25">
      <c r="A6422" t="s">
        <v>690</v>
      </c>
      <c r="B6422">
        <v>5087</v>
      </c>
      <c r="C6422" t="b">
        <v>0</v>
      </c>
      <c r="D6422" t="b">
        <v>0</v>
      </c>
      <c r="E6422" t="b">
        <v>0</v>
      </c>
      <c r="F6422" t="b">
        <v>0</v>
      </c>
    </row>
    <row r="6423" spans="1:6" x14ac:dyDescent="0.25">
      <c r="A6423" t="s">
        <v>676</v>
      </c>
      <c r="B6423">
        <v>5100</v>
      </c>
      <c r="C6423">
        <v>5063</v>
      </c>
      <c r="D6423">
        <v>178</v>
      </c>
      <c r="E6423">
        <v>5106</v>
      </c>
      <c r="F6423">
        <v>4212</v>
      </c>
    </row>
    <row r="6424" spans="1:6" x14ac:dyDescent="0.25">
      <c r="A6424" t="s">
        <v>36</v>
      </c>
      <c r="B6424">
        <v>5100</v>
      </c>
      <c r="C6424">
        <v>5</v>
      </c>
      <c r="D6424">
        <v>6</v>
      </c>
      <c r="E6424">
        <v>6</v>
      </c>
      <c r="F6424">
        <v>6</v>
      </c>
    </row>
    <row r="6425" spans="1:6" x14ac:dyDescent="0.25">
      <c r="A6425" t="s">
        <v>503</v>
      </c>
      <c r="B6425">
        <v>5100</v>
      </c>
      <c r="C6425" t="s">
        <v>816</v>
      </c>
      <c r="D6425" t="s">
        <v>816</v>
      </c>
      <c r="E6425" t="s">
        <v>756</v>
      </c>
      <c r="F6425" t="s">
        <v>756</v>
      </c>
    </row>
    <row r="6426" spans="1:6" x14ac:dyDescent="0.25">
      <c r="A6426" t="s">
        <v>677</v>
      </c>
      <c r="B6426">
        <v>5100</v>
      </c>
      <c r="C6426">
        <v>1561</v>
      </c>
      <c r="D6426">
        <v>843</v>
      </c>
      <c r="E6426">
        <v>1207</v>
      </c>
      <c r="F6426">
        <v>4276</v>
      </c>
    </row>
    <row r="6427" spans="1:6" x14ac:dyDescent="0.25">
      <c r="A6427" t="s">
        <v>42</v>
      </c>
      <c r="B6427">
        <v>5100</v>
      </c>
      <c r="C6427">
        <v>40</v>
      </c>
      <c r="D6427">
        <v>40</v>
      </c>
      <c r="E6427">
        <v>45</v>
      </c>
      <c r="F6427">
        <v>45</v>
      </c>
    </row>
    <row r="6428" spans="1:6" x14ac:dyDescent="0.25">
      <c r="A6428" t="s">
        <v>678</v>
      </c>
      <c r="B6428">
        <v>5100</v>
      </c>
      <c r="C6428">
        <v>26.6</v>
      </c>
      <c r="D6428">
        <v>14.4</v>
      </c>
      <c r="E6428">
        <v>18.3</v>
      </c>
      <c r="F6428">
        <v>64.8</v>
      </c>
    </row>
    <row r="6429" spans="1:6" x14ac:dyDescent="0.25">
      <c r="A6429" t="s">
        <v>41</v>
      </c>
      <c r="B6429">
        <v>5100</v>
      </c>
      <c r="C6429">
        <v>0</v>
      </c>
      <c r="D6429">
        <v>0</v>
      </c>
      <c r="E6429">
        <v>0</v>
      </c>
      <c r="F6429">
        <v>0</v>
      </c>
    </row>
    <row r="6430" spans="1:6" x14ac:dyDescent="0.25">
      <c r="A6430" t="s">
        <v>679</v>
      </c>
      <c r="B6430">
        <v>5100</v>
      </c>
      <c r="C6430">
        <v>24</v>
      </c>
      <c r="D6430">
        <v>24</v>
      </c>
      <c r="E6430">
        <v>24</v>
      </c>
      <c r="F6430">
        <v>24</v>
      </c>
    </row>
    <row r="6431" spans="1:6" x14ac:dyDescent="0.25">
      <c r="A6431" t="s">
        <v>563</v>
      </c>
      <c r="B6431">
        <v>5100</v>
      </c>
      <c r="C6431">
        <v>0</v>
      </c>
      <c r="D6431">
        <v>0</v>
      </c>
      <c r="E6431">
        <v>0</v>
      </c>
      <c r="F6431">
        <v>0</v>
      </c>
    </row>
    <row r="6432" spans="1:6" x14ac:dyDescent="0.25">
      <c r="A6432" t="s">
        <v>680</v>
      </c>
      <c r="B6432">
        <v>5100</v>
      </c>
      <c r="C6432">
        <v>0</v>
      </c>
      <c r="D6432">
        <v>0</v>
      </c>
      <c r="E6432">
        <v>0</v>
      </c>
      <c r="F6432">
        <v>0</v>
      </c>
    </row>
    <row r="6433" spans="1:6" x14ac:dyDescent="0.25">
      <c r="A6433" t="s">
        <v>681</v>
      </c>
      <c r="B6433">
        <v>5100</v>
      </c>
      <c r="C6433">
        <v>16</v>
      </c>
      <c r="D6433">
        <v>16</v>
      </c>
      <c r="E6433">
        <v>16</v>
      </c>
      <c r="F6433">
        <v>16</v>
      </c>
    </row>
    <row r="6434" spans="1:6" x14ac:dyDescent="0.25">
      <c r="A6434" t="s">
        <v>682</v>
      </c>
      <c r="B6434">
        <v>5100</v>
      </c>
      <c r="C6434">
        <v>500</v>
      </c>
      <c r="D6434">
        <v>500</v>
      </c>
      <c r="E6434">
        <v>500</v>
      </c>
      <c r="F6434">
        <v>500</v>
      </c>
    </row>
    <row r="6435" spans="1:6" x14ac:dyDescent="0.25">
      <c r="A6435" t="s">
        <v>683</v>
      </c>
      <c r="B6435">
        <v>5100</v>
      </c>
      <c r="C6435">
        <v>1761</v>
      </c>
      <c r="D6435">
        <v>1761</v>
      </c>
      <c r="E6435">
        <v>1980</v>
      </c>
      <c r="F6435">
        <v>1980</v>
      </c>
    </row>
    <row r="6436" spans="1:6" x14ac:dyDescent="0.25">
      <c r="A6436" t="s">
        <v>684</v>
      </c>
      <c r="B6436">
        <v>5100</v>
      </c>
      <c r="C6436">
        <v>1174</v>
      </c>
      <c r="D6436">
        <v>1174</v>
      </c>
      <c r="E6436">
        <v>1320</v>
      </c>
      <c r="F6436">
        <v>1320</v>
      </c>
    </row>
    <row r="6437" spans="1:6" x14ac:dyDescent="0.25">
      <c r="A6437" t="s">
        <v>685</v>
      </c>
      <c r="B6437">
        <v>5100</v>
      </c>
      <c r="C6437">
        <v>2348</v>
      </c>
      <c r="D6437">
        <v>2348</v>
      </c>
      <c r="E6437">
        <v>2640</v>
      </c>
      <c r="F6437">
        <v>2640</v>
      </c>
    </row>
    <row r="6438" spans="1:6" x14ac:dyDescent="0.25">
      <c r="A6438" t="s">
        <v>686</v>
      </c>
      <c r="B6438">
        <v>5100</v>
      </c>
    </row>
    <row r="6439" spans="1:6" x14ac:dyDescent="0.25">
      <c r="A6439" t="s">
        <v>687</v>
      </c>
      <c r="B6439">
        <v>5100</v>
      </c>
    </row>
    <row r="6440" spans="1:6" x14ac:dyDescent="0.25">
      <c r="A6440" t="s">
        <v>688</v>
      </c>
      <c r="B6440">
        <v>5100</v>
      </c>
    </row>
    <row r="6441" spans="1:6" x14ac:dyDescent="0.25">
      <c r="A6441" t="s">
        <v>689</v>
      </c>
      <c r="B6441">
        <v>5100</v>
      </c>
      <c r="C6441" t="b">
        <v>0</v>
      </c>
      <c r="D6441" t="b">
        <v>0</v>
      </c>
      <c r="E6441" t="b">
        <v>0</v>
      </c>
      <c r="F6441" t="b">
        <v>0</v>
      </c>
    </row>
    <row r="6442" spans="1:6" x14ac:dyDescent="0.25">
      <c r="A6442" t="s">
        <v>690</v>
      </c>
      <c r="B6442">
        <v>5100</v>
      </c>
      <c r="C6442" t="b">
        <v>0</v>
      </c>
      <c r="D6442" t="b">
        <v>0</v>
      </c>
      <c r="E6442" t="b">
        <v>0</v>
      </c>
      <c r="F6442" t="b">
        <v>0</v>
      </c>
    </row>
    <row r="6443" spans="1:6" x14ac:dyDescent="0.25">
      <c r="A6443" t="s">
        <v>676</v>
      </c>
      <c r="B6443">
        <v>5106</v>
      </c>
      <c r="C6443">
        <v>5081</v>
      </c>
      <c r="D6443">
        <v>170</v>
      </c>
      <c r="E6443">
        <v>5112</v>
      </c>
      <c r="F6443">
        <v>5100</v>
      </c>
    </row>
    <row r="6444" spans="1:6" x14ac:dyDescent="0.25">
      <c r="A6444" t="s">
        <v>36</v>
      </c>
      <c r="B6444">
        <v>5106</v>
      </c>
      <c r="C6444">
        <v>4</v>
      </c>
      <c r="D6444">
        <v>3</v>
      </c>
      <c r="E6444">
        <v>6</v>
      </c>
      <c r="F6444">
        <v>6</v>
      </c>
    </row>
    <row r="6445" spans="1:6" x14ac:dyDescent="0.25">
      <c r="A6445" t="s">
        <v>503</v>
      </c>
      <c r="B6445">
        <v>5106</v>
      </c>
      <c r="C6445" t="s">
        <v>872</v>
      </c>
      <c r="D6445" t="s">
        <v>812</v>
      </c>
      <c r="E6445" t="s">
        <v>756</v>
      </c>
      <c r="F6445" t="s">
        <v>756</v>
      </c>
    </row>
    <row r="6446" spans="1:6" x14ac:dyDescent="0.25">
      <c r="A6446" t="s">
        <v>677</v>
      </c>
      <c r="B6446">
        <v>5106</v>
      </c>
      <c r="C6446">
        <v>1086</v>
      </c>
      <c r="D6446">
        <v>765</v>
      </c>
      <c r="E6446">
        <v>1420</v>
      </c>
      <c r="F6446">
        <v>1207</v>
      </c>
    </row>
    <row r="6447" spans="1:6" x14ac:dyDescent="0.25">
      <c r="A6447" t="s">
        <v>42</v>
      </c>
      <c r="B6447">
        <v>5106</v>
      </c>
      <c r="C6447">
        <v>25</v>
      </c>
      <c r="D6447">
        <v>25</v>
      </c>
      <c r="E6447">
        <v>40</v>
      </c>
      <c r="F6447">
        <v>40</v>
      </c>
    </row>
    <row r="6448" spans="1:6" x14ac:dyDescent="0.25">
      <c r="A6448" t="s">
        <v>678</v>
      </c>
      <c r="B6448">
        <v>5106</v>
      </c>
      <c r="C6448">
        <v>29.6</v>
      </c>
      <c r="D6448">
        <v>20.9</v>
      </c>
      <c r="E6448">
        <v>24.2</v>
      </c>
      <c r="F6448">
        <v>20.6</v>
      </c>
    </row>
    <row r="6449" spans="1:6" x14ac:dyDescent="0.25">
      <c r="A6449" t="s">
        <v>41</v>
      </c>
      <c r="B6449">
        <v>5106</v>
      </c>
      <c r="C6449">
        <v>0</v>
      </c>
      <c r="D6449">
        <v>0</v>
      </c>
      <c r="E6449">
        <v>0</v>
      </c>
      <c r="F6449">
        <v>0</v>
      </c>
    </row>
    <row r="6450" spans="1:6" x14ac:dyDescent="0.25">
      <c r="A6450" t="s">
        <v>679</v>
      </c>
      <c r="B6450">
        <v>5106</v>
      </c>
      <c r="C6450">
        <v>36</v>
      </c>
      <c r="D6450">
        <v>36</v>
      </c>
      <c r="E6450">
        <v>24</v>
      </c>
      <c r="F6450">
        <v>24</v>
      </c>
    </row>
    <row r="6451" spans="1:6" x14ac:dyDescent="0.25">
      <c r="A6451" t="s">
        <v>563</v>
      </c>
      <c r="B6451">
        <v>5106</v>
      </c>
      <c r="C6451">
        <v>0</v>
      </c>
      <c r="D6451">
        <v>0</v>
      </c>
      <c r="E6451">
        <v>0</v>
      </c>
      <c r="F6451">
        <v>0</v>
      </c>
    </row>
    <row r="6452" spans="1:6" x14ac:dyDescent="0.25">
      <c r="A6452" t="s">
        <v>680</v>
      </c>
      <c r="B6452">
        <v>5106</v>
      </c>
      <c r="C6452">
        <v>0</v>
      </c>
      <c r="D6452">
        <v>0</v>
      </c>
      <c r="E6452">
        <v>0</v>
      </c>
      <c r="F6452">
        <v>0</v>
      </c>
    </row>
    <row r="6453" spans="1:6" x14ac:dyDescent="0.25">
      <c r="A6453" t="s">
        <v>681</v>
      </c>
      <c r="B6453">
        <v>5106</v>
      </c>
      <c r="C6453">
        <v>16</v>
      </c>
      <c r="D6453">
        <v>16</v>
      </c>
      <c r="E6453">
        <v>16</v>
      </c>
      <c r="F6453">
        <v>16</v>
      </c>
    </row>
    <row r="6454" spans="1:6" x14ac:dyDescent="0.25">
      <c r="A6454" t="s">
        <v>682</v>
      </c>
      <c r="B6454">
        <v>5106</v>
      </c>
      <c r="C6454">
        <v>500</v>
      </c>
      <c r="D6454">
        <v>500</v>
      </c>
      <c r="E6454">
        <v>500</v>
      </c>
      <c r="F6454">
        <v>500</v>
      </c>
    </row>
    <row r="6455" spans="1:6" x14ac:dyDescent="0.25">
      <c r="A6455" t="s">
        <v>683</v>
      </c>
      <c r="B6455">
        <v>5106</v>
      </c>
      <c r="C6455">
        <v>1101</v>
      </c>
      <c r="D6455">
        <v>1101</v>
      </c>
      <c r="E6455">
        <v>1761</v>
      </c>
      <c r="F6455">
        <v>1761</v>
      </c>
    </row>
    <row r="6456" spans="1:6" x14ac:dyDescent="0.25">
      <c r="A6456" t="s">
        <v>684</v>
      </c>
      <c r="B6456">
        <v>5106</v>
      </c>
      <c r="C6456">
        <v>734</v>
      </c>
      <c r="D6456">
        <v>734</v>
      </c>
      <c r="E6456">
        <v>1174</v>
      </c>
      <c r="F6456">
        <v>1174</v>
      </c>
    </row>
    <row r="6457" spans="1:6" x14ac:dyDescent="0.25">
      <c r="A6457" t="s">
        <v>685</v>
      </c>
      <c r="B6457">
        <v>5106</v>
      </c>
      <c r="C6457">
        <v>1468</v>
      </c>
      <c r="D6457">
        <v>1468</v>
      </c>
      <c r="E6457">
        <v>2348</v>
      </c>
      <c r="F6457">
        <v>2348</v>
      </c>
    </row>
    <row r="6458" spans="1:6" x14ac:dyDescent="0.25">
      <c r="A6458" t="s">
        <v>686</v>
      </c>
      <c r="B6458">
        <v>5106</v>
      </c>
      <c r="C6458">
        <v>-6237</v>
      </c>
    </row>
    <row r="6459" spans="1:6" x14ac:dyDescent="0.25">
      <c r="A6459" t="s">
        <v>687</v>
      </c>
      <c r="B6459">
        <v>5106</v>
      </c>
      <c r="C6459">
        <v>-28663</v>
      </c>
    </row>
    <row r="6460" spans="1:6" x14ac:dyDescent="0.25">
      <c r="A6460" t="s">
        <v>688</v>
      </c>
      <c r="B6460">
        <v>5106</v>
      </c>
      <c r="C6460">
        <v>-19426</v>
      </c>
    </row>
    <row r="6461" spans="1:6" x14ac:dyDescent="0.25">
      <c r="A6461" t="s">
        <v>689</v>
      </c>
      <c r="B6461">
        <v>5106</v>
      </c>
      <c r="C6461" t="b">
        <v>0</v>
      </c>
      <c r="D6461" t="b">
        <v>0</v>
      </c>
      <c r="E6461" t="b">
        <v>0</v>
      </c>
      <c r="F6461" t="b">
        <v>0</v>
      </c>
    </row>
    <row r="6462" spans="1:6" x14ac:dyDescent="0.25">
      <c r="A6462" t="s">
        <v>690</v>
      </c>
      <c r="B6462">
        <v>5106</v>
      </c>
      <c r="C6462" t="b">
        <v>0</v>
      </c>
      <c r="D6462" t="b">
        <v>0</v>
      </c>
      <c r="E6462" t="b">
        <v>0</v>
      </c>
      <c r="F6462" t="b">
        <v>0</v>
      </c>
    </row>
    <row r="6463" spans="1:6" x14ac:dyDescent="0.25">
      <c r="A6463" t="s">
        <v>676</v>
      </c>
      <c r="B6463">
        <v>5112</v>
      </c>
      <c r="C6463">
        <v>5087</v>
      </c>
      <c r="D6463">
        <v>162</v>
      </c>
      <c r="E6463">
        <v>5119</v>
      </c>
      <c r="F6463">
        <v>5106</v>
      </c>
    </row>
    <row r="6464" spans="1:6" x14ac:dyDescent="0.25">
      <c r="A6464" t="s">
        <v>36</v>
      </c>
      <c r="B6464">
        <v>5112</v>
      </c>
      <c r="C6464">
        <v>5</v>
      </c>
      <c r="D6464">
        <v>3</v>
      </c>
      <c r="E6464">
        <v>7</v>
      </c>
      <c r="F6464">
        <v>6</v>
      </c>
    </row>
    <row r="6465" spans="1:6" x14ac:dyDescent="0.25">
      <c r="A6465" t="s">
        <v>503</v>
      </c>
      <c r="B6465">
        <v>5112</v>
      </c>
      <c r="C6465" t="s">
        <v>835</v>
      </c>
      <c r="D6465" t="s">
        <v>835</v>
      </c>
      <c r="E6465" t="s">
        <v>756</v>
      </c>
      <c r="F6465" t="s">
        <v>756</v>
      </c>
    </row>
    <row r="6466" spans="1:6" x14ac:dyDescent="0.25">
      <c r="A6466" t="s">
        <v>677</v>
      </c>
      <c r="B6466">
        <v>5112</v>
      </c>
      <c r="C6466">
        <v>969</v>
      </c>
      <c r="D6466">
        <v>808</v>
      </c>
      <c r="E6466">
        <v>1665</v>
      </c>
      <c r="F6466">
        <v>1420</v>
      </c>
    </row>
    <row r="6467" spans="1:6" x14ac:dyDescent="0.25">
      <c r="A6467" t="s">
        <v>42</v>
      </c>
      <c r="B6467">
        <v>5112</v>
      </c>
      <c r="C6467">
        <v>30</v>
      </c>
      <c r="D6467">
        <v>30</v>
      </c>
      <c r="E6467">
        <v>40</v>
      </c>
      <c r="F6467">
        <v>40</v>
      </c>
    </row>
    <row r="6468" spans="1:6" x14ac:dyDescent="0.25">
      <c r="A6468" t="s">
        <v>678</v>
      </c>
      <c r="B6468">
        <v>5112</v>
      </c>
      <c r="C6468">
        <v>22</v>
      </c>
      <c r="D6468">
        <v>18.399999999999999</v>
      </c>
      <c r="E6468">
        <v>28.4</v>
      </c>
      <c r="F6468">
        <v>24.2</v>
      </c>
    </row>
    <row r="6469" spans="1:6" x14ac:dyDescent="0.25">
      <c r="A6469" t="s">
        <v>41</v>
      </c>
      <c r="B6469">
        <v>5112</v>
      </c>
      <c r="C6469">
        <v>0</v>
      </c>
      <c r="D6469">
        <v>0</v>
      </c>
      <c r="E6469">
        <v>0</v>
      </c>
      <c r="F6469">
        <v>0</v>
      </c>
    </row>
    <row r="6470" spans="1:6" x14ac:dyDescent="0.25">
      <c r="A6470" t="s">
        <v>679</v>
      </c>
      <c r="B6470">
        <v>5112</v>
      </c>
      <c r="C6470">
        <v>36</v>
      </c>
      <c r="D6470">
        <v>36</v>
      </c>
      <c r="E6470">
        <v>24</v>
      </c>
      <c r="F6470">
        <v>24</v>
      </c>
    </row>
    <row r="6471" spans="1:6" x14ac:dyDescent="0.25">
      <c r="A6471" t="s">
        <v>563</v>
      </c>
      <c r="B6471">
        <v>5112</v>
      </c>
      <c r="C6471">
        <v>0</v>
      </c>
      <c r="D6471">
        <v>0</v>
      </c>
      <c r="E6471">
        <v>0</v>
      </c>
      <c r="F6471">
        <v>0</v>
      </c>
    </row>
    <row r="6472" spans="1:6" x14ac:dyDescent="0.25">
      <c r="A6472" t="s">
        <v>680</v>
      </c>
      <c r="B6472">
        <v>5112</v>
      </c>
      <c r="C6472">
        <v>0</v>
      </c>
      <c r="D6472">
        <v>0</v>
      </c>
      <c r="E6472">
        <v>0</v>
      </c>
      <c r="F6472">
        <v>0</v>
      </c>
    </row>
    <row r="6473" spans="1:6" x14ac:dyDescent="0.25">
      <c r="A6473" t="s">
        <v>681</v>
      </c>
      <c r="B6473">
        <v>5112</v>
      </c>
      <c r="C6473">
        <v>16</v>
      </c>
      <c r="D6473">
        <v>16</v>
      </c>
      <c r="E6473">
        <v>16</v>
      </c>
      <c r="F6473">
        <v>16</v>
      </c>
    </row>
    <row r="6474" spans="1:6" x14ac:dyDescent="0.25">
      <c r="A6474" t="s">
        <v>682</v>
      </c>
      <c r="B6474">
        <v>5112</v>
      </c>
      <c r="C6474">
        <v>500</v>
      </c>
      <c r="D6474">
        <v>500</v>
      </c>
      <c r="E6474">
        <v>500</v>
      </c>
      <c r="F6474">
        <v>500</v>
      </c>
    </row>
    <row r="6475" spans="1:6" x14ac:dyDescent="0.25">
      <c r="A6475" t="s">
        <v>683</v>
      </c>
      <c r="B6475">
        <v>5112</v>
      </c>
      <c r="C6475">
        <v>1320</v>
      </c>
      <c r="D6475">
        <v>1320</v>
      </c>
      <c r="E6475">
        <v>1761</v>
      </c>
      <c r="F6475">
        <v>1761</v>
      </c>
    </row>
    <row r="6476" spans="1:6" x14ac:dyDescent="0.25">
      <c r="A6476" t="s">
        <v>684</v>
      </c>
      <c r="B6476">
        <v>5112</v>
      </c>
      <c r="C6476">
        <v>880</v>
      </c>
      <c r="D6476">
        <v>880</v>
      </c>
      <c r="E6476">
        <v>1174</v>
      </c>
      <c r="F6476">
        <v>1174</v>
      </c>
    </row>
    <row r="6477" spans="1:6" x14ac:dyDescent="0.25">
      <c r="A6477" t="s">
        <v>685</v>
      </c>
      <c r="B6477">
        <v>5112</v>
      </c>
      <c r="C6477">
        <v>1760</v>
      </c>
      <c r="D6477">
        <v>1760</v>
      </c>
      <c r="E6477">
        <v>2348</v>
      </c>
      <c r="F6477">
        <v>2348</v>
      </c>
    </row>
    <row r="6478" spans="1:6" x14ac:dyDescent="0.25">
      <c r="A6478" t="s">
        <v>686</v>
      </c>
      <c r="B6478">
        <v>5112</v>
      </c>
      <c r="C6478">
        <v>-7649</v>
      </c>
    </row>
    <row r="6479" spans="1:6" x14ac:dyDescent="0.25">
      <c r="A6479" t="s">
        <v>687</v>
      </c>
      <c r="B6479">
        <v>5112</v>
      </c>
      <c r="C6479">
        <v>-28645</v>
      </c>
    </row>
    <row r="6480" spans="1:6" x14ac:dyDescent="0.25">
      <c r="A6480" t="s">
        <v>688</v>
      </c>
      <c r="B6480">
        <v>5112</v>
      </c>
      <c r="C6480">
        <v>-19452</v>
      </c>
    </row>
    <row r="6481" spans="1:6" x14ac:dyDescent="0.25">
      <c r="A6481" t="s">
        <v>689</v>
      </c>
      <c r="B6481">
        <v>5112</v>
      </c>
      <c r="C6481" t="b">
        <v>0</v>
      </c>
      <c r="D6481" t="b">
        <v>0</v>
      </c>
      <c r="E6481" t="b">
        <v>0</v>
      </c>
      <c r="F6481" t="b">
        <v>0</v>
      </c>
    </row>
    <row r="6482" spans="1:6" x14ac:dyDescent="0.25">
      <c r="A6482" t="s">
        <v>690</v>
      </c>
      <c r="B6482">
        <v>5112</v>
      </c>
      <c r="C6482" t="b">
        <v>0</v>
      </c>
      <c r="D6482" t="b">
        <v>0</v>
      </c>
      <c r="E6482" t="b">
        <v>0</v>
      </c>
      <c r="F6482" t="b">
        <v>0</v>
      </c>
    </row>
    <row r="6483" spans="1:6" x14ac:dyDescent="0.25">
      <c r="A6483" t="s">
        <v>676</v>
      </c>
      <c r="B6483">
        <v>5119</v>
      </c>
      <c r="C6483">
        <v>72</v>
      </c>
      <c r="D6483">
        <v>77</v>
      </c>
      <c r="E6483">
        <v>5120</v>
      </c>
      <c r="F6483">
        <v>5112</v>
      </c>
    </row>
    <row r="6484" spans="1:6" x14ac:dyDescent="0.25">
      <c r="A6484" t="s">
        <v>36</v>
      </c>
      <c r="B6484">
        <v>5119</v>
      </c>
      <c r="C6484">
        <v>2</v>
      </c>
      <c r="D6484">
        <v>0</v>
      </c>
      <c r="E6484">
        <v>3</v>
      </c>
      <c r="F6484">
        <v>5</v>
      </c>
    </row>
    <row r="6485" spans="1:6" x14ac:dyDescent="0.25">
      <c r="A6485" t="s">
        <v>503</v>
      </c>
      <c r="B6485">
        <v>5119</v>
      </c>
      <c r="C6485" t="s">
        <v>783</v>
      </c>
      <c r="D6485" t="s">
        <v>776</v>
      </c>
      <c r="E6485" t="s">
        <v>771</v>
      </c>
      <c r="F6485" t="s">
        <v>756</v>
      </c>
    </row>
    <row r="6486" spans="1:6" x14ac:dyDescent="0.25">
      <c r="A6486" t="s">
        <v>677</v>
      </c>
      <c r="B6486">
        <v>5119</v>
      </c>
      <c r="C6486">
        <v>177</v>
      </c>
      <c r="D6486">
        <v>177</v>
      </c>
      <c r="E6486">
        <v>167</v>
      </c>
      <c r="F6486">
        <v>1665</v>
      </c>
    </row>
    <row r="6487" spans="1:6" x14ac:dyDescent="0.25">
      <c r="A6487" t="s">
        <v>42</v>
      </c>
      <c r="B6487">
        <v>5119</v>
      </c>
      <c r="C6487">
        <v>45</v>
      </c>
      <c r="D6487">
        <v>45</v>
      </c>
      <c r="E6487">
        <v>40</v>
      </c>
      <c r="F6487">
        <v>40</v>
      </c>
    </row>
    <row r="6488" spans="1:6" x14ac:dyDescent="0.25">
      <c r="A6488" t="s">
        <v>678</v>
      </c>
      <c r="B6488">
        <v>5119</v>
      </c>
      <c r="C6488">
        <v>2.7</v>
      </c>
      <c r="D6488">
        <v>2.7</v>
      </c>
      <c r="E6488">
        <v>2.8</v>
      </c>
      <c r="F6488">
        <v>28.4</v>
      </c>
    </row>
    <row r="6489" spans="1:6" x14ac:dyDescent="0.25">
      <c r="A6489" t="s">
        <v>41</v>
      </c>
      <c r="B6489">
        <v>5119</v>
      </c>
      <c r="C6489">
        <v>0</v>
      </c>
      <c r="D6489">
        <v>0</v>
      </c>
      <c r="E6489">
        <v>0</v>
      </c>
      <c r="F6489">
        <v>0</v>
      </c>
    </row>
    <row r="6490" spans="1:6" x14ac:dyDescent="0.25">
      <c r="A6490" t="s">
        <v>679</v>
      </c>
      <c r="B6490">
        <v>5119</v>
      </c>
      <c r="C6490">
        <v>0</v>
      </c>
      <c r="D6490">
        <v>0</v>
      </c>
      <c r="E6490">
        <v>0</v>
      </c>
      <c r="F6490">
        <v>0</v>
      </c>
    </row>
    <row r="6491" spans="1:6" x14ac:dyDescent="0.25">
      <c r="A6491" t="s">
        <v>563</v>
      </c>
      <c r="B6491">
        <v>5119</v>
      </c>
      <c r="C6491">
        <v>0</v>
      </c>
      <c r="D6491">
        <v>0</v>
      </c>
      <c r="E6491">
        <v>0</v>
      </c>
      <c r="F6491">
        <v>0</v>
      </c>
    </row>
    <row r="6492" spans="1:6" x14ac:dyDescent="0.25">
      <c r="A6492" t="s">
        <v>680</v>
      </c>
      <c r="B6492">
        <v>5119</v>
      </c>
      <c r="C6492">
        <v>0</v>
      </c>
      <c r="D6492">
        <v>0</v>
      </c>
      <c r="E6492">
        <v>0</v>
      </c>
      <c r="F6492">
        <v>0</v>
      </c>
    </row>
    <row r="6493" spans="1:6" x14ac:dyDescent="0.25">
      <c r="A6493" t="s">
        <v>681</v>
      </c>
      <c r="B6493">
        <v>5119</v>
      </c>
      <c r="C6493">
        <v>16</v>
      </c>
      <c r="D6493">
        <v>16</v>
      </c>
      <c r="E6493">
        <v>16</v>
      </c>
      <c r="F6493">
        <v>16</v>
      </c>
    </row>
    <row r="6494" spans="1:6" x14ac:dyDescent="0.25">
      <c r="A6494" t="s">
        <v>682</v>
      </c>
      <c r="B6494">
        <v>5119</v>
      </c>
      <c r="C6494">
        <v>200</v>
      </c>
      <c r="D6494">
        <v>200</v>
      </c>
      <c r="E6494">
        <v>200</v>
      </c>
      <c r="F6494">
        <v>200</v>
      </c>
    </row>
    <row r="6495" spans="1:6" x14ac:dyDescent="0.25">
      <c r="A6495" t="s">
        <v>683</v>
      </c>
      <c r="B6495">
        <v>5119</v>
      </c>
      <c r="C6495">
        <v>1980</v>
      </c>
      <c r="D6495">
        <v>1980</v>
      </c>
      <c r="E6495">
        <v>1761</v>
      </c>
      <c r="F6495">
        <v>1761</v>
      </c>
    </row>
    <row r="6496" spans="1:6" x14ac:dyDescent="0.25">
      <c r="A6496" t="s">
        <v>684</v>
      </c>
      <c r="B6496">
        <v>5119</v>
      </c>
      <c r="C6496">
        <v>1320</v>
      </c>
      <c r="D6496">
        <v>1320</v>
      </c>
      <c r="E6496">
        <v>1174</v>
      </c>
      <c r="F6496">
        <v>1174</v>
      </c>
    </row>
    <row r="6497" spans="1:10" x14ac:dyDescent="0.25">
      <c r="A6497" t="s">
        <v>685</v>
      </c>
      <c r="B6497">
        <v>5119</v>
      </c>
      <c r="C6497">
        <v>2640</v>
      </c>
      <c r="D6497">
        <v>2640</v>
      </c>
      <c r="E6497">
        <v>2348</v>
      </c>
      <c r="F6497">
        <v>2348</v>
      </c>
    </row>
    <row r="6498" spans="1:10" x14ac:dyDescent="0.25">
      <c r="A6498" t="s">
        <v>686</v>
      </c>
      <c r="B6498">
        <v>5119</v>
      </c>
    </row>
    <row r="6499" spans="1:10" x14ac:dyDescent="0.25">
      <c r="A6499" t="s">
        <v>687</v>
      </c>
      <c r="B6499">
        <v>5119</v>
      </c>
    </row>
    <row r="6500" spans="1:10" x14ac:dyDescent="0.25">
      <c r="A6500" t="s">
        <v>688</v>
      </c>
      <c r="B6500">
        <v>5119</v>
      </c>
    </row>
    <row r="6501" spans="1:10" x14ac:dyDescent="0.25">
      <c r="A6501" t="s">
        <v>689</v>
      </c>
      <c r="B6501">
        <v>5119</v>
      </c>
      <c r="C6501" t="b">
        <v>0</v>
      </c>
      <c r="D6501" t="b">
        <v>0</v>
      </c>
      <c r="E6501" t="b">
        <v>0</v>
      </c>
      <c r="F6501" t="b">
        <v>0</v>
      </c>
    </row>
    <row r="6502" spans="1:10" x14ac:dyDescent="0.25">
      <c r="A6502" t="s">
        <v>690</v>
      </c>
      <c r="B6502">
        <v>5119</v>
      </c>
      <c r="C6502" t="b">
        <v>0</v>
      </c>
      <c r="D6502" t="b">
        <v>0</v>
      </c>
      <c r="E6502" t="b">
        <v>0</v>
      </c>
      <c r="F6502" t="b">
        <v>0</v>
      </c>
    </row>
    <row r="6503" spans="1:10" x14ac:dyDescent="0.25">
      <c r="A6503" t="s">
        <v>676</v>
      </c>
      <c r="B6503">
        <v>5120</v>
      </c>
      <c r="E6503">
        <v>5121</v>
      </c>
      <c r="F6503">
        <v>5119</v>
      </c>
      <c r="G6503">
        <v>71</v>
      </c>
      <c r="H6503">
        <v>72</v>
      </c>
      <c r="I6503">
        <v>76</v>
      </c>
      <c r="J6503">
        <v>77</v>
      </c>
    </row>
    <row r="6504" spans="1:10" x14ac:dyDescent="0.25">
      <c r="A6504" t="s">
        <v>36</v>
      </c>
      <c r="B6504">
        <v>5120</v>
      </c>
      <c r="E6504">
        <v>5</v>
      </c>
      <c r="F6504">
        <v>5</v>
      </c>
      <c r="G6504">
        <v>0</v>
      </c>
      <c r="H6504">
        <v>2</v>
      </c>
      <c r="I6504">
        <v>2</v>
      </c>
      <c r="J6504">
        <v>0</v>
      </c>
    </row>
    <row r="6505" spans="1:10" x14ac:dyDescent="0.25">
      <c r="A6505" t="s">
        <v>503</v>
      </c>
      <c r="B6505">
        <v>5120</v>
      </c>
      <c r="E6505" t="s">
        <v>771</v>
      </c>
      <c r="F6505" t="s">
        <v>771</v>
      </c>
      <c r="H6505" t="s">
        <v>784</v>
      </c>
      <c r="I6505" t="s">
        <v>784</v>
      </c>
      <c r="J6505" t="s">
        <v>777</v>
      </c>
    </row>
    <row r="6506" spans="1:10" x14ac:dyDescent="0.25">
      <c r="A6506" t="s">
        <v>677</v>
      </c>
      <c r="B6506">
        <v>5120</v>
      </c>
      <c r="E6506">
        <v>175</v>
      </c>
      <c r="F6506">
        <v>167</v>
      </c>
      <c r="G6506">
        <v>236</v>
      </c>
      <c r="H6506">
        <v>225</v>
      </c>
      <c r="I6506">
        <v>236</v>
      </c>
      <c r="J6506">
        <v>225</v>
      </c>
    </row>
    <row r="6507" spans="1:10" x14ac:dyDescent="0.25">
      <c r="A6507" t="s">
        <v>42</v>
      </c>
      <c r="B6507">
        <v>5120</v>
      </c>
      <c r="E6507">
        <v>40</v>
      </c>
      <c r="F6507">
        <v>40</v>
      </c>
      <c r="G6507">
        <v>40</v>
      </c>
      <c r="H6507">
        <v>30</v>
      </c>
      <c r="I6507">
        <v>30</v>
      </c>
      <c r="J6507">
        <v>50</v>
      </c>
    </row>
    <row r="6508" spans="1:10" x14ac:dyDescent="0.25">
      <c r="A6508" t="s">
        <v>678</v>
      </c>
      <c r="B6508">
        <v>5120</v>
      </c>
      <c r="E6508">
        <v>3</v>
      </c>
      <c r="F6508">
        <v>2.8</v>
      </c>
      <c r="G6508">
        <v>4</v>
      </c>
      <c r="H6508">
        <v>5.0999999999999996</v>
      </c>
      <c r="I6508">
        <v>5.4</v>
      </c>
      <c r="J6508">
        <v>3.1</v>
      </c>
    </row>
    <row r="6509" spans="1:10" x14ac:dyDescent="0.25">
      <c r="A6509" t="s">
        <v>41</v>
      </c>
      <c r="B6509">
        <v>5120</v>
      </c>
      <c r="E6509">
        <v>0</v>
      </c>
      <c r="F6509">
        <v>0</v>
      </c>
      <c r="G6509">
        <v>0</v>
      </c>
      <c r="H6509">
        <v>0</v>
      </c>
      <c r="I6509">
        <v>0</v>
      </c>
      <c r="J6509">
        <v>0</v>
      </c>
    </row>
    <row r="6510" spans="1:10" x14ac:dyDescent="0.25">
      <c r="A6510" t="s">
        <v>679</v>
      </c>
      <c r="B6510">
        <v>5120</v>
      </c>
      <c r="E6510">
        <v>24</v>
      </c>
      <c r="F6510">
        <v>24</v>
      </c>
      <c r="G6510">
        <v>0</v>
      </c>
      <c r="H6510">
        <v>24</v>
      </c>
      <c r="I6510">
        <v>24</v>
      </c>
      <c r="J6510">
        <v>0</v>
      </c>
    </row>
    <row r="6511" spans="1:10" x14ac:dyDescent="0.25">
      <c r="A6511" t="s">
        <v>563</v>
      </c>
      <c r="B6511">
        <v>5120</v>
      </c>
      <c r="E6511">
        <v>0</v>
      </c>
      <c r="F6511">
        <v>0</v>
      </c>
      <c r="G6511">
        <v>0</v>
      </c>
      <c r="H6511">
        <v>0</v>
      </c>
      <c r="I6511">
        <v>0</v>
      </c>
      <c r="J6511">
        <v>0</v>
      </c>
    </row>
    <row r="6512" spans="1:10" x14ac:dyDescent="0.25">
      <c r="A6512" t="s">
        <v>680</v>
      </c>
      <c r="B6512">
        <v>5120</v>
      </c>
      <c r="E6512">
        <v>0</v>
      </c>
      <c r="F6512">
        <v>0</v>
      </c>
      <c r="G6512">
        <v>0</v>
      </c>
      <c r="H6512">
        <v>0</v>
      </c>
      <c r="I6512">
        <v>0</v>
      </c>
      <c r="J6512">
        <v>0</v>
      </c>
    </row>
    <row r="6513" spans="1:10" x14ac:dyDescent="0.25">
      <c r="A6513" t="s">
        <v>681</v>
      </c>
      <c r="B6513">
        <v>5120</v>
      </c>
      <c r="E6513">
        <v>16</v>
      </c>
      <c r="F6513">
        <v>16</v>
      </c>
      <c r="G6513">
        <v>16</v>
      </c>
      <c r="H6513">
        <v>16</v>
      </c>
      <c r="I6513">
        <v>16</v>
      </c>
      <c r="J6513">
        <v>16</v>
      </c>
    </row>
    <row r="6514" spans="1:10" x14ac:dyDescent="0.25">
      <c r="A6514" t="s">
        <v>682</v>
      </c>
      <c r="B6514">
        <v>5120</v>
      </c>
      <c r="E6514">
        <v>416</v>
      </c>
      <c r="F6514">
        <v>416</v>
      </c>
      <c r="G6514">
        <v>416</v>
      </c>
      <c r="H6514">
        <v>416</v>
      </c>
      <c r="I6514">
        <v>416</v>
      </c>
      <c r="J6514">
        <v>416</v>
      </c>
    </row>
    <row r="6515" spans="1:10" x14ac:dyDescent="0.25">
      <c r="A6515" t="s">
        <v>683</v>
      </c>
      <c r="B6515">
        <v>5120</v>
      </c>
      <c r="E6515">
        <v>1761</v>
      </c>
      <c r="F6515">
        <v>1761</v>
      </c>
      <c r="G6515">
        <v>1761</v>
      </c>
      <c r="H6515">
        <v>1320</v>
      </c>
      <c r="I6515">
        <v>1320</v>
      </c>
      <c r="J6515">
        <v>2199</v>
      </c>
    </row>
    <row r="6516" spans="1:10" x14ac:dyDescent="0.25">
      <c r="A6516" t="s">
        <v>684</v>
      </c>
      <c r="B6516">
        <v>5120</v>
      </c>
      <c r="E6516">
        <v>1174</v>
      </c>
      <c r="F6516">
        <v>1174</v>
      </c>
      <c r="G6516">
        <v>1174</v>
      </c>
      <c r="H6516">
        <v>880</v>
      </c>
      <c r="I6516">
        <v>880</v>
      </c>
      <c r="J6516">
        <v>1466</v>
      </c>
    </row>
    <row r="6517" spans="1:10" x14ac:dyDescent="0.25">
      <c r="A6517" t="s">
        <v>685</v>
      </c>
      <c r="B6517">
        <v>5120</v>
      </c>
      <c r="E6517">
        <v>2348</v>
      </c>
      <c r="F6517">
        <v>2348</v>
      </c>
      <c r="G6517">
        <v>2348</v>
      </c>
      <c r="H6517">
        <v>1760</v>
      </c>
      <c r="I6517">
        <v>1760</v>
      </c>
      <c r="J6517">
        <v>2932</v>
      </c>
    </row>
    <row r="6518" spans="1:10" x14ac:dyDescent="0.25">
      <c r="A6518" t="s">
        <v>686</v>
      </c>
      <c r="B6518">
        <v>5120</v>
      </c>
    </row>
    <row r="6519" spans="1:10" x14ac:dyDescent="0.25">
      <c r="A6519" t="s">
        <v>687</v>
      </c>
      <c r="B6519">
        <v>5120</v>
      </c>
    </row>
    <row r="6520" spans="1:10" x14ac:dyDescent="0.25">
      <c r="A6520" t="s">
        <v>688</v>
      </c>
      <c r="B6520">
        <v>5120</v>
      </c>
    </row>
    <row r="6521" spans="1:10" x14ac:dyDescent="0.25">
      <c r="A6521" t="s">
        <v>689</v>
      </c>
      <c r="B6521">
        <v>5120</v>
      </c>
      <c r="E6521" t="b">
        <v>0</v>
      </c>
      <c r="F6521" t="b">
        <v>0</v>
      </c>
      <c r="G6521" t="b">
        <v>0</v>
      </c>
      <c r="H6521" t="b">
        <v>0</v>
      </c>
      <c r="I6521" t="b">
        <v>0</v>
      </c>
      <c r="J6521" t="b">
        <v>0</v>
      </c>
    </row>
    <row r="6522" spans="1:10" x14ac:dyDescent="0.25">
      <c r="A6522" t="s">
        <v>690</v>
      </c>
      <c r="B6522">
        <v>5120</v>
      </c>
      <c r="E6522" t="b">
        <v>0</v>
      </c>
      <c r="F6522" t="b">
        <v>0</v>
      </c>
      <c r="G6522" t="b">
        <v>0</v>
      </c>
      <c r="H6522" t="b">
        <v>0</v>
      </c>
      <c r="I6522" t="b">
        <v>0</v>
      </c>
      <c r="J6522" t="b">
        <v>0</v>
      </c>
    </row>
    <row r="6523" spans="1:10" x14ac:dyDescent="0.25">
      <c r="A6523" t="s">
        <v>676</v>
      </c>
      <c r="B6523">
        <v>5121</v>
      </c>
      <c r="C6523">
        <v>71</v>
      </c>
      <c r="D6523">
        <v>76</v>
      </c>
      <c r="E6523">
        <v>5300</v>
      </c>
      <c r="F6523">
        <v>5120</v>
      </c>
    </row>
    <row r="6524" spans="1:10" x14ac:dyDescent="0.25">
      <c r="A6524" t="s">
        <v>36</v>
      </c>
      <c r="B6524">
        <v>5121</v>
      </c>
      <c r="C6524">
        <v>0</v>
      </c>
      <c r="D6524">
        <v>1</v>
      </c>
      <c r="E6524">
        <v>6</v>
      </c>
      <c r="F6524">
        <v>3</v>
      </c>
    </row>
    <row r="6525" spans="1:10" x14ac:dyDescent="0.25">
      <c r="A6525" t="s">
        <v>503</v>
      </c>
      <c r="B6525">
        <v>5121</v>
      </c>
      <c r="D6525" t="s">
        <v>786</v>
      </c>
      <c r="E6525" t="s">
        <v>756</v>
      </c>
      <c r="F6525" t="s">
        <v>771</v>
      </c>
    </row>
    <row r="6526" spans="1:10" x14ac:dyDescent="0.25">
      <c r="A6526" t="s">
        <v>677</v>
      </c>
      <c r="B6526">
        <v>5121</v>
      </c>
      <c r="C6526">
        <v>176</v>
      </c>
      <c r="D6526">
        <v>176</v>
      </c>
      <c r="E6526">
        <v>649</v>
      </c>
      <c r="F6526">
        <v>175</v>
      </c>
    </row>
    <row r="6527" spans="1:10" x14ac:dyDescent="0.25">
      <c r="A6527" t="s">
        <v>42</v>
      </c>
      <c r="B6527">
        <v>5121</v>
      </c>
      <c r="C6527">
        <v>45</v>
      </c>
      <c r="D6527">
        <v>45</v>
      </c>
      <c r="E6527">
        <v>40</v>
      </c>
      <c r="F6527">
        <v>40</v>
      </c>
    </row>
    <row r="6528" spans="1:10" x14ac:dyDescent="0.25">
      <c r="A6528" t="s">
        <v>678</v>
      </c>
      <c r="B6528">
        <v>5121</v>
      </c>
      <c r="C6528">
        <v>2.7</v>
      </c>
      <c r="D6528">
        <v>2.7</v>
      </c>
      <c r="E6528">
        <v>11.1</v>
      </c>
      <c r="F6528">
        <v>3</v>
      </c>
    </row>
    <row r="6529" spans="1:6" x14ac:dyDescent="0.25">
      <c r="A6529" t="s">
        <v>41</v>
      </c>
      <c r="B6529">
        <v>5121</v>
      </c>
      <c r="C6529">
        <v>0</v>
      </c>
      <c r="D6529">
        <v>0</v>
      </c>
      <c r="E6529">
        <v>0</v>
      </c>
      <c r="F6529">
        <v>0</v>
      </c>
    </row>
    <row r="6530" spans="1:6" x14ac:dyDescent="0.25">
      <c r="A6530" t="s">
        <v>679</v>
      </c>
      <c r="B6530">
        <v>5121</v>
      </c>
      <c r="C6530">
        <v>0</v>
      </c>
      <c r="D6530">
        <v>0</v>
      </c>
      <c r="E6530">
        <v>0</v>
      </c>
      <c r="F6530">
        <v>0</v>
      </c>
    </row>
    <row r="6531" spans="1:6" x14ac:dyDescent="0.25">
      <c r="A6531" t="s">
        <v>563</v>
      </c>
      <c r="B6531">
        <v>5121</v>
      </c>
      <c r="C6531">
        <v>0</v>
      </c>
      <c r="D6531">
        <v>0</v>
      </c>
      <c r="E6531">
        <v>0</v>
      </c>
      <c r="F6531">
        <v>0</v>
      </c>
    </row>
    <row r="6532" spans="1:6" x14ac:dyDescent="0.25">
      <c r="A6532" t="s">
        <v>680</v>
      </c>
      <c r="B6532">
        <v>5121</v>
      </c>
      <c r="C6532">
        <v>0</v>
      </c>
      <c r="D6532">
        <v>0</v>
      </c>
      <c r="E6532">
        <v>0</v>
      </c>
      <c r="F6532">
        <v>0</v>
      </c>
    </row>
    <row r="6533" spans="1:6" x14ac:dyDescent="0.25">
      <c r="A6533" t="s">
        <v>681</v>
      </c>
      <c r="B6533">
        <v>5121</v>
      </c>
      <c r="C6533">
        <v>16</v>
      </c>
      <c r="D6533">
        <v>16</v>
      </c>
      <c r="E6533">
        <v>16</v>
      </c>
      <c r="F6533">
        <v>16</v>
      </c>
    </row>
    <row r="6534" spans="1:6" x14ac:dyDescent="0.25">
      <c r="A6534" t="s">
        <v>682</v>
      </c>
      <c r="B6534">
        <v>5121</v>
      </c>
      <c r="C6534">
        <v>200</v>
      </c>
      <c r="D6534">
        <v>200</v>
      </c>
      <c r="E6534">
        <v>200</v>
      </c>
      <c r="F6534">
        <v>200</v>
      </c>
    </row>
    <row r="6535" spans="1:6" x14ac:dyDescent="0.25">
      <c r="A6535" t="s">
        <v>683</v>
      </c>
      <c r="B6535">
        <v>5121</v>
      </c>
      <c r="C6535">
        <v>1980</v>
      </c>
      <c r="D6535">
        <v>1980</v>
      </c>
      <c r="E6535">
        <v>1761</v>
      </c>
      <c r="F6535">
        <v>1761</v>
      </c>
    </row>
    <row r="6536" spans="1:6" x14ac:dyDescent="0.25">
      <c r="A6536" t="s">
        <v>684</v>
      </c>
      <c r="B6536">
        <v>5121</v>
      </c>
      <c r="C6536">
        <v>1320</v>
      </c>
      <c r="D6536">
        <v>1320</v>
      </c>
      <c r="E6536">
        <v>1174</v>
      </c>
      <c r="F6536">
        <v>1174</v>
      </c>
    </row>
    <row r="6537" spans="1:6" x14ac:dyDescent="0.25">
      <c r="A6537" t="s">
        <v>685</v>
      </c>
      <c r="B6537">
        <v>5121</v>
      </c>
      <c r="C6537">
        <v>2640</v>
      </c>
      <c r="D6537">
        <v>2640</v>
      </c>
      <c r="E6537">
        <v>2348</v>
      </c>
      <c r="F6537">
        <v>2348</v>
      </c>
    </row>
    <row r="6538" spans="1:6" x14ac:dyDescent="0.25">
      <c r="A6538" t="s">
        <v>686</v>
      </c>
      <c r="B6538">
        <v>5121</v>
      </c>
    </row>
    <row r="6539" spans="1:6" x14ac:dyDescent="0.25">
      <c r="A6539" t="s">
        <v>687</v>
      </c>
      <c r="B6539">
        <v>5121</v>
      </c>
    </row>
    <row r="6540" spans="1:6" x14ac:dyDescent="0.25">
      <c r="A6540" t="s">
        <v>688</v>
      </c>
      <c r="B6540">
        <v>5121</v>
      </c>
    </row>
    <row r="6541" spans="1:6" x14ac:dyDescent="0.25">
      <c r="A6541" t="s">
        <v>689</v>
      </c>
      <c r="B6541">
        <v>5121</v>
      </c>
      <c r="C6541" t="b">
        <v>0</v>
      </c>
      <c r="D6541" t="b">
        <v>0</v>
      </c>
      <c r="E6541" t="b">
        <v>0</v>
      </c>
      <c r="F6541" t="b">
        <v>0</v>
      </c>
    </row>
    <row r="6542" spans="1:6" x14ac:dyDescent="0.25">
      <c r="A6542" t="s">
        <v>690</v>
      </c>
      <c r="B6542">
        <v>5121</v>
      </c>
      <c r="C6542" t="b">
        <v>0</v>
      </c>
      <c r="D6542" t="b">
        <v>0</v>
      </c>
      <c r="E6542" t="b">
        <v>0</v>
      </c>
      <c r="F6542" t="b">
        <v>0</v>
      </c>
    </row>
    <row r="6543" spans="1:6" x14ac:dyDescent="0.25">
      <c r="A6543" t="s">
        <v>676</v>
      </c>
      <c r="B6543">
        <v>5139</v>
      </c>
      <c r="C6543">
        <v>178</v>
      </c>
      <c r="D6543">
        <v>340</v>
      </c>
      <c r="E6543">
        <v>342</v>
      </c>
      <c r="F6543">
        <v>343</v>
      </c>
    </row>
    <row r="6544" spans="1:6" x14ac:dyDescent="0.25">
      <c r="A6544" t="s">
        <v>36</v>
      </c>
      <c r="B6544">
        <v>5139</v>
      </c>
      <c r="C6544">
        <v>3</v>
      </c>
      <c r="D6544">
        <v>5</v>
      </c>
      <c r="E6544">
        <v>3</v>
      </c>
      <c r="F6544">
        <v>2</v>
      </c>
    </row>
    <row r="6545" spans="1:6" x14ac:dyDescent="0.25">
      <c r="A6545" t="s">
        <v>503</v>
      </c>
      <c r="B6545">
        <v>5139</v>
      </c>
      <c r="C6545" t="s">
        <v>817</v>
      </c>
      <c r="D6545" t="s">
        <v>817</v>
      </c>
      <c r="E6545" t="s">
        <v>812</v>
      </c>
      <c r="F6545" t="s">
        <v>833</v>
      </c>
    </row>
    <row r="6546" spans="1:6" x14ac:dyDescent="0.25">
      <c r="A6546" t="s">
        <v>677</v>
      </c>
      <c r="B6546">
        <v>5139</v>
      </c>
      <c r="C6546">
        <v>1130</v>
      </c>
      <c r="D6546">
        <v>2946</v>
      </c>
      <c r="E6546">
        <v>644</v>
      </c>
      <c r="F6546">
        <v>556</v>
      </c>
    </row>
    <row r="6547" spans="1:6" x14ac:dyDescent="0.25">
      <c r="A6547" t="s">
        <v>42</v>
      </c>
      <c r="B6547">
        <v>5139</v>
      </c>
      <c r="C6547">
        <v>40</v>
      </c>
      <c r="D6547">
        <v>40</v>
      </c>
      <c r="E6547">
        <v>25</v>
      </c>
      <c r="F6547">
        <v>25</v>
      </c>
    </row>
    <row r="6548" spans="1:6" x14ac:dyDescent="0.25">
      <c r="A6548" t="s">
        <v>678</v>
      </c>
      <c r="B6548">
        <v>5139</v>
      </c>
      <c r="C6548">
        <v>19.3</v>
      </c>
      <c r="D6548">
        <v>50.2</v>
      </c>
      <c r="E6548">
        <v>17.600000000000001</v>
      </c>
      <c r="F6548">
        <v>15.2</v>
      </c>
    </row>
    <row r="6549" spans="1:6" x14ac:dyDescent="0.25">
      <c r="A6549" t="s">
        <v>41</v>
      </c>
      <c r="B6549">
        <v>5139</v>
      </c>
      <c r="C6549">
        <v>0</v>
      </c>
      <c r="D6549">
        <v>0</v>
      </c>
      <c r="E6549">
        <v>0</v>
      </c>
      <c r="F6549">
        <v>0</v>
      </c>
    </row>
    <row r="6550" spans="1:6" x14ac:dyDescent="0.25">
      <c r="A6550" t="s">
        <v>679</v>
      </c>
      <c r="B6550">
        <v>5139</v>
      </c>
      <c r="C6550">
        <v>12</v>
      </c>
      <c r="D6550">
        <v>12</v>
      </c>
      <c r="E6550">
        <v>24</v>
      </c>
      <c r="F6550">
        <v>24</v>
      </c>
    </row>
    <row r="6551" spans="1:6" x14ac:dyDescent="0.25">
      <c r="A6551" t="s">
        <v>563</v>
      </c>
      <c r="B6551">
        <v>5139</v>
      </c>
      <c r="C6551">
        <v>0</v>
      </c>
      <c r="D6551">
        <v>0</v>
      </c>
      <c r="E6551">
        <v>0</v>
      </c>
      <c r="F6551">
        <v>0</v>
      </c>
    </row>
    <row r="6552" spans="1:6" x14ac:dyDescent="0.25">
      <c r="A6552" t="s">
        <v>680</v>
      </c>
      <c r="B6552">
        <v>5139</v>
      </c>
      <c r="C6552">
        <v>0</v>
      </c>
      <c r="D6552">
        <v>0</v>
      </c>
      <c r="E6552">
        <v>0</v>
      </c>
      <c r="F6552">
        <v>0</v>
      </c>
    </row>
    <row r="6553" spans="1:6" x14ac:dyDescent="0.25">
      <c r="A6553" t="s">
        <v>681</v>
      </c>
      <c r="B6553">
        <v>5139</v>
      </c>
      <c r="C6553">
        <v>16</v>
      </c>
      <c r="D6553">
        <v>16</v>
      </c>
      <c r="E6553">
        <v>16</v>
      </c>
      <c r="F6553">
        <v>16</v>
      </c>
    </row>
    <row r="6554" spans="1:6" x14ac:dyDescent="0.25">
      <c r="A6554" t="s">
        <v>682</v>
      </c>
      <c r="B6554">
        <v>5139</v>
      </c>
      <c r="C6554">
        <v>375</v>
      </c>
      <c r="D6554">
        <v>375</v>
      </c>
      <c r="E6554">
        <v>375</v>
      </c>
      <c r="F6554">
        <v>375</v>
      </c>
    </row>
    <row r="6555" spans="1:6" x14ac:dyDescent="0.25">
      <c r="A6555" t="s">
        <v>683</v>
      </c>
      <c r="B6555">
        <v>5139</v>
      </c>
      <c r="C6555">
        <v>1761</v>
      </c>
      <c r="D6555">
        <v>1761</v>
      </c>
      <c r="E6555">
        <v>1101</v>
      </c>
      <c r="F6555">
        <v>1101</v>
      </c>
    </row>
    <row r="6556" spans="1:6" x14ac:dyDescent="0.25">
      <c r="A6556" t="s">
        <v>684</v>
      </c>
      <c r="B6556">
        <v>5139</v>
      </c>
      <c r="C6556">
        <v>1174</v>
      </c>
      <c r="D6556">
        <v>1174</v>
      </c>
      <c r="E6556">
        <v>734</v>
      </c>
      <c r="F6556">
        <v>734</v>
      </c>
    </row>
    <row r="6557" spans="1:6" x14ac:dyDescent="0.25">
      <c r="A6557" t="s">
        <v>685</v>
      </c>
      <c r="B6557">
        <v>5139</v>
      </c>
      <c r="C6557">
        <v>2348</v>
      </c>
      <c r="D6557">
        <v>2348</v>
      </c>
      <c r="E6557">
        <v>1468</v>
      </c>
      <c r="F6557">
        <v>1468</v>
      </c>
    </row>
    <row r="6558" spans="1:6" x14ac:dyDescent="0.25">
      <c r="A6558" t="s">
        <v>686</v>
      </c>
      <c r="B6558">
        <v>5139</v>
      </c>
    </row>
    <row r="6559" spans="1:6" x14ac:dyDescent="0.25">
      <c r="A6559" t="s">
        <v>687</v>
      </c>
      <c r="B6559">
        <v>5139</v>
      </c>
    </row>
    <row r="6560" spans="1:6" x14ac:dyDescent="0.25">
      <c r="A6560" t="s">
        <v>688</v>
      </c>
      <c r="B6560">
        <v>5139</v>
      </c>
    </row>
    <row r="6561" spans="1:6" x14ac:dyDescent="0.25">
      <c r="A6561" t="s">
        <v>689</v>
      </c>
      <c r="B6561">
        <v>5139</v>
      </c>
      <c r="C6561" t="b">
        <v>0</v>
      </c>
      <c r="D6561" t="b">
        <v>0</v>
      </c>
      <c r="E6561" t="b">
        <v>0</v>
      </c>
      <c r="F6561" t="b">
        <v>0</v>
      </c>
    </row>
    <row r="6562" spans="1:6" x14ac:dyDescent="0.25">
      <c r="A6562" t="s">
        <v>690</v>
      </c>
      <c r="B6562">
        <v>5139</v>
      </c>
      <c r="C6562" t="b">
        <v>0</v>
      </c>
      <c r="D6562" t="b">
        <v>0</v>
      </c>
      <c r="E6562" t="b">
        <v>0</v>
      </c>
      <c r="F6562" t="b">
        <v>0</v>
      </c>
    </row>
    <row r="6563" spans="1:6" x14ac:dyDescent="0.25">
      <c r="A6563" t="s">
        <v>676</v>
      </c>
      <c r="B6563">
        <v>5300</v>
      </c>
      <c r="C6563">
        <v>5074</v>
      </c>
      <c r="D6563">
        <v>184</v>
      </c>
      <c r="E6563">
        <v>151</v>
      </c>
      <c r="F6563">
        <v>5121</v>
      </c>
    </row>
    <row r="6564" spans="1:6" x14ac:dyDescent="0.25">
      <c r="A6564" t="s">
        <v>36</v>
      </c>
      <c r="B6564">
        <v>5300</v>
      </c>
      <c r="C6564">
        <v>4</v>
      </c>
      <c r="D6564">
        <v>4</v>
      </c>
      <c r="E6564">
        <v>4</v>
      </c>
      <c r="F6564">
        <v>4</v>
      </c>
    </row>
    <row r="6565" spans="1:6" x14ac:dyDescent="0.25">
      <c r="A6565" t="s">
        <v>503</v>
      </c>
      <c r="B6565">
        <v>5300</v>
      </c>
      <c r="C6565" t="s">
        <v>738</v>
      </c>
      <c r="D6565" t="s">
        <v>738</v>
      </c>
      <c r="E6565" t="s">
        <v>756</v>
      </c>
      <c r="F6565" t="s">
        <v>756</v>
      </c>
    </row>
    <row r="6566" spans="1:6" x14ac:dyDescent="0.25">
      <c r="A6566" t="s">
        <v>677</v>
      </c>
      <c r="B6566">
        <v>5300</v>
      </c>
      <c r="C6566">
        <v>2492</v>
      </c>
      <c r="D6566">
        <v>857</v>
      </c>
      <c r="E6566">
        <v>13066</v>
      </c>
      <c r="F6566">
        <v>649</v>
      </c>
    </row>
    <row r="6567" spans="1:6" x14ac:dyDescent="0.25">
      <c r="A6567" t="s">
        <v>42</v>
      </c>
      <c r="B6567">
        <v>5300</v>
      </c>
      <c r="C6567">
        <v>40</v>
      </c>
      <c r="D6567">
        <v>40</v>
      </c>
      <c r="E6567">
        <v>40</v>
      </c>
      <c r="F6567">
        <v>40</v>
      </c>
    </row>
    <row r="6568" spans="1:6" x14ac:dyDescent="0.25">
      <c r="A6568" t="s">
        <v>678</v>
      </c>
      <c r="B6568">
        <v>5300</v>
      </c>
      <c r="C6568">
        <v>42.5</v>
      </c>
      <c r="D6568">
        <v>14.6</v>
      </c>
      <c r="E6568">
        <v>222.7</v>
      </c>
      <c r="F6568">
        <v>11.1</v>
      </c>
    </row>
    <row r="6569" spans="1:6" x14ac:dyDescent="0.25">
      <c r="A6569" t="s">
        <v>41</v>
      </c>
      <c r="B6569">
        <v>5300</v>
      </c>
      <c r="C6569">
        <v>0</v>
      </c>
      <c r="D6569">
        <v>0</v>
      </c>
      <c r="E6569">
        <v>0</v>
      </c>
      <c r="F6569">
        <v>0</v>
      </c>
    </row>
    <row r="6570" spans="1:6" x14ac:dyDescent="0.25">
      <c r="A6570" t="s">
        <v>679</v>
      </c>
      <c r="B6570">
        <v>5300</v>
      </c>
      <c r="C6570">
        <v>12</v>
      </c>
      <c r="D6570">
        <v>12</v>
      </c>
      <c r="E6570">
        <v>24</v>
      </c>
      <c r="F6570">
        <v>24</v>
      </c>
    </row>
    <row r="6571" spans="1:6" x14ac:dyDescent="0.25">
      <c r="A6571" t="s">
        <v>563</v>
      </c>
      <c r="B6571">
        <v>5300</v>
      </c>
      <c r="C6571">
        <v>0</v>
      </c>
      <c r="D6571">
        <v>0</v>
      </c>
      <c r="E6571">
        <v>0</v>
      </c>
      <c r="F6571">
        <v>0</v>
      </c>
    </row>
    <row r="6572" spans="1:6" x14ac:dyDescent="0.25">
      <c r="A6572" t="s">
        <v>680</v>
      </c>
      <c r="B6572">
        <v>5300</v>
      </c>
      <c r="C6572">
        <v>0</v>
      </c>
      <c r="D6572">
        <v>0</v>
      </c>
      <c r="E6572">
        <v>0</v>
      </c>
      <c r="F6572">
        <v>0</v>
      </c>
    </row>
    <row r="6573" spans="1:6" x14ac:dyDescent="0.25">
      <c r="A6573" t="s">
        <v>681</v>
      </c>
      <c r="B6573">
        <v>5300</v>
      </c>
      <c r="C6573">
        <v>16</v>
      </c>
      <c r="D6573">
        <v>16</v>
      </c>
      <c r="E6573">
        <v>16</v>
      </c>
      <c r="F6573">
        <v>16</v>
      </c>
    </row>
    <row r="6574" spans="1:6" x14ac:dyDescent="0.25">
      <c r="A6574" t="s">
        <v>682</v>
      </c>
      <c r="B6574">
        <v>5300</v>
      </c>
      <c r="C6574">
        <v>375</v>
      </c>
      <c r="D6574">
        <v>375</v>
      </c>
      <c r="E6574">
        <v>375</v>
      </c>
      <c r="F6574">
        <v>375</v>
      </c>
    </row>
    <row r="6575" spans="1:6" x14ac:dyDescent="0.25">
      <c r="A6575" t="s">
        <v>683</v>
      </c>
      <c r="B6575">
        <v>5300</v>
      </c>
      <c r="C6575">
        <v>1761</v>
      </c>
      <c r="D6575">
        <v>1761</v>
      </c>
      <c r="E6575">
        <v>1761</v>
      </c>
      <c r="F6575">
        <v>1761</v>
      </c>
    </row>
    <row r="6576" spans="1:6" x14ac:dyDescent="0.25">
      <c r="A6576" t="s">
        <v>684</v>
      </c>
      <c r="B6576">
        <v>5300</v>
      </c>
      <c r="C6576">
        <v>1174</v>
      </c>
      <c r="D6576">
        <v>1174</v>
      </c>
      <c r="E6576">
        <v>1174</v>
      </c>
      <c r="F6576">
        <v>1174</v>
      </c>
    </row>
    <row r="6577" spans="1:30" x14ac:dyDescent="0.25">
      <c r="A6577" t="s">
        <v>685</v>
      </c>
      <c r="B6577">
        <v>5300</v>
      </c>
      <c r="C6577">
        <v>2348</v>
      </c>
      <c r="D6577">
        <v>2348</v>
      </c>
      <c r="E6577">
        <v>2348</v>
      </c>
      <c r="F6577">
        <v>2348</v>
      </c>
    </row>
    <row r="6578" spans="1:30" x14ac:dyDescent="0.25">
      <c r="A6578" t="s">
        <v>686</v>
      </c>
      <c r="B6578">
        <v>5300</v>
      </c>
    </row>
    <row r="6579" spans="1:30" x14ac:dyDescent="0.25">
      <c r="A6579" t="s">
        <v>687</v>
      </c>
      <c r="B6579">
        <v>5300</v>
      </c>
    </row>
    <row r="6580" spans="1:30" x14ac:dyDescent="0.25">
      <c r="A6580" t="s">
        <v>688</v>
      </c>
      <c r="B6580">
        <v>5300</v>
      </c>
    </row>
    <row r="6581" spans="1:30" x14ac:dyDescent="0.25">
      <c r="A6581" t="s">
        <v>689</v>
      </c>
      <c r="B6581">
        <v>5300</v>
      </c>
      <c r="C6581" t="b">
        <v>0</v>
      </c>
      <c r="D6581" t="b">
        <v>0</v>
      </c>
      <c r="E6581" t="b">
        <v>0</v>
      </c>
      <c r="F6581" t="b">
        <v>0</v>
      </c>
    </row>
    <row r="6582" spans="1:30" x14ac:dyDescent="0.25">
      <c r="A6582" t="s">
        <v>690</v>
      </c>
      <c r="B6582">
        <v>5300</v>
      </c>
      <c r="C6582" t="b">
        <v>0</v>
      </c>
      <c r="D6582" t="b">
        <v>0</v>
      </c>
      <c r="E6582" t="b">
        <v>0</v>
      </c>
      <c r="F6582" t="b">
        <v>0</v>
      </c>
    </row>
    <row r="6584" spans="1:30" x14ac:dyDescent="0.25">
      <c r="A6584" t="s">
        <v>564</v>
      </c>
    </row>
    <row r="6585" spans="1:30" x14ac:dyDescent="0.25">
      <c r="A6585" t="s">
        <v>693</v>
      </c>
    </row>
    <row r="6586" spans="1:30" x14ac:dyDescent="0.25">
      <c r="A6586" t="s">
        <v>0</v>
      </c>
      <c r="B6586" t="s">
        <v>1</v>
      </c>
      <c r="C6586" t="s">
        <v>2</v>
      </c>
      <c r="D6586" t="s">
        <v>3</v>
      </c>
      <c r="E6586" t="s">
        <v>4</v>
      </c>
      <c r="F6586" t="s">
        <v>5</v>
      </c>
      <c r="G6586" t="s">
        <v>6</v>
      </c>
      <c r="H6586" t="s">
        <v>7</v>
      </c>
      <c r="I6586" t="s">
        <v>8</v>
      </c>
      <c r="J6586" t="s">
        <v>9</v>
      </c>
      <c r="K6586" t="s">
        <v>10</v>
      </c>
      <c r="L6586" t="s">
        <v>11</v>
      </c>
      <c r="M6586" t="s">
        <v>12</v>
      </c>
      <c r="N6586" t="s">
        <v>13</v>
      </c>
      <c r="O6586" t="s">
        <v>14</v>
      </c>
      <c r="P6586" t="s">
        <v>15</v>
      </c>
      <c r="Q6586" t="s">
        <v>16</v>
      </c>
      <c r="R6586" t="s">
        <v>17</v>
      </c>
      <c r="S6586" t="s">
        <v>18</v>
      </c>
      <c r="T6586" t="s">
        <v>19</v>
      </c>
      <c r="U6586" t="s">
        <v>20</v>
      </c>
      <c r="V6586" t="s">
        <v>21</v>
      </c>
      <c r="W6586" t="s">
        <v>873</v>
      </c>
      <c r="X6586" t="s">
        <v>22</v>
      </c>
      <c r="Y6586" t="s">
        <v>23</v>
      </c>
      <c r="Z6586" t="s">
        <v>24</v>
      </c>
      <c r="AA6586" t="s">
        <v>874</v>
      </c>
      <c r="AB6586" t="s">
        <v>875</v>
      </c>
      <c r="AC6586" t="s">
        <v>25</v>
      </c>
      <c r="AD6586" t="s">
        <v>26</v>
      </c>
    </row>
    <row r="6587" spans="1:30" x14ac:dyDescent="0.25">
      <c r="A6587" t="s">
        <v>34</v>
      </c>
      <c r="B6587">
        <v>1</v>
      </c>
      <c r="H6587">
        <v>356</v>
      </c>
      <c r="I6587">
        <v>356</v>
      </c>
      <c r="K6587">
        <v>356</v>
      </c>
      <c r="L6587">
        <v>356</v>
      </c>
      <c r="M6587">
        <v>812</v>
      </c>
      <c r="N6587">
        <v>812</v>
      </c>
      <c r="O6587">
        <v>812</v>
      </c>
      <c r="P6587">
        <v>812</v>
      </c>
      <c r="S6587">
        <v>212</v>
      </c>
      <c r="T6587">
        <v>212</v>
      </c>
      <c r="U6587">
        <v>212</v>
      </c>
      <c r="V6587">
        <v>212</v>
      </c>
      <c r="AC6587">
        <v>364</v>
      </c>
      <c r="AD6587">
        <v>364</v>
      </c>
    </row>
    <row r="6588" spans="1:30" x14ac:dyDescent="0.25">
      <c r="A6588" t="s">
        <v>35</v>
      </c>
      <c r="B6588">
        <v>1</v>
      </c>
      <c r="H6588">
        <v>212</v>
      </c>
      <c r="I6588">
        <v>364</v>
      </c>
      <c r="K6588">
        <v>812</v>
      </c>
      <c r="L6588">
        <v>369</v>
      </c>
      <c r="M6588">
        <v>369</v>
      </c>
      <c r="N6588">
        <v>356</v>
      </c>
      <c r="O6588">
        <v>212</v>
      </c>
      <c r="P6588">
        <v>364</v>
      </c>
      <c r="S6588">
        <v>364</v>
      </c>
      <c r="T6588">
        <v>812</v>
      </c>
      <c r="U6588">
        <v>369</v>
      </c>
      <c r="V6588">
        <v>356</v>
      </c>
      <c r="AC6588">
        <v>812</v>
      </c>
      <c r="AD6588">
        <v>369</v>
      </c>
    </row>
    <row r="6589" spans="1:30" x14ac:dyDescent="0.25">
      <c r="A6589" t="s">
        <v>36</v>
      </c>
      <c r="B6589">
        <v>1</v>
      </c>
      <c r="H6589">
        <v>0</v>
      </c>
      <c r="I6589">
        <v>0</v>
      </c>
      <c r="K6589">
        <v>1</v>
      </c>
      <c r="L6589">
        <v>0</v>
      </c>
      <c r="M6589">
        <v>0</v>
      </c>
      <c r="N6589">
        <v>1</v>
      </c>
      <c r="O6589">
        <v>2</v>
      </c>
      <c r="P6589">
        <v>1</v>
      </c>
      <c r="S6589">
        <v>1</v>
      </c>
      <c r="T6589">
        <v>2</v>
      </c>
      <c r="U6589">
        <v>0</v>
      </c>
      <c r="V6589">
        <v>1</v>
      </c>
      <c r="AC6589">
        <v>1</v>
      </c>
      <c r="AD6589">
        <v>3</v>
      </c>
    </row>
    <row r="6590" spans="1:30" x14ac:dyDescent="0.25">
      <c r="A6590" t="s">
        <v>37</v>
      </c>
      <c r="B6590">
        <v>1</v>
      </c>
      <c r="H6590">
        <v>0</v>
      </c>
      <c r="I6590">
        <v>0</v>
      </c>
      <c r="K6590">
        <v>0</v>
      </c>
      <c r="M6590">
        <v>0</v>
      </c>
      <c r="N6590">
        <v>0</v>
      </c>
      <c r="O6590">
        <v>0</v>
      </c>
      <c r="S6590">
        <v>0</v>
      </c>
      <c r="T6590">
        <v>0</v>
      </c>
      <c r="U6590">
        <v>0</v>
      </c>
      <c r="AC6590">
        <v>0</v>
      </c>
      <c r="AD6590">
        <v>2</v>
      </c>
    </row>
    <row r="6591" spans="1:30" x14ac:dyDescent="0.25">
      <c r="A6591" t="s">
        <v>38</v>
      </c>
      <c r="B6591">
        <v>1</v>
      </c>
      <c r="H6591">
        <v>12</v>
      </c>
      <c r="I6591">
        <v>12</v>
      </c>
      <c r="K6591">
        <v>12</v>
      </c>
      <c r="L6591">
        <v>12</v>
      </c>
      <c r="M6591">
        <v>12</v>
      </c>
      <c r="N6591">
        <v>12</v>
      </c>
      <c r="O6591">
        <v>12</v>
      </c>
      <c r="P6591">
        <v>12</v>
      </c>
      <c r="S6591">
        <v>12</v>
      </c>
      <c r="T6591">
        <v>12</v>
      </c>
      <c r="U6591">
        <v>12</v>
      </c>
      <c r="V6591">
        <v>12</v>
      </c>
      <c r="AC6591">
        <v>12</v>
      </c>
      <c r="AD6591">
        <v>12</v>
      </c>
    </row>
    <row r="6592" spans="1:30" x14ac:dyDescent="0.25">
      <c r="A6592" t="s">
        <v>39</v>
      </c>
      <c r="B6592">
        <v>1</v>
      </c>
      <c r="N6592">
        <v>300</v>
      </c>
      <c r="P6592">
        <v>300</v>
      </c>
      <c r="S6592">
        <v>100</v>
      </c>
      <c r="AC6592">
        <v>100</v>
      </c>
    </row>
    <row r="6593" spans="1:30" x14ac:dyDescent="0.25">
      <c r="A6593" t="s">
        <v>694</v>
      </c>
      <c r="B6593">
        <v>1</v>
      </c>
      <c r="N6593">
        <v>100</v>
      </c>
      <c r="P6593">
        <v>100</v>
      </c>
      <c r="S6593">
        <v>100</v>
      </c>
      <c r="AC6593">
        <v>100</v>
      </c>
    </row>
    <row r="6594" spans="1:30" x14ac:dyDescent="0.25">
      <c r="A6594" t="s">
        <v>40</v>
      </c>
      <c r="B6594">
        <v>1</v>
      </c>
      <c r="N6594">
        <v>1</v>
      </c>
      <c r="P6594">
        <v>1</v>
      </c>
      <c r="S6594">
        <v>1</v>
      </c>
      <c r="AC6594">
        <v>1</v>
      </c>
    </row>
    <row r="6595" spans="1:30" x14ac:dyDescent="0.25">
      <c r="A6595" t="s">
        <v>41</v>
      </c>
      <c r="B6595">
        <v>1</v>
      </c>
    </row>
    <row r="6596" spans="1:30" x14ac:dyDescent="0.25">
      <c r="A6596" t="s">
        <v>42</v>
      </c>
      <c r="B6596">
        <v>1</v>
      </c>
      <c r="I6596">
        <v>30</v>
      </c>
      <c r="O6596">
        <v>40</v>
      </c>
      <c r="T6596">
        <v>40</v>
      </c>
      <c r="AD6596">
        <v>30</v>
      </c>
    </row>
    <row r="6597" spans="1:30" x14ac:dyDescent="0.25">
      <c r="A6597" t="s">
        <v>45</v>
      </c>
      <c r="B6597">
        <v>1</v>
      </c>
      <c r="O6597">
        <v>1</v>
      </c>
      <c r="T6597">
        <v>2</v>
      </c>
      <c r="AD6597">
        <v>4</v>
      </c>
    </row>
    <row r="6598" spans="1:30" x14ac:dyDescent="0.25">
      <c r="A6598" t="s">
        <v>46</v>
      </c>
      <c r="B6598">
        <v>1</v>
      </c>
      <c r="K6598">
        <v>8</v>
      </c>
      <c r="N6598">
        <v>1</v>
      </c>
      <c r="P6598">
        <v>1</v>
      </c>
      <c r="S6598">
        <v>2</v>
      </c>
      <c r="V6598">
        <v>2</v>
      </c>
      <c r="AC6598">
        <v>4</v>
      </c>
    </row>
    <row r="6599" spans="1:30" x14ac:dyDescent="0.25">
      <c r="A6599" t="s">
        <v>49</v>
      </c>
      <c r="B6599">
        <v>1</v>
      </c>
      <c r="H6599">
        <v>4</v>
      </c>
      <c r="I6599">
        <v>4</v>
      </c>
      <c r="K6599">
        <v>4</v>
      </c>
      <c r="L6599">
        <v>4</v>
      </c>
      <c r="M6599">
        <v>4</v>
      </c>
      <c r="N6599">
        <v>4</v>
      </c>
      <c r="O6599">
        <v>4</v>
      </c>
      <c r="P6599">
        <v>4</v>
      </c>
      <c r="S6599">
        <v>4</v>
      </c>
      <c r="T6599">
        <v>4</v>
      </c>
      <c r="U6599">
        <v>4</v>
      </c>
      <c r="V6599">
        <v>4</v>
      </c>
      <c r="AC6599">
        <v>4</v>
      </c>
      <c r="AD6599">
        <v>4</v>
      </c>
    </row>
    <row r="6600" spans="1:30" x14ac:dyDescent="0.25">
      <c r="A6600" t="s">
        <v>695</v>
      </c>
      <c r="B6600">
        <v>1</v>
      </c>
      <c r="H6600">
        <v>0</v>
      </c>
      <c r="I6600">
        <v>0</v>
      </c>
      <c r="K6600">
        <v>0</v>
      </c>
      <c r="L6600">
        <v>0</v>
      </c>
      <c r="M6600">
        <v>0</v>
      </c>
      <c r="N6600">
        <v>0</v>
      </c>
      <c r="O6600">
        <v>0</v>
      </c>
      <c r="P6600">
        <v>0</v>
      </c>
      <c r="S6600">
        <v>0</v>
      </c>
      <c r="T6600">
        <v>0</v>
      </c>
      <c r="U6600">
        <v>0</v>
      </c>
      <c r="V6600">
        <v>0</v>
      </c>
      <c r="AC6600">
        <v>0</v>
      </c>
      <c r="AD6600">
        <v>0</v>
      </c>
    </row>
    <row r="6601" spans="1:30" x14ac:dyDescent="0.25">
      <c r="A6601" t="s">
        <v>48</v>
      </c>
      <c r="B6601">
        <v>1</v>
      </c>
      <c r="H6601">
        <v>1900</v>
      </c>
      <c r="I6601">
        <v>1900</v>
      </c>
      <c r="K6601">
        <v>1900</v>
      </c>
      <c r="L6601">
        <v>1900</v>
      </c>
      <c r="M6601">
        <v>1900</v>
      </c>
      <c r="N6601">
        <v>1900</v>
      </c>
      <c r="O6601">
        <v>1900</v>
      </c>
      <c r="P6601">
        <v>1900</v>
      </c>
      <c r="S6601">
        <v>1900</v>
      </c>
      <c r="T6601">
        <v>1900</v>
      </c>
      <c r="U6601">
        <v>1900</v>
      </c>
      <c r="V6601">
        <v>1900</v>
      </c>
      <c r="AC6601">
        <v>1900</v>
      </c>
      <c r="AD6601">
        <v>1900</v>
      </c>
    </row>
    <row r="6602" spans="1:30" x14ac:dyDescent="0.25">
      <c r="A6602" t="s">
        <v>696</v>
      </c>
      <c r="B6602">
        <v>1</v>
      </c>
      <c r="H6602">
        <v>0</v>
      </c>
      <c r="I6602">
        <v>0</v>
      </c>
      <c r="K6602">
        <v>1863</v>
      </c>
      <c r="L6602">
        <v>0</v>
      </c>
      <c r="M6602">
        <v>0</v>
      </c>
      <c r="N6602">
        <v>1770</v>
      </c>
      <c r="O6602">
        <v>3539</v>
      </c>
      <c r="P6602">
        <v>1583</v>
      </c>
      <c r="S6602">
        <v>1770</v>
      </c>
      <c r="T6602">
        <v>3539</v>
      </c>
      <c r="U6602">
        <v>0</v>
      </c>
      <c r="V6602">
        <v>1583</v>
      </c>
      <c r="AC6602">
        <v>1770</v>
      </c>
      <c r="AD6602">
        <v>5085</v>
      </c>
    </row>
    <row r="6603" spans="1:30" x14ac:dyDescent="0.25">
      <c r="A6603" t="s">
        <v>50</v>
      </c>
      <c r="B6603">
        <v>1</v>
      </c>
      <c r="H6603">
        <v>0</v>
      </c>
      <c r="I6603">
        <v>0</v>
      </c>
      <c r="K6603">
        <v>1863</v>
      </c>
      <c r="L6603">
        <v>0</v>
      </c>
      <c r="M6603">
        <v>0</v>
      </c>
      <c r="N6603">
        <v>702</v>
      </c>
      <c r="O6603">
        <v>3539</v>
      </c>
      <c r="P6603">
        <v>1583</v>
      </c>
      <c r="S6603">
        <v>853</v>
      </c>
      <c r="T6603">
        <v>3539</v>
      </c>
      <c r="U6603">
        <v>0</v>
      </c>
      <c r="V6603">
        <v>1583</v>
      </c>
      <c r="AC6603">
        <v>484</v>
      </c>
      <c r="AD6603">
        <v>5085</v>
      </c>
    </row>
    <row r="6604" spans="1:30" x14ac:dyDescent="0.25">
      <c r="A6604" t="s">
        <v>697</v>
      </c>
      <c r="B6604">
        <v>1</v>
      </c>
      <c r="H6604">
        <v>1</v>
      </c>
      <c r="I6604">
        <v>1</v>
      </c>
      <c r="K6604">
        <v>1</v>
      </c>
      <c r="L6604">
        <v>1</v>
      </c>
      <c r="M6604">
        <v>1</v>
      </c>
      <c r="N6604">
        <v>1</v>
      </c>
      <c r="O6604">
        <v>1</v>
      </c>
      <c r="P6604">
        <v>1</v>
      </c>
      <c r="S6604">
        <v>1</v>
      </c>
      <c r="T6604">
        <v>1</v>
      </c>
      <c r="U6604">
        <v>1</v>
      </c>
      <c r="V6604">
        <v>1</v>
      </c>
      <c r="AC6604">
        <v>1</v>
      </c>
      <c r="AD6604">
        <v>1</v>
      </c>
    </row>
    <row r="6605" spans="1:30" x14ac:dyDescent="0.25">
      <c r="A6605" t="s">
        <v>51</v>
      </c>
      <c r="B6605">
        <v>1</v>
      </c>
      <c r="H6605">
        <v>0</v>
      </c>
      <c r="I6605">
        <v>0</v>
      </c>
      <c r="K6605">
        <v>0</v>
      </c>
      <c r="L6605">
        <v>0</v>
      </c>
      <c r="M6605">
        <v>0</v>
      </c>
      <c r="N6605">
        <v>0</v>
      </c>
      <c r="O6605">
        <v>0</v>
      </c>
      <c r="P6605">
        <v>282</v>
      </c>
      <c r="S6605">
        <v>0</v>
      </c>
      <c r="T6605">
        <v>0</v>
      </c>
      <c r="U6605">
        <v>0</v>
      </c>
      <c r="V6605">
        <v>133</v>
      </c>
      <c r="AC6605">
        <v>0</v>
      </c>
      <c r="AD6605">
        <v>0</v>
      </c>
    </row>
    <row r="6606" spans="1:30" x14ac:dyDescent="0.25">
      <c r="A6606" t="s">
        <v>53</v>
      </c>
      <c r="B6606">
        <v>1</v>
      </c>
      <c r="H6606">
        <v>0</v>
      </c>
      <c r="I6606">
        <v>0</v>
      </c>
      <c r="K6606">
        <v>0</v>
      </c>
      <c r="L6606">
        <v>0</v>
      </c>
      <c r="M6606">
        <v>0</v>
      </c>
      <c r="N6606">
        <v>13</v>
      </c>
      <c r="O6606">
        <v>481</v>
      </c>
      <c r="P6606">
        <v>259</v>
      </c>
      <c r="S6606">
        <v>45</v>
      </c>
      <c r="T6606">
        <v>256</v>
      </c>
      <c r="U6606">
        <v>0</v>
      </c>
      <c r="V6606">
        <v>117</v>
      </c>
      <c r="AC6606">
        <v>52</v>
      </c>
      <c r="AD6606">
        <v>814</v>
      </c>
    </row>
    <row r="6607" spans="1:30" x14ac:dyDescent="0.25">
      <c r="A6607" t="s">
        <v>54</v>
      </c>
      <c r="B6607">
        <v>1</v>
      </c>
      <c r="H6607">
        <v>0</v>
      </c>
      <c r="I6607">
        <v>0</v>
      </c>
      <c r="K6607">
        <v>0</v>
      </c>
      <c r="L6607">
        <v>0</v>
      </c>
      <c r="M6607">
        <v>0</v>
      </c>
      <c r="N6607">
        <v>0</v>
      </c>
      <c r="O6607">
        <v>0</v>
      </c>
      <c r="P6607">
        <v>0</v>
      </c>
      <c r="S6607">
        <v>0</v>
      </c>
      <c r="T6607">
        <v>0</v>
      </c>
      <c r="U6607">
        <v>0</v>
      </c>
      <c r="V6607">
        <v>0</v>
      </c>
      <c r="AC6607">
        <v>0</v>
      </c>
      <c r="AD6607">
        <v>0</v>
      </c>
    </row>
    <row r="6608" spans="1:30" x14ac:dyDescent="0.25">
      <c r="A6608" t="s">
        <v>55</v>
      </c>
      <c r="B6608">
        <v>1</v>
      </c>
      <c r="H6608">
        <v>0</v>
      </c>
      <c r="I6608">
        <v>0</v>
      </c>
      <c r="K6608">
        <v>0</v>
      </c>
      <c r="L6608">
        <v>0</v>
      </c>
      <c r="M6608">
        <v>0</v>
      </c>
      <c r="N6608">
        <v>0</v>
      </c>
      <c r="O6608">
        <v>0</v>
      </c>
      <c r="P6608">
        <v>0</v>
      </c>
      <c r="S6608">
        <v>0</v>
      </c>
      <c r="T6608">
        <v>0</v>
      </c>
      <c r="U6608">
        <v>0</v>
      </c>
      <c r="V6608">
        <v>0</v>
      </c>
      <c r="AC6608">
        <v>0</v>
      </c>
      <c r="AD6608">
        <v>0</v>
      </c>
    </row>
    <row r="6609" spans="1:30" x14ac:dyDescent="0.25">
      <c r="A6609" t="s">
        <v>56</v>
      </c>
      <c r="B6609">
        <v>1</v>
      </c>
      <c r="H6609">
        <v>0.92</v>
      </c>
      <c r="I6609">
        <v>0.92</v>
      </c>
      <c r="K6609">
        <v>0.92</v>
      </c>
      <c r="L6609">
        <v>0.92</v>
      </c>
      <c r="M6609">
        <v>0.92</v>
      </c>
      <c r="N6609">
        <v>0.92</v>
      </c>
      <c r="O6609">
        <v>0.92</v>
      </c>
      <c r="P6609">
        <v>0.92</v>
      </c>
      <c r="S6609">
        <v>0.92</v>
      </c>
      <c r="T6609">
        <v>0.92</v>
      </c>
      <c r="U6609">
        <v>0.92</v>
      </c>
      <c r="V6609">
        <v>0.92</v>
      </c>
      <c r="AC6609">
        <v>0.92</v>
      </c>
      <c r="AD6609">
        <v>0.92</v>
      </c>
    </row>
    <row r="6610" spans="1:30" x14ac:dyDescent="0.25">
      <c r="A6610" t="s">
        <v>57</v>
      </c>
      <c r="B6610">
        <v>1</v>
      </c>
      <c r="H6610">
        <v>100</v>
      </c>
      <c r="I6610">
        <v>100</v>
      </c>
      <c r="K6610">
        <v>100</v>
      </c>
      <c r="L6610">
        <v>100</v>
      </c>
      <c r="M6610">
        <v>100</v>
      </c>
      <c r="N6610">
        <v>100</v>
      </c>
      <c r="O6610">
        <v>100</v>
      </c>
      <c r="P6610">
        <v>100</v>
      </c>
      <c r="S6610">
        <v>100</v>
      </c>
      <c r="T6610">
        <v>100</v>
      </c>
      <c r="U6610">
        <v>100</v>
      </c>
      <c r="V6610">
        <v>100</v>
      </c>
      <c r="AC6610">
        <v>100</v>
      </c>
      <c r="AD6610">
        <v>100</v>
      </c>
    </row>
    <row r="6611" spans="1:30" x14ac:dyDescent="0.25">
      <c r="A6611" t="s">
        <v>58</v>
      </c>
      <c r="B6611">
        <v>1</v>
      </c>
      <c r="H6611">
        <v>2</v>
      </c>
      <c r="I6611">
        <v>2</v>
      </c>
      <c r="K6611">
        <v>2</v>
      </c>
      <c r="L6611">
        <v>2</v>
      </c>
      <c r="M6611">
        <v>2</v>
      </c>
      <c r="N6611">
        <v>2</v>
      </c>
      <c r="O6611">
        <v>2</v>
      </c>
      <c r="P6611">
        <v>2</v>
      </c>
      <c r="S6611">
        <v>2</v>
      </c>
      <c r="T6611">
        <v>2</v>
      </c>
      <c r="U6611">
        <v>2</v>
      </c>
      <c r="V6611">
        <v>2</v>
      </c>
      <c r="AC6611">
        <v>2</v>
      </c>
      <c r="AD6611">
        <v>2</v>
      </c>
    </row>
    <row r="6612" spans="1:30" x14ac:dyDescent="0.25">
      <c r="A6612" t="s">
        <v>59</v>
      </c>
      <c r="B6612">
        <v>1</v>
      </c>
      <c r="H6612">
        <v>0</v>
      </c>
      <c r="I6612">
        <v>0</v>
      </c>
      <c r="K6612">
        <v>0</v>
      </c>
      <c r="L6612">
        <v>0</v>
      </c>
      <c r="M6612">
        <v>0</v>
      </c>
      <c r="N6612">
        <v>0</v>
      </c>
      <c r="O6612">
        <v>0</v>
      </c>
      <c r="P6612">
        <v>0</v>
      </c>
      <c r="S6612">
        <v>0</v>
      </c>
      <c r="T6612">
        <v>0</v>
      </c>
      <c r="U6612">
        <v>0</v>
      </c>
      <c r="V6612">
        <v>0</v>
      </c>
      <c r="AC6612">
        <v>0</v>
      </c>
      <c r="AD6612">
        <v>0</v>
      </c>
    </row>
    <row r="6613" spans="1:30" x14ac:dyDescent="0.25">
      <c r="A6613" t="s">
        <v>698</v>
      </c>
      <c r="B6613">
        <v>1</v>
      </c>
      <c r="I6613">
        <v>0</v>
      </c>
      <c r="O6613">
        <v>0</v>
      </c>
      <c r="T6613">
        <v>0</v>
      </c>
      <c r="AD6613">
        <v>0</v>
      </c>
    </row>
    <row r="6614" spans="1:30" x14ac:dyDescent="0.25">
      <c r="A6614" t="s">
        <v>677</v>
      </c>
      <c r="B6614">
        <v>1</v>
      </c>
      <c r="I6614">
        <v>178</v>
      </c>
      <c r="O6614">
        <v>2880</v>
      </c>
      <c r="T6614">
        <v>2426</v>
      </c>
      <c r="AD6614">
        <v>339</v>
      </c>
    </row>
    <row r="6615" spans="1:30" x14ac:dyDescent="0.25">
      <c r="A6615" t="s">
        <v>78</v>
      </c>
      <c r="B6615">
        <v>1</v>
      </c>
      <c r="I6615">
        <v>4</v>
      </c>
      <c r="O6615">
        <v>49.1</v>
      </c>
      <c r="T6615">
        <v>41.4</v>
      </c>
      <c r="AD6615">
        <v>7.7</v>
      </c>
    </row>
    <row r="6616" spans="1:30" x14ac:dyDescent="0.25">
      <c r="A6616" t="s">
        <v>699</v>
      </c>
      <c r="B6616">
        <v>1</v>
      </c>
      <c r="L6616">
        <v>0</v>
      </c>
      <c r="P6616">
        <v>0</v>
      </c>
      <c r="V6616">
        <v>0</v>
      </c>
    </row>
    <row r="6617" spans="1:30" x14ac:dyDescent="0.25">
      <c r="A6617" t="s">
        <v>700</v>
      </c>
      <c r="B6617">
        <v>1</v>
      </c>
      <c r="H6617">
        <v>0</v>
      </c>
      <c r="I6617">
        <v>0</v>
      </c>
      <c r="K6617">
        <v>1</v>
      </c>
      <c r="L6617">
        <v>1</v>
      </c>
      <c r="M6617">
        <v>0</v>
      </c>
      <c r="N6617">
        <v>0</v>
      </c>
      <c r="O6617">
        <v>0</v>
      </c>
      <c r="P6617">
        <v>1</v>
      </c>
      <c r="S6617">
        <v>0</v>
      </c>
      <c r="T6617">
        <v>0</v>
      </c>
      <c r="U6617">
        <v>1</v>
      </c>
      <c r="V6617">
        <v>1</v>
      </c>
      <c r="AC6617">
        <v>0</v>
      </c>
      <c r="AD6617">
        <v>0</v>
      </c>
    </row>
    <row r="6618" spans="1:30" x14ac:dyDescent="0.25">
      <c r="A6618" t="s">
        <v>701</v>
      </c>
      <c r="B6618">
        <v>1</v>
      </c>
      <c r="H6618">
        <v>0</v>
      </c>
      <c r="I6618">
        <v>0</v>
      </c>
      <c r="K6618">
        <v>0</v>
      </c>
      <c r="L6618">
        <v>0</v>
      </c>
      <c r="M6618">
        <v>0</v>
      </c>
      <c r="N6618">
        <v>0</v>
      </c>
      <c r="O6618">
        <v>0</v>
      </c>
      <c r="P6618">
        <v>0</v>
      </c>
      <c r="S6618">
        <v>0</v>
      </c>
      <c r="T6618">
        <v>0</v>
      </c>
      <c r="U6618">
        <v>0</v>
      </c>
      <c r="V6618">
        <v>0</v>
      </c>
      <c r="AC6618">
        <v>0</v>
      </c>
      <c r="AD6618">
        <v>0</v>
      </c>
    </row>
    <row r="6619" spans="1:30" x14ac:dyDescent="0.25">
      <c r="A6619" t="s">
        <v>52</v>
      </c>
      <c r="B6619">
        <v>1</v>
      </c>
      <c r="H6619">
        <v>1</v>
      </c>
      <c r="I6619">
        <v>1</v>
      </c>
      <c r="K6619">
        <v>1</v>
      </c>
      <c r="L6619">
        <v>1</v>
      </c>
      <c r="M6619">
        <v>1</v>
      </c>
      <c r="N6619">
        <v>1</v>
      </c>
      <c r="O6619">
        <v>1</v>
      </c>
      <c r="P6619">
        <v>1</v>
      </c>
      <c r="S6619">
        <v>1</v>
      </c>
      <c r="T6619">
        <v>1</v>
      </c>
      <c r="U6619">
        <v>1</v>
      </c>
      <c r="V6619">
        <v>1</v>
      </c>
      <c r="AC6619">
        <v>1</v>
      </c>
      <c r="AD6619">
        <v>1</v>
      </c>
    </row>
    <row r="6620" spans="1:30" x14ac:dyDescent="0.25">
      <c r="A6620" t="s">
        <v>702</v>
      </c>
      <c r="B6620">
        <v>1</v>
      </c>
      <c r="H6620">
        <v>15</v>
      </c>
      <c r="I6620">
        <v>15</v>
      </c>
      <c r="K6620">
        <v>9</v>
      </c>
      <c r="L6620">
        <v>9</v>
      </c>
      <c r="M6620">
        <v>15</v>
      </c>
      <c r="N6620">
        <v>15</v>
      </c>
      <c r="O6620">
        <v>60</v>
      </c>
      <c r="P6620">
        <v>9</v>
      </c>
      <c r="S6620">
        <v>15</v>
      </c>
      <c r="T6620">
        <v>60</v>
      </c>
      <c r="U6620">
        <v>9</v>
      </c>
      <c r="V6620">
        <v>9</v>
      </c>
      <c r="AC6620">
        <v>15</v>
      </c>
      <c r="AD6620">
        <v>60</v>
      </c>
    </row>
    <row r="6621" spans="1:30" x14ac:dyDescent="0.25">
      <c r="A6621" t="s">
        <v>43</v>
      </c>
      <c r="B6621">
        <v>1</v>
      </c>
      <c r="K6621">
        <v>0</v>
      </c>
      <c r="N6621">
        <v>0</v>
      </c>
      <c r="O6621">
        <v>0</v>
      </c>
      <c r="P6621">
        <v>0</v>
      </c>
      <c r="S6621">
        <v>0</v>
      </c>
      <c r="T6621">
        <v>0</v>
      </c>
      <c r="V6621">
        <v>0</v>
      </c>
      <c r="AC6621">
        <v>0</v>
      </c>
      <c r="AD6621">
        <v>0</v>
      </c>
    </row>
    <row r="6622" spans="1:30" x14ac:dyDescent="0.25">
      <c r="A6622" t="s">
        <v>44</v>
      </c>
      <c r="B6622">
        <v>1</v>
      </c>
      <c r="K6622">
        <v>0</v>
      </c>
      <c r="N6622">
        <v>0</v>
      </c>
      <c r="O6622">
        <v>0</v>
      </c>
      <c r="P6622">
        <v>0</v>
      </c>
      <c r="S6622">
        <v>0</v>
      </c>
      <c r="T6622">
        <v>0</v>
      </c>
      <c r="V6622">
        <v>0</v>
      </c>
      <c r="AC6622">
        <v>0</v>
      </c>
      <c r="AD6622">
        <v>0</v>
      </c>
    </row>
    <row r="6623" spans="1:30" x14ac:dyDescent="0.25">
      <c r="A6623" t="s">
        <v>47</v>
      </c>
      <c r="B6623">
        <v>1</v>
      </c>
      <c r="K6623">
        <v>8</v>
      </c>
      <c r="N6623">
        <v>1</v>
      </c>
      <c r="O6623">
        <v>1</v>
      </c>
      <c r="P6623">
        <v>1</v>
      </c>
      <c r="S6623">
        <v>2</v>
      </c>
      <c r="T6623">
        <v>2</v>
      </c>
      <c r="V6623">
        <v>2</v>
      </c>
      <c r="AC6623">
        <v>4</v>
      </c>
      <c r="AD6623">
        <v>4</v>
      </c>
    </row>
    <row r="6624" spans="1:30" x14ac:dyDescent="0.25">
      <c r="A6624" t="s">
        <v>703</v>
      </c>
      <c r="B6624">
        <v>1</v>
      </c>
      <c r="K6624">
        <v>0</v>
      </c>
      <c r="N6624">
        <v>0</v>
      </c>
      <c r="O6624">
        <v>0</v>
      </c>
      <c r="P6624">
        <v>0</v>
      </c>
      <c r="S6624">
        <v>0</v>
      </c>
      <c r="T6624">
        <v>0</v>
      </c>
      <c r="V6624">
        <v>0</v>
      </c>
      <c r="AC6624">
        <v>0</v>
      </c>
      <c r="AD6624">
        <v>0</v>
      </c>
    </row>
    <row r="6625" spans="1:30" x14ac:dyDescent="0.25">
      <c r="A6625" t="s">
        <v>704</v>
      </c>
      <c r="B6625">
        <v>1</v>
      </c>
      <c r="K6625">
        <v>0</v>
      </c>
      <c r="N6625">
        <v>0</v>
      </c>
      <c r="O6625">
        <v>0</v>
      </c>
      <c r="P6625">
        <v>0</v>
      </c>
      <c r="S6625">
        <v>0</v>
      </c>
      <c r="T6625">
        <v>0</v>
      </c>
      <c r="V6625">
        <v>0</v>
      </c>
      <c r="AC6625">
        <v>0</v>
      </c>
      <c r="AD6625">
        <v>0</v>
      </c>
    </row>
    <row r="6626" spans="1:30" x14ac:dyDescent="0.25">
      <c r="A6626" t="s">
        <v>705</v>
      </c>
      <c r="B6626">
        <v>1</v>
      </c>
      <c r="K6626">
        <v>0</v>
      </c>
      <c r="N6626">
        <v>0</v>
      </c>
      <c r="O6626">
        <v>0</v>
      </c>
      <c r="P6626">
        <v>0</v>
      </c>
      <c r="S6626">
        <v>0</v>
      </c>
      <c r="T6626">
        <v>0</v>
      </c>
      <c r="V6626">
        <v>0</v>
      </c>
      <c r="AC6626">
        <v>0</v>
      </c>
      <c r="AD6626">
        <v>0</v>
      </c>
    </row>
    <row r="6627" spans="1:30" x14ac:dyDescent="0.25">
      <c r="A6627" t="s">
        <v>706</v>
      </c>
      <c r="B6627">
        <v>1</v>
      </c>
      <c r="K6627">
        <v>0</v>
      </c>
      <c r="N6627">
        <v>0</v>
      </c>
      <c r="O6627">
        <v>0</v>
      </c>
      <c r="P6627">
        <v>0</v>
      </c>
      <c r="S6627">
        <v>0</v>
      </c>
      <c r="T6627">
        <v>0</v>
      </c>
      <c r="V6627">
        <v>0</v>
      </c>
      <c r="AC6627">
        <v>0</v>
      </c>
      <c r="AD6627">
        <v>0</v>
      </c>
    </row>
    <row r="6628" spans="1:30" x14ac:dyDescent="0.25">
      <c r="A6628" t="s">
        <v>707</v>
      </c>
      <c r="B6628">
        <v>1</v>
      </c>
      <c r="K6628">
        <v>0</v>
      </c>
      <c r="N6628">
        <v>0</v>
      </c>
      <c r="O6628">
        <v>0</v>
      </c>
      <c r="P6628">
        <v>0</v>
      </c>
      <c r="S6628">
        <v>0</v>
      </c>
      <c r="T6628">
        <v>0</v>
      </c>
      <c r="V6628">
        <v>0</v>
      </c>
      <c r="AC6628">
        <v>0</v>
      </c>
      <c r="AD6628">
        <v>0</v>
      </c>
    </row>
    <row r="6629" spans="1:30" x14ac:dyDescent="0.25">
      <c r="A6629" t="s">
        <v>718</v>
      </c>
      <c r="B6629">
        <v>1</v>
      </c>
      <c r="I6629">
        <v>0</v>
      </c>
      <c r="O6629">
        <v>0</v>
      </c>
      <c r="T6629">
        <v>0</v>
      </c>
      <c r="AD6629">
        <v>0</v>
      </c>
    </row>
    <row r="6630" spans="1:30" x14ac:dyDescent="0.25">
      <c r="A6630" t="s">
        <v>405</v>
      </c>
      <c r="B6630">
        <v>1</v>
      </c>
      <c r="AD6630">
        <v>0</v>
      </c>
    </row>
    <row r="6631" spans="1:30" x14ac:dyDescent="0.25">
      <c r="A6631" t="s">
        <v>719</v>
      </c>
      <c r="B6631">
        <v>1</v>
      </c>
      <c r="H6631">
        <v>0</v>
      </c>
      <c r="I6631">
        <v>0</v>
      </c>
      <c r="K6631">
        <v>0</v>
      </c>
      <c r="L6631">
        <v>0</v>
      </c>
      <c r="M6631">
        <v>0</v>
      </c>
      <c r="N6631">
        <v>14</v>
      </c>
      <c r="O6631">
        <v>523</v>
      </c>
      <c r="P6631">
        <v>282</v>
      </c>
      <c r="S6631">
        <v>49</v>
      </c>
      <c r="T6631">
        <v>278</v>
      </c>
      <c r="U6631">
        <v>0</v>
      </c>
      <c r="V6631">
        <v>127</v>
      </c>
      <c r="AC6631">
        <v>57</v>
      </c>
      <c r="AD6631">
        <v>885</v>
      </c>
    </row>
    <row r="6632" spans="1:30" x14ac:dyDescent="0.25">
      <c r="A6632" t="s">
        <v>34</v>
      </c>
      <c r="B6632">
        <v>9</v>
      </c>
      <c r="D6632">
        <v>921</v>
      </c>
      <c r="E6632">
        <v>921</v>
      </c>
      <c r="F6632">
        <v>921</v>
      </c>
      <c r="I6632">
        <v>217</v>
      </c>
      <c r="J6632">
        <v>217</v>
      </c>
      <c r="K6632">
        <v>217</v>
      </c>
      <c r="N6632">
        <v>287</v>
      </c>
      <c r="O6632">
        <v>287</v>
      </c>
      <c r="P6632">
        <v>287</v>
      </c>
      <c r="S6632">
        <v>10</v>
      </c>
      <c r="T6632">
        <v>10</v>
      </c>
      <c r="U6632">
        <v>10</v>
      </c>
    </row>
    <row r="6633" spans="1:30" x14ac:dyDescent="0.25">
      <c r="A6633" t="s">
        <v>35</v>
      </c>
      <c r="B6633">
        <v>9</v>
      </c>
      <c r="D6633">
        <v>287</v>
      </c>
      <c r="E6633">
        <v>217</v>
      </c>
      <c r="F6633">
        <v>10</v>
      </c>
      <c r="I6633">
        <v>10</v>
      </c>
      <c r="J6633">
        <v>921</v>
      </c>
      <c r="K6633">
        <v>287</v>
      </c>
      <c r="N6633">
        <v>217</v>
      </c>
      <c r="O6633">
        <v>10</v>
      </c>
      <c r="P6633">
        <v>921</v>
      </c>
      <c r="S6633">
        <v>921</v>
      </c>
      <c r="T6633">
        <v>287</v>
      </c>
      <c r="U6633">
        <v>217</v>
      </c>
    </row>
    <row r="6634" spans="1:30" x14ac:dyDescent="0.25">
      <c r="A6634" t="s">
        <v>36</v>
      </c>
      <c r="B6634">
        <v>9</v>
      </c>
      <c r="D6634">
        <v>0</v>
      </c>
      <c r="E6634">
        <v>1</v>
      </c>
      <c r="F6634">
        <v>0</v>
      </c>
      <c r="I6634">
        <v>0</v>
      </c>
      <c r="J6634">
        <v>1</v>
      </c>
      <c r="K6634">
        <v>0</v>
      </c>
      <c r="N6634">
        <v>0</v>
      </c>
      <c r="O6634">
        <v>1</v>
      </c>
      <c r="P6634">
        <v>0</v>
      </c>
      <c r="S6634">
        <v>0</v>
      </c>
      <c r="T6634">
        <v>1</v>
      </c>
      <c r="U6634">
        <v>0</v>
      </c>
    </row>
    <row r="6635" spans="1:30" x14ac:dyDescent="0.25">
      <c r="A6635" t="s">
        <v>37</v>
      </c>
      <c r="B6635">
        <v>9</v>
      </c>
      <c r="D6635">
        <v>0</v>
      </c>
      <c r="E6635">
        <v>3</v>
      </c>
      <c r="I6635">
        <v>0</v>
      </c>
      <c r="J6635">
        <v>3</v>
      </c>
      <c r="N6635">
        <v>0</v>
      </c>
      <c r="O6635">
        <v>3</v>
      </c>
      <c r="S6635">
        <v>0</v>
      </c>
      <c r="T6635">
        <v>3</v>
      </c>
    </row>
    <row r="6636" spans="1:30" x14ac:dyDescent="0.25">
      <c r="A6636" t="s">
        <v>38</v>
      </c>
      <c r="B6636">
        <v>9</v>
      </c>
      <c r="D6636">
        <v>12</v>
      </c>
      <c r="E6636">
        <v>12</v>
      </c>
      <c r="F6636">
        <v>12</v>
      </c>
      <c r="I6636">
        <v>12</v>
      </c>
      <c r="J6636">
        <v>12</v>
      </c>
      <c r="K6636">
        <v>12</v>
      </c>
      <c r="N6636">
        <v>12</v>
      </c>
      <c r="O6636">
        <v>12</v>
      </c>
      <c r="P6636">
        <v>12</v>
      </c>
      <c r="S6636">
        <v>12</v>
      </c>
      <c r="T6636">
        <v>12</v>
      </c>
      <c r="U6636">
        <v>12</v>
      </c>
    </row>
    <row r="6637" spans="1:30" x14ac:dyDescent="0.25">
      <c r="A6637" t="s">
        <v>39</v>
      </c>
      <c r="B6637">
        <v>9</v>
      </c>
    </row>
    <row r="6638" spans="1:30" x14ac:dyDescent="0.25">
      <c r="A6638" t="s">
        <v>694</v>
      </c>
      <c r="B6638">
        <v>9</v>
      </c>
    </row>
    <row r="6639" spans="1:30" x14ac:dyDescent="0.25">
      <c r="A6639" t="s">
        <v>40</v>
      </c>
      <c r="B6639">
        <v>9</v>
      </c>
    </row>
    <row r="6640" spans="1:30" x14ac:dyDescent="0.25">
      <c r="A6640" t="s">
        <v>41</v>
      </c>
      <c r="B6640">
        <v>9</v>
      </c>
    </row>
    <row r="6641" spans="1:21" x14ac:dyDescent="0.25">
      <c r="A6641" t="s">
        <v>42</v>
      </c>
      <c r="B6641">
        <v>9</v>
      </c>
      <c r="E6641">
        <v>25</v>
      </c>
      <c r="J6641">
        <v>25</v>
      </c>
      <c r="O6641">
        <v>25</v>
      </c>
      <c r="T6641">
        <v>25</v>
      </c>
    </row>
    <row r="6642" spans="1:21" x14ac:dyDescent="0.25">
      <c r="A6642" t="s">
        <v>876</v>
      </c>
      <c r="B6642">
        <v>9</v>
      </c>
      <c r="E6642">
        <v>1</v>
      </c>
      <c r="J6642">
        <v>1</v>
      </c>
      <c r="O6642">
        <v>1</v>
      </c>
      <c r="T6642">
        <v>1</v>
      </c>
    </row>
    <row r="6643" spans="1:21" x14ac:dyDescent="0.25">
      <c r="A6643" t="s">
        <v>48</v>
      </c>
      <c r="B6643">
        <v>9</v>
      </c>
      <c r="D6643">
        <v>1900</v>
      </c>
      <c r="E6643">
        <v>1900</v>
      </c>
      <c r="F6643">
        <v>1900</v>
      </c>
      <c r="I6643">
        <v>1900</v>
      </c>
      <c r="J6643">
        <v>1900</v>
      </c>
      <c r="K6643">
        <v>1900</v>
      </c>
      <c r="N6643">
        <v>1900</v>
      </c>
      <c r="O6643">
        <v>1900</v>
      </c>
      <c r="P6643">
        <v>1900</v>
      </c>
      <c r="S6643">
        <v>1900</v>
      </c>
      <c r="T6643">
        <v>1900</v>
      </c>
      <c r="U6643">
        <v>1900</v>
      </c>
    </row>
    <row r="6644" spans="1:21" x14ac:dyDescent="0.25">
      <c r="A6644" t="s">
        <v>696</v>
      </c>
      <c r="B6644">
        <v>9</v>
      </c>
      <c r="D6644">
        <v>0</v>
      </c>
      <c r="E6644">
        <v>1863</v>
      </c>
      <c r="F6644">
        <v>0</v>
      </c>
      <c r="I6644">
        <v>0</v>
      </c>
      <c r="J6644">
        <v>1863</v>
      </c>
      <c r="K6644">
        <v>0</v>
      </c>
      <c r="N6644">
        <v>0</v>
      </c>
      <c r="O6644">
        <v>1863</v>
      </c>
      <c r="P6644">
        <v>0</v>
      </c>
      <c r="S6644">
        <v>0</v>
      </c>
      <c r="T6644">
        <v>1863</v>
      </c>
      <c r="U6644">
        <v>0</v>
      </c>
    </row>
    <row r="6645" spans="1:21" x14ac:dyDescent="0.25">
      <c r="A6645" t="s">
        <v>50</v>
      </c>
      <c r="B6645">
        <v>9</v>
      </c>
      <c r="D6645">
        <v>0</v>
      </c>
      <c r="E6645">
        <v>1863</v>
      </c>
      <c r="F6645">
        <v>0</v>
      </c>
      <c r="I6645">
        <v>0</v>
      </c>
      <c r="J6645">
        <v>1863</v>
      </c>
      <c r="K6645">
        <v>0</v>
      </c>
      <c r="N6645">
        <v>0</v>
      </c>
      <c r="O6645">
        <v>1863</v>
      </c>
      <c r="P6645">
        <v>0</v>
      </c>
      <c r="S6645">
        <v>0</v>
      </c>
      <c r="T6645">
        <v>1863</v>
      </c>
      <c r="U6645">
        <v>0</v>
      </c>
    </row>
    <row r="6646" spans="1:21" x14ac:dyDescent="0.25">
      <c r="A6646" t="s">
        <v>697</v>
      </c>
      <c r="B6646">
        <v>9</v>
      </c>
      <c r="D6646">
        <v>1</v>
      </c>
      <c r="E6646">
        <v>1</v>
      </c>
      <c r="F6646">
        <v>1</v>
      </c>
      <c r="I6646">
        <v>1</v>
      </c>
      <c r="J6646">
        <v>1</v>
      </c>
      <c r="K6646">
        <v>1</v>
      </c>
      <c r="N6646">
        <v>1</v>
      </c>
      <c r="O6646">
        <v>1</v>
      </c>
      <c r="P6646">
        <v>1</v>
      </c>
      <c r="S6646">
        <v>1</v>
      </c>
      <c r="T6646">
        <v>1</v>
      </c>
      <c r="U6646">
        <v>1</v>
      </c>
    </row>
    <row r="6647" spans="1:21" x14ac:dyDescent="0.25">
      <c r="A6647" t="s">
        <v>51</v>
      </c>
      <c r="B6647">
        <v>9</v>
      </c>
      <c r="D6647">
        <v>0</v>
      </c>
      <c r="E6647">
        <v>0</v>
      </c>
      <c r="F6647">
        <v>0</v>
      </c>
      <c r="I6647">
        <v>0</v>
      </c>
      <c r="J6647">
        <v>0</v>
      </c>
      <c r="K6647">
        <v>0</v>
      </c>
      <c r="N6647">
        <v>0</v>
      </c>
      <c r="O6647">
        <v>0</v>
      </c>
      <c r="P6647">
        <v>0</v>
      </c>
      <c r="S6647">
        <v>0</v>
      </c>
      <c r="T6647">
        <v>0</v>
      </c>
      <c r="U6647">
        <v>0</v>
      </c>
    </row>
    <row r="6648" spans="1:21" x14ac:dyDescent="0.25">
      <c r="A6648" t="s">
        <v>53</v>
      </c>
      <c r="B6648">
        <v>9</v>
      </c>
      <c r="D6648">
        <v>0</v>
      </c>
      <c r="E6648">
        <v>0</v>
      </c>
      <c r="F6648">
        <v>0</v>
      </c>
      <c r="I6648">
        <v>0</v>
      </c>
      <c r="J6648">
        <v>0</v>
      </c>
      <c r="K6648">
        <v>0</v>
      </c>
      <c r="N6648">
        <v>0</v>
      </c>
      <c r="O6648">
        <v>0</v>
      </c>
      <c r="P6648">
        <v>0</v>
      </c>
      <c r="S6648">
        <v>0</v>
      </c>
      <c r="T6648">
        <v>0</v>
      </c>
      <c r="U6648">
        <v>0</v>
      </c>
    </row>
    <row r="6649" spans="1:21" x14ac:dyDescent="0.25">
      <c r="A6649" t="s">
        <v>54</v>
      </c>
      <c r="B6649">
        <v>9</v>
      </c>
      <c r="D6649">
        <v>0</v>
      </c>
      <c r="E6649">
        <v>0</v>
      </c>
      <c r="F6649">
        <v>0</v>
      </c>
      <c r="I6649">
        <v>0</v>
      </c>
      <c r="J6649">
        <v>0</v>
      </c>
      <c r="K6649">
        <v>0</v>
      </c>
      <c r="N6649">
        <v>0</v>
      </c>
      <c r="O6649">
        <v>0</v>
      </c>
      <c r="P6649">
        <v>0</v>
      </c>
      <c r="S6649">
        <v>0</v>
      </c>
      <c r="T6649">
        <v>0</v>
      </c>
      <c r="U6649">
        <v>0</v>
      </c>
    </row>
    <row r="6650" spans="1:21" x14ac:dyDescent="0.25">
      <c r="A6650" t="s">
        <v>55</v>
      </c>
      <c r="B6650">
        <v>9</v>
      </c>
      <c r="D6650">
        <v>0</v>
      </c>
      <c r="E6650">
        <v>0</v>
      </c>
      <c r="F6650">
        <v>0</v>
      </c>
      <c r="I6650">
        <v>0</v>
      </c>
      <c r="J6650">
        <v>0</v>
      </c>
      <c r="K6650">
        <v>0</v>
      </c>
      <c r="N6650">
        <v>0</v>
      </c>
      <c r="O6650">
        <v>0</v>
      </c>
      <c r="P6650">
        <v>0</v>
      </c>
      <c r="S6650">
        <v>0</v>
      </c>
      <c r="T6650">
        <v>0</v>
      </c>
      <c r="U6650">
        <v>0</v>
      </c>
    </row>
    <row r="6651" spans="1:21" x14ac:dyDescent="0.25">
      <c r="A6651" t="s">
        <v>56</v>
      </c>
      <c r="B6651">
        <v>9</v>
      </c>
      <c r="D6651">
        <v>0.92</v>
      </c>
      <c r="E6651">
        <v>0.92</v>
      </c>
      <c r="F6651">
        <v>0.92</v>
      </c>
      <c r="I6651">
        <v>0.92</v>
      </c>
      <c r="J6651">
        <v>0.92</v>
      </c>
      <c r="K6651">
        <v>0.92</v>
      </c>
      <c r="N6651">
        <v>0.92</v>
      </c>
      <c r="O6651">
        <v>0.92</v>
      </c>
      <c r="P6651">
        <v>0.92</v>
      </c>
      <c r="S6651">
        <v>0.92</v>
      </c>
      <c r="T6651">
        <v>0.92</v>
      </c>
      <c r="U6651">
        <v>0.92</v>
      </c>
    </row>
    <row r="6652" spans="1:21" x14ac:dyDescent="0.25">
      <c r="A6652" t="s">
        <v>57</v>
      </c>
      <c r="B6652">
        <v>9</v>
      </c>
      <c r="D6652">
        <v>100</v>
      </c>
      <c r="E6652">
        <v>100</v>
      </c>
      <c r="F6652">
        <v>100</v>
      </c>
      <c r="I6652">
        <v>100</v>
      </c>
      <c r="J6652">
        <v>100</v>
      </c>
      <c r="K6652">
        <v>100</v>
      </c>
      <c r="N6652">
        <v>100</v>
      </c>
      <c r="O6652">
        <v>100</v>
      </c>
      <c r="P6652">
        <v>100</v>
      </c>
      <c r="S6652">
        <v>100</v>
      </c>
      <c r="T6652">
        <v>100</v>
      </c>
      <c r="U6652">
        <v>100</v>
      </c>
    </row>
    <row r="6653" spans="1:21" x14ac:dyDescent="0.25">
      <c r="A6653" t="s">
        <v>58</v>
      </c>
      <c r="B6653">
        <v>9</v>
      </c>
      <c r="D6653">
        <v>2</v>
      </c>
      <c r="E6653">
        <v>2</v>
      </c>
      <c r="F6653">
        <v>2</v>
      </c>
      <c r="I6653">
        <v>2</v>
      </c>
      <c r="J6653">
        <v>2</v>
      </c>
      <c r="K6653">
        <v>2</v>
      </c>
      <c r="N6653">
        <v>2</v>
      </c>
      <c r="O6653">
        <v>2</v>
      </c>
      <c r="P6653">
        <v>2</v>
      </c>
      <c r="S6653">
        <v>2</v>
      </c>
      <c r="T6653">
        <v>2</v>
      </c>
      <c r="U6653">
        <v>2</v>
      </c>
    </row>
    <row r="6654" spans="1:21" x14ac:dyDescent="0.25">
      <c r="A6654" t="s">
        <v>59</v>
      </c>
      <c r="B6654">
        <v>9</v>
      </c>
      <c r="D6654">
        <v>0</v>
      </c>
      <c r="E6654">
        <v>0</v>
      </c>
      <c r="F6654">
        <v>0</v>
      </c>
      <c r="I6654">
        <v>0</v>
      </c>
      <c r="J6654">
        <v>0</v>
      </c>
      <c r="K6654">
        <v>0</v>
      </c>
      <c r="N6654">
        <v>0</v>
      </c>
      <c r="O6654">
        <v>0</v>
      </c>
      <c r="P6654">
        <v>0</v>
      </c>
      <c r="S6654">
        <v>0</v>
      </c>
      <c r="T6654">
        <v>0</v>
      </c>
      <c r="U6654">
        <v>0</v>
      </c>
    </row>
    <row r="6655" spans="1:21" x14ac:dyDescent="0.25">
      <c r="A6655" t="s">
        <v>698</v>
      </c>
      <c r="B6655">
        <v>9</v>
      </c>
      <c r="E6655">
        <v>0</v>
      </c>
      <c r="J6655">
        <v>0</v>
      </c>
      <c r="O6655">
        <v>0</v>
      </c>
      <c r="T6655">
        <v>0</v>
      </c>
    </row>
    <row r="6656" spans="1:21" x14ac:dyDescent="0.25">
      <c r="A6656" t="s">
        <v>677</v>
      </c>
      <c r="B6656">
        <v>9</v>
      </c>
      <c r="E6656">
        <v>439</v>
      </c>
      <c r="J6656">
        <v>399</v>
      </c>
      <c r="O6656">
        <v>556</v>
      </c>
      <c r="T6656">
        <v>371</v>
      </c>
    </row>
    <row r="6657" spans="1:21" x14ac:dyDescent="0.25">
      <c r="A6657" t="s">
        <v>78</v>
      </c>
      <c r="B6657">
        <v>9</v>
      </c>
      <c r="E6657">
        <v>12</v>
      </c>
      <c r="J6657">
        <v>10.9</v>
      </c>
      <c r="O6657">
        <v>15.2</v>
      </c>
      <c r="T6657">
        <v>10.1</v>
      </c>
    </row>
    <row r="6658" spans="1:21" x14ac:dyDescent="0.25">
      <c r="A6658" t="s">
        <v>699</v>
      </c>
      <c r="B6658">
        <v>9</v>
      </c>
      <c r="F6658">
        <v>0</v>
      </c>
      <c r="K6658">
        <v>0</v>
      </c>
      <c r="P6658">
        <v>0</v>
      </c>
      <c r="U6658">
        <v>0</v>
      </c>
    </row>
    <row r="6659" spans="1:21" x14ac:dyDescent="0.25">
      <c r="A6659" t="s">
        <v>700</v>
      </c>
      <c r="B6659">
        <v>9</v>
      </c>
      <c r="D6659">
        <v>0</v>
      </c>
      <c r="E6659">
        <v>0</v>
      </c>
      <c r="F6659">
        <v>1</v>
      </c>
      <c r="I6659">
        <v>0</v>
      </c>
      <c r="J6659">
        <v>0</v>
      </c>
      <c r="K6659">
        <v>1</v>
      </c>
      <c r="N6659">
        <v>0</v>
      </c>
      <c r="O6659">
        <v>0</v>
      </c>
      <c r="P6659">
        <v>1</v>
      </c>
      <c r="S6659">
        <v>0</v>
      </c>
      <c r="T6659">
        <v>0</v>
      </c>
      <c r="U6659">
        <v>1</v>
      </c>
    </row>
    <row r="6660" spans="1:21" x14ac:dyDescent="0.25">
      <c r="A6660" t="s">
        <v>701</v>
      </c>
      <c r="B6660">
        <v>9</v>
      </c>
      <c r="D6660">
        <v>0</v>
      </c>
      <c r="E6660">
        <v>0</v>
      </c>
      <c r="F6660">
        <v>0</v>
      </c>
      <c r="I6660">
        <v>0</v>
      </c>
      <c r="J6660">
        <v>0</v>
      </c>
      <c r="K6660">
        <v>0</v>
      </c>
      <c r="N6660">
        <v>0</v>
      </c>
      <c r="O6660">
        <v>0</v>
      </c>
      <c r="P6660">
        <v>0</v>
      </c>
      <c r="S6660">
        <v>0</v>
      </c>
      <c r="T6660">
        <v>0</v>
      </c>
      <c r="U6660">
        <v>0</v>
      </c>
    </row>
    <row r="6661" spans="1:21" x14ac:dyDescent="0.25">
      <c r="A6661" t="s">
        <v>52</v>
      </c>
      <c r="B6661">
        <v>9</v>
      </c>
      <c r="D6661">
        <v>1</v>
      </c>
      <c r="E6661">
        <v>1</v>
      </c>
      <c r="F6661">
        <v>1</v>
      </c>
      <c r="I6661">
        <v>1</v>
      </c>
      <c r="J6661">
        <v>1</v>
      </c>
      <c r="K6661">
        <v>1</v>
      </c>
      <c r="N6661">
        <v>1</v>
      </c>
      <c r="O6661">
        <v>1</v>
      </c>
      <c r="P6661">
        <v>1</v>
      </c>
      <c r="S6661">
        <v>1</v>
      </c>
      <c r="T6661">
        <v>1</v>
      </c>
      <c r="U6661">
        <v>1</v>
      </c>
    </row>
    <row r="6662" spans="1:21" x14ac:dyDescent="0.25">
      <c r="A6662" t="s">
        <v>702</v>
      </c>
      <c r="B6662">
        <v>9</v>
      </c>
      <c r="D6662">
        <v>15</v>
      </c>
      <c r="E6662">
        <v>60</v>
      </c>
      <c r="F6662">
        <v>9</v>
      </c>
      <c r="I6662">
        <v>15</v>
      </c>
      <c r="J6662">
        <v>60</v>
      </c>
      <c r="K6662">
        <v>9</v>
      </c>
      <c r="N6662">
        <v>15</v>
      </c>
      <c r="O6662">
        <v>60</v>
      </c>
      <c r="P6662">
        <v>9</v>
      </c>
      <c r="S6662">
        <v>15</v>
      </c>
      <c r="T6662">
        <v>60</v>
      </c>
      <c r="U6662">
        <v>9</v>
      </c>
    </row>
    <row r="6663" spans="1:21" x14ac:dyDescent="0.25">
      <c r="A6663" t="s">
        <v>43</v>
      </c>
      <c r="B6663">
        <v>9</v>
      </c>
      <c r="D6663">
        <v>50</v>
      </c>
      <c r="E6663">
        <v>50</v>
      </c>
      <c r="I6663">
        <v>50</v>
      </c>
      <c r="J6663">
        <v>50</v>
      </c>
      <c r="N6663">
        <v>50</v>
      </c>
      <c r="O6663">
        <v>50</v>
      </c>
      <c r="S6663">
        <v>50</v>
      </c>
      <c r="T6663">
        <v>50</v>
      </c>
    </row>
    <row r="6664" spans="1:21" x14ac:dyDescent="0.25">
      <c r="A6664" t="s">
        <v>44</v>
      </c>
      <c r="B6664">
        <v>9</v>
      </c>
      <c r="D6664">
        <v>0</v>
      </c>
      <c r="E6664">
        <v>0</v>
      </c>
      <c r="I6664">
        <v>0</v>
      </c>
      <c r="J6664">
        <v>0</v>
      </c>
      <c r="N6664">
        <v>0</v>
      </c>
      <c r="O6664">
        <v>0</v>
      </c>
      <c r="S6664">
        <v>0</v>
      </c>
      <c r="T6664">
        <v>0</v>
      </c>
    </row>
    <row r="6665" spans="1:21" x14ac:dyDescent="0.25">
      <c r="A6665" t="s">
        <v>718</v>
      </c>
      <c r="B6665">
        <v>9</v>
      </c>
      <c r="E6665">
        <v>0</v>
      </c>
      <c r="J6665">
        <v>0</v>
      </c>
      <c r="O6665">
        <v>0</v>
      </c>
      <c r="T6665">
        <v>0</v>
      </c>
    </row>
    <row r="6666" spans="1:21" x14ac:dyDescent="0.25">
      <c r="A6666" t="s">
        <v>405</v>
      </c>
      <c r="B6666">
        <v>9</v>
      </c>
      <c r="E6666">
        <v>0</v>
      </c>
    </row>
    <row r="6667" spans="1:21" x14ac:dyDescent="0.25">
      <c r="A6667" t="s">
        <v>719</v>
      </c>
      <c r="B6667">
        <v>9</v>
      </c>
      <c r="D6667">
        <v>0</v>
      </c>
      <c r="E6667">
        <v>0</v>
      </c>
      <c r="F6667">
        <v>0</v>
      </c>
      <c r="I6667">
        <v>0</v>
      </c>
      <c r="J6667">
        <v>0</v>
      </c>
      <c r="K6667">
        <v>0</v>
      </c>
      <c r="N6667">
        <v>0</v>
      </c>
      <c r="O6667">
        <v>0</v>
      </c>
      <c r="P6667">
        <v>0</v>
      </c>
      <c r="S6667">
        <v>0</v>
      </c>
      <c r="T6667">
        <v>0</v>
      </c>
      <c r="U6667">
        <v>0</v>
      </c>
    </row>
    <row r="6668" spans="1:21" x14ac:dyDescent="0.25">
      <c r="A6668" t="s">
        <v>34</v>
      </c>
      <c r="B6668">
        <v>10</v>
      </c>
      <c r="D6668">
        <v>919</v>
      </c>
      <c r="E6668">
        <v>919</v>
      </c>
      <c r="F6668">
        <v>919</v>
      </c>
      <c r="I6668">
        <v>301</v>
      </c>
      <c r="J6668">
        <v>301</v>
      </c>
      <c r="K6668">
        <v>301</v>
      </c>
      <c r="N6668">
        <v>9</v>
      </c>
      <c r="O6668">
        <v>9</v>
      </c>
      <c r="P6668">
        <v>9</v>
      </c>
      <c r="S6668">
        <v>11</v>
      </c>
      <c r="T6668">
        <v>11</v>
      </c>
      <c r="U6668">
        <v>11</v>
      </c>
    </row>
    <row r="6669" spans="1:21" x14ac:dyDescent="0.25">
      <c r="A6669" t="s">
        <v>35</v>
      </c>
      <c r="B6669">
        <v>10</v>
      </c>
      <c r="D6669">
        <v>9</v>
      </c>
      <c r="E6669">
        <v>301</v>
      </c>
      <c r="F6669">
        <v>11</v>
      </c>
      <c r="I6669">
        <v>11</v>
      </c>
      <c r="J6669">
        <v>919</v>
      </c>
      <c r="K6669">
        <v>9</v>
      </c>
      <c r="N6669">
        <v>301</v>
      </c>
      <c r="O6669">
        <v>11</v>
      </c>
      <c r="P6669">
        <v>919</v>
      </c>
      <c r="S6669">
        <v>919</v>
      </c>
      <c r="T6669">
        <v>9</v>
      </c>
      <c r="U6669">
        <v>301</v>
      </c>
    </row>
    <row r="6670" spans="1:21" x14ac:dyDescent="0.25">
      <c r="A6670" t="s">
        <v>36</v>
      </c>
      <c r="B6670">
        <v>10</v>
      </c>
      <c r="D6670">
        <v>0</v>
      </c>
      <c r="E6670">
        <v>1</v>
      </c>
      <c r="F6670">
        <v>0</v>
      </c>
      <c r="I6670">
        <v>0</v>
      </c>
      <c r="J6670">
        <v>1</v>
      </c>
      <c r="K6670">
        <v>0</v>
      </c>
      <c r="N6670">
        <v>0</v>
      </c>
      <c r="O6670">
        <v>1</v>
      </c>
      <c r="P6670">
        <v>0</v>
      </c>
      <c r="S6670">
        <v>0</v>
      </c>
      <c r="T6670">
        <v>1</v>
      </c>
      <c r="U6670">
        <v>0</v>
      </c>
    </row>
    <row r="6671" spans="1:21" x14ac:dyDescent="0.25">
      <c r="A6671" t="s">
        <v>37</v>
      </c>
      <c r="B6671">
        <v>10</v>
      </c>
      <c r="D6671">
        <v>0</v>
      </c>
      <c r="E6671">
        <v>3</v>
      </c>
      <c r="I6671">
        <v>0</v>
      </c>
      <c r="J6671">
        <v>3</v>
      </c>
      <c r="N6671">
        <v>0</v>
      </c>
      <c r="O6671">
        <v>3</v>
      </c>
      <c r="S6671">
        <v>0</v>
      </c>
      <c r="T6671">
        <v>3</v>
      </c>
    </row>
    <row r="6672" spans="1:21" x14ac:dyDescent="0.25">
      <c r="A6672" t="s">
        <v>38</v>
      </c>
      <c r="B6672">
        <v>10</v>
      </c>
      <c r="D6672">
        <v>12</v>
      </c>
      <c r="E6672">
        <v>12</v>
      </c>
      <c r="F6672">
        <v>12</v>
      </c>
      <c r="I6672">
        <v>12</v>
      </c>
      <c r="J6672">
        <v>12</v>
      </c>
      <c r="K6672">
        <v>12</v>
      </c>
      <c r="N6672">
        <v>12</v>
      </c>
      <c r="O6672">
        <v>12</v>
      </c>
      <c r="P6672">
        <v>12</v>
      </c>
      <c r="S6672">
        <v>12</v>
      </c>
      <c r="T6672">
        <v>12</v>
      </c>
      <c r="U6672">
        <v>12</v>
      </c>
    </row>
    <row r="6673" spans="1:21" x14ac:dyDescent="0.25">
      <c r="A6673" t="s">
        <v>39</v>
      </c>
      <c r="B6673">
        <v>10</v>
      </c>
    </row>
    <row r="6674" spans="1:21" x14ac:dyDescent="0.25">
      <c r="A6674" t="s">
        <v>694</v>
      </c>
      <c r="B6674">
        <v>10</v>
      </c>
    </row>
    <row r="6675" spans="1:21" x14ac:dyDescent="0.25">
      <c r="A6675" t="s">
        <v>40</v>
      </c>
      <c r="B6675">
        <v>10</v>
      </c>
    </row>
    <row r="6676" spans="1:21" x14ac:dyDescent="0.25">
      <c r="A6676" t="s">
        <v>41</v>
      </c>
      <c r="B6676">
        <v>10</v>
      </c>
    </row>
    <row r="6677" spans="1:21" x14ac:dyDescent="0.25">
      <c r="A6677" t="s">
        <v>42</v>
      </c>
      <c r="B6677">
        <v>10</v>
      </c>
      <c r="E6677">
        <v>25</v>
      </c>
      <c r="J6677">
        <v>25</v>
      </c>
      <c r="O6677">
        <v>25</v>
      </c>
      <c r="T6677">
        <v>25</v>
      </c>
    </row>
    <row r="6678" spans="1:21" x14ac:dyDescent="0.25">
      <c r="A6678" t="s">
        <v>876</v>
      </c>
      <c r="B6678">
        <v>10</v>
      </c>
      <c r="E6678">
        <v>1</v>
      </c>
      <c r="J6678">
        <v>1</v>
      </c>
      <c r="O6678">
        <v>1</v>
      </c>
      <c r="T6678">
        <v>1</v>
      </c>
    </row>
    <row r="6679" spans="1:21" x14ac:dyDescent="0.25">
      <c r="A6679" t="s">
        <v>48</v>
      </c>
      <c r="B6679">
        <v>10</v>
      </c>
      <c r="D6679">
        <v>1900</v>
      </c>
      <c r="E6679">
        <v>1900</v>
      </c>
      <c r="F6679">
        <v>1900</v>
      </c>
      <c r="I6679">
        <v>1900</v>
      </c>
      <c r="J6679">
        <v>1900</v>
      </c>
      <c r="K6679">
        <v>1900</v>
      </c>
      <c r="N6679">
        <v>1900</v>
      </c>
      <c r="O6679">
        <v>1900</v>
      </c>
      <c r="P6679">
        <v>1900</v>
      </c>
      <c r="S6679">
        <v>1900</v>
      </c>
      <c r="T6679">
        <v>1900</v>
      </c>
      <c r="U6679">
        <v>1900</v>
      </c>
    </row>
    <row r="6680" spans="1:21" x14ac:dyDescent="0.25">
      <c r="A6680" t="s">
        <v>696</v>
      </c>
      <c r="B6680">
        <v>10</v>
      </c>
      <c r="D6680">
        <v>0</v>
      </c>
      <c r="E6680">
        <v>1863</v>
      </c>
      <c r="F6680">
        <v>0</v>
      </c>
      <c r="I6680">
        <v>0</v>
      </c>
      <c r="J6680">
        <v>1863</v>
      </c>
      <c r="K6680">
        <v>0</v>
      </c>
      <c r="N6680">
        <v>0</v>
      </c>
      <c r="O6680">
        <v>1863</v>
      </c>
      <c r="P6680">
        <v>0</v>
      </c>
      <c r="S6680">
        <v>0</v>
      </c>
      <c r="T6680">
        <v>1863</v>
      </c>
      <c r="U6680">
        <v>0</v>
      </c>
    </row>
    <row r="6681" spans="1:21" x14ac:dyDescent="0.25">
      <c r="A6681" t="s">
        <v>50</v>
      </c>
      <c r="B6681">
        <v>10</v>
      </c>
      <c r="D6681">
        <v>0</v>
      </c>
      <c r="E6681">
        <v>1863</v>
      </c>
      <c r="F6681">
        <v>0</v>
      </c>
      <c r="I6681">
        <v>0</v>
      </c>
      <c r="J6681">
        <v>1863</v>
      </c>
      <c r="K6681">
        <v>0</v>
      </c>
      <c r="N6681">
        <v>0</v>
      </c>
      <c r="O6681">
        <v>1863</v>
      </c>
      <c r="P6681">
        <v>0</v>
      </c>
      <c r="S6681">
        <v>0</v>
      </c>
      <c r="T6681">
        <v>1863</v>
      </c>
      <c r="U6681">
        <v>0</v>
      </c>
    </row>
    <row r="6682" spans="1:21" x14ac:dyDescent="0.25">
      <c r="A6682" t="s">
        <v>697</v>
      </c>
      <c r="B6682">
        <v>10</v>
      </c>
      <c r="D6682">
        <v>1</v>
      </c>
      <c r="E6682">
        <v>1</v>
      </c>
      <c r="F6682">
        <v>1</v>
      </c>
      <c r="I6682">
        <v>1</v>
      </c>
      <c r="J6682">
        <v>1</v>
      </c>
      <c r="K6682">
        <v>1</v>
      </c>
      <c r="N6682">
        <v>1</v>
      </c>
      <c r="O6682">
        <v>1</v>
      </c>
      <c r="P6682">
        <v>1</v>
      </c>
      <c r="S6682">
        <v>1</v>
      </c>
      <c r="T6682">
        <v>1</v>
      </c>
      <c r="U6682">
        <v>1</v>
      </c>
    </row>
    <row r="6683" spans="1:21" x14ac:dyDescent="0.25">
      <c r="A6683" t="s">
        <v>51</v>
      </c>
      <c r="B6683">
        <v>10</v>
      </c>
      <c r="D6683">
        <v>0</v>
      </c>
      <c r="E6683">
        <v>0</v>
      </c>
      <c r="F6683">
        <v>0</v>
      </c>
      <c r="I6683">
        <v>0</v>
      </c>
      <c r="J6683">
        <v>0</v>
      </c>
      <c r="K6683">
        <v>0</v>
      </c>
      <c r="N6683">
        <v>0</v>
      </c>
      <c r="O6683">
        <v>0</v>
      </c>
      <c r="P6683">
        <v>0</v>
      </c>
      <c r="S6683">
        <v>0</v>
      </c>
      <c r="T6683">
        <v>0</v>
      </c>
      <c r="U6683">
        <v>0</v>
      </c>
    </row>
    <row r="6684" spans="1:21" x14ac:dyDescent="0.25">
      <c r="A6684" t="s">
        <v>53</v>
      </c>
      <c r="B6684">
        <v>10</v>
      </c>
      <c r="D6684">
        <v>0</v>
      </c>
      <c r="E6684">
        <v>0</v>
      </c>
      <c r="F6684">
        <v>0</v>
      </c>
      <c r="I6684">
        <v>0</v>
      </c>
      <c r="J6684">
        <v>0</v>
      </c>
      <c r="K6684">
        <v>0</v>
      </c>
      <c r="N6684">
        <v>0</v>
      </c>
      <c r="O6684">
        <v>0</v>
      </c>
      <c r="P6684">
        <v>0</v>
      </c>
      <c r="S6684">
        <v>0</v>
      </c>
      <c r="T6684">
        <v>0</v>
      </c>
      <c r="U6684">
        <v>0</v>
      </c>
    </row>
    <row r="6685" spans="1:21" x14ac:dyDescent="0.25">
      <c r="A6685" t="s">
        <v>54</v>
      </c>
      <c r="B6685">
        <v>10</v>
      </c>
      <c r="D6685">
        <v>0</v>
      </c>
      <c r="E6685">
        <v>0</v>
      </c>
      <c r="F6685">
        <v>0</v>
      </c>
      <c r="I6685">
        <v>0</v>
      </c>
      <c r="J6685">
        <v>0</v>
      </c>
      <c r="K6685">
        <v>0</v>
      </c>
      <c r="N6685">
        <v>0</v>
      </c>
      <c r="O6685">
        <v>0</v>
      </c>
      <c r="P6685">
        <v>0</v>
      </c>
      <c r="S6685">
        <v>0</v>
      </c>
      <c r="T6685">
        <v>0</v>
      </c>
      <c r="U6685">
        <v>0</v>
      </c>
    </row>
    <row r="6686" spans="1:21" x14ac:dyDescent="0.25">
      <c r="A6686" t="s">
        <v>55</v>
      </c>
      <c r="B6686">
        <v>10</v>
      </c>
      <c r="D6686">
        <v>0</v>
      </c>
      <c r="E6686">
        <v>0</v>
      </c>
      <c r="F6686">
        <v>0</v>
      </c>
      <c r="I6686">
        <v>0</v>
      </c>
      <c r="J6686">
        <v>0</v>
      </c>
      <c r="K6686">
        <v>0</v>
      </c>
      <c r="N6686">
        <v>0</v>
      </c>
      <c r="O6686">
        <v>0</v>
      </c>
      <c r="P6686">
        <v>0</v>
      </c>
      <c r="S6686">
        <v>0</v>
      </c>
      <c r="T6686">
        <v>0</v>
      </c>
      <c r="U6686">
        <v>0</v>
      </c>
    </row>
    <row r="6687" spans="1:21" x14ac:dyDescent="0.25">
      <c r="A6687" t="s">
        <v>56</v>
      </c>
      <c r="B6687">
        <v>10</v>
      </c>
      <c r="D6687">
        <v>0.92</v>
      </c>
      <c r="E6687">
        <v>0.92</v>
      </c>
      <c r="F6687">
        <v>0.92</v>
      </c>
      <c r="I6687">
        <v>0.92</v>
      </c>
      <c r="J6687">
        <v>0.92</v>
      </c>
      <c r="K6687">
        <v>0.92</v>
      </c>
      <c r="N6687">
        <v>0.92</v>
      </c>
      <c r="O6687">
        <v>0.92</v>
      </c>
      <c r="P6687">
        <v>0.92</v>
      </c>
      <c r="S6687">
        <v>0.92</v>
      </c>
      <c r="T6687">
        <v>0.92</v>
      </c>
      <c r="U6687">
        <v>0.92</v>
      </c>
    </row>
    <row r="6688" spans="1:21" x14ac:dyDescent="0.25">
      <c r="A6688" t="s">
        <v>57</v>
      </c>
      <c r="B6688">
        <v>10</v>
      </c>
      <c r="D6688">
        <v>100</v>
      </c>
      <c r="E6688">
        <v>100</v>
      </c>
      <c r="F6688">
        <v>100</v>
      </c>
      <c r="I6688">
        <v>100</v>
      </c>
      <c r="J6688">
        <v>100</v>
      </c>
      <c r="K6688">
        <v>100</v>
      </c>
      <c r="N6688">
        <v>100</v>
      </c>
      <c r="O6688">
        <v>100</v>
      </c>
      <c r="P6688">
        <v>100</v>
      </c>
      <c r="S6688">
        <v>100</v>
      </c>
      <c r="T6688">
        <v>100</v>
      </c>
      <c r="U6688">
        <v>100</v>
      </c>
    </row>
    <row r="6689" spans="1:21" x14ac:dyDescent="0.25">
      <c r="A6689" t="s">
        <v>58</v>
      </c>
      <c r="B6689">
        <v>10</v>
      </c>
      <c r="D6689">
        <v>2</v>
      </c>
      <c r="E6689">
        <v>2</v>
      </c>
      <c r="F6689">
        <v>2</v>
      </c>
      <c r="I6689">
        <v>2</v>
      </c>
      <c r="J6689">
        <v>2</v>
      </c>
      <c r="K6689">
        <v>2</v>
      </c>
      <c r="N6689">
        <v>2</v>
      </c>
      <c r="O6689">
        <v>2</v>
      </c>
      <c r="P6689">
        <v>2</v>
      </c>
      <c r="S6689">
        <v>2</v>
      </c>
      <c r="T6689">
        <v>2</v>
      </c>
      <c r="U6689">
        <v>2</v>
      </c>
    </row>
    <row r="6690" spans="1:21" x14ac:dyDescent="0.25">
      <c r="A6690" t="s">
        <v>59</v>
      </c>
      <c r="B6690">
        <v>10</v>
      </c>
      <c r="D6690">
        <v>0</v>
      </c>
      <c r="E6690">
        <v>0</v>
      </c>
      <c r="F6690">
        <v>0</v>
      </c>
      <c r="I6690">
        <v>0</v>
      </c>
      <c r="J6690">
        <v>0</v>
      </c>
      <c r="K6690">
        <v>0</v>
      </c>
      <c r="N6690">
        <v>0</v>
      </c>
      <c r="O6690">
        <v>0</v>
      </c>
      <c r="P6690">
        <v>0</v>
      </c>
      <c r="S6690">
        <v>0</v>
      </c>
      <c r="T6690">
        <v>0</v>
      </c>
      <c r="U6690">
        <v>0</v>
      </c>
    </row>
    <row r="6691" spans="1:21" x14ac:dyDescent="0.25">
      <c r="A6691" t="s">
        <v>698</v>
      </c>
      <c r="B6691">
        <v>10</v>
      </c>
      <c r="E6691">
        <v>0</v>
      </c>
      <c r="J6691">
        <v>0</v>
      </c>
      <c r="O6691">
        <v>0</v>
      </c>
      <c r="T6691">
        <v>0</v>
      </c>
    </row>
    <row r="6692" spans="1:21" x14ac:dyDescent="0.25">
      <c r="A6692" t="s">
        <v>677</v>
      </c>
      <c r="B6692">
        <v>10</v>
      </c>
      <c r="E6692">
        <v>438</v>
      </c>
      <c r="J6692">
        <v>399</v>
      </c>
      <c r="O6692">
        <v>371</v>
      </c>
      <c r="T6692">
        <v>390</v>
      </c>
    </row>
    <row r="6693" spans="1:21" x14ac:dyDescent="0.25">
      <c r="A6693" t="s">
        <v>78</v>
      </c>
      <c r="B6693">
        <v>10</v>
      </c>
      <c r="E6693">
        <v>11.9</v>
      </c>
      <c r="J6693">
        <v>10.9</v>
      </c>
      <c r="O6693">
        <v>10.1</v>
      </c>
      <c r="T6693">
        <v>10.6</v>
      </c>
    </row>
    <row r="6694" spans="1:21" x14ac:dyDescent="0.25">
      <c r="A6694" t="s">
        <v>699</v>
      </c>
      <c r="B6694">
        <v>10</v>
      </c>
      <c r="F6694">
        <v>0</v>
      </c>
      <c r="K6694">
        <v>0</v>
      </c>
      <c r="P6694">
        <v>0</v>
      </c>
      <c r="U6694">
        <v>0</v>
      </c>
    </row>
    <row r="6695" spans="1:21" x14ac:dyDescent="0.25">
      <c r="A6695" t="s">
        <v>700</v>
      </c>
      <c r="B6695">
        <v>10</v>
      </c>
      <c r="D6695">
        <v>0</v>
      </c>
      <c r="E6695">
        <v>0</v>
      </c>
      <c r="F6695">
        <v>1</v>
      </c>
      <c r="I6695">
        <v>0</v>
      </c>
      <c r="J6695">
        <v>0</v>
      </c>
      <c r="K6695">
        <v>1</v>
      </c>
      <c r="N6695">
        <v>0</v>
      </c>
      <c r="O6695">
        <v>0</v>
      </c>
      <c r="P6695">
        <v>1</v>
      </c>
      <c r="S6695">
        <v>0</v>
      </c>
      <c r="T6695">
        <v>0</v>
      </c>
      <c r="U6695">
        <v>1</v>
      </c>
    </row>
    <row r="6696" spans="1:21" x14ac:dyDescent="0.25">
      <c r="A6696" t="s">
        <v>701</v>
      </c>
      <c r="B6696">
        <v>10</v>
      </c>
      <c r="D6696">
        <v>0</v>
      </c>
      <c r="E6696">
        <v>0</v>
      </c>
      <c r="F6696">
        <v>0</v>
      </c>
      <c r="I6696">
        <v>0</v>
      </c>
      <c r="J6696">
        <v>0</v>
      </c>
      <c r="K6696">
        <v>0</v>
      </c>
      <c r="N6696">
        <v>0</v>
      </c>
      <c r="O6696">
        <v>0</v>
      </c>
      <c r="P6696">
        <v>0</v>
      </c>
      <c r="S6696">
        <v>0</v>
      </c>
      <c r="T6696">
        <v>0</v>
      </c>
      <c r="U6696">
        <v>0</v>
      </c>
    </row>
    <row r="6697" spans="1:21" x14ac:dyDescent="0.25">
      <c r="A6697" t="s">
        <v>52</v>
      </c>
      <c r="B6697">
        <v>10</v>
      </c>
      <c r="D6697">
        <v>1</v>
      </c>
      <c r="E6697">
        <v>1</v>
      </c>
      <c r="F6697">
        <v>1</v>
      </c>
      <c r="I6697">
        <v>1</v>
      </c>
      <c r="J6697">
        <v>1</v>
      </c>
      <c r="K6697">
        <v>1</v>
      </c>
      <c r="N6697">
        <v>1</v>
      </c>
      <c r="O6697">
        <v>1</v>
      </c>
      <c r="P6697">
        <v>1</v>
      </c>
      <c r="S6697">
        <v>1</v>
      </c>
      <c r="T6697">
        <v>1</v>
      </c>
      <c r="U6697">
        <v>1</v>
      </c>
    </row>
    <row r="6698" spans="1:21" x14ac:dyDescent="0.25">
      <c r="A6698" t="s">
        <v>702</v>
      </c>
      <c r="B6698">
        <v>10</v>
      </c>
      <c r="D6698">
        <v>15</v>
      </c>
      <c r="E6698">
        <v>60</v>
      </c>
      <c r="F6698">
        <v>9</v>
      </c>
      <c r="I6698">
        <v>15</v>
      </c>
      <c r="J6698">
        <v>60</v>
      </c>
      <c r="K6698">
        <v>9</v>
      </c>
      <c r="N6698">
        <v>15</v>
      </c>
      <c r="O6698">
        <v>60</v>
      </c>
      <c r="P6698">
        <v>9</v>
      </c>
      <c r="S6698">
        <v>15</v>
      </c>
      <c r="T6698">
        <v>60</v>
      </c>
      <c r="U6698">
        <v>9</v>
      </c>
    </row>
    <row r="6699" spans="1:21" x14ac:dyDescent="0.25">
      <c r="A6699" t="s">
        <v>43</v>
      </c>
      <c r="B6699">
        <v>10</v>
      </c>
      <c r="D6699">
        <v>50</v>
      </c>
      <c r="E6699">
        <v>50</v>
      </c>
      <c r="I6699">
        <v>50</v>
      </c>
      <c r="J6699">
        <v>50</v>
      </c>
      <c r="N6699">
        <v>50</v>
      </c>
      <c r="O6699">
        <v>50</v>
      </c>
      <c r="S6699">
        <v>50</v>
      </c>
      <c r="T6699">
        <v>50</v>
      </c>
    </row>
    <row r="6700" spans="1:21" x14ac:dyDescent="0.25">
      <c r="A6700" t="s">
        <v>44</v>
      </c>
      <c r="B6700">
        <v>10</v>
      </c>
      <c r="D6700">
        <v>0</v>
      </c>
      <c r="E6700">
        <v>0</v>
      </c>
      <c r="I6700">
        <v>0</v>
      </c>
      <c r="J6700">
        <v>0</v>
      </c>
      <c r="N6700">
        <v>0</v>
      </c>
      <c r="O6700">
        <v>0</v>
      </c>
      <c r="S6700">
        <v>0</v>
      </c>
      <c r="T6700">
        <v>0</v>
      </c>
    </row>
    <row r="6701" spans="1:21" x14ac:dyDescent="0.25">
      <c r="A6701" t="s">
        <v>718</v>
      </c>
      <c r="B6701">
        <v>10</v>
      </c>
      <c r="E6701">
        <v>0</v>
      </c>
      <c r="J6701">
        <v>0</v>
      </c>
      <c r="O6701">
        <v>0</v>
      </c>
      <c r="T6701">
        <v>0</v>
      </c>
    </row>
    <row r="6702" spans="1:21" x14ac:dyDescent="0.25">
      <c r="A6702" t="s">
        <v>405</v>
      </c>
      <c r="B6702">
        <v>10</v>
      </c>
      <c r="E6702">
        <v>0</v>
      </c>
    </row>
    <row r="6703" spans="1:21" x14ac:dyDescent="0.25">
      <c r="A6703" t="s">
        <v>719</v>
      </c>
      <c r="B6703">
        <v>10</v>
      </c>
      <c r="D6703">
        <v>0</v>
      </c>
      <c r="E6703">
        <v>0</v>
      </c>
      <c r="F6703">
        <v>0</v>
      </c>
      <c r="I6703">
        <v>0</v>
      </c>
      <c r="J6703">
        <v>0</v>
      </c>
      <c r="K6703">
        <v>0</v>
      </c>
      <c r="N6703">
        <v>0</v>
      </c>
      <c r="O6703">
        <v>0</v>
      </c>
      <c r="P6703">
        <v>0</v>
      </c>
      <c r="S6703">
        <v>0</v>
      </c>
      <c r="T6703">
        <v>0</v>
      </c>
      <c r="U6703">
        <v>0</v>
      </c>
    </row>
    <row r="6704" spans="1:21" x14ac:dyDescent="0.25">
      <c r="A6704" t="s">
        <v>34</v>
      </c>
      <c r="B6704">
        <v>11</v>
      </c>
      <c r="D6704">
        <v>918</v>
      </c>
      <c r="E6704">
        <v>918</v>
      </c>
      <c r="F6704">
        <v>918</v>
      </c>
      <c r="I6704">
        <v>313</v>
      </c>
      <c r="J6704">
        <v>313</v>
      </c>
      <c r="K6704">
        <v>313</v>
      </c>
      <c r="N6704">
        <v>10</v>
      </c>
      <c r="O6704">
        <v>10</v>
      </c>
      <c r="P6704">
        <v>10</v>
      </c>
      <c r="S6704">
        <v>12</v>
      </c>
      <c r="T6704">
        <v>12</v>
      </c>
      <c r="U6704">
        <v>12</v>
      </c>
    </row>
    <row r="6705" spans="1:21" x14ac:dyDescent="0.25">
      <c r="A6705" t="s">
        <v>35</v>
      </c>
      <c r="B6705">
        <v>11</v>
      </c>
      <c r="D6705">
        <v>10</v>
      </c>
      <c r="E6705">
        <v>313</v>
      </c>
      <c r="F6705">
        <v>12</v>
      </c>
      <c r="I6705">
        <v>12</v>
      </c>
      <c r="J6705">
        <v>918</v>
      </c>
      <c r="K6705">
        <v>10</v>
      </c>
      <c r="N6705">
        <v>313</v>
      </c>
      <c r="O6705">
        <v>12</v>
      </c>
      <c r="P6705">
        <v>918</v>
      </c>
      <c r="S6705">
        <v>918</v>
      </c>
      <c r="T6705">
        <v>10</v>
      </c>
      <c r="U6705">
        <v>313</v>
      </c>
    </row>
    <row r="6706" spans="1:21" x14ac:dyDescent="0.25">
      <c r="A6706" t="s">
        <v>36</v>
      </c>
      <c r="B6706">
        <v>11</v>
      </c>
      <c r="D6706">
        <v>0</v>
      </c>
      <c r="E6706">
        <v>1</v>
      </c>
      <c r="F6706">
        <v>0</v>
      </c>
      <c r="I6706">
        <v>0</v>
      </c>
      <c r="J6706">
        <v>1</v>
      </c>
      <c r="K6706">
        <v>0</v>
      </c>
      <c r="N6706">
        <v>0</v>
      </c>
      <c r="O6706">
        <v>1</v>
      </c>
      <c r="P6706">
        <v>0</v>
      </c>
      <c r="S6706">
        <v>0</v>
      </c>
      <c r="T6706">
        <v>1</v>
      </c>
      <c r="U6706">
        <v>0</v>
      </c>
    </row>
    <row r="6707" spans="1:21" x14ac:dyDescent="0.25">
      <c r="A6707" t="s">
        <v>37</v>
      </c>
      <c r="B6707">
        <v>11</v>
      </c>
      <c r="D6707">
        <v>0</v>
      </c>
      <c r="E6707">
        <v>3</v>
      </c>
      <c r="I6707">
        <v>0</v>
      </c>
      <c r="J6707">
        <v>3</v>
      </c>
      <c r="N6707">
        <v>0</v>
      </c>
      <c r="O6707">
        <v>3</v>
      </c>
      <c r="S6707">
        <v>0</v>
      </c>
      <c r="T6707">
        <v>3</v>
      </c>
    </row>
    <row r="6708" spans="1:21" x14ac:dyDescent="0.25">
      <c r="A6708" t="s">
        <v>38</v>
      </c>
      <c r="B6708">
        <v>11</v>
      </c>
      <c r="D6708">
        <v>12</v>
      </c>
      <c r="E6708">
        <v>12</v>
      </c>
      <c r="F6708">
        <v>12</v>
      </c>
      <c r="I6708">
        <v>12</v>
      </c>
      <c r="J6708">
        <v>12</v>
      </c>
      <c r="K6708">
        <v>12</v>
      </c>
      <c r="N6708">
        <v>12</v>
      </c>
      <c r="O6708">
        <v>12</v>
      </c>
      <c r="P6708">
        <v>12</v>
      </c>
      <c r="S6708">
        <v>12</v>
      </c>
      <c r="T6708">
        <v>12</v>
      </c>
      <c r="U6708">
        <v>12</v>
      </c>
    </row>
    <row r="6709" spans="1:21" x14ac:dyDescent="0.25">
      <c r="A6709" t="s">
        <v>39</v>
      </c>
      <c r="B6709">
        <v>11</v>
      </c>
    </row>
    <row r="6710" spans="1:21" x14ac:dyDescent="0.25">
      <c r="A6710" t="s">
        <v>694</v>
      </c>
      <c r="B6710">
        <v>11</v>
      </c>
    </row>
    <row r="6711" spans="1:21" x14ac:dyDescent="0.25">
      <c r="A6711" t="s">
        <v>40</v>
      </c>
      <c r="B6711">
        <v>11</v>
      </c>
    </row>
    <row r="6712" spans="1:21" x14ac:dyDescent="0.25">
      <c r="A6712" t="s">
        <v>41</v>
      </c>
      <c r="B6712">
        <v>11</v>
      </c>
    </row>
    <row r="6713" spans="1:21" x14ac:dyDescent="0.25">
      <c r="A6713" t="s">
        <v>42</v>
      </c>
      <c r="B6713">
        <v>11</v>
      </c>
      <c r="E6713">
        <v>25</v>
      </c>
      <c r="J6713">
        <v>25</v>
      </c>
      <c r="O6713">
        <v>25</v>
      </c>
      <c r="T6713">
        <v>25</v>
      </c>
    </row>
    <row r="6714" spans="1:21" x14ac:dyDescent="0.25">
      <c r="A6714" t="s">
        <v>876</v>
      </c>
      <c r="B6714">
        <v>11</v>
      </c>
      <c r="E6714">
        <v>1</v>
      </c>
      <c r="J6714">
        <v>1</v>
      </c>
      <c r="O6714">
        <v>1</v>
      </c>
      <c r="T6714">
        <v>1</v>
      </c>
    </row>
    <row r="6715" spans="1:21" x14ac:dyDescent="0.25">
      <c r="A6715" t="s">
        <v>48</v>
      </c>
      <c r="B6715">
        <v>11</v>
      </c>
      <c r="D6715">
        <v>1900</v>
      </c>
      <c r="E6715">
        <v>1900</v>
      </c>
      <c r="F6715">
        <v>1900</v>
      </c>
      <c r="I6715">
        <v>1900</v>
      </c>
      <c r="J6715">
        <v>1900</v>
      </c>
      <c r="K6715">
        <v>1900</v>
      </c>
      <c r="N6715">
        <v>1900</v>
      </c>
      <c r="O6715">
        <v>1900</v>
      </c>
      <c r="P6715">
        <v>1900</v>
      </c>
      <c r="S6715">
        <v>1900</v>
      </c>
      <c r="T6715">
        <v>1900</v>
      </c>
      <c r="U6715">
        <v>1900</v>
      </c>
    </row>
    <row r="6716" spans="1:21" x14ac:dyDescent="0.25">
      <c r="A6716" t="s">
        <v>696</v>
      </c>
      <c r="B6716">
        <v>11</v>
      </c>
      <c r="D6716">
        <v>0</v>
      </c>
      <c r="E6716">
        <v>1863</v>
      </c>
      <c r="F6716">
        <v>0</v>
      </c>
      <c r="I6716">
        <v>0</v>
      </c>
      <c r="J6716">
        <v>1863</v>
      </c>
      <c r="K6716">
        <v>0</v>
      </c>
      <c r="N6716">
        <v>0</v>
      </c>
      <c r="O6716">
        <v>1863</v>
      </c>
      <c r="P6716">
        <v>0</v>
      </c>
      <c r="S6716">
        <v>0</v>
      </c>
      <c r="T6716">
        <v>1863</v>
      </c>
      <c r="U6716">
        <v>0</v>
      </c>
    </row>
    <row r="6717" spans="1:21" x14ac:dyDescent="0.25">
      <c r="A6717" t="s">
        <v>50</v>
      </c>
      <c r="B6717">
        <v>11</v>
      </c>
      <c r="D6717">
        <v>0</v>
      </c>
      <c r="E6717">
        <v>1863</v>
      </c>
      <c r="F6717">
        <v>0</v>
      </c>
      <c r="I6717">
        <v>0</v>
      </c>
      <c r="J6717">
        <v>1863</v>
      </c>
      <c r="K6717">
        <v>0</v>
      </c>
      <c r="N6717">
        <v>0</v>
      </c>
      <c r="O6717">
        <v>1863</v>
      </c>
      <c r="P6717">
        <v>0</v>
      </c>
      <c r="S6717">
        <v>0</v>
      </c>
      <c r="T6717">
        <v>1863</v>
      </c>
      <c r="U6717">
        <v>0</v>
      </c>
    </row>
    <row r="6718" spans="1:21" x14ac:dyDescent="0.25">
      <c r="A6718" t="s">
        <v>697</v>
      </c>
      <c r="B6718">
        <v>11</v>
      </c>
      <c r="D6718">
        <v>1</v>
      </c>
      <c r="E6718">
        <v>1</v>
      </c>
      <c r="F6718">
        <v>1</v>
      </c>
      <c r="I6718">
        <v>1</v>
      </c>
      <c r="J6718">
        <v>1</v>
      </c>
      <c r="K6718">
        <v>1</v>
      </c>
      <c r="N6718">
        <v>1</v>
      </c>
      <c r="O6718">
        <v>1</v>
      </c>
      <c r="P6718">
        <v>1</v>
      </c>
      <c r="S6718">
        <v>1</v>
      </c>
      <c r="T6718">
        <v>1</v>
      </c>
      <c r="U6718">
        <v>1</v>
      </c>
    </row>
    <row r="6719" spans="1:21" x14ac:dyDescent="0.25">
      <c r="A6719" t="s">
        <v>51</v>
      </c>
      <c r="B6719">
        <v>11</v>
      </c>
      <c r="D6719">
        <v>0</v>
      </c>
      <c r="E6719">
        <v>0</v>
      </c>
      <c r="F6719">
        <v>0</v>
      </c>
      <c r="I6719">
        <v>0</v>
      </c>
      <c r="J6719">
        <v>0</v>
      </c>
      <c r="K6719">
        <v>0</v>
      </c>
      <c r="N6719">
        <v>0</v>
      </c>
      <c r="O6719">
        <v>0</v>
      </c>
      <c r="P6719">
        <v>0</v>
      </c>
      <c r="S6719">
        <v>0</v>
      </c>
      <c r="T6719">
        <v>0</v>
      </c>
      <c r="U6719">
        <v>0</v>
      </c>
    </row>
    <row r="6720" spans="1:21" x14ac:dyDescent="0.25">
      <c r="A6720" t="s">
        <v>53</v>
      </c>
      <c r="B6720">
        <v>11</v>
      </c>
      <c r="D6720">
        <v>0</v>
      </c>
      <c r="E6720">
        <v>0</v>
      </c>
      <c r="F6720">
        <v>0</v>
      </c>
      <c r="I6720">
        <v>0</v>
      </c>
      <c r="J6720">
        <v>0</v>
      </c>
      <c r="K6720">
        <v>0</v>
      </c>
      <c r="N6720">
        <v>0</v>
      </c>
      <c r="O6720">
        <v>0</v>
      </c>
      <c r="P6720">
        <v>0</v>
      </c>
      <c r="S6720">
        <v>0</v>
      </c>
      <c r="T6720">
        <v>0</v>
      </c>
      <c r="U6720">
        <v>0</v>
      </c>
    </row>
    <row r="6721" spans="1:21" x14ac:dyDescent="0.25">
      <c r="A6721" t="s">
        <v>54</v>
      </c>
      <c r="B6721">
        <v>11</v>
      </c>
      <c r="D6721">
        <v>0</v>
      </c>
      <c r="E6721">
        <v>0</v>
      </c>
      <c r="F6721">
        <v>0</v>
      </c>
      <c r="I6721">
        <v>0</v>
      </c>
      <c r="J6721">
        <v>0</v>
      </c>
      <c r="K6721">
        <v>0</v>
      </c>
      <c r="N6721">
        <v>0</v>
      </c>
      <c r="O6721">
        <v>0</v>
      </c>
      <c r="P6721">
        <v>0</v>
      </c>
      <c r="S6721">
        <v>0</v>
      </c>
      <c r="T6721">
        <v>0</v>
      </c>
      <c r="U6721">
        <v>0</v>
      </c>
    </row>
    <row r="6722" spans="1:21" x14ac:dyDescent="0.25">
      <c r="A6722" t="s">
        <v>55</v>
      </c>
      <c r="B6722">
        <v>11</v>
      </c>
      <c r="D6722">
        <v>0</v>
      </c>
      <c r="E6722">
        <v>0</v>
      </c>
      <c r="F6722">
        <v>0</v>
      </c>
      <c r="I6722">
        <v>0</v>
      </c>
      <c r="J6722">
        <v>0</v>
      </c>
      <c r="K6722">
        <v>0</v>
      </c>
      <c r="N6722">
        <v>0</v>
      </c>
      <c r="O6722">
        <v>0</v>
      </c>
      <c r="P6722">
        <v>0</v>
      </c>
      <c r="S6722">
        <v>0</v>
      </c>
      <c r="T6722">
        <v>0</v>
      </c>
      <c r="U6722">
        <v>0</v>
      </c>
    </row>
    <row r="6723" spans="1:21" x14ac:dyDescent="0.25">
      <c r="A6723" t="s">
        <v>56</v>
      </c>
      <c r="B6723">
        <v>11</v>
      </c>
      <c r="D6723">
        <v>0.92</v>
      </c>
      <c r="E6723">
        <v>0.92</v>
      </c>
      <c r="F6723">
        <v>0.92</v>
      </c>
      <c r="I6723">
        <v>0.92</v>
      </c>
      <c r="J6723">
        <v>0.92</v>
      </c>
      <c r="K6723">
        <v>0.92</v>
      </c>
      <c r="N6723">
        <v>0.92</v>
      </c>
      <c r="O6723">
        <v>0.92</v>
      </c>
      <c r="P6723">
        <v>0.92</v>
      </c>
      <c r="S6723">
        <v>0.92</v>
      </c>
      <c r="T6723">
        <v>0.92</v>
      </c>
      <c r="U6723">
        <v>0.92</v>
      </c>
    </row>
    <row r="6724" spans="1:21" x14ac:dyDescent="0.25">
      <c r="A6724" t="s">
        <v>57</v>
      </c>
      <c r="B6724">
        <v>11</v>
      </c>
      <c r="D6724">
        <v>100</v>
      </c>
      <c r="E6724">
        <v>100</v>
      </c>
      <c r="F6724">
        <v>100</v>
      </c>
      <c r="I6724">
        <v>100</v>
      </c>
      <c r="J6724">
        <v>100</v>
      </c>
      <c r="K6724">
        <v>100</v>
      </c>
      <c r="N6724">
        <v>100</v>
      </c>
      <c r="O6724">
        <v>100</v>
      </c>
      <c r="P6724">
        <v>100</v>
      </c>
      <c r="S6724">
        <v>100</v>
      </c>
      <c r="T6724">
        <v>100</v>
      </c>
      <c r="U6724">
        <v>100</v>
      </c>
    </row>
    <row r="6725" spans="1:21" x14ac:dyDescent="0.25">
      <c r="A6725" t="s">
        <v>58</v>
      </c>
      <c r="B6725">
        <v>11</v>
      </c>
      <c r="D6725">
        <v>2</v>
      </c>
      <c r="E6725">
        <v>2</v>
      </c>
      <c r="F6725">
        <v>2</v>
      </c>
      <c r="I6725">
        <v>2</v>
      </c>
      <c r="J6725">
        <v>2</v>
      </c>
      <c r="K6725">
        <v>2</v>
      </c>
      <c r="N6725">
        <v>2</v>
      </c>
      <c r="O6725">
        <v>2</v>
      </c>
      <c r="P6725">
        <v>2</v>
      </c>
      <c r="S6725">
        <v>2</v>
      </c>
      <c r="T6725">
        <v>2</v>
      </c>
      <c r="U6725">
        <v>2</v>
      </c>
    </row>
    <row r="6726" spans="1:21" x14ac:dyDescent="0.25">
      <c r="A6726" t="s">
        <v>59</v>
      </c>
      <c r="B6726">
        <v>11</v>
      </c>
      <c r="D6726">
        <v>0</v>
      </c>
      <c r="E6726">
        <v>0</v>
      </c>
      <c r="F6726">
        <v>0</v>
      </c>
      <c r="I6726">
        <v>0</v>
      </c>
      <c r="J6726">
        <v>0</v>
      </c>
      <c r="K6726">
        <v>0</v>
      </c>
      <c r="N6726">
        <v>0</v>
      </c>
      <c r="O6726">
        <v>0</v>
      </c>
      <c r="P6726">
        <v>0</v>
      </c>
      <c r="S6726">
        <v>0</v>
      </c>
      <c r="T6726">
        <v>0</v>
      </c>
      <c r="U6726">
        <v>0</v>
      </c>
    </row>
    <row r="6727" spans="1:21" x14ac:dyDescent="0.25">
      <c r="A6727" t="s">
        <v>698</v>
      </c>
      <c r="B6727">
        <v>11</v>
      </c>
      <c r="E6727">
        <v>0</v>
      </c>
      <c r="J6727">
        <v>0</v>
      </c>
      <c r="O6727">
        <v>0</v>
      </c>
      <c r="T6727">
        <v>0</v>
      </c>
    </row>
    <row r="6728" spans="1:21" x14ac:dyDescent="0.25">
      <c r="A6728" t="s">
        <v>677</v>
      </c>
      <c r="B6728">
        <v>11</v>
      </c>
      <c r="E6728">
        <v>438</v>
      </c>
      <c r="J6728">
        <v>414</v>
      </c>
      <c r="O6728">
        <v>390</v>
      </c>
      <c r="T6728">
        <v>374</v>
      </c>
    </row>
    <row r="6729" spans="1:21" x14ac:dyDescent="0.25">
      <c r="A6729" t="s">
        <v>78</v>
      </c>
      <c r="B6729">
        <v>11</v>
      </c>
      <c r="E6729">
        <v>11.9</v>
      </c>
      <c r="J6729">
        <v>11.3</v>
      </c>
      <c r="O6729">
        <v>10.6</v>
      </c>
      <c r="T6729">
        <v>10.199999999999999</v>
      </c>
    </row>
    <row r="6730" spans="1:21" x14ac:dyDescent="0.25">
      <c r="A6730" t="s">
        <v>699</v>
      </c>
      <c r="B6730">
        <v>11</v>
      </c>
      <c r="F6730">
        <v>0</v>
      </c>
      <c r="K6730">
        <v>0</v>
      </c>
      <c r="P6730">
        <v>0</v>
      </c>
      <c r="U6730">
        <v>0</v>
      </c>
    </row>
    <row r="6731" spans="1:21" x14ac:dyDescent="0.25">
      <c r="A6731" t="s">
        <v>700</v>
      </c>
      <c r="B6731">
        <v>11</v>
      </c>
      <c r="D6731">
        <v>0</v>
      </c>
      <c r="E6731">
        <v>0</v>
      </c>
      <c r="F6731">
        <v>1</v>
      </c>
      <c r="I6731">
        <v>0</v>
      </c>
      <c r="J6731">
        <v>0</v>
      </c>
      <c r="K6731">
        <v>1</v>
      </c>
      <c r="N6731">
        <v>0</v>
      </c>
      <c r="O6731">
        <v>0</v>
      </c>
      <c r="P6731">
        <v>1</v>
      </c>
      <c r="S6731">
        <v>0</v>
      </c>
      <c r="T6731">
        <v>0</v>
      </c>
      <c r="U6731">
        <v>1</v>
      </c>
    </row>
    <row r="6732" spans="1:21" x14ac:dyDescent="0.25">
      <c r="A6732" t="s">
        <v>701</v>
      </c>
      <c r="B6732">
        <v>11</v>
      </c>
      <c r="D6732">
        <v>0</v>
      </c>
      <c r="E6732">
        <v>0</v>
      </c>
      <c r="F6732">
        <v>0</v>
      </c>
      <c r="I6732">
        <v>0</v>
      </c>
      <c r="J6732">
        <v>0</v>
      </c>
      <c r="K6732">
        <v>0</v>
      </c>
      <c r="N6732">
        <v>0</v>
      </c>
      <c r="O6732">
        <v>0</v>
      </c>
      <c r="P6732">
        <v>0</v>
      </c>
      <c r="S6732">
        <v>0</v>
      </c>
      <c r="T6732">
        <v>0</v>
      </c>
      <c r="U6732">
        <v>0</v>
      </c>
    </row>
    <row r="6733" spans="1:21" x14ac:dyDescent="0.25">
      <c r="A6733" t="s">
        <v>52</v>
      </c>
      <c r="B6733">
        <v>11</v>
      </c>
      <c r="D6733">
        <v>1</v>
      </c>
      <c r="E6733">
        <v>1</v>
      </c>
      <c r="F6733">
        <v>1</v>
      </c>
      <c r="I6733">
        <v>1</v>
      </c>
      <c r="J6733">
        <v>1</v>
      </c>
      <c r="K6733">
        <v>1</v>
      </c>
      <c r="N6733">
        <v>1</v>
      </c>
      <c r="O6733">
        <v>1</v>
      </c>
      <c r="P6733">
        <v>1</v>
      </c>
      <c r="S6733">
        <v>1</v>
      </c>
      <c r="T6733">
        <v>1</v>
      </c>
      <c r="U6733">
        <v>1</v>
      </c>
    </row>
    <row r="6734" spans="1:21" x14ac:dyDescent="0.25">
      <c r="A6734" t="s">
        <v>702</v>
      </c>
      <c r="B6734">
        <v>11</v>
      </c>
      <c r="D6734">
        <v>15</v>
      </c>
      <c r="E6734">
        <v>60</v>
      </c>
      <c r="F6734">
        <v>9</v>
      </c>
      <c r="I6734">
        <v>15</v>
      </c>
      <c r="J6734">
        <v>60</v>
      </c>
      <c r="K6734">
        <v>9</v>
      </c>
      <c r="N6734">
        <v>15</v>
      </c>
      <c r="O6734">
        <v>60</v>
      </c>
      <c r="P6734">
        <v>9</v>
      </c>
      <c r="S6734">
        <v>15</v>
      </c>
      <c r="T6734">
        <v>60</v>
      </c>
      <c r="U6734">
        <v>9</v>
      </c>
    </row>
    <row r="6735" spans="1:21" x14ac:dyDescent="0.25">
      <c r="A6735" t="s">
        <v>43</v>
      </c>
      <c r="B6735">
        <v>11</v>
      </c>
      <c r="D6735">
        <v>50</v>
      </c>
      <c r="E6735">
        <v>50</v>
      </c>
      <c r="I6735">
        <v>50</v>
      </c>
      <c r="J6735">
        <v>50</v>
      </c>
      <c r="N6735">
        <v>50</v>
      </c>
      <c r="O6735">
        <v>50</v>
      </c>
      <c r="S6735">
        <v>50</v>
      </c>
      <c r="T6735">
        <v>50</v>
      </c>
    </row>
    <row r="6736" spans="1:21" x14ac:dyDescent="0.25">
      <c r="A6736" t="s">
        <v>44</v>
      </c>
      <c r="B6736">
        <v>11</v>
      </c>
      <c r="D6736">
        <v>0</v>
      </c>
      <c r="E6736">
        <v>0</v>
      </c>
      <c r="I6736">
        <v>0</v>
      </c>
      <c r="J6736">
        <v>0</v>
      </c>
      <c r="N6736">
        <v>0</v>
      </c>
      <c r="O6736">
        <v>0</v>
      </c>
      <c r="S6736">
        <v>0</v>
      </c>
      <c r="T6736">
        <v>0</v>
      </c>
    </row>
    <row r="6737" spans="1:21" x14ac:dyDescent="0.25">
      <c r="A6737" t="s">
        <v>718</v>
      </c>
      <c r="B6737">
        <v>11</v>
      </c>
      <c r="E6737">
        <v>0</v>
      </c>
      <c r="J6737">
        <v>0</v>
      </c>
      <c r="O6737">
        <v>0</v>
      </c>
      <c r="T6737">
        <v>0</v>
      </c>
    </row>
    <row r="6738" spans="1:21" x14ac:dyDescent="0.25">
      <c r="A6738" t="s">
        <v>405</v>
      </c>
      <c r="B6738">
        <v>11</v>
      </c>
      <c r="E6738">
        <v>0</v>
      </c>
    </row>
    <row r="6739" spans="1:21" x14ac:dyDescent="0.25">
      <c r="A6739" t="s">
        <v>719</v>
      </c>
      <c r="B6739">
        <v>11</v>
      </c>
      <c r="D6739">
        <v>0</v>
      </c>
      <c r="E6739">
        <v>0</v>
      </c>
      <c r="F6739">
        <v>0</v>
      </c>
      <c r="I6739">
        <v>0</v>
      </c>
      <c r="J6739">
        <v>0</v>
      </c>
      <c r="K6739">
        <v>0</v>
      </c>
      <c r="N6739">
        <v>0</v>
      </c>
      <c r="O6739">
        <v>0</v>
      </c>
      <c r="P6739">
        <v>0</v>
      </c>
      <c r="S6739">
        <v>0</v>
      </c>
      <c r="T6739">
        <v>0</v>
      </c>
      <c r="U6739">
        <v>0</v>
      </c>
    </row>
    <row r="6740" spans="1:21" x14ac:dyDescent="0.25">
      <c r="A6740" t="s">
        <v>34</v>
      </c>
      <c r="B6740">
        <v>12</v>
      </c>
      <c r="D6740">
        <v>915</v>
      </c>
      <c r="E6740">
        <v>915</v>
      </c>
      <c r="F6740">
        <v>915</v>
      </c>
      <c r="I6740">
        <v>108</v>
      </c>
      <c r="J6740">
        <v>108</v>
      </c>
      <c r="K6740">
        <v>108</v>
      </c>
      <c r="N6740">
        <v>11</v>
      </c>
      <c r="O6740">
        <v>11</v>
      </c>
      <c r="P6740">
        <v>11</v>
      </c>
      <c r="S6740">
        <v>937</v>
      </c>
      <c r="T6740">
        <v>937</v>
      </c>
      <c r="U6740">
        <v>937</v>
      </c>
    </row>
    <row r="6741" spans="1:21" x14ac:dyDescent="0.25">
      <c r="A6741" t="s">
        <v>35</v>
      </c>
      <c r="B6741">
        <v>12</v>
      </c>
      <c r="D6741">
        <v>11</v>
      </c>
      <c r="E6741">
        <v>108</v>
      </c>
      <c r="F6741">
        <v>937</v>
      </c>
      <c r="I6741">
        <v>937</v>
      </c>
      <c r="J6741">
        <v>915</v>
      </c>
      <c r="K6741">
        <v>11</v>
      </c>
      <c r="N6741">
        <v>108</v>
      </c>
      <c r="O6741">
        <v>937</v>
      </c>
      <c r="P6741">
        <v>915</v>
      </c>
      <c r="S6741">
        <v>915</v>
      </c>
      <c r="T6741">
        <v>11</v>
      </c>
      <c r="U6741">
        <v>108</v>
      </c>
    </row>
    <row r="6742" spans="1:21" x14ac:dyDescent="0.25">
      <c r="A6742" t="s">
        <v>36</v>
      </c>
      <c r="B6742">
        <v>12</v>
      </c>
      <c r="D6742">
        <v>0</v>
      </c>
      <c r="E6742">
        <v>1</v>
      </c>
      <c r="F6742">
        <v>0</v>
      </c>
      <c r="I6742">
        <v>0</v>
      </c>
      <c r="J6742">
        <v>1</v>
      </c>
      <c r="K6742">
        <v>0</v>
      </c>
      <c r="N6742">
        <v>0</v>
      </c>
      <c r="O6742">
        <v>1</v>
      </c>
      <c r="P6742">
        <v>0</v>
      </c>
      <c r="S6742">
        <v>0</v>
      </c>
      <c r="T6742">
        <v>1</v>
      </c>
      <c r="U6742">
        <v>0</v>
      </c>
    </row>
    <row r="6743" spans="1:21" x14ac:dyDescent="0.25">
      <c r="A6743" t="s">
        <v>37</v>
      </c>
      <c r="B6743">
        <v>12</v>
      </c>
      <c r="D6743">
        <v>0</v>
      </c>
      <c r="E6743">
        <v>3</v>
      </c>
      <c r="I6743">
        <v>0</v>
      </c>
      <c r="J6743">
        <v>3</v>
      </c>
      <c r="N6743">
        <v>0</v>
      </c>
      <c r="O6743">
        <v>3</v>
      </c>
      <c r="S6743">
        <v>0</v>
      </c>
      <c r="T6743">
        <v>3</v>
      </c>
    </row>
    <row r="6744" spans="1:21" x14ac:dyDescent="0.25">
      <c r="A6744" t="s">
        <v>38</v>
      </c>
      <c r="B6744">
        <v>12</v>
      </c>
      <c r="D6744">
        <v>12</v>
      </c>
      <c r="E6744">
        <v>12</v>
      </c>
      <c r="F6744">
        <v>12</v>
      </c>
      <c r="I6744">
        <v>12</v>
      </c>
      <c r="J6744">
        <v>12</v>
      </c>
      <c r="K6744">
        <v>12</v>
      </c>
      <c r="N6744">
        <v>12</v>
      </c>
      <c r="O6744">
        <v>12</v>
      </c>
      <c r="P6744">
        <v>12</v>
      </c>
      <c r="S6744">
        <v>12</v>
      </c>
      <c r="T6744">
        <v>12</v>
      </c>
      <c r="U6744">
        <v>12</v>
      </c>
    </row>
    <row r="6745" spans="1:21" x14ac:dyDescent="0.25">
      <c r="A6745" t="s">
        <v>39</v>
      </c>
      <c r="B6745">
        <v>12</v>
      </c>
      <c r="D6745">
        <v>100</v>
      </c>
      <c r="F6745">
        <v>100</v>
      </c>
      <c r="I6745">
        <v>100</v>
      </c>
      <c r="K6745">
        <v>100</v>
      </c>
      <c r="N6745">
        <v>150</v>
      </c>
      <c r="P6745">
        <v>150</v>
      </c>
      <c r="S6745">
        <v>150</v>
      </c>
    </row>
    <row r="6746" spans="1:21" x14ac:dyDescent="0.25">
      <c r="A6746" t="s">
        <v>694</v>
      </c>
      <c r="B6746">
        <v>12</v>
      </c>
      <c r="D6746">
        <v>25</v>
      </c>
      <c r="F6746">
        <v>25</v>
      </c>
      <c r="I6746">
        <v>25</v>
      </c>
      <c r="K6746">
        <v>25</v>
      </c>
      <c r="N6746">
        <v>25</v>
      </c>
      <c r="P6746">
        <v>25</v>
      </c>
      <c r="S6746">
        <v>25</v>
      </c>
    </row>
    <row r="6747" spans="1:21" x14ac:dyDescent="0.25">
      <c r="A6747" t="s">
        <v>40</v>
      </c>
      <c r="B6747">
        <v>12</v>
      </c>
      <c r="D6747">
        <v>0</v>
      </c>
      <c r="F6747">
        <v>0</v>
      </c>
      <c r="I6747">
        <v>0</v>
      </c>
      <c r="K6747">
        <v>0</v>
      </c>
      <c r="N6747">
        <v>0</v>
      </c>
      <c r="P6747">
        <v>0</v>
      </c>
      <c r="S6747">
        <v>0</v>
      </c>
    </row>
    <row r="6748" spans="1:21" x14ac:dyDescent="0.25">
      <c r="A6748" t="s">
        <v>41</v>
      </c>
      <c r="B6748">
        <v>12</v>
      </c>
    </row>
    <row r="6749" spans="1:21" x14ac:dyDescent="0.25">
      <c r="A6749" t="s">
        <v>42</v>
      </c>
      <c r="B6749">
        <v>12</v>
      </c>
      <c r="E6749">
        <v>30</v>
      </c>
      <c r="J6749">
        <v>30</v>
      </c>
      <c r="O6749">
        <v>40</v>
      </c>
      <c r="T6749">
        <v>40</v>
      </c>
    </row>
    <row r="6750" spans="1:21" x14ac:dyDescent="0.25">
      <c r="A6750" t="s">
        <v>876</v>
      </c>
      <c r="B6750">
        <v>12</v>
      </c>
      <c r="E6750">
        <v>1</v>
      </c>
      <c r="J6750">
        <v>1</v>
      </c>
      <c r="O6750">
        <v>1</v>
      </c>
      <c r="T6750">
        <v>1</v>
      </c>
    </row>
    <row r="6751" spans="1:21" x14ac:dyDescent="0.25">
      <c r="A6751" t="s">
        <v>48</v>
      </c>
      <c r="B6751">
        <v>12</v>
      </c>
      <c r="D6751">
        <v>1900</v>
      </c>
      <c r="E6751">
        <v>1900</v>
      </c>
      <c r="F6751">
        <v>1900</v>
      </c>
      <c r="I6751">
        <v>1900</v>
      </c>
      <c r="J6751">
        <v>1900</v>
      </c>
      <c r="K6751">
        <v>1900</v>
      </c>
      <c r="N6751">
        <v>1900</v>
      </c>
      <c r="O6751">
        <v>1900</v>
      </c>
      <c r="P6751">
        <v>1900</v>
      </c>
      <c r="S6751">
        <v>1900</v>
      </c>
      <c r="T6751">
        <v>1900</v>
      </c>
      <c r="U6751">
        <v>1900</v>
      </c>
    </row>
    <row r="6752" spans="1:21" x14ac:dyDescent="0.25">
      <c r="A6752" t="s">
        <v>696</v>
      </c>
      <c r="B6752">
        <v>12</v>
      </c>
      <c r="D6752">
        <v>0</v>
      </c>
      <c r="E6752">
        <v>1863</v>
      </c>
      <c r="F6752">
        <v>0</v>
      </c>
      <c r="I6752">
        <v>0</v>
      </c>
      <c r="J6752">
        <v>1863</v>
      </c>
      <c r="K6752">
        <v>0</v>
      </c>
      <c r="N6752">
        <v>0</v>
      </c>
      <c r="O6752">
        <v>1863</v>
      </c>
      <c r="P6752">
        <v>0</v>
      </c>
      <c r="S6752">
        <v>0</v>
      </c>
      <c r="T6752">
        <v>1863</v>
      </c>
      <c r="U6752">
        <v>0</v>
      </c>
    </row>
    <row r="6753" spans="1:21" x14ac:dyDescent="0.25">
      <c r="A6753" t="s">
        <v>50</v>
      </c>
      <c r="B6753">
        <v>12</v>
      </c>
      <c r="D6753">
        <v>0</v>
      </c>
      <c r="E6753">
        <v>1863</v>
      </c>
      <c r="F6753">
        <v>0</v>
      </c>
      <c r="I6753">
        <v>0</v>
      </c>
      <c r="J6753">
        <v>1863</v>
      </c>
      <c r="K6753">
        <v>0</v>
      </c>
      <c r="N6753">
        <v>0</v>
      </c>
      <c r="O6753">
        <v>1863</v>
      </c>
      <c r="P6753">
        <v>0</v>
      </c>
      <c r="S6753">
        <v>0</v>
      </c>
      <c r="T6753">
        <v>1863</v>
      </c>
      <c r="U6753">
        <v>0</v>
      </c>
    </row>
    <row r="6754" spans="1:21" x14ac:dyDescent="0.25">
      <c r="A6754" t="s">
        <v>697</v>
      </c>
      <c r="B6754">
        <v>12</v>
      </c>
      <c r="D6754">
        <v>1</v>
      </c>
      <c r="E6754">
        <v>1</v>
      </c>
      <c r="F6754">
        <v>1</v>
      </c>
      <c r="I6754">
        <v>1</v>
      </c>
      <c r="J6754">
        <v>1</v>
      </c>
      <c r="K6754">
        <v>1</v>
      </c>
      <c r="N6754">
        <v>1</v>
      </c>
      <c r="O6754">
        <v>1</v>
      </c>
      <c r="P6754">
        <v>1</v>
      </c>
      <c r="S6754">
        <v>1</v>
      </c>
      <c r="T6754">
        <v>1</v>
      </c>
      <c r="U6754">
        <v>1</v>
      </c>
    </row>
    <row r="6755" spans="1:21" x14ac:dyDescent="0.25">
      <c r="A6755" t="s">
        <v>51</v>
      </c>
      <c r="B6755">
        <v>12</v>
      </c>
      <c r="D6755">
        <v>0</v>
      </c>
      <c r="E6755">
        <v>0</v>
      </c>
      <c r="F6755">
        <v>0</v>
      </c>
      <c r="I6755">
        <v>0</v>
      </c>
      <c r="J6755">
        <v>0</v>
      </c>
      <c r="K6755">
        <v>0</v>
      </c>
      <c r="N6755">
        <v>0</v>
      </c>
      <c r="O6755">
        <v>0</v>
      </c>
      <c r="P6755">
        <v>0</v>
      </c>
      <c r="S6755">
        <v>0</v>
      </c>
      <c r="T6755">
        <v>0</v>
      </c>
      <c r="U6755">
        <v>0</v>
      </c>
    </row>
    <row r="6756" spans="1:21" x14ac:dyDescent="0.25">
      <c r="A6756" t="s">
        <v>53</v>
      </c>
      <c r="B6756">
        <v>12</v>
      </c>
      <c r="D6756">
        <v>0</v>
      </c>
      <c r="E6756">
        <v>0</v>
      </c>
      <c r="F6756">
        <v>0</v>
      </c>
      <c r="I6756">
        <v>0</v>
      </c>
      <c r="J6756">
        <v>0</v>
      </c>
      <c r="K6756">
        <v>0</v>
      </c>
      <c r="N6756">
        <v>0</v>
      </c>
      <c r="O6756">
        <v>0</v>
      </c>
      <c r="P6756">
        <v>0</v>
      </c>
      <c r="S6756">
        <v>0</v>
      </c>
      <c r="T6756">
        <v>0</v>
      </c>
      <c r="U6756">
        <v>0</v>
      </c>
    </row>
    <row r="6757" spans="1:21" x14ac:dyDescent="0.25">
      <c r="A6757" t="s">
        <v>54</v>
      </c>
      <c r="B6757">
        <v>12</v>
      </c>
      <c r="D6757">
        <v>0</v>
      </c>
      <c r="E6757">
        <v>0</v>
      </c>
      <c r="F6757">
        <v>0</v>
      </c>
      <c r="I6757">
        <v>0</v>
      </c>
      <c r="J6757">
        <v>0</v>
      </c>
      <c r="K6757">
        <v>0</v>
      </c>
      <c r="N6757">
        <v>0</v>
      </c>
      <c r="O6757">
        <v>0</v>
      </c>
      <c r="P6757">
        <v>0</v>
      </c>
      <c r="S6757">
        <v>0</v>
      </c>
      <c r="T6757">
        <v>0</v>
      </c>
      <c r="U6757">
        <v>0</v>
      </c>
    </row>
    <row r="6758" spans="1:21" x14ac:dyDescent="0.25">
      <c r="A6758" t="s">
        <v>55</v>
      </c>
      <c r="B6758">
        <v>12</v>
      </c>
      <c r="D6758">
        <v>0</v>
      </c>
      <c r="E6758">
        <v>0</v>
      </c>
      <c r="F6758">
        <v>0</v>
      </c>
      <c r="I6758">
        <v>0</v>
      </c>
      <c r="J6758">
        <v>0</v>
      </c>
      <c r="K6758">
        <v>0</v>
      </c>
      <c r="N6758">
        <v>0</v>
      </c>
      <c r="O6758">
        <v>0</v>
      </c>
      <c r="P6758">
        <v>0</v>
      </c>
      <c r="S6758">
        <v>0</v>
      </c>
      <c r="T6758">
        <v>0</v>
      </c>
      <c r="U6758">
        <v>0</v>
      </c>
    </row>
    <row r="6759" spans="1:21" x14ac:dyDescent="0.25">
      <c r="A6759" t="s">
        <v>56</v>
      </c>
      <c r="B6759">
        <v>12</v>
      </c>
      <c r="D6759">
        <v>0.92</v>
      </c>
      <c r="E6759">
        <v>0.92</v>
      </c>
      <c r="F6759">
        <v>0.92</v>
      </c>
      <c r="I6759">
        <v>0.92</v>
      </c>
      <c r="J6759">
        <v>0.92</v>
      </c>
      <c r="K6759">
        <v>0.92</v>
      </c>
      <c r="N6759">
        <v>0.92</v>
      </c>
      <c r="O6759">
        <v>0.92</v>
      </c>
      <c r="P6759">
        <v>0.92</v>
      </c>
      <c r="S6759">
        <v>0.92</v>
      </c>
      <c r="T6759">
        <v>0.92</v>
      </c>
      <c r="U6759">
        <v>0.92</v>
      </c>
    </row>
    <row r="6760" spans="1:21" x14ac:dyDescent="0.25">
      <c r="A6760" t="s">
        <v>57</v>
      </c>
      <c r="B6760">
        <v>12</v>
      </c>
      <c r="D6760">
        <v>100</v>
      </c>
      <c r="E6760">
        <v>100</v>
      </c>
      <c r="F6760">
        <v>100</v>
      </c>
      <c r="I6760">
        <v>100</v>
      </c>
      <c r="J6760">
        <v>100</v>
      </c>
      <c r="K6760">
        <v>100</v>
      </c>
      <c r="N6760">
        <v>100</v>
      </c>
      <c r="O6760">
        <v>100</v>
      </c>
      <c r="P6760">
        <v>100</v>
      </c>
      <c r="S6760">
        <v>100</v>
      </c>
      <c r="T6760">
        <v>100</v>
      </c>
      <c r="U6760">
        <v>100</v>
      </c>
    </row>
    <row r="6761" spans="1:21" x14ac:dyDescent="0.25">
      <c r="A6761" t="s">
        <v>58</v>
      </c>
      <c r="B6761">
        <v>12</v>
      </c>
      <c r="D6761">
        <v>2</v>
      </c>
      <c r="E6761">
        <v>2</v>
      </c>
      <c r="F6761">
        <v>2</v>
      </c>
      <c r="I6761">
        <v>2</v>
      </c>
      <c r="J6761">
        <v>2</v>
      </c>
      <c r="K6761">
        <v>2</v>
      </c>
      <c r="N6761">
        <v>2</v>
      </c>
      <c r="O6761">
        <v>2</v>
      </c>
      <c r="P6761">
        <v>2</v>
      </c>
      <c r="S6761">
        <v>2</v>
      </c>
      <c r="T6761">
        <v>2</v>
      </c>
      <c r="U6761">
        <v>2</v>
      </c>
    </row>
    <row r="6762" spans="1:21" x14ac:dyDescent="0.25">
      <c r="A6762" t="s">
        <v>59</v>
      </c>
      <c r="B6762">
        <v>12</v>
      </c>
      <c r="D6762">
        <v>0</v>
      </c>
      <c r="E6762">
        <v>0</v>
      </c>
      <c r="F6762">
        <v>0</v>
      </c>
      <c r="I6762">
        <v>0</v>
      </c>
      <c r="J6762">
        <v>0</v>
      </c>
      <c r="K6762">
        <v>0</v>
      </c>
      <c r="N6762">
        <v>0</v>
      </c>
      <c r="O6762">
        <v>0</v>
      </c>
      <c r="P6762">
        <v>0</v>
      </c>
      <c r="S6762">
        <v>0</v>
      </c>
      <c r="T6762">
        <v>0</v>
      </c>
      <c r="U6762">
        <v>0</v>
      </c>
    </row>
    <row r="6763" spans="1:21" x14ac:dyDescent="0.25">
      <c r="A6763" t="s">
        <v>698</v>
      </c>
      <c r="B6763">
        <v>12</v>
      </c>
      <c r="E6763">
        <v>0</v>
      </c>
      <c r="J6763">
        <v>0</v>
      </c>
      <c r="O6763">
        <v>0</v>
      </c>
      <c r="T6763">
        <v>0</v>
      </c>
    </row>
    <row r="6764" spans="1:21" x14ac:dyDescent="0.25">
      <c r="A6764" t="s">
        <v>677</v>
      </c>
      <c r="B6764">
        <v>12</v>
      </c>
      <c r="E6764">
        <v>437</v>
      </c>
      <c r="J6764">
        <v>449</v>
      </c>
      <c r="O6764">
        <v>374</v>
      </c>
      <c r="T6764">
        <v>781</v>
      </c>
    </row>
    <row r="6765" spans="1:21" x14ac:dyDescent="0.25">
      <c r="A6765" t="s">
        <v>78</v>
      </c>
      <c r="B6765">
        <v>12</v>
      </c>
      <c r="E6765">
        <v>9.9</v>
      </c>
      <c r="J6765">
        <v>10.199999999999999</v>
      </c>
      <c r="O6765">
        <v>6.4</v>
      </c>
      <c r="T6765">
        <v>13.3</v>
      </c>
    </row>
    <row r="6766" spans="1:21" x14ac:dyDescent="0.25">
      <c r="A6766" t="s">
        <v>699</v>
      </c>
      <c r="B6766">
        <v>12</v>
      </c>
      <c r="F6766">
        <v>0</v>
      </c>
      <c r="K6766">
        <v>0</v>
      </c>
      <c r="P6766">
        <v>0</v>
      </c>
      <c r="U6766">
        <v>0</v>
      </c>
    </row>
    <row r="6767" spans="1:21" x14ac:dyDescent="0.25">
      <c r="A6767" t="s">
        <v>700</v>
      </c>
      <c r="B6767">
        <v>12</v>
      </c>
      <c r="D6767">
        <v>0</v>
      </c>
      <c r="E6767">
        <v>0</v>
      </c>
      <c r="F6767">
        <v>1</v>
      </c>
      <c r="I6767">
        <v>0</v>
      </c>
      <c r="J6767">
        <v>0</v>
      </c>
      <c r="K6767">
        <v>1</v>
      </c>
      <c r="N6767">
        <v>0</v>
      </c>
      <c r="O6767">
        <v>0</v>
      </c>
      <c r="P6767">
        <v>1</v>
      </c>
      <c r="S6767">
        <v>0</v>
      </c>
      <c r="T6767">
        <v>0</v>
      </c>
      <c r="U6767">
        <v>1</v>
      </c>
    </row>
    <row r="6768" spans="1:21" x14ac:dyDescent="0.25">
      <c r="A6768" t="s">
        <v>701</v>
      </c>
      <c r="B6768">
        <v>12</v>
      </c>
      <c r="D6768">
        <v>0</v>
      </c>
      <c r="E6768">
        <v>0</v>
      </c>
      <c r="F6768">
        <v>0</v>
      </c>
      <c r="I6768">
        <v>0</v>
      </c>
      <c r="J6768">
        <v>0</v>
      </c>
      <c r="K6768">
        <v>0</v>
      </c>
      <c r="N6768">
        <v>0</v>
      </c>
      <c r="O6768">
        <v>0</v>
      </c>
      <c r="P6768">
        <v>0</v>
      </c>
      <c r="S6768">
        <v>0</v>
      </c>
      <c r="T6768">
        <v>0</v>
      </c>
      <c r="U6768">
        <v>0</v>
      </c>
    </row>
    <row r="6769" spans="1:21" x14ac:dyDescent="0.25">
      <c r="A6769" t="s">
        <v>52</v>
      </c>
      <c r="B6769">
        <v>12</v>
      </c>
      <c r="D6769">
        <v>1</v>
      </c>
      <c r="E6769">
        <v>1</v>
      </c>
      <c r="F6769">
        <v>1</v>
      </c>
      <c r="I6769">
        <v>1</v>
      </c>
      <c r="J6769">
        <v>1</v>
      </c>
      <c r="K6769">
        <v>1</v>
      </c>
      <c r="N6769">
        <v>1</v>
      </c>
      <c r="O6769">
        <v>1</v>
      </c>
      <c r="P6769">
        <v>1</v>
      </c>
      <c r="S6769">
        <v>1</v>
      </c>
      <c r="T6769">
        <v>1</v>
      </c>
      <c r="U6769">
        <v>1</v>
      </c>
    </row>
    <row r="6770" spans="1:21" x14ac:dyDescent="0.25">
      <c r="A6770" t="s">
        <v>702</v>
      </c>
      <c r="B6770">
        <v>12</v>
      </c>
      <c r="D6770">
        <v>15</v>
      </c>
      <c r="E6770">
        <v>60</v>
      </c>
      <c r="F6770">
        <v>9</v>
      </c>
      <c r="I6770">
        <v>15</v>
      </c>
      <c r="J6770">
        <v>60</v>
      </c>
      <c r="K6770">
        <v>9</v>
      </c>
      <c r="N6770">
        <v>15</v>
      </c>
      <c r="O6770">
        <v>60</v>
      </c>
      <c r="P6770">
        <v>9</v>
      </c>
      <c r="S6770">
        <v>15</v>
      </c>
      <c r="T6770">
        <v>60</v>
      </c>
      <c r="U6770">
        <v>9</v>
      </c>
    </row>
    <row r="6771" spans="1:21" x14ac:dyDescent="0.25">
      <c r="A6771" t="s">
        <v>43</v>
      </c>
      <c r="B6771">
        <v>12</v>
      </c>
      <c r="D6771">
        <v>80</v>
      </c>
      <c r="E6771">
        <v>20</v>
      </c>
      <c r="I6771">
        <v>80</v>
      </c>
      <c r="J6771">
        <v>20</v>
      </c>
      <c r="N6771">
        <v>80</v>
      </c>
      <c r="O6771">
        <v>20</v>
      </c>
      <c r="S6771">
        <v>80</v>
      </c>
      <c r="T6771">
        <v>20</v>
      </c>
    </row>
    <row r="6772" spans="1:21" x14ac:dyDescent="0.25">
      <c r="A6772" t="s">
        <v>44</v>
      </c>
      <c r="B6772">
        <v>12</v>
      </c>
      <c r="D6772">
        <v>50</v>
      </c>
      <c r="E6772">
        <v>0</v>
      </c>
      <c r="I6772">
        <v>50</v>
      </c>
      <c r="J6772">
        <v>0</v>
      </c>
      <c r="N6772">
        <v>50</v>
      </c>
      <c r="O6772">
        <v>0</v>
      </c>
      <c r="S6772">
        <v>50</v>
      </c>
      <c r="T6772">
        <v>0</v>
      </c>
    </row>
    <row r="6773" spans="1:21" x14ac:dyDescent="0.25">
      <c r="A6773" t="s">
        <v>718</v>
      </c>
      <c r="B6773">
        <v>12</v>
      </c>
      <c r="E6773">
        <v>0</v>
      </c>
      <c r="J6773">
        <v>0</v>
      </c>
      <c r="O6773">
        <v>0</v>
      </c>
      <c r="T6773">
        <v>0</v>
      </c>
    </row>
    <row r="6774" spans="1:21" x14ac:dyDescent="0.25">
      <c r="A6774" t="s">
        <v>405</v>
      </c>
      <c r="B6774">
        <v>12</v>
      </c>
      <c r="E6774">
        <v>0</v>
      </c>
    </row>
    <row r="6775" spans="1:21" x14ac:dyDescent="0.25">
      <c r="A6775" t="s">
        <v>719</v>
      </c>
      <c r="B6775">
        <v>12</v>
      </c>
      <c r="D6775">
        <v>0</v>
      </c>
      <c r="E6775">
        <v>0</v>
      </c>
      <c r="F6775">
        <v>0</v>
      </c>
      <c r="I6775">
        <v>0</v>
      </c>
      <c r="J6775">
        <v>0</v>
      </c>
      <c r="K6775">
        <v>0</v>
      </c>
      <c r="N6775">
        <v>0</v>
      </c>
      <c r="O6775">
        <v>0</v>
      </c>
      <c r="P6775">
        <v>0</v>
      </c>
      <c r="S6775">
        <v>0</v>
      </c>
      <c r="T6775">
        <v>0</v>
      </c>
      <c r="U6775">
        <v>0</v>
      </c>
    </row>
    <row r="6776" spans="1:21" x14ac:dyDescent="0.25">
      <c r="A6776" t="s">
        <v>34</v>
      </c>
      <c r="B6776">
        <v>13</v>
      </c>
      <c r="D6776">
        <v>909</v>
      </c>
      <c r="F6776">
        <v>909</v>
      </c>
      <c r="O6776">
        <v>937</v>
      </c>
      <c r="P6776">
        <v>937</v>
      </c>
      <c r="S6776">
        <v>273</v>
      </c>
      <c r="T6776">
        <v>273</v>
      </c>
    </row>
    <row r="6777" spans="1:21" x14ac:dyDescent="0.25">
      <c r="A6777" t="s">
        <v>35</v>
      </c>
      <c r="B6777">
        <v>13</v>
      </c>
      <c r="D6777">
        <v>937</v>
      </c>
      <c r="F6777">
        <v>273</v>
      </c>
      <c r="O6777">
        <v>273</v>
      </c>
      <c r="P6777">
        <v>909</v>
      </c>
      <c r="S6777">
        <v>909</v>
      </c>
      <c r="T6777">
        <v>937</v>
      </c>
    </row>
    <row r="6778" spans="1:21" x14ac:dyDescent="0.25">
      <c r="A6778" t="s">
        <v>36</v>
      </c>
      <c r="B6778">
        <v>13</v>
      </c>
      <c r="D6778">
        <v>1</v>
      </c>
      <c r="F6778">
        <v>0</v>
      </c>
      <c r="O6778">
        <v>1</v>
      </c>
      <c r="P6778">
        <v>0</v>
      </c>
      <c r="S6778">
        <v>0</v>
      </c>
      <c r="T6778">
        <v>1</v>
      </c>
    </row>
    <row r="6779" spans="1:21" x14ac:dyDescent="0.25">
      <c r="A6779" t="s">
        <v>37</v>
      </c>
      <c r="B6779">
        <v>13</v>
      </c>
      <c r="D6779">
        <v>2</v>
      </c>
      <c r="O6779">
        <v>2</v>
      </c>
      <c r="S6779">
        <v>0</v>
      </c>
      <c r="T6779">
        <v>1</v>
      </c>
    </row>
    <row r="6780" spans="1:21" x14ac:dyDescent="0.25">
      <c r="A6780" t="s">
        <v>38</v>
      </c>
      <c r="B6780">
        <v>13</v>
      </c>
      <c r="D6780">
        <v>12</v>
      </c>
      <c r="F6780">
        <v>12</v>
      </c>
      <c r="O6780">
        <v>12</v>
      </c>
      <c r="P6780">
        <v>12</v>
      </c>
      <c r="S6780">
        <v>12</v>
      </c>
      <c r="T6780">
        <v>12</v>
      </c>
    </row>
    <row r="6781" spans="1:21" x14ac:dyDescent="0.25">
      <c r="A6781" t="s">
        <v>39</v>
      </c>
      <c r="B6781">
        <v>13</v>
      </c>
    </row>
    <row r="6782" spans="1:21" x14ac:dyDescent="0.25">
      <c r="A6782" t="s">
        <v>694</v>
      </c>
      <c r="B6782">
        <v>13</v>
      </c>
    </row>
    <row r="6783" spans="1:21" x14ac:dyDescent="0.25">
      <c r="A6783" t="s">
        <v>40</v>
      </c>
      <c r="B6783">
        <v>13</v>
      </c>
    </row>
    <row r="6784" spans="1:21" x14ac:dyDescent="0.25">
      <c r="A6784" t="s">
        <v>41</v>
      </c>
      <c r="B6784">
        <v>13</v>
      </c>
    </row>
    <row r="6785" spans="1:20" x14ac:dyDescent="0.25">
      <c r="A6785" t="s">
        <v>42</v>
      </c>
      <c r="B6785">
        <v>13</v>
      </c>
      <c r="D6785">
        <v>25</v>
      </c>
      <c r="O6785">
        <v>25</v>
      </c>
      <c r="T6785">
        <v>25</v>
      </c>
    </row>
    <row r="6786" spans="1:20" x14ac:dyDescent="0.25">
      <c r="A6786" t="s">
        <v>45</v>
      </c>
      <c r="B6786">
        <v>13</v>
      </c>
      <c r="D6786">
        <v>2</v>
      </c>
      <c r="O6786">
        <v>1</v>
      </c>
      <c r="T6786">
        <v>2</v>
      </c>
    </row>
    <row r="6787" spans="1:20" x14ac:dyDescent="0.25">
      <c r="A6787" t="s">
        <v>46</v>
      </c>
      <c r="B6787">
        <v>13</v>
      </c>
      <c r="S6787">
        <v>2</v>
      </c>
    </row>
    <row r="6788" spans="1:20" x14ac:dyDescent="0.25">
      <c r="A6788" t="s">
        <v>49</v>
      </c>
      <c r="B6788">
        <v>13</v>
      </c>
      <c r="D6788">
        <v>5.5</v>
      </c>
      <c r="F6788">
        <v>4</v>
      </c>
      <c r="O6788">
        <v>4</v>
      </c>
      <c r="P6788">
        <v>4</v>
      </c>
      <c r="S6788">
        <v>5.5</v>
      </c>
      <c r="T6788">
        <v>5.5</v>
      </c>
    </row>
    <row r="6789" spans="1:20" x14ac:dyDescent="0.25">
      <c r="A6789" t="s">
        <v>695</v>
      </c>
      <c r="B6789">
        <v>13</v>
      </c>
      <c r="D6789">
        <v>0</v>
      </c>
      <c r="F6789">
        <v>0</v>
      </c>
      <c r="O6789">
        <v>0</v>
      </c>
      <c r="P6789">
        <v>0</v>
      </c>
      <c r="S6789">
        <v>0</v>
      </c>
      <c r="T6789">
        <v>0</v>
      </c>
    </row>
    <row r="6790" spans="1:20" x14ac:dyDescent="0.25">
      <c r="A6790" t="s">
        <v>48</v>
      </c>
      <c r="B6790">
        <v>13</v>
      </c>
      <c r="D6790">
        <v>1900</v>
      </c>
      <c r="F6790">
        <v>1900</v>
      </c>
      <c r="O6790">
        <v>1900</v>
      </c>
      <c r="P6790">
        <v>1900</v>
      </c>
      <c r="S6790">
        <v>1900</v>
      </c>
      <c r="T6790">
        <v>1900</v>
      </c>
    </row>
    <row r="6791" spans="1:20" x14ac:dyDescent="0.25">
      <c r="A6791" t="s">
        <v>696</v>
      </c>
      <c r="B6791">
        <v>13</v>
      </c>
      <c r="D6791">
        <v>1863</v>
      </c>
      <c r="F6791">
        <v>0</v>
      </c>
      <c r="O6791">
        <v>1863</v>
      </c>
      <c r="P6791">
        <v>0</v>
      </c>
      <c r="S6791">
        <v>0</v>
      </c>
      <c r="T6791">
        <v>1863</v>
      </c>
    </row>
    <row r="6792" spans="1:20" x14ac:dyDescent="0.25">
      <c r="A6792" t="s">
        <v>50</v>
      </c>
      <c r="B6792">
        <v>13</v>
      </c>
      <c r="D6792">
        <v>1863</v>
      </c>
      <c r="F6792">
        <v>0</v>
      </c>
      <c r="O6792">
        <v>1863</v>
      </c>
      <c r="P6792">
        <v>0</v>
      </c>
      <c r="S6792">
        <v>0</v>
      </c>
      <c r="T6792">
        <v>1863</v>
      </c>
    </row>
    <row r="6793" spans="1:20" x14ac:dyDescent="0.25">
      <c r="A6793" t="s">
        <v>697</v>
      </c>
      <c r="B6793">
        <v>13</v>
      </c>
      <c r="D6793">
        <v>1</v>
      </c>
      <c r="F6793">
        <v>1</v>
      </c>
      <c r="O6793">
        <v>1</v>
      </c>
      <c r="P6793">
        <v>1</v>
      </c>
      <c r="S6793">
        <v>1</v>
      </c>
      <c r="T6793">
        <v>1</v>
      </c>
    </row>
    <row r="6794" spans="1:20" x14ac:dyDescent="0.25">
      <c r="A6794" t="s">
        <v>51</v>
      </c>
      <c r="B6794">
        <v>13</v>
      </c>
      <c r="D6794">
        <v>0</v>
      </c>
      <c r="F6794">
        <v>0</v>
      </c>
      <c r="O6794">
        <v>0</v>
      </c>
      <c r="P6794">
        <v>0</v>
      </c>
      <c r="S6794">
        <v>0</v>
      </c>
      <c r="T6794">
        <v>0</v>
      </c>
    </row>
    <row r="6795" spans="1:20" x14ac:dyDescent="0.25">
      <c r="A6795" t="s">
        <v>53</v>
      </c>
      <c r="B6795">
        <v>13</v>
      </c>
      <c r="D6795">
        <v>0</v>
      </c>
      <c r="F6795">
        <v>0</v>
      </c>
      <c r="O6795">
        <v>0</v>
      </c>
      <c r="P6795">
        <v>0</v>
      </c>
      <c r="S6795">
        <v>0</v>
      </c>
      <c r="T6795">
        <v>0</v>
      </c>
    </row>
    <row r="6796" spans="1:20" x14ac:dyDescent="0.25">
      <c r="A6796" t="s">
        <v>54</v>
      </c>
      <c r="B6796">
        <v>13</v>
      </c>
      <c r="D6796">
        <v>0</v>
      </c>
      <c r="F6796">
        <v>0</v>
      </c>
      <c r="O6796">
        <v>0</v>
      </c>
      <c r="P6796">
        <v>0</v>
      </c>
      <c r="S6796">
        <v>0</v>
      </c>
      <c r="T6796">
        <v>0</v>
      </c>
    </row>
    <row r="6797" spans="1:20" x14ac:dyDescent="0.25">
      <c r="A6797" t="s">
        <v>55</v>
      </c>
      <c r="B6797">
        <v>13</v>
      </c>
      <c r="D6797">
        <v>0</v>
      </c>
      <c r="F6797">
        <v>0</v>
      </c>
      <c r="O6797">
        <v>0</v>
      </c>
      <c r="P6797">
        <v>0</v>
      </c>
      <c r="S6797">
        <v>0</v>
      </c>
      <c r="T6797">
        <v>0</v>
      </c>
    </row>
    <row r="6798" spans="1:20" x14ac:dyDescent="0.25">
      <c r="A6798" t="s">
        <v>56</v>
      </c>
      <c r="B6798">
        <v>13</v>
      </c>
      <c r="D6798">
        <v>0.92</v>
      </c>
      <c r="F6798">
        <v>0.92</v>
      </c>
      <c r="O6798">
        <v>0.92</v>
      </c>
      <c r="P6798">
        <v>0.92</v>
      </c>
      <c r="S6798">
        <v>0.92</v>
      </c>
      <c r="T6798">
        <v>0.92</v>
      </c>
    </row>
    <row r="6799" spans="1:20" x14ac:dyDescent="0.25">
      <c r="A6799" t="s">
        <v>57</v>
      </c>
      <c r="B6799">
        <v>13</v>
      </c>
      <c r="D6799">
        <v>100</v>
      </c>
      <c r="F6799">
        <v>100</v>
      </c>
      <c r="O6799">
        <v>100</v>
      </c>
      <c r="P6799">
        <v>100</v>
      </c>
      <c r="S6799">
        <v>100</v>
      </c>
      <c r="T6799">
        <v>100</v>
      </c>
    </row>
    <row r="6800" spans="1:20" x14ac:dyDescent="0.25">
      <c r="A6800" t="s">
        <v>58</v>
      </c>
      <c r="B6800">
        <v>13</v>
      </c>
      <c r="D6800">
        <v>2</v>
      </c>
      <c r="F6800">
        <v>2</v>
      </c>
      <c r="O6800">
        <v>2</v>
      </c>
      <c r="P6800">
        <v>2</v>
      </c>
      <c r="S6800">
        <v>2</v>
      </c>
      <c r="T6800">
        <v>2</v>
      </c>
    </row>
    <row r="6801" spans="1:20" x14ac:dyDescent="0.25">
      <c r="A6801" t="s">
        <v>59</v>
      </c>
      <c r="B6801">
        <v>13</v>
      </c>
      <c r="D6801">
        <v>0</v>
      </c>
      <c r="F6801">
        <v>0</v>
      </c>
      <c r="O6801">
        <v>0</v>
      </c>
      <c r="P6801">
        <v>0</v>
      </c>
      <c r="S6801">
        <v>0</v>
      </c>
      <c r="T6801">
        <v>0</v>
      </c>
    </row>
    <row r="6802" spans="1:20" x14ac:dyDescent="0.25">
      <c r="A6802" t="s">
        <v>698</v>
      </c>
      <c r="B6802">
        <v>13</v>
      </c>
      <c r="D6802">
        <v>0</v>
      </c>
      <c r="O6802">
        <v>0</v>
      </c>
      <c r="T6802">
        <v>0</v>
      </c>
    </row>
    <row r="6803" spans="1:20" x14ac:dyDescent="0.25">
      <c r="A6803" t="s">
        <v>677</v>
      </c>
      <c r="B6803">
        <v>13</v>
      </c>
      <c r="D6803">
        <v>444</v>
      </c>
      <c r="O6803">
        <v>748</v>
      </c>
      <c r="T6803">
        <v>390</v>
      </c>
    </row>
    <row r="6804" spans="1:20" x14ac:dyDescent="0.25">
      <c r="A6804" t="s">
        <v>78</v>
      </c>
      <c r="B6804">
        <v>13</v>
      </c>
      <c r="D6804">
        <v>12.1</v>
      </c>
      <c r="O6804">
        <v>20.399999999999999</v>
      </c>
      <c r="T6804">
        <v>10.6</v>
      </c>
    </row>
    <row r="6805" spans="1:20" x14ac:dyDescent="0.25">
      <c r="A6805" t="s">
        <v>699</v>
      </c>
      <c r="B6805">
        <v>13</v>
      </c>
      <c r="F6805">
        <v>0</v>
      </c>
      <c r="P6805">
        <v>0</v>
      </c>
      <c r="T6805">
        <v>0</v>
      </c>
    </row>
    <row r="6806" spans="1:20" x14ac:dyDescent="0.25">
      <c r="A6806" t="s">
        <v>700</v>
      </c>
      <c r="B6806">
        <v>13</v>
      </c>
      <c r="D6806">
        <v>0</v>
      </c>
      <c r="F6806">
        <v>1</v>
      </c>
      <c r="O6806">
        <v>0</v>
      </c>
      <c r="P6806">
        <v>1</v>
      </c>
      <c r="S6806">
        <v>0</v>
      </c>
      <c r="T6806">
        <v>0</v>
      </c>
    </row>
    <row r="6807" spans="1:20" x14ac:dyDescent="0.25">
      <c r="A6807" t="s">
        <v>701</v>
      </c>
      <c r="B6807">
        <v>13</v>
      </c>
      <c r="D6807">
        <v>0</v>
      </c>
      <c r="F6807">
        <v>0</v>
      </c>
      <c r="O6807">
        <v>0</v>
      </c>
      <c r="P6807">
        <v>0</v>
      </c>
      <c r="S6807">
        <v>0</v>
      </c>
      <c r="T6807">
        <v>0</v>
      </c>
    </row>
    <row r="6808" spans="1:20" x14ac:dyDescent="0.25">
      <c r="A6808" t="s">
        <v>52</v>
      </c>
      <c r="B6808">
        <v>13</v>
      </c>
      <c r="D6808">
        <v>1</v>
      </c>
      <c r="F6808">
        <v>1</v>
      </c>
      <c r="O6808">
        <v>1</v>
      </c>
      <c r="P6808">
        <v>1</v>
      </c>
      <c r="S6808">
        <v>1</v>
      </c>
      <c r="T6808">
        <v>1</v>
      </c>
    </row>
    <row r="6809" spans="1:20" x14ac:dyDescent="0.25">
      <c r="A6809" t="s">
        <v>702</v>
      </c>
      <c r="B6809">
        <v>13</v>
      </c>
      <c r="D6809">
        <v>15</v>
      </c>
      <c r="F6809">
        <v>9</v>
      </c>
      <c r="O6809">
        <v>60</v>
      </c>
      <c r="P6809">
        <v>9</v>
      </c>
      <c r="S6809">
        <v>15</v>
      </c>
      <c r="T6809">
        <v>60</v>
      </c>
    </row>
    <row r="6810" spans="1:20" x14ac:dyDescent="0.25">
      <c r="A6810" t="s">
        <v>43</v>
      </c>
      <c r="B6810">
        <v>13</v>
      </c>
      <c r="D6810">
        <v>50</v>
      </c>
      <c r="O6810">
        <v>50</v>
      </c>
      <c r="S6810">
        <v>50</v>
      </c>
      <c r="T6810">
        <v>50</v>
      </c>
    </row>
    <row r="6811" spans="1:20" x14ac:dyDescent="0.25">
      <c r="A6811" t="s">
        <v>44</v>
      </c>
      <c r="B6811">
        <v>13</v>
      </c>
      <c r="D6811">
        <v>0</v>
      </c>
      <c r="O6811">
        <v>0</v>
      </c>
      <c r="S6811">
        <v>0</v>
      </c>
      <c r="T6811">
        <v>0</v>
      </c>
    </row>
    <row r="6812" spans="1:20" x14ac:dyDescent="0.25">
      <c r="A6812" t="s">
        <v>47</v>
      </c>
      <c r="B6812">
        <v>13</v>
      </c>
      <c r="D6812">
        <v>2</v>
      </c>
      <c r="O6812">
        <v>1</v>
      </c>
      <c r="S6812">
        <v>2</v>
      </c>
      <c r="T6812">
        <v>2</v>
      </c>
    </row>
    <row r="6813" spans="1:20" x14ac:dyDescent="0.25">
      <c r="A6813" t="s">
        <v>703</v>
      </c>
      <c r="B6813">
        <v>13</v>
      </c>
      <c r="D6813">
        <v>0</v>
      </c>
      <c r="O6813">
        <v>0</v>
      </c>
      <c r="S6813">
        <v>0</v>
      </c>
      <c r="T6813">
        <v>0</v>
      </c>
    </row>
    <row r="6814" spans="1:20" x14ac:dyDescent="0.25">
      <c r="A6814" t="s">
        <v>704</v>
      </c>
      <c r="B6814">
        <v>13</v>
      </c>
      <c r="D6814">
        <v>0</v>
      </c>
      <c r="O6814">
        <v>0</v>
      </c>
      <c r="S6814">
        <v>0</v>
      </c>
      <c r="T6814">
        <v>0</v>
      </c>
    </row>
    <row r="6815" spans="1:20" x14ac:dyDescent="0.25">
      <c r="A6815" t="s">
        <v>705</v>
      </c>
      <c r="B6815">
        <v>13</v>
      </c>
      <c r="D6815">
        <v>0</v>
      </c>
      <c r="O6815">
        <v>0</v>
      </c>
      <c r="S6815">
        <v>0</v>
      </c>
      <c r="T6815">
        <v>0</v>
      </c>
    </row>
    <row r="6816" spans="1:20" x14ac:dyDescent="0.25">
      <c r="A6816" t="s">
        <v>706</v>
      </c>
      <c r="B6816">
        <v>13</v>
      </c>
      <c r="D6816">
        <v>0</v>
      </c>
      <c r="O6816">
        <v>0</v>
      </c>
      <c r="S6816">
        <v>0</v>
      </c>
      <c r="T6816">
        <v>0</v>
      </c>
    </row>
    <row r="6817" spans="1:26" x14ac:dyDescent="0.25">
      <c r="A6817" t="s">
        <v>707</v>
      </c>
      <c r="B6817">
        <v>13</v>
      </c>
      <c r="D6817">
        <v>1</v>
      </c>
      <c r="O6817">
        <v>1</v>
      </c>
      <c r="S6817">
        <v>1</v>
      </c>
      <c r="T6817">
        <v>1</v>
      </c>
    </row>
    <row r="6818" spans="1:26" x14ac:dyDescent="0.25">
      <c r="A6818" t="s">
        <v>708</v>
      </c>
      <c r="B6818">
        <v>13</v>
      </c>
      <c r="D6818">
        <v>0</v>
      </c>
      <c r="O6818">
        <v>0</v>
      </c>
      <c r="S6818">
        <v>0</v>
      </c>
      <c r="T6818">
        <v>0</v>
      </c>
    </row>
    <row r="6819" spans="1:26" x14ac:dyDescent="0.25">
      <c r="A6819" t="s">
        <v>709</v>
      </c>
      <c r="B6819">
        <v>13</v>
      </c>
      <c r="D6819">
        <v>50</v>
      </c>
      <c r="O6819">
        <v>50</v>
      </c>
      <c r="S6819">
        <v>50</v>
      </c>
      <c r="T6819">
        <v>50</v>
      </c>
    </row>
    <row r="6820" spans="1:26" x14ac:dyDescent="0.25">
      <c r="A6820" t="s">
        <v>710</v>
      </c>
      <c r="B6820">
        <v>13</v>
      </c>
      <c r="D6820">
        <v>3</v>
      </c>
      <c r="O6820">
        <v>3</v>
      </c>
      <c r="S6820">
        <v>3</v>
      </c>
      <c r="T6820">
        <v>3</v>
      </c>
    </row>
    <row r="6821" spans="1:26" x14ac:dyDescent="0.25">
      <c r="A6821" t="s">
        <v>711</v>
      </c>
      <c r="B6821">
        <v>13</v>
      </c>
      <c r="D6821">
        <v>0</v>
      </c>
      <c r="O6821">
        <v>0</v>
      </c>
      <c r="S6821">
        <v>0</v>
      </c>
      <c r="T6821">
        <v>0</v>
      </c>
    </row>
    <row r="6822" spans="1:26" x14ac:dyDescent="0.25">
      <c r="A6822" t="s">
        <v>712</v>
      </c>
      <c r="B6822">
        <v>13</v>
      </c>
      <c r="D6822">
        <v>0</v>
      </c>
      <c r="O6822">
        <v>0</v>
      </c>
      <c r="S6822">
        <v>0</v>
      </c>
      <c r="T6822">
        <v>0</v>
      </c>
    </row>
    <row r="6823" spans="1:26" x14ac:dyDescent="0.25">
      <c r="A6823" t="s">
        <v>713</v>
      </c>
      <c r="B6823">
        <v>13</v>
      </c>
      <c r="D6823">
        <v>0</v>
      </c>
      <c r="O6823">
        <v>0</v>
      </c>
      <c r="S6823">
        <v>0</v>
      </c>
      <c r="T6823">
        <v>0</v>
      </c>
    </row>
    <row r="6824" spans="1:26" x14ac:dyDescent="0.25">
      <c r="A6824" t="s">
        <v>718</v>
      </c>
      <c r="B6824">
        <v>13</v>
      </c>
      <c r="D6824">
        <v>0</v>
      </c>
      <c r="O6824">
        <v>0</v>
      </c>
      <c r="T6824">
        <v>0</v>
      </c>
    </row>
    <row r="6825" spans="1:26" x14ac:dyDescent="0.25">
      <c r="A6825" t="s">
        <v>405</v>
      </c>
      <c r="B6825">
        <v>13</v>
      </c>
      <c r="D6825">
        <v>0</v>
      </c>
    </row>
    <row r="6826" spans="1:26" x14ac:dyDescent="0.25">
      <c r="A6826" t="s">
        <v>719</v>
      </c>
      <c r="B6826">
        <v>13</v>
      </c>
      <c r="D6826">
        <v>0</v>
      </c>
      <c r="F6826">
        <v>0</v>
      </c>
      <c r="O6826">
        <v>0</v>
      </c>
      <c r="P6826">
        <v>0</v>
      </c>
      <c r="S6826">
        <v>0</v>
      </c>
      <c r="T6826">
        <v>0</v>
      </c>
    </row>
    <row r="6827" spans="1:26" x14ac:dyDescent="0.25">
      <c r="A6827" t="s">
        <v>34</v>
      </c>
      <c r="B6827">
        <v>42</v>
      </c>
      <c r="D6827">
        <v>92</v>
      </c>
      <c r="E6827">
        <v>92</v>
      </c>
      <c r="J6827">
        <v>96</v>
      </c>
      <c r="K6827">
        <v>96</v>
      </c>
      <c r="X6827">
        <v>91</v>
      </c>
      <c r="Z6827">
        <v>91</v>
      </c>
    </row>
    <row r="6828" spans="1:26" x14ac:dyDescent="0.25">
      <c r="A6828" t="s">
        <v>35</v>
      </c>
      <c r="B6828">
        <v>42</v>
      </c>
      <c r="D6828">
        <v>91</v>
      </c>
      <c r="E6828">
        <v>96</v>
      </c>
      <c r="J6828">
        <v>92</v>
      </c>
      <c r="K6828">
        <v>91</v>
      </c>
      <c r="X6828">
        <v>96</v>
      </c>
      <c r="Z6828">
        <v>92</v>
      </c>
    </row>
    <row r="6829" spans="1:26" x14ac:dyDescent="0.25">
      <c r="A6829" t="s">
        <v>36</v>
      </c>
      <c r="B6829">
        <v>42</v>
      </c>
      <c r="D6829">
        <v>0</v>
      </c>
      <c r="E6829">
        <v>2</v>
      </c>
      <c r="J6829">
        <v>0</v>
      </c>
      <c r="K6829">
        <v>0</v>
      </c>
      <c r="X6829">
        <v>2</v>
      </c>
      <c r="Z6829">
        <v>0</v>
      </c>
    </row>
    <row r="6830" spans="1:26" x14ac:dyDescent="0.25">
      <c r="A6830" t="s">
        <v>37</v>
      </c>
      <c r="B6830">
        <v>42</v>
      </c>
      <c r="D6830">
        <v>0</v>
      </c>
      <c r="E6830">
        <v>0</v>
      </c>
      <c r="J6830">
        <v>0</v>
      </c>
      <c r="X6830">
        <v>0</v>
      </c>
    </row>
    <row r="6831" spans="1:26" x14ac:dyDescent="0.25">
      <c r="A6831" t="s">
        <v>38</v>
      </c>
      <c r="B6831">
        <v>42</v>
      </c>
      <c r="D6831">
        <v>12</v>
      </c>
      <c r="E6831">
        <v>12</v>
      </c>
      <c r="J6831">
        <v>12</v>
      </c>
      <c r="K6831">
        <v>12</v>
      </c>
      <c r="X6831">
        <v>12</v>
      </c>
      <c r="Z6831">
        <v>12</v>
      </c>
    </row>
    <row r="6832" spans="1:26" x14ac:dyDescent="0.25">
      <c r="A6832" t="s">
        <v>39</v>
      </c>
      <c r="B6832">
        <v>42</v>
      </c>
    </row>
    <row r="6833" spans="1:26" x14ac:dyDescent="0.25">
      <c r="A6833" t="s">
        <v>694</v>
      </c>
      <c r="B6833">
        <v>42</v>
      </c>
    </row>
    <row r="6834" spans="1:26" x14ac:dyDescent="0.25">
      <c r="A6834" t="s">
        <v>40</v>
      </c>
      <c r="B6834">
        <v>42</v>
      </c>
    </row>
    <row r="6835" spans="1:26" x14ac:dyDescent="0.25">
      <c r="A6835" t="s">
        <v>41</v>
      </c>
      <c r="B6835">
        <v>42</v>
      </c>
    </row>
    <row r="6836" spans="1:26" x14ac:dyDescent="0.25">
      <c r="A6836" t="s">
        <v>42</v>
      </c>
      <c r="B6836">
        <v>42</v>
      </c>
      <c r="E6836">
        <v>45</v>
      </c>
      <c r="J6836">
        <v>50</v>
      </c>
      <c r="X6836">
        <v>50</v>
      </c>
    </row>
    <row r="6837" spans="1:26" x14ac:dyDescent="0.25">
      <c r="A6837" t="s">
        <v>876</v>
      </c>
      <c r="B6837">
        <v>42</v>
      </c>
      <c r="E6837">
        <v>2</v>
      </c>
      <c r="J6837">
        <v>1</v>
      </c>
      <c r="X6837">
        <v>0</v>
      </c>
    </row>
    <row r="6838" spans="1:26" x14ac:dyDescent="0.25">
      <c r="A6838" t="s">
        <v>48</v>
      </c>
      <c r="B6838">
        <v>42</v>
      </c>
      <c r="D6838">
        <v>1900</v>
      </c>
      <c r="E6838">
        <v>1900</v>
      </c>
      <c r="J6838">
        <v>1900</v>
      </c>
      <c r="K6838">
        <v>1900</v>
      </c>
      <c r="X6838">
        <v>1900</v>
      </c>
      <c r="Z6838">
        <v>1900</v>
      </c>
    </row>
    <row r="6839" spans="1:26" x14ac:dyDescent="0.25">
      <c r="A6839" t="s">
        <v>696</v>
      </c>
      <c r="B6839">
        <v>42</v>
      </c>
      <c r="D6839">
        <v>0</v>
      </c>
      <c r="E6839">
        <v>3539</v>
      </c>
      <c r="J6839">
        <v>0</v>
      </c>
      <c r="K6839">
        <v>0</v>
      </c>
      <c r="X6839">
        <v>3433</v>
      </c>
      <c r="Z6839">
        <v>0</v>
      </c>
    </row>
    <row r="6840" spans="1:26" x14ac:dyDescent="0.25">
      <c r="A6840" t="s">
        <v>50</v>
      </c>
      <c r="B6840">
        <v>42</v>
      </c>
      <c r="D6840">
        <v>0</v>
      </c>
      <c r="E6840">
        <v>3539</v>
      </c>
      <c r="J6840">
        <v>0</v>
      </c>
      <c r="K6840">
        <v>0</v>
      </c>
      <c r="X6840">
        <v>3433</v>
      </c>
      <c r="Z6840">
        <v>0</v>
      </c>
    </row>
    <row r="6841" spans="1:26" x14ac:dyDescent="0.25">
      <c r="A6841" t="s">
        <v>697</v>
      </c>
      <c r="B6841">
        <v>42</v>
      </c>
      <c r="D6841">
        <v>1</v>
      </c>
      <c r="E6841">
        <v>1</v>
      </c>
      <c r="J6841">
        <v>1</v>
      </c>
      <c r="K6841">
        <v>1</v>
      </c>
      <c r="X6841">
        <v>1</v>
      </c>
      <c r="Z6841">
        <v>1</v>
      </c>
    </row>
    <row r="6842" spans="1:26" x14ac:dyDescent="0.25">
      <c r="A6842" t="s">
        <v>51</v>
      </c>
      <c r="B6842">
        <v>42</v>
      </c>
      <c r="D6842">
        <v>0</v>
      </c>
      <c r="E6842">
        <v>0</v>
      </c>
      <c r="J6842">
        <v>0</v>
      </c>
      <c r="K6842">
        <v>0</v>
      </c>
      <c r="X6842">
        <v>0</v>
      </c>
      <c r="Z6842">
        <v>0</v>
      </c>
    </row>
    <row r="6843" spans="1:26" x14ac:dyDescent="0.25">
      <c r="A6843" t="s">
        <v>53</v>
      </c>
      <c r="B6843">
        <v>42</v>
      </c>
      <c r="D6843">
        <v>0</v>
      </c>
      <c r="E6843">
        <v>1200</v>
      </c>
      <c r="J6843">
        <v>0</v>
      </c>
      <c r="K6843">
        <v>0</v>
      </c>
      <c r="X6843">
        <v>800</v>
      </c>
      <c r="Z6843">
        <v>0</v>
      </c>
    </row>
    <row r="6844" spans="1:26" x14ac:dyDescent="0.25">
      <c r="A6844" t="s">
        <v>54</v>
      </c>
      <c r="B6844">
        <v>42</v>
      </c>
      <c r="D6844">
        <v>0</v>
      </c>
      <c r="E6844">
        <v>0</v>
      </c>
      <c r="J6844">
        <v>0</v>
      </c>
      <c r="K6844">
        <v>0</v>
      </c>
      <c r="X6844">
        <v>0</v>
      </c>
      <c r="Z6844">
        <v>0</v>
      </c>
    </row>
    <row r="6845" spans="1:26" x14ac:dyDescent="0.25">
      <c r="A6845" t="s">
        <v>55</v>
      </c>
      <c r="B6845">
        <v>42</v>
      </c>
      <c r="D6845">
        <v>0</v>
      </c>
      <c r="E6845">
        <v>0</v>
      </c>
      <c r="J6845">
        <v>0</v>
      </c>
      <c r="K6845">
        <v>0</v>
      </c>
      <c r="X6845">
        <v>0</v>
      </c>
      <c r="Z6845">
        <v>0</v>
      </c>
    </row>
    <row r="6846" spans="1:26" x14ac:dyDescent="0.25">
      <c r="A6846" t="s">
        <v>56</v>
      </c>
      <c r="B6846">
        <v>42</v>
      </c>
      <c r="D6846">
        <v>0.9</v>
      </c>
      <c r="E6846">
        <v>0.9</v>
      </c>
      <c r="J6846">
        <v>0.9</v>
      </c>
      <c r="K6846">
        <v>0.9</v>
      </c>
      <c r="X6846">
        <v>0.9</v>
      </c>
      <c r="Z6846">
        <v>0.9</v>
      </c>
    </row>
    <row r="6847" spans="1:26" x14ac:dyDescent="0.25">
      <c r="A6847" t="s">
        <v>57</v>
      </c>
      <c r="B6847">
        <v>42</v>
      </c>
      <c r="D6847">
        <v>100</v>
      </c>
      <c r="E6847">
        <v>100</v>
      </c>
      <c r="J6847">
        <v>100</v>
      </c>
      <c r="K6847">
        <v>100</v>
      </c>
      <c r="X6847">
        <v>100</v>
      </c>
      <c r="Z6847">
        <v>100</v>
      </c>
    </row>
    <row r="6848" spans="1:26" x14ac:dyDescent="0.25">
      <c r="A6848" t="s">
        <v>58</v>
      </c>
      <c r="B6848">
        <v>42</v>
      </c>
      <c r="D6848">
        <v>2</v>
      </c>
      <c r="E6848">
        <v>2</v>
      </c>
      <c r="J6848">
        <v>2</v>
      </c>
      <c r="K6848">
        <v>2</v>
      </c>
      <c r="X6848">
        <v>2</v>
      </c>
      <c r="Z6848">
        <v>2</v>
      </c>
    </row>
    <row r="6849" spans="1:26" x14ac:dyDescent="0.25">
      <c r="A6849" t="s">
        <v>59</v>
      </c>
      <c r="B6849">
        <v>42</v>
      </c>
      <c r="D6849">
        <v>0</v>
      </c>
      <c r="E6849">
        <v>0</v>
      </c>
      <c r="J6849">
        <v>0</v>
      </c>
      <c r="K6849">
        <v>0</v>
      </c>
      <c r="X6849">
        <v>0</v>
      </c>
      <c r="Z6849">
        <v>0</v>
      </c>
    </row>
    <row r="6850" spans="1:26" x14ac:dyDescent="0.25">
      <c r="A6850" t="s">
        <v>698</v>
      </c>
      <c r="B6850">
        <v>42</v>
      </c>
      <c r="E6850">
        <v>0</v>
      </c>
      <c r="J6850">
        <v>0</v>
      </c>
      <c r="X6850">
        <v>0</v>
      </c>
    </row>
    <row r="6851" spans="1:26" x14ac:dyDescent="0.25">
      <c r="A6851" t="s">
        <v>677</v>
      </c>
      <c r="B6851">
        <v>42</v>
      </c>
      <c r="E6851">
        <v>177</v>
      </c>
      <c r="J6851">
        <v>250</v>
      </c>
      <c r="X6851">
        <v>225</v>
      </c>
    </row>
    <row r="6852" spans="1:26" x14ac:dyDescent="0.25">
      <c r="A6852" t="s">
        <v>78</v>
      </c>
      <c r="B6852">
        <v>42</v>
      </c>
      <c r="E6852">
        <v>2.7</v>
      </c>
      <c r="J6852">
        <v>3.4</v>
      </c>
      <c r="X6852">
        <v>3.1</v>
      </c>
    </row>
    <row r="6853" spans="1:26" x14ac:dyDescent="0.25">
      <c r="A6853" t="s">
        <v>699</v>
      </c>
      <c r="B6853">
        <v>42</v>
      </c>
      <c r="E6853">
        <v>0</v>
      </c>
      <c r="K6853">
        <v>0</v>
      </c>
      <c r="Z6853">
        <v>0</v>
      </c>
    </row>
    <row r="6854" spans="1:26" x14ac:dyDescent="0.25">
      <c r="A6854" t="s">
        <v>700</v>
      </c>
      <c r="B6854">
        <v>42</v>
      </c>
      <c r="D6854">
        <v>0</v>
      </c>
      <c r="E6854">
        <v>0</v>
      </c>
      <c r="J6854">
        <v>0</v>
      </c>
      <c r="K6854">
        <v>1</v>
      </c>
      <c r="X6854">
        <v>0</v>
      </c>
      <c r="Z6854">
        <v>1</v>
      </c>
    </row>
    <row r="6855" spans="1:26" x14ac:dyDescent="0.25">
      <c r="A6855" t="s">
        <v>701</v>
      </c>
      <c r="B6855">
        <v>42</v>
      </c>
      <c r="D6855">
        <v>0</v>
      </c>
      <c r="E6855">
        <v>0</v>
      </c>
      <c r="J6855">
        <v>0</v>
      </c>
      <c r="K6855">
        <v>0</v>
      </c>
      <c r="X6855">
        <v>0</v>
      </c>
      <c r="Z6855">
        <v>0</v>
      </c>
    </row>
    <row r="6856" spans="1:26" x14ac:dyDescent="0.25">
      <c r="A6856" t="s">
        <v>52</v>
      </c>
      <c r="B6856">
        <v>42</v>
      </c>
      <c r="D6856">
        <v>1</v>
      </c>
      <c r="E6856">
        <v>1</v>
      </c>
      <c r="J6856">
        <v>1</v>
      </c>
      <c r="K6856">
        <v>1</v>
      </c>
      <c r="X6856">
        <v>1</v>
      </c>
      <c r="Z6856">
        <v>1</v>
      </c>
    </row>
    <row r="6857" spans="1:26" x14ac:dyDescent="0.25">
      <c r="A6857" t="s">
        <v>702</v>
      </c>
      <c r="B6857">
        <v>42</v>
      </c>
      <c r="D6857">
        <v>15</v>
      </c>
      <c r="E6857">
        <v>60</v>
      </c>
      <c r="J6857">
        <v>60</v>
      </c>
      <c r="K6857">
        <v>9</v>
      </c>
      <c r="X6857">
        <v>25</v>
      </c>
      <c r="Z6857">
        <v>9</v>
      </c>
    </row>
    <row r="6858" spans="1:26" x14ac:dyDescent="0.25">
      <c r="A6858" t="s">
        <v>43</v>
      </c>
      <c r="B6858">
        <v>42</v>
      </c>
      <c r="E6858">
        <v>50</v>
      </c>
      <c r="X6858">
        <v>50</v>
      </c>
    </row>
    <row r="6859" spans="1:26" x14ac:dyDescent="0.25">
      <c r="A6859" t="s">
        <v>44</v>
      </c>
      <c r="B6859">
        <v>42</v>
      </c>
      <c r="E6859">
        <v>0</v>
      </c>
      <c r="X6859">
        <v>0</v>
      </c>
    </row>
    <row r="6860" spans="1:26" x14ac:dyDescent="0.25">
      <c r="A6860" t="s">
        <v>718</v>
      </c>
      <c r="B6860">
        <v>42</v>
      </c>
      <c r="E6860">
        <v>0</v>
      </c>
      <c r="J6860">
        <v>0</v>
      </c>
      <c r="X6860">
        <v>0</v>
      </c>
    </row>
    <row r="6861" spans="1:26" x14ac:dyDescent="0.25">
      <c r="A6861" t="s">
        <v>405</v>
      </c>
      <c r="B6861">
        <v>42</v>
      </c>
      <c r="X6861">
        <v>0</v>
      </c>
    </row>
    <row r="6862" spans="1:26" x14ac:dyDescent="0.25">
      <c r="A6862" t="s">
        <v>719</v>
      </c>
      <c r="B6862">
        <v>42</v>
      </c>
      <c r="D6862">
        <v>0</v>
      </c>
      <c r="E6862">
        <v>1333</v>
      </c>
      <c r="J6862">
        <v>0</v>
      </c>
      <c r="K6862">
        <v>0</v>
      </c>
      <c r="X6862">
        <v>889</v>
      </c>
      <c r="Z6862">
        <v>0</v>
      </c>
    </row>
    <row r="6863" spans="1:26" x14ac:dyDescent="0.25">
      <c r="A6863" t="s">
        <v>34</v>
      </c>
      <c r="B6863">
        <v>54</v>
      </c>
      <c r="E6863">
        <v>53</v>
      </c>
      <c r="F6863">
        <v>53</v>
      </c>
      <c r="I6863">
        <v>4921</v>
      </c>
      <c r="J6863">
        <v>4921</v>
      </c>
    </row>
    <row r="6864" spans="1:26" x14ac:dyDescent="0.25">
      <c r="A6864" t="s">
        <v>35</v>
      </c>
      <c r="B6864">
        <v>54</v>
      </c>
      <c r="E6864">
        <v>4921</v>
      </c>
      <c r="F6864">
        <v>4920</v>
      </c>
      <c r="I6864">
        <v>4920</v>
      </c>
      <c r="J6864">
        <v>53</v>
      </c>
    </row>
    <row r="6865" spans="1:10" x14ac:dyDescent="0.25">
      <c r="A6865" t="s">
        <v>36</v>
      </c>
      <c r="B6865">
        <v>54</v>
      </c>
      <c r="E6865">
        <v>0</v>
      </c>
      <c r="F6865">
        <v>0</v>
      </c>
      <c r="I6865">
        <v>0</v>
      </c>
      <c r="J6865">
        <v>1</v>
      </c>
    </row>
    <row r="6866" spans="1:10" x14ac:dyDescent="0.25">
      <c r="A6866" t="s">
        <v>37</v>
      </c>
      <c r="B6866">
        <v>54</v>
      </c>
      <c r="E6866">
        <v>0</v>
      </c>
      <c r="I6866">
        <v>0</v>
      </c>
      <c r="J6866">
        <v>0</v>
      </c>
    </row>
    <row r="6867" spans="1:10" x14ac:dyDescent="0.25">
      <c r="A6867" t="s">
        <v>38</v>
      </c>
      <c r="B6867">
        <v>54</v>
      </c>
      <c r="E6867">
        <v>12</v>
      </c>
      <c r="F6867">
        <v>12</v>
      </c>
      <c r="I6867">
        <v>12</v>
      </c>
      <c r="J6867">
        <v>12</v>
      </c>
    </row>
    <row r="6868" spans="1:10" x14ac:dyDescent="0.25">
      <c r="A6868" t="s">
        <v>39</v>
      </c>
      <c r="B6868">
        <v>54</v>
      </c>
    </row>
    <row r="6869" spans="1:10" x14ac:dyDescent="0.25">
      <c r="A6869" t="s">
        <v>694</v>
      </c>
      <c r="B6869">
        <v>54</v>
      </c>
    </row>
    <row r="6870" spans="1:10" x14ac:dyDescent="0.25">
      <c r="A6870" t="s">
        <v>40</v>
      </c>
      <c r="B6870">
        <v>54</v>
      </c>
    </row>
    <row r="6871" spans="1:10" x14ac:dyDescent="0.25">
      <c r="A6871" t="s">
        <v>41</v>
      </c>
      <c r="B6871">
        <v>54</v>
      </c>
    </row>
    <row r="6872" spans="1:10" x14ac:dyDescent="0.25">
      <c r="A6872" t="s">
        <v>42</v>
      </c>
      <c r="B6872">
        <v>54</v>
      </c>
      <c r="E6872">
        <v>45</v>
      </c>
      <c r="J6872">
        <v>45</v>
      </c>
    </row>
    <row r="6873" spans="1:10" x14ac:dyDescent="0.25">
      <c r="A6873" t="s">
        <v>876</v>
      </c>
      <c r="B6873">
        <v>54</v>
      </c>
      <c r="E6873">
        <v>1</v>
      </c>
      <c r="J6873">
        <v>2</v>
      </c>
    </row>
    <row r="6874" spans="1:10" x14ac:dyDescent="0.25">
      <c r="A6874" t="s">
        <v>48</v>
      </c>
      <c r="B6874">
        <v>54</v>
      </c>
      <c r="E6874">
        <v>1900</v>
      </c>
      <c r="F6874">
        <v>1900</v>
      </c>
      <c r="I6874">
        <v>1900</v>
      </c>
      <c r="J6874">
        <v>1900</v>
      </c>
    </row>
    <row r="6875" spans="1:10" x14ac:dyDescent="0.25">
      <c r="A6875" t="s">
        <v>696</v>
      </c>
      <c r="B6875">
        <v>54</v>
      </c>
      <c r="E6875">
        <v>0</v>
      </c>
      <c r="F6875">
        <v>0</v>
      </c>
      <c r="I6875">
        <v>0</v>
      </c>
      <c r="J6875">
        <v>1863</v>
      </c>
    </row>
    <row r="6876" spans="1:10" x14ac:dyDescent="0.25">
      <c r="A6876" t="s">
        <v>50</v>
      </c>
      <c r="B6876">
        <v>54</v>
      </c>
      <c r="E6876">
        <v>0</v>
      </c>
      <c r="F6876">
        <v>0</v>
      </c>
      <c r="I6876">
        <v>0</v>
      </c>
      <c r="J6876">
        <v>1863</v>
      </c>
    </row>
    <row r="6877" spans="1:10" x14ac:dyDescent="0.25">
      <c r="A6877" t="s">
        <v>697</v>
      </c>
      <c r="B6877">
        <v>54</v>
      </c>
      <c r="E6877">
        <v>1</v>
      </c>
      <c r="F6877">
        <v>1</v>
      </c>
      <c r="I6877">
        <v>1</v>
      </c>
      <c r="J6877">
        <v>1</v>
      </c>
    </row>
    <row r="6878" spans="1:10" x14ac:dyDescent="0.25">
      <c r="A6878" t="s">
        <v>51</v>
      </c>
      <c r="B6878">
        <v>54</v>
      </c>
      <c r="E6878">
        <v>0</v>
      </c>
      <c r="F6878">
        <v>0</v>
      </c>
      <c r="I6878">
        <v>0</v>
      </c>
      <c r="J6878">
        <v>0</v>
      </c>
    </row>
    <row r="6879" spans="1:10" x14ac:dyDescent="0.25">
      <c r="A6879" t="s">
        <v>53</v>
      </c>
      <c r="B6879">
        <v>54</v>
      </c>
      <c r="E6879">
        <v>0</v>
      </c>
      <c r="F6879">
        <v>0</v>
      </c>
      <c r="I6879">
        <v>0</v>
      </c>
      <c r="J6879">
        <v>143</v>
      </c>
    </row>
    <row r="6880" spans="1:10" x14ac:dyDescent="0.25">
      <c r="A6880" t="s">
        <v>54</v>
      </c>
      <c r="B6880">
        <v>54</v>
      </c>
      <c r="E6880">
        <v>0</v>
      </c>
      <c r="F6880">
        <v>0</v>
      </c>
      <c r="I6880">
        <v>0</v>
      </c>
      <c r="J6880">
        <v>0</v>
      </c>
    </row>
    <row r="6881" spans="1:10" x14ac:dyDescent="0.25">
      <c r="A6881" t="s">
        <v>55</v>
      </c>
      <c r="B6881">
        <v>54</v>
      </c>
      <c r="E6881">
        <v>0</v>
      </c>
      <c r="F6881">
        <v>0</v>
      </c>
      <c r="I6881">
        <v>0</v>
      </c>
      <c r="J6881">
        <v>0</v>
      </c>
    </row>
    <row r="6882" spans="1:10" x14ac:dyDescent="0.25">
      <c r="A6882" t="s">
        <v>56</v>
      </c>
      <c r="B6882">
        <v>54</v>
      </c>
      <c r="E6882">
        <v>0.9</v>
      </c>
      <c r="F6882">
        <v>0.9</v>
      </c>
      <c r="I6882">
        <v>0.9</v>
      </c>
      <c r="J6882">
        <v>0.9</v>
      </c>
    </row>
    <row r="6883" spans="1:10" x14ac:dyDescent="0.25">
      <c r="A6883" t="s">
        <v>57</v>
      </c>
      <c r="B6883">
        <v>54</v>
      </c>
      <c r="E6883">
        <v>100</v>
      </c>
      <c r="F6883">
        <v>100</v>
      </c>
      <c r="I6883">
        <v>100</v>
      </c>
      <c r="J6883">
        <v>100</v>
      </c>
    </row>
    <row r="6884" spans="1:10" x14ac:dyDescent="0.25">
      <c r="A6884" t="s">
        <v>58</v>
      </c>
      <c r="B6884">
        <v>54</v>
      </c>
      <c r="E6884">
        <v>2</v>
      </c>
      <c r="F6884">
        <v>2</v>
      </c>
      <c r="I6884">
        <v>2</v>
      </c>
      <c r="J6884">
        <v>2</v>
      </c>
    </row>
    <row r="6885" spans="1:10" x14ac:dyDescent="0.25">
      <c r="A6885" t="s">
        <v>59</v>
      </c>
      <c r="B6885">
        <v>54</v>
      </c>
      <c r="E6885">
        <v>0</v>
      </c>
      <c r="F6885">
        <v>0</v>
      </c>
      <c r="I6885">
        <v>0</v>
      </c>
      <c r="J6885">
        <v>0</v>
      </c>
    </row>
    <row r="6886" spans="1:10" x14ac:dyDescent="0.25">
      <c r="A6886" t="s">
        <v>698</v>
      </c>
      <c r="B6886">
        <v>54</v>
      </c>
      <c r="E6886">
        <v>0</v>
      </c>
      <c r="J6886">
        <v>0</v>
      </c>
    </row>
    <row r="6887" spans="1:10" x14ac:dyDescent="0.25">
      <c r="A6887" t="s">
        <v>677</v>
      </c>
      <c r="B6887">
        <v>54</v>
      </c>
      <c r="E6887">
        <v>279</v>
      </c>
      <c r="J6887">
        <v>176</v>
      </c>
    </row>
    <row r="6888" spans="1:10" x14ac:dyDescent="0.25">
      <c r="A6888" t="s">
        <v>78</v>
      </c>
      <c r="B6888">
        <v>54</v>
      </c>
      <c r="E6888">
        <v>4.2</v>
      </c>
      <c r="J6888">
        <v>2.7</v>
      </c>
    </row>
    <row r="6889" spans="1:10" x14ac:dyDescent="0.25">
      <c r="A6889" t="s">
        <v>699</v>
      </c>
      <c r="B6889">
        <v>54</v>
      </c>
      <c r="F6889">
        <v>0</v>
      </c>
      <c r="J6889">
        <v>0</v>
      </c>
    </row>
    <row r="6890" spans="1:10" x14ac:dyDescent="0.25">
      <c r="A6890" t="s">
        <v>700</v>
      </c>
      <c r="B6890">
        <v>54</v>
      </c>
      <c r="E6890">
        <v>0</v>
      </c>
      <c r="F6890">
        <v>1</v>
      </c>
      <c r="I6890">
        <v>0</v>
      </c>
      <c r="J6890">
        <v>0</v>
      </c>
    </row>
    <row r="6891" spans="1:10" x14ac:dyDescent="0.25">
      <c r="A6891" t="s">
        <v>701</v>
      </c>
      <c r="B6891">
        <v>54</v>
      </c>
      <c r="E6891">
        <v>0</v>
      </c>
      <c r="F6891">
        <v>0</v>
      </c>
      <c r="I6891">
        <v>0</v>
      </c>
      <c r="J6891">
        <v>0</v>
      </c>
    </row>
    <row r="6892" spans="1:10" x14ac:dyDescent="0.25">
      <c r="A6892" t="s">
        <v>52</v>
      </c>
      <c r="B6892">
        <v>54</v>
      </c>
      <c r="E6892">
        <v>1</v>
      </c>
      <c r="F6892">
        <v>1</v>
      </c>
      <c r="I6892">
        <v>1</v>
      </c>
      <c r="J6892">
        <v>1</v>
      </c>
    </row>
    <row r="6893" spans="1:10" x14ac:dyDescent="0.25">
      <c r="A6893" t="s">
        <v>702</v>
      </c>
      <c r="B6893">
        <v>54</v>
      </c>
      <c r="E6893">
        <v>60</v>
      </c>
      <c r="F6893">
        <v>9</v>
      </c>
      <c r="I6893">
        <v>15</v>
      </c>
      <c r="J6893">
        <v>60</v>
      </c>
    </row>
    <row r="6894" spans="1:10" x14ac:dyDescent="0.25">
      <c r="A6894" t="s">
        <v>43</v>
      </c>
      <c r="B6894">
        <v>54</v>
      </c>
      <c r="J6894">
        <v>50</v>
      </c>
    </row>
    <row r="6895" spans="1:10" x14ac:dyDescent="0.25">
      <c r="A6895" t="s">
        <v>44</v>
      </c>
      <c r="B6895">
        <v>54</v>
      </c>
      <c r="J6895">
        <v>0</v>
      </c>
    </row>
    <row r="6896" spans="1:10" x14ac:dyDescent="0.25">
      <c r="A6896" t="s">
        <v>718</v>
      </c>
      <c r="B6896">
        <v>54</v>
      </c>
      <c r="E6896">
        <v>0</v>
      </c>
      <c r="J6896">
        <v>0</v>
      </c>
    </row>
    <row r="6897" spans="1:11" x14ac:dyDescent="0.25">
      <c r="A6897" t="s">
        <v>405</v>
      </c>
      <c r="B6897">
        <v>54</v>
      </c>
      <c r="E6897">
        <v>0</v>
      </c>
    </row>
    <row r="6898" spans="1:11" x14ac:dyDescent="0.25">
      <c r="A6898" t="s">
        <v>719</v>
      </c>
      <c r="B6898">
        <v>54</v>
      </c>
      <c r="E6898">
        <v>0</v>
      </c>
      <c r="F6898">
        <v>0</v>
      </c>
      <c r="I6898">
        <v>0</v>
      </c>
      <c r="J6898">
        <v>159</v>
      </c>
    </row>
    <row r="6899" spans="1:11" x14ac:dyDescent="0.25">
      <c r="A6899" t="s">
        <v>34</v>
      </c>
      <c r="B6899">
        <v>55</v>
      </c>
      <c r="D6899">
        <v>52</v>
      </c>
      <c r="E6899">
        <v>52</v>
      </c>
      <c r="J6899">
        <v>4919</v>
      </c>
      <c r="K6899">
        <v>4919</v>
      </c>
    </row>
    <row r="6900" spans="1:11" x14ac:dyDescent="0.25">
      <c r="A6900" t="s">
        <v>35</v>
      </c>
      <c r="B6900">
        <v>55</v>
      </c>
      <c r="D6900">
        <v>4920</v>
      </c>
      <c r="E6900">
        <v>4919</v>
      </c>
      <c r="J6900">
        <v>52</v>
      </c>
      <c r="K6900">
        <v>4920</v>
      </c>
    </row>
    <row r="6901" spans="1:11" x14ac:dyDescent="0.25">
      <c r="A6901" t="s">
        <v>36</v>
      </c>
      <c r="B6901">
        <v>55</v>
      </c>
      <c r="D6901">
        <v>2</v>
      </c>
      <c r="E6901">
        <v>1</v>
      </c>
      <c r="J6901">
        <v>0</v>
      </c>
      <c r="K6901">
        <v>0</v>
      </c>
    </row>
    <row r="6902" spans="1:11" x14ac:dyDescent="0.25">
      <c r="A6902" t="s">
        <v>37</v>
      </c>
      <c r="B6902">
        <v>55</v>
      </c>
      <c r="D6902">
        <v>0</v>
      </c>
      <c r="E6902">
        <v>0</v>
      </c>
      <c r="J6902">
        <v>0</v>
      </c>
    </row>
    <row r="6903" spans="1:11" x14ac:dyDescent="0.25">
      <c r="A6903" t="s">
        <v>38</v>
      </c>
      <c r="B6903">
        <v>55</v>
      </c>
      <c r="D6903">
        <v>12</v>
      </c>
      <c r="E6903">
        <v>12</v>
      </c>
      <c r="J6903">
        <v>12</v>
      </c>
      <c r="K6903">
        <v>12</v>
      </c>
    </row>
    <row r="6904" spans="1:11" x14ac:dyDescent="0.25">
      <c r="A6904" t="s">
        <v>39</v>
      </c>
      <c r="B6904">
        <v>55</v>
      </c>
      <c r="D6904">
        <v>200</v>
      </c>
    </row>
    <row r="6905" spans="1:11" x14ac:dyDescent="0.25">
      <c r="A6905" t="s">
        <v>694</v>
      </c>
      <c r="B6905">
        <v>55</v>
      </c>
      <c r="D6905">
        <v>25</v>
      </c>
    </row>
    <row r="6906" spans="1:11" x14ac:dyDescent="0.25">
      <c r="A6906" t="s">
        <v>40</v>
      </c>
      <c r="B6906">
        <v>55</v>
      </c>
      <c r="D6906">
        <v>2</v>
      </c>
    </row>
    <row r="6907" spans="1:11" x14ac:dyDescent="0.25">
      <c r="A6907" t="s">
        <v>41</v>
      </c>
      <c r="B6907">
        <v>55</v>
      </c>
    </row>
    <row r="6908" spans="1:11" x14ac:dyDescent="0.25">
      <c r="A6908" t="s">
        <v>42</v>
      </c>
      <c r="B6908">
        <v>55</v>
      </c>
      <c r="E6908">
        <v>45</v>
      </c>
      <c r="J6908">
        <v>45</v>
      </c>
    </row>
    <row r="6909" spans="1:11" x14ac:dyDescent="0.25">
      <c r="A6909" t="s">
        <v>876</v>
      </c>
      <c r="B6909">
        <v>55</v>
      </c>
      <c r="E6909">
        <v>0</v>
      </c>
      <c r="J6909">
        <v>1</v>
      </c>
    </row>
    <row r="6910" spans="1:11" x14ac:dyDescent="0.25">
      <c r="A6910" t="s">
        <v>48</v>
      </c>
      <c r="B6910">
        <v>55</v>
      </c>
      <c r="D6910">
        <v>1900</v>
      </c>
      <c r="E6910">
        <v>1900</v>
      </c>
      <c r="J6910">
        <v>1900</v>
      </c>
      <c r="K6910">
        <v>1900</v>
      </c>
    </row>
    <row r="6911" spans="1:11" x14ac:dyDescent="0.25">
      <c r="A6911" t="s">
        <v>696</v>
      </c>
      <c r="B6911">
        <v>55</v>
      </c>
      <c r="D6911">
        <v>3433</v>
      </c>
      <c r="E6911">
        <v>1863</v>
      </c>
      <c r="J6911">
        <v>0</v>
      </c>
      <c r="K6911">
        <v>0</v>
      </c>
    </row>
    <row r="6912" spans="1:11" x14ac:dyDescent="0.25">
      <c r="A6912" t="s">
        <v>50</v>
      </c>
      <c r="B6912">
        <v>55</v>
      </c>
      <c r="D6912">
        <v>3433</v>
      </c>
      <c r="E6912">
        <v>1863</v>
      </c>
      <c r="J6912">
        <v>0</v>
      </c>
      <c r="K6912">
        <v>0</v>
      </c>
    </row>
    <row r="6913" spans="1:11" x14ac:dyDescent="0.25">
      <c r="A6913" t="s">
        <v>697</v>
      </c>
      <c r="B6913">
        <v>55</v>
      </c>
      <c r="D6913">
        <v>1</v>
      </c>
      <c r="E6913">
        <v>1</v>
      </c>
      <c r="J6913">
        <v>1</v>
      </c>
      <c r="K6913">
        <v>1</v>
      </c>
    </row>
    <row r="6914" spans="1:11" x14ac:dyDescent="0.25">
      <c r="A6914" t="s">
        <v>51</v>
      </c>
      <c r="B6914">
        <v>55</v>
      </c>
      <c r="D6914">
        <v>0</v>
      </c>
      <c r="E6914">
        <v>0</v>
      </c>
      <c r="J6914">
        <v>0</v>
      </c>
      <c r="K6914">
        <v>0</v>
      </c>
    </row>
    <row r="6915" spans="1:11" x14ac:dyDescent="0.25">
      <c r="A6915" t="s">
        <v>53</v>
      </c>
      <c r="B6915">
        <v>55</v>
      </c>
      <c r="D6915">
        <v>422</v>
      </c>
      <c r="E6915">
        <v>263</v>
      </c>
      <c r="J6915">
        <v>0</v>
      </c>
      <c r="K6915">
        <v>0</v>
      </c>
    </row>
    <row r="6916" spans="1:11" x14ac:dyDescent="0.25">
      <c r="A6916" t="s">
        <v>54</v>
      </c>
      <c r="B6916">
        <v>55</v>
      </c>
      <c r="D6916">
        <v>0</v>
      </c>
      <c r="E6916">
        <v>0</v>
      </c>
      <c r="J6916">
        <v>0</v>
      </c>
      <c r="K6916">
        <v>0</v>
      </c>
    </row>
    <row r="6917" spans="1:11" x14ac:dyDescent="0.25">
      <c r="A6917" t="s">
        <v>55</v>
      </c>
      <c r="B6917">
        <v>55</v>
      </c>
      <c r="D6917">
        <v>0</v>
      </c>
      <c r="E6917">
        <v>0</v>
      </c>
      <c r="J6917">
        <v>0</v>
      </c>
      <c r="K6917">
        <v>0</v>
      </c>
    </row>
    <row r="6918" spans="1:11" x14ac:dyDescent="0.25">
      <c r="A6918" t="s">
        <v>56</v>
      </c>
      <c r="B6918">
        <v>55</v>
      </c>
      <c r="D6918">
        <v>0.9</v>
      </c>
      <c r="E6918">
        <v>0.9</v>
      </c>
      <c r="J6918">
        <v>0.9</v>
      </c>
      <c r="K6918">
        <v>0.9</v>
      </c>
    </row>
    <row r="6919" spans="1:11" x14ac:dyDescent="0.25">
      <c r="A6919" t="s">
        <v>57</v>
      </c>
      <c r="B6919">
        <v>55</v>
      </c>
      <c r="D6919">
        <v>100</v>
      </c>
      <c r="E6919">
        <v>100</v>
      </c>
      <c r="J6919">
        <v>100</v>
      </c>
      <c r="K6919">
        <v>100</v>
      </c>
    </row>
    <row r="6920" spans="1:11" x14ac:dyDescent="0.25">
      <c r="A6920" t="s">
        <v>58</v>
      </c>
      <c r="B6920">
        <v>55</v>
      </c>
      <c r="D6920">
        <v>2</v>
      </c>
      <c r="E6920">
        <v>2</v>
      </c>
      <c r="J6920">
        <v>2</v>
      </c>
      <c r="K6920">
        <v>2</v>
      </c>
    </row>
    <row r="6921" spans="1:11" x14ac:dyDescent="0.25">
      <c r="A6921" t="s">
        <v>59</v>
      </c>
      <c r="B6921">
        <v>55</v>
      </c>
      <c r="D6921">
        <v>0</v>
      </c>
      <c r="E6921">
        <v>0</v>
      </c>
      <c r="J6921">
        <v>0</v>
      </c>
      <c r="K6921">
        <v>0</v>
      </c>
    </row>
    <row r="6922" spans="1:11" x14ac:dyDescent="0.25">
      <c r="A6922" t="s">
        <v>698</v>
      </c>
      <c r="B6922">
        <v>55</v>
      </c>
      <c r="E6922">
        <v>0</v>
      </c>
      <c r="J6922">
        <v>0</v>
      </c>
    </row>
    <row r="6923" spans="1:11" x14ac:dyDescent="0.25">
      <c r="A6923" t="s">
        <v>677</v>
      </c>
      <c r="B6923">
        <v>55</v>
      </c>
      <c r="E6923">
        <v>266</v>
      </c>
      <c r="J6923">
        <v>177</v>
      </c>
    </row>
    <row r="6924" spans="1:11" x14ac:dyDescent="0.25">
      <c r="A6924" t="s">
        <v>78</v>
      </c>
      <c r="B6924">
        <v>55</v>
      </c>
      <c r="E6924">
        <v>4</v>
      </c>
      <c r="J6924">
        <v>2.7</v>
      </c>
    </row>
    <row r="6925" spans="1:11" x14ac:dyDescent="0.25">
      <c r="A6925" t="s">
        <v>699</v>
      </c>
      <c r="B6925">
        <v>55</v>
      </c>
      <c r="E6925">
        <v>0</v>
      </c>
      <c r="K6925">
        <v>0</v>
      </c>
    </row>
    <row r="6926" spans="1:11" x14ac:dyDescent="0.25">
      <c r="A6926" t="s">
        <v>700</v>
      </c>
      <c r="B6926">
        <v>55</v>
      </c>
      <c r="D6926">
        <v>0</v>
      </c>
      <c r="E6926">
        <v>0</v>
      </c>
      <c r="J6926">
        <v>0</v>
      </c>
      <c r="K6926">
        <v>1</v>
      </c>
    </row>
    <row r="6927" spans="1:11" x14ac:dyDescent="0.25">
      <c r="A6927" t="s">
        <v>701</v>
      </c>
      <c r="B6927">
        <v>55</v>
      </c>
      <c r="D6927">
        <v>0</v>
      </c>
      <c r="E6927">
        <v>0</v>
      </c>
      <c r="J6927">
        <v>0</v>
      </c>
      <c r="K6927">
        <v>0</v>
      </c>
    </row>
    <row r="6928" spans="1:11" x14ac:dyDescent="0.25">
      <c r="A6928" t="s">
        <v>52</v>
      </c>
      <c r="B6928">
        <v>55</v>
      </c>
      <c r="D6928">
        <v>1</v>
      </c>
      <c r="E6928">
        <v>1</v>
      </c>
      <c r="J6928">
        <v>1</v>
      </c>
      <c r="K6928">
        <v>1</v>
      </c>
    </row>
    <row r="6929" spans="1:29" x14ac:dyDescent="0.25">
      <c r="A6929" t="s">
        <v>702</v>
      </c>
      <c r="B6929">
        <v>55</v>
      </c>
      <c r="D6929">
        <v>25</v>
      </c>
      <c r="E6929">
        <v>60</v>
      </c>
      <c r="J6929">
        <v>60</v>
      </c>
      <c r="K6929">
        <v>9</v>
      </c>
    </row>
    <row r="6930" spans="1:29" x14ac:dyDescent="0.25">
      <c r="A6930" t="s">
        <v>43</v>
      </c>
      <c r="B6930">
        <v>55</v>
      </c>
      <c r="D6930">
        <v>50</v>
      </c>
      <c r="E6930">
        <v>50</v>
      </c>
    </row>
    <row r="6931" spans="1:29" x14ac:dyDescent="0.25">
      <c r="A6931" t="s">
        <v>44</v>
      </c>
      <c r="B6931">
        <v>55</v>
      </c>
      <c r="D6931">
        <v>0</v>
      </c>
      <c r="E6931">
        <v>0</v>
      </c>
    </row>
    <row r="6932" spans="1:29" x14ac:dyDescent="0.25">
      <c r="A6932" t="s">
        <v>718</v>
      </c>
      <c r="B6932">
        <v>55</v>
      </c>
      <c r="E6932">
        <v>0</v>
      </c>
      <c r="J6932">
        <v>0</v>
      </c>
    </row>
    <row r="6933" spans="1:29" x14ac:dyDescent="0.25">
      <c r="A6933" t="s">
        <v>405</v>
      </c>
      <c r="B6933">
        <v>55</v>
      </c>
      <c r="E6933">
        <v>0</v>
      </c>
    </row>
    <row r="6934" spans="1:29" x14ac:dyDescent="0.25">
      <c r="A6934" t="s">
        <v>719</v>
      </c>
      <c r="B6934">
        <v>55</v>
      </c>
      <c r="D6934">
        <v>469</v>
      </c>
      <c r="E6934">
        <v>292</v>
      </c>
      <c r="J6934">
        <v>0</v>
      </c>
      <c r="K6934">
        <v>0</v>
      </c>
    </row>
    <row r="6935" spans="1:29" x14ac:dyDescent="0.25">
      <c r="A6935" t="s">
        <v>34</v>
      </c>
      <c r="B6935">
        <v>59</v>
      </c>
      <c r="E6935">
        <v>4921</v>
      </c>
      <c r="F6935">
        <v>4921</v>
      </c>
      <c r="I6935">
        <v>62</v>
      </c>
      <c r="J6935">
        <v>62</v>
      </c>
      <c r="AC6935">
        <v>4920</v>
      </c>
    </row>
    <row r="6936" spans="1:29" x14ac:dyDescent="0.25">
      <c r="A6936" t="s">
        <v>35</v>
      </c>
      <c r="B6936">
        <v>59</v>
      </c>
      <c r="E6936">
        <v>62</v>
      </c>
      <c r="F6936">
        <v>4920</v>
      </c>
      <c r="I6936">
        <v>4920</v>
      </c>
      <c r="J6936">
        <v>4921</v>
      </c>
      <c r="AC6936">
        <v>4921</v>
      </c>
    </row>
    <row r="6937" spans="1:29" x14ac:dyDescent="0.25">
      <c r="A6937" t="s">
        <v>36</v>
      </c>
      <c r="B6937">
        <v>59</v>
      </c>
      <c r="E6937">
        <v>0</v>
      </c>
      <c r="F6937">
        <v>0</v>
      </c>
      <c r="I6937">
        <v>2</v>
      </c>
      <c r="J6937">
        <v>1</v>
      </c>
      <c r="AC6937">
        <v>0</v>
      </c>
    </row>
    <row r="6938" spans="1:29" x14ac:dyDescent="0.25">
      <c r="A6938" t="s">
        <v>37</v>
      </c>
      <c r="B6938">
        <v>59</v>
      </c>
      <c r="E6938">
        <v>0</v>
      </c>
      <c r="I6938">
        <v>0</v>
      </c>
      <c r="J6938">
        <v>0</v>
      </c>
      <c r="AC6938">
        <v>0</v>
      </c>
    </row>
    <row r="6939" spans="1:29" x14ac:dyDescent="0.25">
      <c r="A6939" t="s">
        <v>38</v>
      </c>
      <c r="B6939">
        <v>59</v>
      </c>
      <c r="E6939">
        <v>12</v>
      </c>
      <c r="F6939">
        <v>12</v>
      </c>
      <c r="I6939">
        <v>12</v>
      </c>
      <c r="J6939">
        <v>12</v>
      </c>
      <c r="AC6939">
        <v>12</v>
      </c>
    </row>
    <row r="6940" spans="1:29" x14ac:dyDescent="0.25">
      <c r="A6940" t="s">
        <v>39</v>
      </c>
      <c r="B6940">
        <v>59</v>
      </c>
      <c r="I6940">
        <v>200</v>
      </c>
    </row>
    <row r="6941" spans="1:29" x14ac:dyDescent="0.25">
      <c r="A6941" t="s">
        <v>694</v>
      </c>
      <c r="B6941">
        <v>59</v>
      </c>
      <c r="I6941">
        <v>25</v>
      </c>
    </row>
    <row r="6942" spans="1:29" x14ac:dyDescent="0.25">
      <c r="A6942" t="s">
        <v>40</v>
      </c>
      <c r="B6942">
        <v>59</v>
      </c>
      <c r="I6942">
        <v>2</v>
      </c>
    </row>
    <row r="6943" spans="1:29" x14ac:dyDescent="0.25">
      <c r="A6943" t="s">
        <v>41</v>
      </c>
      <c r="B6943">
        <v>59</v>
      </c>
    </row>
    <row r="6944" spans="1:29" x14ac:dyDescent="0.25">
      <c r="A6944" t="s">
        <v>42</v>
      </c>
      <c r="B6944">
        <v>59</v>
      </c>
      <c r="E6944">
        <v>45</v>
      </c>
      <c r="J6944">
        <v>45</v>
      </c>
      <c r="AC6944">
        <v>30</v>
      </c>
    </row>
    <row r="6945" spans="1:29" x14ac:dyDescent="0.25">
      <c r="A6945" t="s">
        <v>876</v>
      </c>
      <c r="B6945">
        <v>59</v>
      </c>
      <c r="E6945">
        <v>1</v>
      </c>
      <c r="J6945">
        <v>0</v>
      </c>
      <c r="AC6945">
        <v>1</v>
      </c>
    </row>
    <row r="6946" spans="1:29" x14ac:dyDescent="0.25">
      <c r="A6946" t="s">
        <v>48</v>
      </c>
      <c r="B6946">
        <v>59</v>
      </c>
      <c r="E6946">
        <v>1900</v>
      </c>
      <c r="F6946">
        <v>1900</v>
      </c>
      <c r="I6946">
        <v>1900</v>
      </c>
      <c r="J6946">
        <v>1900</v>
      </c>
      <c r="AC6946">
        <v>1900</v>
      </c>
    </row>
    <row r="6947" spans="1:29" x14ac:dyDescent="0.25">
      <c r="A6947" t="s">
        <v>696</v>
      </c>
      <c r="B6947">
        <v>59</v>
      </c>
      <c r="E6947">
        <v>0</v>
      </c>
      <c r="F6947">
        <v>0</v>
      </c>
      <c r="I6947">
        <v>3433</v>
      </c>
      <c r="J6947">
        <v>1863</v>
      </c>
      <c r="AC6947">
        <v>0</v>
      </c>
    </row>
    <row r="6948" spans="1:29" x14ac:dyDescent="0.25">
      <c r="A6948" t="s">
        <v>50</v>
      </c>
      <c r="B6948">
        <v>59</v>
      </c>
      <c r="E6948">
        <v>0</v>
      </c>
      <c r="F6948">
        <v>0</v>
      </c>
      <c r="I6948">
        <v>3433</v>
      </c>
      <c r="J6948">
        <v>1863</v>
      </c>
      <c r="AC6948">
        <v>0</v>
      </c>
    </row>
    <row r="6949" spans="1:29" x14ac:dyDescent="0.25">
      <c r="A6949" t="s">
        <v>697</v>
      </c>
      <c r="B6949">
        <v>59</v>
      </c>
      <c r="E6949">
        <v>1</v>
      </c>
      <c r="F6949">
        <v>1</v>
      </c>
      <c r="I6949">
        <v>1</v>
      </c>
      <c r="J6949">
        <v>1</v>
      </c>
      <c r="AC6949">
        <v>1</v>
      </c>
    </row>
    <row r="6950" spans="1:29" x14ac:dyDescent="0.25">
      <c r="A6950" t="s">
        <v>51</v>
      </c>
      <c r="B6950">
        <v>59</v>
      </c>
      <c r="E6950">
        <v>0</v>
      </c>
      <c r="F6950">
        <v>0</v>
      </c>
      <c r="I6950">
        <v>0</v>
      </c>
      <c r="J6950">
        <v>0</v>
      </c>
      <c r="AC6950">
        <v>0</v>
      </c>
    </row>
    <row r="6951" spans="1:29" x14ac:dyDescent="0.25">
      <c r="A6951" t="s">
        <v>53</v>
      </c>
      <c r="B6951">
        <v>59</v>
      </c>
      <c r="E6951">
        <v>0</v>
      </c>
      <c r="F6951">
        <v>0</v>
      </c>
      <c r="I6951">
        <v>325</v>
      </c>
      <c r="J6951">
        <v>614</v>
      </c>
      <c r="AC6951">
        <v>0</v>
      </c>
    </row>
    <row r="6952" spans="1:29" x14ac:dyDescent="0.25">
      <c r="A6952" t="s">
        <v>54</v>
      </c>
      <c r="B6952">
        <v>59</v>
      </c>
      <c r="E6952">
        <v>0</v>
      </c>
      <c r="F6952">
        <v>0</v>
      </c>
      <c r="I6952">
        <v>0</v>
      </c>
      <c r="J6952">
        <v>0</v>
      </c>
      <c r="AC6952">
        <v>0</v>
      </c>
    </row>
    <row r="6953" spans="1:29" x14ac:dyDescent="0.25">
      <c r="A6953" t="s">
        <v>55</v>
      </c>
      <c r="B6953">
        <v>59</v>
      </c>
      <c r="E6953">
        <v>0</v>
      </c>
      <c r="F6953">
        <v>0</v>
      </c>
      <c r="I6953">
        <v>0</v>
      </c>
      <c r="J6953">
        <v>0</v>
      </c>
      <c r="AC6953">
        <v>0</v>
      </c>
    </row>
    <row r="6954" spans="1:29" x14ac:dyDescent="0.25">
      <c r="A6954" t="s">
        <v>56</v>
      </c>
      <c r="B6954">
        <v>59</v>
      </c>
      <c r="E6954">
        <v>0.9</v>
      </c>
      <c r="F6954">
        <v>0.9</v>
      </c>
      <c r="I6954">
        <v>0.9</v>
      </c>
      <c r="J6954">
        <v>0.9</v>
      </c>
      <c r="AC6954">
        <v>0.9</v>
      </c>
    </row>
    <row r="6955" spans="1:29" x14ac:dyDescent="0.25">
      <c r="A6955" t="s">
        <v>57</v>
      </c>
      <c r="B6955">
        <v>59</v>
      </c>
      <c r="E6955">
        <v>100</v>
      </c>
      <c r="F6955">
        <v>100</v>
      </c>
      <c r="I6955">
        <v>100</v>
      </c>
      <c r="J6955">
        <v>100</v>
      </c>
      <c r="AC6955">
        <v>100</v>
      </c>
    </row>
    <row r="6956" spans="1:29" x14ac:dyDescent="0.25">
      <c r="A6956" t="s">
        <v>58</v>
      </c>
      <c r="B6956">
        <v>59</v>
      </c>
      <c r="E6956">
        <v>2</v>
      </c>
      <c r="F6956">
        <v>2</v>
      </c>
      <c r="I6956">
        <v>2</v>
      </c>
      <c r="J6956">
        <v>2</v>
      </c>
      <c r="AC6956">
        <v>2</v>
      </c>
    </row>
    <row r="6957" spans="1:29" x14ac:dyDescent="0.25">
      <c r="A6957" t="s">
        <v>59</v>
      </c>
      <c r="B6957">
        <v>59</v>
      </c>
      <c r="E6957">
        <v>0</v>
      </c>
      <c r="F6957">
        <v>0</v>
      </c>
      <c r="I6957">
        <v>0</v>
      </c>
      <c r="J6957">
        <v>0</v>
      </c>
      <c r="AC6957">
        <v>0</v>
      </c>
    </row>
    <row r="6958" spans="1:29" x14ac:dyDescent="0.25">
      <c r="A6958" t="s">
        <v>698</v>
      </c>
      <c r="B6958">
        <v>59</v>
      </c>
      <c r="E6958">
        <v>0</v>
      </c>
      <c r="J6958">
        <v>0</v>
      </c>
      <c r="AC6958">
        <v>0</v>
      </c>
    </row>
    <row r="6959" spans="1:29" x14ac:dyDescent="0.25">
      <c r="A6959" t="s">
        <v>677</v>
      </c>
      <c r="B6959">
        <v>59</v>
      </c>
      <c r="E6959">
        <v>176</v>
      </c>
      <c r="J6959">
        <v>259</v>
      </c>
      <c r="AC6959">
        <v>236</v>
      </c>
    </row>
    <row r="6960" spans="1:29" x14ac:dyDescent="0.25">
      <c r="A6960" t="s">
        <v>78</v>
      </c>
      <c r="B6960">
        <v>59</v>
      </c>
      <c r="E6960">
        <v>2.7</v>
      </c>
      <c r="J6960">
        <v>3.9</v>
      </c>
      <c r="AC6960">
        <v>5.4</v>
      </c>
    </row>
    <row r="6961" spans="1:29" x14ac:dyDescent="0.25">
      <c r="A6961" t="s">
        <v>699</v>
      </c>
      <c r="B6961">
        <v>59</v>
      </c>
      <c r="F6961">
        <v>0</v>
      </c>
      <c r="J6961">
        <v>0</v>
      </c>
    </row>
    <row r="6962" spans="1:29" x14ac:dyDescent="0.25">
      <c r="A6962" t="s">
        <v>700</v>
      </c>
      <c r="B6962">
        <v>59</v>
      </c>
      <c r="E6962">
        <v>0</v>
      </c>
      <c r="F6962">
        <v>1</v>
      </c>
      <c r="I6962">
        <v>0</v>
      </c>
      <c r="J6962">
        <v>0</v>
      </c>
      <c r="AC6962">
        <v>0</v>
      </c>
    </row>
    <row r="6963" spans="1:29" x14ac:dyDescent="0.25">
      <c r="A6963" t="s">
        <v>701</v>
      </c>
      <c r="B6963">
        <v>59</v>
      </c>
      <c r="E6963">
        <v>0</v>
      </c>
      <c r="F6963">
        <v>0</v>
      </c>
      <c r="I6963">
        <v>0</v>
      </c>
      <c r="J6963">
        <v>0</v>
      </c>
      <c r="AC6963">
        <v>0</v>
      </c>
    </row>
    <row r="6964" spans="1:29" x14ac:dyDescent="0.25">
      <c r="A6964" t="s">
        <v>52</v>
      </c>
      <c r="B6964">
        <v>59</v>
      </c>
      <c r="E6964">
        <v>1</v>
      </c>
      <c r="F6964">
        <v>1</v>
      </c>
      <c r="I6964">
        <v>1</v>
      </c>
      <c r="J6964">
        <v>1</v>
      </c>
      <c r="AC6964">
        <v>1</v>
      </c>
    </row>
    <row r="6965" spans="1:29" x14ac:dyDescent="0.25">
      <c r="A6965" t="s">
        <v>702</v>
      </c>
      <c r="B6965">
        <v>59</v>
      </c>
      <c r="E6965">
        <v>60</v>
      </c>
      <c r="F6965">
        <v>9</v>
      </c>
      <c r="I6965">
        <v>25</v>
      </c>
      <c r="J6965">
        <v>60</v>
      </c>
      <c r="AC6965">
        <v>15</v>
      </c>
    </row>
    <row r="6966" spans="1:29" x14ac:dyDescent="0.25">
      <c r="A6966" t="s">
        <v>43</v>
      </c>
      <c r="B6966">
        <v>59</v>
      </c>
      <c r="I6966">
        <v>50</v>
      </c>
      <c r="J6966">
        <v>50</v>
      </c>
    </row>
    <row r="6967" spans="1:29" x14ac:dyDescent="0.25">
      <c r="A6967" t="s">
        <v>44</v>
      </c>
      <c r="B6967">
        <v>59</v>
      </c>
      <c r="I6967">
        <v>0</v>
      </c>
      <c r="J6967">
        <v>0</v>
      </c>
    </row>
    <row r="6968" spans="1:29" x14ac:dyDescent="0.25">
      <c r="A6968" t="s">
        <v>718</v>
      </c>
      <c r="B6968">
        <v>59</v>
      </c>
      <c r="E6968">
        <v>0</v>
      </c>
      <c r="J6968">
        <v>0</v>
      </c>
      <c r="AC6968">
        <v>0</v>
      </c>
    </row>
    <row r="6969" spans="1:29" x14ac:dyDescent="0.25">
      <c r="A6969" t="s">
        <v>405</v>
      </c>
      <c r="B6969">
        <v>59</v>
      </c>
      <c r="E6969">
        <v>0</v>
      </c>
    </row>
    <row r="6970" spans="1:29" x14ac:dyDescent="0.25">
      <c r="A6970" t="s">
        <v>719</v>
      </c>
      <c r="B6970">
        <v>59</v>
      </c>
      <c r="E6970">
        <v>0</v>
      </c>
      <c r="F6970">
        <v>0</v>
      </c>
      <c r="I6970">
        <v>361</v>
      </c>
      <c r="J6970">
        <v>682</v>
      </c>
      <c r="AC6970">
        <v>0</v>
      </c>
    </row>
    <row r="6971" spans="1:29" x14ac:dyDescent="0.25">
      <c r="A6971" t="s">
        <v>34</v>
      </c>
      <c r="B6971">
        <v>60</v>
      </c>
      <c r="D6971">
        <v>4919</v>
      </c>
      <c r="E6971">
        <v>4919</v>
      </c>
      <c r="J6971">
        <v>63</v>
      </c>
      <c r="K6971">
        <v>63</v>
      </c>
      <c r="X6971">
        <v>4920</v>
      </c>
      <c r="Z6971">
        <v>4920</v>
      </c>
    </row>
    <row r="6972" spans="1:29" x14ac:dyDescent="0.25">
      <c r="A6972" t="s">
        <v>35</v>
      </c>
      <c r="B6972">
        <v>60</v>
      </c>
      <c r="D6972">
        <v>4920</v>
      </c>
      <c r="E6972">
        <v>63</v>
      </c>
      <c r="J6972">
        <v>4919</v>
      </c>
      <c r="K6972">
        <v>4920</v>
      </c>
      <c r="X6972">
        <v>63</v>
      </c>
      <c r="Z6972">
        <v>4919</v>
      </c>
    </row>
    <row r="6973" spans="1:29" x14ac:dyDescent="0.25">
      <c r="A6973" t="s">
        <v>36</v>
      </c>
      <c r="B6973">
        <v>60</v>
      </c>
      <c r="D6973">
        <v>0</v>
      </c>
      <c r="E6973">
        <v>1</v>
      </c>
      <c r="J6973">
        <v>0</v>
      </c>
      <c r="K6973">
        <v>0</v>
      </c>
      <c r="X6973">
        <v>2</v>
      </c>
      <c r="Z6973">
        <v>0</v>
      </c>
    </row>
    <row r="6974" spans="1:29" x14ac:dyDescent="0.25">
      <c r="A6974" t="s">
        <v>37</v>
      </c>
      <c r="B6974">
        <v>60</v>
      </c>
      <c r="D6974">
        <v>0</v>
      </c>
      <c r="E6974">
        <v>0</v>
      </c>
      <c r="J6974">
        <v>0</v>
      </c>
      <c r="X6974">
        <v>0</v>
      </c>
    </row>
    <row r="6975" spans="1:29" x14ac:dyDescent="0.25">
      <c r="A6975" t="s">
        <v>38</v>
      </c>
      <c r="B6975">
        <v>60</v>
      </c>
      <c r="D6975">
        <v>12</v>
      </c>
      <c r="E6975">
        <v>12</v>
      </c>
      <c r="J6975">
        <v>12</v>
      </c>
      <c r="K6975">
        <v>12</v>
      </c>
      <c r="X6975">
        <v>12</v>
      </c>
      <c r="Z6975">
        <v>12</v>
      </c>
    </row>
    <row r="6976" spans="1:29" x14ac:dyDescent="0.25">
      <c r="A6976" t="s">
        <v>39</v>
      </c>
      <c r="B6976">
        <v>60</v>
      </c>
    </row>
    <row r="6977" spans="1:26" x14ac:dyDescent="0.25">
      <c r="A6977" t="s">
        <v>694</v>
      </c>
      <c r="B6977">
        <v>60</v>
      </c>
    </row>
    <row r="6978" spans="1:26" x14ac:dyDescent="0.25">
      <c r="A6978" t="s">
        <v>40</v>
      </c>
      <c r="B6978">
        <v>60</v>
      </c>
    </row>
    <row r="6979" spans="1:26" x14ac:dyDescent="0.25">
      <c r="A6979" t="s">
        <v>41</v>
      </c>
      <c r="B6979">
        <v>60</v>
      </c>
    </row>
    <row r="6980" spans="1:26" x14ac:dyDescent="0.25">
      <c r="A6980" t="s">
        <v>42</v>
      </c>
      <c r="B6980">
        <v>60</v>
      </c>
      <c r="E6980">
        <v>45</v>
      </c>
      <c r="J6980">
        <v>50</v>
      </c>
      <c r="X6980">
        <v>50</v>
      </c>
    </row>
    <row r="6981" spans="1:26" x14ac:dyDescent="0.25">
      <c r="A6981" t="s">
        <v>876</v>
      </c>
      <c r="B6981">
        <v>60</v>
      </c>
      <c r="E6981">
        <v>2</v>
      </c>
      <c r="J6981">
        <v>1</v>
      </c>
      <c r="X6981">
        <v>0</v>
      </c>
    </row>
    <row r="6982" spans="1:26" x14ac:dyDescent="0.25">
      <c r="A6982" t="s">
        <v>48</v>
      </c>
      <c r="B6982">
        <v>60</v>
      </c>
      <c r="D6982">
        <v>1900</v>
      </c>
      <c r="E6982">
        <v>1900</v>
      </c>
      <c r="J6982">
        <v>1900</v>
      </c>
      <c r="K6982">
        <v>1900</v>
      </c>
      <c r="X6982">
        <v>1900</v>
      </c>
      <c r="Z6982">
        <v>1900</v>
      </c>
    </row>
    <row r="6983" spans="1:26" x14ac:dyDescent="0.25">
      <c r="A6983" t="s">
        <v>696</v>
      </c>
      <c r="B6983">
        <v>60</v>
      </c>
      <c r="D6983">
        <v>0</v>
      </c>
      <c r="E6983">
        <v>1863</v>
      </c>
      <c r="J6983">
        <v>0</v>
      </c>
      <c r="K6983">
        <v>0</v>
      </c>
      <c r="X6983">
        <v>3433</v>
      </c>
      <c r="Z6983">
        <v>0</v>
      </c>
    </row>
    <row r="6984" spans="1:26" x14ac:dyDescent="0.25">
      <c r="A6984" t="s">
        <v>50</v>
      </c>
      <c r="B6984">
        <v>60</v>
      </c>
      <c r="D6984">
        <v>0</v>
      </c>
      <c r="E6984">
        <v>1863</v>
      </c>
      <c r="J6984">
        <v>0</v>
      </c>
      <c r="K6984">
        <v>0</v>
      </c>
      <c r="X6984">
        <v>3433</v>
      </c>
      <c r="Z6984">
        <v>0</v>
      </c>
    </row>
    <row r="6985" spans="1:26" x14ac:dyDescent="0.25">
      <c r="A6985" t="s">
        <v>697</v>
      </c>
      <c r="B6985">
        <v>60</v>
      </c>
      <c r="D6985">
        <v>1</v>
      </c>
      <c r="E6985">
        <v>1</v>
      </c>
      <c r="J6985">
        <v>1</v>
      </c>
      <c r="K6985">
        <v>1</v>
      </c>
      <c r="X6985">
        <v>1</v>
      </c>
      <c r="Z6985">
        <v>1</v>
      </c>
    </row>
    <row r="6986" spans="1:26" x14ac:dyDescent="0.25">
      <c r="A6986" t="s">
        <v>51</v>
      </c>
      <c r="B6986">
        <v>60</v>
      </c>
      <c r="D6986">
        <v>0</v>
      </c>
      <c r="E6986">
        <v>0</v>
      </c>
      <c r="J6986">
        <v>0</v>
      </c>
      <c r="K6986">
        <v>0</v>
      </c>
      <c r="X6986">
        <v>0</v>
      </c>
      <c r="Z6986">
        <v>0</v>
      </c>
    </row>
    <row r="6987" spans="1:26" x14ac:dyDescent="0.25">
      <c r="A6987" t="s">
        <v>53</v>
      </c>
      <c r="B6987">
        <v>60</v>
      </c>
      <c r="D6987">
        <v>0</v>
      </c>
      <c r="E6987">
        <v>1200</v>
      </c>
      <c r="J6987">
        <v>0</v>
      </c>
      <c r="K6987">
        <v>0</v>
      </c>
      <c r="X6987">
        <v>800</v>
      </c>
      <c r="Z6987">
        <v>0</v>
      </c>
    </row>
    <row r="6988" spans="1:26" x14ac:dyDescent="0.25">
      <c r="A6988" t="s">
        <v>54</v>
      </c>
      <c r="B6988">
        <v>60</v>
      </c>
      <c r="D6988">
        <v>0</v>
      </c>
      <c r="E6988">
        <v>0</v>
      </c>
      <c r="J6988">
        <v>0</v>
      </c>
      <c r="K6988">
        <v>0</v>
      </c>
      <c r="X6988">
        <v>0</v>
      </c>
      <c r="Z6988">
        <v>0</v>
      </c>
    </row>
    <row r="6989" spans="1:26" x14ac:dyDescent="0.25">
      <c r="A6989" t="s">
        <v>55</v>
      </c>
      <c r="B6989">
        <v>60</v>
      </c>
      <c r="D6989">
        <v>0</v>
      </c>
      <c r="E6989">
        <v>0</v>
      </c>
      <c r="J6989">
        <v>0</v>
      </c>
      <c r="K6989">
        <v>0</v>
      </c>
      <c r="X6989">
        <v>0</v>
      </c>
      <c r="Z6989">
        <v>0</v>
      </c>
    </row>
    <row r="6990" spans="1:26" x14ac:dyDescent="0.25">
      <c r="A6990" t="s">
        <v>56</v>
      </c>
      <c r="B6990">
        <v>60</v>
      </c>
      <c r="D6990">
        <v>0.9</v>
      </c>
      <c r="E6990">
        <v>0.9</v>
      </c>
      <c r="J6990">
        <v>0.9</v>
      </c>
      <c r="K6990">
        <v>0.9</v>
      </c>
      <c r="X6990">
        <v>0.9</v>
      </c>
      <c r="Z6990">
        <v>0.9</v>
      </c>
    </row>
    <row r="6991" spans="1:26" x14ac:dyDescent="0.25">
      <c r="A6991" t="s">
        <v>57</v>
      </c>
      <c r="B6991">
        <v>60</v>
      </c>
      <c r="D6991">
        <v>100</v>
      </c>
      <c r="E6991">
        <v>100</v>
      </c>
      <c r="J6991">
        <v>100</v>
      </c>
      <c r="K6991">
        <v>100</v>
      </c>
      <c r="X6991">
        <v>100</v>
      </c>
      <c r="Z6991">
        <v>100</v>
      </c>
    </row>
    <row r="6992" spans="1:26" x14ac:dyDescent="0.25">
      <c r="A6992" t="s">
        <v>58</v>
      </c>
      <c r="B6992">
        <v>60</v>
      </c>
      <c r="D6992">
        <v>2</v>
      </c>
      <c r="E6992">
        <v>2</v>
      </c>
      <c r="J6992">
        <v>2</v>
      </c>
      <c r="K6992">
        <v>2</v>
      </c>
      <c r="X6992">
        <v>2</v>
      </c>
      <c r="Z6992">
        <v>2</v>
      </c>
    </row>
    <row r="6993" spans="1:29" x14ac:dyDescent="0.25">
      <c r="A6993" t="s">
        <v>59</v>
      </c>
      <c r="B6993">
        <v>60</v>
      </c>
      <c r="D6993">
        <v>0</v>
      </c>
      <c r="E6993">
        <v>0</v>
      </c>
      <c r="J6993">
        <v>0</v>
      </c>
      <c r="K6993">
        <v>0</v>
      </c>
      <c r="X6993">
        <v>0</v>
      </c>
      <c r="Z6993">
        <v>0</v>
      </c>
    </row>
    <row r="6994" spans="1:29" x14ac:dyDescent="0.25">
      <c r="A6994" t="s">
        <v>698</v>
      </c>
      <c r="B6994">
        <v>60</v>
      </c>
      <c r="E6994">
        <v>0</v>
      </c>
      <c r="J6994">
        <v>0</v>
      </c>
      <c r="X6994">
        <v>0</v>
      </c>
    </row>
    <row r="6995" spans="1:29" x14ac:dyDescent="0.25">
      <c r="A6995" t="s">
        <v>677</v>
      </c>
      <c r="B6995">
        <v>60</v>
      </c>
      <c r="E6995">
        <v>177</v>
      </c>
      <c r="J6995">
        <v>273</v>
      </c>
      <c r="X6995">
        <v>225</v>
      </c>
    </row>
    <row r="6996" spans="1:29" x14ac:dyDescent="0.25">
      <c r="A6996" t="s">
        <v>78</v>
      </c>
      <c r="B6996">
        <v>60</v>
      </c>
      <c r="E6996">
        <v>2.7</v>
      </c>
      <c r="J6996">
        <v>3.7</v>
      </c>
      <c r="X6996">
        <v>3.1</v>
      </c>
    </row>
    <row r="6997" spans="1:29" x14ac:dyDescent="0.25">
      <c r="A6997" t="s">
        <v>699</v>
      </c>
      <c r="B6997">
        <v>60</v>
      </c>
      <c r="E6997">
        <v>0</v>
      </c>
      <c r="K6997">
        <v>0</v>
      </c>
      <c r="Z6997">
        <v>0</v>
      </c>
    </row>
    <row r="6998" spans="1:29" x14ac:dyDescent="0.25">
      <c r="A6998" t="s">
        <v>700</v>
      </c>
      <c r="B6998">
        <v>60</v>
      </c>
      <c r="D6998">
        <v>0</v>
      </c>
      <c r="E6998">
        <v>0</v>
      </c>
      <c r="J6998">
        <v>0</v>
      </c>
      <c r="K6998">
        <v>1</v>
      </c>
      <c r="X6998">
        <v>0</v>
      </c>
      <c r="Z6998">
        <v>1</v>
      </c>
    </row>
    <row r="6999" spans="1:29" x14ac:dyDescent="0.25">
      <c r="A6999" t="s">
        <v>701</v>
      </c>
      <c r="B6999">
        <v>60</v>
      </c>
      <c r="D6999">
        <v>0</v>
      </c>
      <c r="E6999">
        <v>0</v>
      </c>
      <c r="J6999">
        <v>0</v>
      </c>
      <c r="K6999">
        <v>0</v>
      </c>
      <c r="X6999">
        <v>0</v>
      </c>
      <c r="Z6999">
        <v>0</v>
      </c>
    </row>
    <row r="7000" spans="1:29" x14ac:dyDescent="0.25">
      <c r="A7000" t="s">
        <v>52</v>
      </c>
      <c r="B7000">
        <v>60</v>
      </c>
      <c r="D7000">
        <v>1</v>
      </c>
      <c r="E7000">
        <v>1</v>
      </c>
      <c r="J7000">
        <v>1</v>
      </c>
      <c r="K7000">
        <v>1</v>
      </c>
      <c r="X7000">
        <v>1</v>
      </c>
      <c r="Z7000">
        <v>1</v>
      </c>
    </row>
    <row r="7001" spans="1:29" x14ac:dyDescent="0.25">
      <c r="A7001" t="s">
        <v>702</v>
      </c>
      <c r="B7001">
        <v>60</v>
      </c>
      <c r="D7001">
        <v>15</v>
      </c>
      <c r="E7001">
        <v>60</v>
      </c>
      <c r="J7001">
        <v>60</v>
      </c>
      <c r="K7001">
        <v>9</v>
      </c>
      <c r="X7001">
        <v>25</v>
      </c>
      <c r="Z7001">
        <v>9</v>
      </c>
    </row>
    <row r="7002" spans="1:29" x14ac:dyDescent="0.25">
      <c r="A7002" t="s">
        <v>43</v>
      </c>
      <c r="B7002">
        <v>60</v>
      </c>
      <c r="E7002">
        <v>50</v>
      </c>
      <c r="X7002">
        <v>50</v>
      </c>
    </row>
    <row r="7003" spans="1:29" x14ac:dyDescent="0.25">
      <c r="A7003" t="s">
        <v>44</v>
      </c>
      <c r="B7003">
        <v>60</v>
      </c>
      <c r="E7003">
        <v>0</v>
      </c>
      <c r="X7003">
        <v>0</v>
      </c>
    </row>
    <row r="7004" spans="1:29" x14ac:dyDescent="0.25">
      <c r="A7004" t="s">
        <v>718</v>
      </c>
      <c r="B7004">
        <v>60</v>
      </c>
      <c r="E7004">
        <v>0</v>
      </c>
      <c r="J7004">
        <v>0</v>
      </c>
      <c r="X7004">
        <v>0</v>
      </c>
    </row>
    <row r="7005" spans="1:29" x14ac:dyDescent="0.25">
      <c r="A7005" t="s">
        <v>405</v>
      </c>
      <c r="B7005">
        <v>60</v>
      </c>
      <c r="X7005">
        <v>0</v>
      </c>
    </row>
    <row r="7006" spans="1:29" x14ac:dyDescent="0.25">
      <c r="A7006" t="s">
        <v>719</v>
      </c>
      <c r="B7006">
        <v>60</v>
      </c>
      <c r="D7006">
        <v>0</v>
      </c>
      <c r="E7006">
        <v>1333</v>
      </c>
      <c r="J7006">
        <v>0</v>
      </c>
      <c r="K7006">
        <v>0</v>
      </c>
      <c r="X7006">
        <v>889</v>
      </c>
      <c r="Z7006">
        <v>0</v>
      </c>
    </row>
    <row r="7007" spans="1:29" x14ac:dyDescent="0.25">
      <c r="A7007" t="s">
        <v>34</v>
      </c>
      <c r="B7007">
        <v>63</v>
      </c>
      <c r="E7007">
        <v>61</v>
      </c>
      <c r="F7007">
        <v>61</v>
      </c>
      <c r="I7007">
        <v>64</v>
      </c>
      <c r="J7007">
        <v>64</v>
      </c>
      <c r="AC7007">
        <v>60</v>
      </c>
    </row>
    <row r="7008" spans="1:29" x14ac:dyDescent="0.25">
      <c r="A7008" t="s">
        <v>35</v>
      </c>
      <c r="B7008">
        <v>63</v>
      </c>
      <c r="E7008">
        <v>64</v>
      </c>
      <c r="F7008">
        <v>60</v>
      </c>
      <c r="I7008">
        <v>60</v>
      </c>
      <c r="J7008">
        <v>61</v>
      </c>
      <c r="AC7008">
        <v>61</v>
      </c>
    </row>
    <row r="7009" spans="1:29" x14ac:dyDescent="0.25">
      <c r="A7009" t="s">
        <v>36</v>
      </c>
      <c r="B7009">
        <v>63</v>
      </c>
      <c r="E7009">
        <v>3</v>
      </c>
      <c r="F7009">
        <v>0</v>
      </c>
      <c r="I7009">
        <v>0</v>
      </c>
      <c r="J7009">
        <v>0</v>
      </c>
      <c r="AC7009">
        <v>0</v>
      </c>
    </row>
    <row r="7010" spans="1:29" x14ac:dyDescent="0.25">
      <c r="A7010" t="s">
        <v>37</v>
      </c>
      <c r="B7010">
        <v>63</v>
      </c>
      <c r="E7010">
        <v>0</v>
      </c>
      <c r="I7010">
        <v>0</v>
      </c>
      <c r="J7010">
        <v>0</v>
      </c>
      <c r="AC7010">
        <v>0</v>
      </c>
    </row>
    <row r="7011" spans="1:29" x14ac:dyDescent="0.25">
      <c r="A7011" t="s">
        <v>38</v>
      </c>
      <c r="B7011">
        <v>63</v>
      </c>
      <c r="E7011">
        <v>12</v>
      </c>
      <c r="F7011">
        <v>12</v>
      </c>
      <c r="I7011">
        <v>12</v>
      </c>
      <c r="J7011">
        <v>12</v>
      </c>
      <c r="AC7011">
        <v>12</v>
      </c>
    </row>
    <row r="7012" spans="1:29" x14ac:dyDescent="0.25">
      <c r="A7012" t="s">
        <v>39</v>
      </c>
      <c r="B7012">
        <v>63</v>
      </c>
    </row>
    <row r="7013" spans="1:29" x14ac:dyDescent="0.25">
      <c r="A7013" t="s">
        <v>694</v>
      </c>
      <c r="B7013">
        <v>63</v>
      </c>
    </row>
    <row r="7014" spans="1:29" x14ac:dyDescent="0.25">
      <c r="A7014" t="s">
        <v>40</v>
      </c>
      <c r="B7014">
        <v>63</v>
      </c>
    </row>
    <row r="7015" spans="1:29" x14ac:dyDescent="0.25">
      <c r="A7015" t="s">
        <v>41</v>
      </c>
      <c r="B7015">
        <v>63</v>
      </c>
    </row>
    <row r="7016" spans="1:29" x14ac:dyDescent="0.25">
      <c r="A7016" t="s">
        <v>42</v>
      </c>
      <c r="B7016">
        <v>63</v>
      </c>
      <c r="E7016">
        <v>55</v>
      </c>
      <c r="J7016">
        <v>55</v>
      </c>
      <c r="AC7016">
        <v>50</v>
      </c>
    </row>
    <row r="7017" spans="1:29" x14ac:dyDescent="0.25">
      <c r="A7017" t="s">
        <v>876</v>
      </c>
      <c r="B7017">
        <v>63</v>
      </c>
      <c r="E7017">
        <v>0</v>
      </c>
      <c r="J7017">
        <v>1</v>
      </c>
      <c r="AC7017">
        <v>0</v>
      </c>
    </row>
    <row r="7018" spans="1:29" x14ac:dyDescent="0.25">
      <c r="A7018" t="s">
        <v>48</v>
      </c>
      <c r="B7018">
        <v>63</v>
      </c>
      <c r="E7018">
        <v>1900</v>
      </c>
      <c r="F7018">
        <v>1900</v>
      </c>
      <c r="I7018">
        <v>1900</v>
      </c>
      <c r="J7018">
        <v>1900</v>
      </c>
      <c r="AC7018">
        <v>1900</v>
      </c>
    </row>
    <row r="7019" spans="1:29" x14ac:dyDescent="0.25">
      <c r="A7019" t="s">
        <v>696</v>
      </c>
      <c r="B7019">
        <v>63</v>
      </c>
      <c r="E7019">
        <v>5085</v>
      </c>
      <c r="F7019">
        <v>0</v>
      </c>
      <c r="I7019">
        <v>0</v>
      </c>
      <c r="J7019">
        <v>0</v>
      </c>
      <c r="AC7019">
        <v>0</v>
      </c>
    </row>
    <row r="7020" spans="1:29" x14ac:dyDescent="0.25">
      <c r="A7020" t="s">
        <v>50</v>
      </c>
      <c r="B7020">
        <v>63</v>
      </c>
      <c r="E7020">
        <v>5085</v>
      </c>
      <c r="F7020">
        <v>0</v>
      </c>
      <c r="I7020">
        <v>0</v>
      </c>
      <c r="J7020">
        <v>0</v>
      </c>
      <c r="AC7020">
        <v>0</v>
      </c>
    </row>
    <row r="7021" spans="1:29" x14ac:dyDescent="0.25">
      <c r="A7021" t="s">
        <v>697</v>
      </c>
      <c r="B7021">
        <v>63</v>
      </c>
      <c r="E7021">
        <v>1</v>
      </c>
      <c r="F7021">
        <v>1</v>
      </c>
      <c r="I7021">
        <v>1</v>
      </c>
      <c r="J7021">
        <v>1</v>
      </c>
      <c r="AC7021">
        <v>1</v>
      </c>
    </row>
    <row r="7022" spans="1:29" x14ac:dyDescent="0.25">
      <c r="A7022" t="s">
        <v>51</v>
      </c>
      <c r="B7022">
        <v>63</v>
      </c>
      <c r="E7022">
        <v>0</v>
      </c>
      <c r="F7022">
        <v>0</v>
      </c>
      <c r="I7022">
        <v>0</v>
      </c>
      <c r="J7022">
        <v>0</v>
      </c>
      <c r="AC7022">
        <v>0</v>
      </c>
    </row>
    <row r="7023" spans="1:29" x14ac:dyDescent="0.25">
      <c r="A7023" t="s">
        <v>53</v>
      </c>
      <c r="B7023">
        <v>63</v>
      </c>
      <c r="E7023">
        <v>3000</v>
      </c>
      <c r="F7023">
        <v>0</v>
      </c>
      <c r="I7023">
        <v>0</v>
      </c>
      <c r="J7023">
        <v>0</v>
      </c>
      <c r="AC7023">
        <v>0</v>
      </c>
    </row>
    <row r="7024" spans="1:29" x14ac:dyDescent="0.25">
      <c r="A7024" t="s">
        <v>54</v>
      </c>
      <c r="B7024">
        <v>63</v>
      </c>
      <c r="E7024">
        <v>0</v>
      </c>
      <c r="F7024">
        <v>0</v>
      </c>
      <c r="I7024">
        <v>0</v>
      </c>
      <c r="J7024">
        <v>0</v>
      </c>
      <c r="AC7024">
        <v>0</v>
      </c>
    </row>
    <row r="7025" spans="1:29" x14ac:dyDescent="0.25">
      <c r="A7025" t="s">
        <v>55</v>
      </c>
      <c r="B7025">
        <v>63</v>
      </c>
      <c r="E7025">
        <v>0</v>
      </c>
      <c r="F7025">
        <v>0</v>
      </c>
      <c r="I7025">
        <v>0</v>
      </c>
      <c r="J7025">
        <v>0</v>
      </c>
      <c r="AC7025">
        <v>0</v>
      </c>
    </row>
    <row r="7026" spans="1:29" x14ac:dyDescent="0.25">
      <c r="A7026" t="s">
        <v>56</v>
      </c>
      <c r="B7026">
        <v>63</v>
      </c>
      <c r="E7026">
        <v>0.9</v>
      </c>
      <c r="F7026">
        <v>0.9</v>
      </c>
      <c r="I7026">
        <v>0.9</v>
      </c>
      <c r="J7026">
        <v>0.9</v>
      </c>
      <c r="AC7026">
        <v>0.9</v>
      </c>
    </row>
    <row r="7027" spans="1:29" x14ac:dyDescent="0.25">
      <c r="A7027" t="s">
        <v>57</v>
      </c>
      <c r="B7027">
        <v>63</v>
      </c>
      <c r="E7027">
        <v>100</v>
      </c>
      <c r="F7027">
        <v>100</v>
      </c>
      <c r="I7027">
        <v>100</v>
      </c>
      <c r="J7027">
        <v>100</v>
      </c>
      <c r="AC7027">
        <v>100</v>
      </c>
    </row>
    <row r="7028" spans="1:29" x14ac:dyDescent="0.25">
      <c r="A7028" t="s">
        <v>58</v>
      </c>
      <c r="B7028">
        <v>63</v>
      </c>
      <c r="E7028">
        <v>2</v>
      </c>
      <c r="F7028">
        <v>2</v>
      </c>
      <c r="I7028">
        <v>2</v>
      </c>
      <c r="J7028">
        <v>2</v>
      </c>
      <c r="AC7028">
        <v>2</v>
      </c>
    </row>
    <row r="7029" spans="1:29" x14ac:dyDescent="0.25">
      <c r="A7029" t="s">
        <v>59</v>
      </c>
      <c r="B7029">
        <v>63</v>
      </c>
      <c r="E7029">
        <v>0</v>
      </c>
      <c r="F7029">
        <v>0</v>
      </c>
      <c r="I7029">
        <v>0</v>
      </c>
      <c r="J7029">
        <v>0</v>
      </c>
      <c r="AC7029">
        <v>0</v>
      </c>
    </row>
    <row r="7030" spans="1:29" x14ac:dyDescent="0.25">
      <c r="A7030" t="s">
        <v>698</v>
      </c>
      <c r="B7030">
        <v>63</v>
      </c>
      <c r="E7030">
        <v>0</v>
      </c>
      <c r="J7030">
        <v>0</v>
      </c>
      <c r="AC7030">
        <v>0</v>
      </c>
    </row>
    <row r="7031" spans="1:29" x14ac:dyDescent="0.25">
      <c r="A7031" t="s">
        <v>677</v>
      </c>
      <c r="B7031">
        <v>63</v>
      </c>
      <c r="E7031">
        <v>164</v>
      </c>
      <c r="J7031">
        <v>762</v>
      </c>
      <c r="AC7031">
        <v>273</v>
      </c>
    </row>
    <row r="7032" spans="1:29" x14ac:dyDescent="0.25">
      <c r="A7032" t="s">
        <v>78</v>
      </c>
      <c r="B7032">
        <v>63</v>
      </c>
      <c r="E7032">
        <v>2</v>
      </c>
      <c r="J7032">
        <v>9.4</v>
      </c>
      <c r="AC7032">
        <v>3.7</v>
      </c>
    </row>
    <row r="7033" spans="1:29" x14ac:dyDescent="0.25">
      <c r="A7033" t="s">
        <v>699</v>
      </c>
      <c r="B7033">
        <v>63</v>
      </c>
      <c r="F7033">
        <v>0</v>
      </c>
      <c r="J7033">
        <v>0</v>
      </c>
    </row>
    <row r="7034" spans="1:29" x14ac:dyDescent="0.25">
      <c r="A7034" t="s">
        <v>700</v>
      </c>
      <c r="B7034">
        <v>63</v>
      </c>
      <c r="E7034">
        <v>0</v>
      </c>
      <c r="F7034">
        <v>1</v>
      </c>
      <c r="I7034">
        <v>0</v>
      </c>
      <c r="J7034">
        <v>0</v>
      </c>
      <c r="AC7034">
        <v>0</v>
      </c>
    </row>
    <row r="7035" spans="1:29" x14ac:dyDescent="0.25">
      <c r="A7035" t="s">
        <v>701</v>
      </c>
      <c r="B7035">
        <v>63</v>
      </c>
      <c r="E7035">
        <v>0</v>
      </c>
      <c r="F7035">
        <v>0</v>
      </c>
      <c r="I7035">
        <v>0</v>
      </c>
      <c r="J7035">
        <v>0</v>
      </c>
      <c r="AC7035">
        <v>0</v>
      </c>
    </row>
    <row r="7036" spans="1:29" x14ac:dyDescent="0.25">
      <c r="A7036" t="s">
        <v>52</v>
      </c>
      <c r="B7036">
        <v>63</v>
      </c>
      <c r="E7036" t="s">
        <v>877</v>
      </c>
      <c r="F7036">
        <v>1</v>
      </c>
      <c r="I7036">
        <v>1</v>
      </c>
      <c r="J7036">
        <v>1</v>
      </c>
      <c r="AC7036">
        <v>1</v>
      </c>
    </row>
    <row r="7037" spans="1:29" x14ac:dyDescent="0.25">
      <c r="A7037" t="s">
        <v>702</v>
      </c>
      <c r="B7037">
        <v>63</v>
      </c>
      <c r="E7037">
        <v>60</v>
      </c>
      <c r="F7037">
        <v>9</v>
      </c>
      <c r="I7037">
        <v>15</v>
      </c>
      <c r="J7037">
        <v>60</v>
      </c>
      <c r="AC7037">
        <v>15</v>
      </c>
    </row>
    <row r="7038" spans="1:29" x14ac:dyDescent="0.25">
      <c r="A7038" t="s">
        <v>43</v>
      </c>
      <c r="B7038">
        <v>63</v>
      </c>
      <c r="E7038">
        <v>50</v>
      </c>
    </row>
    <row r="7039" spans="1:29" x14ac:dyDescent="0.25">
      <c r="A7039" t="s">
        <v>44</v>
      </c>
      <c r="B7039">
        <v>63</v>
      </c>
      <c r="E7039">
        <v>0</v>
      </c>
    </row>
    <row r="7040" spans="1:29" x14ac:dyDescent="0.25">
      <c r="A7040" t="s">
        <v>718</v>
      </c>
      <c r="B7040">
        <v>63</v>
      </c>
      <c r="E7040">
        <v>0</v>
      </c>
      <c r="J7040">
        <v>0</v>
      </c>
      <c r="AC7040">
        <v>0</v>
      </c>
    </row>
    <row r="7041" spans="1:29" x14ac:dyDescent="0.25">
      <c r="A7041" t="s">
        <v>405</v>
      </c>
      <c r="B7041">
        <v>63</v>
      </c>
      <c r="E7041">
        <v>0</v>
      </c>
    </row>
    <row r="7042" spans="1:29" x14ac:dyDescent="0.25">
      <c r="A7042" t="s">
        <v>719</v>
      </c>
      <c r="B7042">
        <v>63</v>
      </c>
      <c r="E7042">
        <v>3333</v>
      </c>
      <c r="F7042">
        <v>0</v>
      </c>
      <c r="I7042">
        <v>0</v>
      </c>
      <c r="J7042">
        <v>0</v>
      </c>
      <c r="AC7042">
        <v>0</v>
      </c>
    </row>
    <row r="7043" spans="1:29" x14ac:dyDescent="0.25">
      <c r="A7043" t="s">
        <v>34</v>
      </c>
      <c r="B7043">
        <v>71</v>
      </c>
      <c r="E7043">
        <v>69</v>
      </c>
      <c r="F7043">
        <v>69</v>
      </c>
      <c r="I7043">
        <v>5121</v>
      </c>
      <c r="J7043">
        <v>5121</v>
      </c>
    </row>
    <row r="7044" spans="1:29" x14ac:dyDescent="0.25">
      <c r="A7044" t="s">
        <v>35</v>
      </c>
      <c r="B7044">
        <v>71</v>
      </c>
      <c r="E7044">
        <v>5121</v>
      </c>
      <c r="F7044">
        <v>5120</v>
      </c>
      <c r="I7044">
        <v>5120</v>
      </c>
      <c r="J7044">
        <v>69</v>
      </c>
    </row>
    <row r="7045" spans="1:29" x14ac:dyDescent="0.25">
      <c r="A7045" t="s">
        <v>36</v>
      </c>
      <c r="B7045">
        <v>71</v>
      </c>
      <c r="E7045">
        <v>0</v>
      </c>
      <c r="F7045">
        <v>0</v>
      </c>
      <c r="I7045">
        <v>0</v>
      </c>
      <c r="J7045">
        <v>1</v>
      </c>
    </row>
    <row r="7046" spans="1:29" x14ac:dyDescent="0.25">
      <c r="A7046" t="s">
        <v>37</v>
      </c>
      <c r="B7046">
        <v>71</v>
      </c>
      <c r="E7046">
        <v>0</v>
      </c>
      <c r="I7046">
        <v>0</v>
      </c>
      <c r="J7046">
        <v>0</v>
      </c>
    </row>
    <row r="7047" spans="1:29" x14ac:dyDescent="0.25">
      <c r="A7047" t="s">
        <v>38</v>
      </c>
      <c r="B7047">
        <v>71</v>
      </c>
      <c r="E7047">
        <v>12</v>
      </c>
      <c r="F7047">
        <v>12</v>
      </c>
      <c r="I7047">
        <v>12</v>
      </c>
      <c r="J7047">
        <v>12</v>
      </c>
    </row>
    <row r="7048" spans="1:29" x14ac:dyDescent="0.25">
      <c r="A7048" t="s">
        <v>39</v>
      </c>
      <c r="B7048">
        <v>71</v>
      </c>
    </row>
    <row r="7049" spans="1:29" x14ac:dyDescent="0.25">
      <c r="A7049" t="s">
        <v>694</v>
      </c>
      <c r="B7049">
        <v>71</v>
      </c>
    </row>
    <row r="7050" spans="1:29" x14ac:dyDescent="0.25">
      <c r="A7050" t="s">
        <v>40</v>
      </c>
      <c r="B7050">
        <v>71</v>
      </c>
    </row>
    <row r="7051" spans="1:29" x14ac:dyDescent="0.25">
      <c r="A7051" t="s">
        <v>41</v>
      </c>
      <c r="B7051">
        <v>71</v>
      </c>
    </row>
    <row r="7052" spans="1:29" x14ac:dyDescent="0.25">
      <c r="A7052" t="s">
        <v>42</v>
      </c>
      <c r="B7052">
        <v>71</v>
      </c>
      <c r="E7052">
        <v>45</v>
      </c>
      <c r="J7052">
        <v>45</v>
      </c>
    </row>
    <row r="7053" spans="1:29" x14ac:dyDescent="0.25">
      <c r="A7053" t="s">
        <v>876</v>
      </c>
      <c r="B7053">
        <v>71</v>
      </c>
      <c r="E7053">
        <v>1</v>
      </c>
      <c r="J7053">
        <v>2</v>
      </c>
    </row>
    <row r="7054" spans="1:29" x14ac:dyDescent="0.25">
      <c r="A7054" t="s">
        <v>48</v>
      </c>
      <c r="B7054">
        <v>71</v>
      </c>
      <c r="E7054">
        <v>1900</v>
      </c>
      <c r="F7054">
        <v>1900</v>
      </c>
      <c r="I7054">
        <v>1900</v>
      </c>
      <c r="J7054">
        <v>1900</v>
      </c>
    </row>
    <row r="7055" spans="1:29" x14ac:dyDescent="0.25">
      <c r="A7055" t="s">
        <v>696</v>
      </c>
      <c r="B7055">
        <v>71</v>
      </c>
      <c r="E7055">
        <v>0</v>
      </c>
      <c r="F7055">
        <v>0</v>
      </c>
      <c r="I7055">
        <v>0</v>
      </c>
      <c r="J7055">
        <v>1863</v>
      </c>
    </row>
    <row r="7056" spans="1:29" x14ac:dyDescent="0.25">
      <c r="A7056" t="s">
        <v>50</v>
      </c>
      <c r="B7056">
        <v>71</v>
      </c>
      <c r="E7056">
        <v>0</v>
      </c>
      <c r="F7056">
        <v>0</v>
      </c>
      <c r="I7056">
        <v>0</v>
      </c>
      <c r="J7056">
        <v>1863</v>
      </c>
    </row>
    <row r="7057" spans="1:10" x14ac:dyDescent="0.25">
      <c r="A7057" t="s">
        <v>697</v>
      </c>
      <c r="B7057">
        <v>71</v>
      </c>
      <c r="E7057">
        <v>1</v>
      </c>
      <c r="F7057">
        <v>1</v>
      </c>
      <c r="I7057">
        <v>1</v>
      </c>
      <c r="J7057">
        <v>1</v>
      </c>
    </row>
    <row r="7058" spans="1:10" x14ac:dyDescent="0.25">
      <c r="A7058" t="s">
        <v>51</v>
      </c>
      <c r="B7058">
        <v>71</v>
      </c>
      <c r="E7058">
        <v>0</v>
      </c>
      <c r="F7058">
        <v>0</v>
      </c>
      <c r="I7058">
        <v>0</v>
      </c>
      <c r="J7058">
        <v>0</v>
      </c>
    </row>
    <row r="7059" spans="1:10" x14ac:dyDescent="0.25">
      <c r="A7059" t="s">
        <v>53</v>
      </c>
      <c r="B7059">
        <v>71</v>
      </c>
      <c r="E7059">
        <v>0</v>
      </c>
      <c r="F7059">
        <v>0</v>
      </c>
      <c r="I7059">
        <v>0</v>
      </c>
      <c r="J7059">
        <v>500</v>
      </c>
    </row>
    <row r="7060" spans="1:10" x14ac:dyDescent="0.25">
      <c r="A7060" t="s">
        <v>54</v>
      </c>
      <c r="B7060">
        <v>71</v>
      </c>
      <c r="E7060">
        <v>0</v>
      </c>
      <c r="F7060">
        <v>0</v>
      </c>
      <c r="I7060">
        <v>0</v>
      </c>
      <c r="J7060">
        <v>0</v>
      </c>
    </row>
    <row r="7061" spans="1:10" x14ac:dyDescent="0.25">
      <c r="A7061" t="s">
        <v>55</v>
      </c>
      <c r="B7061">
        <v>71</v>
      </c>
      <c r="E7061">
        <v>0</v>
      </c>
      <c r="F7061">
        <v>0</v>
      </c>
      <c r="I7061">
        <v>0</v>
      </c>
      <c r="J7061">
        <v>0</v>
      </c>
    </row>
    <row r="7062" spans="1:10" x14ac:dyDescent="0.25">
      <c r="A7062" t="s">
        <v>56</v>
      </c>
      <c r="B7062">
        <v>71</v>
      </c>
      <c r="E7062">
        <v>0.9</v>
      </c>
      <c r="F7062">
        <v>0.9</v>
      </c>
      <c r="I7062">
        <v>0.9</v>
      </c>
      <c r="J7062">
        <v>0.9</v>
      </c>
    </row>
    <row r="7063" spans="1:10" x14ac:dyDescent="0.25">
      <c r="A7063" t="s">
        <v>57</v>
      </c>
      <c r="B7063">
        <v>71</v>
      </c>
      <c r="E7063">
        <v>100</v>
      </c>
      <c r="F7063">
        <v>100</v>
      </c>
      <c r="I7063">
        <v>100</v>
      </c>
      <c r="J7063">
        <v>100</v>
      </c>
    </row>
    <row r="7064" spans="1:10" x14ac:dyDescent="0.25">
      <c r="A7064" t="s">
        <v>58</v>
      </c>
      <c r="B7064">
        <v>71</v>
      </c>
      <c r="E7064">
        <v>2</v>
      </c>
      <c r="F7064">
        <v>2</v>
      </c>
      <c r="I7064">
        <v>2</v>
      </c>
      <c r="J7064">
        <v>2</v>
      </c>
    </row>
    <row r="7065" spans="1:10" x14ac:dyDescent="0.25">
      <c r="A7065" t="s">
        <v>59</v>
      </c>
      <c r="B7065">
        <v>71</v>
      </c>
      <c r="E7065">
        <v>0</v>
      </c>
      <c r="F7065">
        <v>0</v>
      </c>
      <c r="I7065">
        <v>0</v>
      </c>
      <c r="J7065">
        <v>0</v>
      </c>
    </row>
    <row r="7066" spans="1:10" x14ac:dyDescent="0.25">
      <c r="A7066" t="s">
        <v>698</v>
      </c>
      <c r="B7066">
        <v>71</v>
      </c>
      <c r="E7066">
        <v>0</v>
      </c>
      <c r="J7066">
        <v>0</v>
      </c>
    </row>
    <row r="7067" spans="1:10" x14ac:dyDescent="0.25">
      <c r="A7067" t="s">
        <v>677</v>
      </c>
      <c r="B7067">
        <v>71</v>
      </c>
      <c r="E7067">
        <v>279</v>
      </c>
      <c r="J7067">
        <v>176</v>
      </c>
    </row>
    <row r="7068" spans="1:10" x14ac:dyDescent="0.25">
      <c r="A7068" t="s">
        <v>78</v>
      </c>
      <c r="B7068">
        <v>71</v>
      </c>
      <c r="E7068">
        <v>4.2</v>
      </c>
      <c r="J7068">
        <v>2.7</v>
      </c>
    </row>
    <row r="7069" spans="1:10" x14ac:dyDescent="0.25">
      <c r="A7069" t="s">
        <v>699</v>
      </c>
      <c r="B7069">
        <v>71</v>
      </c>
      <c r="F7069">
        <v>0</v>
      </c>
      <c r="J7069">
        <v>0</v>
      </c>
    </row>
    <row r="7070" spans="1:10" x14ac:dyDescent="0.25">
      <c r="A7070" t="s">
        <v>700</v>
      </c>
      <c r="B7070">
        <v>71</v>
      </c>
      <c r="E7070">
        <v>0</v>
      </c>
      <c r="F7070">
        <v>1</v>
      </c>
      <c r="I7070">
        <v>0</v>
      </c>
      <c r="J7070">
        <v>0</v>
      </c>
    </row>
    <row r="7071" spans="1:10" x14ac:dyDescent="0.25">
      <c r="A7071" t="s">
        <v>701</v>
      </c>
      <c r="B7071">
        <v>71</v>
      </c>
      <c r="E7071">
        <v>0</v>
      </c>
      <c r="F7071">
        <v>0</v>
      </c>
      <c r="I7071">
        <v>0</v>
      </c>
      <c r="J7071">
        <v>0</v>
      </c>
    </row>
    <row r="7072" spans="1:10" x14ac:dyDescent="0.25">
      <c r="A7072" t="s">
        <v>52</v>
      </c>
      <c r="B7072">
        <v>71</v>
      </c>
      <c r="E7072">
        <v>1</v>
      </c>
      <c r="F7072">
        <v>1</v>
      </c>
      <c r="I7072">
        <v>1</v>
      </c>
      <c r="J7072">
        <v>1</v>
      </c>
    </row>
    <row r="7073" spans="1:11" x14ac:dyDescent="0.25">
      <c r="A7073" t="s">
        <v>702</v>
      </c>
      <c r="B7073">
        <v>71</v>
      </c>
      <c r="E7073">
        <v>60</v>
      </c>
      <c r="F7073">
        <v>9</v>
      </c>
      <c r="I7073">
        <v>15</v>
      </c>
      <c r="J7073">
        <v>60</v>
      </c>
    </row>
    <row r="7074" spans="1:11" x14ac:dyDescent="0.25">
      <c r="A7074" t="s">
        <v>43</v>
      </c>
      <c r="B7074">
        <v>71</v>
      </c>
      <c r="J7074">
        <v>50</v>
      </c>
    </row>
    <row r="7075" spans="1:11" x14ac:dyDescent="0.25">
      <c r="A7075" t="s">
        <v>44</v>
      </c>
      <c r="B7075">
        <v>71</v>
      </c>
      <c r="J7075">
        <v>0</v>
      </c>
    </row>
    <row r="7076" spans="1:11" x14ac:dyDescent="0.25">
      <c r="A7076" t="s">
        <v>718</v>
      </c>
      <c r="B7076">
        <v>71</v>
      </c>
      <c r="E7076">
        <v>0</v>
      </c>
      <c r="J7076">
        <v>0</v>
      </c>
    </row>
    <row r="7077" spans="1:11" x14ac:dyDescent="0.25">
      <c r="A7077" t="s">
        <v>405</v>
      </c>
      <c r="B7077">
        <v>71</v>
      </c>
      <c r="E7077">
        <v>0</v>
      </c>
    </row>
    <row r="7078" spans="1:11" x14ac:dyDescent="0.25">
      <c r="A7078" t="s">
        <v>719</v>
      </c>
      <c r="B7078">
        <v>71</v>
      </c>
      <c r="E7078">
        <v>0</v>
      </c>
      <c r="F7078">
        <v>0</v>
      </c>
      <c r="I7078">
        <v>0</v>
      </c>
      <c r="J7078">
        <v>556</v>
      </c>
    </row>
    <row r="7079" spans="1:11" x14ac:dyDescent="0.25">
      <c r="A7079" t="s">
        <v>34</v>
      </c>
      <c r="B7079">
        <v>72</v>
      </c>
      <c r="D7079">
        <v>70</v>
      </c>
      <c r="E7079">
        <v>70</v>
      </c>
      <c r="J7079">
        <v>5119</v>
      </c>
      <c r="K7079">
        <v>5119</v>
      </c>
    </row>
    <row r="7080" spans="1:11" x14ac:dyDescent="0.25">
      <c r="A7080" t="s">
        <v>35</v>
      </c>
      <c r="B7080">
        <v>72</v>
      </c>
      <c r="D7080">
        <v>5120</v>
      </c>
      <c r="E7080">
        <v>5119</v>
      </c>
      <c r="J7080">
        <v>70</v>
      </c>
      <c r="K7080">
        <v>5120</v>
      </c>
    </row>
    <row r="7081" spans="1:11" x14ac:dyDescent="0.25">
      <c r="A7081" t="s">
        <v>36</v>
      </c>
      <c r="B7081">
        <v>72</v>
      </c>
      <c r="D7081">
        <v>1</v>
      </c>
      <c r="E7081">
        <v>2</v>
      </c>
      <c r="J7081">
        <v>0</v>
      </c>
      <c r="K7081">
        <v>0</v>
      </c>
    </row>
    <row r="7082" spans="1:11" x14ac:dyDescent="0.25">
      <c r="A7082" t="s">
        <v>37</v>
      </c>
      <c r="B7082">
        <v>72</v>
      </c>
      <c r="D7082">
        <v>0</v>
      </c>
      <c r="E7082">
        <v>1</v>
      </c>
      <c r="J7082">
        <v>0</v>
      </c>
    </row>
    <row r="7083" spans="1:11" x14ac:dyDescent="0.25">
      <c r="A7083" t="s">
        <v>38</v>
      </c>
      <c r="B7083">
        <v>72</v>
      </c>
      <c r="D7083">
        <v>12</v>
      </c>
      <c r="E7083">
        <v>12</v>
      </c>
      <c r="J7083">
        <v>12</v>
      </c>
      <c r="K7083">
        <v>12</v>
      </c>
    </row>
    <row r="7084" spans="1:11" x14ac:dyDescent="0.25">
      <c r="A7084" t="s">
        <v>39</v>
      </c>
      <c r="B7084">
        <v>72</v>
      </c>
      <c r="D7084">
        <v>200</v>
      </c>
    </row>
    <row r="7085" spans="1:11" x14ac:dyDescent="0.25">
      <c r="A7085" t="s">
        <v>694</v>
      </c>
      <c r="B7085">
        <v>72</v>
      </c>
      <c r="D7085">
        <v>25</v>
      </c>
    </row>
    <row r="7086" spans="1:11" x14ac:dyDescent="0.25">
      <c r="A7086" t="s">
        <v>40</v>
      </c>
      <c r="B7086">
        <v>72</v>
      </c>
      <c r="D7086">
        <v>1</v>
      </c>
    </row>
    <row r="7087" spans="1:11" x14ac:dyDescent="0.25">
      <c r="A7087" t="s">
        <v>41</v>
      </c>
      <c r="B7087">
        <v>72</v>
      </c>
    </row>
    <row r="7088" spans="1:11" x14ac:dyDescent="0.25">
      <c r="A7088" t="s">
        <v>42</v>
      </c>
      <c r="B7088">
        <v>72</v>
      </c>
      <c r="E7088">
        <v>45</v>
      </c>
      <c r="J7088">
        <v>45</v>
      </c>
    </row>
    <row r="7089" spans="1:11" x14ac:dyDescent="0.25">
      <c r="A7089" t="s">
        <v>876</v>
      </c>
      <c r="B7089">
        <v>72</v>
      </c>
      <c r="E7089">
        <v>0</v>
      </c>
      <c r="J7089">
        <v>1</v>
      </c>
    </row>
    <row r="7090" spans="1:11" x14ac:dyDescent="0.25">
      <c r="A7090" t="s">
        <v>48</v>
      </c>
      <c r="B7090">
        <v>72</v>
      </c>
      <c r="D7090">
        <v>1900</v>
      </c>
      <c r="E7090">
        <v>1900</v>
      </c>
      <c r="J7090">
        <v>1900</v>
      </c>
      <c r="K7090">
        <v>1900</v>
      </c>
    </row>
    <row r="7091" spans="1:11" x14ac:dyDescent="0.25">
      <c r="A7091" t="s">
        <v>696</v>
      </c>
      <c r="B7091">
        <v>72</v>
      </c>
      <c r="D7091">
        <v>1610</v>
      </c>
      <c r="E7091">
        <v>3346</v>
      </c>
      <c r="J7091">
        <v>0</v>
      </c>
      <c r="K7091">
        <v>0</v>
      </c>
    </row>
    <row r="7092" spans="1:11" x14ac:dyDescent="0.25">
      <c r="A7092" t="s">
        <v>50</v>
      </c>
      <c r="B7092">
        <v>72</v>
      </c>
      <c r="D7092">
        <v>1610</v>
      </c>
      <c r="E7092">
        <v>3346</v>
      </c>
      <c r="J7092">
        <v>0</v>
      </c>
      <c r="K7092">
        <v>0</v>
      </c>
    </row>
    <row r="7093" spans="1:11" x14ac:dyDescent="0.25">
      <c r="A7093" t="s">
        <v>697</v>
      </c>
      <c r="B7093">
        <v>72</v>
      </c>
      <c r="D7093">
        <v>1</v>
      </c>
      <c r="E7093">
        <v>1</v>
      </c>
      <c r="J7093">
        <v>1</v>
      </c>
      <c r="K7093">
        <v>1</v>
      </c>
    </row>
    <row r="7094" spans="1:11" x14ac:dyDescent="0.25">
      <c r="A7094" t="s">
        <v>51</v>
      </c>
      <c r="B7094">
        <v>72</v>
      </c>
      <c r="D7094">
        <v>0</v>
      </c>
      <c r="E7094">
        <v>0</v>
      </c>
      <c r="J7094">
        <v>0</v>
      </c>
      <c r="K7094">
        <v>0</v>
      </c>
    </row>
    <row r="7095" spans="1:11" x14ac:dyDescent="0.25">
      <c r="A7095" t="s">
        <v>53</v>
      </c>
      <c r="B7095">
        <v>72</v>
      </c>
      <c r="D7095">
        <v>600</v>
      </c>
      <c r="E7095">
        <v>600</v>
      </c>
      <c r="J7095">
        <v>0</v>
      </c>
      <c r="K7095">
        <v>0</v>
      </c>
    </row>
    <row r="7096" spans="1:11" x14ac:dyDescent="0.25">
      <c r="A7096" t="s">
        <v>54</v>
      </c>
      <c r="B7096">
        <v>72</v>
      </c>
      <c r="D7096">
        <v>0</v>
      </c>
      <c r="E7096">
        <v>0</v>
      </c>
      <c r="J7096">
        <v>0</v>
      </c>
      <c r="K7096">
        <v>0</v>
      </c>
    </row>
    <row r="7097" spans="1:11" x14ac:dyDescent="0.25">
      <c r="A7097" t="s">
        <v>55</v>
      </c>
      <c r="B7097">
        <v>72</v>
      </c>
      <c r="D7097">
        <v>0</v>
      </c>
      <c r="E7097">
        <v>0</v>
      </c>
      <c r="J7097">
        <v>0</v>
      </c>
      <c r="K7097">
        <v>0</v>
      </c>
    </row>
    <row r="7098" spans="1:11" x14ac:dyDescent="0.25">
      <c r="A7098" t="s">
        <v>56</v>
      </c>
      <c r="B7098">
        <v>72</v>
      </c>
      <c r="D7098">
        <v>0.9</v>
      </c>
      <c r="E7098">
        <v>0.9</v>
      </c>
      <c r="J7098">
        <v>0.9</v>
      </c>
      <c r="K7098">
        <v>0.9</v>
      </c>
    </row>
    <row r="7099" spans="1:11" x14ac:dyDescent="0.25">
      <c r="A7099" t="s">
        <v>57</v>
      </c>
      <c r="B7099">
        <v>72</v>
      </c>
      <c r="D7099">
        <v>100</v>
      </c>
      <c r="E7099">
        <v>100</v>
      </c>
      <c r="J7099">
        <v>100</v>
      </c>
      <c r="K7099">
        <v>100</v>
      </c>
    </row>
    <row r="7100" spans="1:11" x14ac:dyDescent="0.25">
      <c r="A7100" t="s">
        <v>58</v>
      </c>
      <c r="B7100">
        <v>72</v>
      </c>
      <c r="D7100">
        <v>2</v>
      </c>
      <c r="E7100">
        <v>2</v>
      </c>
      <c r="J7100">
        <v>2</v>
      </c>
      <c r="K7100">
        <v>2</v>
      </c>
    </row>
    <row r="7101" spans="1:11" x14ac:dyDescent="0.25">
      <c r="A7101" t="s">
        <v>59</v>
      </c>
      <c r="B7101">
        <v>72</v>
      </c>
      <c r="D7101">
        <v>0</v>
      </c>
      <c r="E7101">
        <v>0</v>
      </c>
      <c r="J7101">
        <v>0</v>
      </c>
      <c r="K7101">
        <v>0</v>
      </c>
    </row>
    <row r="7102" spans="1:11" x14ac:dyDescent="0.25">
      <c r="A7102" t="s">
        <v>698</v>
      </c>
      <c r="B7102">
        <v>72</v>
      </c>
      <c r="E7102">
        <v>0</v>
      </c>
      <c r="J7102">
        <v>0</v>
      </c>
    </row>
    <row r="7103" spans="1:11" x14ac:dyDescent="0.25">
      <c r="A7103" t="s">
        <v>677</v>
      </c>
      <c r="B7103">
        <v>72</v>
      </c>
      <c r="E7103">
        <v>266</v>
      </c>
      <c r="J7103">
        <v>177</v>
      </c>
    </row>
    <row r="7104" spans="1:11" x14ac:dyDescent="0.25">
      <c r="A7104" t="s">
        <v>78</v>
      </c>
      <c r="B7104">
        <v>72</v>
      </c>
      <c r="E7104">
        <v>4</v>
      </c>
      <c r="J7104">
        <v>2.7</v>
      </c>
    </row>
    <row r="7105" spans="1:29" x14ac:dyDescent="0.25">
      <c r="A7105" t="s">
        <v>699</v>
      </c>
      <c r="B7105">
        <v>72</v>
      </c>
      <c r="E7105">
        <v>0</v>
      </c>
      <c r="K7105">
        <v>0</v>
      </c>
    </row>
    <row r="7106" spans="1:29" x14ac:dyDescent="0.25">
      <c r="A7106" t="s">
        <v>700</v>
      </c>
      <c r="B7106">
        <v>72</v>
      </c>
      <c r="D7106">
        <v>0</v>
      </c>
      <c r="E7106">
        <v>0</v>
      </c>
      <c r="J7106">
        <v>0</v>
      </c>
      <c r="K7106">
        <v>1</v>
      </c>
    </row>
    <row r="7107" spans="1:29" x14ac:dyDescent="0.25">
      <c r="A7107" t="s">
        <v>701</v>
      </c>
      <c r="B7107">
        <v>72</v>
      </c>
      <c r="D7107">
        <v>0</v>
      </c>
      <c r="E7107">
        <v>0</v>
      </c>
      <c r="J7107">
        <v>0</v>
      </c>
      <c r="K7107">
        <v>0</v>
      </c>
    </row>
    <row r="7108" spans="1:29" x14ac:dyDescent="0.25">
      <c r="A7108" t="s">
        <v>52</v>
      </c>
      <c r="B7108">
        <v>72</v>
      </c>
      <c r="D7108">
        <v>1</v>
      </c>
      <c r="E7108">
        <v>1</v>
      </c>
      <c r="J7108">
        <v>1</v>
      </c>
      <c r="K7108">
        <v>1</v>
      </c>
    </row>
    <row r="7109" spans="1:29" x14ac:dyDescent="0.25">
      <c r="A7109" t="s">
        <v>702</v>
      </c>
      <c r="B7109">
        <v>72</v>
      </c>
      <c r="D7109">
        <v>25</v>
      </c>
      <c r="E7109">
        <v>60</v>
      </c>
      <c r="J7109">
        <v>60</v>
      </c>
      <c r="K7109">
        <v>9</v>
      </c>
    </row>
    <row r="7110" spans="1:29" x14ac:dyDescent="0.25">
      <c r="A7110" t="s">
        <v>43</v>
      </c>
      <c r="B7110">
        <v>72</v>
      </c>
      <c r="D7110">
        <v>50</v>
      </c>
      <c r="E7110">
        <v>50</v>
      </c>
    </row>
    <row r="7111" spans="1:29" x14ac:dyDescent="0.25">
      <c r="A7111" t="s">
        <v>44</v>
      </c>
      <c r="B7111">
        <v>72</v>
      </c>
      <c r="D7111">
        <v>0</v>
      </c>
      <c r="E7111">
        <v>0</v>
      </c>
    </row>
    <row r="7112" spans="1:29" x14ac:dyDescent="0.25">
      <c r="A7112" t="s">
        <v>718</v>
      </c>
      <c r="B7112">
        <v>72</v>
      </c>
      <c r="E7112">
        <v>0</v>
      </c>
      <c r="J7112">
        <v>0</v>
      </c>
    </row>
    <row r="7113" spans="1:29" x14ac:dyDescent="0.25">
      <c r="A7113" t="s">
        <v>405</v>
      </c>
      <c r="B7113">
        <v>72</v>
      </c>
      <c r="E7113">
        <v>0</v>
      </c>
    </row>
    <row r="7114" spans="1:29" x14ac:dyDescent="0.25">
      <c r="A7114" t="s">
        <v>742</v>
      </c>
      <c r="B7114">
        <v>72</v>
      </c>
      <c r="D7114">
        <v>35</v>
      </c>
    </row>
    <row r="7115" spans="1:29" x14ac:dyDescent="0.25">
      <c r="A7115" t="s">
        <v>719</v>
      </c>
      <c r="B7115">
        <v>72</v>
      </c>
      <c r="D7115">
        <v>434</v>
      </c>
      <c r="E7115">
        <v>900</v>
      </c>
      <c r="J7115">
        <v>0</v>
      </c>
      <c r="K7115">
        <v>0</v>
      </c>
    </row>
    <row r="7116" spans="1:29" x14ac:dyDescent="0.25">
      <c r="A7116" t="s">
        <v>34</v>
      </c>
      <c r="B7116">
        <v>76</v>
      </c>
      <c r="E7116">
        <v>5121</v>
      </c>
      <c r="F7116">
        <v>5121</v>
      </c>
      <c r="I7116">
        <v>79</v>
      </c>
      <c r="J7116">
        <v>79</v>
      </c>
      <c r="AC7116">
        <v>5120</v>
      </c>
    </row>
    <row r="7117" spans="1:29" x14ac:dyDescent="0.25">
      <c r="A7117" t="s">
        <v>35</v>
      </c>
      <c r="B7117">
        <v>76</v>
      </c>
      <c r="E7117">
        <v>79</v>
      </c>
      <c r="F7117">
        <v>5120</v>
      </c>
      <c r="I7117">
        <v>5120</v>
      </c>
      <c r="J7117">
        <v>5121</v>
      </c>
      <c r="AC7117">
        <v>5121</v>
      </c>
    </row>
    <row r="7118" spans="1:29" x14ac:dyDescent="0.25">
      <c r="A7118" t="s">
        <v>36</v>
      </c>
      <c r="B7118">
        <v>76</v>
      </c>
      <c r="E7118">
        <v>0</v>
      </c>
      <c r="F7118">
        <v>0</v>
      </c>
      <c r="I7118">
        <v>1</v>
      </c>
      <c r="J7118">
        <v>2</v>
      </c>
      <c r="AC7118">
        <v>0</v>
      </c>
    </row>
    <row r="7119" spans="1:29" x14ac:dyDescent="0.25">
      <c r="A7119" t="s">
        <v>37</v>
      </c>
      <c r="B7119">
        <v>76</v>
      </c>
      <c r="E7119">
        <v>0</v>
      </c>
      <c r="I7119">
        <v>0</v>
      </c>
      <c r="J7119">
        <v>1</v>
      </c>
      <c r="AC7119">
        <v>0</v>
      </c>
    </row>
    <row r="7120" spans="1:29" x14ac:dyDescent="0.25">
      <c r="A7120" t="s">
        <v>38</v>
      </c>
      <c r="B7120">
        <v>76</v>
      </c>
      <c r="E7120">
        <v>12</v>
      </c>
      <c r="F7120">
        <v>12</v>
      </c>
      <c r="I7120">
        <v>12</v>
      </c>
      <c r="J7120">
        <v>12</v>
      </c>
      <c r="AC7120">
        <v>12</v>
      </c>
    </row>
    <row r="7121" spans="1:29" x14ac:dyDescent="0.25">
      <c r="A7121" t="s">
        <v>39</v>
      </c>
      <c r="B7121">
        <v>76</v>
      </c>
      <c r="I7121">
        <v>200</v>
      </c>
    </row>
    <row r="7122" spans="1:29" x14ac:dyDescent="0.25">
      <c r="A7122" t="s">
        <v>694</v>
      </c>
      <c r="B7122">
        <v>76</v>
      </c>
      <c r="I7122">
        <v>25</v>
      </c>
    </row>
    <row r="7123" spans="1:29" x14ac:dyDescent="0.25">
      <c r="A7123" t="s">
        <v>40</v>
      </c>
      <c r="B7123">
        <v>76</v>
      </c>
      <c r="I7123">
        <v>1</v>
      </c>
    </row>
    <row r="7124" spans="1:29" x14ac:dyDescent="0.25">
      <c r="A7124" t="s">
        <v>41</v>
      </c>
      <c r="B7124">
        <v>76</v>
      </c>
    </row>
    <row r="7125" spans="1:29" x14ac:dyDescent="0.25">
      <c r="A7125" t="s">
        <v>42</v>
      </c>
      <c r="B7125">
        <v>76</v>
      </c>
      <c r="E7125">
        <v>45</v>
      </c>
      <c r="J7125">
        <v>45</v>
      </c>
      <c r="AC7125">
        <v>30</v>
      </c>
    </row>
    <row r="7126" spans="1:29" x14ac:dyDescent="0.25">
      <c r="A7126" t="s">
        <v>876</v>
      </c>
      <c r="B7126">
        <v>76</v>
      </c>
      <c r="E7126">
        <v>1</v>
      </c>
      <c r="J7126">
        <v>0</v>
      </c>
      <c r="AC7126">
        <v>1</v>
      </c>
    </row>
    <row r="7127" spans="1:29" x14ac:dyDescent="0.25">
      <c r="A7127" t="s">
        <v>48</v>
      </c>
      <c r="B7127">
        <v>76</v>
      </c>
      <c r="E7127">
        <v>1900</v>
      </c>
      <c r="F7127">
        <v>1900</v>
      </c>
      <c r="I7127">
        <v>1900</v>
      </c>
      <c r="J7127">
        <v>1900</v>
      </c>
      <c r="AC7127">
        <v>1900</v>
      </c>
    </row>
    <row r="7128" spans="1:29" x14ac:dyDescent="0.25">
      <c r="A7128" t="s">
        <v>696</v>
      </c>
      <c r="B7128">
        <v>76</v>
      </c>
      <c r="E7128">
        <v>0</v>
      </c>
      <c r="F7128">
        <v>0</v>
      </c>
      <c r="I7128">
        <v>1610</v>
      </c>
      <c r="J7128">
        <v>3370</v>
      </c>
      <c r="AC7128">
        <v>0</v>
      </c>
    </row>
    <row r="7129" spans="1:29" x14ac:dyDescent="0.25">
      <c r="A7129" t="s">
        <v>50</v>
      </c>
      <c r="B7129">
        <v>76</v>
      </c>
      <c r="E7129">
        <v>0</v>
      </c>
      <c r="F7129">
        <v>0</v>
      </c>
      <c r="I7129">
        <v>1610</v>
      </c>
      <c r="J7129">
        <v>3370</v>
      </c>
      <c r="AC7129">
        <v>0</v>
      </c>
    </row>
    <row r="7130" spans="1:29" x14ac:dyDescent="0.25">
      <c r="A7130" t="s">
        <v>697</v>
      </c>
      <c r="B7130">
        <v>76</v>
      </c>
      <c r="E7130">
        <v>1</v>
      </c>
      <c r="F7130">
        <v>1</v>
      </c>
      <c r="I7130">
        <v>1</v>
      </c>
      <c r="J7130">
        <v>1</v>
      </c>
      <c r="AC7130">
        <v>1</v>
      </c>
    </row>
    <row r="7131" spans="1:29" x14ac:dyDescent="0.25">
      <c r="A7131" t="s">
        <v>51</v>
      </c>
      <c r="B7131">
        <v>76</v>
      </c>
      <c r="E7131">
        <v>0</v>
      </c>
      <c r="F7131">
        <v>0</v>
      </c>
      <c r="I7131">
        <v>0</v>
      </c>
      <c r="J7131">
        <v>0</v>
      </c>
      <c r="AC7131">
        <v>0</v>
      </c>
    </row>
    <row r="7132" spans="1:29" x14ac:dyDescent="0.25">
      <c r="A7132" t="s">
        <v>53</v>
      </c>
      <c r="B7132">
        <v>76</v>
      </c>
      <c r="E7132">
        <v>0</v>
      </c>
      <c r="F7132">
        <v>0</v>
      </c>
      <c r="I7132">
        <v>700</v>
      </c>
      <c r="J7132">
        <v>1000</v>
      </c>
      <c r="AC7132">
        <v>0</v>
      </c>
    </row>
    <row r="7133" spans="1:29" x14ac:dyDescent="0.25">
      <c r="A7133" t="s">
        <v>54</v>
      </c>
      <c r="B7133">
        <v>76</v>
      </c>
      <c r="E7133">
        <v>0</v>
      </c>
      <c r="F7133">
        <v>0</v>
      </c>
      <c r="I7133">
        <v>0</v>
      </c>
      <c r="J7133">
        <v>0</v>
      </c>
      <c r="AC7133">
        <v>0</v>
      </c>
    </row>
    <row r="7134" spans="1:29" x14ac:dyDescent="0.25">
      <c r="A7134" t="s">
        <v>55</v>
      </c>
      <c r="B7134">
        <v>76</v>
      </c>
      <c r="E7134">
        <v>0</v>
      </c>
      <c r="F7134">
        <v>0</v>
      </c>
      <c r="I7134">
        <v>0</v>
      </c>
      <c r="J7134">
        <v>0</v>
      </c>
      <c r="AC7134">
        <v>0</v>
      </c>
    </row>
    <row r="7135" spans="1:29" x14ac:dyDescent="0.25">
      <c r="A7135" t="s">
        <v>56</v>
      </c>
      <c r="B7135">
        <v>76</v>
      </c>
      <c r="E7135">
        <v>0.9</v>
      </c>
      <c r="F7135">
        <v>0.9</v>
      </c>
      <c r="I7135">
        <v>0.9</v>
      </c>
      <c r="J7135">
        <v>0.9</v>
      </c>
      <c r="AC7135">
        <v>0.9</v>
      </c>
    </row>
    <row r="7136" spans="1:29" x14ac:dyDescent="0.25">
      <c r="A7136" t="s">
        <v>57</v>
      </c>
      <c r="B7136">
        <v>76</v>
      </c>
      <c r="E7136">
        <v>100</v>
      </c>
      <c r="F7136">
        <v>100</v>
      </c>
      <c r="I7136">
        <v>100</v>
      </c>
      <c r="J7136">
        <v>100</v>
      </c>
      <c r="AC7136">
        <v>100</v>
      </c>
    </row>
    <row r="7137" spans="1:29" x14ac:dyDescent="0.25">
      <c r="A7137" t="s">
        <v>58</v>
      </c>
      <c r="B7137">
        <v>76</v>
      </c>
      <c r="E7137">
        <v>2</v>
      </c>
      <c r="F7137">
        <v>2</v>
      </c>
      <c r="I7137">
        <v>2</v>
      </c>
      <c r="J7137">
        <v>2</v>
      </c>
      <c r="AC7137">
        <v>2</v>
      </c>
    </row>
    <row r="7138" spans="1:29" x14ac:dyDescent="0.25">
      <c r="A7138" t="s">
        <v>59</v>
      </c>
      <c r="B7138">
        <v>76</v>
      </c>
      <c r="E7138">
        <v>0</v>
      </c>
      <c r="F7138">
        <v>0</v>
      </c>
      <c r="I7138">
        <v>0</v>
      </c>
      <c r="J7138">
        <v>0</v>
      </c>
      <c r="AC7138">
        <v>0</v>
      </c>
    </row>
    <row r="7139" spans="1:29" x14ac:dyDescent="0.25">
      <c r="A7139" t="s">
        <v>698</v>
      </c>
      <c r="B7139">
        <v>76</v>
      </c>
      <c r="E7139">
        <v>0</v>
      </c>
      <c r="J7139">
        <v>0</v>
      </c>
      <c r="AC7139">
        <v>0</v>
      </c>
    </row>
    <row r="7140" spans="1:29" x14ac:dyDescent="0.25">
      <c r="A7140" t="s">
        <v>677</v>
      </c>
      <c r="B7140">
        <v>76</v>
      </c>
      <c r="E7140">
        <v>176</v>
      </c>
      <c r="J7140">
        <v>259</v>
      </c>
      <c r="AC7140">
        <v>236</v>
      </c>
    </row>
    <row r="7141" spans="1:29" x14ac:dyDescent="0.25">
      <c r="A7141" t="s">
        <v>78</v>
      </c>
      <c r="B7141">
        <v>76</v>
      </c>
      <c r="E7141">
        <v>2.7</v>
      </c>
      <c r="J7141">
        <v>3.9</v>
      </c>
      <c r="AC7141">
        <v>5.4</v>
      </c>
    </row>
    <row r="7142" spans="1:29" x14ac:dyDescent="0.25">
      <c r="A7142" t="s">
        <v>699</v>
      </c>
      <c r="B7142">
        <v>76</v>
      </c>
      <c r="F7142">
        <v>0</v>
      </c>
      <c r="J7142">
        <v>0</v>
      </c>
    </row>
    <row r="7143" spans="1:29" x14ac:dyDescent="0.25">
      <c r="A7143" t="s">
        <v>700</v>
      </c>
      <c r="B7143">
        <v>76</v>
      </c>
      <c r="E7143">
        <v>0</v>
      </c>
      <c r="F7143">
        <v>1</v>
      </c>
      <c r="I7143">
        <v>0</v>
      </c>
      <c r="J7143">
        <v>0</v>
      </c>
      <c r="AC7143">
        <v>0</v>
      </c>
    </row>
    <row r="7144" spans="1:29" x14ac:dyDescent="0.25">
      <c r="A7144" t="s">
        <v>701</v>
      </c>
      <c r="B7144">
        <v>76</v>
      </c>
      <c r="E7144">
        <v>0</v>
      </c>
      <c r="F7144">
        <v>0</v>
      </c>
      <c r="I7144">
        <v>0</v>
      </c>
      <c r="J7144">
        <v>0</v>
      </c>
      <c r="AC7144">
        <v>0</v>
      </c>
    </row>
    <row r="7145" spans="1:29" x14ac:dyDescent="0.25">
      <c r="A7145" t="s">
        <v>52</v>
      </c>
      <c r="B7145">
        <v>76</v>
      </c>
      <c r="E7145">
        <v>1</v>
      </c>
      <c r="F7145">
        <v>1</v>
      </c>
      <c r="I7145">
        <v>1</v>
      </c>
      <c r="J7145">
        <v>1</v>
      </c>
      <c r="AC7145">
        <v>1</v>
      </c>
    </row>
    <row r="7146" spans="1:29" x14ac:dyDescent="0.25">
      <c r="A7146" t="s">
        <v>702</v>
      </c>
      <c r="B7146">
        <v>76</v>
      </c>
      <c r="E7146">
        <v>60</v>
      </c>
      <c r="F7146">
        <v>9</v>
      </c>
      <c r="I7146">
        <v>25</v>
      </c>
      <c r="J7146">
        <v>60</v>
      </c>
      <c r="AC7146">
        <v>15</v>
      </c>
    </row>
    <row r="7147" spans="1:29" x14ac:dyDescent="0.25">
      <c r="A7147" t="s">
        <v>43</v>
      </c>
      <c r="B7147">
        <v>76</v>
      </c>
      <c r="I7147">
        <v>50</v>
      </c>
      <c r="J7147">
        <v>50</v>
      </c>
    </row>
    <row r="7148" spans="1:29" x14ac:dyDescent="0.25">
      <c r="A7148" t="s">
        <v>44</v>
      </c>
      <c r="B7148">
        <v>76</v>
      </c>
      <c r="I7148">
        <v>0</v>
      </c>
      <c r="J7148">
        <v>0</v>
      </c>
    </row>
    <row r="7149" spans="1:29" x14ac:dyDescent="0.25">
      <c r="A7149" t="s">
        <v>718</v>
      </c>
      <c r="B7149">
        <v>76</v>
      </c>
      <c r="E7149">
        <v>0</v>
      </c>
      <c r="J7149">
        <v>0</v>
      </c>
      <c r="AC7149">
        <v>0</v>
      </c>
    </row>
    <row r="7150" spans="1:29" x14ac:dyDescent="0.25">
      <c r="A7150" t="s">
        <v>405</v>
      </c>
      <c r="B7150">
        <v>76</v>
      </c>
      <c r="E7150">
        <v>0</v>
      </c>
    </row>
    <row r="7151" spans="1:29" x14ac:dyDescent="0.25">
      <c r="A7151" t="s">
        <v>742</v>
      </c>
      <c r="B7151">
        <v>76</v>
      </c>
      <c r="I7151">
        <v>21</v>
      </c>
    </row>
    <row r="7152" spans="1:29" x14ac:dyDescent="0.25">
      <c r="A7152" t="s">
        <v>719</v>
      </c>
      <c r="B7152">
        <v>76</v>
      </c>
      <c r="E7152">
        <v>0</v>
      </c>
      <c r="F7152">
        <v>0</v>
      </c>
      <c r="I7152">
        <v>615</v>
      </c>
      <c r="J7152">
        <v>1274</v>
      </c>
      <c r="AC7152">
        <v>0</v>
      </c>
    </row>
    <row r="7153" spans="1:26" x14ac:dyDescent="0.25">
      <c r="A7153" t="s">
        <v>34</v>
      </c>
      <c r="B7153">
        <v>77</v>
      </c>
      <c r="D7153">
        <v>5119</v>
      </c>
      <c r="E7153">
        <v>5119</v>
      </c>
      <c r="J7153">
        <v>80</v>
      </c>
      <c r="K7153">
        <v>80</v>
      </c>
      <c r="X7153">
        <v>5120</v>
      </c>
      <c r="Z7153">
        <v>5120</v>
      </c>
    </row>
    <row r="7154" spans="1:26" x14ac:dyDescent="0.25">
      <c r="A7154" t="s">
        <v>35</v>
      </c>
      <c r="B7154">
        <v>77</v>
      </c>
      <c r="D7154">
        <v>5120</v>
      </c>
      <c r="E7154">
        <v>80</v>
      </c>
      <c r="J7154">
        <v>5119</v>
      </c>
      <c r="K7154">
        <v>5120</v>
      </c>
      <c r="X7154">
        <v>80</v>
      </c>
      <c r="Z7154">
        <v>5119</v>
      </c>
    </row>
    <row r="7155" spans="1:26" x14ac:dyDescent="0.25">
      <c r="A7155" t="s">
        <v>36</v>
      </c>
      <c r="B7155">
        <v>77</v>
      </c>
      <c r="D7155">
        <v>0</v>
      </c>
      <c r="E7155">
        <v>1</v>
      </c>
      <c r="J7155">
        <v>0</v>
      </c>
      <c r="K7155">
        <v>0</v>
      </c>
      <c r="X7155">
        <v>2</v>
      </c>
      <c r="Z7155">
        <v>0</v>
      </c>
    </row>
    <row r="7156" spans="1:26" x14ac:dyDescent="0.25">
      <c r="A7156" t="s">
        <v>37</v>
      </c>
      <c r="B7156">
        <v>77</v>
      </c>
      <c r="D7156">
        <v>0</v>
      </c>
      <c r="E7156">
        <v>0</v>
      </c>
      <c r="J7156">
        <v>0</v>
      </c>
      <c r="X7156">
        <v>0</v>
      </c>
    </row>
    <row r="7157" spans="1:26" x14ac:dyDescent="0.25">
      <c r="A7157" t="s">
        <v>38</v>
      </c>
      <c r="B7157">
        <v>77</v>
      </c>
      <c r="D7157">
        <v>12</v>
      </c>
      <c r="E7157">
        <v>12</v>
      </c>
      <c r="J7157">
        <v>12</v>
      </c>
      <c r="K7157">
        <v>12</v>
      </c>
      <c r="X7157">
        <v>12</v>
      </c>
      <c r="Z7157">
        <v>12</v>
      </c>
    </row>
    <row r="7158" spans="1:26" x14ac:dyDescent="0.25">
      <c r="A7158" t="s">
        <v>39</v>
      </c>
      <c r="B7158">
        <v>77</v>
      </c>
    </row>
    <row r="7159" spans="1:26" x14ac:dyDescent="0.25">
      <c r="A7159" t="s">
        <v>694</v>
      </c>
      <c r="B7159">
        <v>77</v>
      </c>
    </row>
    <row r="7160" spans="1:26" x14ac:dyDescent="0.25">
      <c r="A7160" t="s">
        <v>40</v>
      </c>
      <c r="B7160">
        <v>77</v>
      </c>
    </row>
    <row r="7161" spans="1:26" x14ac:dyDescent="0.25">
      <c r="A7161" t="s">
        <v>41</v>
      </c>
      <c r="B7161">
        <v>77</v>
      </c>
    </row>
    <row r="7162" spans="1:26" x14ac:dyDescent="0.25">
      <c r="A7162" t="s">
        <v>42</v>
      </c>
      <c r="B7162">
        <v>77</v>
      </c>
      <c r="E7162">
        <v>45</v>
      </c>
      <c r="J7162">
        <v>50</v>
      </c>
      <c r="X7162">
        <v>50</v>
      </c>
    </row>
    <row r="7163" spans="1:26" x14ac:dyDescent="0.25">
      <c r="A7163" t="s">
        <v>876</v>
      </c>
      <c r="B7163">
        <v>77</v>
      </c>
      <c r="E7163">
        <v>2</v>
      </c>
      <c r="J7163">
        <v>1</v>
      </c>
      <c r="X7163">
        <v>0</v>
      </c>
    </row>
    <row r="7164" spans="1:26" x14ac:dyDescent="0.25">
      <c r="A7164" t="s">
        <v>48</v>
      </c>
      <c r="B7164">
        <v>77</v>
      </c>
      <c r="D7164">
        <v>1900</v>
      </c>
      <c r="E7164">
        <v>1900</v>
      </c>
      <c r="J7164">
        <v>1900</v>
      </c>
      <c r="K7164">
        <v>1900</v>
      </c>
      <c r="X7164">
        <v>1900</v>
      </c>
      <c r="Z7164">
        <v>1900</v>
      </c>
    </row>
    <row r="7165" spans="1:26" x14ac:dyDescent="0.25">
      <c r="A7165" t="s">
        <v>696</v>
      </c>
      <c r="B7165">
        <v>77</v>
      </c>
      <c r="D7165">
        <v>0</v>
      </c>
      <c r="E7165">
        <v>1863</v>
      </c>
      <c r="J7165">
        <v>0</v>
      </c>
      <c r="K7165">
        <v>0</v>
      </c>
      <c r="X7165">
        <v>3433</v>
      </c>
      <c r="Z7165">
        <v>0</v>
      </c>
    </row>
    <row r="7166" spans="1:26" x14ac:dyDescent="0.25">
      <c r="A7166" t="s">
        <v>50</v>
      </c>
      <c r="B7166">
        <v>77</v>
      </c>
      <c r="D7166">
        <v>0</v>
      </c>
      <c r="E7166">
        <v>1863</v>
      </c>
      <c r="J7166">
        <v>0</v>
      </c>
      <c r="K7166">
        <v>0</v>
      </c>
      <c r="X7166">
        <v>3433</v>
      </c>
      <c r="Z7166">
        <v>0</v>
      </c>
    </row>
    <row r="7167" spans="1:26" x14ac:dyDescent="0.25">
      <c r="A7167" t="s">
        <v>697</v>
      </c>
      <c r="B7167">
        <v>77</v>
      </c>
      <c r="D7167">
        <v>1</v>
      </c>
      <c r="E7167">
        <v>1</v>
      </c>
      <c r="J7167">
        <v>1</v>
      </c>
      <c r="K7167">
        <v>1</v>
      </c>
      <c r="X7167">
        <v>1</v>
      </c>
      <c r="Z7167">
        <v>1</v>
      </c>
    </row>
    <row r="7168" spans="1:26" x14ac:dyDescent="0.25">
      <c r="A7168" t="s">
        <v>51</v>
      </c>
      <c r="B7168">
        <v>77</v>
      </c>
      <c r="D7168">
        <v>0</v>
      </c>
      <c r="E7168">
        <v>0</v>
      </c>
      <c r="J7168">
        <v>0</v>
      </c>
      <c r="K7168">
        <v>0</v>
      </c>
      <c r="X7168">
        <v>548</v>
      </c>
      <c r="Z7168">
        <v>0</v>
      </c>
    </row>
    <row r="7169" spans="1:26" x14ac:dyDescent="0.25">
      <c r="A7169" t="s">
        <v>53</v>
      </c>
      <c r="B7169">
        <v>77</v>
      </c>
      <c r="D7169">
        <v>0</v>
      </c>
      <c r="E7169">
        <v>1200</v>
      </c>
      <c r="J7169">
        <v>0</v>
      </c>
      <c r="K7169">
        <v>0</v>
      </c>
      <c r="X7169">
        <v>800</v>
      </c>
      <c r="Z7169">
        <v>0</v>
      </c>
    </row>
    <row r="7170" spans="1:26" x14ac:dyDescent="0.25">
      <c r="A7170" t="s">
        <v>54</v>
      </c>
      <c r="B7170">
        <v>77</v>
      </c>
      <c r="D7170">
        <v>0</v>
      </c>
      <c r="E7170">
        <v>0</v>
      </c>
      <c r="J7170">
        <v>0</v>
      </c>
      <c r="K7170">
        <v>0</v>
      </c>
      <c r="X7170">
        <v>0</v>
      </c>
      <c r="Z7170">
        <v>0</v>
      </c>
    </row>
    <row r="7171" spans="1:26" x14ac:dyDescent="0.25">
      <c r="A7171" t="s">
        <v>55</v>
      </c>
      <c r="B7171">
        <v>77</v>
      </c>
      <c r="D7171">
        <v>0</v>
      </c>
      <c r="E7171">
        <v>0</v>
      </c>
      <c r="J7171">
        <v>0</v>
      </c>
      <c r="K7171">
        <v>0</v>
      </c>
      <c r="X7171">
        <v>0</v>
      </c>
      <c r="Z7171">
        <v>0</v>
      </c>
    </row>
    <row r="7172" spans="1:26" x14ac:dyDescent="0.25">
      <c r="A7172" t="s">
        <v>56</v>
      </c>
      <c r="B7172">
        <v>77</v>
      </c>
      <c r="D7172">
        <v>0.9</v>
      </c>
      <c r="E7172">
        <v>0.9</v>
      </c>
      <c r="J7172">
        <v>0.9</v>
      </c>
      <c r="K7172">
        <v>0.9</v>
      </c>
      <c r="X7172">
        <v>0.9</v>
      </c>
      <c r="Z7172">
        <v>0.9</v>
      </c>
    </row>
    <row r="7173" spans="1:26" x14ac:dyDescent="0.25">
      <c r="A7173" t="s">
        <v>57</v>
      </c>
      <c r="B7173">
        <v>77</v>
      </c>
      <c r="D7173">
        <v>100</v>
      </c>
      <c r="E7173">
        <v>100</v>
      </c>
      <c r="J7173">
        <v>100</v>
      </c>
      <c r="K7173">
        <v>100</v>
      </c>
      <c r="X7173">
        <v>100</v>
      </c>
      <c r="Z7173">
        <v>100</v>
      </c>
    </row>
    <row r="7174" spans="1:26" x14ac:dyDescent="0.25">
      <c r="A7174" t="s">
        <v>58</v>
      </c>
      <c r="B7174">
        <v>77</v>
      </c>
      <c r="D7174">
        <v>2</v>
      </c>
      <c r="E7174">
        <v>2</v>
      </c>
      <c r="J7174">
        <v>2</v>
      </c>
      <c r="K7174">
        <v>2</v>
      </c>
      <c r="X7174">
        <v>2</v>
      </c>
      <c r="Z7174">
        <v>2</v>
      </c>
    </row>
    <row r="7175" spans="1:26" x14ac:dyDescent="0.25">
      <c r="A7175" t="s">
        <v>59</v>
      </c>
      <c r="B7175">
        <v>77</v>
      </c>
      <c r="D7175">
        <v>0</v>
      </c>
      <c r="E7175">
        <v>0</v>
      </c>
      <c r="J7175">
        <v>0</v>
      </c>
      <c r="K7175">
        <v>0</v>
      </c>
      <c r="X7175">
        <v>0</v>
      </c>
      <c r="Z7175">
        <v>0</v>
      </c>
    </row>
    <row r="7176" spans="1:26" x14ac:dyDescent="0.25">
      <c r="A7176" t="s">
        <v>698</v>
      </c>
      <c r="B7176">
        <v>77</v>
      </c>
      <c r="E7176">
        <v>0</v>
      </c>
      <c r="J7176">
        <v>0</v>
      </c>
      <c r="X7176">
        <v>0</v>
      </c>
    </row>
    <row r="7177" spans="1:26" x14ac:dyDescent="0.25">
      <c r="A7177" t="s">
        <v>677</v>
      </c>
      <c r="B7177">
        <v>77</v>
      </c>
      <c r="E7177">
        <v>177</v>
      </c>
      <c r="J7177">
        <v>273</v>
      </c>
      <c r="X7177">
        <v>225</v>
      </c>
    </row>
    <row r="7178" spans="1:26" x14ac:dyDescent="0.25">
      <c r="A7178" t="s">
        <v>78</v>
      </c>
      <c r="B7178">
        <v>77</v>
      </c>
      <c r="E7178">
        <v>2.7</v>
      </c>
      <c r="J7178">
        <v>3.7</v>
      </c>
      <c r="X7178">
        <v>3.1</v>
      </c>
    </row>
    <row r="7179" spans="1:26" x14ac:dyDescent="0.25">
      <c r="A7179" t="s">
        <v>699</v>
      </c>
      <c r="B7179">
        <v>77</v>
      </c>
      <c r="E7179">
        <v>0</v>
      </c>
      <c r="K7179">
        <v>0</v>
      </c>
      <c r="Z7179">
        <v>0</v>
      </c>
    </row>
    <row r="7180" spans="1:26" x14ac:dyDescent="0.25">
      <c r="A7180" t="s">
        <v>700</v>
      </c>
      <c r="B7180">
        <v>77</v>
      </c>
      <c r="D7180">
        <v>0</v>
      </c>
      <c r="E7180">
        <v>0</v>
      </c>
      <c r="J7180">
        <v>0</v>
      </c>
      <c r="K7180">
        <v>1</v>
      </c>
      <c r="X7180">
        <v>0</v>
      </c>
      <c r="Z7180">
        <v>1</v>
      </c>
    </row>
    <row r="7181" spans="1:26" x14ac:dyDescent="0.25">
      <c r="A7181" t="s">
        <v>701</v>
      </c>
      <c r="B7181">
        <v>77</v>
      </c>
      <c r="D7181">
        <v>0</v>
      </c>
      <c r="E7181">
        <v>0</v>
      </c>
      <c r="J7181">
        <v>0</v>
      </c>
      <c r="K7181">
        <v>0</v>
      </c>
      <c r="X7181">
        <v>0</v>
      </c>
      <c r="Z7181">
        <v>0</v>
      </c>
    </row>
    <row r="7182" spans="1:26" x14ac:dyDescent="0.25">
      <c r="A7182" t="s">
        <v>52</v>
      </c>
      <c r="B7182">
        <v>77</v>
      </c>
      <c r="D7182">
        <v>1</v>
      </c>
      <c r="E7182">
        <v>1</v>
      </c>
      <c r="J7182">
        <v>1</v>
      </c>
      <c r="K7182">
        <v>1</v>
      </c>
      <c r="X7182">
        <v>1</v>
      </c>
      <c r="Z7182">
        <v>1</v>
      </c>
    </row>
    <row r="7183" spans="1:26" x14ac:dyDescent="0.25">
      <c r="A7183" t="s">
        <v>702</v>
      </c>
      <c r="B7183">
        <v>77</v>
      </c>
      <c r="D7183">
        <v>15</v>
      </c>
      <c r="E7183">
        <v>60</v>
      </c>
      <c r="J7183">
        <v>60</v>
      </c>
      <c r="K7183">
        <v>9</v>
      </c>
      <c r="X7183">
        <v>25</v>
      </c>
      <c r="Z7183">
        <v>9</v>
      </c>
    </row>
    <row r="7184" spans="1:26" x14ac:dyDescent="0.25">
      <c r="A7184" t="s">
        <v>43</v>
      </c>
      <c r="B7184">
        <v>77</v>
      </c>
      <c r="E7184">
        <v>50</v>
      </c>
      <c r="X7184">
        <v>50</v>
      </c>
    </row>
    <row r="7185" spans="1:29" x14ac:dyDescent="0.25">
      <c r="A7185" t="s">
        <v>44</v>
      </c>
      <c r="B7185">
        <v>77</v>
      </c>
      <c r="E7185">
        <v>0</v>
      </c>
      <c r="X7185">
        <v>0</v>
      </c>
    </row>
    <row r="7186" spans="1:29" x14ac:dyDescent="0.25">
      <c r="A7186" t="s">
        <v>718</v>
      </c>
      <c r="B7186">
        <v>77</v>
      </c>
      <c r="E7186">
        <v>0</v>
      </c>
      <c r="J7186">
        <v>0</v>
      </c>
      <c r="X7186">
        <v>0</v>
      </c>
    </row>
    <row r="7187" spans="1:29" x14ac:dyDescent="0.25">
      <c r="A7187" t="s">
        <v>405</v>
      </c>
      <c r="B7187">
        <v>77</v>
      </c>
      <c r="X7187">
        <v>0</v>
      </c>
    </row>
    <row r="7188" spans="1:29" x14ac:dyDescent="0.25">
      <c r="A7188" t="s">
        <v>719</v>
      </c>
      <c r="B7188">
        <v>77</v>
      </c>
      <c r="D7188">
        <v>0</v>
      </c>
      <c r="E7188">
        <v>1333</v>
      </c>
      <c r="J7188">
        <v>0</v>
      </c>
      <c r="K7188">
        <v>0</v>
      </c>
      <c r="X7188">
        <v>889</v>
      </c>
      <c r="Z7188">
        <v>0</v>
      </c>
    </row>
    <row r="7189" spans="1:29" x14ac:dyDescent="0.25">
      <c r="A7189" t="s">
        <v>34</v>
      </c>
      <c r="B7189">
        <v>80</v>
      </c>
      <c r="E7189">
        <v>78</v>
      </c>
      <c r="F7189">
        <v>78</v>
      </c>
      <c r="I7189">
        <v>81</v>
      </c>
      <c r="J7189">
        <v>81</v>
      </c>
      <c r="AC7189">
        <v>77</v>
      </c>
    </row>
    <row r="7190" spans="1:29" x14ac:dyDescent="0.25">
      <c r="A7190" t="s">
        <v>35</v>
      </c>
      <c r="B7190">
        <v>80</v>
      </c>
      <c r="E7190">
        <v>81</v>
      </c>
      <c r="F7190">
        <v>77</v>
      </c>
      <c r="I7190">
        <v>77</v>
      </c>
      <c r="J7190">
        <v>78</v>
      </c>
      <c r="AC7190">
        <v>78</v>
      </c>
    </row>
    <row r="7191" spans="1:29" x14ac:dyDescent="0.25">
      <c r="A7191" t="s">
        <v>36</v>
      </c>
      <c r="B7191">
        <v>80</v>
      </c>
      <c r="E7191">
        <v>3</v>
      </c>
      <c r="F7191">
        <v>0</v>
      </c>
      <c r="I7191">
        <v>0</v>
      </c>
      <c r="J7191">
        <v>0</v>
      </c>
      <c r="AC7191">
        <v>0</v>
      </c>
    </row>
    <row r="7192" spans="1:29" x14ac:dyDescent="0.25">
      <c r="A7192" t="s">
        <v>37</v>
      </c>
      <c r="B7192">
        <v>80</v>
      </c>
      <c r="E7192">
        <v>0</v>
      </c>
      <c r="I7192">
        <v>0</v>
      </c>
      <c r="J7192">
        <v>0</v>
      </c>
      <c r="AC7192">
        <v>0</v>
      </c>
    </row>
    <row r="7193" spans="1:29" x14ac:dyDescent="0.25">
      <c r="A7193" t="s">
        <v>38</v>
      </c>
      <c r="B7193">
        <v>80</v>
      </c>
      <c r="E7193">
        <v>12</v>
      </c>
      <c r="F7193">
        <v>12</v>
      </c>
      <c r="I7193">
        <v>12</v>
      </c>
      <c r="J7193">
        <v>12</v>
      </c>
      <c r="AC7193">
        <v>12</v>
      </c>
    </row>
    <row r="7194" spans="1:29" x14ac:dyDescent="0.25">
      <c r="A7194" t="s">
        <v>39</v>
      </c>
      <c r="B7194">
        <v>80</v>
      </c>
    </row>
    <row r="7195" spans="1:29" x14ac:dyDescent="0.25">
      <c r="A7195" t="s">
        <v>694</v>
      </c>
      <c r="B7195">
        <v>80</v>
      </c>
    </row>
    <row r="7196" spans="1:29" x14ac:dyDescent="0.25">
      <c r="A7196" t="s">
        <v>40</v>
      </c>
      <c r="B7196">
        <v>80</v>
      </c>
    </row>
    <row r="7197" spans="1:29" x14ac:dyDescent="0.25">
      <c r="A7197" t="s">
        <v>41</v>
      </c>
      <c r="B7197">
        <v>80</v>
      </c>
    </row>
    <row r="7198" spans="1:29" x14ac:dyDescent="0.25">
      <c r="A7198" t="s">
        <v>42</v>
      </c>
      <c r="B7198">
        <v>80</v>
      </c>
      <c r="E7198">
        <v>55</v>
      </c>
      <c r="J7198">
        <v>55</v>
      </c>
      <c r="AC7198">
        <v>50</v>
      </c>
    </row>
    <row r="7199" spans="1:29" x14ac:dyDescent="0.25">
      <c r="A7199" t="s">
        <v>876</v>
      </c>
      <c r="B7199">
        <v>80</v>
      </c>
      <c r="E7199">
        <v>0</v>
      </c>
      <c r="J7199">
        <v>1</v>
      </c>
      <c r="AC7199">
        <v>0</v>
      </c>
    </row>
    <row r="7200" spans="1:29" x14ac:dyDescent="0.25">
      <c r="A7200" t="s">
        <v>48</v>
      </c>
      <c r="B7200">
        <v>80</v>
      </c>
      <c r="E7200">
        <v>1900</v>
      </c>
      <c r="F7200">
        <v>1900</v>
      </c>
      <c r="I7200">
        <v>1900</v>
      </c>
      <c r="J7200">
        <v>1900</v>
      </c>
      <c r="AC7200">
        <v>1900</v>
      </c>
    </row>
    <row r="7201" spans="1:29" x14ac:dyDescent="0.25">
      <c r="A7201" t="s">
        <v>696</v>
      </c>
      <c r="B7201">
        <v>80</v>
      </c>
      <c r="E7201">
        <v>5085</v>
      </c>
      <c r="F7201">
        <v>0</v>
      </c>
      <c r="I7201">
        <v>0</v>
      </c>
      <c r="J7201">
        <v>0</v>
      </c>
      <c r="AC7201">
        <v>0</v>
      </c>
    </row>
    <row r="7202" spans="1:29" x14ac:dyDescent="0.25">
      <c r="A7202" t="s">
        <v>50</v>
      </c>
      <c r="B7202">
        <v>80</v>
      </c>
      <c r="E7202">
        <v>5085</v>
      </c>
      <c r="F7202">
        <v>0</v>
      </c>
      <c r="I7202">
        <v>0</v>
      </c>
      <c r="J7202">
        <v>0</v>
      </c>
      <c r="AC7202">
        <v>0</v>
      </c>
    </row>
    <row r="7203" spans="1:29" x14ac:dyDescent="0.25">
      <c r="A7203" t="s">
        <v>697</v>
      </c>
      <c r="B7203">
        <v>80</v>
      </c>
      <c r="E7203">
        <v>1</v>
      </c>
      <c r="F7203">
        <v>1</v>
      </c>
      <c r="I7203">
        <v>1</v>
      </c>
      <c r="J7203">
        <v>1</v>
      </c>
      <c r="AC7203">
        <v>1</v>
      </c>
    </row>
    <row r="7204" spans="1:29" x14ac:dyDescent="0.25">
      <c r="A7204" t="s">
        <v>51</v>
      </c>
      <c r="B7204">
        <v>80</v>
      </c>
      <c r="E7204">
        <v>0</v>
      </c>
      <c r="F7204">
        <v>0</v>
      </c>
      <c r="I7204">
        <v>0</v>
      </c>
      <c r="J7204">
        <v>0</v>
      </c>
      <c r="AC7204">
        <v>0</v>
      </c>
    </row>
    <row r="7205" spans="1:29" x14ac:dyDescent="0.25">
      <c r="A7205" t="s">
        <v>53</v>
      </c>
      <c r="B7205">
        <v>80</v>
      </c>
      <c r="E7205">
        <v>3000</v>
      </c>
      <c r="F7205">
        <v>0</v>
      </c>
      <c r="I7205">
        <v>0</v>
      </c>
      <c r="J7205">
        <v>0</v>
      </c>
      <c r="AC7205">
        <v>0</v>
      </c>
    </row>
    <row r="7206" spans="1:29" x14ac:dyDescent="0.25">
      <c r="A7206" t="s">
        <v>54</v>
      </c>
      <c r="B7206">
        <v>80</v>
      </c>
      <c r="E7206">
        <v>0</v>
      </c>
      <c r="F7206">
        <v>0</v>
      </c>
      <c r="I7206">
        <v>0</v>
      </c>
      <c r="J7206">
        <v>0</v>
      </c>
      <c r="AC7206">
        <v>0</v>
      </c>
    </row>
    <row r="7207" spans="1:29" x14ac:dyDescent="0.25">
      <c r="A7207" t="s">
        <v>55</v>
      </c>
      <c r="B7207">
        <v>80</v>
      </c>
      <c r="E7207">
        <v>0</v>
      </c>
      <c r="F7207">
        <v>0</v>
      </c>
      <c r="I7207">
        <v>0</v>
      </c>
      <c r="J7207">
        <v>0</v>
      </c>
      <c r="AC7207">
        <v>0</v>
      </c>
    </row>
    <row r="7208" spans="1:29" x14ac:dyDescent="0.25">
      <c r="A7208" t="s">
        <v>56</v>
      </c>
      <c r="B7208">
        <v>80</v>
      </c>
      <c r="E7208">
        <v>0.9</v>
      </c>
      <c r="F7208">
        <v>0.9</v>
      </c>
      <c r="I7208">
        <v>0.9</v>
      </c>
      <c r="J7208">
        <v>0.9</v>
      </c>
      <c r="AC7208">
        <v>0.9</v>
      </c>
    </row>
    <row r="7209" spans="1:29" x14ac:dyDescent="0.25">
      <c r="A7209" t="s">
        <v>57</v>
      </c>
      <c r="B7209">
        <v>80</v>
      </c>
      <c r="E7209">
        <v>100</v>
      </c>
      <c r="F7209">
        <v>100</v>
      </c>
      <c r="I7209">
        <v>100</v>
      </c>
      <c r="J7209">
        <v>100</v>
      </c>
      <c r="AC7209">
        <v>100</v>
      </c>
    </row>
    <row r="7210" spans="1:29" x14ac:dyDescent="0.25">
      <c r="A7210" t="s">
        <v>58</v>
      </c>
      <c r="B7210">
        <v>80</v>
      </c>
      <c r="E7210">
        <v>2</v>
      </c>
      <c r="F7210">
        <v>2</v>
      </c>
      <c r="I7210">
        <v>2</v>
      </c>
      <c r="J7210">
        <v>2</v>
      </c>
      <c r="AC7210">
        <v>2</v>
      </c>
    </row>
    <row r="7211" spans="1:29" x14ac:dyDescent="0.25">
      <c r="A7211" t="s">
        <v>59</v>
      </c>
      <c r="B7211">
        <v>80</v>
      </c>
      <c r="E7211">
        <v>0</v>
      </c>
      <c r="F7211">
        <v>0</v>
      </c>
      <c r="I7211">
        <v>0</v>
      </c>
      <c r="J7211">
        <v>0</v>
      </c>
      <c r="AC7211">
        <v>0</v>
      </c>
    </row>
    <row r="7212" spans="1:29" x14ac:dyDescent="0.25">
      <c r="A7212" t="s">
        <v>698</v>
      </c>
      <c r="B7212">
        <v>80</v>
      </c>
      <c r="E7212">
        <v>0</v>
      </c>
      <c r="J7212">
        <v>0</v>
      </c>
      <c r="AC7212">
        <v>0</v>
      </c>
    </row>
    <row r="7213" spans="1:29" x14ac:dyDescent="0.25">
      <c r="A7213" t="s">
        <v>677</v>
      </c>
      <c r="B7213">
        <v>80</v>
      </c>
      <c r="E7213">
        <v>164</v>
      </c>
      <c r="J7213">
        <v>762</v>
      </c>
      <c r="AC7213">
        <v>273</v>
      </c>
    </row>
    <row r="7214" spans="1:29" x14ac:dyDescent="0.25">
      <c r="A7214" t="s">
        <v>78</v>
      </c>
      <c r="B7214">
        <v>80</v>
      </c>
      <c r="E7214">
        <v>2</v>
      </c>
      <c r="J7214">
        <v>9.4</v>
      </c>
      <c r="AC7214">
        <v>3.7</v>
      </c>
    </row>
    <row r="7215" spans="1:29" x14ac:dyDescent="0.25">
      <c r="A7215" t="s">
        <v>699</v>
      </c>
      <c r="B7215">
        <v>80</v>
      </c>
      <c r="F7215">
        <v>0</v>
      </c>
      <c r="J7215">
        <v>0</v>
      </c>
    </row>
    <row r="7216" spans="1:29" x14ac:dyDescent="0.25">
      <c r="A7216" t="s">
        <v>700</v>
      </c>
      <c r="B7216">
        <v>80</v>
      </c>
      <c r="E7216">
        <v>0</v>
      </c>
      <c r="F7216">
        <v>1</v>
      </c>
      <c r="I7216">
        <v>0</v>
      </c>
      <c r="J7216">
        <v>0</v>
      </c>
      <c r="AC7216">
        <v>0</v>
      </c>
    </row>
    <row r="7217" spans="1:29" x14ac:dyDescent="0.25">
      <c r="A7217" t="s">
        <v>701</v>
      </c>
      <c r="B7217">
        <v>80</v>
      </c>
      <c r="E7217">
        <v>0</v>
      </c>
      <c r="F7217">
        <v>0</v>
      </c>
      <c r="I7217">
        <v>0</v>
      </c>
      <c r="J7217">
        <v>0</v>
      </c>
      <c r="AC7217">
        <v>0</v>
      </c>
    </row>
    <row r="7218" spans="1:29" x14ac:dyDescent="0.25">
      <c r="A7218" t="s">
        <v>52</v>
      </c>
      <c r="B7218">
        <v>80</v>
      </c>
      <c r="E7218" t="s">
        <v>877</v>
      </c>
      <c r="F7218">
        <v>1</v>
      </c>
      <c r="I7218">
        <v>1</v>
      </c>
      <c r="J7218">
        <v>1</v>
      </c>
      <c r="AC7218">
        <v>1</v>
      </c>
    </row>
    <row r="7219" spans="1:29" x14ac:dyDescent="0.25">
      <c r="A7219" t="s">
        <v>702</v>
      </c>
      <c r="B7219">
        <v>80</v>
      </c>
      <c r="E7219">
        <v>60</v>
      </c>
      <c r="F7219">
        <v>9</v>
      </c>
      <c r="I7219">
        <v>15</v>
      </c>
      <c r="J7219">
        <v>60</v>
      </c>
      <c r="AC7219">
        <v>15</v>
      </c>
    </row>
    <row r="7220" spans="1:29" x14ac:dyDescent="0.25">
      <c r="A7220" t="s">
        <v>43</v>
      </c>
      <c r="B7220">
        <v>80</v>
      </c>
      <c r="E7220">
        <v>50</v>
      </c>
    </row>
    <row r="7221" spans="1:29" x14ac:dyDescent="0.25">
      <c r="A7221" t="s">
        <v>44</v>
      </c>
      <c r="B7221">
        <v>80</v>
      </c>
      <c r="E7221">
        <v>0</v>
      </c>
    </row>
    <row r="7222" spans="1:29" x14ac:dyDescent="0.25">
      <c r="A7222" t="s">
        <v>718</v>
      </c>
      <c r="B7222">
        <v>80</v>
      </c>
      <c r="E7222">
        <v>0</v>
      </c>
      <c r="J7222">
        <v>0</v>
      </c>
      <c r="AC7222">
        <v>0</v>
      </c>
    </row>
    <row r="7223" spans="1:29" x14ac:dyDescent="0.25">
      <c r="A7223" t="s">
        <v>405</v>
      </c>
      <c r="B7223">
        <v>80</v>
      </c>
      <c r="E7223">
        <v>0</v>
      </c>
    </row>
    <row r="7224" spans="1:29" x14ac:dyDescent="0.25">
      <c r="A7224" t="s">
        <v>719</v>
      </c>
      <c r="B7224">
        <v>80</v>
      </c>
      <c r="E7224">
        <v>3333</v>
      </c>
      <c r="F7224">
        <v>0</v>
      </c>
      <c r="I7224">
        <v>0</v>
      </c>
      <c r="J7224">
        <v>0</v>
      </c>
      <c r="AC7224">
        <v>0</v>
      </c>
    </row>
    <row r="7225" spans="1:29" x14ac:dyDescent="0.25">
      <c r="A7225" t="s">
        <v>34</v>
      </c>
      <c r="B7225">
        <v>88</v>
      </c>
      <c r="E7225">
        <v>86</v>
      </c>
      <c r="F7225">
        <v>86</v>
      </c>
      <c r="I7225">
        <v>90</v>
      </c>
      <c r="J7225">
        <v>90</v>
      </c>
    </row>
    <row r="7226" spans="1:29" x14ac:dyDescent="0.25">
      <c r="A7226" t="s">
        <v>35</v>
      </c>
      <c r="B7226">
        <v>88</v>
      </c>
      <c r="E7226">
        <v>90</v>
      </c>
      <c r="F7226">
        <v>91</v>
      </c>
      <c r="I7226">
        <v>91</v>
      </c>
      <c r="J7226">
        <v>86</v>
      </c>
    </row>
    <row r="7227" spans="1:29" x14ac:dyDescent="0.25">
      <c r="A7227" t="s">
        <v>36</v>
      </c>
      <c r="B7227">
        <v>88</v>
      </c>
      <c r="E7227">
        <v>0</v>
      </c>
      <c r="F7227">
        <v>0</v>
      </c>
      <c r="I7227">
        <v>0</v>
      </c>
      <c r="J7227">
        <v>2</v>
      </c>
    </row>
    <row r="7228" spans="1:29" x14ac:dyDescent="0.25">
      <c r="A7228" t="s">
        <v>37</v>
      </c>
      <c r="B7228">
        <v>88</v>
      </c>
      <c r="E7228">
        <v>0</v>
      </c>
      <c r="I7228">
        <v>0</v>
      </c>
      <c r="J7228">
        <v>0</v>
      </c>
    </row>
    <row r="7229" spans="1:29" x14ac:dyDescent="0.25">
      <c r="A7229" t="s">
        <v>38</v>
      </c>
      <c r="B7229">
        <v>88</v>
      </c>
      <c r="E7229">
        <v>12</v>
      </c>
      <c r="F7229">
        <v>12</v>
      </c>
      <c r="I7229">
        <v>12</v>
      </c>
      <c r="J7229">
        <v>12</v>
      </c>
    </row>
    <row r="7230" spans="1:29" x14ac:dyDescent="0.25">
      <c r="A7230" t="s">
        <v>39</v>
      </c>
      <c r="B7230">
        <v>88</v>
      </c>
    </row>
    <row r="7231" spans="1:29" x14ac:dyDescent="0.25">
      <c r="A7231" t="s">
        <v>694</v>
      </c>
      <c r="B7231">
        <v>88</v>
      </c>
    </row>
    <row r="7232" spans="1:29" x14ac:dyDescent="0.25">
      <c r="A7232" t="s">
        <v>40</v>
      </c>
      <c r="B7232">
        <v>88</v>
      </c>
    </row>
    <row r="7233" spans="1:10" x14ac:dyDescent="0.25">
      <c r="A7233" t="s">
        <v>41</v>
      </c>
      <c r="B7233">
        <v>88</v>
      </c>
    </row>
    <row r="7234" spans="1:10" x14ac:dyDescent="0.25">
      <c r="A7234" t="s">
        <v>42</v>
      </c>
      <c r="B7234">
        <v>88</v>
      </c>
      <c r="E7234">
        <v>45</v>
      </c>
      <c r="J7234">
        <v>45</v>
      </c>
    </row>
    <row r="7235" spans="1:10" x14ac:dyDescent="0.25">
      <c r="A7235" t="s">
        <v>876</v>
      </c>
      <c r="B7235">
        <v>88</v>
      </c>
      <c r="E7235">
        <v>1</v>
      </c>
      <c r="J7235">
        <v>2</v>
      </c>
    </row>
    <row r="7236" spans="1:10" x14ac:dyDescent="0.25">
      <c r="A7236" t="s">
        <v>48</v>
      </c>
      <c r="B7236">
        <v>88</v>
      </c>
      <c r="E7236">
        <v>1900</v>
      </c>
      <c r="F7236">
        <v>1900</v>
      </c>
      <c r="I7236">
        <v>1900</v>
      </c>
      <c r="J7236">
        <v>1900</v>
      </c>
    </row>
    <row r="7237" spans="1:10" x14ac:dyDescent="0.25">
      <c r="A7237" t="s">
        <v>696</v>
      </c>
      <c r="B7237">
        <v>88</v>
      </c>
      <c r="E7237">
        <v>0</v>
      </c>
      <c r="F7237">
        <v>0</v>
      </c>
      <c r="I7237">
        <v>0</v>
      </c>
      <c r="J7237">
        <v>3539</v>
      </c>
    </row>
    <row r="7238" spans="1:10" x14ac:dyDescent="0.25">
      <c r="A7238" t="s">
        <v>50</v>
      </c>
      <c r="B7238">
        <v>88</v>
      </c>
      <c r="E7238">
        <v>0</v>
      </c>
      <c r="F7238">
        <v>0</v>
      </c>
      <c r="I7238">
        <v>0</v>
      </c>
      <c r="J7238">
        <v>3539</v>
      </c>
    </row>
    <row r="7239" spans="1:10" x14ac:dyDescent="0.25">
      <c r="A7239" t="s">
        <v>697</v>
      </c>
      <c r="B7239">
        <v>88</v>
      </c>
      <c r="E7239">
        <v>1</v>
      </c>
      <c r="F7239">
        <v>1</v>
      </c>
      <c r="I7239">
        <v>1</v>
      </c>
      <c r="J7239">
        <v>1</v>
      </c>
    </row>
    <row r="7240" spans="1:10" x14ac:dyDescent="0.25">
      <c r="A7240" t="s">
        <v>51</v>
      </c>
      <c r="B7240">
        <v>88</v>
      </c>
      <c r="E7240">
        <v>0</v>
      </c>
      <c r="F7240">
        <v>0</v>
      </c>
      <c r="I7240">
        <v>0</v>
      </c>
      <c r="J7240">
        <v>0</v>
      </c>
    </row>
    <row r="7241" spans="1:10" x14ac:dyDescent="0.25">
      <c r="A7241" t="s">
        <v>53</v>
      </c>
      <c r="B7241">
        <v>88</v>
      </c>
      <c r="E7241">
        <v>0</v>
      </c>
      <c r="F7241">
        <v>0</v>
      </c>
      <c r="I7241">
        <v>0</v>
      </c>
      <c r="J7241">
        <v>500</v>
      </c>
    </row>
    <row r="7242" spans="1:10" x14ac:dyDescent="0.25">
      <c r="A7242" t="s">
        <v>54</v>
      </c>
      <c r="B7242">
        <v>88</v>
      </c>
      <c r="E7242">
        <v>0</v>
      </c>
      <c r="F7242">
        <v>0</v>
      </c>
      <c r="I7242">
        <v>0</v>
      </c>
      <c r="J7242">
        <v>0</v>
      </c>
    </row>
    <row r="7243" spans="1:10" x14ac:dyDescent="0.25">
      <c r="A7243" t="s">
        <v>55</v>
      </c>
      <c r="B7243">
        <v>88</v>
      </c>
      <c r="E7243">
        <v>0</v>
      </c>
      <c r="F7243">
        <v>0</v>
      </c>
      <c r="I7243">
        <v>0</v>
      </c>
      <c r="J7243">
        <v>0</v>
      </c>
    </row>
    <row r="7244" spans="1:10" x14ac:dyDescent="0.25">
      <c r="A7244" t="s">
        <v>56</v>
      </c>
      <c r="B7244">
        <v>88</v>
      </c>
      <c r="E7244">
        <v>0.9</v>
      </c>
      <c r="F7244">
        <v>0.9</v>
      </c>
      <c r="I7244">
        <v>0.9</v>
      </c>
      <c r="J7244">
        <v>0.9</v>
      </c>
    </row>
    <row r="7245" spans="1:10" x14ac:dyDescent="0.25">
      <c r="A7245" t="s">
        <v>57</v>
      </c>
      <c r="B7245">
        <v>88</v>
      </c>
      <c r="E7245">
        <v>100</v>
      </c>
      <c r="F7245">
        <v>100</v>
      </c>
      <c r="I7245">
        <v>100</v>
      </c>
      <c r="J7245">
        <v>100</v>
      </c>
    </row>
    <row r="7246" spans="1:10" x14ac:dyDescent="0.25">
      <c r="A7246" t="s">
        <v>58</v>
      </c>
      <c r="B7246">
        <v>88</v>
      </c>
      <c r="E7246">
        <v>2</v>
      </c>
      <c r="F7246">
        <v>2</v>
      </c>
      <c r="I7246">
        <v>2</v>
      </c>
      <c r="J7246">
        <v>2</v>
      </c>
    </row>
    <row r="7247" spans="1:10" x14ac:dyDescent="0.25">
      <c r="A7247" t="s">
        <v>59</v>
      </c>
      <c r="B7247">
        <v>88</v>
      </c>
      <c r="E7247">
        <v>0</v>
      </c>
      <c r="F7247">
        <v>0</v>
      </c>
      <c r="I7247">
        <v>0</v>
      </c>
      <c r="J7247">
        <v>0</v>
      </c>
    </row>
    <row r="7248" spans="1:10" x14ac:dyDescent="0.25">
      <c r="A7248" t="s">
        <v>698</v>
      </c>
      <c r="B7248">
        <v>88</v>
      </c>
      <c r="E7248">
        <v>0</v>
      </c>
      <c r="J7248">
        <v>0</v>
      </c>
    </row>
    <row r="7249" spans="1:11" x14ac:dyDescent="0.25">
      <c r="A7249" t="s">
        <v>677</v>
      </c>
      <c r="B7249">
        <v>88</v>
      </c>
      <c r="E7249">
        <v>247</v>
      </c>
      <c r="J7249">
        <v>176</v>
      </c>
    </row>
    <row r="7250" spans="1:11" x14ac:dyDescent="0.25">
      <c r="A7250" t="s">
        <v>78</v>
      </c>
      <c r="B7250">
        <v>88</v>
      </c>
      <c r="E7250">
        <v>3.7</v>
      </c>
      <c r="J7250">
        <v>2.7</v>
      </c>
    </row>
    <row r="7251" spans="1:11" x14ac:dyDescent="0.25">
      <c r="A7251" t="s">
        <v>699</v>
      </c>
      <c r="B7251">
        <v>88</v>
      </c>
      <c r="F7251">
        <v>0</v>
      </c>
      <c r="J7251">
        <v>0</v>
      </c>
    </row>
    <row r="7252" spans="1:11" x14ac:dyDescent="0.25">
      <c r="A7252" t="s">
        <v>700</v>
      </c>
      <c r="B7252">
        <v>88</v>
      </c>
      <c r="E7252">
        <v>0</v>
      </c>
      <c r="F7252">
        <v>1</v>
      </c>
      <c r="I7252">
        <v>0</v>
      </c>
      <c r="J7252">
        <v>0</v>
      </c>
    </row>
    <row r="7253" spans="1:11" x14ac:dyDescent="0.25">
      <c r="A7253" t="s">
        <v>701</v>
      </c>
      <c r="B7253">
        <v>88</v>
      </c>
      <c r="E7253">
        <v>0</v>
      </c>
      <c r="F7253">
        <v>0</v>
      </c>
      <c r="I7253">
        <v>0</v>
      </c>
      <c r="J7253">
        <v>0</v>
      </c>
    </row>
    <row r="7254" spans="1:11" x14ac:dyDescent="0.25">
      <c r="A7254" t="s">
        <v>52</v>
      </c>
      <c r="B7254">
        <v>88</v>
      </c>
      <c r="E7254">
        <v>1</v>
      </c>
      <c r="F7254">
        <v>1</v>
      </c>
      <c r="I7254">
        <v>1</v>
      </c>
      <c r="J7254">
        <v>1</v>
      </c>
    </row>
    <row r="7255" spans="1:11" x14ac:dyDescent="0.25">
      <c r="A7255" t="s">
        <v>702</v>
      </c>
      <c r="B7255">
        <v>88</v>
      </c>
      <c r="E7255">
        <v>60</v>
      </c>
      <c r="F7255">
        <v>9</v>
      </c>
      <c r="I7255">
        <v>15</v>
      </c>
      <c r="J7255">
        <v>60</v>
      </c>
    </row>
    <row r="7256" spans="1:11" x14ac:dyDescent="0.25">
      <c r="A7256" t="s">
        <v>43</v>
      </c>
      <c r="B7256">
        <v>88</v>
      </c>
      <c r="J7256">
        <v>50</v>
      </c>
    </row>
    <row r="7257" spans="1:11" x14ac:dyDescent="0.25">
      <c r="A7257" t="s">
        <v>44</v>
      </c>
      <c r="B7257">
        <v>88</v>
      </c>
      <c r="J7257">
        <v>0</v>
      </c>
    </row>
    <row r="7258" spans="1:11" x14ac:dyDescent="0.25">
      <c r="A7258" t="s">
        <v>718</v>
      </c>
      <c r="B7258">
        <v>88</v>
      </c>
      <c r="E7258">
        <v>0</v>
      </c>
      <c r="J7258">
        <v>0</v>
      </c>
    </row>
    <row r="7259" spans="1:11" x14ac:dyDescent="0.25">
      <c r="A7259" t="s">
        <v>405</v>
      </c>
      <c r="B7259">
        <v>88</v>
      </c>
      <c r="E7259">
        <v>0</v>
      </c>
    </row>
    <row r="7260" spans="1:11" x14ac:dyDescent="0.25">
      <c r="A7260" t="s">
        <v>719</v>
      </c>
      <c r="B7260">
        <v>88</v>
      </c>
      <c r="E7260">
        <v>0</v>
      </c>
      <c r="F7260">
        <v>0</v>
      </c>
      <c r="I7260">
        <v>0</v>
      </c>
      <c r="J7260">
        <v>556</v>
      </c>
    </row>
    <row r="7261" spans="1:11" x14ac:dyDescent="0.25">
      <c r="A7261" t="s">
        <v>34</v>
      </c>
      <c r="B7261">
        <v>89</v>
      </c>
      <c r="D7261">
        <v>87</v>
      </c>
      <c r="E7261">
        <v>87</v>
      </c>
      <c r="J7261">
        <v>92</v>
      </c>
      <c r="K7261">
        <v>92</v>
      </c>
    </row>
    <row r="7262" spans="1:11" x14ac:dyDescent="0.25">
      <c r="A7262" t="s">
        <v>35</v>
      </c>
      <c r="B7262">
        <v>89</v>
      </c>
      <c r="D7262">
        <v>91</v>
      </c>
      <c r="E7262">
        <v>92</v>
      </c>
      <c r="J7262">
        <v>87</v>
      </c>
      <c r="K7262">
        <v>91</v>
      </c>
    </row>
    <row r="7263" spans="1:11" x14ac:dyDescent="0.25">
      <c r="A7263" t="s">
        <v>36</v>
      </c>
      <c r="B7263">
        <v>89</v>
      </c>
      <c r="D7263">
        <v>1</v>
      </c>
      <c r="E7263">
        <v>2</v>
      </c>
      <c r="J7263">
        <v>0</v>
      </c>
      <c r="K7263">
        <v>0</v>
      </c>
    </row>
    <row r="7264" spans="1:11" x14ac:dyDescent="0.25">
      <c r="A7264" t="s">
        <v>37</v>
      </c>
      <c r="B7264">
        <v>89</v>
      </c>
      <c r="D7264">
        <v>0</v>
      </c>
      <c r="E7264">
        <v>1</v>
      </c>
      <c r="J7264">
        <v>0</v>
      </c>
    </row>
    <row r="7265" spans="1:11" x14ac:dyDescent="0.25">
      <c r="A7265" t="s">
        <v>38</v>
      </c>
      <c r="B7265">
        <v>89</v>
      </c>
      <c r="D7265">
        <v>12</v>
      </c>
      <c r="E7265">
        <v>12</v>
      </c>
      <c r="J7265">
        <v>12</v>
      </c>
      <c r="K7265">
        <v>12</v>
      </c>
    </row>
    <row r="7266" spans="1:11" x14ac:dyDescent="0.25">
      <c r="A7266" t="s">
        <v>39</v>
      </c>
      <c r="B7266">
        <v>89</v>
      </c>
      <c r="D7266">
        <v>200</v>
      </c>
    </row>
    <row r="7267" spans="1:11" x14ac:dyDescent="0.25">
      <c r="A7267" t="s">
        <v>694</v>
      </c>
      <c r="B7267">
        <v>89</v>
      </c>
      <c r="D7267">
        <v>25</v>
      </c>
    </row>
    <row r="7268" spans="1:11" x14ac:dyDescent="0.25">
      <c r="A7268" t="s">
        <v>40</v>
      </c>
      <c r="B7268">
        <v>89</v>
      </c>
      <c r="D7268">
        <v>1</v>
      </c>
    </row>
    <row r="7269" spans="1:11" x14ac:dyDescent="0.25">
      <c r="A7269" t="s">
        <v>41</v>
      </c>
      <c r="B7269">
        <v>89</v>
      </c>
    </row>
    <row r="7270" spans="1:11" x14ac:dyDescent="0.25">
      <c r="A7270" t="s">
        <v>42</v>
      </c>
      <c r="B7270">
        <v>89</v>
      </c>
      <c r="E7270">
        <v>45</v>
      </c>
      <c r="J7270">
        <v>45</v>
      </c>
    </row>
    <row r="7271" spans="1:11" x14ac:dyDescent="0.25">
      <c r="A7271" t="s">
        <v>876</v>
      </c>
      <c r="B7271">
        <v>89</v>
      </c>
      <c r="E7271">
        <v>0</v>
      </c>
      <c r="J7271">
        <v>1</v>
      </c>
    </row>
    <row r="7272" spans="1:11" x14ac:dyDescent="0.25">
      <c r="A7272" t="s">
        <v>48</v>
      </c>
      <c r="B7272">
        <v>89</v>
      </c>
      <c r="D7272">
        <v>1900</v>
      </c>
      <c r="E7272">
        <v>1900</v>
      </c>
      <c r="J7272">
        <v>1900</v>
      </c>
      <c r="K7272">
        <v>1900</v>
      </c>
    </row>
    <row r="7273" spans="1:11" x14ac:dyDescent="0.25">
      <c r="A7273" t="s">
        <v>696</v>
      </c>
      <c r="B7273">
        <v>89</v>
      </c>
      <c r="D7273">
        <v>1610</v>
      </c>
      <c r="E7273">
        <v>3346</v>
      </c>
      <c r="J7273">
        <v>0</v>
      </c>
      <c r="K7273">
        <v>0</v>
      </c>
    </row>
    <row r="7274" spans="1:11" x14ac:dyDescent="0.25">
      <c r="A7274" t="s">
        <v>50</v>
      </c>
      <c r="B7274">
        <v>89</v>
      </c>
      <c r="D7274">
        <v>1610</v>
      </c>
      <c r="E7274">
        <v>3346</v>
      </c>
      <c r="J7274">
        <v>0</v>
      </c>
      <c r="K7274">
        <v>0</v>
      </c>
    </row>
    <row r="7275" spans="1:11" x14ac:dyDescent="0.25">
      <c r="A7275" t="s">
        <v>697</v>
      </c>
      <c r="B7275">
        <v>89</v>
      </c>
      <c r="D7275">
        <v>1</v>
      </c>
      <c r="E7275">
        <v>1</v>
      </c>
      <c r="J7275">
        <v>1</v>
      </c>
      <c r="K7275">
        <v>1</v>
      </c>
    </row>
    <row r="7276" spans="1:11" x14ac:dyDescent="0.25">
      <c r="A7276" t="s">
        <v>51</v>
      </c>
      <c r="B7276">
        <v>89</v>
      </c>
      <c r="D7276">
        <v>0</v>
      </c>
      <c r="E7276">
        <v>0</v>
      </c>
      <c r="J7276">
        <v>0</v>
      </c>
      <c r="K7276">
        <v>0</v>
      </c>
    </row>
    <row r="7277" spans="1:11" x14ac:dyDescent="0.25">
      <c r="A7277" t="s">
        <v>53</v>
      </c>
      <c r="B7277">
        <v>89</v>
      </c>
      <c r="D7277">
        <v>600</v>
      </c>
      <c r="E7277">
        <v>600</v>
      </c>
      <c r="J7277">
        <v>0</v>
      </c>
      <c r="K7277">
        <v>0</v>
      </c>
    </row>
    <row r="7278" spans="1:11" x14ac:dyDescent="0.25">
      <c r="A7278" t="s">
        <v>54</v>
      </c>
      <c r="B7278">
        <v>89</v>
      </c>
      <c r="D7278">
        <v>0</v>
      </c>
      <c r="E7278">
        <v>0</v>
      </c>
      <c r="J7278">
        <v>0</v>
      </c>
      <c r="K7278">
        <v>0</v>
      </c>
    </row>
    <row r="7279" spans="1:11" x14ac:dyDescent="0.25">
      <c r="A7279" t="s">
        <v>55</v>
      </c>
      <c r="B7279">
        <v>89</v>
      </c>
      <c r="D7279">
        <v>0</v>
      </c>
      <c r="E7279">
        <v>0</v>
      </c>
      <c r="J7279">
        <v>0</v>
      </c>
      <c r="K7279">
        <v>0</v>
      </c>
    </row>
    <row r="7280" spans="1:11" x14ac:dyDescent="0.25">
      <c r="A7280" t="s">
        <v>56</v>
      </c>
      <c r="B7280">
        <v>89</v>
      </c>
      <c r="D7280">
        <v>0.9</v>
      </c>
      <c r="E7280">
        <v>0.9</v>
      </c>
      <c r="J7280">
        <v>0.9</v>
      </c>
      <c r="K7280">
        <v>0.9</v>
      </c>
    </row>
    <row r="7281" spans="1:11" x14ac:dyDescent="0.25">
      <c r="A7281" t="s">
        <v>57</v>
      </c>
      <c r="B7281">
        <v>89</v>
      </c>
      <c r="D7281">
        <v>100</v>
      </c>
      <c r="E7281">
        <v>100</v>
      </c>
      <c r="J7281">
        <v>100</v>
      </c>
      <c r="K7281">
        <v>100</v>
      </c>
    </row>
    <row r="7282" spans="1:11" x14ac:dyDescent="0.25">
      <c r="A7282" t="s">
        <v>58</v>
      </c>
      <c r="B7282">
        <v>89</v>
      </c>
      <c r="D7282">
        <v>2</v>
      </c>
      <c r="E7282">
        <v>2</v>
      </c>
      <c r="J7282">
        <v>2</v>
      </c>
      <c r="K7282">
        <v>2</v>
      </c>
    </row>
    <row r="7283" spans="1:11" x14ac:dyDescent="0.25">
      <c r="A7283" t="s">
        <v>59</v>
      </c>
      <c r="B7283">
        <v>89</v>
      </c>
      <c r="D7283">
        <v>0</v>
      </c>
      <c r="E7283">
        <v>0</v>
      </c>
      <c r="J7283">
        <v>0</v>
      </c>
      <c r="K7283">
        <v>0</v>
      </c>
    </row>
    <row r="7284" spans="1:11" x14ac:dyDescent="0.25">
      <c r="A7284" t="s">
        <v>698</v>
      </c>
      <c r="B7284">
        <v>89</v>
      </c>
      <c r="E7284">
        <v>0</v>
      </c>
      <c r="J7284">
        <v>0</v>
      </c>
    </row>
    <row r="7285" spans="1:11" x14ac:dyDescent="0.25">
      <c r="A7285" t="s">
        <v>677</v>
      </c>
      <c r="B7285">
        <v>89</v>
      </c>
      <c r="E7285">
        <v>280</v>
      </c>
      <c r="J7285">
        <v>177</v>
      </c>
    </row>
    <row r="7286" spans="1:11" x14ac:dyDescent="0.25">
      <c r="A7286" t="s">
        <v>78</v>
      </c>
      <c r="B7286">
        <v>89</v>
      </c>
      <c r="E7286">
        <v>4.2</v>
      </c>
      <c r="J7286">
        <v>2.7</v>
      </c>
    </row>
    <row r="7287" spans="1:11" x14ac:dyDescent="0.25">
      <c r="A7287" t="s">
        <v>699</v>
      </c>
      <c r="B7287">
        <v>89</v>
      </c>
      <c r="E7287">
        <v>0</v>
      </c>
      <c r="K7287">
        <v>0</v>
      </c>
    </row>
    <row r="7288" spans="1:11" x14ac:dyDescent="0.25">
      <c r="A7288" t="s">
        <v>700</v>
      </c>
      <c r="B7288">
        <v>89</v>
      </c>
      <c r="D7288">
        <v>0</v>
      </c>
      <c r="E7288">
        <v>0</v>
      </c>
      <c r="J7288">
        <v>0</v>
      </c>
      <c r="K7288">
        <v>1</v>
      </c>
    </row>
    <row r="7289" spans="1:11" x14ac:dyDescent="0.25">
      <c r="A7289" t="s">
        <v>701</v>
      </c>
      <c r="B7289">
        <v>89</v>
      </c>
      <c r="D7289">
        <v>0</v>
      </c>
      <c r="E7289">
        <v>0</v>
      </c>
      <c r="J7289">
        <v>0</v>
      </c>
      <c r="K7289">
        <v>0</v>
      </c>
    </row>
    <row r="7290" spans="1:11" x14ac:dyDescent="0.25">
      <c r="A7290" t="s">
        <v>52</v>
      </c>
      <c r="B7290">
        <v>89</v>
      </c>
      <c r="D7290">
        <v>1</v>
      </c>
      <c r="E7290">
        <v>1</v>
      </c>
      <c r="J7290">
        <v>1</v>
      </c>
      <c r="K7290">
        <v>1</v>
      </c>
    </row>
    <row r="7291" spans="1:11" x14ac:dyDescent="0.25">
      <c r="A7291" t="s">
        <v>702</v>
      </c>
      <c r="B7291">
        <v>89</v>
      </c>
      <c r="D7291">
        <v>25</v>
      </c>
      <c r="E7291">
        <v>60</v>
      </c>
      <c r="J7291">
        <v>60</v>
      </c>
      <c r="K7291">
        <v>9</v>
      </c>
    </row>
    <row r="7292" spans="1:11" x14ac:dyDescent="0.25">
      <c r="A7292" t="s">
        <v>43</v>
      </c>
      <c r="B7292">
        <v>89</v>
      </c>
      <c r="D7292">
        <v>50</v>
      </c>
      <c r="E7292">
        <v>50</v>
      </c>
    </row>
    <row r="7293" spans="1:11" x14ac:dyDescent="0.25">
      <c r="A7293" t="s">
        <v>44</v>
      </c>
      <c r="B7293">
        <v>89</v>
      </c>
      <c r="D7293">
        <v>0</v>
      </c>
      <c r="E7293">
        <v>0</v>
      </c>
    </row>
    <row r="7294" spans="1:11" x14ac:dyDescent="0.25">
      <c r="A7294" t="s">
        <v>718</v>
      </c>
      <c r="B7294">
        <v>89</v>
      </c>
      <c r="E7294">
        <v>0</v>
      </c>
      <c r="J7294">
        <v>0</v>
      </c>
    </row>
    <row r="7295" spans="1:11" x14ac:dyDescent="0.25">
      <c r="A7295" t="s">
        <v>405</v>
      </c>
      <c r="B7295">
        <v>89</v>
      </c>
      <c r="E7295">
        <v>0</v>
      </c>
    </row>
    <row r="7296" spans="1:11" x14ac:dyDescent="0.25">
      <c r="A7296" t="s">
        <v>742</v>
      </c>
      <c r="B7296">
        <v>89</v>
      </c>
      <c r="D7296">
        <v>35</v>
      </c>
    </row>
    <row r="7297" spans="1:21" x14ac:dyDescent="0.25">
      <c r="A7297" t="s">
        <v>719</v>
      </c>
      <c r="B7297">
        <v>89</v>
      </c>
      <c r="D7297">
        <v>434</v>
      </c>
      <c r="E7297">
        <v>900</v>
      </c>
      <c r="J7297">
        <v>0</v>
      </c>
      <c r="K7297">
        <v>0</v>
      </c>
    </row>
    <row r="7298" spans="1:21" x14ac:dyDescent="0.25">
      <c r="A7298" t="s">
        <v>34</v>
      </c>
      <c r="B7298">
        <v>90</v>
      </c>
      <c r="D7298">
        <v>88</v>
      </c>
      <c r="E7298">
        <v>88</v>
      </c>
      <c r="F7298">
        <v>88</v>
      </c>
      <c r="I7298">
        <v>93</v>
      </c>
      <c r="J7298">
        <v>93</v>
      </c>
      <c r="K7298">
        <v>93</v>
      </c>
      <c r="N7298">
        <v>308</v>
      </c>
      <c r="O7298">
        <v>308</v>
      </c>
      <c r="P7298">
        <v>308</v>
      </c>
      <c r="S7298">
        <v>91</v>
      </c>
      <c r="T7298">
        <v>91</v>
      </c>
      <c r="U7298">
        <v>91</v>
      </c>
    </row>
    <row r="7299" spans="1:21" x14ac:dyDescent="0.25">
      <c r="A7299" t="s">
        <v>35</v>
      </c>
      <c r="B7299">
        <v>90</v>
      </c>
      <c r="D7299">
        <v>308</v>
      </c>
      <c r="E7299">
        <v>93</v>
      </c>
      <c r="F7299">
        <v>91</v>
      </c>
      <c r="I7299">
        <v>91</v>
      </c>
      <c r="J7299">
        <v>88</v>
      </c>
      <c r="K7299">
        <v>308</v>
      </c>
      <c r="N7299">
        <v>93</v>
      </c>
      <c r="O7299">
        <v>91</v>
      </c>
      <c r="P7299">
        <v>88</v>
      </c>
      <c r="S7299">
        <v>88</v>
      </c>
      <c r="T7299">
        <v>308</v>
      </c>
      <c r="U7299">
        <v>93</v>
      </c>
    </row>
    <row r="7300" spans="1:21" x14ac:dyDescent="0.25">
      <c r="A7300" t="s">
        <v>36</v>
      </c>
      <c r="B7300">
        <v>90</v>
      </c>
      <c r="D7300">
        <v>0</v>
      </c>
      <c r="E7300">
        <v>0</v>
      </c>
      <c r="F7300">
        <v>0</v>
      </c>
      <c r="I7300">
        <v>0</v>
      </c>
      <c r="J7300">
        <v>0</v>
      </c>
      <c r="K7300">
        <v>2</v>
      </c>
      <c r="N7300">
        <v>0</v>
      </c>
      <c r="O7300">
        <v>5</v>
      </c>
      <c r="P7300">
        <v>1</v>
      </c>
      <c r="S7300">
        <v>0</v>
      </c>
      <c r="T7300">
        <v>3</v>
      </c>
      <c r="U7300">
        <v>0</v>
      </c>
    </row>
    <row r="7301" spans="1:21" x14ac:dyDescent="0.25">
      <c r="A7301" t="s">
        <v>37</v>
      </c>
      <c r="B7301">
        <v>90</v>
      </c>
      <c r="D7301">
        <v>0</v>
      </c>
      <c r="E7301">
        <v>0</v>
      </c>
      <c r="I7301">
        <v>0</v>
      </c>
      <c r="J7301">
        <v>0</v>
      </c>
      <c r="N7301">
        <v>0</v>
      </c>
      <c r="O7301">
        <v>0</v>
      </c>
      <c r="S7301">
        <v>0</v>
      </c>
      <c r="T7301">
        <v>0</v>
      </c>
    </row>
    <row r="7302" spans="1:21" x14ac:dyDescent="0.25">
      <c r="A7302" t="s">
        <v>38</v>
      </c>
      <c r="B7302">
        <v>90</v>
      </c>
      <c r="D7302">
        <v>12</v>
      </c>
      <c r="E7302">
        <v>12</v>
      </c>
      <c r="F7302">
        <v>12</v>
      </c>
      <c r="I7302">
        <v>12</v>
      </c>
      <c r="J7302">
        <v>12</v>
      </c>
      <c r="K7302">
        <v>12</v>
      </c>
      <c r="N7302">
        <v>12</v>
      </c>
      <c r="O7302">
        <v>12</v>
      </c>
      <c r="P7302">
        <v>12</v>
      </c>
      <c r="S7302">
        <v>12</v>
      </c>
      <c r="T7302">
        <v>12</v>
      </c>
      <c r="U7302">
        <v>12</v>
      </c>
    </row>
    <row r="7303" spans="1:21" x14ac:dyDescent="0.25">
      <c r="A7303" t="s">
        <v>39</v>
      </c>
      <c r="B7303">
        <v>90</v>
      </c>
    </row>
    <row r="7304" spans="1:21" x14ac:dyDescent="0.25">
      <c r="A7304" t="s">
        <v>694</v>
      </c>
      <c r="B7304">
        <v>90</v>
      </c>
    </row>
    <row r="7305" spans="1:21" x14ac:dyDescent="0.25">
      <c r="A7305" t="s">
        <v>40</v>
      </c>
      <c r="B7305">
        <v>90</v>
      </c>
    </row>
    <row r="7306" spans="1:21" x14ac:dyDescent="0.25">
      <c r="A7306" t="s">
        <v>41</v>
      </c>
      <c r="B7306">
        <v>90</v>
      </c>
    </row>
    <row r="7307" spans="1:21" x14ac:dyDescent="0.25">
      <c r="A7307" t="s">
        <v>42</v>
      </c>
      <c r="B7307">
        <v>90</v>
      </c>
      <c r="E7307">
        <v>45</v>
      </c>
      <c r="J7307">
        <v>45</v>
      </c>
      <c r="O7307">
        <v>40</v>
      </c>
      <c r="T7307">
        <v>40</v>
      </c>
    </row>
    <row r="7308" spans="1:21" x14ac:dyDescent="0.25">
      <c r="A7308" t="s">
        <v>876</v>
      </c>
      <c r="B7308">
        <v>90</v>
      </c>
      <c r="E7308">
        <v>1</v>
      </c>
      <c r="J7308">
        <v>1</v>
      </c>
      <c r="O7308">
        <v>0</v>
      </c>
      <c r="T7308">
        <v>0</v>
      </c>
    </row>
    <row r="7309" spans="1:21" x14ac:dyDescent="0.25">
      <c r="A7309" t="s">
        <v>48</v>
      </c>
      <c r="B7309">
        <v>90</v>
      </c>
      <c r="D7309">
        <v>1900</v>
      </c>
      <c r="E7309">
        <v>1900</v>
      </c>
      <c r="F7309">
        <v>1900</v>
      </c>
      <c r="I7309">
        <v>1900</v>
      </c>
      <c r="J7309">
        <v>1900</v>
      </c>
      <c r="K7309">
        <v>1900</v>
      </c>
      <c r="N7309">
        <v>1900</v>
      </c>
      <c r="O7309">
        <v>1900</v>
      </c>
      <c r="P7309">
        <v>1900</v>
      </c>
      <c r="S7309">
        <v>1900</v>
      </c>
      <c r="T7309">
        <v>1900</v>
      </c>
      <c r="U7309">
        <v>1900</v>
      </c>
    </row>
    <row r="7310" spans="1:21" x14ac:dyDescent="0.25">
      <c r="A7310" t="s">
        <v>696</v>
      </c>
      <c r="B7310">
        <v>90</v>
      </c>
      <c r="D7310">
        <v>0</v>
      </c>
      <c r="E7310">
        <v>0</v>
      </c>
      <c r="F7310">
        <v>0</v>
      </c>
      <c r="I7310">
        <v>0</v>
      </c>
      <c r="J7310">
        <v>0</v>
      </c>
      <c r="K7310">
        <v>2787</v>
      </c>
      <c r="N7310">
        <v>0</v>
      </c>
      <c r="O7310">
        <v>7544</v>
      </c>
      <c r="P7310">
        <v>1583</v>
      </c>
      <c r="S7310">
        <v>0</v>
      </c>
      <c r="T7310">
        <v>5085</v>
      </c>
      <c r="U7310">
        <v>0</v>
      </c>
    </row>
    <row r="7311" spans="1:21" x14ac:dyDescent="0.25">
      <c r="A7311" t="s">
        <v>50</v>
      </c>
      <c r="B7311">
        <v>90</v>
      </c>
      <c r="D7311">
        <v>0</v>
      </c>
      <c r="E7311">
        <v>0</v>
      </c>
      <c r="F7311">
        <v>0</v>
      </c>
      <c r="I7311">
        <v>0</v>
      </c>
      <c r="J7311">
        <v>0</v>
      </c>
      <c r="K7311">
        <v>2787</v>
      </c>
      <c r="N7311">
        <v>0</v>
      </c>
      <c r="O7311">
        <v>7544</v>
      </c>
      <c r="P7311">
        <v>1583</v>
      </c>
      <c r="S7311">
        <v>0</v>
      </c>
      <c r="T7311">
        <v>5085</v>
      </c>
      <c r="U7311">
        <v>0</v>
      </c>
    </row>
    <row r="7312" spans="1:21" x14ac:dyDescent="0.25">
      <c r="A7312" t="s">
        <v>697</v>
      </c>
      <c r="B7312">
        <v>90</v>
      </c>
      <c r="D7312">
        <v>1</v>
      </c>
      <c r="E7312">
        <v>1</v>
      </c>
      <c r="F7312">
        <v>1</v>
      </c>
      <c r="I7312">
        <v>1</v>
      </c>
      <c r="J7312">
        <v>1</v>
      </c>
      <c r="K7312">
        <v>1</v>
      </c>
      <c r="N7312">
        <v>1</v>
      </c>
      <c r="O7312">
        <v>1</v>
      </c>
      <c r="P7312">
        <v>1</v>
      </c>
      <c r="S7312">
        <v>1</v>
      </c>
      <c r="T7312">
        <v>1</v>
      </c>
      <c r="U7312">
        <v>1</v>
      </c>
    </row>
    <row r="7313" spans="1:21" x14ac:dyDescent="0.25">
      <c r="A7313" t="s">
        <v>51</v>
      </c>
      <c r="B7313">
        <v>90</v>
      </c>
      <c r="D7313">
        <v>0</v>
      </c>
      <c r="E7313">
        <v>0</v>
      </c>
      <c r="F7313">
        <v>0</v>
      </c>
      <c r="I7313">
        <v>0</v>
      </c>
      <c r="J7313">
        <v>0</v>
      </c>
      <c r="K7313">
        <v>0</v>
      </c>
      <c r="N7313">
        <v>0</v>
      </c>
      <c r="O7313">
        <v>0</v>
      </c>
      <c r="P7313">
        <v>0</v>
      </c>
      <c r="S7313">
        <v>0</v>
      </c>
      <c r="T7313">
        <v>0</v>
      </c>
      <c r="U7313">
        <v>0</v>
      </c>
    </row>
    <row r="7314" spans="1:21" x14ac:dyDescent="0.25">
      <c r="A7314" t="s">
        <v>53</v>
      </c>
      <c r="B7314">
        <v>90</v>
      </c>
      <c r="D7314">
        <v>0</v>
      </c>
      <c r="E7314">
        <v>0</v>
      </c>
      <c r="F7314">
        <v>0</v>
      </c>
      <c r="I7314">
        <v>0</v>
      </c>
      <c r="J7314">
        <v>0</v>
      </c>
      <c r="K7314">
        <v>500</v>
      </c>
      <c r="N7314">
        <v>0</v>
      </c>
      <c r="O7314">
        <v>1800</v>
      </c>
      <c r="P7314">
        <v>600</v>
      </c>
      <c r="S7314">
        <v>0</v>
      </c>
      <c r="T7314">
        <v>1500</v>
      </c>
      <c r="U7314">
        <v>0</v>
      </c>
    </row>
    <row r="7315" spans="1:21" x14ac:dyDescent="0.25">
      <c r="A7315" t="s">
        <v>54</v>
      </c>
      <c r="B7315">
        <v>90</v>
      </c>
      <c r="D7315">
        <v>0</v>
      </c>
      <c r="E7315">
        <v>0</v>
      </c>
      <c r="F7315">
        <v>0</v>
      </c>
      <c r="I7315">
        <v>0</v>
      </c>
      <c r="J7315">
        <v>0</v>
      </c>
      <c r="K7315">
        <v>0</v>
      </c>
      <c r="N7315">
        <v>0</v>
      </c>
      <c r="O7315">
        <v>0</v>
      </c>
      <c r="P7315">
        <v>0</v>
      </c>
      <c r="S7315">
        <v>0</v>
      </c>
      <c r="T7315">
        <v>0</v>
      </c>
      <c r="U7315">
        <v>0</v>
      </c>
    </row>
    <row r="7316" spans="1:21" x14ac:dyDescent="0.25">
      <c r="A7316" t="s">
        <v>55</v>
      </c>
      <c r="B7316">
        <v>90</v>
      </c>
      <c r="D7316">
        <v>0</v>
      </c>
      <c r="E7316">
        <v>0</v>
      </c>
      <c r="F7316">
        <v>0</v>
      </c>
      <c r="I7316">
        <v>0</v>
      </c>
      <c r="J7316">
        <v>0</v>
      </c>
      <c r="K7316">
        <v>0</v>
      </c>
      <c r="N7316">
        <v>0</v>
      </c>
      <c r="O7316">
        <v>0</v>
      </c>
      <c r="P7316">
        <v>0</v>
      </c>
      <c r="S7316">
        <v>0</v>
      </c>
      <c r="T7316">
        <v>0</v>
      </c>
      <c r="U7316">
        <v>0</v>
      </c>
    </row>
    <row r="7317" spans="1:21" x14ac:dyDescent="0.25">
      <c r="A7317" t="s">
        <v>56</v>
      </c>
      <c r="B7317">
        <v>90</v>
      </c>
      <c r="D7317">
        <v>0.92</v>
      </c>
      <c r="E7317">
        <v>0.9</v>
      </c>
      <c r="F7317">
        <v>0.9</v>
      </c>
      <c r="I7317">
        <v>0.9</v>
      </c>
      <c r="J7317">
        <v>0.9</v>
      </c>
      <c r="K7317">
        <v>0.92</v>
      </c>
      <c r="N7317">
        <v>0.92</v>
      </c>
      <c r="O7317">
        <v>0.92</v>
      </c>
      <c r="P7317">
        <v>0.92</v>
      </c>
      <c r="S7317">
        <v>0.9</v>
      </c>
      <c r="T7317">
        <v>0.92</v>
      </c>
      <c r="U7317">
        <v>0.9</v>
      </c>
    </row>
    <row r="7318" spans="1:21" x14ac:dyDescent="0.25">
      <c r="A7318" t="s">
        <v>57</v>
      </c>
      <c r="B7318">
        <v>90</v>
      </c>
      <c r="D7318">
        <v>100</v>
      </c>
      <c r="E7318">
        <v>100</v>
      </c>
      <c r="F7318">
        <v>100</v>
      </c>
      <c r="I7318">
        <v>100</v>
      </c>
      <c r="J7318">
        <v>100</v>
      </c>
      <c r="K7318">
        <v>100</v>
      </c>
      <c r="N7318">
        <v>100</v>
      </c>
      <c r="O7318">
        <v>100</v>
      </c>
      <c r="P7318">
        <v>100</v>
      </c>
      <c r="S7318">
        <v>100</v>
      </c>
      <c r="T7318">
        <v>100</v>
      </c>
      <c r="U7318">
        <v>100</v>
      </c>
    </row>
    <row r="7319" spans="1:21" x14ac:dyDescent="0.25">
      <c r="A7319" t="s">
        <v>58</v>
      </c>
      <c r="B7319">
        <v>90</v>
      </c>
      <c r="D7319">
        <v>2</v>
      </c>
      <c r="E7319">
        <v>2</v>
      </c>
      <c r="F7319">
        <v>2</v>
      </c>
      <c r="I7319">
        <v>2</v>
      </c>
      <c r="J7319">
        <v>2</v>
      </c>
      <c r="K7319">
        <v>2</v>
      </c>
      <c r="N7319">
        <v>2</v>
      </c>
      <c r="O7319">
        <v>2</v>
      </c>
      <c r="P7319">
        <v>2</v>
      </c>
      <c r="S7319">
        <v>2</v>
      </c>
      <c r="T7319">
        <v>2</v>
      </c>
      <c r="U7319">
        <v>2</v>
      </c>
    </row>
    <row r="7320" spans="1:21" x14ac:dyDescent="0.25">
      <c r="A7320" t="s">
        <v>59</v>
      </c>
      <c r="B7320">
        <v>90</v>
      </c>
      <c r="D7320">
        <v>0</v>
      </c>
      <c r="E7320">
        <v>0</v>
      </c>
      <c r="F7320">
        <v>0</v>
      </c>
      <c r="I7320">
        <v>0</v>
      </c>
      <c r="J7320">
        <v>0</v>
      </c>
      <c r="K7320">
        <v>0</v>
      </c>
      <c r="N7320">
        <v>0</v>
      </c>
      <c r="O7320">
        <v>0</v>
      </c>
      <c r="P7320">
        <v>0</v>
      </c>
      <c r="S7320">
        <v>0</v>
      </c>
      <c r="T7320">
        <v>0</v>
      </c>
      <c r="U7320">
        <v>0</v>
      </c>
    </row>
    <row r="7321" spans="1:21" x14ac:dyDescent="0.25">
      <c r="A7321" t="s">
        <v>698</v>
      </c>
      <c r="B7321">
        <v>90</v>
      </c>
      <c r="E7321">
        <v>0</v>
      </c>
      <c r="J7321">
        <v>0</v>
      </c>
      <c r="O7321">
        <v>0</v>
      </c>
      <c r="T7321">
        <v>0</v>
      </c>
    </row>
    <row r="7322" spans="1:21" x14ac:dyDescent="0.25">
      <c r="A7322" t="s">
        <v>677</v>
      </c>
      <c r="B7322">
        <v>90</v>
      </c>
      <c r="E7322">
        <v>176</v>
      </c>
      <c r="J7322">
        <v>176</v>
      </c>
      <c r="O7322">
        <v>881</v>
      </c>
      <c r="T7322">
        <v>175</v>
      </c>
    </row>
    <row r="7323" spans="1:21" x14ac:dyDescent="0.25">
      <c r="A7323" t="s">
        <v>78</v>
      </c>
      <c r="B7323">
        <v>90</v>
      </c>
      <c r="E7323">
        <v>2.7</v>
      </c>
      <c r="J7323">
        <v>2.7</v>
      </c>
      <c r="O7323">
        <v>15</v>
      </c>
      <c r="T7323">
        <v>3</v>
      </c>
    </row>
    <row r="7324" spans="1:21" x14ac:dyDescent="0.25">
      <c r="A7324" t="s">
        <v>699</v>
      </c>
      <c r="B7324">
        <v>90</v>
      </c>
      <c r="F7324">
        <v>0</v>
      </c>
      <c r="K7324">
        <v>0</v>
      </c>
      <c r="P7324">
        <v>0</v>
      </c>
      <c r="U7324">
        <v>0</v>
      </c>
    </row>
    <row r="7325" spans="1:21" x14ac:dyDescent="0.25">
      <c r="A7325" t="s">
        <v>700</v>
      </c>
      <c r="B7325">
        <v>90</v>
      </c>
      <c r="D7325">
        <v>0</v>
      </c>
      <c r="E7325">
        <v>0</v>
      </c>
      <c r="F7325">
        <v>1</v>
      </c>
      <c r="I7325">
        <v>0</v>
      </c>
      <c r="J7325">
        <v>0</v>
      </c>
      <c r="K7325">
        <v>1</v>
      </c>
      <c r="N7325">
        <v>0</v>
      </c>
      <c r="O7325">
        <v>0</v>
      </c>
      <c r="P7325">
        <v>1</v>
      </c>
      <c r="S7325">
        <v>0</v>
      </c>
      <c r="T7325">
        <v>0</v>
      </c>
      <c r="U7325">
        <v>1</v>
      </c>
    </row>
    <row r="7326" spans="1:21" x14ac:dyDescent="0.25">
      <c r="A7326" t="s">
        <v>701</v>
      </c>
      <c r="B7326">
        <v>90</v>
      </c>
      <c r="D7326">
        <v>0</v>
      </c>
      <c r="E7326">
        <v>0</v>
      </c>
      <c r="F7326">
        <v>0</v>
      </c>
      <c r="I7326">
        <v>0</v>
      </c>
      <c r="J7326">
        <v>0</v>
      </c>
      <c r="K7326">
        <v>0</v>
      </c>
      <c r="N7326">
        <v>0</v>
      </c>
      <c r="O7326">
        <v>0</v>
      </c>
      <c r="P7326">
        <v>0</v>
      </c>
      <c r="S7326">
        <v>0</v>
      </c>
      <c r="T7326">
        <v>0</v>
      </c>
      <c r="U7326">
        <v>0</v>
      </c>
    </row>
    <row r="7327" spans="1:21" x14ac:dyDescent="0.25">
      <c r="A7327" t="s">
        <v>52</v>
      </c>
      <c r="B7327">
        <v>90</v>
      </c>
      <c r="D7327">
        <v>1</v>
      </c>
      <c r="E7327">
        <v>1</v>
      </c>
      <c r="F7327">
        <v>1</v>
      </c>
      <c r="I7327">
        <v>1</v>
      </c>
      <c r="J7327">
        <v>1</v>
      </c>
      <c r="K7327">
        <v>1</v>
      </c>
      <c r="N7327">
        <v>1</v>
      </c>
      <c r="O7327">
        <v>1</v>
      </c>
      <c r="P7327">
        <v>1</v>
      </c>
      <c r="S7327">
        <v>1</v>
      </c>
      <c r="T7327">
        <v>1</v>
      </c>
      <c r="U7327">
        <v>1</v>
      </c>
    </row>
    <row r="7328" spans="1:21" x14ac:dyDescent="0.25">
      <c r="A7328" t="s">
        <v>702</v>
      </c>
      <c r="B7328">
        <v>90</v>
      </c>
      <c r="D7328">
        <v>15</v>
      </c>
      <c r="E7328">
        <v>60</v>
      </c>
      <c r="F7328">
        <v>9</v>
      </c>
      <c r="I7328">
        <v>15</v>
      </c>
      <c r="J7328">
        <v>60</v>
      </c>
      <c r="K7328">
        <v>9</v>
      </c>
      <c r="N7328">
        <v>15</v>
      </c>
      <c r="O7328">
        <v>60</v>
      </c>
      <c r="P7328">
        <v>9</v>
      </c>
      <c r="S7328">
        <v>15</v>
      </c>
      <c r="T7328">
        <v>60</v>
      </c>
      <c r="U7328">
        <v>9</v>
      </c>
    </row>
    <row r="7329" spans="1:30" x14ac:dyDescent="0.25">
      <c r="A7329" t="s">
        <v>43</v>
      </c>
      <c r="B7329">
        <v>90</v>
      </c>
      <c r="K7329">
        <v>50</v>
      </c>
      <c r="O7329">
        <v>50</v>
      </c>
      <c r="P7329">
        <v>50</v>
      </c>
      <c r="T7329">
        <v>50</v>
      </c>
    </row>
    <row r="7330" spans="1:30" x14ac:dyDescent="0.25">
      <c r="A7330" t="s">
        <v>44</v>
      </c>
      <c r="B7330">
        <v>90</v>
      </c>
      <c r="K7330">
        <v>0</v>
      </c>
      <c r="O7330">
        <v>0</v>
      </c>
      <c r="P7330">
        <v>0</v>
      </c>
      <c r="T7330">
        <v>0</v>
      </c>
    </row>
    <row r="7331" spans="1:30" x14ac:dyDescent="0.25">
      <c r="A7331" t="s">
        <v>718</v>
      </c>
      <c r="B7331">
        <v>90</v>
      </c>
      <c r="E7331">
        <v>0</v>
      </c>
      <c r="J7331">
        <v>0</v>
      </c>
      <c r="O7331">
        <v>0</v>
      </c>
      <c r="T7331">
        <v>0</v>
      </c>
    </row>
    <row r="7332" spans="1:30" x14ac:dyDescent="0.25">
      <c r="A7332" t="s">
        <v>405</v>
      </c>
      <c r="B7332">
        <v>90</v>
      </c>
      <c r="E7332">
        <v>0</v>
      </c>
    </row>
    <row r="7333" spans="1:30" x14ac:dyDescent="0.25">
      <c r="A7333" t="s">
        <v>719</v>
      </c>
      <c r="B7333">
        <v>90</v>
      </c>
      <c r="D7333">
        <v>0</v>
      </c>
      <c r="E7333">
        <v>0</v>
      </c>
      <c r="F7333">
        <v>0</v>
      </c>
      <c r="I7333">
        <v>0</v>
      </c>
      <c r="J7333">
        <v>0</v>
      </c>
      <c r="K7333">
        <v>543</v>
      </c>
      <c r="N7333">
        <v>0</v>
      </c>
      <c r="O7333">
        <v>1957</v>
      </c>
      <c r="P7333">
        <v>652</v>
      </c>
      <c r="S7333">
        <v>0</v>
      </c>
      <c r="T7333">
        <v>1630</v>
      </c>
      <c r="U7333">
        <v>0</v>
      </c>
    </row>
    <row r="7334" spans="1:30" x14ac:dyDescent="0.25">
      <c r="A7334" t="s">
        <v>34</v>
      </c>
      <c r="B7334">
        <v>91</v>
      </c>
      <c r="M7334">
        <v>90</v>
      </c>
      <c r="N7334">
        <v>90</v>
      </c>
      <c r="O7334">
        <v>90</v>
      </c>
      <c r="P7334">
        <v>90</v>
      </c>
      <c r="Q7334">
        <v>90</v>
      </c>
      <c r="R7334">
        <v>92</v>
      </c>
      <c r="S7334">
        <v>92</v>
      </c>
      <c r="T7334">
        <v>92</v>
      </c>
      <c r="U7334">
        <v>92</v>
      </c>
      <c r="V7334">
        <v>92</v>
      </c>
      <c r="W7334">
        <v>88</v>
      </c>
      <c r="X7334">
        <v>88</v>
      </c>
      <c r="Y7334">
        <v>88</v>
      </c>
      <c r="Z7334">
        <v>88</v>
      </c>
      <c r="AA7334">
        <v>88</v>
      </c>
      <c r="AB7334">
        <v>89</v>
      </c>
      <c r="AC7334">
        <v>89</v>
      </c>
      <c r="AD7334">
        <v>89</v>
      </c>
    </row>
    <row r="7335" spans="1:30" x14ac:dyDescent="0.25">
      <c r="A7335" t="s">
        <v>35</v>
      </c>
      <c r="B7335">
        <v>91</v>
      </c>
      <c r="M7335">
        <v>93</v>
      </c>
      <c r="N7335">
        <v>42</v>
      </c>
      <c r="O7335">
        <v>92</v>
      </c>
      <c r="P7335">
        <v>89</v>
      </c>
      <c r="Q7335">
        <v>88</v>
      </c>
      <c r="R7335">
        <v>89</v>
      </c>
      <c r="S7335">
        <v>88</v>
      </c>
      <c r="T7335">
        <v>90</v>
      </c>
      <c r="U7335">
        <v>93</v>
      </c>
      <c r="V7335">
        <v>42</v>
      </c>
      <c r="W7335">
        <v>90</v>
      </c>
      <c r="X7335">
        <v>93</v>
      </c>
      <c r="Y7335">
        <v>42</v>
      </c>
      <c r="Z7335">
        <v>92</v>
      </c>
      <c r="AA7335">
        <v>89</v>
      </c>
      <c r="AB7335">
        <v>88</v>
      </c>
      <c r="AC7335">
        <v>90</v>
      </c>
      <c r="AD7335">
        <v>93</v>
      </c>
    </row>
    <row r="7336" spans="1:30" x14ac:dyDescent="0.25">
      <c r="A7336" t="s">
        <v>36</v>
      </c>
      <c r="B7336">
        <v>91</v>
      </c>
      <c r="M7336">
        <v>0</v>
      </c>
      <c r="N7336">
        <v>2</v>
      </c>
      <c r="O7336">
        <v>3</v>
      </c>
      <c r="P7336">
        <v>0</v>
      </c>
      <c r="Q7336">
        <v>0</v>
      </c>
      <c r="R7336">
        <v>0</v>
      </c>
      <c r="S7336">
        <v>2</v>
      </c>
      <c r="T7336">
        <v>3</v>
      </c>
      <c r="U7336">
        <v>0</v>
      </c>
      <c r="V7336">
        <v>0</v>
      </c>
      <c r="W7336">
        <v>0</v>
      </c>
      <c r="X7336">
        <v>0</v>
      </c>
      <c r="Y7336">
        <v>0</v>
      </c>
      <c r="Z7336">
        <v>0</v>
      </c>
      <c r="AA7336">
        <v>0</v>
      </c>
      <c r="AB7336">
        <v>0</v>
      </c>
      <c r="AC7336">
        <v>2</v>
      </c>
      <c r="AD7336">
        <v>0</v>
      </c>
    </row>
    <row r="7337" spans="1:30" x14ac:dyDescent="0.25">
      <c r="A7337" t="s">
        <v>37</v>
      </c>
      <c r="B7337">
        <v>91</v>
      </c>
      <c r="M7337">
        <v>0</v>
      </c>
      <c r="N7337">
        <v>0</v>
      </c>
      <c r="O7337">
        <v>0</v>
      </c>
      <c r="P7337">
        <v>0</v>
      </c>
      <c r="R7337">
        <v>0</v>
      </c>
      <c r="S7337">
        <v>0</v>
      </c>
      <c r="T7337">
        <v>0</v>
      </c>
      <c r="U7337">
        <v>0</v>
      </c>
      <c r="W7337">
        <v>0</v>
      </c>
      <c r="X7337">
        <v>0</v>
      </c>
      <c r="Y7337">
        <v>0</v>
      </c>
      <c r="Z7337">
        <v>0</v>
      </c>
      <c r="AB7337">
        <v>0</v>
      </c>
      <c r="AC7337">
        <v>0</v>
      </c>
      <c r="AD7337">
        <v>0</v>
      </c>
    </row>
    <row r="7338" spans="1:30" x14ac:dyDescent="0.25">
      <c r="A7338" t="s">
        <v>38</v>
      </c>
      <c r="B7338">
        <v>91</v>
      </c>
      <c r="M7338">
        <v>12</v>
      </c>
      <c r="N7338">
        <v>12</v>
      </c>
      <c r="O7338">
        <v>12</v>
      </c>
      <c r="P7338">
        <v>12</v>
      </c>
      <c r="Q7338">
        <v>12</v>
      </c>
      <c r="R7338">
        <v>12</v>
      </c>
      <c r="S7338">
        <v>12</v>
      </c>
      <c r="T7338">
        <v>12</v>
      </c>
      <c r="U7338">
        <v>12</v>
      </c>
      <c r="V7338">
        <v>12</v>
      </c>
      <c r="W7338">
        <v>12</v>
      </c>
      <c r="X7338">
        <v>12</v>
      </c>
      <c r="Y7338">
        <v>12</v>
      </c>
      <c r="Z7338">
        <v>12</v>
      </c>
      <c r="AA7338">
        <v>12</v>
      </c>
      <c r="AB7338">
        <v>12</v>
      </c>
      <c r="AC7338">
        <v>12</v>
      </c>
      <c r="AD7338">
        <v>12</v>
      </c>
    </row>
    <row r="7339" spans="1:30" x14ac:dyDescent="0.25">
      <c r="A7339" t="s">
        <v>39</v>
      </c>
      <c r="B7339">
        <v>91</v>
      </c>
    </row>
    <row r="7340" spans="1:30" x14ac:dyDescent="0.25">
      <c r="A7340" t="s">
        <v>694</v>
      </c>
      <c r="B7340">
        <v>91</v>
      </c>
    </row>
    <row r="7341" spans="1:30" x14ac:dyDescent="0.25">
      <c r="A7341" t="s">
        <v>40</v>
      </c>
      <c r="B7341">
        <v>91</v>
      </c>
    </row>
    <row r="7342" spans="1:30" x14ac:dyDescent="0.25">
      <c r="A7342" t="s">
        <v>41</v>
      </c>
      <c r="B7342">
        <v>91</v>
      </c>
    </row>
    <row r="7343" spans="1:30" x14ac:dyDescent="0.25">
      <c r="A7343" t="s">
        <v>42</v>
      </c>
      <c r="B7343">
        <v>91</v>
      </c>
      <c r="O7343">
        <v>40</v>
      </c>
      <c r="T7343">
        <v>40</v>
      </c>
      <c r="Y7343">
        <v>40</v>
      </c>
      <c r="AD7343">
        <v>30</v>
      </c>
    </row>
    <row r="7344" spans="1:30" x14ac:dyDescent="0.25">
      <c r="A7344" t="s">
        <v>45</v>
      </c>
      <c r="B7344">
        <v>91</v>
      </c>
      <c r="N7344">
        <v>5</v>
      </c>
      <c r="O7344">
        <v>2</v>
      </c>
      <c r="S7344">
        <v>1</v>
      </c>
      <c r="T7344">
        <v>6</v>
      </c>
      <c r="AC7344">
        <v>8</v>
      </c>
    </row>
    <row r="7345" spans="1:30" x14ac:dyDescent="0.25">
      <c r="A7345" t="s">
        <v>49</v>
      </c>
      <c r="B7345">
        <v>91</v>
      </c>
      <c r="M7345">
        <v>4</v>
      </c>
      <c r="N7345">
        <v>8</v>
      </c>
      <c r="O7345">
        <v>6</v>
      </c>
      <c r="P7345">
        <v>4</v>
      </c>
      <c r="Q7345">
        <v>4</v>
      </c>
      <c r="R7345">
        <v>4</v>
      </c>
      <c r="S7345">
        <v>8</v>
      </c>
      <c r="T7345">
        <v>6</v>
      </c>
      <c r="U7345">
        <v>4</v>
      </c>
      <c r="V7345">
        <v>4</v>
      </c>
      <c r="W7345">
        <v>4</v>
      </c>
      <c r="X7345">
        <v>4</v>
      </c>
      <c r="Y7345">
        <v>4</v>
      </c>
      <c r="Z7345">
        <v>4</v>
      </c>
      <c r="AA7345">
        <v>4</v>
      </c>
      <c r="AB7345">
        <v>4</v>
      </c>
      <c r="AC7345">
        <v>8</v>
      </c>
      <c r="AD7345">
        <v>4</v>
      </c>
    </row>
    <row r="7346" spans="1:30" x14ac:dyDescent="0.25">
      <c r="A7346" t="s">
        <v>695</v>
      </c>
      <c r="B7346">
        <v>91</v>
      </c>
      <c r="M7346">
        <v>0</v>
      </c>
      <c r="N7346">
        <v>0</v>
      </c>
      <c r="O7346">
        <v>-2</v>
      </c>
      <c r="P7346">
        <v>0</v>
      </c>
      <c r="Q7346">
        <v>0</v>
      </c>
      <c r="R7346">
        <v>0</v>
      </c>
      <c r="S7346">
        <v>0</v>
      </c>
      <c r="T7346">
        <v>-2</v>
      </c>
      <c r="U7346">
        <v>0</v>
      </c>
      <c r="V7346">
        <v>0</v>
      </c>
      <c r="W7346">
        <v>0</v>
      </c>
      <c r="X7346">
        <v>0</v>
      </c>
      <c r="Y7346">
        <v>0</v>
      </c>
      <c r="Z7346">
        <v>0</v>
      </c>
      <c r="AA7346">
        <v>0</v>
      </c>
      <c r="AB7346">
        <v>0</v>
      </c>
      <c r="AC7346">
        <v>0</v>
      </c>
      <c r="AD7346">
        <v>0</v>
      </c>
    </row>
    <row r="7347" spans="1:30" x14ac:dyDescent="0.25">
      <c r="A7347" t="s">
        <v>48</v>
      </c>
      <c r="B7347">
        <v>91</v>
      </c>
      <c r="M7347">
        <v>1900</v>
      </c>
      <c r="N7347">
        <v>1900</v>
      </c>
      <c r="O7347">
        <v>1900</v>
      </c>
      <c r="P7347">
        <v>1900</v>
      </c>
      <c r="Q7347">
        <v>1900</v>
      </c>
      <c r="R7347">
        <v>1900</v>
      </c>
      <c r="S7347">
        <v>1900</v>
      </c>
      <c r="T7347">
        <v>1900</v>
      </c>
      <c r="U7347">
        <v>1900</v>
      </c>
      <c r="V7347">
        <v>1900</v>
      </c>
      <c r="W7347">
        <v>1900</v>
      </c>
      <c r="X7347">
        <v>1900</v>
      </c>
      <c r="Y7347">
        <v>1900</v>
      </c>
      <c r="Z7347">
        <v>1900</v>
      </c>
      <c r="AA7347">
        <v>1900</v>
      </c>
      <c r="AB7347">
        <v>1900</v>
      </c>
      <c r="AC7347">
        <v>1900</v>
      </c>
      <c r="AD7347">
        <v>1900</v>
      </c>
    </row>
    <row r="7348" spans="1:30" x14ac:dyDescent="0.25">
      <c r="A7348" t="s">
        <v>696</v>
      </c>
      <c r="B7348">
        <v>91</v>
      </c>
      <c r="M7348">
        <v>0</v>
      </c>
      <c r="N7348">
        <v>3433</v>
      </c>
      <c r="O7348">
        <v>5085</v>
      </c>
      <c r="P7348">
        <v>0</v>
      </c>
      <c r="Q7348">
        <v>0</v>
      </c>
      <c r="R7348">
        <v>0</v>
      </c>
      <c r="S7348">
        <v>3433</v>
      </c>
      <c r="T7348">
        <v>5085</v>
      </c>
      <c r="U7348">
        <v>0</v>
      </c>
      <c r="V7348">
        <v>0</v>
      </c>
      <c r="W7348">
        <v>0</v>
      </c>
      <c r="X7348">
        <v>0</v>
      </c>
      <c r="Y7348">
        <v>0</v>
      </c>
      <c r="Z7348">
        <v>0</v>
      </c>
      <c r="AA7348">
        <v>0</v>
      </c>
      <c r="AB7348">
        <v>0</v>
      </c>
      <c r="AC7348">
        <v>3433</v>
      </c>
      <c r="AD7348">
        <v>0</v>
      </c>
    </row>
    <row r="7349" spans="1:30" x14ac:dyDescent="0.25">
      <c r="A7349" t="s">
        <v>50</v>
      </c>
      <c r="B7349">
        <v>91</v>
      </c>
      <c r="M7349">
        <v>0</v>
      </c>
      <c r="N7349">
        <v>3433</v>
      </c>
      <c r="O7349">
        <v>5085</v>
      </c>
      <c r="P7349">
        <v>0</v>
      </c>
      <c r="Q7349">
        <v>0</v>
      </c>
      <c r="R7349">
        <v>0</v>
      </c>
      <c r="S7349">
        <v>3433</v>
      </c>
      <c r="T7349">
        <v>5085</v>
      </c>
      <c r="U7349">
        <v>0</v>
      </c>
      <c r="V7349">
        <v>0</v>
      </c>
      <c r="W7349">
        <v>0</v>
      </c>
      <c r="X7349">
        <v>0</v>
      </c>
      <c r="Y7349">
        <v>0</v>
      </c>
      <c r="Z7349">
        <v>0</v>
      </c>
      <c r="AA7349">
        <v>0</v>
      </c>
      <c r="AB7349">
        <v>0</v>
      </c>
      <c r="AC7349">
        <v>3433</v>
      </c>
      <c r="AD7349">
        <v>0</v>
      </c>
    </row>
    <row r="7350" spans="1:30" x14ac:dyDescent="0.25">
      <c r="A7350" t="s">
        <v>697</v>
      </c>
      <c r="B7350">
        <v>91</v>
      </c>
      <c r="M7350">
        <v>1</v>
      </c>
      <c r="N7350">
        <v>1</v>
      </c>
      <c r="O7350">
        <v>1</v>
      </c>
      <c r="P7350">
        <v>1</v>
      </c>
      <c r="Q7350">
        <v>1</v>
      </c>
      <c r="R7350">
        <v>1</v>
      </c>
      <c r="S7350">
        <v>1</v>
      </c>
      <c r="T7350">
        <v>1</v>
      </c>
      <c r="U7350">
        <v>1</v>
      </c>
      <c r="V7350">
        <v>1</v>
      </c>
      <c r="W7350">
        <v>1</v>
      </c>
      <c r="X7350">
        <v>1</v>
      </c>
      <c r="Y7350">
        <v>1</v>
      </c>
      <c r="Z7350">
        <v>1</v>
      </c>
      <c r="AA7350">
        <v>1</v>
      </c>
      <c r="AB7350">
        <v>1</v>
      </c>
      <c r="AC7350">
        <v>1</v>
      </c>
      <c r="AD7350">
        <v>1</v>
      </c>
    </row>
    <row r="7351" spans="1:30" x14ac:dyDescent="0.25">
      <c r="A7351" t="s">
        <v>51</v>
      </c>
      <c r="B7351">
        <v>91</v>
      </c>
      <c r="M7351">
        <v>0</v>
      </c>
      <c r="N7351">
        <v>0</v>
      </c>
      <c r="O7351">
        <v>0</v>
      </c>
      <c r="P7351">
        <v>0</v>
      </c>
      <c r="Q7351">
        <v>0</v>
      </c>
      <c r="R7351">
        <v>0</v>
      </c>
      <c r="S7351">
        <v>0</v>
      </c>
      <c r="T7351">
        <v>0</v>
      </c>
      <c r="U7351">
        <v>0</v>
      </c>
      <c r="V7351">
        <v>0</v>
      </c>
      <c r="W7351">
        <v>0</v>
      </c>
      <c r="X7351">
        <v>0</v>
      </c>
      <c r="Y7351">
        <v>0</v>
      </c>
      <c r="Z7351">
        <v>0</v>
      </c>
      <c r="AA7351">
        <v>0</v>
      </c>
      <c r="AB7351">
        <v>0</v>
      </c>
      <c r="AC7351">
        <v>0</v>
      </c>
      <c r="AD7351">
        <v>0</v>
      </c>
    </row>
    <row r="7352" spans="1:30" x14ac:dyDescent="0.25">
      <c r="A7352" t="s">
        <v>53</v>
      </c>
      <c r="B7352">
        <v>91</v>
      </c>
      <c r="M7352">
        <v>0</v>
      </c>
      <c r="N7352">
        <v>800</v>
      </c>
      <c r="O7352">
        <v>1000</v>
      </c>
      <c r="P7352">
        <v>0</v>
      </c>
      <c r="Q7352">
        <v>0</v>
      </c>
      <c r="R7352">
        <v>0</v>
      </c>
      <c r="S7352">
        <v>800</v>
      </c>
      <c r="T7352">
        <v>900</v>
      </c>
      <c r="U7352">
        <v>0</v>
      </c>
      <c r="V7352">
        <v>0</v>
      </c>
      <c r="W7352">
        <v>0</v>
      </c>
      <c r="X7352">
        <v>0</v>
      </c>
      <c r="Y7352">
        <v>0</v>
      </c>
      <c r="Z7352">
        <v>0</v>
      </c>
      <c r="AA7352">
        <v>0</v>
      </c>
      <c r="AB7352">
        <v>0</v>
      </c>
      <c r="AC7352">
        <v>600</v>
      </c>
      <c r="AD7352">
        <v>0</v>
      </c>
    </row>
    <row r="7353" spans="1:30" x14ac:dyDescent="0.25">
      <c r="A7353" t="s">
        <v>54</v>
      </c>
      <c r="B7353">
        <v>91</v>
      </c>
      <c r="M7353">
        <v>0</v>
      </c>
      <c r="N7353">
        <v>0</v>
      </c>
      <c r="O7353">
        <v>0</v>
      </c>
      <c r="P7353">
        <v>0</v>
      </c>
      <c r="Q7353">
        <v>0</v>
      </c>
      <c r="R7353">
        <v>0</v>
      </c>
      <c r="S7353">
        <v>0</v>
      </c>
      <c r="T7353">
        <v>0</v>
      </c>
      <c r="U7353">
        <v>0</v>
      </c>
      <c r="V7353">
        <v>0</v>
      </c>
      <c r="W7353">
        <v>0</v>
      </c>
      <c r="X7353">
        <v>0</v>
      </c>
      <c r="Y7353">
        <v>0</v>
      </c>
      <c r="Z7353">
        <v>0</v>
      </c>
      <c r="AA7353">
        <v>0</v>
      </c>
      <c r="AB7353">
        <v>0</v>
      </c>
      <c r="AC7353">
        <v>0</v>
      </c>
      <c r="AD7353">
        <v>0</v>
      </c>
    </row>
    <row r="7354" spans="1:30" x14ac:dyDescent="0.25">
      <c r="A7354" t="s">
        <v>55</v>
      </c>
      <c r="B7354">
        <v>91</v>
      </c>
      <c r="M7354">
        <v>0</v>
      </c>
      <c r="N7354">
        <v>0</v>
      </c>
      <c r="O7354">
        <v>0</v>
      </c>
      <c r="P7354">
        <v>0</v>
      </c>
      <c r="Q7354">
        <v>0</v>
      </c>
      <c r="R7354">
        <v>0</v>
      </c>
      <c r="S7354">
        <v>0</v>
      </c>
      <c r="T7354">
        <v>0</v>
      </c>
      <c r="U7354">
        <v>0</v>
      </c>
      <c r="V7354">
        <v>0</v>
      </c>
      <c r="W7354">
        <v>0</v>
      </c>
      <c r="X7354">
        <v>0</v>
      </c>
      <c r="Y7354">
        <v>0</v>
      </c>
      <c r="Z7354">
        <v>0</v>
      </c>
      <c r="AA7354">
        <v>0</v>
      </c>
      <c r="AB7354">
        <v>0</v>
      </c>
      <c r="AC7354">
        <v>0</v>
      </c>
      <c r="AD7354">
        <v>0</v>
      </c>
    </row>
    <row r="7355" spans="1:30" x14ac:dyDescent="0.25">
      <c r="A7355" t="s">
        <v>56</v>
      </c>
      <c r="B7355">
        <v>91</v>
      </c>
      <c r="M7355">
        <v>0.9</v>
      </c>
      <c r="N7355">
        <v>0.9</v>
      </c>
      <c r="O7355">
        <v>0.9</v>
      </c>
      <c r="P7355">
        <v>0.9</v>
      </c>
      <c r="Q7355">
        <v>0.9</v>
      </c>
      <c r="R7355">
        <v>0.9</v>
      </c>
      <c r="S7355">
        <v>0.9</v>
      </c>
      <c r="T7355">
        <v>0.9</v>
      </c>
      <c r="U7355">
        <v>0.9</v>
      </c>
      <c r="V7355">
        <v>0.9</v>
      </c>
      <c r="W7355">
        <v>0.9</v>
      </c>
      <c r="X7355">
        <v>0.9</v>
      </c>
      <c r="Y7355">
        <v>0.9</v>
      </c>
      <c r="Z7355">
        <v>0.9</v>
      </c>
      <c r="AA7355">
        <v>0.9</v>
      </c>
      <c r="AB7355">
        <v>0.9</v>
      </c>
      <c r="AC7355">
        <v>0.9</v>
      </c>
      <c r="AD7355">
        <v>0.9</v>
      </c>
    </row>
    <row r="7356" spans="1:30" x14ac:dyDescent="0.25">
      <c r="A7356" t="s">
        <v>57</v>
      </c>
      <c r="B7356">
        <v>91</v>
      </c>
      <c r="M7356">
        <v>100</v>
      </c>
      <c r="N7356">
        <v>100</v>
      </c>
      <c r="O7356">
        <v>100</v>
      </c>
      <c r="P7356">
        <v>100</v>
      </c>
      <c r="Q7356">
        <v>100</v>
      </c>
      <c r="R7356">
        <v>100</v>
      </c>
      <c r="S7356">
        <v>100</v>
      </c>
      <c r="T7356">
        <v>100</v>
      </c>
      <c r="U7356">
        <v>100</v>
      </c>
      <c r="V7356">
        <v>100</v>
      </c>
      <c r="W7356">
        <v>100</v>
      </c>
      <c r="X7356">
        <v>100</v>
      </c>
      <c r="Y7356">
        <v>100</v>
      </c>
      <c r="Z7356">
        <v>100</v>
      </c>
      <c r="AA7356">
        <v>100</v>
      </c>
      <c r="AB7356">
        <v>100</v>
      </c>
      <c r="AC7356">
        <v>100</v>
      </c>
      <c r="AD7356">
        <v>100</v>
      </c>
    </row>
    <row r="7357" spans="1:30" x14ac:dyDescent="0.25">
      <c r="A7357" t="s">
        <v>58</v>
      </c>
      <c r="B7357">
        <v>91</v>
      </c>
      <c r="M7357">
        <v>2</v>
      </c>
      <c r="N7357">
        <v>2</v>
      </c>
      <c r="O7357">
        <v>2</v>
      </c>
      <c r="P7357">
        <v>2</v>
      </c>
      <c r="Q7357">
        <v>2</v>
      </c>
      <c r="R7357">
        <v>2</v>
      </c>
      <c r="S7357">
        <v>2</v>
      </c>
      <c r="T7357">
        <v>2</v>
      </c>
      <c r="U7357">
        <v>2</v>
      </c>
      <c r="V7357">
        <v>2</v>
      </c>
      <c r="W7357">
        <v>2</v>
      </c>
      <c r="X7357">
        <v>2</v>
      </c>
      <c r="Y7357">
        <v>2</v>
      </c>
      <c r="Z7357">
        <v>2</v>
      </c>
      <c r="AA7357">
        <v>2</v>
      </c>
      <c r="AB7357">
        <v>2</v>
      </c>
      <c r="AC7357">
        <v>2</v>
      </c>
      <c r="AD7357">
        <v>2</v>
      </c>
    </row>
    <row r="7358" spans="1:30" x14ac:dyDescent="0.25">
      <c r="A7358" t="s">
        <v>59</v>
      </c>
      <c r="B7358">
        <v>91</v>
      </c>
      <c r="M7358">
        <v>0</v>
      </c>
      <c r="N7358">
        <v>0</v>
      </c>
      <c r="O7358">
        <v>0</v>
      </c>
      <c r="P7358">
        <v>0</v>
      </c>
      <c r="Q7358">
        <v>0</v>
      </c>
      <c r="R7358">
        <v>0</v>
      </c>
      <c r="S7358">
        <v>0</v>
      </c>
      <c r="T7358">
        <v>0</v>
      </c>
      <c r="U7358">
        <v>0</v>
      </c>
      <c r="V7358">
        <v>0</v>
      </c>
      <c r="W7358">
        <v>0</v>
      </c>
      <c r="X7358">
        <v>0</v>
      </c>
      <c r="Y7358">
        <v>0</v>
      </c>
      <c r="Z7358">
        <v>0</v>
      </c>
      <c r="AA7358">
        <v>0</v>
      </c>
      <c r="AB7358">
        <v>0</v>
      </c>
      <c r="AC7358">
        <v>0</v>
      </c>
      <c r="AD7358">
        <v>0</v>
      </c>
    </row>
    <row r="7359" spans="1:30" x14ac:dyDescent="0.25">
      <c r="A7359" t="s">
        <v>698</v>
      </c>
      <c r="B7359">
        <v>91</v>
      </c>
      <c r="O7359">
        <v>0</v>
      </c>
      <c r="T7359">
        <v>0</v>
      </c>
      <c r="Y7359">
        <v>0</v>
      </c>
      <c r="AD7359">
        <v>0</v>
      </c>
    </row>
    <row r="7360" spans="1:30" x14ac:dyDescent="0.25">
      <c r="A7360" t="s">
        <v>677</v>
      </c>
      <c r="B7360">
        <v>91</v>
      </c>
      <c r="O7360">
        <v>175</v>
      </c>
      <c r="T7360">
        <v>167</v>
      </c>
      <c r="Y7360">
        <v>236</v>
      </c>
      <c r="AD7360">
        <v>225</v>
      </c>
    </row>
    <row r="7361" spans="1:30" x14ac:dyDescent="0.25">
      <c r="A7361" t="s">
        <v>78</v>
      </c>
      <c r="B7361">
        <v>91</v>
      </c>
      <c r="O7361">
        <v>3</v>
      </c>
      <c r="T7361">
        <v>2.8</v>
      </c>
      <c r="Y7361">
        <v>4</v>
      </c>
      <c r="AD7361">
        <v>5.0999999999999996</v>
      </c>
    </row>
    <row r="7362" spans="1:30" x14ac:dyDescent="0.25">
      <c r="A7362" t="s">
        <v>699</v>
      </c>
      <c r="B7362">
        <v>91</v>
      </c>
      <c r="Q7362">
        <v>0</v>
      </c>
      <c r="V7362">
        <v>0</v>
      </c>
      <c r="AA7362">
        <v>0</v>
      </c>
    </row>
    <row r="7363" spans="1:30" x14ac:dyDescent="0.25">
      <c r="A7363" t="s">
        <v>700</v>
      </c>
      <c r="B7363">
        <v>91</v>
      </c>
      <c r="M7363">
        <v>0</v>
      </c>
      <c r="N7363">
        <v>0</v>
      </c>
      <c r="O7363">
        <v>0</v>
      </c>
      <c r="P7363">
        <v>1</v>
      </c>
      <c r="Q7363">
        <v>1</v>
      </c>
      <c r="R7363">
        <v>0</v>
      </c>
      <c r="S7363">
        <v>0</v>
      </c>
      <c r="T7363">
        <v>0</v>
      </c>
      <c r="U7363">
        <v>1</v>
      </c>
      <c r="V7363">
        <v>1</v>
      </c>
      <c r="W7363">
        <v>0</v>
      </c>
      <c r="X7363">
        <v>0</v>
      </c>
      <c r="Y7363">
        <v>0</v>
      </c>
      <c r="Z7363">
        <v>1</v>
      </c>
      <c r="AA7363">
        <v>1</v>
      </c>
      <c r="AB7363">
        <v>0</v>
      </c>
      <c r="AC7363">
        <v>0</v>
      </c>
      <c r="AD7363">
        <v>0</v>
      </c>
    </row>
    <row r="7364" spans="1:30" x14ac:dyDescent="0.25">
      <c r="A7364" t="s">
        <v>701</v>
      </c>
      <c r="B7364">
        <v>91</v>
      </c>
      <c r="M7364">
        <v>0</v>
      </c>
      <c r="N7364">
        <v>0</v>
      </c>
      <c r="O7364">
        <v>0</v>
      </c>
      <c r="P7364">
        <v>0</v>
      </c>
      <c r="Q7364">
        <v>0</v>
      </c>
      <c r="R7364">
        <v>0</v>
      </c>
      <c r="S7364">
        <v>0</v>
      </c>
      <c r="T7364">
        <v>0</v>
      </c>
      <c r="U7364">
        <v>0</v>
      </c>
      <c r="V7364">
        <v>0</v>
      </c>
      <c r="W7364">
        <v>0</v>
      </c>
      <c r="X7364">
        <v>0</v>
      </c>
      <c r="Y7364">
        <v>0</v>
      </c>
      <c r="Z7364">
        <v>0</v>
      </c>
      <c r="AA7364">
        <v>0</v>
      </c>
      <c r="AB7364">
        <v>0</v>
      </c>
      <c r="AC7364">
        <v>0</v>
      </c>
      <c r="AD7364">
        <v>0</v>
      </c>
    </row>
    <row r="7365" spans="1:30" x14ac:dyDescent="0.25">
      <c r="A7365" t="s">
        <v>52</v>
      </c>
      <c r="B7365">
        <v>91</v>
      </c>
      <c r="M7365">
        <v>1</v>
      </c>
      <c r="N7365">
        <v>1</v>
      </c>
      <c r="O7365">
        <v>1</v>
      </c>
      <c r="P7365">
        <v>1</v>
      </c>
      <c r="Q7365">
        <v>1</v>
      </c>
      <c r="R7365">
        <v>1</v>
      </c>
      <c r="S7365">
        <v>1</v>
      </c>
      <c r="T7365">
        <v>1</v>
      </c>
      <c r="U7365">
        <v>1</v>
      </c>
      <c r="V7365">
        <v>1</v>
      </c>
      <c r="W7365">
        <v>1</v>
      </c>
      <c r="X7365">
        <v>1</v>
      </c>
      <c r="Y7365">
        <v>1</v>
      </c>
      <c r="Z7365">
        <v>1</v>
      </c>
      <c r="AA7365">
        <v>1</v>
      </c>
      <c r="AB7365">
        <v>1</v>
      </c>
      <c r="AC7365">
        <v>1</v>
      </c>
      <c r="AD7365">
        <v>1</v>
      </c>
    </row>
    <row r="7366" spans="1:30" x14ac:dyDescent="0.25">
      <c r="A7366" t="s">
        <v>702</v>
      </c>
      <c r="B7366">
        <v>91</v>
      </c>
      <c r="M7366">
        <v>15</v>
      </c>
      <c r="N7366">
        <v>25</v>
      </c>
      <c r="O7366">
        <v>60</v>
      </c>
      <c r="P7366">
        <v>9</v>
      </c>
      <c r="Q7366">
        <v>9</v>
      </c>
      <c r="R7366">
        <v>15</v>
      </c>
      <c r="S7366">
        <v>25</v>
      </c>
      <c r="T7366">
        <v>60</v>
      </c>
      <c r="U7366">
        <v>9</v>
      </c>
      <c r="V7366">
        <v>9</v>
      </c>
      <c r="W7366">
        <v>15</v>
      </c>
      <c r="X7366">
        <v>15</v>
      </c>
      <c r="Y7366">
        <v>60</v>
      </c>
      <c r="Z7366">
        <v>9</v>
      </c>
      <c r="AA7366">
        <v>9</v>
      </c>
      <c r="AB7366">
        <v>15</v>
      </c>
      <c r="AC7366">
        <v>25</v>
      </c>
      <c r="AD7366">
        <v>60</v>
      </c>
    </row>
    <row r="7367" spans="1:30" x14ac:dyDescent="0.25">
      <c r="A7367" t="s">
        <v>43</v>
      </c>
      <c r="B7367">
        <v>91</v>
      </c>
      <c r="N7367">
        <v>50</v>
      </c>
      <c r="O7367">
        <v>50</v>
      </c>
      <c r="S7367">
        <v>50</v>
      </c>
      <c r="T7367">
        <v>50</v>
      </c>
      <c r="AC7367">
        <v>50</v>
      </c>
    </row>
    <row r="7368" spans="1:30" x14ac:dyDescent="0.25">
      <c r="A7368" t="s">
        <v>44</v>
      </c>
      <c r="B7368">
        <v>91</v>
      </c>
      <c r="N7368">
        <v>0</v>
      </c>
      <c r="O7368">
        <v>0</v>
      </c>
      <c r="S7368">
        <v>0</v>
      </c>
      <c r="T7368">
        <v>0</v>
      </c>
      <c r="AC7368">
        <v>0</v>
      </c>
    </row>
    <row r="7369" spans="1:30" x14ac:dyDescent="0.25">
      <c r="A7369" t="s">
        <v>47</v>
      </c>
      <c r="B7369">
        <v>91</v>
      </c>
      <c r="N7369">
        <v>5</v>
      </c>
      <c r="O7369">
        <v>2</v>
      </c>
      <c r="S7369">
        <v>1</v>
      </c>
      <c r="T7369">
        <v>6</v>
      </c>
      <c r="AC7369">
        <v>8</v>
      </c>
    </row>
    <row r="7370" spans="1:30" x14ac:dyDescent="0.25">
      <c r="A7370" t="s">
        <v>703</v>
      </c>
      <c r="B7370">
        <v>91</v>
      </c>
      <c r="N7370">
        <v>0</v>
      </c>
      <c r="O7370">
        <v>0</v>
      </c>
      <c r="S7370">
        <v>0</v>
      </c>
      <c r="T7370">
        <v>0</v>
      </c>
      <c r="AC7370">
        <v>0</v>
      </c>
    </row>
    <row r="7371" spans="1:30" x14ac:dyDescent="0.25">
      <c r="A7371" t="s">
        <v>704</v>
      </c>
      <c r="B7371">
        <v>91</v>
      </c>
      <c r="N7371">
        <v>0</v>
      </c>
      <c r="O7371">
        <v>0</v>
      </c>
      <c r="S7371">
        <v>0</v>
      </c>
      <c r="T7371">
        <v>0</v>
      </c>
      <c r="AC7371">
        <v>0</v>
      </c>
    </row>
    <row r="7372" spans="1:30" x14ac:dyDescent="0.25">
      <c r="A7372" t="s">
        <v>705</v>
      </c>
      <c r="B7372">
        <v>91</v>
      </c>
      <c r="N7372">
        <v>0</v>
      </c>
      <c r="O7372">
        <v>0</v>
      </c>
      <c r="S7372">
        <v>0</v>
      </c>
      <c r="T7372">
        <v>0</v>
      </c>
      <c r="AC7372">
        <v>0</v>
      </c>
    </row>
    <row r="7373" spans="1:30" x14ac:dyDescent="0.25">
      <c r="A7373" t="s">
        <v>706</v>
      </c>
      <c r="B7373">
        <v>91</v>
      </c>
      <c r="N7373">
        <v>0</v>
      </c>
      <c r="O7373">
        <v>0</v>
      </c>
      <c r="S7373">
        <v>0</v>
      </c>
      <c r="T7373">
        <v>0</v>
      </c>
      <c r="AC7373">
        <v>0</v>
      </c>
    </row>
    <row r="7374" spans="1:30" x14ac:dyDescent="0.25">
      <c r="A7374" t="s">
        <v>707</v>
      </c>
      <c r="B7374">
        <v>91</v>
      </c>
      <c r="N7374">
        <v>1</v>
      </c>
      <c r="O7374">
        <v>1</v>
      </c>
      <c r="S7374">
        <v>1</v>
      </c>
      <c r="T7374">
        <v>1</v>
      </c>
      <c r="AC7374">
        <v>1</v>
      </c>
    </row>
    <row r="7375" spans="1:30" x14ac:dyDescent="0.25">
      <c r="A7375" t="s">
        <v>708</v>
      </c>
      <c r="B7375">
        <v>91</v>
      </c>
      <c r="N7375">
        <v>0</v>
      </c>
      <c r="O7375">
        <v>0</v>
      </c>
      <c r="S7375">
        <v>0</v>
      </c>
      <c r="T7375">
        <v>0</v>
      </c>
      <c r="AC7375">
        <v>0</v>
      </c>
    </row>
    <row r="7376" spans="1:30" x14ac:dyDescent="0.25">
      <c r="A7376" t="s">
        <v>709</v>
      </c>
      <c r="B7376">
        <v>91</v>
      </c>
      <c r="N7376">
        <v>50</v>
      </c>
      <c r="O7376">
        <v>50</v>
      </c>
      <c r="S7376">
        <v>50</v>
      </c>
      <c r="T7376">
        <v>50</v>
      </c>
      <c r="AC7376">
        <v>50</v>
      </c>
    </row>
    <row r="7377" spans="1:30" x14ac:dyDescent="0.25">
      <c r="A7377" t="s">
        <v>710</v>
      </c>
      <c r="B7377">
        <v>91</v>
      </c>
      <c r="N7377">
        <v>3</v>
      </c>
      <c r="O7377">
        <v>3</v>
      </c>
      <c r="S7377">
        <v>3</v>
      </c>
      <c r="T7377">
        <v>3</v>
      </c>
      <c r="AC7377">
        <v>3</v>
      </c>
    </row>
    <row r="7378" spans="1:30" x14ac:dyDescent="0.25">
      <c r="A7378" t="s">
        <v>711</v>
      </c>
      <c r="B7378">
        <v>91</v>
      </c>
      <c r="N7378">
        <v>0</v>
      </c>
      <c r="O7378">
        <v>0</v>
      </c>
      <c r="S7378">
        <v>0</v>
      </c>
      <c r="T7378">
        <v>0</v>
      </c>
      <c r="AC7378">
        <v>0</v>
      </c>
    </row>
    <row r="7379" spans="1:30" x14ac:dyDescent="0.25">
      <c r="A7379" t="s">
        <v>712</v>
      </c>
      <c r="B7379">
        <v>91</v>
      </c>
      <c r="N7379">
        <v>0</v>
      </c>
      <c r="O7379">
        <v>0</v>
      </c>
      <c r="S7379">
        <v>0</v>
      </c>
      <c r="T7379">
        <v>0</v>
      </c>
      <c r="AC7379">
        <v>0</v>
      </c>
    </row>
    <row r="7380" spans="1:30" x14ac:dyDescent="0.25">
      <c r="A7380" t="s">
        <v>713</v>
      </c>
      <c r="B7380">
        <v>91</v>
      </c>
      <c r="N7380">
        <v>0</v>
      </c>
      <c r="O7380">
        <v>0</v>
      </c>
      <c r="S7380">
        <v>0</v>
      </c>
      <c r="T7380">
        <v>0</v>
      </c>
      <c r="AC7380">
        <v>0</v>
      </c>
    </row>
    <row r="7381" spans="1:30" x14ac:dyDescent="0.25">
      <c r="A7381" t="s">
        <v>718</v>
      </c>
      <c r="B7381">
        <v>91</v>
      </c>
      <c r="O7381">
        <v>0</v>
      </c>
      <c r="T7381">
        <v>0</v>
      </c>
      <c r="Y7381">
        <v>0</v>
      </c>
      <c r="AD7381">
        <v>0</v>
      </c>
    </row>
    <row r="7382" spans="1:30" x14ac:dyDescent="0.25">
      <c r="A7382" t="s">
        <v>405</v>
      </c>
      <c r="B7382">
        <v>91</v>
      </c>
      <c r="Y7382">
        <v>0</v>
      </c>
    </row>
    <row r="7383" spans="1:30" x14ac:dyDescent="0.25">
      <c r="A7383" t="s">
        <v>719</v>
      </c>
      <c r="B7383">
        <v>91</v>
      </c>
      <c r="M7383">
        <v>0</v>
      </c>
      <c r="N7383">
        <v>889</v>
      </c>
      <c r="O7383">
        <v>1111</v>
      </c>
      <c r="P7383">
        <v>0</v>
      </c>
      <c r="Q7383">
        <v>0</v>
      </c>
      <c r="R7383">
        <v>0</v>
      </c>
      <c r="S7383">
        <v>889</v>
      </c>
      <c r="T7383">
        <v>1000</v>
      </c>
      <c r="U7383">
        <v>0</v>
      </c>
      <c r="V7383">
        <v>0</v>
      </c>
      <c r="W7383">
        <v>0</v>
      </c>
      <c r="X7383">
        <v>0</v>
      </c>
      <c r="Y7383">
        <v>0</v>
      </c>
      <c r="Z7383">
        <v>0</v>
      </c>
      <c r="AA7383">
        <v>0</v>
      </c>
      <c r="AB7383">
        <v>0</v>
      </c>
      <c r="AC7383">
        <v>667</v>
      </c>
      <c r="AD7383">
        <v>0</v>
      </c>
    </row>
    <row r="7384" spans="1:30" x14ac:dyDescent="0.25">
      <c r="A7384" t="s">
        <v>34</v>
      </c>
      <c r="B7384">
        <v>92</v>
      </c>
      <c r="D7384">
        <v>89</v>
      </c>
      <c r="E7384">
        <v>89</v>
      </c>
      <c r="F7384">
        <v>89</v>
      </c>
      <c r="I7384">
        <v>42</v>
      </c>
      <c r="J7384">
        <v>42</v>
      </c>
      <c r="K7384">
        <v>42</v>
      </c>
      <c r="N7384">
        <v>91</v>
      </c>
      <c r="O7384">
        <v>91</v>
      </c>
      <c r="P7384">
        <v>91</v>
      </c>
      <c r="S7384">
        <v>4324</v>
      </c>
      <c r="T7384">
        <v>4324</v>
      </c>
      <c r="U7384">
        <v>4324</v>
      </c>
    </row>
    <row r="7385" spans="1:30" x14ac:dyDescent="0.25">
      <c r="A7385" t="s">
        <v>35</v>
      </c>
      <c r="B7385">
        <v>92</v>
      </c>
      <c r="D7385">
        <v>91</v>
      </c>
      <c r="E7385">
        <v>42</v>
      </c>
      <c r="F7385">
        <v>4324</v>
      </c>
      <c r="I7385">
        <v>4324</v>
      </c>
      <c r="J7385">
        <v>89</v>
      </c>
      <c r="K7385">
        <v>91</v>
      </c>
      <c r="N7385">
        <v>42</v>
      </c>
      <c r="O7385">
        <v>4324</v>
      </c>
      <c r="P7385">
        <v>89</v>
      </c>
      <c r="S7385">
        <v>89</v>
      </c>
      <c r="T7385">
        <v>91</v>
      </c>
      <c r="U7385">
        <v>42</v>
      </c>
    </row>
    <row r="7386" spans="1:30" x14ac:dyDescent="0.25">
      <c r="A7386" t="s">
        <v>36</v>
      </c>
      <c r="B7386">
        <v>92</v>
      </c>
      <c r="D7386">
        <v>0</v>
      </c>
      <c r="E7386">
        <v>0</v>
      </c>
      <c r="F7386">
        <v>2</v>
      </c>
      <c r="I7386">
        <v>0</v>
      </c>
      <c r="J7386">
        <v>0</v>
      </c>
      <c r="K7386">
        <v>0</v>
      </c>
      <c r="N7386">
        <v>0</v>
      </c>
      <c r="O7386">
        <v>3</v>
      </c>
      <c r="P7386">
        <v>0</v>
      </c>
      <c r="S7386">
        <v>0</v>
      </c>
      <c r="T7386">
        <v>5</v>
      </c>
      <c r="U7386">
        <v>1</v>
      </c>
    </row>
    <row r="7387" spans="1:30" x14ac:dyDescent="0.25">
      <c r="A7387" t="s">
        <v>37</v>
      </c>
      <c r="B7387">
        <v>92</v>
      </c>
      <c r="D7387">
        <v>0</v>
      </c>
      <c r="E7387">
        <v>0</v>
      </c>
      <c r="I7387">
        <v>0</v>
      </c>
      <c r="J7387">
        <v>0</v>
      </c>
      <c r="N7387">
        <v>0</v>
      </c>
      <c r="O7387">
        <v>0</v>
      </c>
      <c r="S7387">
        <v>0</v>
      </c>
      <c r="T7387">
        <v>0</v>
      </c>
    </row>
    <row r="7388" spans="1:30" x14ac:dyDescent="0.25">
      <c r="A7388" t="s">
        <v>38</v>
      </c>
      <c r="B7388">
        <v>92</v>
      </c>
      <c r="D7388">
        <v>12</v>
      </c>
      <c r="E7388">
        <v>12</v>
      </c>
      <c r="F7388">
        <v>12</v>
      </c>
      <c r="I7388">
        <v>12</v>
      </c>
      <c r="J7388">
        <v>12</v>
      </c>
      <c r="K7388">
        <v>12</v>
      </c>
      <c r="N7388">
        <v>12</v>
      </c>
      <c r="O7388">
        <v>12</v>
      </c>
      <c r="P7388">
        <v>12</v>
      </c>
      <c r="S7388">
        <v>12</v>
      </c>
      <c r="T7388">
        <v>12</v>
      </c>
      <c r="U7388">
        <v>12</v>
      </c>
    </row>
    <row r="7389" spans="1:30" x14ac:dyDescent="0.25">
      <c r="A7389" t="s">
        <v>39</v>
      </c>
      <c r="B7389">
        <v>92</v>
      </c>
      <c r="S7389">
        <v>480</v>
      </c>
    </row>
    <row r="7390" spans="1:30" x14ac:dyDescent="0.25">
      <c r="A7390" t="s">
        <v>694</v>
      </c>
      <c r="B7390">
        <v>92</v>
      </c>
      <c r="S7390">
        <v>25</v>
      </c>
    </row>
    <row r="7391" spans="1:30" x14ac:dyDescent="0.25">
      <c r="A7391" t="s">
        <v>40</v>
      </c>
      <c r="B7391">
        <v>92</v>
      </c>
      <c r="S7391">
        <v>2</v>
      </c>
    </row>
    <row r="7392" spans="1:30" x14ac:dyDescent="0.25">
      <c r="A7392" t="s">
        <v>41</v>
      </c>
      <c r="B7392">
        <v>92</v>
      </c>
    </row>
    <row r="7393" spans="1:21" x14ac:dyDescent="0.25">
      <c r="A7393" t="s">
        <v>42</v>
      </c>
      <c r="B7393">
        <v>92</v>
      </c>
      <c r="E7393">
        <v>45</v>
      </c>
      <c r="J7393">
        <v>45</v>
      </c>
      <c r="O7393">
        <v>40</v>
      </c>
      <c r="T7393">
        <v>40</v>
      </c>
    </row>
    <row r="7394" spans="1:21" x14ac:dyDescent="0.25">
      <c r="A7394" t="s">
        <v>876</v>
      </c>
      <c r="B7394">
        <v>92</v>
      </c>
      <c r="E7394">
        <v>1</v>
      </c>
      <c r="J7394">
        <v>1</v>
      </c>
      <c r="O7394">
        <v>0</v>
      </c>
      <c r="T7394">
        <v>0</v>
      </c>
    </row>
    <row r="7395" spans="1:21" x14ac:dyDescent="0.25">
      <c r="A7395" t="s">
        <v>48</v>
      </c>
      <c r="B7395">
        <v>92</v>
      </c>
      <c r="D7395">
        <v>1900</v>
      </c>
      <c r="E7395">
        <v>1900</v>
      </c>
      <c r="F7395">
        <v>1900</v>
      </c>
      <c r="I7395">
        <v>1900</v>
      </c>
      <c r="J7395">
        <v>1900</v>
      </c>
      <c r="K7395">
        <v>1900</v>
      </c>
      <c r="N7395">
        <v>1900</v>
      </c>
      <c r="O7395">
        <v>1900</v>
      </c>
      <c r="P7395">
        <v>1900</v>
      </c>
      <c r="S7395">
        <v>1900</v>
      </c>
      <c r="T7395">
        <v>1900</v>
      </c>
      <c r="U7395">
        <v>1900</v>
      </c>
    </row>
    <row r="7396" spans="1:21" x14ac:dyDescent="0.25">
      <c r="A7396" t="s">
        <v>696</v>
      </c>
      <c r="B7396">
        <v>92</v>
      </c>
      <c r="D7396">
        <v>0</v>
      </c>
      <c r="E7396">
        <v>0</v>
      </c>
      <c r="F7396">
        <v>2787</v>
      </c>
      <c r="I7396">
        <v>0</v>
      </c>
      <c r="J7396">
        <v>0</v>
      </c>
      <c r="K7396">
        <v>0</v>
      </c>
      <c r="N7396">
        <v>0</v>
      </c>
      <c r="O7396">
        <v>5085</v>
      </c>
      <c r="P7396">
        <v>0</v>
      </c>
      <c r="S7396">
        <v>0</v>
      </c>
      <c r="T7396">
        <v>7544</v>
      </c>
      <c r="U7396">
        <v>1583</v>
      </c>
    </row>
    <row r="7397" spans="1:21" x14ac:dyDescent="0.25">
      <c r="A7397" t="s">
        <v>50</v>
      </c>
      <c r="B7397">
        <v>92</v>
      </c>
      <c r="D7397">
        <v>0</v>
      </c>
      <c r="E7397">
        <v>0</v>
      </c>
      <c r="F7397">
        <v>2787</v>
      </c>
      <c r="I7397">
        <v>0</v>
      </c>
      <c r="J7397">
        <v>0</v>
      </c>
      <c r="K7397">
        <v>0</v>
      </c>
      <c r="N7397">
        <v>0</v>
      </c>
      <c r="O7397">
        <v>5085</v>
      </c>
      <c r="P7397">
        <v>0</v>
      </c>
      <c r="S7397">
        <v>0</v>
      </c>
      <c r="T7397">
        <v>7544</v>
      </c>
      <c r="U7397">
        <v>1583</v>
      </c>
    </row>
    <row r="7398" spans="1:21" x14ac:dyDescent="0.25">
      <c r="A7398" t="s">
        <v>697</v>
      </c>
      <c r="B7398">
        <v>92</v>
      </c>
      <c r="D7398">
        <v>1</v>
      </c>
      <c r="E7398">
        <v>1</v>
      </c>
      <c r="F7398">
        <v>1</v>
      </c>
      <c r="I7398">
        <v>1</v>
      </c>
      <c r="J7398">
        <v>1</v>
      </c>
      <c r="K7398">
        <v>1</v>
      </c>
      <c r="N7398">
        <v>1</v>
      </c>
      <c r="O7398">
        <v>1</v>
      </c>
      <c r="P7398">
        <v>1</v>
      </c>
      <c r="S7398">
        <v>1</v>
      </c>
      <c r="T7398">
        <v>1</v>
      </c>
      <c r="U7398">
        <v>1</v>
      </c>
    </row>
    <row r="7399" spans="1:21" x14ac:dyDescent="0.25">
      <c r="A7399" t="s">
        <v>51</v>
      </c>
      <c r="B7399">
        <v>92</v>
      </c>
      <c r="D7399">
        <v>0</v>
      </c>
      <c r="E7399">
        <v>0</v>
      </c>
      <c r="F7399">
        <v>0</v>
      </c>
      <c r="I7399">
        <v>0</v>
      </c>
      <c r="J7399">
        <v>0</v>
      </c>
      <c r="K7399">
        <v>0</v>
      </c>
      <c r="N7399">
        <v>0</v>
      </c>
      <c r="O7399">
        <v>0</v>
      </c>
      <c r="P7399">
        <v>0</v>
      </c>
      <c r="S7399">
        <v>0</v>
      </c>
      <c r="T7399">
        <v>0</v>
      </c>
      <c r="U7399">
        <v>0</v>
      </c>
    </row>
    <row r="7400" spans="1:21" x14ac:dyDescent="0.25">
      <c r="A7400" t="s">
        <v>53</v>
      </c>
      <c r="B7400">
        <v>92</v>
      </c>
      <c r="D7400">
        <v>0</v>
      </c>
      <c r="E7400">
        <v>0</v>
      </c>
      <c r="F7400">
        <v>600</v>
      </c>
      <c r="I7400">
        <v>0</v>
      </c>
      <c r="J7400">
        <v>0</v>
      </c>
      <c r="K7400">
        <v>0</v>
      </c>
      <c r="N7400">
        <v>0</v>
      </c>
      <c r="O7400">
        <v>1500</v>
      </c>
      <c r="P7400">
        <v>0</v>
      </c>
      <c r="S7400">
        <v>0</v>
      </c>
      <c r="T7400">
        <v>1700</v>
      </c>
      <c r="U7400">
        <v>750</v>
      </c>
    </row>
    <row r="7401" spans="1:21" x14ac:dyDescent="0.25">
      <c r="A7401" t="s">
        <v>54</v>
      </c>
      <c r="B7401">
        <v>92</v>
      </c>
      <c r="D7401">
        <v>0</v>
      </c>
      <c r="E7401">
        <v>0</v>
      </c>
      <c r="F7401">
        <v>0</v>
      </c>
      <c r="I7401">
        <v>0</v>
      </c>
      <c r="J7401">
        <v>0</v>
      </c>
      <c r="K7401">
        <v>0</v>
      </c>
      <c r="N7401">
        <v>0</v>
      </c>
      <c r="O7401">
        <v>0</v>
      </c>
      <c r="P7401">
        <v>0</v>
      </c>
      <c r="S7401">
        <v>0</v>
      </c>
      <c r="T7401">
        <v>0</v>
      </c>
      <c r="U7401">
        <v>0</v>
      </c>
    </row>
    <row r="7402" spans="1:21" x14ac:dyDescent="0.25">
      <c r="A7402" t="s">
        <v>55</v>
      </c>
      <c r="B7402">
        <v>92</v>
      </c>
      <c r="D7402">
        <v>0</v>
      </c>
      <c r="E7402">
        <v>0</v>
      </c>
      <c r="F7402">
        <v>0</v>
      </c>
      <c r="I7402">
        <v>0</v>
      </c>
      <c r="J7402">
        <v>0</v>
      </c>
      <c r="K7402">
        <v>0</v>
      </c>
      <c r="N7402">
        <v>0</v>
      </c>
      <c r="O7402">
        <v>0</v>
      </c>
      <c r="P7402">
        <v>0</v>
      </c>
      <c r="S7402">
        <v>0</v>
      </c>
      <c r="T7402">
        <v>0</v>
      </c>
      <c r="U7402">
        <v>0</v>
      </c>
    </row>
    <row r="7403" spans="1:21" x14ac:dyDescent="0.25">
      <c r="A7403" t="s">
        <v>56</v>
      </c>
      <c r="B7403">
        <v>92</v>
      </c>
      <c r="D7403">
        <v>0.9</v>
      </c>
      <c r="E7403">
        <v>0.9</v>
      </c>
      <c r="F7403">
        <v>0.92</v>
      </c>
      <c r="I7403">
        <v>0.92</v>
      </c>
      <c r="J7403">
        <v>0.9</v>
      </c>
      <c r="K7403">
        <v>0.9</v>
      </c>
      <c r="N7403">
        <v>0.9</v>
      </c>
      <c r="O7403">
        <v>0.92</v>
      </c>
      <c r="P7403">
        <v>0.9</v>
      </c>
      <c r="S7403">
        <v>0.92</v>
      </c>
      <c r="T7403">
        <v>0.92</v>
      </c>
      <c r="U7403">
        <v>0.92</v>
      </c>
    </row>
    <row r="7404" spans="1:21" x14ac:dyDescent="0.25">
      <c r="A7404" t="s">
        <v>57</v>
      </c>
      <c r="B7404">
        <v>92</v>
      </c>
      <c r="D7404">
        <v>100</v>
      </c>
      <c r="E7404">
        <v>100</v>
      </c>
      <c r="F7404">
        <v>100</v>
      </c>
      <c r="I7404">
        <v>100</v>
      </c>
      <c r="J7404">
        <v>100</v>
      </c>
      <c r="K7404">
        <v>100</v>
      </c>
      <c r="N7404">
        <v>100</v>
      </c>
      <c r="O7404">
        <v>100</v>
      </c>
      <c r="P7404">
        <v>100</v>
      </c>
      <c r="S7404">
        <v>100</v>
      </c>
      <c r="T7404">
        <v>100</v>
      </c>
      <c r="U7404">
        <v>100</v>
      </c>
    </row>
    <row r="7405" spans="1:21" x14ac:dyDescent="0.25">
      <c r="A7405" t="s">
        <v>58</v>
      </c>
      <c r="B7405">
        <v>92</v>
      </c>
      <c r="D7405">
        <v>2</v>
      </c>
      <c r="E7405">
        <v>2</v>
      </c>
      <c r="F7405">
        <v>2</v>
      </c>
      <c r="I7405">
        <v>2</v>
      </c>
      <c r="J7405">
        <v>2</v>
      </c>
      <c r="K7405">
        <v>2</v>
      </c>
      <c r="N7405">
        <v>2</v>
      </c>
      <c r="O7405">
        <v>2</v>
      </c>
      <c r="P7405">
        <v>2</v>
      </c>
      <c r="S7405">
        <v>2</v>
      </c>
      <c r="T7405">
        <v>2</v>
      </c>
      <c r="U7405">
        <v>2</v>
      </c>
    </row>
    <row r="7406" spans="1:21" x14ac:dyDescent="0.25">
      <c r="A7406" t="s">
        <v>59</v>
      </c>
      <c r="B7406">
        <v>92</v>
      </c>
      <c r="D7406">
        <v>0</v>
      </c>
      <c r="E7406">
        <v>0</v>
      </c>
      <c r="F7406">
        <v>0</v>
      </c>
      <c r="I7406">
        <v>0</v>
      </c>
      <c r="J7406">
        <v>0</v>
      </c>
      <c r="K7406">
        <v>0</v>
      </c>
      <c r="N7406">
        <v>0</v>
      </c>
      <c r="O7406">
        <v>0</v>
      </c>
      <c r="P7406">
        <v>0</v>
      </c>
      <c r="S7406">
        <v>0</v>
      </c>
      <c r="T7406">
        <v>0</v>
      </c>
      <c r="U7406">
        <v>0</v>
      </c>
    </row>
    <row r="7407" spans="1:21" x14ac:dyDescent="0.25">
      <c r="A7407" t="s">
        <v>698</v>
      </c>
      <c r="B7407">
        <v>92</v>
      </c>
      <c r="E7407">
        <v>0</v>
      </c>
      <c r="J7407">
        <v>0</v>
      </c>
      <c r="O7407">
        <v>0</v>
      </c>
      <c r="T7407">
        <v>0</v>
      </c>
    </row>
    <row r="7408" spans="1:21" x14ac:dyDescent="0.25">
      <c r="A7408" t="s">
        <v>677</v>
      </c>
      <c r="B7408">
        <v>92</v>
      </c>
      <c r="E7408">
        <v>177</v>
      </c>
      <c r="J7408">
        <v>177</v>
      </c>
      <c r="O7408">
        <v>167</v>
      </c>
      <c r="T7408">
        <v>1088</v>
      </c>
    </row>
    <row r="7409" spans="1:29" x14ac:dyDescent="0.25">
      <c r="A7409" t="s">
        <v>78</v>
      </c>
      <c r="B7409">
        <v>92</v>
      </c>
      <c r="E7409">
        <v>2.7</v>
      </c>
      <c r="J7409">
        <v>2.7</v>
      </c>
      <c r="O7409">
        <v>2.8</v>
      </c>
      <c r="T7409">
        <v>18.5</v>
      </c>
    </row>
    <row r="7410" spans="1:29" x14ac:dyDescent="0.25">
      <c r="A7410" t="s">
        <v>699</v>
      </c>
      <c r="B7410">
        <v>92</v>
      </c>
      <c r="F7410">
        <v>0</v>
      </c>
      <c r="K7410">
        <v>0</v>
      </c>
      <c r="P7410">
        <v>0</v>
      </c>
      <c r="U7410">
        <v>0</v>
      </c>
    </row>
    <row r="7411" spans="1:29" x14ac:dyDescent="0.25">
      <c r="A7411" t="s">
        <v>700</v>
      </c>
      <c r="B7411">
        <v>92</v>
      </c>
      <c r="D7411">
        <v>0</v>
      </c>
      <c r="E7411">
        <v>0</v>
      </c>
      <c r="F7411">
        <v>1</v>
      </c>
      <c r="I7411">
        <v>0</v>
      </c>
      <c r="J7411">
        <v>0</v>
      </c>
      <c r="K7411">
        <v>1</v>
      </c>
      <c r="N7411">
        <v>0</v>
      </c>
      <c r="O7411">
        <v>0</v>
      </c>
      <c r="P7411">
        <v>1</v>
      </c>
      <c r="S7411">
        <v>0</v>
      </c>
      <c r="T7411">
        <v>0</v>
      </c>
      <c r="U7411">
        <v>1</v>
      </c>
    </row>
    <row r="7412" spans="1:29" x14ac:dyDescent="0.25">
      <c r="A7412" t="s">
        <v>701</v>
      </c>
      <c r="B7412">
        <v>92</v>
      </c>
      <c r="D7412">
        <v>0</v>
      </c>
      <c r="E7412">
        <v>0</v>
      </c>
      <c r="F7412">
        <v>0</v>
      </c>
      <c r="I7412">
        <v>0</v>
      </c>
      <c r="J7412">
        <v>0</v>
      </c>
      <c r="K7412">
        <v>0</v>
      </c>
      <c r="N7412">
        <v>0</v>
      </c>
      <c r="O7412">
        <v>0</v>
      </c>
      <c r="P7412">
        <v>0</v>
      </c>
      <c r="S7412">
        <v>0</v>
      </c>
      <c r="T7412">
        <v>0</v>
      </c>
      <c r="U7412">
        <v>0</v>
      </c>
    </row>
    <row r="7413" spans="1:29" x14ac:dyDescent="0.25">
      <c r="A7413" t="s">
        <v>52</v>
      </c>
      <c r="B7413">
        <v>92</v>
      </c>
      <c r="D7413">
        <v>1</v>
      </c>
      <c r="E7413">
        <v>1</v>
      </c>
      <c r="F7413">
        <v>1</v>
      </c>
      <c r="I7413">
        <v>1</v>
      </c>
      <c r="J7413">
        <v>1</v>
      </c>
      <c r="K7413">
        <v>1</v>
      </c>
      <c r="N7413">
        <v>1</v>
      </c>
      <c r="O7413">
        <v>1</v>
      </c>
      <c r="P7413">
        <v>1</v>
      </c>
      <c r="S7413">
        <v>1</v>
      </c>
      <c r="T7413">
        <v>1</v>
      </c>
      <c r="U7413">
        <v>1</v>
      </c>
    </row>
    <row r="7414" spans="1:29" x14ac:dyDescent="0.25">
      <c r="A7414" t="s">
        <v>702</v>
      </c>
      <c r="B7414">
        <v>92</v>
      </c>
      <c r="D7414">
        <v>15</v>
      </c>
      <c r="E7414">
        <v>60</v>
      </c>
      <c r="F7414">
        <v>9</v>
      </c>
      <c r="I7414">
        <v>15</v>
      </c>
      <c r="J7414">
        <v>60</v>
      </c>
      <c r="K7414">
        <v>9</v>
      </c>
      <c r="N7414">
        <v>15</v>
      </c>
      <c r="O7414">
        <v>60</v>
      </c>
      <c r="P7414">
        <v>9</v>
      </c>
      <c r="S7414">
        <v>15</v>
      </c>
      <c r="T7414">
        <v>60</v>
      </c>
      <c r="U7414">
        <v>9</v>
      </c>
    </row>
    <row r="7415" spans="1:29" x14ac:dyDescent="0.25">
      <c r="A7415" t="s">
        <v>43</v>
      </c>
      <c r="B7415">
        <v>92</v>
      </c>
      <c r="F7415">
        <v>50</v>
      </c>
      <c r="O7415">
        <v>50</v>
      </c>
      <c r="T7415">
        <v>50</v>
      </c>
      <c r="U7415">
        <v>50</v>
      </c>
    </row>
    <row r="7416" spans="1:29" x14ac:dyDescent="0.25">
      <c r="A7416" t="s">
        <v>44</v>
      </c>
      <c r="B7416">
        <v>92</v>
      </c>
      <c r="F7416">
        <v>0</v>
      </c>
      <c r="O7416">
        <v>0</v>
      </c>
      <c r="T7416">
        <v>0</v>
      </c>
      <c r="U7416">
        <v>0</v>
      </c>
    </row>
    <row r="7417" spans="1:29" x14ac:dyDescent="0.25">
      <c r="A7417" t="s">
        <v>718</v>
      </c>
      <c r="B7417">
        <v>92</v>
      </c>
      <c r="E7417">
        <v>0</v>
      </c>
      <c r="J7417">
        <v>0</v>
      </c>
      <c r="O7417">
        <v>0</v>
      </c>
      <c r="T7417">
        <v>0</v>
      </c>
    </row>
    <row r="7418" spans="1:29" x14ac:dyDescent="0.25">
      <c r="A7418" t="s">
        <v>405</v>
      </c>
      <c r="B7418">
        <v>92</v>
      </c>
      <c r="E7418">
        <v>0</v>
      </c>
    </row>
    <row r="7419" spans="1:29" x14ac:dyDescent="0.25">
      <c r="A7419" t="s">
        <v>719</v>
      </c>
      <c r="B7419">
        <v>92</v>
      </c>
      <c r="D7419">
        <v>0</v>
      </c>
      <c r="E7419">
        <v>0</v>
      </c>
      <c r="F7419">
        <v>652</v>
      </c>
      <c r="I7419">
        <v>0</v>
      </c>
      <c r="J7419">
        <v>0</v>
      </c>
      <c r="K7419">
        <v>0</v>
      </c>
      <c r="N7419">
        <v>0</v>
      </c>
      <c r="O7419">
        <v>1630</v>
      </c>
      <c r="P7419">
        <v>0</v>
      </c>
      <c r="S7419">
        <v>0</v>
      </c>
      <c r="T7419">
        <v>1848</v>
      </c>
      <c r="U7419">
        <v>815</v>
      </c>
    </row>
    <row r="7420" spans="1:29" x14ac:dyDescent="0.25">
      <c r="A7420" t="s">
        <v>34</v>
      </c>
      <c r="B7420">
        <v>93</v>
      </c>
      <c r="E7420">
        <v>90</v>
      </c>
      <c r="F7420">
        <v>90</v>
      </c>
      <c r="I7420">
        <v>95</v>
      </c>
      <c r="J7420">
        <v>95</v>
      </c>
      <c r="AC7420">
        <v>91</v>
      </c>
    </row>
    <row r="7421" spans="1:29" x14ac:dyDescent="0.25">
      <c r="A7421" t="s">
        <v>35</v>
      </c>
      <c r="B7421">
        <v>93</v>
      </c>
      <c r="E7421">
        <v>95</v>
      </c>
      <c r="F7421">
        <v>91</v>
      </c>
      <c r="I7421">
        <v>91</v>
      </c>
      <c r="J7421">
        <v>90</v>
      </c>
      <c r="AC7421">
        <v>90</v>
      </c>
    </row>
    <row r="7422" spans="1:29" x14ac:dyDescent="0.25">
      <c r="A7422" t="s">
        <v>36</v>
      </c>
      <c r="B7422">
        <v>93</v>
      </c>
      <c r="E7422">
        <v>0</v>
      </c>
      <c r="F7422">
        <v>0</v>
      </c>
      <c r="I7422">
        <v>1</v>
      </c>
      <c r="J7422">
        <v>2</v>
      </c>
      <c r="AC7422">
        <v>0</v>
      </c>
    </row>
    <row r="7423" spans="1:29" x14ac:dyDescent="0.25">
      <c r="A7423" t="s">
        <v>37</v>
      </c>
      <c r="B7423">
        <v>93</v>
      </c>
      <c r="E7423">
        <v>0</v>
      </c>
      <c r="I7423">
        <v>0</v>
      </c>
      <c r="J7423">
        <v>1</v>
      </c>
      <c r="AC7423">
        <v>0</v>
      </c>
    </row>
    <row r="7424" spans="1:29" x14ac:dyDescent="0.25">
      <c r="A7424" t="s">
        <v>38</v>
      </c>
      <c r="B7424">
        <v>93</v>
      </c>
      <c r="E7424">
        <v>12</v>
      </c>
      <c r="F7424">
        <v>12</v>
      </c>
      <c r="I7424">
        <v>12</v>
      </c>
      <c r="J7424">
        <v>12</v>
      </c>
      <c r="AC7424">
        <v>12</v>
      </c>
    </row>
    <row r="7425" spans="1:29" x14ac:dyDescent="0.25">
      <c r="A7425" t="s">
        <v>39</v>
      </c>
      <c r="B7425">
        <v>93</v>
      </c>
      <c r="I7425">
        <v>200</v>
      </c>
    </row>
    <row r="7426" spans="1:29" x14ac:dyDescent="0.25">
      <c r="A7426" t="s">
        <v>694</v>
      </c>
      <c r="B7426">
        <v>93</v>
      </c>
      <c r="I7426">
        <v>25</v>
      </c>
    </row>
    <row r="7427" spans="1:29" x14ac:dyDescent="0.25">
      <c r="A7427" t="s">
        <v>40</v>
      </c>
      <c r="B7427">
        <v>93</v>
      </c>
      <c r="I7427">
        <v>1</v>
      </c>
    </row>
    <row r="7428" spans="1:29" x14ac:dyDescent="0.25">
      <c r="A7428" t="s">
        <v>41</v>
      </c>
      <c r="B7428">
        <v>93</v>
      </c>
    </row>
    <row r="7429" spans="1:29" x14ac:dyDescent="0.25">
      <c r="A7429" t="s">
        <v>42</v>
      </c>
      <c r="B7429">
        <v>93</v>
      </c>
      <c r="E7429">
        <v>45</v>
      </c>
      <c r="J7429">
        <v>45</v>
      </c>
      <c r="AC7429">
        <v>30</v>
      </c>
    </row>
    <row r="7430" spans="1:29" x14ac:dyDescent="0.25">
      <c r="A7430" t="s">
        <v>876</v>
      </c>
      <c r="B7430">
        <v>93</v>
      </c>
      <c r="E7430">
        <v>1</v>
      </c>
      <c r="J7430">
        <v>0</v>
      </c>
      <c r="AC7430">
        <v>1</v>
      </c>
    </row>
    <row r="7431" spans="1:29" x14ac:dyDescent="0.25">
      <c r="A7431" t="s">
        <v>48</v>
      </c>
      <c r="B7431">
        <v>93</v>
      </c>
      <c r="E7431">
        <v>1900</v>
      </c>
      <c r="F7431">
        <v>1900</v>
      </c>
      <c r="I7431">
        <v>1900</v>
      </c>
      <c r="J7431">
        <v>1900</v>
      </c>
      <c r="AC7431">
        <v>1900</v>
      </c>
    </row>
    <row r="7432" spans="1:29" x14ac:dyDescent="0.25">
      <c r="A7432" t="s">
        <v>696</v>
      </c>
      <c r="B7432">
        <v>93</v>
      </c>
      <c r="E7432">
        <v>0</v>
      </c>
      <c r="F7432">
        <v>0</v>
      </c>
      <c r="I7432">
        <v>1610</v>
      </c>
      <c r="J7432">
        <v>3370</v>
      </c>
      <c r="AC7432">
        <v>0</v>
      </c>
    </row>
    <row r="7433" spans="1:29" x14ac:dyDescent="0.25">
      <c r="A7433" t="s">
        <v>50</v>
      </c>
      <c r="B7433">
        <v>93</v>
      </c>
      <c r="E7433">
        <v>0</v>
      </c>
      <c r="F7433">
        <v>0</v>
      </c>
      <c r="I7433">
        <v>1610</v>
      </c>
      <c r="J7433">
        <v>3370</v>
      </c>
      <c r="AC7433">
        <v>0</v>
      </c>
    </row>
    <row r="7434" spans="1:29" x14ac:dyDescent="0.25">
      <c r="A7434" t="s">
        <v>697</v>
      </c>
      <c r="B7434">
        <v>93</v>
      </c>
      <c r="E7434">
        <v>1</v>
      </c>
      <c r="F7434">
        <v>1</v>
      </c>
      <c r="I7434">
        <v>1</v>
      </c>
      <c r="J7434">
        <v>1</v>
      </c>
      <c r="AC7434">
        <v>1</v>
      </c>
    </row>
    <row r="7435" spans="1:29" x14ac:dyDescent="0.25">
      <c r="A7435" t="s">
        <v>51</v>
      </c>
      <c r="B7435">
        <v>93</v>
      </c>
      <c r="E7435">
        <v>0</v>
      </c>
      <c r="F7435">
        <v>0</v>
      </c>
      <c r="I7435">
        <v>0</v>
      </c>
      <c r="J7435">
        <v>0</v>
      </c>
      <c r="AC7435">
        <v>0</v>
      </c>
    </row>
    <row r="7436" spans="1:29" x14ac:dyDescent="0.25">
      <c r="A7436" t="s">
        <v>53</v>
      </c>
      <c r="B7436">
        <v>93</v>
      </c>
      <c r="E7436">
        <v>0</v>
      </c>
      <c r="F7436">
        <v>0</v>
      </c>
      <c r="I7436">
        <v>700</v>
      </c>
      <c r="J7436">
        <v>1000</v>
      </c>
      <c r="AC7436">
        <v>0</v>
      </c>
    </row>
    <row r="7437" spans="1:29" x14ac:dyDescent="0.25">
      <c r="A7437" t="s">
        <v>54</v>
      </c>
      <c r="B7437">
        <v>93</v>
      </c>
      <c r="E7437">
        <v>0</v>
      </c>
      <c r="F7437">
        <v>0</v>
      </c>
      <c r="I7437">
        <v>0</v>
      </c>
      <c r="J7437">
        <v>0</v>
      </c>
      <c r="AC7437">
        <v>0</v>
      </c>
    </row>
    <row r="7438" spans="1:29" x14ac:dyDescent="0.25">
      <c r="A7438" t="s">
        <v>55</v>
      </c>
      <c r="B7438">
        <v>93</v>
      </c>
      <c r="E7438">
        <v>0</v>
      </c>
      <c r="F7438">
        <v>0</v>
      </c>
      <c r="I7438">
        <v>0</v>
      </c>
      <c r="J7438">
        <v>0</v>
      </c>
      <c r="AC7438">
        <v>0</v>
      </c>
    </row>
    <row r="7439" spans="1:29" x14ac:dyDescent="0.25">
      <c r="A7439" t="s">
        <v>56</v>
      </c>
      <c r="B7439">
        <v>93</v>
      </c>
      <c r="E7439">
        <v>0.9</v>
      </c>
      <c r="F7439">
        <v>0.9</v>
      </c>
      <c r="I7439">
        <v>0.9</v>
      </c>
      <c r="J7439">
        <v>0.9</v>
      </c>
      <c r="AC7439">
        <v>0.9</v>
      </c>
    </row>
    <row r="7440" spans="1:29" x14ac:dyDescent="0.25">
      <c r="A7440" t="s">
        <v>57</v>
      </c>
      <c r="B7440">
        <v>93</v>
      </c>
      <c r="E7440">
        <v>100</v>
      </c>
      <c r="F7440">
        <v>100</v>
      </c>
      <c r="I7440">
        <v>100</v>
      </c>
      <c r="J7440">
        <v>100</v>
      </c>
      <c r="AC7440">
        <v>100</v>
      </c>
    </row>
    <row r="7441" spans="1:29" x14ac:dyDescent="0.25">
      <c r="A7441" t="s">
        <v>58</v>
      </c>
      <c r="B7441">
        <v>93</v>
      </c>
      <c r="E7441">
        <v>2</v>
      </c>
      <c r="F7441">
        <v>2</v>
      </c>
      <c r="I7441">
        <v>2</v>
      </c>
      <c r="J7441">
        <v>2</v>
      </c>
      <c r="AC7441">
        <v>2</v>
      </c>
    </row>
    <row r="7442" spans="1:29" x14ac:dyDescent="0.25">
      <c r="A7442" t="s">
        <v>59</v>
      </c>
      <c r="B7442">
        <v>93</v>
      </c>
      <c r="E7442">
        <v>0</v>
      </c>
      <c r="F7442">
        <v>0</v>
      </c>
      <c r="I7442">
        <v>0</v>
      </c>
      <c r="J7442">
        <v>0</v>
      </c>
      <c r="AC7442">
        <v>0</v>
      </c>
    </row>
    <row r="7443" spans="1:29" x14ac:dyDescent="0.25">
      <c r="A7443" t="s">
        <v>698</v>
      </c>
      <c r="B7443">
        <v>93</v>
      </c>
      <c r="E7443">
        <v>0</v>
      </c>
      <c r="J7443">
        <v>0</v>
      </c>
      <c r="AC7443">
        <v>0</v>
      </c>
    </row>
    <row r="7444" spans="1:29" x14ac:dyDescent="0.25">
      <c r="A7444" t="s">
        <v>677</v>
      </c>
      <c r="B7444">
        <v>93</v>
      </c>
      <c r="E7444">
        <v>176</v>
      </c>
      <c r="J7444">
        <v>281</v>
      </c>
      <c r="AC7444">
        <v>236</v>
      </c>
    </row>
    <row r="7445" spans="1:29" x14ac:dyDescent="0.25">
      <c r="A7445" t="s">
        <v>78</v>
      </c>
      <c r="B7445">
        <v>93</v>
      </c>
      <c r="E7445">
        <v>2.7</v>
      </c>
      <c r="J7445">
        <v>4.3</v>
      </c>
      <c r="AC7445">
        <v>5.4</v>
      </c>
    </row>
    <row r="7446" spans="1:29" x14ac:dyDescent="0.25">
      <c r="A7446" t="s">
        <v>699</v>
      </c>
      <c r="B7446">
        <v>93</v>
      </c>
      <c r="F7446">
        <v>0</v>
      </c>
      <c r="J7446">
        <v>0</v>
      </c>
    </row>
    <row r="7447" spans="1:29" x14ac:dyDescent="0.25">
      <c r="A7447" t="s">
        <v>700</v>
      </c>
      <c r="B7447">
        <v>93</v>
      </c>
      <c r="E7447">
        <v>0</v>
      </c>
      <c r="F7447">
        <v>1</v>
      </c>
      <c r="I7447">
        <v>0</v>
      </c>
      <c r="J7447">
        <v>0</v>
      </c>
      <c r="AC7447">
        <v>0</v>
      </c>
    </row>
    <row r="7448" spans="1:29" x14ac:dyDescent="0.25">
      <c r="A7448" t="s">
        <v>701</v>
      </c>
      <c r="B7448">
        <v>93</v>
      </c>
      <c r="E7448">
        <v>0</v>
      </c>
      <c r="F7448">
        <v>0</v>
      </c>
      <c r="I7448">
        <v>0</v>
      </c>
      <c r="J7448">
        <v>0</v>
      </c>
      <c r="AC7448">
        <v>0</v>
      </c>
    </row>
    <row r="7449" spans="1:29" x14ac:dyDescent="0.25">
      <c r="A7449" t="s">
        <v>52</v>
      </c>
      <c r="B7449">
        <v>93</v>
      </c>
      <c r="E7449">
        <v>1</v>
      </c>
      <c r="F7449">
        <v>1</v>
      </c>
      <c r="I7449">
        <v>1</v>
      </c>
      <c r="J7449">
        <v>1</v>
      </c>
      <c r="AC7449">
        <v>1</v>
      </c>
    </row>
    <row r="7450" spans="1:29" x14ac:dyDescent="0.25">
      <c r="A7450" t="s">
        <v>702</v>
      </c>
      <c r="B7450">
        <v>93</v>
      </c>
      <c r="E7450">
        <v>60</v>
      </c>
      <c r="F7450">
        <v>9</v>
      </c>
      <c r="I7450">
        <v>25</v>
      </c>
      <c r="J7450">
        <v>60</v>
      </c>
      <c r="AC7450">
        <v>15</v>
      </c>
    </row>
    <row r="7451" spans="1:29" x14ac:dyDescent="0.25">
      <c r="A7451" t="s">
        <v>43</v>
      </c>
      <c r="B7451">
        <v>93</v>
      </c>
      <c r="I7451">
        <v>50</v>
      </c>
      <c r="J7451">
        <v>50</v>
      </c>
    </row>
    <row r="7452" spans="1:29" x14ac:dyDescent="0.25">
      <c r="A7452" t="s">
        <v>44</v>
      </c>
      <c r="B7452">
        <v>93</v>
      </c>
      <c r="I7452">
        <v>0</v>
      </c>
      <c r="J7452">
        <v>0</v>
      </c>
    </row>
    <row r="7453" spans="1:29" x14ac:dyDescent="0.25">
      <c r="A7453" t="s">
        <v>718</v>
      </c>
      <c r="B7453">
        <v>93</v>
      </c>
      <c r="E7453">
        <v>0</v>
      </c>
      <c r="J7453">
        <v>0</v>
      </c>
      <c r="AC7453">
        <v>0</v>
      </c>
    </row>
    <row r="7454" spans="1:29" x14ac:dyDescent="0.25">
      <c r="A7454" t="s">
        <v>405</v>
      </c>
      <c r="B7454">
        <v>93</v>
      </c>
      <c r="E7454">
        <v>0</v>
      </c>
    </row>
    <row r="7455" spans="1:29" x14ac:dyDescent="0.25">
      <c r="A7455" t="s">
        <v>742</v>
      </c>
      <c r="B7455">
        <v>93</v>
      </c>
      <c r="I7455">
        <v>21</v>
      </c>
    </row>
    <row r="7456" spans="1:29" x14ac:dyDescent="0.25">
      <c r="A7456" t="s">
        <v>719</v>
      </c>
      <c r="B7456">
        <v>93</v>
      </c>
      <c r="E7456">
        <v>0</v>
      </c>
      <c r="F7456">
        <v>0</v>
      </c>
      <c r="I7456">
        <v>615</v>
      </c>
      <c r="J7456">
        <v>1274</v>
      </c>
      <c r="AC7456">
        <v>0</v>
      </c>
    </row>
    <row r="7457" spans="1:29" x14ac:dyDescent="0.25">
      <c r="A7457" t="s">
        <v>34</v>
      </c>
      <c r="B7457">
        <v>96</v>
      </c>
      <c r="E7457">
        <v>94</v>
      </c>
      <c r="F7457">
        <v>94</v>
      </c>
      <c r="I7457">
        <v>97</v>
      </c>
      <c r="J7457">
        <v>97</v>
      </c>
      <c r="AC7457">
        <v>42</v>
      </c>
    </row>
    <row r="7458" spans="1:29" x14ac:dyDescent="0.25">
      <c r="A7458" t="s">
        <v>35</v>
      </c>
      <c r="B7458">
        <v>96</v>
      </c>
      <c r="E7458">
        <v>97</v>
      </c>
      <c r="F7458">
        <v>42</v>
      </c>
      <c r="I7458">
        <v>42</v>
      </c>
      <c r="J7458">
        <v>94</v>
      </c>
      <c r="AC7458">
        <v>94</v>
      </c>
    </row>
    <row r="7459" spans="1:29" x14ac:dyDescent="0.25">
      <c r="A7459" t="s">
        <v>36</v>
      </c>
      <c r="B7459">
        <v>96</v>
      </c>
      <c r="E7459">
        <v>3</v>
      </c>
      <c r="F7459">
        <v>0</v>
      </c>
      <c r="I7459">
        <v>0</v>
      </c>
      <c r="J7459">
        <v>0</v>
      </c>
      <c r="AC7459">
        <v>0</v>
      </c>
    </row>
    <row r="7460" spans="1:29" x14ac:dyDescent="0.25">
      <c r="A7460" t="s">
        <v>37</v>
      </c>
      <c r="B7460">
        <v>96</v>
      </c>
      <c r="E7460">
        <v>0</v>
      </c>
      <c r="I7460">
        <v>0</v>
      </c>
      <c r="J7460">
        <v>0</v>
      </c>
      <c r="AC7460">
        <v>0</v>
      </c>
    </row>
    <row r="7461" spans="1:29" x14ac:dyDescent="0.25">
      <c r="A7461" t="s">
        <v>38</v>
      </c>
      <c r="B7461">
        <v>96</v>
      </c>
      <c r="E7461">
        <v>12</v>
      </c>
      <c r="F7461">
        <v>12</v>
      </c>
      <c r="I7461">
        <v>12</v>
      </c>
      <c r="J7461">
        <v>12</v>
      </c>
      <c r="AC7461">
        <v>12</v>
      </c>
    </row>
    <row r="7462" spans="1:29" x14ac:dyDescent="0.25">
      <c r="A7462" t="s">
        <v>39</v>
      </c>
      <c r="B7462">
        <v>96</v>
      </c>
    </row>
    <row r="7463" spans="1:29" x14ac:dyDescent="0.25">
      <c r="A7463" t="s">
        <v>694</v>
      </c>
      <c r="B7463">
        <v>96</v>
      </c>
    </row>
    <row r="7464" spans="1:29" x14ac:dyDescent="0.25">
      <c r="A7464" t="s">
        <v>40</v>
      </c>
      <c r="B7464">
        <v>96</v>
      </c>
    </row>
    <row r="7465" spans="1:29" x14ac:dyDescent="0.25">
      <c r="A7465" t="s">
        <v>41</v>
      </c>
      <c r="B7465">
        <v>96</v>
      </c>
    </row>
    <row r="7466" spans="1:29" x14ac:dyDescent="0.25">
      <c r="A7466" t="s">
        <v>42</v>
      </c>
      <c r="B7466">
        <v>96</v>
      </c>
      <c r="E7466">
        <v>55</v>
      </c>
      <c r="J7466">
        <v>55</v>
      </c>
      <c r="AC7466">
        <v>50</v>
      </c>
    </row>
    <row r="7467" spans="1:29" x14ac:dyDescent="0.25">
      <c r="A7467" t="s">
        <v>876</v>
      </c>
      <c r="B7467">
        <v>96</v>
      </c>
      <c r="E7467">
        <v>0</v>
      </c>
      <c r="J7467">
        <v>1</v>
      </c>
      <c r="AC7467">
        <v>0</v>
      </c>
    </row>
    <row r="7468" spans="1:29" x14ac:dyDescent="0.25">
      <c r="A7468" t="s">
        <v>48</v>
      </c>
      <c r="B7468">
        <v>96</v>
      </c>
      <c r="E7468">
        <v>1900</v>
      </c>
      <c r="F7468">
        <v>1900</v>
      </c>
      <c r="I7468">
        <v>1900</v>
      </c>
      <c r="J7468">
        <v>1900</v>
      </c>
      <c r="AC7468">
        <v>1900</v>
      </c>
    </row>
    <row r="7469" spans="1:29" x14ac:dyDescent="0.25">
      <c r="A7469" t="s">
        <v>696</v>
      </c>
      <c r="B7469">
        <v>96</v>
      </c>
      <c r="E7469">
        <v>5085</v>
      </c>
      <c r="F7469">
        <v>0</v>
      </c>
      <c r="I7469">
        <v>0</v>
      </c>
      <c r="J7469">
        <v>0</v>
      </c>
      <c r="AC7469">
        <v>0</v>
      </c>
    </row>
    <row r="7470" spans="1:29" x14ac:dyDescent="0.25">
      <c r="A7470" t="s">
        <v>50</v>
      </c>
      <c r="B7470">
        <v>96</v>
      </c>
      <c r="E7470">
        <v>5085</v>
      </c>
      <c r="F7470">
        <v>0</v>
      </c>
      <c r="I7470">
        <v>0</v>
      </c>
      <c r="J7470">
        <v>0</v>
      </c>
      <c r="AC7470">
        <v>0</v>
      </c>
    </row>
    <row r="7471" spans="1:29" x14ac:dyDescent="0.25">
      <c r="A7471" t="s">
        <v>697</v>
      </c>
      <c r="B7471">
        <v>96</v>
      </c>
      <c r="E7471">
        <v>1</v>
      </c>
      <c r="F7471">
        <v>1</v>
      </c>
      <c r="I7471">
        <v>1</v>
      </c>
      <c r="J7471">
        <v>1</v>
      </c>
      <c r="AC7471">
        <v>1</v>
      </c>
    </row>
    <row r="7472" spans="1:29" x14ac:dyDescent="0.25">
      <c r="A7472" t="s">
        <v>51</v>
      </c>
      <c r="B7472">
        <v>96</v>
      </c>
      <c r="E7472">
        <v>0</v>
      </c>
      <c r="F7472">
        <v>0</v>
      </c>
      <c r="I7472">
        <v>0</v>
      </c>
      <c r="J7472">
        <v>0</v>
      </c>
      <c r="AC7472">
        <v>0</v>
      </c>
    </row>
    <row r="7473" spans="1:29" x14ac:dyDescent="0.25">
      <c r="A7473" t="s">
        <v>53</v>
      </c>
      <c r="B7473">
        <v>96</v>
      </c>
      <c r="E7473">
        <v>3000</v>
      </c>
      <c r="F7473">
        <v>0</v>
      </c>
      <c r="I7473">
        <v>0</v>
      </c>
      <c r="J7473">
        <v>0</v>
      </c>
      <c r="AC7473">
        <v>0</v>
      </c>
    </row>
    <row r="7474" spans="1:29" x14ac:dyDescent="0.25">
      <c r="A7474" t="s">
        <v>54</v>
      </c>
      <c r="B7474">
        <v>96</v>
      </c>
      <c r="E7474">
        <v>0</v>
      </c>
      <c r="F7474">
        <v>0</v>
      </c>
      <c r="I7474">
        <v>0</v>
      </c>
      <c r="J7474">
        <v>0</v>
      </c>
      <c r="AC7474">
        <v>0</v>
      </c>
    </row>
    <row r="7475" spans="1:29" x14ac:dyDescent="0.25">
      <c r="A7475" t="s">
        <v>55</v>
      </c>
      <c r="B7475">
        <v>96</v>
      </c>
      <c r="E7475">
        <v>0</v>
      </c>
      <c r="F7475">
        <v>0</v>
      </c>
      <c r="I7475">
        <v>0</v>
      </c>
      <c r="J7475">
        <v>0</v>
      </c>
      <c r="AC7475">
        <v>0</v>
      </c>
    </row>
    <row r="7476" spans="1:29" x14ac:dyDescent="0.25">
      <c r="A7476" t="s">
        <v>56</v>
      </c>
      <c r="B7476">
        <v>96</v>
      </c>
      <c r="E7476">
        <v>0.9</v>
      </c>
      <c r="F7476">
        <v>0.9</v>
      </c>
      <c r="I7476">
        <v>0.9</v>
      </c>
      <c r="J7476">
        <v>0.9</v>
      </c>
      <c r="AC7476">
        <v>0.9</v>
      </c>
    </row>
    <row r="7477" spans="1:29" x14ac:dyDescent="0.25">
      <c r="A7477" t="s">
        <v>57</v>
      </c>
      <c r="B7477">
        <v>96</v>
      </c>
      <c r="E7477">
        <v>100</v>
      </c>
      <c r="F7477">
        <v>100</v>
      </c>
      <c r="I7477">
        <v>100</v>
      </c>
      <c r="J7477">
        <v>100</v>
      </c>
      <c r="AC7477">
        <v>100</v>
      </c>
    </row>
    <row r="7478" spans="1:29" x14ac:dyDescent="0.25">
      <c r="A7478" t="s">
        <v>58</v>
      </c>
      <c r="B7478">
        <v>96</v>
      </c>
      <c r="E7478">
        <v>2</v>
      </c>
      <c r="F7478">
        <v>2</v>
      </c>
      <c r="I7478">
        <v>2</v>
      </c>
      <c r="J7478">
        <v>2</v>
      </c>
      <c r="AC7478">
        <v>2</v>
      </c>
    </row>
    <row r="7479" spans="1:29" x14ac:dyDescent="0.25">
      <c r="A7479" t="s">
        <v>59</v>
      </c>
      <c r="B7479">
        <v>96</v>
      </c>
      <c r="E7479">
        <v>0</v>
      </c>
      <c r="F7479">
        <v>0</v>
      </c>
      <c r="I7479">
        <v>0</v>
      </c>
      <c r="J7479">
        <v>0</v>
      </c>
      <c r="AC7479">
        <v>0</v>
      </c>
    </row>
    <row r="7480" spans="1:29" x14ac:dyDescent="0.25">
      <c r="A7480" t="s">
        <v>698</v>
      </c>
      <c r="B7480">
        <v>96</v>
      </c>
      <c r="E7480">
        <v>0</v>
      </c>
      <c r="J7480">
        <v>0</v>
      </c>
      <c r="AC7480">
        <v>0</v>
      </c>
    </row>
    <row r="7481" spans="1:29" x14ac:dyDescent="0.25">
      <c r="A7481" t="s">
        <v>677</v>
      </c>
      <c r="B7481">
        <v>96</v>
      </c>
      <c r="E7481">
        <v>164</v>
      </c>
      <c r="J7481">
        <v>774</v>
      </c>
      <c r="AC7481">
        <v>250</v>
      </c>
    </row>
    <row r="7482" spans="1:29" x14ac:dyDescent="0.25">
      <c r="A7482" t="s">
        <v>78</v>
      </c>
      <c r="B7482">
        <v>96</v>
      </c>
      <c r="E7482">
        <v>2</v>
      </c>
      <c r="J7482">
        <v>9.6</v>
      </c>
      <c r="AC7482">
        <v>3.4</v>
      </c>
    </row>
    <row r="7483" spans="1:29" x14ac:dyDescent="0.25">
      <c r="A7483" t="s">
        <v>699</v>
      </c>
      <c r="B7483">
        <v>96</v>
      </c>
      <c r="F7483">
        <v>0</v>
      </c>
      <c r="J7483">
        <v>0</v>
      </c>
    </row>
    <row r="7484" spans="1:29" x14ac:dyDescent="0.25">
      <c r="A7484" t="s">
        <v>700</v>
      </c>
      <c r="B7484">
        <v>96</v>
      </c>
      <c r="E7484">
        <v>0</v>
      </c>
      <c r="F7484">
        <v>1</v>
      </c>
      <c r="I7484">
        <v>0</v>
      </c>
      <c r="J7484">
        <v>0</v>
      </c>
      <c r="AC7484">
        <v>0</v>
      </c>
    </row>
    <row r="7485" spans="1:29" x14ac:dyDescent="0.25">
      <c r="A7485" t="s">
        <v>701</v>
      </c>
      <c r="B7485">
        <v>96</v>
      </c>
      <c r="E7485">
        <v>0</v>
      </c>
      <c r="F7485">
        <v>0</v>
      </c>
      <c r="I7485">
        <v>0</v>
      </c>
      <c r="J7485">
        <v>0</v>
      </c>
      <c r="AC7485">
        <v>0</v>
      </c>
    </row>
    <row r="7486" spans="1:29" x14ac:dyDescent="0.25">
      <c r="A7486" t="s">
        <v>52</v>
      </c>
      <c r="B7486">
        <v>96</v>
      </c>
      <c r="E7486" t="s">
        <v>877</v>
      </c>
      <c r="F7486">
        <v>1</v>
      </c>
      <c r="I7486">
        <v>1</v>
      </c>
      <c r="J7486">
        <v>1</v>
      </c>
      <c r="AC7486">
        <v>1</v>
      </c>
    </row>
    <row r="7487" spans="1:29" x14ac:dyDescent="0.25">
      <c r="A7487" t="s">
        <v>702</v>
      </c>
      <c r="B7487">
        <v>96</v>
      </c>
      <c r="E7487">
        <v>60</v>
      </c>
      <c r="F7487">
        <v>9</v>
      </c>
      <c r="I7487">
        <v>15</v>
      </c>
      <c r="J7487">
        <v>60</v>
      </c>
      <c r="AC7487">
        <v>15</v>
      </c>
    </row>
    <row r="7488" spans="1:29" x14ac:dyDescent="0.25">
      <c r="A7488" t="s">
        <v>43</v>
      </c>
      <c r="B7488">
        <v>96</v>
      </c>
      <c r="E7488">
        <v>50</v>
      </c>
    </row>
    <row r="7489" spans="1:29" x14ac:dyDescent="0.25">
      <c r="A7489" t="s">
        <v>44</v>
      </c>
      <c r="B7489">
        <v>96</v>
      </c>
      <c r="E7489">
        <v>0</v>
      </c>
    </row>
    <row r="7490" spans="1:29" x14ac:dyDescent="0.25">
      <c r="A7490" t="s">
        <v>718</v>
      </c>
      <c r="B7490">
        <v>96</v>
      </c>
      <c r="E7490">
        <v>0</v>
      </c>
      <c r="J7490">
        <v>0</v>
      </c>
      <c r="AC7490">
        <v>0</v>
      </c>
    </row>
    <row r="7491" spans="1:29" x14ac:dyDescent="0.25">
      <c r="A7491" t="s">
        <v>405</v>
      </c>
      <c r="B7491">
        <v>96</v>
      </c>
      <c r="E7491">
        <v>0</v>
      </c>
    </row>
    <row r="7492" spans="1:29" x14ac:dyDescent="0.25">
      <c r="A7492" t="s">
        <v>719</v>
      </c>
      <c r="B7492">
        <v>96</v>
      </c>
      <c r="E7492">
        <v>3333</v>
      </c>
      <c r="F7492">
        <v>0</v>
      </c>
      <c r="I7492">
        <v>0</v>
      </c>
      <c r="J7492">
        <v>0</v>
      </c>
      <c r="AC7492">
        <v>0</v>
      </c>
    </row>
    <row r="7493" spans="1:29" x14ac:dyDescent="0.25">
      <c r="A7493" t="s">
        <v>34</v>
      </c>
      <c r="B7493">
        <v>101</v>
      </c>
      <c r="D7493">
        <v>250</v>
      </c>
      <c r="E7493">
        <v>250</v>
      </c>
      <c r="F7493">
        <v>250</v>
      </c>
      <c r="I7493">
        <v>363</v>
      </c>
      <c r="J7493">
        <v>363</v>
      </c>
      <c r="K7493">
        <v>363</v>
      </c>
      <c r="N7493">
        <v>240</v>
      </c>
      <c r="O7493">
        <v>240</v>
      </c>
      <c r="P7493">
        <v>240</v>
      </c>
      <c r="S7493">
        <v>239</v>
      </c>
      <c r="T7493">
        <v>239</v>
      </c>
      <c r="U7493">
        <v>239</v>
      </c>
    </row>
    <row r="7494" spans="1:29" x14ac:dyDescent="0.25">
      <c r="A7494" t="s">
        <v>35</v>
      </c>
      <c r="B7494">
        <v>101</v>
      </c>
      <c r="D7494">
        <v>240</v>
      </c>
      <c r="E7494">
        <v>363</v>
      </c>
      <c r="F7494">
        <v>239</v>
      </c>
      <c r="I7494">
        <v>239</v>
      </c>
      <c r="J7494">
        <v>250</v>
      </c>
      <c r="K7494">
        <v>240</v>
      </c>
      <c r="N7494">
        <v>363</v>
      </c>
      <c r="O7494">
        <v>239</v>
      </c>
      <c r="P7494">
        <v>250</v>
      </c>
      <c r="S7494">
        <v>250</v>
      </c>
      <c r="T7494">
        <v>240</v>
      </c>
      <c r="U7494">
        <v>363</v>
      </c>
    </row>
    <row r="7495" spans="1:29" x14ac:dyDescent="0.25">
      <c r="A7495" t="s">
        <v>36</v>
      </c>
      <c r="B7495">
        <v>101</v>
      </c>
      <c r="D7495">
        <v>1</v>
      </c>
      <c r="E7495">
        <v>2</v>
      </c>
      <c r="F7495">
        <v>0</v>
      </c>
      <c r="I7495">
        <v>0</v>
      </c>
      <c r="J7495">
        <v>4</v>
      </c>
      <c r="K7495">
        <v>1</v>
      </c>
      <c r="N7495">
        <v>0</v>
      </c>
      <c r="O7495">
        <v>0</v>
      </c>
      <c r="P7495">
        <v>0</v>
      </c>
      <c r="S7495">
        <v>1</v>
      </c>
      <c r="T7495">
        <v>2</v>
      </c>
      <c r="U7495">
        <v>1</v>
      </c>
    </row>
    <row r="7496" spans="1:29" x14ac:dyDescent="0.25">
      <c r="A7496" t="s">
        <v>37</v>
      </c>
      <c r="B7496">
        <v>101</v>
      </c>
      <c r="D7496">
        <v>0</v>
      </c>
      <c r="E7496">
        <v>0</v>
      </c>
      <c r="I7496">
        <v>0</v>
      </c>
      <c r="J7496">
        <v>0</v>
      </c>
      <c r="N7496">
        <v>0</v>
      </c>
      <c r="O7496">
        <v>0</v>
      </c>
      <c r="S7496">
        <v>0</v>
      </c>
      <c r="T7496">
        <v>3</v>
      </c>
    </row>
    <row r="7497" spans="1:29" x14ac:dyDescent="0.25">
      <c r="A7497" t="s">
        <v>38</v>
      </c>
      <c r="B7497">
        <v>101</v>
      </c>
      <c r="D7497">
        <v>12</v>
      </c>
      <c r="E7497">
        <v>12</v>
      </c>
      <c r="F7497">
        <v>12</v>
      </c>
      <c r="I7497">
        <v>12</v>
      </c>
      <c r="J7497">
        <v>12</v>
      </c>
      <c r="K7497">
        <v>12</v>
      </c>
      <c r="N7497">
        <v>12</v>
      </c>
      <c r="O7497">
        <v>12</v>
      </c>
      <c r="P7497">
        <v>12</v>
      </c>
      <c r="S7497">
        <v>12</v>
      </c>
      <c r="T7497">
        <v>12</v>
      </c>
      <c r="U7497">
        <v>12</v>
      </c>
    </row>
    <row r="7498" spans="1:29" x14ac:dyDescent="0.25">
      <c r="A7498" t="s">
        <v>39</v>
      </c>
      <c r="B7498">
        <v>101</v>
      </c>
      <c r="I7498">
        <v>200</v>
      </c>
      <c r="K7498">
        <v>200</v>
      </c>
      <c r="U7498">
        <v>300</v>
      </c>
    </row>
    <row r="7499" spans="1:29" x14ac:dyDescent="0.25">
      <c r="A7499" t="s">
        <v>694</v>
      </c>
      <c r="B7499">
        <v>101</v>
      </c>
      <c r="I7499">
        <v>25</v>
      </c>
      <c r="K7499">
        <v>25</v>
      </c>
      <c r="U7499">
        <v>25</v>
      </c>
    </row>
    <row r="7500" spans="1:29" x14ac:dyDescent="0.25">
      <c r="A7500" t="s">
        <v>40</v>
      </c>
      <c r="B7500">
        <v>101</v>
      </c>
      <c r="I7500">
        <v>2</v>
      </c>
      <c r="K7500">
        <v>0</v>
      </c>
      <c r="U7500">
        <v>1</v>
      </c>
    </row>
    <row r="7501" spans="1:29" x14ac:dyDescent="0.25">
      <c r="A7501" t="s">
        <v>41</v>
      </c>
      <c r="B7501">
        <v>101</v>
      </c>
    </row>
    <row r="7502" spans="1:29" x14ac:dyDescent="0.25">
      <c r="A7502" t="s">
        <v>42</v>
      </c>
      <c r="B7502">
        <v>101</v>
      </c>
      <c r="E7502">
        <v>40</v>
      </c>
      <c r="J7502">
        <v>40</v>
      </c>
      <c r="O7502">
        <v>30</v>
      </c>
      <c r="T7502">
        <v>45</v>
      </c>
    </row>
    <row r="7503" spans="1:29" x14ac:dyDescent="0.25">
      <c r="A7503" t="s">
        <v>45</v>
      </c>
      <c r="B7503">
        <v>101</v>
      </c>
      <c r="D7503">
        <v>7</v>
      </c>
      <c r="E7503">
        <v>7</v>
      </c>
      <c r="J7503">
        <v>8</v>
      </c>
      <c r="S7503">
        <v>6</v>
      </c>
      <c r="T7503">
        <v>6</v>
      </c>
    </row>
    <row r="7504" spans="1:29" x14ac:dyDescent="0.25">
      <c r="A7504" t="s">
        <v>740</v>
      </c>
      <c r="B7504">
        <v>101</v>
      </c>
      <c r="E7504">
        <v>4</v>
      </c>
    </row>
    <row r="7505" spans="1:21" x14ac:dyDescent="0.25">
      <c r="A7505" t="s">
        <v>741</v>
      </c>
      <c r="B7505">
        <v>101</v>
      </c>
      <c r="E7505">
        <v>8</v>
      </c>
    </row>
    <row r="7506" spans="1:21" x14ac:dyDescent="0.25">
      <c r="A7506" t="s">
        <v>46</v>
      </c>
      <c r="B7506">
        <v>101</v>
      </c>
      <c r="K7506">
        <v>8</v>
      </c>
      <c r="U7506">
        <v>6</v>
      </c>
    </row>
    <row r="7507" spans="1:21" x14ac:dyDescent="0.25">
      <c r="A7507" t="s">
        <v>49</v>
      </c>
      <c r="B7507">
        <v>101</v>
      </c>
      <c r="D7507">
        <v>6</v>
      </c>
      <c r="E7507">
        <v>6</v>
      </c>
      <c r="F7507">
        <v>4</v>
      </c>
      <c r="I7507">
        <v>4</v>
      </c>
      <c r="J7507">
        <v>6</v>
      </c>
      <c r="K7507">
        <v>6</v>
      </c>
      <c r="N7507">
        <v>4</v>
      </c>
      <c r="O7507">
        <v>4</v>
      </c>
      <c r="P7507">
        <v>4</v>
      </c>
      <c r="S7507">
        <v>6</v>
      </c>
      <c r="T7507">
        <v>6</v>
      </c>
      <c r="U7507">
        <v>6</v>
      </c>
    </row>
    <row r="7508" spans="1:21" x14ac:dyDescent="0.25">
      <c r="A7508" t="s">
        <v>695</v>
      </c>
      <c r="B7508">
        <v>101</v>
      </c>
      <c r="D7508">
        <v>0</v>
      </c>
      <c r="E7508">
        <v>0</v>
      </c>
      <c r="F7508">
        <v>0</v>
      </c>
      <c r="I7508">
        <v>0</v>
      </c>
      <c r="J7508">
        <v>0</v>
      </c>
      <c r="K7508">
        <v>0</v>
      </c>
      <c r="N7508">
        <v>0</v>
      </c>
      <c r="O7508">
        <v>0</v>
      </c>
      <c r="P7508">
        <v>0</v>
      </c>
      <c r="S7508">
        <v>0</v>
      </c>
      <c r="T7508">
        <v>0</v>
      </c>
      <c r="U7508">
        <v>0</v>
      </c>
    </row>
    <row r="7509" spans="1:21" x14ac:dyDescent="0.25">
      <c r="A7509" t="s">
        <v>48</v>
      </c>
      <c r="B7509">
        <v>101</v>
      </c>
      <c r="D7509">
        <v>1900</v>
      </c>
      <c r="E7509">
        <v>1900</v>
      </c>
      <c r="F7509">
        <v>1900</v>
      </c>
      <c r="I7509">
        <v>1900</v>
      </c>
      <c r="J7509">
        <v>1900</v>
      </c>
      <c r="K7509">
        <v>1900</v>
      </c>
      <c r="N7509">
        <v>1900</v>
      </c>
      <c r="O7509">
        <v>1900</v>
      </c>
      <c r="P7509">
        <v>1900</v>
      </c>
      <c r="S7509">
        <v>1900</v>
      </c>
      <c r="T7509">
        <v>1900</v>
      </c>
      <c r="U7509">
        <v>1900</v>
      </c>
    </row>
    <row r="7510" spans="1:21" x14ac:dyDescent="0.25">
      <c r="A7510" t="s">
        <v>696</v>
      </c>
      <c r="B7510">
        <v>101</v>
      </c>
      <c r="D7510">
        <v>1770</v>
      </c>
      <c r="E7510">
        <v>3539</v>
      </c>
      <c r="F7510">
        <v>0</v>
      </c>
      <c r="I7510">
        <v>0</v>
      </c>
      <c r="J7510">
        <v>6408</v>
      </c>
      <c r="K7510">
        <v>1583</v>
      </c>
      <c r="N7510">
        <v>0</v>
      </c>
      <c r="O7510">
        <v>0</v>
      </c>
      <c r="P7510">
        <v>0</v>
      </c>
      <c r="S7510">
        <v>1610</v>
      </c>
      <c r="T7510">
        <v>2891</v>
      </c>
      <c r="U7510">
        <v>1441</v>
      </c>
    </row>
    <row r="7511" spans="1:21" x14ac:dyDescent="0.25">
      <c r="A7511" t="s">
        <v>50</v>
      </c>
      <c r="B7511">
        <v>101</v>
      </c>
      <c r="D7511">
        <v>1770</v>
      </c>
      <c r="E7511">
        <v>3539</v>
      </c>
      <c r="F7511">
        <v>0</v>
      </c>
      <c r="I7511">
        <v>0</v>
      </c>
      <c r="J7511">
        <v>6408</v>
      </c>
      <c r="K7511">
        <v>1583</v>
      </c>
      <c r="N7511">
        <v>0</v>
      </c>
      <c r="O7511">
        <v>0</v>
      </c>
      <c r="P7511">
        <v>0</v>
      </c>
      <c r="S7511">
        <v>1610</v>
      </c>
      <c r="T7511">
        <v>2891</v>
      </c>
      <c r="U7511">
        <v>1441</v>
      </c>
    </row>
    <row r="7512" spans="1:21" x14ac:dyDescent="0.25">
      <c r="A7512" t="s">
        <v>697</v>
      </c>
      <c r="B7512">
        <v>101</v>
      </c>
      <c r="D7512">
        <v>1</v>
      </c>
      <c r="E7512">
        <v>1</v>
      </c>
      <c r="F7512">
        <v>1</v>
      </c>
      <c r="I7512">
        <v>1</v>
      </c>
      <c r="J7512">
        <v>1</v>
      </c>
      <c r="K7512">
        <v>1</v>
      </c>
      <c r="N7512">
        <v>1</v>
      </c>
      <c r="O7512">
        <v>1</v>
      </c>
      <c r="P7512">
        <v>1</v>
      </c>
      <c r="S7512">
        <v>1</v>
      </c>
      <c r="T7512">
        <v>1</v>
      </c>
      <c r="U7512">
        <v>1</v>
      </c>
    </row>
    <row r="7513" spans="1:21" x14ac:dyDescent="0.25">
      <c r="A7513" t="s">
        <v>51</v>
      </c>
      <c r="B7513">
        <v>101</v>
      </c>
      <c r="D7513">
        <v>0</v>
      </c>
      <c r="E7513">
        <v>0</v>
      </c>
      <c r="F7513">
        <v>0</v>
      </c>
      <c r="I7513">
        <v>0</v>
      </c>
      <c r="J7513">
        <v>0</v>
      </c>
      <c r="K7513">
        <v>269</v>
      </c>
      <c r="N7513">
        <v>0</v>
      </c>
      <c r="O7513">
        <v>0</v>
      </c>
      <c r="P7513">
        <v>0</v>
      </c>
      <c r="S7513">
        <v>0</v>
      </c>
      <c r="T7513">
        <v>210</v>
      </c>
      <c r="U7513">
        <v>325</v>
      </c>
    </row>
    <row r="7514" spans="1:21" x14ac:dyDescent="0.25">
      <c r="A7514" t="s">
        <v>53</v>
      </c>
      <c r="B7514">
        <v>101</v>
      </c>
      <c r="D7514">
        <v>87</v>
      </c>
      <c r="E7514">
        <v>547</v>
      </c>
      <c r="F7514">
        <v>0</v>
      </c>
      <c r="I7514">
        <v>0</v>
      </c>
      <c r="J7514">
        <v>1479</v>
      </c>
      <c r="K7514">
        <v>357</v>
      </c>
      <c r="N7514">
        <v>0</v>
      </c>
      <c r="O7514">
        <v>0</v>
      </c>
      <c r="P7514">
        <v>0</v>
      </c>
      <c r="S7514">
        <v>161</v>
      </c>
      <c r="T7514">
        <v>130</v>
      </c>
      <c r="U7514">
        <v>512</v>
      </c>
    </row>
    <row r="7515" spans="1:21" x14ac:dyDescent="0.25">
      <c r="A7515" t="s">
        <v>54</v>
      </c>
      <c r="B7515">
        <v>101</v>
      </c>
      <c r="D7515">
        <v>0</v>
      </c>
      <c r="E7515">
        <v>0</v>
      </c>
      <c r="F7515">
        <v>0</v>
      </c>
      <c r="I7515">
        <v>0</v>
      </c>
      <c r="J7515">
        <v>0</v>
      </c>
      <c r="K7515">
        <v>0</v>
      </c>
      <c r="N7515">
        <v>0</v>
      </c>
      <c r="O7515">
        <v>0</v>
      </c>
      <c r="P7515">
        <v>0</v>
      </c>
      <c r="S7515">
        <v>0</v>
      </c>
      <c r="T7515">
        <v>0</v>
      </c>
      <c r="U7515">
        <v>0</v>
      </c>
    </row>
    <row r="7516" spans="1:21" x14ac:dyDescent="0.25">
      <c r="A7516" t="s">
        <v>55</v>
      </c>
      <c r="B7516">
        <v>101</v>
      </c>
      <c r="D7516">
        <v>0</v>
      </c>
      <c r="E7516">
        <v>0</v>
      </c>
      <c r="F7516">
        <v>0</v>
      </c>
      <c r="I7516">
        <v>0</v>
      </c>
      <c r="J7516">
        <v>0</v>
      </c>
      <c r="K7516">
        <v>0</v>
      </c>
      <c r="N7516">
        <v>0</v>
      </c>
      <c r="O7516">
        <v>0</v>
      </c>
      <c r="P7516">
        <v>0</v>
      </c>
      <c r="S7516">
        <v>0</v>
      </c>
      <c r="T7516">
        <v>0</v>
      </c>
      <c r="U7516">
        <v>0</v>
      </c>
    </row>
    <row r="7517" spans="1:21" x14ac:dyDescent="0.25">
      <c r="A7517" t="s">
        <v>56</v>
      </c>
      <c r="B7517">
        <v>101</v>
      </c>
      <c r="D7517">
        <v>0.92</v>
      </c>
      <c r="E7517">
        <v>0.92</v>
      </c>
      <c r="F7517">
        <v>1</v>
      </c>
      <c r="I7517">
        <v>1</v>
      </c>
      <c r="J7517">
        <v>0.92</v>
      </c>
      <c r="K7517">
        <v>0.92</v>
      </c>
      <c r="N7517">
        <v>1</v>
      </c>
      <c r="O7517">
        <v>1</v>
      </c>
      <c r="P7517">
        <v>1</v>
      </c>
      <c r="S7517">
        <v>0.92</v>
      </c>
      <c r="T7517">
        <v>0.92</v>
      </c>
      <c r="U7517">
        <v>0.92</v>
      </c>
    </row>
    <row r="7518" spans="1:21" x14ac:dyDescent="0.25">
      <c r="A7518" t="s">
        <v>57</v>
      </c>
      <c r="B7518">
        <v>101</v>
      </c>
      <c r="D7518">
        <v>117</v>
      </c>
      <c r="E7518">
        <v>117</v>
      </c>
      <c r="F7518">
        <v>100</v>
      </c>
      <c r="I7518">
        <v>100</v>
      </c>
      <c r="J7518">
        <v>117</v>
      </c>
      <c r="K7518">
        <v>117</v>
      </c>
      <c r="N7518">
        <v>100</v>
      </c>
      <c r="O7518">
        <v>100</v>
      </c>
      <c r="P7518">
        <v>100</v>
      </c>
      <c r="S7518">
        <v>117</v>
      </c>
      <c r="T7518">
        <v>117</v>
      </c>
      <c r="U7518">
        <v>117</v>
      </c>
    </row>
    <row r="7519" spans="1:21" x14ac:dyDescent="0.25">
      <c r="A7519" t="s">
        <v>58</v>
      </c>
      <c r="B7519">
        <v>101</v>
      </c>
      <c r="D7519">
        <v>2</v>
      </c>
      <c r="E7519">
        <v>2</v>
      </c>
      <c r="F7519">
        <v>2</v>
      </c>
      <c r="I7519">
        <v>2</v>
      </c>
      <c r="J7519">
        <v>2</v>
      </c>
      <c r="K7519">
        <v>2</v>
      </c>
      <c r="N7519">
        <v>2</v>
      </c>
      <c r="O7519">
        <v>2</v>
      </c>
      <c r="P7519">
        <v>2</v>
      </c>
      <c r="S7519">
        <v>2</v>
      </c>
      <c r="T7519">
        <v>2</v>
      </c>
      <c r="U7519">
        <v>2</v>
      </c>
    </row>
    <row r="7520" spans="1:21" x14ac:dyDescent="0.25">
      <c r="A7520" t="s">
        <v>59</v>
      </c>
      <c r="B7520">
        <v>101</v>
      </c>
      <c r="D7520">
        <v>0</v>
      </c>
      <c r="E7520">
        <v>0</v>
      </c>
      <c r="F7520">
        <v>0</v>
      </c>
      <c r="I7520">
        <v>0</v>
      </c>
      <c r="J7520">
        <v>0</v>
      </c>
      <c r="K7520">
        <v>0</v>
      </c>
      <c r="N7520">
        <v>0</v>
      </c>
      <c r="O7520">
        <v>0</v>
      </c>
      <c r="P7520">
        <v>0</v>
      </c>
      <c r="S7520">
        <v>0</v>
      </c>
      <c r="T7520">
        <v>0</v>
      </c>
      <c r="U7520">
        <v>0</v>
      </c>
    </row>
    <row r="7521" spans="1:21" x14ac:dyDescent="0.25">
      <c r="A7521" t="s">
        <v>698</v>
      </c>
      <c r="B7521">
        <v>101</v>
      </c>
      <c r="E7521">
        <v>0</v>
      </c>
      <c r="J7521">
        <v>0</v>
      </c>
      <c r="O7521">
        <v>0</v>
      </c>
      <c r="T7521">
        <v>0</v>
      </c>
    </row>
    <row r="7522" spans="1:21" x14ac:dyDescent="0.25">
      <c r="A7522" t="s">
        <v>677</v>
      </c>
      <c r="B7522">
        <v>101</v>
      </c>
      <c r="E7522">
        <v>420</v>
      </c>
      <c r="J7522">
        <v>799</v>
      </c>
      <c r="O7522">
        <v>868</v>
      </c>
      <c r="T7522">
        <v>977</v>
      </c>
    </row>
    <row r="7523" spans="1:21" x14ac:dyDescent="0.25">
      <c r="A7523" t="s">
        <v>78</v>
      </c>
      <c r="B7523">
        <v>101</v>
      </c>
      <c r="E7523">
        <v>7.2</v>
      </c>
      <c r="J7523">
        <v>13.6</v>
      </c>
      <c r="O7523">
        <v>19.7</v>
      </c>
      <c r="T7523">
        <v>14.8</v>
      </c>
    </row>
    <row r="7524" spans="1:21" x14ac:dyDescent="0.25">
      <c r="A7524" t="s">
        <v>699</v>
      </c>
      <c r="B7524">
        <v>101</v>
      </c>
      <c r="F7524">
        <v>0</v>
      </c>
      <c r="K7524">
        <v>0</v>
      </c>
      <c r="P7524">
        <v>0</v>
      </c>
      <c r="U7524">
        <v>0</v>
      </c>
    </row>
    <row r="7525" spans="1:21" x14ac:dyDescent="0.25">
      <c r="A7525" t="s">
        <v>700</v>
      </c>
      <c r="B7525">
        <v>101</v>
      </c>
      <c r="D7525">
        <v>0</v>
      </c>
      <c r="E7525">
        <v>0</v>
      </c>
      <c r="F7525">
        <v>1</v>
      </c>
      <c r="I7525">
        <v>0</v>
      </c>
      <c r="J7525">
        <v>0</v>
      </c>
      <c r="K7525">
        <v>1</v>
      </c>
      <c r="N7525">
        <v>0</v>
      </c>
      <c r="O7525">
        <v>0</v>
      </c>
      <c r="P7525">
        <v>1</v>
      </c>
      <c r="S7525">
        <v>0</v>
      </c>
      <c r="T7525">
        <v>0</v>
      </c>
      <c r="U7525">
        <v>1</v>
      </c>
    </row>
    <row r="7526" spans="1:21" x14ac:dyDescent="0.25">
      <c r="A7526" t="s">
        <v>701</v>
      </c>
      <c r="B7526">
        <v>101</v>
      </c>
      <c r="D7526">
        <v>0</v>
      </c>
      <c r="E7526">
        <v>0</v>
      </c>
      <c r="F7526">
        <v>0</v>
      </c>
      <c r="I7526">
        <v>0</v>
      </c>
      <c r="J7526">
        <v>0</v>
      </c>
      <c r="K7526">
        <v>0</v>
      </c>
      <c r="N7526">
        <v>0</v>
      </c>
      <c r="O7526">
        <v>0</v>
      </c>
      <c r="P7526">
        <v>0</v>
      </c>
      <c r="S7526">
        <v>0</v>
      </c>
      <c r="T7526">
        <v>0</v>
      </c>
      <c r="U7526">
        <v>0</v>
      </c>
    </row>
    <row r="7527" spans="1:21" x14ac:dyDescent="0.25">
      <c r="A7527" t="s">
        <v>52</v>
      </c>
      <c r="B7527">
        <v>101</v>
      </c>
      <c r="D7527">
        <v>1</v>
      </c>
      <c r="E7527">
        <v>1</v>
      </c>
      <c r="F7527">
        <v>1</v>
      </c>
      <c r="I7527">
        <v>1</v>
      </c>
      <c r="J7527">
        <v>1</v>
      </c>
      <c r="K7527">
        <v>1</v>
      </c>
      <c r="N7527">
        <v>1</v>
      </c>
      <c r="O7527">
        <v>1</v>
      </c>
      <c r="P7527">
        <v>1</v>
      </c>
      <c r="S7527">
        <v>1</v>
      </c>
      <c r="T7527">
        <v>1</v>
      </c>
      <c r="U7527">
        <v>1</v>
      </c>
    </row>
    <row r="7528" spans="1:21" x14ac:dyDescent="0.25">
      <c r="A7528" t="s">
        <v>702</v>
      </c>
      <c r="B7528">
        <v>101</v>
      </c>
      <c r="D7528">
        <v>15</v>
      </c>
      <c r="E7528">
        <v>60</v>
      </c>
      <c r="F7528">
        <v>9</v>
      </c>
      <c r="I7528">
        <v>15</v>
      </c>
      <c r="J7528">
        <v>60</v>
      </c>
      <c r="K7528">
        <v>9</v>
      </c>
      <c r="N7528">
        <v>15</v>
      </c>
      <c r="O7528">
        <v>60</v>
      </c>
      <c r="P7528">
        <v>9</v>
      </c>
      <c r="S7528">
        <v>15</v>
      </c>
      <c r="T7528">
        <v>60</v>
      </c>
      <c r="U7528">
        <v>9</v>
      </c>
    </row>
    <row r="7529" spans="1:21" x14ac:dyDescent="0.25">
      <c r="A7529" t="s">
        <v>43</v>
      </c>
      <c r="B7529">
        <v>101</v>
      </c>
      <c r="D7529">
        <v>50</v>
      </c>
      <c r="E7529">
        <v>50</v>
      </c>
      <c r="J7529">
        <v>50</v>
      </c>
      <c r="K7529">
        <v>50</v>
      </c>
      <c r="S7529">
        <v>50</v>
      </c>
      <c r="T7529">
        <v>50</v>
      </c>
      <c r="U7529">
        <v>50</v>
      </c>
    </row>
    <row r="7530" spans="1:21" x14ac:dyDescent="0.25">
      <c r="A7530" t="s">
        <v>44</v>
      </c>
      <c r="B7530">
        <v>101</v>
      </c>
      <c r="D7530">
        <v>0</v>
      </c>
      <c r="E7530">
        <v>0</v>
      </c>
      <c r="J7530">
        <v>0</v>
      </c>
      <c r="K7530">
        <v>0</v>
      </c>
      <c r="S7530">
        <v>0</v>
      </c>
      <c r="T7530">
        <v>0</v>
      </c>
      <c r="U7530">
        <v>0</v>
      </c>
    </row>
    <row r="7531" spans="1:21" x14ac:dyDescent="0.25">
      <c r="A7531" t="s">
        <v>47</v>
      </c>
      <c r="B7531">
        <v>101</v>
      </c>
      <c r="D7531">
        <v>7</v>
      </c>
      <c r="E7531">
        <v>7</v>
      </c>
      <c r="J7531">
        <v>8</v>
      </c>
      <c r="K7531">
        <v>8</v>
      </c>
      <c r="S7531">
        <v>6</v>
      </c>
      <c r="T7531">
        <v>6</v>
      </c>
      <c r="U7531">
        <v>6</v>
      </c>
    </row>
    <row r="7532" spans="1:21" x14ac:dyDescent="0.25">
      <c r="A7532" t="s">
        <v>703</v>
      </c>
      <c r="B7532">
        <v>101</v>
      </c>
      <c r="D7532">
        <v>0</v>
      </c>
      <c r="E7532">
        <v>4</v>
      </c>
      <c r="J7532">
        <v>0</v>
      </c>
      <c r="K7532">
        <v>0</v>
      </c>
      <c r="S7532">
        <v>0</v>
      </c>
      <c r="T7532">
        <v>0</v>
      </c>
      <c r="U7532">
        <v>0</v>
      </c>
    </row>
    <row r="7533" spans="1:21" x14ac:dyDescent="0.25">
      <c r="A7533" t="s">
        <v>704</v>
      </c>
      <c r="B7533">
        <v>101</v>
      </c>
      <c r="D7533">
        <v>0</v>
      </c>
      <c r="E7533">
        <v>8</v>
      </c>
      <c r="J7533">
        <v>0</v>
      </c>
      <c r="K7533">
        <v>0</v>
      </c>
      <c r="S7533">
        <v>0</v>
      </c>
      <c r="T7533">
        <v>0</v>
      </c>
      <c r="U7533">
        <v>0</v>
      </c>
    </row>
    <row r="7534" spans="1:21" x14ac:dyDescent="0.25">
      <c r="A7534" t="s">
        <v>705</v>
      </c>
      <c r="B7534">
        <v>101</v>
      </c>
      <c r="D7534">
        <v>0</v>
      </c>
      <c r="E7534">
        <v>0</v>
      </c>
      <c r="J7534">
        <v>0</v>
      </c>
      <c r="K7534">
        <v>0</v>
      </c>
      <c r="S7534">
        <v>0</v>
      </c>
      <c r="T7534">
        <v>0</v>
      </c>
      <c r="U7534">
        <v>0</v>
      </c>
    </row>
    <row r="7535" spans="1:21" x14ac:dyDescent="0.25">
      <c r="A7535" t="s">
        <v>706</v>
      </c>
      <c r="B7535">
        <v>101</v>
      </c>
      <c r="D7535">
        <v>0</v>
      </c>
      <c r="E7535">
        <v>0</v>
      </c>
      <c r="J7535">
        <v>0</v>
      </c>
      <c r="K7535">
        <v>0</v>
      </c>
      <c r="S7535">
        <v>0</v>
      </c>
      <c r="T7535">
        <v>0</v>
      </c>
      <c r="U7535">
        <v>0</v>
      </c>
    </row>
    <row r="7536" spans="1:21" x14ac:dyDescent="0.25">
      <c r="A7536" t="s">
        <v>707</v>
      </c>
      <c r="B7536">
        <v>101</v>
      </c>
      <c r="D7536">
        <v>1</v>
      </c>
      <c r="E7536">
        <v>1</v>
      </c>
      <c r="J7536">
        <v>1</v>
      </c>
      <c r="K7536">
        <v>1</v>
      </c>
      <c r="S7536">
        <v>1</v>
      </c>
      <c r="T7536">
        <v>1</v>
      </c>
      <c r="U7536">
        <v>1</v>
      </c>
    </row>
    <row r="7537" spans="1:21" x14ac:dyDescent="0.25">
      <c r="A7537" t="s">
        <v>708</v>
      </c>
      <c r="B7537">
        <v>101</v>
      </c>
      <c r="D7537">
        <v>0</v>
      </c>
      <c r="E7537">
        <v>0</v>
      </c>
      <c r="J7537">
        <v>0</v>
      </c>
      <c r="K7537">
        <v>0</v>
      </c>
      <c r="S7537">
        <v>0</v>
      </c>
      <c r="T7537">
        <v>0</v>
      </c>
      <c r="U7537">
        <v>0</v>
      </c>
    </row>
    <row r="7538" spans="1:21" x14ac:dyDescent="0.25">
      <c r="A7538" t="s">
        <v>709</v>
      </c>
      <c r="B7538">
        <v>101</v>
      </c>
      <c r="D7538">
        <v>50</v>
      </c>
      <c r="E7538">
        <v>50</v>
      </c>
      <c r="J7538">
        <v>50</v>
      </c>
      <c r="K7538">
        <v>50</v>
      </c>
      <c r="S7538">
        <v>50</v>
      </c>
      <c r="T7538">
        <v>50</v>
      </c>
      <c r="U7538">
        <v>50</v>
      </c>
    </row>
    <row r="7539" spans="1:21" x14ac:dyDescent="0.25">
      <c r="A7539" t="s">
        <v>710</v>
      </c>
      <c r="B7539">
        <v>101</v>
      </c>
      <c r="D7539">
        <v>3</v>
      </c>
      <c r="E7539">
        <v>3</v>
      </c>
      <c r="J7539">
        <v>3</v>
      </c>
      <c r="K7539">
        <v>3</v>
      </c>
      <c r="S7539">
        <v>3</v>
      </c>
      <c r="T7539">
        <v>3</v>
      </c>
      <c r="U7539">
        <v>3</v>
      </c>
    </row>
    <row r="7540" spans="1:21" x14ac:dyDescent="0.25">
      <c r="A7540" t="s">
        <v>711</v>
      </c>
      <c r="B7540">
        <v>101</v>
      </c>
      <c r="D7540">
        <v>0</v>
      </c>
      <c r="E7540">
        <v>0</v>
      </c>
      <c r="J7540">
        <v>0</v>
      </c>
      <c r="K7540">
        <v>0</v>
      </c>
      <c r="S7540">
        <v>0</v>
      </c>
      <c r="T7540">
        <v>0</v>
      </c>
      <c r="U7540">
        <v>0</v>
      </c>
    </row>
    <row r="7541" spans="1:21" x14ac:dyDescent="0.25">
      <c r="A7541" t="s">
        <v>712</v>
      </c>
      <c r="B7541">
        <v>101</v>
      </c>
      <c r="D7541">
        <v>0</v>
      </c>
      <c r="E7541">
        <v>0</v>
      </c>
      <c r="J7541">
        <v>0</v>
      </c>
      <c r="K7541">
        <v>0</v>
      </c>
      <c r="S7541">
        <v>0</v>
      </c>
      <c r="T7541">
        <v>0</v>
      </c>
      <c r="U7541">
        <v>0</v>
      </c>
    </row>
    <row r="7542" spans="1:21" x14ac:dyDescent="0.25">
      <c r="A7542" t="s">
        <v>713</v>
      </c>
      <c r="B7542">
        <v>101</v>
      </c>
      <c r="D7542">
        <v>0</v>
      </c>
      <c r="E7542">
        <v>0</v>
      </c>
      <c r="J7542">
        <v>0</v>
      </c>
      <c r="K7542">
        <v>0</v>
      </c>
      <c r="S7542">
        <v>0</v>
      </c>
      <c r="T7542">
        <v>0</v>
      </c>
      <c r="U7542">
        <v>0</v>
      </c>
    </row>
    <row r="7543" spans="1:21" x14ac:dyDescent="0.25">
      <c r="A7543" t="s">
        <v>718</v>
      </c>
      <c r="B7543">
        <v>101</v>
      </c>
      <c r="E7543">
        <v>0</v>
      </c>
      <c r="J7543">
        <v>0</v>
      </c>
      <c r="O7543">
        <v>0</v>
      </c>
      <c r="T7543">
        <v>0</v>
      </c>
    </row>
    <row r="7544" spans="1:21" x14ac:dyDescent="0.25">
      <c r="A7544" t="s">
        <v>405</v>
      </c>
      <c r="B7544">
        <v>101</v>
      </c>
      <c r="E7544">
        <v>0</v>
      </c>
    </row>
    <row r="7545" spans="1:21" x14ac:dyDescent="0.25">
      <c r="A7545" t="s">
        <v>742</v>
      </c>
      <c r="B7545">
        <v>101</v>
      </c>
      <c r="S7545">
        <v>10</v>
      </c>
      <c r="U7545">
        <v>50</v>
      </c>
    </row>
    <row r="7546" spans="1:21" x14ac:dyDescent="0.25">
      <c r="A7546" t="s">
        <v>719</v>
      </c>
      <c r="B7546">
        <v>101</v>
      </c>
      <c r="D7546">
        <v>111</v>
      </c>
      <c r="E7546">
        <v>696</v>
      </c>
      <c r="F7546">
        <v>0</v>
      </c>
      <c r="I7546">
        <v>0</v>
      </c>
      <c r="J7546">
        <v>1881</v>
      </c>
      <c r="K7546">
        <v>454</v>
      </c>
      <c r="N7546">
        <v>0</v>
      </c>
      <c r="O7546">
        <v>0</v>
      </c>
      <c r="P7546">
        <v>0</v>
      </c>
      <c r="S7546">
        <v>184</v>
      </c>
      <c r="T7546">
        <v>512</v>
      </c>
      <c r="U7546">
        <v>325</v>
      </c>
    </row>
    <row r="7547" spans="1:21" x14ac:dyDescent="0.25">
      <c r="A7547" t="s">
        <v>34</v>
      </c>
      <c r="B7547">
        <v>102</v>
      </c>
      <c r="D7547">
        <v>3775</v>
      </c>
      <c r="E7547">
        <v>3775</v>
      </c>
      <c r="F7547">
        <v>3775</v>
      </c>
      <c r="I7547">
        <v>103</v>
      </c>
      <c r="J7547">
        <v>103</v>
      </c>
      <c r="K7547">
        <v>103</v>
      </c>
      <c r="N7547">
        <v>211</v>
      </c>
      <c r="O7547">
        <v>211</v>
      </c>
      <c r="P7547">
        <v>211</v>
      </c>
      <c r="S7547">
        <v>251</v>
      </c>
      <c r="T7547">
        <v>251</v>
      </c>
      <c r="U7547">
        <v>251</v>
      </c>
    </row>
    <row r="7548" spans="1:21" x14ac:dyDescent="0.25">
      <c r="A7548" t="s">
        <v>35</v>
      </c>
      <c r="B7548">
        <v>102</v>
      </c>
      <c r="D7548">
        <v>211</v>
      </c>
      <c r="E7548">
        <v>103</v>
      </c>
      <c r="F7548">
        <v>251</v>
      </c>
      <c r="I7548">
        <v>251</v>
      </c>
      <c r="J7548">
        <v>3775</v>
      </c>
      <c r="K7548">
        <v>211</v>
      </c>
      <c r="N7548">
        <v>103</v>
      </c>
      <c r="O7548">
        <v>251</v>
      </c>
      <c r="P7548">
        <v>3775</v>
      </c>
      <c r="S7548">
        <v>3775</v>
      </c>
      <c r="T7548">
        <v>211</v>
      </c>
      <c r="U7548">
        <v>103</v>
      </c>
    </row>
    <row r="7549" spans="1:21" x14ac:dyDescent="0.25">
      <c r="A7549" t="s">
        <v>36</v>
      </c>
      <c r="B7549">
        <v>102</v>
      </c>
      <c r="D7549">
        <v>0</v>
      </c>
      <c r="E7549">
        <v>3</v>
      </c>
      <c r="F7549">
        <v>1</v>
      </c>
      <c r="I7549">
        <v>2</v>
      </c>
      <c r="J7549">
        <v>2</v>
      </c>
      <c r="K7549">
        <v>0</v>
      </c>
      <c r="N7549">
        <v>1</v>
      </c>
      <c r="O7549">
        <v>2</v>
      </c>
      <c r="P7549">
        <v>1</v>
      </c>
      <c r="S7549">
        <v>0</v>
      </c>
      <c r="T7549">
        <v>0</v>
      </c>
      <c r="U7549">
        <v>0</v>
      </c>
    </row>
    <row r="7550" spans="1:21" x14ac:dyDescent="0.25">
      <c r="A7550" t="s">
        <v>37</v>
      </c>
      <c r="B7550">
        <v>102</v>
      </c>
      <c r="D7550">
        <v>0</v>
      </c>
      <c r="E7550">
        <v>0</v>
      </c>
      <c r="I7550">
        <v>0</v>
      </c>
      <c r="J7550">
        <v>0</v>
      </c>
      <c r="N7550">
        <v>0</v>
      </c>
      <c r="O7550">
        <v>3</v>
      </c>
      <c r="S7550">
        <v>0</v>
      </c>
      <c r="T7550">
        <v>0</v>
      </c>
    </row>
    <row r="7551" spans="1:21" x14ac:dyDescent="0.25">
      <c r="A7551" t="s">
        <v>38</v>
      </c>
      <c r="B7551">
        <v>102</v>
      </c>
      <c r="D7551">
        <v>12</v>
      </c>
      <c r="E7551">
        <v>12</v>
      </c>
      <c r="F7551">
        <v>12</v>
      </c>
      <c r="I7551">
        <v>12</v>
      </c>
      <c r="J7551">
        <v>12</v>
      </c>
      <c r="K7551">
        <v>12</v>
      </c>
      <c r="N7551">
        <v>12</v>
      </c>
      <c r="O7551">
        <v>12</v>
      </c>
      <c r="P7551">
        <v>12</v>
      </c>
      <c r="S7551">
        <v>12</v>
      </c>
      <c r="T7551">
        <v>12</v>
      </c>
      <c r="U7551">
        <v>12</v>
      </c>
    </row>
    <row r="7552" spans="1:21" x14ac:dyDescent="0.25">
      <c r="A7552" t="s">
        <v>39</v>
      </c>
      <c r="B7552">
        <v>102</v>
      </c>
      <c r="D7552">
        <v>150</v>
      </c>
      <c r="P7552">
        <v>275</v>
      </c>
    </row>
    <row r="7553" spans="1:21" x14ac:dyDescent="0.25">
      <c r="A7553" t="s">
        <v>694</v>
      </c>
      <c r="B7553">
        <v>102</v>
      </c>
      <c r="D7553">
        <v>25</v>
      </c>
      <c r="P7553">
        <v>25</v>
      </c>
    </row>
    <row r="7554" spans="1:21" x14ac:dyDescent="0.25">
      <c r="A7554" t="s">
        <v>40</v>
      </c>
      <c r="B7554">
        <v>102</v>
      </c>
      <c r="D7554">
        <v>1</v>
      </c>
      <c r="P7554">
        <v>1</v>
      </c>
    </row>
    <row r="7555" spans="1:21" x14ac:dyDescent="0.25">
      <c r="A7555" t="s">
        <v>41</v>
      </c>
      <c r="B7555">
        <v>102</v>
      </c>
    </row>
    <row r="7556" spans="1:21" x14ac:dyDescent="0.25">
      <c r="A7556" t="s">
        <v>42</v>
      </c>
      <c r="B7556">
        <v>102</v>
      </c>
      <c r="E7556">
        <v>40</v>
      </c>
      <c r="J7556">
        <v>40</v>
      </c>
      <c r="O7556">
        <v>45</v>
      </c>
      <c r="T7556">
        <v>45</v>
      </c>
    </row>
    <row r="7557" spans="1:21" x14ac:dyDescent="0.25">
      <c r="A7557" t="s">
        <v>45</v>
      </c>
      <c r="B7557">
        <v>102</v>
      </c>
      <c r="E7557">
        <v>5</v>
      </c>
      <c r="I7557">
        <v>6</v>
      </c>
      <c r="J7557">
        <v>5</v>
      </c>
      <c r="O7557">
        <v>8</v>
      </c>
    </row>
    <row r="7558" spans="1:21" x14ac:dyDescent="0.25">
      <c r="A7558" t="s">
        <v>740</v>
      </c>
      <c r="B7558">
        <v>102</v>
      </c>
      <c r="J7558">
        <v>6</v>
      </c>
    </row>
    <row r="7559" spans="1:21" x14ac:dyDescent="0.25">
      <c r="A7559" t="s">
        <v>46</v>
      </c>
      <c r="B7559">
        <v>102</v>
      </c>
      <c r="F7559">
        <v>5</v>
      </c>
      <c r="N7559">
        <v>8</v>
      </c>
      <c r="P7559">
        <v>8</v>
      </c>
    </row>
    <row r="7560" spans="1:21" x14ac:dyDescent="0.25">
      <c r="A7560" t="s">
        <v>49</v>
      </c>
      <c r="B7560">
        <v>102</v>
      </c>
      <c r="D7560">
        <v>4</v>
      </c>
      <c r="E7560">
        <v>5.0999999999999996</v>
      </c>
      <c r="F7560">
        <v>5.0999999999999996</v>
      </c>
      <c r="I7560">
        <v>7.4</v>
      </c>
      <c r="J7560">
        <v>5.0999999999999996</v>
      </c>
      <c r="K7560">
        <v>4</v>
      </c>
      <c r="N7560">
        <v>5.9</v>
      </c>
      <c r="O7560">
        <v>5.9</v>
      </c>
      <c r="P7560">
        <v>5.9</v>
      </c>
      <c r="S7560">
        <v>4</v>
      </c>
      <c r="T7560">
        <v>4</v>
      </c>
      <c r="U7560">
        <v>4</v>
      </c>
    </row>
    <row r="7561" spans="1:21" x14ac:dyDescent="0.25">
      <c r="A7561" t="s">
        <v>695</v>
      </c>
      <c r="B7561">
        <v>102</v>
      </c>
      <c r="D7561">
        <v>0</v>
      </c>
      <c r="E7561">
        <v>0</v>
      </c>
      <c r="F7561">
        <v>0</v>
      </c>
      <c r="I7561">
        <v>0</v>
      </c>
      <c r="J7561">
        <v>0</v>
      </c>
      <c r="K7561">
        <v>0</v>
      </c>
      <c r="N7561">
        <v>0</v>
      </c>
      <c r="O7561">
        <v>0</v>
      </c>
      <c r="P7561">
        <v>0</v>
      </c>
      <c r="S7561">
        <v>0</v>
      </c>
      <c r="T7561">
        <v>0</v>
      </c>
      <c r="U7561">
        <v>0</v>
      </c>
    </row>
    <row r="7562" spans="1:21" x14ac:dyDescent="0.25">
      <c r="A7562" t="s">
        <v>48</v>
      </c>
      <c r="B7562">
        <v>102</v>
      </c>
      <c r="D7562">
        <v>1900</v>
      </c>
      <c r="E7562">
        <v>1900</v>
      </c>
      <c r="F7562">
        <v>1900</v>
      </c>
      <c r="I7562">
        <v>1900</v>
      </c>
      <c r="J7562">
        <v>1900</v>
      </c>
      <c r="K7562">
        <v>1900</v>
      </c>
      <c r="N7562">
        <v>1900</v>
      </c>
      <c r="O7562">
        <v>1900</v>
      </c>
      <c r="P7562">
        <v>1900</v>
      </c>
      <c r="S7562">
        <v>1900</v>
      </c>
      <c r="T7562">
        <v>1900</v>
      </c>
      <c r="U7562">
        <v>1900</v>
      </c>
    </row>
    <row r="7563" spans="1:21" x14ac:dyDescent="0.25">
      <c r="A7563" t="s">
        <v>696</v>
      </c>
      <c r="B7563">
        <v>102</v>
      </c>
      <c r="D7563">
        <v>0</v>
      </c>
      <c r="E7563">
        <v>5085</v>
      </c>
      <c r="F7563">
        <v>1583</v>
      </c>
      <c r="I7563">
        <v>3433</v>
      </c>
      <c r="J7563">
        <v>3539</v>
      </c>
      <c r="K7563">
        <v>0</v>
      </c>
      <c r="N7563">
        <v>1610</v>
      </c>
      <c r="O7563">
        <v>3166</v>
      </c>
      <c r="P7563">
        <v>1441</v>
      </c>
      <c r="S7563">
        <v>0</v>
      </c>
      <c r="T7563">
        <v>0</v>
      </c>
      <c r="U7563">
        <v>0</v>
      </c>
    </row>
    <row r="7564" spans="1:21" x14ac:dyDescent="0.25">
      <c r="A7564" t="s">
        <v>50</v>
      </c>
      <c r="B7564">
        <v>102</v>
      </c>
      <c r="D7564">
        <v>0</v>
      </c>
      <c r="E7564">
        <v>5085</v>
      </c>
      <c r="F7564">
        <v>1583</v>
      </c>
      <c r="I7564">
        <v>3433</v>
      </c>
      <c r="J7564">
        <v>3539</v>
      </c>
      <c r="K7564">
        <v>0</v>
      </c>
      <c r="N7564">
        <v>1610</v>
      </c>
      <c r="O7564">
        <v>3166</v>
      </c>
      <c r="P7564">
        <v>1441</v>
      </c>
      <c r="S7564">
        <v>0</v>
      </c>
      <c r="T7564">
        <v>0</v>
      </c>
      <c r="U7564">
        <v>0</v>
      </c>
    </row>
    <row r="7565" spans="1:21" x14ac:dyDescent="0.25">
      <c r="A7565" t="s">
        <v>697</v>
      </c>
      <c r="B7565">
        <v>102</v>
      </c>
      <c r="D7565">
        <v>1</v>
      </c>
      <c r="E7565">
        <v>1</v>
      </c>
      <c r="F7565">
        <v>1</v>
      </c>
      <c r="I7565">
        <v>1</v>
      </c>
      <c r="J7565">
        <v>1</v>
      </c>
      <c r="K7565">
        <v>1</v>
      </c>
      <c r="N7565">
        <v>1</v>
      </c>
      <c r="O7565">
        <v>1</v>
      </c>
      <c r="P7565">
        <v>1</v>
      </c>
      <c r="S7565">
        <v>1</v>
      </c>
      <c r="T7565">
        <v>1</v>
      </c>
      <c r="U7565">
        <v>1</v>
      </c>
    </row>
    <row r="7566" spans="1:21" x14ac:dyDescent="0.25">
      <c r="A7566" t="s">
        <v>51</v>
      </c>
      <c r="B7566">
        <v>102</v>
      </c>
      <c r="D7566">
        <v>0</v>
      </c>
      <c r="E7566">
        <v>0</v>
      </c>
      <c r="F7566">
        <v>140</v>
      </c>
      <c r="I7566">
        <v>0</v>
      </c>
      <c r="J7566">
        <v>0</v>
      </c>
      <c r="K7566">
        <v>0</v>
      </c>
      <c r="N7566">
        <v>0</v>
      </c>
      <c r="O7566">
        <v>3</v>
      </c>
      <c r="P7566">
        <v>133</v>
      </c>
      <c r="S7566">
        <v>0</v>
      </c>
      <c r="T7566">
        <v>0</v>
      </c>
      <c r="U7566">
        <v>0</v>
      </c>
    </row>
    <row r="7567" spans="1:21" x14ac:dyDescent="0.25">
      <c r="A7567" t="s">
        <v>53</v>
      </c>
      <c r="B7567">
        <v>102</v>
      </c>
      <c r="D7567">
        <v>0</v>
      </c>
      <c r="E7567">
        <v>533</v>
      </c>
      <c r="F7567">
        <v>348</v>
      </c>
      <c r="I7567">
        <v>1003</v>
      </c>
      <c r="J7567">
        <v>1048</v>
      </c>
      <c r="K7567">
        <v>0</v>
      </c>
      <c r="N7567">
        <v>323</v>
      </c>
      <c r="O7567">
        <v>446</v>
      </c>
      <c r="P7567">
        <v>200</v>
      </c>
      <c r="S7567">
        <v>0</v>
      </c>
      <c r="T7567">
        <v>0</v>
      </c>
      <c r="U7567">
        <v>0</v>
      </c>
    </row>
    <row r="7568" spans="1:21" x14ac:dyDescent="0.25">
      <c r="A7568" t="s">
        <v>54</v>
      </c>
      <c r="B7568">
        <v>102</v>
      </c>
      <c r="D7568">
        <v>0</v>
      </c>
      <c r="E7568">
        <v>0</v>
      </c>
      <c r="F7568">
        <v>0</v>
      </c>
      <c r="I7568">
        <v>0</v>
      </c>
      <c r="J7568">
        <v>0</v>
      </c>
      <c r="K7568">
        <v>0</v>
      </c>
      <c r="N7568">
        <v>0</v>
      </c>
      <c r="O7568">
        <v>0</v>
      </c>
      <c r="P7568">
        <v>0</v>
      </c>
      <c r="S7568">
        <v>0</v>
      </c>
      <c r="T7568">
        <v>0</v>
      </c>
      <c r="U7568">
        <v>0</v>
      </c>
    </row>
    <row r="7569" spans="1:21" x14ac:dyDescent="0.25">
      <c r="A7569" t="s">
        <v>55</v>
      </c>
      <c r="B7569">
        <v>102</v>
      </c>
      <c r="D7569">
        <v>0</v>
      </c>
      <c r="E7569">
        <v>0</v>
      </c>
      <c r="F7569">
        <v>0</v>
      </c>
      <c r="I7569">
        <v>0</v>
      </c>
      <c r="J7569">
        <v>0</v>
      </c>
      <c r="K7569">
        <v>0</v>
      </c>
      <c r="N7569">
        <v>0</v>
      </c>
      <c r="O7569">
        <v>0</v>
      </c>
      <c r="P7569">
        <v>0</v>
      </c>
      <c r="S7569">
        <v>0</v>
      </c>
      <c r="T7569">
        <v>0</v>
      </c>
      <c r="U7569">
        <v>0</v>
      </c>
    </row>
    <row r="7570" spans="1:21" x14ac:dyDescent="0.25">
      <c r="A7570" t="s">
        <v>56</v>
      </c>
      <c r="B7570">
        <v>102</v>
      </c>
      <c r="D7570">
        <v>0.92</v>
      </c>
      <c r="E7570">
        <v>0.92</v>
      </c>
      <c r="F7570">
        <v>0.92</v>
      </c>
      <c r="I7570">
        <v>0.92</v>
      </c>
      <c r="J7570">
        <v>0.92</v>
      </c>
      <c r="K7570">
        <v>0.92</v>
      </c>
      <c r="N7570">
        <v>0.92</v>
      </c>
      <c r="O7570">
        <v>0.92</v>
      </c>
      <c r="P7570">
        <v>0.92</v>
      </c>
      <c r="S7570">
        <v>0.92</v>
      </c>
      <c r="T7570">
        <v>0.92</v>
      </c>
      <c r="U7570">
        <v>0.92</v>
      </c>
    </row>
    <row r="7571" spans="1:21" x14ac:dyDescent="0.25">
      <c r="A7571" t="s">
        <v>57</v>
      </c>
      <c r="B7571">
        <v>102</v>
      </c>
      <c r="D7571">
        <v>100</v>
      </c>
      <c r="E7571">
        <v>100</v>
      </c>
      <c r="F7571">
        <v>100</v>
      </c>
      <c r="I7571">
        <v>100</v>
      </c>
      <c r="J7571">
        <v>100</v>
      </c>
      <c r="K7571">
        <v>100</v>
      </c>
      <c r="N7571">
        <v>100</v>
      </c>
      <c r="O7571">
        <v>100</v>
      </c>
      <c r="P7571">
        <v>100</v>
      </c>
      <c r="S7571">
        <v>100</v>
      </c>
      <c r="T7571">
        <v>100</v>
      </c>
      <c r="U7571">
        <v>100</v>
      </c>
    </row>
    <row r="7572" spans="1:21" x14ac:dyDescent="0.25">
      <c r="A7572" t="s">
        <v>58</v>
      </c>
      <c r="B7572">
        <v>102</v>
      </c>
      <c r="D7572">
        <v>2</v>
      </c>
      <c r="E7572">
        <v>2</v>
      </c>
      <c r="F7572">
        <v>2</v>
      </c>
      <c r="I7572">
        <v>2</v>
      </c>
      <c r="J7572">
        <v>2</v>
      </c>
      <c r="K7572">
        <v>2</v>
      </c>
      <c r="N7572">
        <v>2</v>
      </c>
      <c r="O7572">
        <v>2</v>
      </c>
      <c r="P7572">
        <v>2</v>
      </c>
      <c r="S7572">
        <v>2</v>
      </c>
      <c r="T7572">
        <v>2</v>
      </c>
      <c r="U7572">
        <v>2</v>
      </c>
    </row>
    <row r="7573" spans="1:21" x14ac:dyDescent="0.25">
      <c r="A7573" t="s">
        <v>59</v>
      </c>
      <c r="B7573">
        <v>102</v>
      </c>
      <c r="D7573">
        <v>0</v>
      </c>
      <c r="E7573">
        <v>0</v>
      </c>
      <c r="F7573">
        <v>0</v>
      </c>
      <c r="I7573">
        <v>0</v>
      </c>
      <c r="J7573">
        <v>0</v>
      </c>
      <c r="K7573">
        <v>0</v>
      </c>
      <c r="N7573">
        <v>0</v>
      </c>
      <c r="O7573">
        <v>0</v>
      </c>
      <c r="P7573">
        <v>0</v>
      </c>
      <c r="S7573">
        <v>0</v>
      </c>
      <c r="T7573">
        <v>0</v>
      </c>
      <c r="U7573">
        <v>0</v>
      </c>
    </row>
    <row r="7574" spans="1:21" x14ac:dyDescent="0.25">
      <c r="A7574" t="s">
        <v>698</v>
      </c>
      <c r="B7574">
        <v>102</v>
      </c>
      <c r="E7574">
        <v>0</v>
      </c>
      <c r="J7574">
        <v>0</v>
      </c>
      <c r="O7574">
        <v>0</v>
      </c>
      <c r="T7574">
        <v>0</v>
      </c>
    </row>
    <row r="7575" spans="1:21" x14ac:dyDescent="0.25">
      <c r="A7575" t="s">
        <v>677</v>
      </c>
      <c r="B7575">
        <v>102</v>
      </c>
      <c r="E7575">
        <v>1330</v>
      </c>
      <c r="J7575">
        <v>420</v>
      </c>
      <c r="O7575">
        <v>732</v>
      </c>
      <c r="T7575">
        <v>943</v>
      </c>
    </row>
    <row r="7576" spans="1:21" x14ac:dyDescent="0.25">
      <c r="A7576" t="s">
        <v>78</v>
      </c>
      <c r="B7576">
        <v>102</v>
      </c>
      <c r="E7576">
        <v>22.7</v>
      </c>
      <c r="J7576">
        <v>7.2</v>
      </c>
      <c r="O7576">
        <v>11.1</v>
      </c>
      <c r="T7576">
        <v>14.3</v>
      </c>
    </row>
    <row r="7577" spans="1:21" x14ac:dyDescent="0.25">
      <c r="A7577" t="s">
        <v>699</v>
      </c>
      <c r="B7577">
        <v>102</v>
      </c>
      <c r="F7577">
        <v>0</v>
      </c>
      <c r="K7577">
        <v>0</v>
      </c>
      <c r="P7577">
        <v>0</v>
      </c>
      <c r="U7577">
        <v>0</v>
      </c>
    </row>
    <row r="7578" spans="1:21" x14ac:dyDescent="0.25">
      <c r="A7578" t="s">
        <v>700</v>
      </c>
      <c r="B7578">
        <v>102</v>
      </c>
      <c r="D7578">
        <v>0</v>
      </c>
      <c r="E7578">
        <v>0</v>
      </c>
      <c r="F7578">
        <v>1</v>
      </c>
      <c r="I7578">
        <v>0</v>
      </c>
      <c r="J7578">
        <v>0</v>
      </c>
      <c r="K7578">
        <v>1</v>
      </c>
      <c r="N7578">
        <v>0</v>
      </c>
      <c r="O7578">
        <v>0</v>
      </c>
      <c r="P7578">
        <v>1</v>
      </c>
      <c r="S7578">
        <v>0</v>
      </c>
      <c r="T7578">
        <v>0</v>
      </c>
      <c r="U7578">
        <v>1</v>
      </c>
    </row>
    <row r="7579" spans="1:21" x14ac:dyDescent="0.25">
      <c r="A7579" t="s">
        <v>701</v>
      </c>
      <c r="B7579">
        <v>102</v>
      </c>
      <c r="D7579">
        <v>0</v>
      </c>
      <c r="E7579">
        <v>0</v>
      </c>
      <c r="F7579">
        <v>0</v>
      </c>
      <c r="I7579">
        <v>0</v>
      </c>
      <c r="J7579">
        <v>0</v>
      </c>
      <c r="K7579">
        <v>0</v>
      </c>
      <c r="N7579">
        <v>0</v>
      </c>
      <c r="O7579">
        <v>0</v>
      </c>
      <c r="P7579">
        <v>0</v>
      </c>
      <c r="S7579">
        <v>0</v>
      </c>
      <c r="T7579">
        <v>0</v>
      </c>
      <c r="U7579">
        <v>0</v>
      </c>
    </row>
    <row r="7580" spans="1:21" x14ac:dyDescent="0.25">
      <c r="A7580" t="s">
        <v>52</v>
      </c>
      <c r="B7580">
        <v>102</v>
      </c>
      <c r="D7580">
        <v>1</v>
      </c>
      <c r="E7580">
        <v>1</v>
      </c>
      <c r="F7580">
        <v>1</v>
      </c>
      <c r="I7580">
        <v>1</v>
      </c>
      <c r="J7580">
        <v>1</v>
      </c>
      <c r="K7580">
        <v>1</v>
      </c>
      <c r="N7580">
        <v>1</v>
      </c>
      <c r="O7580">
        <v>1</v>
      </c>
      <c r="P7580">
        <v>1</v>
      </c>
      <c r="S7580">
        <v>1</v>
      </c>
      <c r="T7580">
        <v>1</v>
      </c>
      <c r="U7580">
        <v>1</v>
      </c>
    </row>
    <row r="7581" spans="1:21" x14ac:dyDescent="0.25">
      <c r="A7581" t="s">
        <v>702</v>
      </c>
      <c r="B7581">
        <v>102</v>
      </c>
      <c r="D7581">
        <v>15</v>
      </c>
      <c r="E7581">
        <v>60</v>
      </c>
      <c r="F7581">
        <v>9</v>
      </c>
      <c r="I7581">
        <v>15</v>
      </c>
      <c r="J7581">
        <v>60</v>
      </c>
      <c r="K7581">
        <v>9</v>
      </c>
      <c r="N7581">
        <v>15</v>
      </c>
      <c r="O7581">
        <v>60</v>
      </c>
      <c r="P7581">
        <v>9</v>
      </c>
      <c r="S7581">
        <v>15</v>
      </c>
      <c r="T7581">
        <v>60</v>
      </c>
      <c r="U7581">
        <v>9</v>
      </c>
    </row>
    <row r="7582" spans="1:21" x14ac:dyDescent="0.25">
      <c r="A7582" t="s">
        <v>43</v>
      </c>
      <c r="B7582">
        <v>102</v>
      </c>
      <c r="E7582">
        <v>50</v>
      </c>
      <c r="F7582">
        <v>50</v>
      </c>
      <c r="I7582">
        <v>50</v>
      </c>
      <c r="J7582">
        <v>50</v>
      </c>
      <c r="N7582">
        <v>50</v>
      </c>
      <c r="O7582">
        <v>50</v>
      </c>
      <c r="P7582">
        <v>50</v>
      </c>
    </row>
    <row r="7583" spans="1:21" x14ac:dyDescent="0.25">
      <c r="A7583" t="s">
        <v>44</v>
      </c>
      <c r="B7583">
        <v>102</v>
      </c>
      <c r="E7583">
        <v>0</v>
      </c>
      <c r="F7583">
        <v>0</v>
      </c>
      <c r="I7583">
        <v>0</v>
      </c>
      <c r="J7583">
        <v>0</v>
      </c>
      <c r="N7583">
        <v>0</v>
      </c>
      <c r="O7583">
        <v>0</v>
      </c>
      <c r="P7583">
        <v>0</v>
      </c>
    </row>
    <row r="7584" spans="1:21" x14ac:dyDescent="0.25">
      <c r="A7584" t="s">
        <v>47</v>
      </c>
      <c r="B7584">
        <v>102</v>
      </c>
      <c r="E7584">
        <v>5</v>
      </c>
      <c r="F7584">
        <v>5</v>
      </c>
      <c r="I7584">
        <v>6</v>
      </c>
      <c r="J7584">
        <v>5</v>
      </c>
      <c r="N7584">
        <v>8</v>
      </c>
      <c r="O7584">
        <v>8</v>
      </c>
      <c r="P7584">
        <v>8</v>
      </c>
    </row>
    <row r="7585" spans="1:21" x14ac:dyDescent="0.25">
      <c r="A7585" t="s">
        <v>703</v>
      </c>
      <c r="B7585">
        <v>102</v>
      </c>
      <c r="E7585">
        <v>0</v>
      </c>
      <c r="F7585">
        <v>0</v>
      </c>
      <c r="I7585">
        <v>0</v>
      </c>
      <c r="J7585">
        <v>6</v>
      </c>
      <c r="N7585">
        <v>0</v>
      </c>
      <c r="O7585">
        <v>0</v>
      </c>
      <c r="P7585">
        <v>0</v>
      </c>
    </row>
    <row r="7586" spans="1:21" x14ac:dyDescent="0.25">
      <c r="A7586" t="s">
        <v>704</v>
      </c>
      <c r="B7586">
        <v>102</v>
      </c>
      <c r="E7586">
        <v>0</v>
      </c>
      <c r="F7586">
        <v>0</v>
      </c>
      <c r="I7586">
        <v>0</v>
      </c>
      <c r="J7586">
        <v>0</v>
      </c>
      <c r="N7586">
        <v>0</v>
      </c>
      <c r="O7586">
        <v>0</v>
      </c>
      <c r="P7586">
        <v>0</v>
      </c>
    </row>
    <row r="7587" spans="1:21" x14ac:dyDescent="0.25">
      <c r="A7587" t="s">
        <v>705</v>
      </c>
      <c r="B7587">
        <v>102</v>
      </c>
      <c r="E7587">
        <v>0</v>
      </c>
      <c r="F7587">
        <v>0</v>
      </c>
      <c r="I7587">
        <v>0</v>
      </c>
      <c r="J7587">
        <v>0</v>
      </c>
      <c r="N7587">
        <v>0</v>
      </c>
      <c r="O7587">
        <v>0</v>
      </c>
      <c r="P7587">
        <v>0</v>
      </c>
    </row>
    <row r="7588" spans="1:21" x14ac:dyDescent="0.25">
      <c r="A7588" t="s">
        <v>706</v>
      </c>
      <c r="B7588">
        <v>102</v>
      </c>
      <c r="E7588">
        <v>0</v>
      </c>
      <c r="F7588">
        <v>0</v>
      </c>
      <c r="I7588">
        <v>0</v>
      </c>
      <c r="J7588">
        <v>0</v>
      </c>
      <c r="N7588">
        <v>0</v>
      </c>
      <c r="O7588">
        <v>0</v>
      </c>
      <c r="P7588">
        <v>0</v>
      </c>
    </row>
    <row r="7589" spans="1:21" x14ac:dyDescent="0.25">
      <c r="A7589" t="s">
        <v>707</v>
      </c>
      <c r="B7589">
        <v>102</v>
      </c>
      <c r="E7589">
        <v>1</v>
      </c>
      <c r="F7589">
        <v>1</v>
      </c>
      <c r="I7589">
        <v>1</v>
      </c>
      <c r="J7589">
        <v>1</v>
      </c>
      <c r="N7589">
        <v>1</v>
      </c>
      <c r="O7589">
        <v>1</v>
      </c>
      <c r="P7589">
        <v>1</v>
      </c>
    </row>
    <row r="7590" spans="1:21" x14ac:dyDescent="0.25">
      <c r="A7590" t="s">
        <v>708</v>
      </c>
      <c r="B7590">
        <v>102</v>
      </c>
      <c r="E7590">
        <v>0</v>
      </c>
      <c r="F7590">
        <v>0</v>
      </c>
      <c r="I7590">
        <v>0</v>
      </c>
      <c r="J7590">
        <v>0</v>
      </c>
      <c r="N7590">
        <v>0</v>
      </c>
      <c r="O7590">
        <v>0</v>
      </c>
      <c r="P7590">
        <v>0</v>
      </c>
    </row>
    <row r="7591" spans="1:21" x14ac:dyDescent="0.25">
      <c r="A7591" t="s">
        <v>709</v>
      </c>
      <c r="B7591">
        <v>102</v>
      </c>
      <c r="E7591">
        <v>50</v>
      </c>
      <c r="F7591">
        <v>50</v>
      </c>
      <c r="I7591">
        <v>50</v>
      </c>
      <c r="J7591">
        <v>50</v>
      </c>
      <c r="N7591">
        <v>50</v>
      </c>
      <c r="O7591">
        <v>50</v>
      </c>
      <c r="P7591">
        <v>50</v>
      </c>
    </row>
    <row r="7592" spans="1:21" x14ac:dyDescent="0.25">
      <c r="A7592" t="s">
        <v>710</v>
      </c>
      <c r="B7592">
        <v>102</v>
      </c>
      <c r="E7592">
        <v>3</v>
      </c>
      <c r="F7592">
        <v>3</v>
      </c>
      <c r="I7592">
        <v>3</v>
      </c>
      <c r="J7592">
        <v>3</v>
      </c>
      <c r="N7592">
        <v>3</v>
      </c>
      <c r="O7592">
        <v>3</v>
      </c>
      <c r="P7592">
        <v>3</v>
      </c>
    </row>
    <row r="7593" spans="1:21" x14ac:dyDescent="0.25">
      <c r="A7593" t="s">
        <v>711</v>
      </c>
      <c r="B7593">
        <v>102</v>
      </c>
      <c r="E7593">
        <v>0</v>
      </c>
      <c r="F7593">
        <v>0</v>
      </c>
      <c r="I7593">
        <v>0</v>
      </c>
      <c r="J7593">
        <v>0</v>
      </c>
      <c r="N7593">
        <v>0</v>
      </c>
      <c r="O7593">
        <v>0</v>
      </c>
      <c r="P7593">
        <v>0</v>
      </c>
    </row>
    <row r="7594" spans="1:21" x14ac:dyDescent="0.25">
      <c r="A7594" t="s">
        <v>712</v>
      </c>
      <c r="B7594">
        <v>102</v>
      </c>
      <c r="E7594">
        <v>0</v>
      </c>
      <c r="F7594">
        <v>0</v>
      </c>
      <c r="I7594">
        <v>0</v>
      </c>
      <c r="J7594">
        <v>0</v>
      </c>
      <c r="N7594">
        <v>0</v>
      </c>
      <c r="O7594">
        <v>0</v>
      </c>
      <c r="P7594">
        <v>0</v>
      </c>
    </row>
    <row r="7595" spans="1:21" x14ac:dyDescent="0.25">
      <c r="A7595" t="s">
        <v>713</v>
      </c>
      <c r="B7595">
        <v>102</v>
      </c>
      <c r="E7595">
        <v>0</v>
      </c>
      <c r="F7595">
        <v>0</v>
      </c>
      <c r="I7595">
        <v>0</v>
      </c>
      <c r="J7595">
        <v>0</v>
      </c>
      <c r="N7595">
        <v>0</v>
      </c>
      <c r="O7595">
        <v>0</v>
      </c>
      <c r="P7595">
        <v>0</v>
      </c>
    </row>
    <row r="7596" spans="1:21" x14ac:dyDescent="0.25">
      <c r="A7596" t="s">
        <v>718</v>
      </c>
      <c r="B7596">
        <v>102</v>
      </c>
      <c r="E7596">
        <v>0</v>
      </c>
      <c r="J7596">
        <v>0</v>
      </c>
      <c r="O7596">
        <v>0</v>
      </c>
      <c r="T7596">
        <v>0</v>
      </c>
    </row>
    <row r="7597" spans="1:21" x14ac:dyDescent="0.25">
      <c r="A7597" t="s">
        <v>405</v>
      </c>
      <c r="B7597">
        <v>102</v>
      </c>
      <c r="E7597">
        <v>0</v>
      </c>
    </row>
    <row r="7598" spans="1:21" x14ac:dyDescent="0.25">
      <c r="A7598" t="s">
        <v>742</v>
      </c>
      <c r="B7598">
        <v>102</v>
      </c>
      <c r="N7598">
        <v>20</v>
      </c>
      <c r="P7598">
        <v>10</v>
      </c>
    </row>
    <row r="7599" spans="1:21" x14ac:dyDescent="0.25">
      <c r="A7599" t="s">
        <v>719</v>
      </c>
      <c r="B7599">
        <v>102</v>
      </c>
      <c r="D7599">
        <v>0</v>
      </c>
      <c r="E7599">
        <v>579</v>
      </c>
      <c r="F7599">
        <v>378</v>
      </c>
      <c r="I7599">
        <v>1090</v>
      </c>
      <c r="J7599">
        <v>1139</v>
      </c>
      <c r="K7599">
        <v>0</v>
      </c>
      <c r="N7599">
        <v>281</v>
      </c>
      <c r="O7599">
        <v>577</v>
      </c>
      <c r="P7599">
        <v>195</v>
      </c>
      <c r="S7599">
        <v>0</v>
      </c>
      <c r="T7599">
        <v>0</v>
      </c>
      <c r="U7599">
        <v>0</v>
      </c>
    </row>
    <row r="7600" spans="1:21" x14ac:dyDescent="0.25">
      <c r="A7600" t="s">
        <v>34</v>
      </c>
      <c r="B7600">
        <v>103</v>
      </c>
      <c r="D7600">
        <v>102</v>
      </c>
      <c r="E7600">
        <v>102</v>
      </c>
      <c r="F7600">
        <v>102</v>
      </c>
      <c r="I7600">
        <v>277</v>
      </c>
      <c r="J7600">
        <v>277</v>
      </c>
      <c r="K7600">
        <v>277</v>
      </c>
      <c r="N7600">
        <v>215</v>
      </c>
      <c r="O7600">
        <v>215</v>
      </c>
      <c r="P7600">
        <v>215</v>
      </c>
      <c r="S7600">
        <v>216</v>
      </c>
      <c r="T7600">
        <v>216</v>
      </c>
      <c r="U7600">
        <v>216</v>
      </c>
    </row>
    <row r="7601" spans="1:21" x14ac:dyDescent="0.25">
      <c r="A7601" t="s">
        <v>35</v>
      </c>
      <c r="B7601">
        <v>103</v>
      </c>
      <c r="D7601">
        <v>215</v>
      </c>
      <c r="E7601">
        <v>277</v>
      </c>
      <c r="F7601">
        <v>216</v>
      </c>
      <c r="I7601">
        <v>216</v>
      </c>
      <c r="J7601">
        <v>102</v>
      </c>
      <c r="K7601">
        <v>215</v>
      </c>
      <c r="N7601">
        <v>277</v>
      </c>
      <c r="O7601">
        <v>216</v>
      </c>
      <c r="P7601">
        <v>102</v>
      </c>
      <c r="S7601">
        <v>102</v>
      </c>
      <c r="T7601">
        <v>215</v>
      </c>
      <c r="U7601">
        <v>277</v>
      </c>
    </row>
    <row r="7602" spans="1:21" x14ac:dyDescent="0.25">
      <c r="A7602" t="s">
        <v>36</v>
      </c>
      <c r="B7602">
        <v>103</v>
      </c>
      <c r="D7602">
        <v>1</v>
      </c>
      <c r="E7602">
        <v>2</v>
      </c>
      <c r="F7602">
        <v>0</v>
      </c>
      <c r="I7602">
        <v>0</v>
      </c>
      <c r="J7602">
        <v>4</v>
      </c>
      <c r="K7602">
        <v>1</v>
      </c>
      <c r="N7602">
        <v>0</v>
      </c>
      <c r="O7602">
        <v>0</v>
      </c>
      <c r="P7602">
        <v>0</v>
      </c>
      <c r="S7602">
        <v>1</v>
      </c>
      <c r="T7602">
        <v>2</v>
      </c>
      <c r="U7602">
        <v>1</v>
      </c>
    </row>
    <row r="7603" spans="1:21" x14ac:dyDescent="0.25">
      <c r="A7603" t="s">
        <v>37</v>
      </c>
      <c r="B7603">
        <v>103</v>
      </c>
      <c r="D7603">
        <v>0</v>
      </c>
      <c r="E7603">
        <v>0</v>
      </c>
      <c r="I7603">
        <v>0</v>
      </c>
      <c r="J7603">
        <v>0</v>
      </c>
      <c r="N7603">
        <v>0</v>
      </c>
      <c r="O7603">
        <v>0</v>
      </c>
      <c r="S7603">
        <v>0</v>
      </c>
      <c r="T7603">
        <v>3</v>
      </c>
    </row>
    <row r="7604" spans="1:21" x14ac:dyDescent="0.25">
      <c r="A7604" t="s">
        <v>38</v>
      </c>
      <c r="B7604">
        <v>103</v>
      </c>
      <c r="D7604">
        <v>12</v>
      </c>
      <c r="E7604">
        <v>12</v>
      </c>
      <c r="F7604">
        <v>12</v>
      </c>
      <c r="I7604">
        <v>12</v>
      </c>
      <c r="J7604">
        <v>12</v>
      </c>
      <c r="K7604">
        <v>12</v>
      </c>
      <c r="N7604">
        <v>12</v>
      </c>
      <c r="O7604">
        <v>12</v>
      </c>
      <c r="P7604">
        <v>12</v>
      </c>
      <c r="S7604">
        <v>12</v>
      </c>
      <c r="T7604">
        <v>12</v>
      </c>
      <c r="U7604">
        <v>12</v>
      </c>
    </row>
    <row r="7605" spans="1:21" x14ac:dyDescent="0.25">
      <c r="A7605" t="s">
        <v>39</v>
      </c>
      <c r="B7605">
        <v>103</v>
      </c>
      <c r="I7605">
        <v>350</v>
      </c>
      <c r="K7605">
        <v>350</v>
      </c>
      <c r="U7605">
        <v>440</v>
      </c>
    </row>
    <row r="7606" spans="1:21" x14ac:dyDescent="0.25">
      <c r="A7606" t="s">
        <v>694</v>
      </c>
      <c r="B7606">
        <v>103</v>
      </c>
      <c r="I7606">
        <v>25</v>
      </c>
      <c r="K7606">
        <v>25</v>
      </c>
      <c r="U7606">
        <v>25</v>
      </c>
    </row>
    <row r="7607" spans="1:21" x14ac:dyDescent="0.25">
      <c r="A7607" t="s">
        <v>40</v>
      </c>
      <c r="B7607">
        <v>103</v>
      </c>
      <c r="I7607">
        <v>1</v>
      </c>
      <c r="K7607">
        <v>1</v>
      </c>
      <c r="U7607">
        <v>1</v>
      </c>
    </row>
    <row r="7608" spans="1:21" x14ac:dyDescent="0.25">
      <c r="A7608" t="s">
        <v>41</v>
      </c>
      <c r="B7608">
        <v>103</v>
      </c>
    </row>
    <row r="7609" spans="1:21" x14ac:dyDescent="0.25">
      <c r="A7609" t="s">
        <v>42</v>
      </c>
      <c r="B7609">
        <v>103</v>
      </c>
      <c r="E7609">
        <v>40</v>
      </c>
      <c r="J7609">
        <v>40</v>
      </c>
      <c r="O7609">
        <v>40</v>
      </c>
      <c r="T7609">
        <v>40</v>
      </c>
    </row>
    <row r="7610" spans="1:21" x14ac:dyDescent="0.25">
      <c r="A7610" t="s">
        <v>45</v>
      </c>
      <c r="B7610">
        <v>103</v>
      </c>
      <c r="D7610">
        <v>4</v>
      </c>
      <c r="E7610">
        <v>1</v>
      </c>
      <c r="J7610">
        <v>1</v>
      </c>
      <c r="T7610">
        <v>2</v>
      </c>
    </row>
    <row r="7611" spans="1:21" x14ac:dyDescent="0.25">
      <c r="A7611" t="s">
        <v>740</v>
      </c>
      <c r="B7611">
        <v>103</v>
      </c>
      <c r="E7611">
        <v>4</v>
      </c>
    </row>
    <row r="7612" spans="1:21" x14ac:dyDescent="0.25">
      <c r="A7612" t="s">
        <v>46</v>
      </c>
      <c r="B7612">
        <v>103</v>
      </c>
      <c r="K7612">
        <v>1</v>
      </c>
      <c r="S7612">
        <v>2</v>
      </c>
      <c r="U7612">
        <v>2</v>
      </c>
    </row>
    <row r="7613" spans="1:21" x14ac:dyDescent="0.25">
      <c r="A7613" t="s">
        <v>49</v>
      </c>
      <c r="B7613">
        <v>103</v>
      </c>
      <c r="D7613">
        <v>5.0999999999999996</v>
      </c>
      <c r="E7613">
        <v>3.1</v>
      </c>
      <c r="F7613">
        <v>4</v>
      </c>
      <c r="I7613">
        <v>4</v>
      </c>
      <c r="J7613">
        <v>3.1</v>
      </c>
      <c r="K7613">
        <v>5.0999999999999996</v>
      </c>
      <c r="N7613">
        <v>4</v>
      </c>
      <c r="O7613">
        <v>2</v>
      </c>
      <c r="P7613">
        <v>4</v>
      </c>
      <c r="S7613">
        <v>5.9</v>
      </c>
      <c r="T7613">
        <v>3.9</v>
      </c>
      <c r="U7613">
        <v>5.9</v>
      </c>
    </row>
    <row r="7614" spans="1:21" x14ac:dyDescent="0.25">
      <c r="A7614" t="s">
        <v>695</v>
      </c>
      <c r="B7614">
        <v>103</v>
      </c>
      <c r="D7614">
        <v>0</v>
      </c>
      <c r="E7614">
        <v>-2</v>
      </c>
      <c r="F7614">
        <v>0</v>
      </c>
      <c r="I7614">
        <v>0</v>
      </c>
      <c r="J7614">
        <v>-2</v>
      </c>
      <c r="K7614">
        <v>0</v>
      </c>
      <c r="N7614">
        <v>0</v>
      </c>
      <c r="O7614">
        <v>-2</v>
      </c>
      <c r="P7614">
        <v>0</v>
      </c>
      <c r="S7614">
        <v>0</v>
      </c>
      <c r="T7614">
        <v>-2</v>
      </c>
      <c r="U7614">
        <v>0</v>
      </c>
    </row>
    <row r="7615" spans="1:21" x14ac:dyDescent="0.25">
      <c r="A7615" t="s">
        <v>48</v>
      </c>
      <c r="B7615">
        <v>103</v>
      </c>
      <c r="D7615">
        <v>1900</v>
      </c>
      <c r="E7615">
        <v>1900</v>
      </c>
      <c r="F7615">
        <v>1900</v>
      </c>
      <c r="I7615">
        <v>1900</v>
      </c>
      <c r="J7615">
        <v>1900</v>
      </c>
      <c r="K7615">
        <v>1900</v>
      </c>
      <c r="N7615">
        <v>1900</v>
      </c>
      <c r="O7615">
        <v>1900</v>
      </c>
      <c r="P7615">
        <v>1900</v>
      </c>
      <c r="S7615">
        <v>1900</v>
      </c>
      <c r="T7615">
        <v>1900</v>
      </c>
      <c r="U7615">
        <v>1900</v>
      </c>
    </row>
    <row r="7616" spans="1:21" x14ac:dyDescent="0.25">
      <c r="A7616" t="s">
        <v>696</v>
      </c>
      <c r="B7616">
        <v>103</v>
      </c>
      <c r="D7616">
        <v>1770</v>
      </c>
      <c r="E7616">
        <v>3539</v>
      </c>
      <c r="F7616">
        <v>0</v>
      </c>
      <c r="I7616">
        <v>0</v>
      </c>
      <c r="J7616">
        <v>6408</v>
      </c>
      <c r="K7616">
        <v>1583</v>
      </c>
      <c r="N7616">
        <v>0</v>
      </c>
      <c r="O7616">
        <v>0</v>
      </c>
      <c r="P7616">
        <v>0</v>
      </c>
      <c r="S7616">
        <v>1610</v>
      </c>
      <c r="T7616">
        <v>3002</v>
      </c>
      <c r="U7616">
        <v>1441</v>
      </c>
    </row>
    <row r="7617" spans="1:21" x14ac:dyDescent="0.25">
      <c r="A7617" t="s">
        <v>50</v>
      </c>
      <c r="B7617">
        <v>103</v>
      </c>
      <c r="D7617">
        <v>1770</v>
      </c>
      <c r="E7617">
        <v>3539</v>
      </c>
      <c r="F7617">
        <v>0</v>
      </c>
      <c r="I7617">
        <v>0</v>
      </c>
      <c r="J7617">
        <v>6408</v>
      </c>
      <c r="K7617">
        <v>1583</v>
      </c>
      <c r="N7617">
        <v>0</v>
      </c>
      <c r="O7617">
        <v>0</v>
      </c>
      <c r="P7617">
        <v>0</v>
      </c>
      <c r="S7617">
        <v>1610</v>
      </c>
      <c r="T7617">
        <v>3002</v>
      </c>
      <c r="U7617">
        <v>1441</v>
      </c>
    </row>
    <row r="7618" spans="1:21" x14ac:dyDescent="0.25">
      <c r="A7618" t="s">
        <v>697</v>
      </c>
      <c r="B7618">
        <v>103</v>
      </c>
      <c r="D7618">
        <v>1</v>
      </c>
      <c r="E7618">
        <v>1</v>
      </c>
      <c r="F7618">
        <v>1</v>
      </c>
      <c r="I7618">
        <v>1</v>
      </c>
      <c r="J7618">
        <v>1</v>
      </c>
      <c r="K7618">
        <v>1</v>
      </c>
      <c r="N7618">
        <v>1</v>
      </c>
      <c r="O7618">
        <v>1</v>
      </c>
      <c r="P7618">
        <v>1</v>
      </c>
      <c r="S7618">
        <v>1</v>
      </c>
      <c r="T7618">
        <v>1</v>
      </c>
      <c r="U7618">
        <v>1</v>
      </c>
    </row>
    <row r="7619" spans="1:21" x14ac:dyDescent="0.25">
      <c r="A7619" t="s">
        <v>51</v>
      </c>
      <c r="B7619">
        <v>103</v>
      </c>
      <c r="D7619">
        <v>0</v>
      </c>
      <c r="E7619">
        <v>0</v>
      </c>
      <c r="F7619">
        <v>0</v>
      </c>
      <c r="I7619">
        <v>0</v>
      </c>
      <c r="J7619">
        <v>0</v>
      </c>
      <c r="K7619">
        <v>454</v>
      </c>
      <c r="N7619">
        <v>0</v>
      </c>
      <c r="O7619">
        <v>0</v>
      </c>
      <c r="P7619">
        <v>0</v>
      </c>
      <c r="S7619">
        <v>0</v>
      </c>
      <c r="T7619">
        <v>38</v>
      </c>
      <c r="U7619">
        <v>266</v>
      </c>
    </row>
    <row r="7620" spans="1:21" x14ac:dyDescent="0.25">
      <c r="A7620" t="s">
        <v>53</v>
      </c>
      <c r="B7620">
        <v>103</v>
      </c>
      <c r="D7620">
        <v>161</v>
      </c>
      <c r="E7620">
        <v>697</v>
      </c>
      <c r="F7620">
        <v>0</v>
      </c>
      <c r="I7620">
        <v>0</v>
      </c>
      <c r="J7620">
        <v>1533</v>
      </c>
      <c r="K7620">
        <v>418</v>
      </c>
      <c r="N7620">
        <v>0</v>
      </c>
      <c r="O7620">
        <v>0</v>
      </c>
      <c r="P7620">
        <v>0</v>
      </c>
      <c r="S7620">
        <v>511</v>
      </c>
      <c r="T7620">
        <v>141</v>
      </c>
      <c r="U7620">
        <v>395</v>
      </c>
    </row>
    <row r="7621" spans="1:21" x14ac:dyDescent="0.25">
      <c r="A7621" t="s">
        <v>54</v>
      </c>
      <c r="B7621">
        <v>103</v>
      </c>
      <c r="D7621">
        <v>0</v>
      </c>
      <c r="E7621">
        <v>0</v>
      </c>
      <c r="F7621">
        <v>0</v>
      </c>
      <c r="I7621">
        <v>0</v>
      </c>
      <c r="J7621">
        <v>0</v>
      </c>
      <c r="K7621">
        <v>0</v>
      </c>
      <c r="N7621">
        <v>0</v>
      </c>
      <c r="O7621">
        <v>0</v>
      </c>
      <c r="P7621">
        <v>0</v>
      </c>
      <c r="S7621">
        <v>0</v>
      </c>
      <c r="T7621">
        <v>0</v>
      </c>
      <c r="U7621">
        <v>0</v>
      </c>
    </row>
    <row r="7622" spans="1:21" x14ac:dyDescent="0.25">
      <c r="A7622" t="s">
        <v>55</v>
      </c>
      <c r="B7622">
        <v>103</v>
      </c>
      <c r="D7622">
        <v>0</v>
      </c>
      <c r="E7622">
        <v>0</v>
      </c>
      <c r="F7622">
        <v>0</v>
      </c>
      <c r="I7622">
        <v>0</v>
      </c>
      <c r="J7622">
        <v>0</v>
      </c>
      <c r="K7622">
        <v>0</v>
      </c>
      <c r="N7622">
        <v>0</v>
      </c>
      <c r="O7622">
        <v>0</v>
      </c>
      <c r="P7622">
        <v>0</v>
      </c>
      <c r="S7622">
        <v>0</v>
      </c>
      <c r="T7622">
        <v>0</v>
      </c>
      <c r="U7622">
        <v>0</v>
      </c>
    </row>
    <row r="7623" spans="1:21" x14ac:dyDescent="0.25">
      <c r="A7623" t="s">
        <v>56</v>
      </c>
      <c r="B7623">
        <v>103</v>
      </c>
      <c r="D7623">
        <v>0.92</v>
      </c>
      <c r="E7623">
        <v>0.92</v>
      </c>
      <c r="F7623">
        <v>0.92</v>
      </c>
      <c r="I7623">
        <v>0.92</v>
      </c>
      <c r="J7623">
        <v>0.92</v>
      </c>
      <c r="K7623">
        <v>0.92</v>
      </c>
      <c r="N7623">
        <v>0.92</v>
      </c>
      <c r="O7623">
        <v>0.92</v>
      </c>
      <c r="P7623">
        <v>0.92</v>
      </c>
      <c r="S7623">
        <v>0.92</v>
      </c>
      <c r="T7623">
        <v>0.92</v>
      </c>
      <c r="U7623">
        <v>0.92</v>
      </c>
    </row>
    <row r="7624" spans="1:21" x14ac:dyDescent="0.25">
      <c r="A7624" t="s">
        <v>57</v>
      </c>
      <c r="B7624">
        <v>103</v>
      </c>
      <c r="D7624">
        <v>100</v>
      </c>
      <c r="E7624">
        <v>100</v>
      </c>
      <c r="F7624">
        <v>100</v>
      </c>
      <c r="I7624">
        <v>100</v>
      </c>
      <c r="J7624">
        <v>100</v>
      </c>
      <c r="K7624">
        <v>100</v>
      </c>
      <c r="N7624">
        <v>100</v>
      </c>
      <c r="O7624">
        <v>100</v>
      </c>
      <c r="P7624">
        <v>100</v>
      </c>
      <c r="S7624">
        <v>100</v>
      </c>
      <c r="T7624">
        <v>100</v>
      </c>
      <c r="U7624">
        <v>100</v>
      </c>
    </row>
    <row r="7625" spans="1:21" x14ac:dyDescent="0.25">
      <c r="A7625" t="s">
        <v>58</v>
      </c>
      <c r="B7625">
        <v>103</v>
      </c>
      <c r="D7625">
        <v>2</v>
      </c>
      <c r="E7625">
        <v>2</v>
      </c>
      <c r="F7625">
        <v>2</v>
      </c>
      <c r="I7625">
        <v>2</v>
      </c>
      <c r="J7625">
        <v>2</v>
      </c>
      <c r="K7625">
        <v>2</v>
      </c>
      <c r="N7625">
        <v>2</v>
      </c>
      <c r="O7625">
        <v>2</v>
      </c>
      <c r="P7625">
        <v>2</v>
      </c>
      <c r="S7625">
        <v>2</v>
      </c>
      <c r="T7625">
        <v>2</v>
      </c>
      <c r="U7625">
        <v>2</v>
      </c>
    </row>
    <row r="7626" spans="1:21" x14ac:dyDescent="0.25">
      <c r="A7626" t="s">
        <v>59</v>
      </c>
      <c r="B7626">
        <v>103</v>
      </c>
      <c r="D7626">
        <v>0</v>
      </c>
      <c r="E7626">
        <v>0</v>
      </c>
      <c r="F7626">
        <v>0</v>
      </c>
      <c r="I7626">
        <v>0</v>
      </c>
      <c r="J7626">
        <v>0</v>
      </c>
      <c r="K7626">
        <v>0</v>
      </c>
      <c r="N7626">
        <v>0</v>
      </c>
      <c r="O7626">
        <v>0</v>
      </c>
      <c r="P7626">
        <v>0</v>
      </c>
      <c r="S7626">
        <v>0</v>
      </c>
      <c r="T7626">
        <v>0</v>
      </c>
      <c r="U7626">
        <v>0</v>
      </c>
    </row>
    <row r="7627" spans="1:21" x14ac:dyDescent="0.25">
      <c r="A7627" t="s">
        <v>698</v>
      </c>
      <c r="B7627">
        <v>103</v>
      </c>
      <c r="E7627">
        <v>0</v>
      </c>
      <c r="J7627">
        <v>0</v>
      </c>
      <c r="O7627">
        <v>0</v>
      </c>
      <c r="T7627">
        <v>0</v>
      </c>
    </row>
    <row r="7628" spans="1:21" x14ac:dyDescent="0.25">
      <c r="A7628" t="s">
        <v>677</v>
      </c>
      <c r="B7628">
        <v>103</v>
      </c>
      <c r="E7628">
        <v>420</v>
      </c>
      <c r="J7628">
        <v>392</v>
      </c>
      <c r="O7628">
        <v>578</v>
      </c>
      <c r="T7628">
        <v>1007</v>
      </c>
    </row>
    <row r="7629" spans="1:21" x14ac:dyDescent="0.25">
      <c r="A7629" t="s">
        <v>78</v>
      </c>
      <c r="B7629">
        <v>103</v>
      </c>
      <c r="E7629">
        <v>7.2</v>
      </c>
      <c r="J7629">
        <v>6.7</v>
      </c>
      <c r="O7629">
        <v>9.9</v>
      </c>
      <c r="T7629">
        <v>17.2</v>
      </c>
    </row>
    <row r="7630" spans="1:21" x14ac:dyDescent="0.25">
      <c r="A7630" t="s">
        <v>699</v>
      </c>
      <c r="B7630">
        <v>103</v>
      </c>
      <c r="F7630">
        <v>0</v>
      </c>
      <c r="K7630">
        <v>0</v>
      </c>
      <c r="P7630">
        <v>0</v>
      </c>
      <c r="U7630">
        <v>0</v>
      </c>
    </row>
    <row r="7631" spans="1:21" x14ac:dyDescent="0.25">
      <c r="A7631" t="s">
        <v>700</v>
      </c>
      <c r="B7631">
        <v>103</v>
      </c>
      <c r="D7631">
        <v>0</v>
      </c>
      <c r="E7631">
        <v>0</v>
      </c>
      <c r="F7631">
        <v>1</v>
      </c>
      <c r="I7631">
        <v>0</v>
      </c>
      <c r="J7631">
        <v>0</v>
      </c>
      <c r="K7631">
        <v>1</v>
      </c>
      <c r="N7631">
        <v>0</v>
      </c>
      <c r="O7631">
        <v>0</v>
      </c>
      <c r="P7631">
        <v>1</v>
      </c>
      <c r="S7631">
        <v>0</v>
      </c>
      <c r="T7631">
        <v>0</v>
      </c>
      <c r="U7631">
        <v>1</v>
      </c>
    </row>
    <row r="7632" spans="1:21" x14ac:dyDescent="0.25">
      <c r="A7632" t="s">
        <v>701</v>
      </c>
      <c r="B7632">
        <v>103</v>
      </c>
      <c r="D7632">
        <v>0</v>
      </c>
      <c r="E7632">
        <v>0</v>
      </c>
      <c r="F7632">
        <v>0</v>
      </c>
      <c r="I7632">
        <v>0</v>
      </c>
      <c r="J7632">
        <v>0</v>
      </c>
      <c r="K7632">
        <v>0</v>
      </c>
      <c r="N7632">
        <v>0</v>
      </c>
      <c r="O7632">
        <v>0</v>
      </c>
      <c r="P7632">
        <v>0</v>
      </c>
      <c r="S7632">
        <v>0</v>
      </c>
      <c r="T7632">
        <v>0</v>
      </c>
      <c r="U7632">
        <v>0</v>
      </c>
    </row>
    <row r="7633" spans="1:21" x14ac:dyDescent="0.25">
      <c r="A7633" t="s">
        <v>52</v>
      </c>
      <c r="B7633">
        <v>103</v>
      </c>
      <c r="D7633">
        <v>1</v>
      </c>
      <c r="E7633">
        <v>1</v>
      </c>
      <c r="F7633">
        <v>1</v>
      </c>
      <c r="I7633">
        <v>1</v>
      </c>
      <c r="J7633">
        <v>1</v>
      </c>
      <c r="K7633">
        <v>1</v>
      </c>
      <c r="N7633">
        <v>1</v>
      </c>
      <c r="O7633">
        <v>1</v>
      </c>
      <c r="P7633">
        <v>1</v>
      </c>
      <c r="S7633">
        <v>1</v>
      </c>
      <c r="T7633">
        <v>1</v>
      </c>
      <c r="U7633">
        <v>1</v>
      </c>
    </row>
    <row r="7634" spans="1:21" x14ac:dyDescent="0.25">
      <c r="A7634" t="s">
        <v>702</v>
      </c>
      <c r="B7634">
        <v>103</v>
      </c>
      <c r="D7634">
        <v>15</v>
      </c>
      <c r="E7634">
        <v>60</v>
      </c>
      <c r="F7634">
        <v>9</v>
      </c>
      <c r="I7634">
        <v>15</v>
      </c>
      <c r="J7634">
        <v>60</v>
      </c>
      <c r="K7634">
        <v>9</v>
      </c>
      <c r="N7634">
        <v>15</v>
      </c>
      <c r="O7634">
        <v>60</v>
      </c>
      <c r="P7634">
        <v>9</v>
      </c>
      <c r="S7634">
        <v>15</v>
      </c>
      <c r="T7634">
        <v>60</v>
      </c>
      <c r="U7634">
        <v>9</v>
      </c>
    </row>
    <row r="7635" spans="1:21" x14ac:dyDescent="0.25">
      <c r="A7635" t="s">
        <v>43</v>
      </c>
      <c r="B7635">
        <v>103</v>
      </c>
      <c r="D7635">
        <v>50</v>
      </c>
      <c r="E7635">
        <v>50</v>
      </c>
      <c r="J7635">
        <v>50</v>
      </c>
      <c r="K7635">
        <v>50</v>
      </c>
      <c r="S7635">
        <v>50</v>
      </c>
      <c r="T7635">
        <v>50</v>
      </c>
      <c r="U7635">
        <v>50</v>
      </c>
    </row>
    <row r="7636" spans="1:21" x14ac:dyDescent="0.25">
      <c r="A7636" t="s">
        <v>44</v>
      </c>
      <c r="B7636">
        <v>103</v>
      </c>
      <c r="D7636">
        <v>0</v>
      </c>
      <c r="E7636">
        <v>0</v>
      </c>
      <c r="J7636">
        <v>0</v>
      </c>
      <c r="K7636">
        <v>0</v>
      </c>
      <c r="S7636">
        <v>0</v>
      </c>
      <c r="T7636">
        <v>0</v>
      </c>
      <c r="U7636">
        <v>0</v>
      </c>
    </row>
    <row r="7637" spans="1:21" x14ac:dyDescent="0.25">
      <c r="A7637" t="s">
        <v>47</v>
      </c>
      <c r="B7637">
        <v>103</v>
      </c>
      <c r="D7637">
        <v>4</v>
      </c>
      <c r="E7637">
        <v>1</v>
      </c>
      <c r="J7637">
        <v>1</v>
      </c>
      <c r="K7637">
        <v>1</v>
      </c>
      <c r="S7637">
        <v>2</v>
      </c>
      <c r="T7637">
        <v>2</v>
      </c>
      <c r="U7637">
        <v>2</v>
      </c>
    </row>
    <row r="7638" spans="1:21" x14ac:dyDescent="0.25">
      <c r="A7638" t="s">
        <v>703</v>
      </c>
      <c r="B7638">
        <v>103</v>
      </c>
      <c r="D7638">
        <v>0</v>
      </c>
      <c r="E7638">
        <v>4</v>
      </c>
      <c r="J7638">
        <v>0</v>
      </c>
      <c r="K7638">
        <v>0</v>
      </c>
      <c r="S7638">
        <v>0</v>
      </c>
      <c r="T7638">
        <v>0</v>
      </c>
      <c r="U7638">
        <v>0</v>
      </c>
    </row>
    <row r="7639" spans="1:21" x14ac:dyDescent="0.25">
      <c r="A7639" t="s">
        <v>704</v>
      </c>
      <c r="B7639">
        <v>103</v>
      </c>
      <c r="D7639">
        <v>0</v>
      </c>
      <c r="E7639">
        <v>0</v>
      </c>
      <c r="J7639">
        <v>0</v>
      </c>
      <c r="K7639">
        <v>0</v>
      </c>
      <c r="S7639">
        <v>0</v>
      </c>
      <c r="T7639">
        <v>0</v>
      </c>
      <c r="U7639">
        <v>0</v>
      </c>
    </row>
    <row r="7640" spans="1:21" x14ac:dyDescent="0.25">
      <c r="A7640" t="s">
        <v>705</v>
      </c>
      <c r="B7640">
        <v>103</v>
      </c>
      <c r="D7640">
        <v>0</v>
      </c>
      <c r="E7640">
        <v>0</v>
      </c>
      <c r="J7640">
        <v>0</v>
      </c>
      <c r="K7640">
        <v>0</v>
      </c>
      <c r="S7640">
        <v>0</v>
      </c>
      <c r="T7640">
        <v>0</v>
      </c>
      <c r="U7640">
        <v>0</v>
      </c>
    </row>
    <row r="7641" spans="1:21" x14ac:dyDescent="0.25">
      <c r="A7641" t="s">
        <v>706</v>
      </c>
      <c r="B7641">
        <v>103</v>
      </c>
      <c r="D7641">
        <v>0</v>
      </c>
      <c r="E7641">
        <v>0</v>
      </c>
      <c r="J7641">
        <v>0</v>
      </c>
      <c r="K7641">
        <v>0</v>
      </c>
      <c r="S7641">
        <v>0</v>
      </c>
      <c r="T7641">
        <v>0</v>
      </c>
      <c r="U7641">
        <v>0</v>
      </c>
    </row>
    <row r="7642" spans="1:21" x14ac:dyDescent="0.25">
      <c r="A7642" t="s">
        <v>707</v>
      </c>
      <c r="B7642">
        <v>103</v>
      </c>
      <c r="D7642">
        <v>1</v>
      </c>
      <c r="E7642">
        <v>1</v>
      </c>
      <c r="J7642">
        <v>1</v>
      </c>
      <c r="K7642">
        <v>1</v>
      </c>
      <c r="S7642">
        <v>1</v>
      </c>
      <c r="T7642">
        <v>1</v>
      </c>
      <c r="U7642">
        <v>1</v>
      </c>
    </row>
    <row r="7643" spans="1:21" x14ac:dyDescent="0.25">
      <c r="A7643" t="s">
        <v>708</v>
      </c>
      <c r="B7643">
        <v>103</v>
      </c>
      <c r="D7643">
        <v>0</v>
      </c>
      <c r="E7643">
        <v>0</v>
      </c>
      <c r="J7643">
        <v>0</v>
      </c>
      <c r="K7643">
        <v>0</v>
      </c>
      <c r="S7643">
        <v>0</v>
      </c>
      <c r="T7643">
        <v>0</v>
      </c>
      <c r="U7643">
        <v>0</v>
      </c>
    </row>
    <row r="7644" spans="1:21" x14ac:dyDescent="0.25">
      <c r="A7644" t="s">
        <v>709</v>
      </c>
      <c r="B7644">
        <v>103</v>
      </c>
      <c r="D7644">
        <v>50</v>
      </c>
      <c r="E7644">
        <v>50</v>
      </c>
      <c r="J7644">
        <v>50</v>
      </c>
      <c r="K7644">
        <v>50</v>
      </c>
      <c r="S7644">
        <v>50</v>
      </c>
      <c r="T7644">
        <v>50</v>
      </c>
      <c r="U7644">
        <v>50</v>
      </c>
    </row>
    <row r="7645" spans="1:21" x14ac:dyDescent="0.25">
      <c r="A7645" t="s">
        <v>710</v>
      </c>
      <c r="B7645">
        <v>103</v>
      </c>
      <c r="D7645">
        <v>3</v>
      </c>
      <c r="E7645">
        <v>3</v>
      </c>
      <c r="J7645">
        <v>3</v>
      </c>
      <c r="K7645">
        <v>3</v>
      </c>
      <c r="S7645">
        <v>3</v>
      </c>
      <c r="T7645">
        <v>3</v>
      </c>
      <c r="U7645">
        <v>3</v>
      </c>
    </row>
    <row r="7646" spans="1:21" x14ac:dyDescent="0.25">
      <c r="A7646" t="s">
        <v>711</v>
      </c>
      <c r="B7646">
        <v>103</v>
      </c>
      <c r="D7646">
        <v>0</v>
      </c>
      <c r="E7646">
        <v>0</v>
      </c>
      <c r="J7646">
        <v>0</v>
      </c>
      <c r="K7646">
        <v>0</v>
      </c>
      <c r="S7646">
        <v>0</v>
      </c>
      <c r="T7646">
        <v>0</v>
      </c>
      <c r="U7646">
        <v>0</v>
      </c>
    </row>
    <row r="7647" spans="1:21" x14ac:dyDescent="0.25">
      <c r="A7647" t="s">
        <v>712</v>
      </c>
      <c r="B7647">
        <v>103</v>
      </c>
      <c r="D7647">
        <v>0</v>
      </c>
      <c r="E7647">
        <v>0</v>
      </c>
      <c r="J7647">
        <v>0</v>
      </c>
      <c r="K7647">
        <v>0</v>
      </c>
      <c r="S7647">
        <v>0</v>
      </c>
      <c r="T7647">
        <v>0</v>
      </c>
      <c r="U7647">
        <v>0</v>
      </c>
    </row>
    <row r="7648" spans="1:21" x14ac:dyDescent="0.25">
      <c r="A7648" t="s">
        <v>713</v>
      </c>
      <c r="B7648">
        <v>103</v>
      </c>
      <c r="D7648">
        <v>0</v>
      </c>
      <c r="E7648">
        <v>0</v>
      </c>
      <c r="J7648">
        <v>0</v>
      </c>
      <c r="K7648">
        <v>0</v>
      </c>
      <c r="S7648">
        <v>0</v>
      </c>
      <c r="T7648">
        <v>0</v>
      </c>
      <c r="U7648">
        <v>0</v>
      </c>
    </row>
    <row r="7649" spans="1:21" x14ac:dyDescent="0.25">
      <c r="A7649" t="s">
        <v>718</v>
      </c>
      <c r="B7649">
        <v>103</v>
      </c>
      <c r="E7649">
        <v>0</v>
      </c>
      <c r="J7649">
        <v>0</v>
      </c>
      <c r="O7649">
        <v>0</v>
      </c>
      <c r="T7649">
        <v>0</v>
      </c>
    </row>
    <row r="7650" spans="1:21" x14ac:dyDescent="0.25">
      <c r="A7650" t="s">
        <v>405</v>
      </c>
      <c r="B7650">
        <v>103</v>
      </c>
      <c r="E7650">
        <v>0</v>
      </c>
    </row>
    <row r="7651" spans="1:21" x14ac:dyDescent="0.25">
      <c r="A7651" t="s">
        <v>742</v>
      </c>
      <c r="B7651">
        <v>103</v>
      </c>
      <c r="S7651">
        <v>47</v>
      </c>
      <c r="U7651">
        <v>38</v>
      </c>
    </row>
    <row r="7652" spans="1:21" x14ac:dyDescent="0.25">
      <c r="A7652" t="s">
        <v>719</v>
      </c>
      <c r="B7652">
        <v>103</v>
      </c>
      <c r="D7652">
        <v>175</v>
      </c>
      <c r="E7652">
        <v>758</v>
      </c>
      <c r="F7652">
        <v>0</v>
      </c>
      <c r="I7652">
        <v>0</v>
      </c>
      <c r="J7652">
        <v>1666</v>
      </c>
      <c r="K7652">
        <v>454</v>
      </c>
      <c r="N7652">
        <v>0</v>
      </c>
      <c r="O7652">
        <v>0</v>
      </c>
      <c r="P7652">
        <v>0</v>
      </c>
      <c r="S7652">
        <v>294</v>
      </c>
      <c r="T7652">
        <v>577</v>
      </c>
      <c r="U7652">
        <v>266</v>
      </c>
    </row>
    <row r="7653" spans="1:21" x14ac:dyDescent="0.25">
      <c r="A7653" t="s">
        <v>34</v>
      </c>
      <c r="B7653">
        <v>212</v>
      </c>
      <c r="D7653">
        <v>267</v>
      </c>
      <c r="E7653">
        <v>267</v>
      </c>
      <c r="F7653">
        <v>267</v>
      </c>
      <c r="I7653">
        <v>57</v>
      </c>
      <c r="J7653">
        <v>57</v>
      </c>
      <c r="K7653">
        <v>57</v>
      </c>
      <c r="N7653">
        <v>1</v>
      </c>
      <c r="O7653">
        <v>1</v>
      </c>
      <c r="P7653">
        <v>1</v>
      </c>
      <c r="S7653">
        <v>129</v>
      </c>
      <c r="T7653">
        <v>129</v>
      </c>
      <c r="U7653">
        <v>129</v>
      </c>
    </row>
    <row r="7654" spans="1:21" x14ac:dyDescent="0.25">
      <c r="A7654" t="s">
        <v>35</v>
      </c>
      <c r="B7654">
        <v>212</v>
      </c>
      <c r="D7654">
        <v>1</v>
      </c>
      <c r="E7654">
        <v>57</v>
      </c>
      <c r="F7654">
        <v>129</v>
      </c>
      <c r="I7654">
        <v>129</v>
      </c>
      <c r="J7654">
        <v>267</v>
      </c>
      <c r="K7654">
        <v>1</v>
      </c>
      <c r="N7654">
        <v>57</v>
      </c>
      <c r="O7654">
        <v>129</v>
      </c>
      <c r="P7654">
        <v>267</v>
      </c>
      <c r="S7654">
        <v>267</v>
      </c>
      <c r="T7654">
        <v>1</v>
      </c>
      <c r="U7654">
        <v>57</v>
      </c>
    </row>
    <row r="7655" spans="1:21" x14ac:dyDescent="0.25">
      <c r="A7655" t="s">
        <v>36</v>
      </c>
      <c r="B7655">
        <v>212</v>
      </c>
      <c r="D7655">
        <v>1</v>
      </c>
      <c r="E7655">
        <v>1</v>
      </c>
      <c r="F7655">
        <v>1</v>
      </c>
      <c r="I7655">
        <v>1</v>
      </c>
      <c r="J7655">
        <v>1</v>
      </c>
      <c r="K7655">
        <v>1</v>
      </c>
      <c r="N7655">
        <v>1</v>
      </c>
      <c r="O7655">
        <v>2</v>
      </c>
      <c r="P7655">
        <v>0</v>
      </c>
      <c r="S7655">
        <v>1</v>
      </c>
      <c r="T7655">
        <v>3</v>
      </c>
      <c r="U7655">
        <v>0</v>
      </c>
    </row>
    <row r="7656" spans="1:21" x14ac:dyDescent="0.25">
      <c r="A7656" t="s">
        <v>37</v>
      </c>
      <c r="B7656">
        <v>212</v>
      </c>
      <c r="D7656">
        <v>0</v>
      </c>
      <c r="E7656">
        <v>0</v>
      </c>
      <c r="I7656">
        <v>0</v>
      </c>
      <c r="J7656">
        <v>0</v>
      </c>
      <c r="N7656">
        <v>0</v>
      </c>
      <c r="O7656">
        <v>2</v>
      </c>
      <c r="S7656">
        <v>0</v>
      </c>
      <c r="T7656">
        <v>2</v>
      </c>
    </row>
    <row r="7657" spans="1:21" x14ac:dyDescent="0.25">
      <c r="A7657" t="s">
        <v>38</v>
      </c>
      <c r="B7657">
        <v>212</v>
      </c>
      <c r="D7657">
        <v>12</v>
      </c>
      <c r="E7657">
        <v>12</v>
      </c>
      <c r="F7657">
        <v>12</v>
      </c>
      <c r="I7657">
        <v>12</v>
      </c>
      <c r="J7657">
        <v>12</v>
      </c>
      <c r="K7657">
        <v>12</v>
      </c>
      <c r="N7657">
        <v>12</v>
      </c>
      <c r="O7657">
        <v>12</v>
      </c>
      <c r="P7657">
        <v>12</v>
      </c>
      <c r="S7657">
        <v>12</v>
      </c>
      <c r="T7657">
        <v>12</v>
      </c>
      <c r="U7657">
        <v>12</v>
      </c>
    </row>
    <row r="7658" spans="1:21" x14ac:dyDescent="0.25">
      <c r="A7658" t="s">
        <v>39</v>
      </c>
      <c r="B7658">
        <v>212</v>
      </c>
      <c r="D7658">
        <v>90</v>
      </c>
      <c r="F7658">
        <v>80</v>
      </c>
      <c r="I7658">
        <v>90</v>
      </c>
      <c r="K7658">
        <v>90</v>
      </c>
      <c r="N7658">
        <v>100</v>
      </c>
      <c r="S7658">
        <v>100</v>
      </c>
    </row>
    <row r="7659" spans="1:21" x14ac:dyDescent="0.25">
      <c r="A7659" t="s">
        <v>694</v>
      </c>
      <c r="B7659">
        <v>212</v>
      </c>
      <c r="D7659">
        <v>100</v>
      </c>
      <c r="F7659">
        <v>100</v>
      </c>
      <c r="I7659">
        <v>100</v>
      </c>
      <c r="K7659">
        <v>100</v>
      </c>
      <c r="N7659">
        <v>100</v>
      </c>
      <c r="S7659">
        <v>100</v>
      </c>
    </row>
    <row r="7660" spans="1:21" x14ac:dyDescent="0.25">
      <c r="A7660" t="s">
        <v>40</v>
      </c>
      <c r="B7660">
        <v>212</v>
      </c>
      <c r="D7660">
        <v>1</v>
      </c>
      <c r="F7660">
        <v>1</v>
      </c>
      <c r="I7660">
        <v>1</v>
      </c>
      <c r="K7660">
        <v>1</v>
      </c>
      <c r="N7660">
        <v>1</v>
      </c>
      <c r="S7660">
        <v>1</v>
      </c>
    </row>
    <row r="7661" spans="1:21" x14ac:dyDescent="0.25">
      <c r="A7661" t="s">
        <v>41</v>
      </c>
      <c r="B7661">
        <v>212</v>
      </c>
    </row>
    <row r="7662" spans="1:21" x14ac:dyDescent="0.25">
      <c r="A7662" t="s">
        <v>42</v>
      </c>
      <c r="B7662">
        <v>212</v>
      </c>
      <c r="E7662">
        <v>40</v>
      </c>
      <c r="J7662">
        <v>40</v>
      </c>
      <c r="O7662">
        <v>40</v>
      </c>
      <c r="T7662">
        <v>40</v>
      </c>
    </row>
    <row r="7663" spans="1:21" x14ac:dyDescent="0.25">
      <c r="A7663" t="s">
        <v>45</v>
      </c>
      <c r="B7663">
        <v>212</v>
      </c>
      <c r="E7663">
        <v>4</v>
      </c>
      <c r="J7663">
        <v>8</v>
      </c>
      <c r="O7663">
        <v>6</v>
      </c>
      <c r="T7663">
        <v>2</v>
      </c>
    </row>
    <row r="7664" spans="1:21" x14ac:dyDescent="0.25">
      <c r="A7664" t="s">
        <v>46</v>
      </c>
      <c r="B7664">
        <v>212</v>
      </c>
      <c r="D7664">
        <v>4</v>
      </c>
      <c r="F7664">
        <v>4</v>
      </c>
      <c r="I7664">
        <v>8</v>
      </c>
      <c r="K7664">
        <v>8</v>
      </c>
      <c r="N7664">
        <v>6</v>
      </c>
      <c r="S7664">
        <v>2</v>
      </c>
    </row>
    <row r="7665" spans="1:21" x14ac:dyDescent="0.25">
      <c r="A7665" t="s">
        <v>49</v>
      </c>
      <c r="B7665">
        <v>212</v>
      </c>
      <c r="D7665">
        <v>5.5</v>
      </c>
      <c r="E7665">
        <v>5.5</v>
      </c>
      <c r="F7665">
        <v>5.5</v>
      </c>
      <c r="I7665">
        <v>5.5</v>
      </c>
      <c r="J7665">
        <v>5.5</v>
      </c>
      <c r="K7665">
        <v>5.5</v>
      </c>
      <c r="N7665">
        <v>5.5</v>
      </c>
      <c r="O7665">
        <v>5.5</v>
      </c>
      <c r="P7665">
        <v>4</v>
      </c>
      <c r="S7665">
        <v>5.5</v>
      </c>
      <c r="T7665">
        <v>5.5</v>
      </c>
      <c r="U7665">
        <v>4</v>
      </c>
    </row>
    <row r="7666" spans="1:21" x14ac:dyDescent="0.25">
      <c r="A7666" t="s">
        <v>695</v>
      </c>
      <c r="B7666">
        <v>212</v>
      </c>
      <c r="D7666">
        <v>0</v>
      </c>
      <c r="E7666">
        <v>0</v>
      </c>
      <c r="F7666">
        <v>0</v>
      </c>
      <c r="I7666">
        <v>0</v>
      </c>
      <c r="J7666">
        <v>0</v>
      </c>
      <c r="K7666">
        <v>0</v>
      </c>
      <c r="N7666">
        <v>0</v>
      </c>
      <c r="O7666">
        <v>0</v>
      </c>
      <c r="P7666">
        <v>0</v>
      </c>
      <c r="S7666">
        <v>0</v>
      </c>
      <c r="T7666">
        <v>0</v>
      </c>
      <c r="U7666">
        <v>0</v>
      </c>
    </row>
    <row r="7667" spans="1:21" x14ac:dyDescent="0.25">
      <c r="A7667" t="s">
        <v>48</v>
      </c>
      <c r="B7667">
        <v>212</v>
      </c>
      <c r="D7667">
        <v>1900</v>
      </c>
      <c r="E7667">
        <v>1900</v>
      </c>
      <c r="F7667">
        <v>1900</v>
      </c>
      <c r="I7667">
        <v>1900</v>
      </c>
      <c r="J7667">
        <v>1900</v>
      </c>
      <c r="K7667">
        <v>1900</v>
      </c>
      <c r="N7667">
        <v>1900</v>
      </c>
      <c r="O7667">
        <v>1900</v>
      </c>
      <c r="P7667">
        <v>1900</v>
      </c>
      <c r="S7667">
        <v>1900</v>
      </c>
      <c r="T7667">
        <v>1900</v>
      </c>
      <c r="U7667">
        <v>1900</v>
      </c>
    </row>
    <row r="7668" spans="1:21" x14ac:dyDescent="0.25">
      <c r="A7668" t="s">
        <v>696</v>
      </c>
      <c r="B7668">
        <v>212</v>
      </c>
      <c r="D7668">
        <v>1863</v>
      </c>
      <c r="E7668">
        <v>1863</v>
      </c>
      <c r="F7668">
        <v>1863</v>
      </c>
      <c r="I7668">
        <v>1863</v>
      </c>
      <c r="J7668">
        <v>1863</v>
      </c>
      <c r="K7668">
        <v>1863</v>
      </c>
      <c r="N7668">
        <v>1863</v>
      </c>
      <c r="O7668">
        <v>3539</v>
      </c>
      <c r="P7668">
        <v>0</v>
      </c>
      <c r="S7668">
        <v>1863</v>
      </c>
      <c r="T7668">
        <v>5085</v>
      </c>
      <c r="U7668">
        <v>0</v>
      </c>
    </row>
    <row r="7669" spans="1:21" x14ac:dyDescent="0.25">
      <c r="A7669" t="s">
        <v>50</v>
      </c>
      <c r="B7669">
        <v>212</v>
      </c>
      <c r="D7669">
        <v>1863</v>
      </c>
      <c r="E7669">
        <v>1863</v>
      </c>
      <c r="F7669">
        <v>1863</v>
      </c>
      <c r="I7669">
        <v>1863</v>
      </c>
      <c r="J7669">
        <v>1863</v>
      </c>
      <c r="K7669">
        <v>1863</v>
      </c>
      <c r="N7669">
        <v>1863</v>
      </c>
      <c r="O7669">
        <v>3539</v>
      </c>
      <c r="P7669">
        <v>0</v>
      </c>
      <c r="S7669">
        <v>1863</v>
      </c>
      <c r="T7669">
        <v>5085</v>
      </c>
      <c r="U7669">
        <v>0</v>
      </c>
    </row>
    <row r="7670" spans="1:21" x14ac:dyDescent="0.25">
      <c r="A7670" t="s">
        <v>697</v>
      </c>
      <c r="B7670">
        <v>212</v>
      </c>
      <c r="D7670">
        <v>1</v>
      </c>
      <c r="E7670">
        <v>1</v>
      </c>
      <c r="F7670">
        <v>1</v>
      </c>
      <c r="I7670">
        <v>1</v>
      </c>
      <c r="J7670">
        <v>1</v>
      </c>
      <c r="K7670">
        <v>1</v>
      </c>
      <c r="N7670">
        <v>1</v>
      </c>
      <c r="O7670">
        <v>1</v>
      </c>
      <c r="P7670">
        <v>1</v>
      </c>
      <c r="S7670">
        <v>1</v>
      </c>
      <c r="T7670">
        <v>1</v>
      </c>
      <c r="U7670">
        <v>1</v>
      </c>
    </row>
    <row r="7671" spans="1:21" x14ac:dyDescent="0.25">
      <c r="A7671" t="s">
        <v>51</v>
      </c>
      <c r="B7671">
        <v>212</v>
      </c>
      <c r="D7671">
        <v>0</v>
      </c>
      <c r="E7671">
        <v>0</v>
      </c>
      <c r="F7671">
        <v>0</v>
      </c>
      <c r="I7671">
        <v>0</v>
      </c>
      <c r="J7671">
        <v>0</v>
      </c>
      <c r="K7671">
        <v>0</v>
      </c>
      <c r="N7671">
        <v>0</v>
      </c>
      <c r="O7671">
        <v>0</v>
      </c>
      <c r="P7671">
        <v>0</v>
      </c>
      <c r="S7671">
        <v>0</v>
      </c>
      <c r="T7671">
        <v>0</v>
      </c>
      <c r="U7671">
        <v>0</v>
      </c>
    </row>
    <row r="7672" spans="1:21" x14ac:dyDescent="0.25">
      <c r="A7672" t="s">
        <v>53</v>
      </c>
      <c r="B7672">
        <v>212</v>
      </c>
      <c r="D7672">
        <v>0</v>
      </c>
      <c r="E7672">
        <v>0</v>
      </c>
      <c r="F7672">
        <v>0</v>
      </c>
      <c r="I7672">
        <v>0</v>
      </c>
      <c r="J7672">
        <v>0</v>
      </c>
      <c r="K7672">
        <v>0</v>
      </c>
      <c r="N7672">
        <v>0</v>
      </c>
      <c r="O7672">
        <v>0</v>
      </c>
      <c r="P7672">
        <v>0</v>
      </c>
      <c r="S7672">
        <v>0</v>
      </c>
      <c r="T7672">
        <v>0</v>
      </c>
      <c r="U7672">
        <v>0</v>
      </c>
    </row>
    <row r="7673" spans="1:21" x14ac:dyDescent="0.25">
      <c r="A7673" t="s">
        <v>54</v>
      </c>
      <c r="B7673">
        <v>212</v>
      </c>
      <c r="D7673">
        <v>0</v>
      </c>
      <c r="E7673">
        <v>0</v>
      </c>
      <c r="F7673">
        <v>0</v>
      </c>
      <c r="I7673">
        <v>0</v>
      </c>
      <c r="J7673">
        <v>0</v>
      </c>
      <c r="K7673">
        <v>0</v>
      </c>
      <c r="N7673">
        <v>0</v>
      </c>
      <c r="O7673">
        <v>0</v>
      </c>
      <c r="P7673">
        <v>0</v>
      </c>
      <c r="S7673">
        <v>0</v>
      </c>
      <c r="T7673">
        <v>0</v>
      </c>
      <c r="U7673">
        <v>0</v>
      </c>
    </row>
    <row r="7674" spans="1:21" x14ac:dyDescent="0.25">
      <c r="A7674" t="s">
        <v>55</v>
      </c>
      <c r="B7674">
        <v>212</v>
      </c>
      <c r="D7674">
        <v>0</v>
      </c>
      <c r="E7674">
        <v>0</v>
      </c>
      <c r="F7674">
        <v>0</v>
      </c>
      <c r="I7674">
        <v>0</v>
      </c>
      <c r="J7674">
        <v>0</v>
      </c>
      <c r="K7674">
        <v>0</v>
      </c>
      <c r="N7674">
        <v>0</v>
      </c>
      <c r="O7674">
        <v>0</v>
      </c>
      <c r="P7674">
        <v>0</v>
      </c>
      <c r="S7674">
        <v>0</v>
      </c>
      <c r="T7674">
        <v>0</v>
      </c>
      <c r="U7674">
        <v>0</v>
      </c>
    </row>
    <row r="7675" spans="1:21" x14ac:dyDescent="0.25">
      <c r="A7675" t="s">
        <v>56</v>
      </c>
      <c r="B7675">
        <v>212</v>
      </c>
      <c r="D7675">
        <v>0.92</v>
      </c>
      <c r="E7675">
        <v>0.92</v>
      </c>
      <c r="F7675">
        <v>0.92</v>
      </c>
      <c r="I7675">
        <v>0.92</v>
      </c>
      <c r="J7675">
        <v>0.92</v>
      </c>
      <c r="K7675">
        <v>0.92</v>
      </c>
      <c r="N7675">
        <v>0.92</v>
      </c>
      <c r="O7675">
        <v>0.92</v>
      </c>
      <c r="P7675">
        <v>0.92</v>
      </c>
      <c r="S7675">
        <v>0.92</v>
      </c>
      <c r="T7675">
        <v>0.92</v>
      </c>
      <c r="U7675">
        <v>0.92</v>
      </c>
    </row>
    <row r="7676" spans="1:21" x14ac:dyDescent="0.25">
      <c r="A7676" t="s">
        <v>57</v>
      </c>
      <c r="B7676">
        <v>212</v>
      </c>
      <c r="D7676">
        <v>100</v>
      </c>
      <c r="E7676">
        <v>100</v>
      </c>
      <c r="F7676">
        <v>100</v>
      </c>
      <c r="I7676">
        <v>100</v>
      </c>
      <c r="J7676">
        <v>100</v>
      </c>
      <c r="K7676">
        <v>100</v>
      </c>
      <c r="N7676">
        <v>100</v>
      </c>
      <c r="O7676">
        <v>100</v>
      </c>
      <c r="P7676">
        <v>100</v>
      </c>
      <c r="S7676">
        <v>100</v>
      </c>
      <c r="T7676">
        <v>100</v>
      </c>
      <c r="U7676">
        <v>100</v>
      </c>
    </row>
    <row r="7677" spans="1:21" x14ac:dyDescent="0.25">
      <c r="A7677" t="s">
        <v>58</v>
      </c>
      <c r="B7677">
        <v>212</v>
      </c>
      <c r="D7677">
        <v>2</v>
      </c>
      <c r="E7677">
        <v>2</v>
      </c>
      <c r="F7677">
        <v>2</v>
      </c>
      <c r="I7677">
        <v>2</v>
      </c>
      <c r="J7677">
        <v>2</v>
      </c>
      <c r="K7677">
        <v>2</v>
      </c>
      <c r="N7677">
        <v>2</v>
      </c>
      <c r="O7677">
        <v>2</v>
      </c>
      <c r="P7677">
        <v>2</v>
      </c>
      <c r="S7677">
        <v>2</v>
      </c>
      <c r="T7677">
        <v>2</v>
      </c>
      <c r="U7677">
        <v>2</v>
      </c>
    </row>
    <row r="7678" spans="1:21" x14ac:dyDescent="0.25">
      <c r="A7678" t="s">
        <v>59</v>
      </c>
      <c r="B7678">
        <v>212</v>
      </c>
      <c r="D7678">
        <v>0</v>
      </c>
      <c r="E7678">
        <v>0</v>
      </c>
      <c r="F7678">
        <v>0</v>
      </c>
      <c r="I7678">
        <v>0</v>
      </c>
      <c r="J7678">
        <v>0</v>
      </c>
      <c r="K7678">
        <v>0</v>
      </c>
      <c r="N7678">
        <v>0</v>
      </c>
      <c r="O7678">
        <v>0</v>
      </c>
      <c r="P7678">
        <v>0</v>
      </c>
      <c r="S7678">
        <v>0</v>
      </c>
      <c r="T7678">
        <v>0</v>
      </c>
      <c r="U7678">
        <v>0</v>
      </c>
    </row>
    <row r="7679" spans="1:21" x14ac:dyDescent="0.25">
      <c r="A7679" t="s">
        <v>698</v>
      </c>
      <c r="B7679">
        <v>212</v>
      </c>
      <c r="E7679">
        <v>0</v>
      </c>
      <c r="J7679">
        <v>0</v>
      </c>
      <c r="O7679">
        <v>0</v>
      </c>
      <c r="T7679">
        <v>0</v>
      </c>
    </row>
    <row r="7680" spans="1:21" x14ac:dyDescent="0.25">
      <c r="A7680" t="s">
        <v>677</v>
      </c>
      <c r="B7680">
        <v>212</v>
      </c>
      <c r="E7680">
        <v>618</v>
      </c>
      <c r="J7680">
        <v>1307</v>
      </c>
      <c r="O7680">
        <v>2426</v>
      </c>
      <c r="T7680">
        <v>2552</v>
      </c>
    </row>
    <row r="7681" spans="1:21" x14ac:dyDescent="0.25">
      <c r="A7681" t="s">
        <v>78</v>
      </c>
      <c r="B7681">
        <v>212</v>
      </c>
      <c r="E7681">
        <v>10.5</v>
      </c>
      <c r="J7681">
        <v>22.3</v>
      </c>
      <c r="O7681">
        <v>41.4</v>
      </c>
      <c r="T7681">
        <v>43.5</v>
      </c>
    </row>
    <row r="7682" spans="1:21" x14ac:dyDescent="0.25">
      <c r="A7682" t="s">
        <v>699</v>
      </c>
      <c r="B7682">
        <v>212</v>
      </c>
      <c r="F7682">
        <v>0</v>
      </c>
      <c r="K7682">
        <v>0</v>
      </c>
      <c r="P7682">
        <v>0</v>
      </c>
      <c r="U7682">
        <v>0</v>
      </c>
    </row>
    <row r="7683" spans="1:21" x14ac:dyDescent="0.25">
      <c r="A7683" t="s">
        <v>700</v>
      </c>
      <c r="B7683">
        <v>212</v>
      </c>
      <c r="D7683">
        <v>0</v>
      </c>
      <c r="E7683">
        <v>0</v>
      </c>
      <c r="F7683">
        <v>1</v>
      </c>
      <c r="I7683">
        <v>0</v>
      </c>
      <c r="J7683">
        <v>0</v>
      </c>
      <c r="K7683">
        <v>1</v>
      </c>
      <c r="N7683">
        <v>0</v>
      </c>
      <c r="O7683">
        <v>0</v>
      </c>
      <c r="P7683">
        <v>1</v>
      </c>
      <c r="S7683">
        <v>0</v>
      </c>
      <c r="T7683">
        <v>0</v>
      </c>
      <c r="U7683">
        <v>1</v>
      </c>
    </row>
    <row r="7684" spans="1:21" x14ac:dyDescent="0.25">
      <c r="A7684" t="s">
        <v>701</v>
      </c>
      <c r="B7684">
        <v>212</v>
      </c>
      <c r="D7684">
        <v>0</v>
      </c>
      <c r="E7684">
        <v>0</v>
      </c>
      <c r="F7684">
        <v>0</v>
      </c>
      <c r="I7684">
        <v>0</v>
      </c>
      <c r="J7684">
        <v>0</v>
      </c>
      <c r="K7684">
        <v>0</v>
      </c>
      <c r="N7684">
        <v>0</v>
      </c>
      <c r="O7684">
        <v>0</v>
      </c>
      <c r="P7684">
        <v>0</v>
      </c>
      <c r="S7684">
        <v>0</v>
      </c>
      <c r="T7684">
        <v>0</v>
      </c>
      <c r="U7684">
        <v>0</v>
      </c>
    </row>
    <row r="7685" spans="1:21" x14ac:dyDescent="0.25">
      <c r="A7685" t="s">
        <v>52</v>
      </c>
      <c r="B7685">
        <v>212</v>
      </c>
      <c r="D7685">
        <v>1</v>
      </c>
      <c r="E7685">
        <v>1</v>
      </c>
      <c r="F7685">
        <v>1</v>
      </c>
      <c r="I7685">
        <v>1</v>
      </c>
      <c r="J7685">
        <v>1</v>
      </c>
      <c r="K7685">
        <v>1</v>
      </c>
      <c r="N7685">
        <v>1</v>
      </c>
      <c r="O7685">
        <v>1</v>
      </c>
      <c r="P7685">
        <v>1</v>
      </c>
      <c r="S7685">
        <v>1</v>
      </c>
      <c r="T7685">
        <v>1</v>
      </c>
      <c r="U7685">
        <v>1</v>
      </c>
    </row>
    <row r="7686" spans="1:21" x14ac:dyDescent="0.25">
      <c r="A7686" t="s">
        <v>702</v>
      </c>
      <c r="B7686">
        <v>212</v>
      </c>
      <c r="D7686">
        <v>15</v>
      </c>
      <c r="E7686">
        <v>60</v>
      </c>
      <c r="F7686">
        <v>9</v>
      </c>
      <c r="I7686">
        <v>15</v>
      </c>
      <c r="J7686">
        <v>60</v>
      </c>
      <c r="K7686">
        <v>9</v>
      </c>
      <c r="N7686">
        <v>15</v>
      </c>
      <c r="O7686">
        <v>60</v>
      </c>
      <c r="P7686">
        <v>9</v>
      </c>
      <c r="S7686">
        <v>15</v>
      </c>
      <c r="T7686">
        <v>60</v>
      </c>
      <c r="U7686">
        <v>9</v>
      </c>
    </row>
    <row r="7687" spans="1:21" x14ac:dyDescent="0.25">
      <c r="A7687" t="s">
        <v>43</v>
      </c>
      <c r="B7687">
        <v>212</v>
      </c>
      <c r="D7687">
        <v>35</v>
      </c>
      <c r="E7687">
        <v>35</v>
      </c>
      <c r="F7687">
        <v>26</v>
      </c>
      <c r="I7687">
        <v>35</v>
      </c>
      <c r="J7687">
        <v>35</v>
      </c>
      <c r="K7687">
        <v>26</v>
      </c>
      <c r="N7687">
        <v>0</v>
      </c>
      <c r="O7687">
        <v>0</v>
      </c>
      <c r="S7687">
        <v>0</v>
      </c>
      <c r="T7687">
        <v>0</v>
      </c>
    </row>
    <row r="7688" spans="1:21" x14ac:dyDescent="0.25">
      <c r="A7688" t="s">
        <v>44</v>
      </c>
      <c r="B7688">
        <v>212</v>
      </c>
      <c r="D7688">
        <v>5</v>
      </c>
      <c r="E7688">
        <v>5</v>
      </c>
      <c r="F7688">
        <v>20</v>
      </c>
      <c r="I7688">
        <v>5</v>
      </c>
      <c r="J7688">
        <v>5</v>
      </c>
      <c r="K7688">
        <v>20</v>
      </c>
      <c r="N7688">
        <v>0</v>
      </c>
      <c r="O7688">
        <v>0</v>
      </c>
      <c r="S7688">
        <v>0</v>
      </c>
      <c r="T7688">
        <v>0</v>
      </c>
    </row>
    <row r="7689" spans="1:21" x14ac:dyDescent="0.25">
      <c r="A7689" t="s">
        <v>47</v>
      </c>
      <c r="B7689">
        <v>212</v>
      </c>
      <c r="D7689">
        <v>4</v>
      </c>
      <c r="E7689">
        <v>4</v>
      </c>
      <c r="F7689">
        <v>4</v>
      </c>
      <c r="I7689">
        <v>8</v>
      </c>
      <c r="J7689">
        <v>8</v>
      </c>
      <c r="K7689">
        <v>8</v>
      </c>
      <c r="N7689">
        <v>6</v>
      </c>
      <c r="O7689">
        <v>6</v>
      </c>
      <c r="S7689">
        <v>2</v>
      </c>
      <c r="T7689">
        <v>2</v>
      </c>
    </row>
    <row r="7690" spans="1:21" x14ac:dyDescent="0.25">
      <c r="A7690" t="s">
        <v>703</v>
      </c>
      <c r="B7690">
        <v>212</v>
      </c>
      <c r="D7690">
        <v>0</v>
      </c>
      <c r="E7690">
        <v>0</v>
      </c>
      <c r="F7690">
        <v>0</v>
      </c>
      <c r="I7690">
        <v>0</v>
      </c>
      <c r="J7690">
        <v>0</v>
      </c>
      <c r="K7690">
        <v>0</v>
      </c>
      <c r="N7690">
        <v>0</v>
      </c>
      <c r="O7690">
        <v>0</v>
      </c>
      <c r="S7690">
        <v>0</v>
      </c>
      <c r="T7690">
        <v>0</v>
      </c>
    </row>
    <row r="7691" spans="1:21" x14ac:dyDescent="0.25">
      <c r="A7691" t="s">
        <v>704</v>
      </c>
      <c r="B7691">
        <v>212</v>
      </c>
      <c r="D7691">
        <v>0</v>
      </c>
      <c r="E7691">
        <v>0</v>
      </c>
      <c r="F7691">
        <v>0</v>
      </c>
      <c r="I7691">
        <v>0</v>
      </c>
      <c r="J7691">
        <v>0</v>
      </c>
      <c r="K7691">
        <v>0</v>
      </c>
      <c r="N7691">
        <v>0</v>
      </c>
      <c r="O7691">
        <v>0</v>
      </c>
      <c r="S7691">
        <v>0</v>
      </c>
      <c r="T7691">
        <v>0</v>
      </c>
    </row>
    <row r="7692" spans="1:21" x14ac:dyDescent="0.25">
      <c r="A7692" t="s">
        <v>705</v>
      </c>
      <c r="B7692">
        <v>212</v>
      </c>
      <c r="D7692">
        <v>0</v>
      </c>
      <c r="E7692">
        <v>0</v>
      </c>
      <c r="F7692">
        <v>0</v>
      </c>
      <c r="I7692">
        <v>0</v>
      </c>
      <c r="J7692">
        <v>0</v>
      </c>
      <c r="K7692">
        <v>0</v>
      </c>
      <c r="N7692">
        <v>0</v>
      </c>
      <c r="O7692">
        <v>0</v>
      </c>
      <c r="S7692">
        <v>0</v>
      </c>
      <c r="T7692">
        <v>0</v>
      </c>
    </row>
    <row r="7693" spans="1:21" x14ac:dyDescent="0.25">
      <c r="A7693" t="s">
        <v>706</v>
      </c>
      <c r="B7693">
        <v>212</v>
      </c>
      <c r="D7693">
        <v>0</v>
      </c>
      <c r="E7693">
        <v>0</v>
      </c>
      <c r="F7693">
        <v>0</v>
      </c>
      <c r="I7693">
        <v>0</v>
      </c>
      <c r="J7693">
        <v>0</v>
      </c>
      <c r="K7693">
        <v>0</v>
      </c>
      <c r="N7693">
        <v>0</v>
      </c>
      <c r="O7693">
        <v>0</v>
      </c>
      <c r="S7693">
        <v>0</v>
      </c>
      <c r="T7693">
        <v>0</v>
      </c>
    </row>
    <row r="7694" spans="1:21" x14ac:dyDescent="0.25">
      <c r="A7694" t="s">
        <v>707</v>
      </c>
      <c r="B7694">
        <v>212</v>
      </c>
      <c r="D7694">
        <v>1</v>
      </c>
      <c r="E7694">
        <v>1</v>
      </c>
      <c r="F7694">
        <v>1</v>
      </c>
      <c r="I7694">
        <v>1</v>
      </c>
      <c r="J7694">
        <v>1</v>
      </c>
      <c r="K7694">
        <v>1</v>
      </c>
      <c r="N7694">
        <v>0</v>
      </c>
      <c r="O7694">
        <v>0</v>
      </c>
      <c r="S7694">
        <v>0</v>
      </c>
      <c r="T7694">
        <v>0</v>
      </c>
    </row>
    <row r="7695" spans="1:21" x14ac:dyDescent="0.25">
      <c r="A7695" t="s">
        <v>708</v>
      </c>
      <c r="B7695">
        <v>212</v>
      </c>
      <c r="D7695">
        <v>5</v>
      </c>
      <c r="E7695">
        <v>5</v>
      </c>
      <c r="F7695">
        <v>20</v>
      </c>
      <c r="I7695">
        <v>5</v>
      </c>
      <c r="J7695">
        <v>5</v>
      </c>
      <c r="K7695">
        <v>20</v>
      </c>
    </row>
    <row r="7696" spans="1:21" x14ac:dyDescent="0.25">
      <c r="A7696" t="s">
        <v>709</v>
      </c>
      <c r="B7696">
        <v>212</v>
      </c>
      <c r="D7696">
        <v>30</v>
      </c>
      <c r="E7696">
        <v>30</v>
      </c>
      <c r="F7696">
        <v>6</v>
      </c>
      <c r="I7696">
        <v>30</v>
      </c>
      <c r="J7696">
        <v>30</v>
      </c>
      <c r="K7696">
        <v>6</v>
      </c>
    </row>
    <row r="7697" spans="1:21" x14ac:dyDescent="0.25">
      <c r="A7697" t="s">
        <v>710</v>
      </c>
      <c r="B7697">
        <v>212</v>
      </c>
      <c r="D7697">
        <v>3</v>
      </c>
      <c r="E7697">
        <v>3</v>
      </c>
      <c r="F7697">
        <v>3</v>
      </c>
      <c r="I7697">
        <v>3</v>
      </c>
      <c r="J7697">
        <v>3</v>
      </c>
      <c r="K7697">
        <v>3</v>
      </c>
    </row>
    <row r="7698" spans="1:21" x14ac:dyDescent="0.25">
      <c r="A7698" t="s">
        <v>711</v>
      </c>
      <c r="B7698">
        <v>212</v>
      </c>
      <c r="D7698">
        <v>0</v>
      </c>
      <c r="E7698">
        <v>0</v>
      </c>
      <c r="F7698">
        <v>0</v>
      </c>
      <c r="I7698">
        <v>0</v>
      </c>
      <c r="J7698">
        <v>0</v>
      </c>
      <c r="K7698">
        <v>0</v>
      </c>
    </row>
    <row r="7699" spans="1:21" x14ac:dyDescent="0.25">
      <c r="A7699" t="s">
        <v>712</v>
      </c>
      <c r="B7699">
        <v>212</v>
      </c>
      <c r="D7699">
        <v>0</v>
      </c>
      <c r="E7699">
        <v>0</v>
      </c>
      <c r="F7699">
        <v>0</v>
      </c>
      <c r="I7699">
        <v>0</v>
      </c>
      <c r="J7699">
        <v>0</v>
      </c>
      <c r="K7699">
        <v>0</v>
      </c>
    </row>
    <row r="7700" spans="1:21" x14ac:dyDescent="0.25">
      <c r="A7700" t="s">
        <v>713</v>
      </c>
      <c r="B7700">
        <v>212</v>
      </c>
      <c r="D7700">
        <v>0</v>
      </c>
      <c r="E7700">
        <v>0</v>
      </c>
      <c r="F7700">
        <v>0</v>
      </c>
      <c r="I7700">
        <v>0</v>
      </c>
      <c r="J7700">
        <v>0</v>
      </c>
      <c r="K7700">
        <v>0</v>
      </c>
    </row>
    <row r="7701" spans="1:21" x14ac:dyDescent="0.25">
      <c r="A7701" t="s">
        <v>718</v>
      </c>
      <c r="B7701">
        <v>212</v>
      </c>
      <c r="E7701">
        <v>0</v>
      </c>
      <c r="J7701">
        <v>0</v>
      </c>
      <c r="O7701">
        <v>0</v>
      </c>
      <c r="T7701">
        <v>0</v>
      </c>
    </row>
    <row r="7702" spans="1:21" x14ac:dyDescent="0.25">
      <c r="A7702" t="s">
        <v>405</v>
      </c>
      <c r="B7702">
        <v>212</v>
      </c>
      <c r="E7702">
        <v>0</v>
      </c>
    </row>
    <row r="7703" spans="1:21" x14ac:dyDescent="0.25">
      <c r="A7703" t="s">
        <v>719</v>
      </c>
      <c r="B7703">
        <v>212</v>
      </c>
      <c r="D7703">
        <v>0</v>
      </c>
      <c r="E7703">
        <v>0</v>
      </c>
      <c r="F7703">
        <v>0</v>
      </c>
      <c r="I7703">
        <v>0</v>
      </c>
      <c r="J7703">
        <v>0</v>
      </c>
      <c r="K7703">
        <v>0</v>
      </c>
      <c r="N7703">
        <v>0</v>
      </c>
      <c r="O7703">
        <v>0</v>
      </c>
      <c r="P7703">
        <v>0</v>
      </c>
      <c r="S7703">
        <v>0</v>
      </c>
      <c r="T7703">
        <v>0</v>
      </c>
      <c r="U7703">
        <v>0</v>
      </c>
    </row>
    <row r="7704" spans="1:21" x14ac:dyDescent="0.25">
      <c r="A7704" t="s">
        <v>34</v>
      </c>
      <c r="B7704">
        <v>220</v>
      </c>
      <c r="D7704">
        <v>899</v>
      </c>
      <c r="E7704">
        <v>899</v>
      </c>
      <c r="F7704">
        <v>899</v>
      </c>
      <c r="I7704">
        <v>919</v>
      </c>
      <c r="J7704">
        <v>919</v>
      </c>
      <c r="K7704">
        <v>919</v>
      </c>
      <c r="N7704">
        <v>200</v>
      </c>
      <c r="O7704">
        <v>200</v>
      </c>
      <c r="P7704">
        <v>200</v>
      </c>
      <c r="S7704">
        <v>357</v>
      </c>
      <c r="T7704">
        <v>357</v>
      </c>
      <c r="U7704">
        <v>357</v>
      </c>
    </row>
    <row r="7705" spans="1:21" x14ac:dyDescent="0.25">
      <c r="A7705" t="s">
        <v>35</v>
      </c>
      <c r="B7705">
        <v>220</v>
      </c>
      <c r="D7705">
        <v>200</v>
      </c>
      <c r="E7705">
        <v>919</v>
      </c>
      <c r="F7705">
        <v>357</v>
      </c>
      <c r="I7705">
        <v>357</v>
      </c>
      <c r="J7705">
        <v>899</v>
      </c>
      <c r="K7705">
        <v>200</v>
      </c>
      <c r="N7705">
        <v>919</v>
      </c>
      <c r="O7705">
        <v>357</v>
      </c>
      <c r="P7705">
        <v>899</v>
      </c>
      <c r="S7705">
        <v>899</v>
      </c>
      <c r="T7705">
        <v>200</v>
      </c>
      <c r="U7705">
        <v>919</v>
      </c>
    </row>
    <row r="7706" spans="1:21" x14ac:dyDescent="0.25">
      <c r="A7706" t="s">
        <v>36</v>
      </c>
      <c r="B7706">
        <v>220</v>
      </c>
      <c r="D7706">
        <v>0</v>
      </c>
      <c r="E7706">
        <v>1</v>
      </c>
      <c r="F7706">
        <v>1</v>
      </c>
      <c r="I7706">
        <v>0</v>
      </c>
      <c r="J7706">
        <v>1</v>
      </c>
      <c r="K7706">
        <v>0</v>
      </c>
      <c r="N7706">
        <v>0</v>
      </c>
      <c r="O7706">
        <v>1</v>
      </c>
      <c r="P7706">
        <v>0</v>
      </c>
      <c r="S7706">
        <v>0</v>
      </c>
      <c r="T7706">
        <v>1</v>
      </c>
      <c r="U7706">
        <v>0</v>
      </c>
    </row>
    <row r="7707" spans="1:21" x14ac:dyDescent="0.25">
      <c r="A7707" t="s">
        <v>37</v>
      </c>
      <c r="B7707">
        <v>220</v>
      </c>
      <c r="D7707">
        <v>0</v>
      </c>
      <c r="E7707">
        <v>1</v>
      </c>
      <c r="I7707">
        <v>0</v>
      </c>
      <c r="J7707">
        <v>3</v>
      </c>
      <c r="N7707">
        <v>0</v>
      </c>
      <c r="O7707">
        <v>3</v>
      </c>
      <c r="S7707">
        <v>0</v>
      </c>
      <c r="T7707">
        <v>3</v>
      </c>
    </row>
    <row r="7708" spans="1:21" x14ac:dyDescent="0.25">
      <c r="A7708" t="s">
        <v>38</v>
      </c>
      <c r="B7708">
        <v>220</v>
      </c>
      <c r="D7708">
        <v>12</v>
      </c>
      <c r="E7708">
        <v>12</v>
      </c>
      <c r="F7708">
        <v>12</v>
      </c>
      <c r="I7708">
        <v>12</v>
      </c>
      <c r="J7708">
        <v>12</v>
      </c>
      <c r="K7708">
        <v>12</v>
      </c>
      <c r="N7708">
        <v>12</v>
      </c>
      <c r="O7708">
        <v>12</v>
      </c>
      <c r="P7708">
        <v>12</v>
      </c>
      <c r="S7708">
        <v>12</v>
      </c>
      <c r="T7708">
        <v>12</v>
      </c>
      <c r="U7708">
        <v>12</v>
      </c>
    </row>
    <row r="7709" spans="1:21" x14ac:dyDescent="0.25">
      <c r="A7709" t="s">
        <v>39</v>
      </c>
      <c r="B7709">
        <v>220</v>
      </c>
      <c r="F7709">
        <v>50</v>
      </c>
    </row>
    <row r="7710" spans="1:21" x14ac:dyDescent="0.25">
      <c r="A7710" t="s">
        <v>694</v>
      </c>
      <c r="B7710">
        <v>220</v>
      </c>
      <c r="F7710">
        <v>25</v>
      </c>
    </row>
    <row r="7711" spans="1:21" x14ac:dyDescent="0.25">
      <c r="A7711" t="s">
        <v>40</v>
      </c>
      <c r="B7711">
        <v>220</v>
      </c>
      <c r="F7711">
        <v>1</v>
      </c>
    </row>
    <row r="7712" spans="1:21" x14ac:dyDescent="0.25">
      <c r="A7712" t="s">
        <v>41</v>
      </c>
      <c r="B7712">
        <v>220</v>
      </c>
    </row>
    <row r="7713" spans="1:21" x14ac:dyDescent="0.25">
      <c r="A7713" t="s">
        <v>42</v>
      </c>
      <c r="B7713">
        <v>220</v>
      </c>
      <c r="E7713">
        <v>30</v>
      </c>
      <c r="J7713">
        <v>25</v>
      </c>
      <c r="O7713">
        <v>30</v>
      </c>
      <c r="T7713">
        <v>30</v>
      </c>
    </row>
    <row r="7714" spans="1:21" x14ac:dyDescent="0.25">
      <c r="A7714" t="s">
        <v>876</v>
      </c>
      <c r="B7714">
        <v>220</v>
      </c>
      <c r="E7714">
        <v>0</v>
      </c>
      <c r="J7714">
        <v>0</v>
      </c>
      <c r="O7714">
        <v>1</v>
      </c>
      <c r="T7714">
        <v>1</v>
      </c>
    </row>
    <row r="7715" spans="1:21" x14ac:dyDescent="0.25">
      <c r="A7715" t="s">
        <v>48</v>
      </c>
      <c r="B7715">
        <v>220</v>
      </c>
      <c r="D7715">
        <v>1900</v>
      </c>
      <c r="E7715">
        <v>1900</v>
      </c>
      <c r="F7715">
        <v>1900</v>
      </c>
      <c r="I7715">
        <v>1900</v>
      </c>
      <c r="J7715">
        <v>1900</v>
      </c>
      <c r="K7715">
        <v>1900</v>
      </c>
      <c r="N7715">
        <v>1900</v>
      </c>
      <c r="O7715">
        <v>1900</v>
      </c>
      <c r="P7715">
        <v>1900</v>
      </c>
      <c r="S7715">
        <v>1900</v>
      </c>
      <c r="T7715">
        <v>1900</v>
      </c>
      <c r="U7715">
        <v>1900</v>
      </c>
    </row>
    <row r="7716" spans="1:21" x14ac:dyDescent="0.25">
      <c r="A7716" t="s">
        <v>696</v>
      </c>
      <c r="B7716">
        <v>220</v>
      </c>
      <c r="D7716">
        <v>0</v>
      </c>
      <c r="E7716">
        <v>1863</v>
      </c>
      <c r="F7716">
        <v>1863</v>
      </c>
      <c r="I7716">
        <v>0</v>
      </c>
      <c r="J7716">
        <v>1863</v>
      </c>
      <c r="K7716">
        <v>0</v>
      </c>
      <c r="N7716">
        <v>0</v>
      </c>
      <c r="O7716">
        <v>1863</v>
      </c>
      <c r="P7716">
        <v>0</v>
      </c>
      <c r="S7716">
        <v>0</v>
      </c>
      <c r="T7716">
        <v>1863</v>
      </c>
      <c r="U7716">
        <v>0</v>
      </c>
    </row>
    <row r="7717" spans="1:21" x14ac:dyDescent="0.25">
      <c r="A7717" t="s">
        <v>50</v>
      </c>
      <c r="B7717">
        <v>220</v>
      </c>
      <c r="D7717">
        <v>0</v>
      </c>
      <c r="E7717">
        <v>1863</v>
      </c>
      <c r="F7717">
        <v>1863</v>
      </c>
      <c r="I7717">
        <v>0</v>
      </c>
      <c r="J7717">
        <v>1863</v>
      </c>
      <c r="K7717">
        <v>0</v>
      </c>
      <c r="N7717">
        <v>0</v>
      </c>
      <c r="O7717">
        <v>1863</v>
      </c>
      <c r="P7717">
        <v>0</v>
      </c>
      <c r="S7717">
        <v>0</v>
      </c>
      <c r="T7717">
        <v>1863</v>
      </c>
      <c r="U7717">
        <v>0</v>
      </c>
    </row>
    <row r="7718" spans="1:21" x14ac:dyDescent="0.25">
      <c r="A7718" t="s">
        <v>697</v>
      </c>
      <c r="B7718">
        <v>220</v>
      </c>
      <c r="D7718">
        <v>1</v>
      </c>
      <c r="E7718">
        <v>1</v>
      </c>
      <c r="F7718">
        <v>1</v>
      </c>
      <c r="I7718">
        <v>1</v>
      </c>
      <c r="J7718">
        <v>1</v>
      </c>
      <c r="K7718">
        <v>1</v>
      </c>
      <c r="N7718">
        <v>1</v>
      </c>
      <c r="O7718">
        <v>1</v>
      </c>
      <c r="P7718">
        <v>1</v>
      </c>
      <c r="S7718">
        <v>1</v>
      </c>
      <c r="T7718">
        <v>1</v>
      </c>
      <c r="U7718">
        <v>1</v>
      </c>
    </row>
    <row r="7719" spans="1:21" x14ac:dyDescent="0.25">
      <c r="A7719" t="s">
        <v>51</v>
      </c>
      <c r="B7719">
        <v>220</v>
      </c>
      <c r="D7719">
        <v>0</v>
      </c>
      <c r="E7719">
        <v>0</v>
      </c>
      <c r="F7719">
        <v>0</v>
      </c>
      <c r="I7719">
        <v>0</v>
      </c>
      <c r="J7719">
        <v>0</v>
      </c>
      <c r="K7719">
        <v>0</v>
      </c>
      <c r="N7719">
        <v>0</v>
      </c>
      <c r="O7719">
        <v>0</v>
      </c>
      <c r="P7719">
        <v>0</v>
      </c>
      <c r="S7719">
        <v>0</v>
      </c>
      <c r="T7719">
        <v>0</v>
      </c>
      <c r="U7719">
        <v>0</v>
      </c>
    </row>
    <row r="7720" spans="1:21" x14ac:dyDescent="0.25">
      <c r="A7720" t="s">
        <v>53</v>
      </c>
      <c r="B7720">
        <v>220</v>
      </c>
      <c r="D7720">
        <v>0</v>
      </c>
      <c r="E7720">
        <v>0</v>
      </c>
      <c r="F7720">
        <v>0</v>
      </c>
      <c r="I7720">
        <v>0</v>
      </c>
      <c r="J7720">
        <v>0</v>
      </c>
      <c r="K7720">
        <v>0</v>
      </c>
      <c r="N7720">
        <v>0</v>
      </c>
      <c r="O7720">
        <v>0</v>
      </c>
      <c r="P7720">
        <v>0</v>
      </c>
      <c r="S7720">
        <v>0</v>
      </c>
      <c r="T7720">
        <v>0</v>
      </c>
      <c r="U7720">
        <v>0</v>
      </c>
    </row>
    <row r="7721" spans="1:21" x14ac:dyDescent="0.25">
      <c r="A7721" t="s">
        <v>54</v>
      </c>
      <c r="B7721">
        <v>220</v>
      </c>
      <c r="D7721">
        <v>0</v>
      </c>
      <c r="E7721">
        <v>0</v>
      </c>
      <c r="F7721">
        <v>0</v>
      </c>
      <c r="I7721">
        <v>0</v>
      </c>
      <c r="J7721">
        <v>0</v>
      </c>
      <c r="K7721">
        <v>0</v>
      </c>
      <c r="N7721">
        <v>0</v>
      </c>
      <c r="O7721">
        <v>0</v>
      </c>
      <c r="P7721">
        <v>0</v>
      </c>
      <c r="S7721">
        <v>0</v>
      </c>
      <c r="T7721">
        <v>0</v>
      </c>
      <c r="U7721">
        <v>0</v>
      </c>
    </row>
    <row r="7722" spans="1:21" x14ac:dyDescent="0.25">
      <c r="A7722" t="s">
        <v>55</v>
      </c>
      <c r="B7722">
        <v>220</v>
      </c>
      <c r="D7722">
        <v>0</v>
      </c>
      <c r="E7722">
        <v>0</v>
      </c>
      <c r="F7722">
        <v>0</v>
      </c>
      <c r="I7722">
        <v>0</v>
      </c>
      <c r="J7722">
        <v>0</v>
      </c>
      <c r="K7722">
        <v>0</v>
      </c>
      <c r="N7722">
        <v>0</v>
      </c>
      <c r="O7722">
        <v>0</v>
      </c>
      <c r="P7722">
        <v>0</v>
      </c>
      <c r="S7722">
        <v>0</v>
      </c>
      <c r="T7722">
        <v>0</v>
      </c>
      <c r="U7722">
        <v>0</v>
      </c>
    </row>
    <row r="7723" spans="1:21" x14ac:dyDescent="0.25">
      <c r="A7723" t="s">
        <v>56</v>
      </c>
      <c r="B7723">
        <v>220</v>
      </c>
      <c r="D7723">
        <v>0.92</v>
      </c>
      <c r="E7723">
        <v>0.92</v>
      </c>
      <c r="F7723">
        <v>0.92</v>
      </c>
      <c r="I7723">
        <v>0.92</v>
      </c>
      <c r="J7723">
        <v>0.92</v>
      </c>
      <c r="K7723">
        <v>0.92</v>
      </c>
      <c r="N7723">
        <v>0.92</v>
      </c>
      <c r="O7723">
        <v>0.92</v>
      </c>
      <c r="P7723">
        <v>0.92</v>
      </c>
      <c r="S7723">
        <v>0.92</v>
      </c>
      <c r="T7723">
        <v>0.92</v>
      </c>
      <c r="U7723">
        <v>0.92</v>
      </c>
    </row>
    <row r="7724" spans="1:21" x14ac:dyDescent="0.25">
      <c r="A7724" t="s">
        <v>57</v>
      </c>
      <c r="B7724">
        <v>220</v>
      </c>
      <c r="D7724">
        <v>100</v>
      </c>
      <c r="E7724">
        <v>100</v>
      </c>
      <c r="F7724">
        <v>100</v>
      </c>
      <c r="I7724">
        <v>100</v>
      </c>
      <c r="J7724">
        <v>100</v>
      </c>
      <c r="K7724">
        <v>100</v>
      </c>
      <c r="N7724">
        <v>100</v>
      </c>
      <c r="O7724">
        <v>100</v>
      </c>
      <c r="P7724">
        <v>100</v>
      </c>
      <c r="S7724">
        <v>100</v>
      </c>
      <c r="T7724">
        <v>100</v>
      </c>
      <c r="U7724">
        <v>100</v>
      </c>
    </row>
    <row r="7725" spans="1:21" x14ac:dyDescent="0.25">
      <c r="A7725" t="s">
        <v>58</v>
      </c>
      <c r="B7725">
        <v>220</v>
      </c>
      <c r="D7725">
        <v>2</v>
      </c>
      <c r="E7725">
        <v>2</v>
      </c>
      <c r="F7725">
        <v>2</v>
      </c>
      <c r="I7725">
        <v>2</v>
      </c>
      <c r="J7725">
        <v>2</v>
      </c>
      <c r="K7725">
        <v>2</v>
      </c>
      <c r="N7725">
        <v>2</v>
      </c>
      <c r="O7725">
        <v>2</v>
      </c>
      <c r="P7725">
        <v>2</v>
      </c>
      <c r="S7725">
        <v>2</v>
      </c>
      <c r="T7725">
        <v>2</v>
      </c>
      <c r="U7725">
        <v>2</v>
      </c>
    </row>
    <row r="7726" spans="1:21" x14ac:dyDescent="0.25">
      <c r="A7726" t="s">
        <v>59</v>
      </c>
      <c r="B7726">
        <v>220</v>
      </c>
      <c r="D7726">
        <v>0</v>
      </c>
      <c r="E7726">
        <v>0</v>
      </c>
      <c r="F7726">
        <v>0</v>
      </c>
      <c r="I7726">
        <v>0</v>
      </c>
      <c r="J7726">
        <v>0</v>
      </c>
      <c r="K7726">
        <v>0</v>
      </c>
      <c r="N7726">
        <v>0</v>
      </c>
      <c r="O7726">
        <v>0</v>
      </c>
      <c r="P7726">
        <v>0</v>
      </c>
      <c r="S7726">
        <v>0</v>
      </c>
      <c r="T7726">
        <v>0</v>
      </c>
      <c r="U7726">
        <v>0</v>
      </c>
    </row>
    <row r="7727" spans="1:21" x14ac:dyDescent="0.25">
      <c r="A7727" t="s">
        <v>698</v>
      </c>
      <c r="B7727">
        <v>220</v>
      </c>
      <c r="E7727">
        <v>0</v>
      </c>
      <c r="J7727">
        <v>0</v>
      </c>
      <c r="O7727">
        <v>0</v>
      </c>
      <c r="T7727">
        <v>0</v>
      </c>
    </row>
    <row r="7728" spans="1:21" x14ac:dyDescent="0.25">
      <c r="A7728" t="s">
        <v>677</v>
      </c>
      <c r="B7728">
        <v>220</v>
      </c>
      <c r="E7728">
        <v>323</v>
      </c>
      <c r="J7728">
        <v>623</v>
      </c>
      <c r="O7728">
        <v>377</v>
      </c>
      <c r="T7728">
        <v>416</v>
      </c>
    </row>
    <row r="7729" spans="1:21" x14ac:dyDescent="0.25">
      <c r="A7729" t="s">
        <v>78</v>
      </c>
      <c r="B7729">
        <v>220</v>
      </c>
      <c r="E7729">
        <v>7.3</v>
      </c>
      <c r="J7729">
        <v>17</v>
      </c>
      <c r="O7729">
        <v>8.6</v>
      </c>
      <c r="T7729">
        <v>9.5</v>
      </c>
    </row>
    <row r="7730" spans="1:21" x14ac:dyDescent="0.25">
      <c r="A7730" t="s">
        <v>699</v>
      </c>
      <c r="B7730">
        <v>220</v>
      </c>
      <c r="F7730">
        <v>0</v>
      </c>
      <c r="K7730">
        <v>0</v>
      </c>
      <c r="P7730">
        <v>0</v>
      </c>
      <c r="U7730">
        <v>0</v>
      </c>
    </row>
    <row r="7731" spans="1:21" x14ac:dyDescent="0.25">
      <c r="A7731" t="s">
        <v>700</v>
      </c>
      <c r="B7731">
        <v>220</v>
      </c>
      <c r="D7731">
        <v>0</v>
      </c>
      <c r="E7731">
        <v>0</v>
      </c>
      <c r="F7731">
        <v>1</v>
      </c>
      <c r="I7731">
        <v>0</v>
      </c>
      <c r="J7731">
        <v>0</v>
      </c>
      <c r="K7731">
        <v>1</v>
      </c>
      <c r="N7731">
        <v>0</v>
      </c>
      <c r="O7731">
        <v>0</v>
      </c>
      <c r="P7731">
        <v>1</v>
      </c>
      <c r="S7731">
        <v>0</v>
      </c>
      <c r="T7731">
        <v>0</v>
      </c>
      <c r="U7731">
        <v>1</v>
      </c>
    </row>
    <row r="7732" spans="1:21" x14ac:dyDescent="0.25">
      <c r="A7732" t="s">
        <v>701</v>
      </c>
      <c r="B7732">
        <v>220</v>
      </c>
      <c r="D7732">
        <v>0</v>
      </c>
      <c r="E7732">
        <v>0</v>
      </c>
      <c r="F7732">
        <v>0</v>
      </c>
      <c r="I7732">
        <v>0</v>
      </c>
      <c r="J7732">
        <v>0</v>
      </c>
      <c r="K7732">
        <v>0</v>
      </c>
      <c r="N7732">
        <v>0</v>
      </c>
      <c r="O7732">
        <v>0</v>
      </c>
      <c r="P7732">
        <v>0</v>
      </c>
      <c r="S7732">
        <v>0</v>
      </c>
      <c r="T7732">
        <v>0</v>
      </c>
      <c r="U7732">
        <v>0</v>
      </c>
    </row>
    <row r="7733" spans="1:21" x14ac:dyDescent="0.25">
      <c r="A7733" t="s">
        <v>52</v>
      </c>
      <c r="B7733">
        <v>220</v>
      </c>
      <c r="D7733">
        <v>1</v>
      </c>
      <c r="E7733">
        <v>1</v>
      </c>
      <c r="F7733">
        <v>1</v>
      </c>
      <c r="I7733">
        <v>1</v>
      </c>
      <c r="J7733">
        <v>1</v>
      </c>
      <c r="K7733">
        <v>1</v>
      </c>
      <c r="N7733">
        <v>1</v>
      </c>
      <c r="O7733">
        <v>1</v>
      </c>
      <c r="P7733">
        <v>1</v>
      </c>
      <c r="S7733">
        <v>1</v>
      </c>
      <c r="T7733">
        <v>1</v>
      </c>
      <c r="U7733">
        <v>1</v>
      </c>
    </row>
    <row r="7734" spans="1:21" x14ac:dyDescent="0.25">
      <c r="A7734" t="s">
        <v>702</v>
      </c>
      <c r="B7734">
        <v>220</v>
      </c>
      <c r="D7734">
        <v>15</v>
      </c>
      <c r="E7734">
        <v>60</v>
      </c>
      <c r="F7734">
        <v>9</v>
      </c>
      <c r="I7734">
        <v>15</v>
      </c>
      <c r="J7734">
        <v>60</v>
      </c>
      <c r="K7734">
        <v>9</v>
      </c>
      <c r="N7734">
        <v>15</v>
      </c>
      <c r="O7734">
        <v>60</v>
      </c>
      <c r="P7734">
        <v>9</v>
      </c>
      <c r="S7734">
        <v>15</v>
      </c>
      <c r="T7734">
        <v>60</v>
      </c>
      <c r="U7734">
        <v>9</v>
      </c>
    </row>
    <row r="7735" spans="1:21" x14ac:dyDescent="0.25">
      <c r="A7735" t="s">
        <v>43</v>
      </c>
      <c r="B7735">
        <v>220</v>
      </c>
      <c r="D7735">
        <v>80</v>
      </c>
      <c r="E7735">
        <v>35</v>
      </c>
      <c r="F7735">
        <v>26</v>
      </c>
      <c r="I7735">
        <v>80</v>
      </c>
      <c r="J7735">
        <v>35</v>
      </c>
      <c r="N7735">
        <v>80</v>
      </c>
      <c r="O7735">
        <v>35</v>
      </c>
      <c r="S7735">
        <v>80</v>
      </c>
      <c r="T7735">
        <v>35</v>
      </c>
    </row>
    <row r="7736" spans="1:21" x14ac:dyDescent="0.25">
      <c r="A7736" t="s">
        <v>44</v>
      </c>
      <c r="B7736">
        <v>220</v>
      </c>
      <c r="D7736">
        <v>50</v>
      </c>
      <c r="E7736">
        <v>5</v>
      </c>
      <c r="F7736">
        <v>20</v>
      </c>
      <c r="I7736">
        <v>50</v>
      </c>
      <c r="J7736">
        <v>5</v>
      </c>
      <c r="N7736">
        <v>50</v>
      </c>
      <c r="O7736">
        <v>5</v>
      </c>
      <c r="S7736">
        <v>50</v>
      </c>
      <c r="T7736">
        <v>5</v>
      </c>
    </row>
    <row r="7737" spans="1:21" x14ac:dyDescent="0.25">
      <c r="A7737" t="s">
        <v>718</v>
      </c>
      <c r="B7737">
        <v>220</v>
      </c>
      <c r="E7737">
        <v>0</v>
      </c>
      <c r="J7737">
        <v>0</v>
      </c>
      <c r="O7737">
        <v>0</v>
      </c>
      <c r="T7737">
        <v>0</v>
      </c>
    </row>
    <row r="7738" spans="1:21" x14ac:dyDescent="0.25">
      <c r="A7738" t="s">
        <v>405</v>
      </c>
      <c r="B7738">
        <v>220</v>
      </c>
      <c r="E7738">
        <v>0</v>
      </c>
    </row>
    <row r="7739" spans="1:21" x14ac:dyDescent="0.25">
      <c r="A7739" t="s">
        <v>719</v>
      </c>
      <c r="B7739">
        <v>220</v>
      </c>
      <c r="D7739">
        <v>0</v>
      </c>
      <c r="E7739">
        <v>0</v>
      </c>
      <c r="F7739">
        <v>0</v>
      </c>
      <c r="I7739">
        <v>0</v>
      </c>
      <c r="J7739">
        <v>0</v>
      </c>
      <c r="K7739">
        <v>0</v>
      </c>
      <c r="N7739">
        <v>0</v>
      </c>
      <c r="O7739">
        <v>0</v>
      </c>
      <c r="P7739">
        <v>0</v>
      </c>
      <c r="S7739">
        <v>0</v>
      </c>
      <c r="T7739">
        <v>0</v>
      </c>
      <c r="U7739">
        <v>0</v>
      </c>
    </row>
    <row r="7740" spans="1:21" x14ac:dyDescent="0.25">
      <c r="A7740" t="s">
        <v>34</v>
      </c>
      <c r="B7740">
        <v>250</v>
      </c>
      <c r="D7740">
        <v>4450</v>
      </c>
      <c r="E7740">
        <v>4450</v>
      </c>
      <c r="F7740">
        <v>4450</v>
      </c>
      <c r="I7740">
        <v>101</v>
      </c>
      <c r="J7740">
        <v>101</v>
      </c>
      <c r="K7740">
        <v>101</v>
      </c>
      <c r="N7740">
        <v>242</v>
      </c>
      <c r="O7740">
        <v>242</v>
      </c>
      <c r="P7740">
        <v>242</v>
      </c>
      <c r="S7740">
        <v>243</v>
      </c>
      <c r="T7740">
        <v>243</v>
      </c>
      <c r="U7740">
        <v>243</v>
      </c>
    </row>
    <row r="7741" spans="1:21" x14ac:dyDescent="0.25">
      <c r="A7741" t="s">
        <v>35</v>
      </c>
      <c r="B7741">
        <v>250</v>
      </c>
      <c r="D7741">
        <v>242</v>
      </c>
      <c r="E7741">
        <v>101</v>
      </c>
      <c r="F7741">
        <v>243</v>
      </c>
      <c r="I7741">
        <v>243</v>
      </c>
      <c r="J7741">
        <v>4450</v>
      </c>
      <c r="K7741">
        <v>242</v>
      </c>
      <c r="N7741">
        <v>101</v>
      </c>
      <c r="O7741">
        <v>243</v>
      </c>
      <c r="P7741">
        <v>4450</v>
      </c>
      <c r="S7741">
        <v>4450</v>
      </c>
      <c r="T7741">
        <v>242</v>
      </c>
      <c r="U7741">
        <v>101</v>
      </c>
    </row>
    <row r="7742" spans="1:21" x14ac:dyDescent="0.25">
      <c r="A7742" t="s">
        <v>36</v>
      </c>
      <c r="B7742">
        <v>250</v>
      </c>
      <c r="D7742">
        <v>0</v>
      </c>
      <c r="E7742">
        <v>3</v>
      </c>
      <c r="F7742">
        <v>1</v>
      </c>
      <c r="I7742">
        <v>2</v>
      </c>
      <c r="J7742">
        <v>2</v>
      </c>
      <c r="K7742">
        <v>0</v>
      </c>
      <c r="N7742">
        <v>1</v>
      </c>
      <c r="O7742">
        <v>2</v>
      </c>
      <c r="P7742">
        <v>0</v>
      </c>
      <c r="S7742">
        <v>0</v>
      </c>
      <c r="T7742">
        <v>0</v>
      </c>
      <c r="U7742">
        <v>0</v>
      </c>
    </row>
    <row r="7743" spans="1:21" x14ac:dyDescent="0.25">
      <c r="A7743" t="s">
        <v>37</v>
      </c>
      <c r="B7743">
        <v>250</v>
      </c>
      <c r="D7743">
        <v>0</v>
      </c>
      <c r="E7743">
        <v>0</v>
      </c>
      <c r="I7743">
        <v>0</v>
      </c>
      <c r="J7743">
        <v>0</v>
      </c>
      <c r="N7743">
        <v>0</v>
      </c>
      <c r="O7743">
        <v>3</v>
      </c>
      <c r="S7743">
        <v>0</v>
      </c>
      <c r="T7743">
        <v>0</v>
      </c>
    </row>
    <row r="7744" spans="1:21" x14ac:dyDescent="0.25">
      <c r="A7744" t="s">
        <v>38</v>
      </c>
      <c r="B7744">
        <v>250</v>
      </c>
      <c r="D7744">
        <v>12</v>
      </c>
      <c r="E7744">
        <v>12</v>
      </c>
      <c r="F7744">
        <v>12</v>
      </c>
      <c r="I7744">
        <v>12</v>
      </c>
      <c r="J7744">
        <v>12</v>
      </c>
      <c r="K7744">
        <v>12</v>
      </c>
      <c r="N7744">
        <v>12</v>
      </c>
      <c r="O7744">
        <v>12</v>
      </c>
      <c r="P7744">
        <v>12</v>
      </c>
      <c r="S7744">
        <v>12</v>
      </c>
      <c r="T7744">
        <v>12</v>
      </c>
      <c r="U7744">
        <v>12</v>
      </c>
    </row>
    <row r="7745" spans="1:21" x14ac:dyDescent="0.25">
      <c r="A7745" t="s">
        <v>39</v>
      </c>
      <c r="B7745">
        <v>250</v>
      </c>
      <c r="D7745">
        <v>250</v>
      </c>
      <c r="F7745">
        <v>150</v>
      </c>
      <c r="P7745">
        <v>400</v>
      </c>
    </row>
    <row r="7746" spans="1:21" x14ac:dyDescent="0.25">
      <c r="A7746" t="s">
        <v>694</v>
      </c>
      <c r="B7746">
        <v>250</v>
      </c>
      <c r="D7746">
        <v>25</v>
      </c>
      <c r="F7746">
        <v>25</v>
      </c>
      <c r="P7746">
        <v>25</v>
      </c>
    </row>
    <row r="7747" spans="1:21" x14ac:dyDescent="0.25">
      <c r="A7747" t="s">
        <v>40</v>
      </c>
      <c r="B7747">
        <v>250</v>
      </c>
      <c r="D7747">
        <v>1</v>
      </c>
      <c r="F7747">
        <v>1</v>
      </c>
      <c r="P7747">
        <v>1</v>
      </c>
    </row>
    <row r="7748" spans="1:21" x14ac:dyDescent="0.25">
      <c r="A7748" t="s">
        <v>41</v>
      </c>
      <c r="B7748">
        <v>250</v>
      </c>
    </row>
    <row r="7749" spans="1:21" x14ac:dyDescent="0.25">
      <c r="A7749" t="s">
        <v>42</v>
      </c>
      <c r="B7749">
        <v>250</v>
      </c>
      <c r="E7749">
        <v>40</v>
      </c>
      <c r="J7749">
        <v>40</v>
      </c>
      <c r="O7749">
        <v>45</v>
      </c>
      <c r="T7749">
        <v>45</v>
      </c>
    </row>
    <row r="7750" spans="1:21" x14ac:dyDescent="0.25">
      <c r="A7750" t="s">
        <v>45</v>
      </c>
      <c r="B7750">
        <v>250</v>
      </c>
      <c r="E7750">
        <v>4</v>
      </c>
      <c r="I7750">
        <v>3</v>
      </c>
      <c r="J7750">
        <v>3</v>
      </c>
      <c r="N7750">
        <v>2</v>
      </c>
      <c r="O7750">
        <v>2</v>
      </c>
    </row>
    <row r="7751" spans="1:21" x14ac:dyDescent="0.25">
      <c r="A7751" t="s">
        <v>740</v>
      </c>
      <c r="B7751">
        <v>250</v>
      </c>
      <c r="J7751">
        <v>8</v>
      </c>
    </row>
    <row r="7752" spans="1:21" x14ac:dyDescent="0.25">
      <c r="A7752" t="s">
        <v>741</v>
      </c>
      <c r="B7752">
        <v>250</v>
      </c>
      <c r="J7752">
        <v>4</v>
      </c>
    </row>
    <row r="7753" spans="1:21" x14ac:dyDescent="0.25">
      <c r="A7753" t="s">
        <v>46</v>
      </c>
      <c r="B7753">
        <v>250</v>
      </c>
      <c r="F7753">
        <v>4</v>
      </c>
    </row>
    <row r="7754" spans="1:21" x14ac:dyDescent="0.25">
      <c r="A7754" t="s">
        <v>49</v>
      </c>
      <c r="B7754">
        <v>250</v>
      </c>
      <c r="D7754">
        <v>4</v>
      </c>
      <c r="E7754">
        <v>6</v>
      </c>
      <c r="F7754">
        <v>6</v>
      </c>
      <c r="I7754">
        <v>6</v>
      </c>
      <c r="J7754">
        <v>6</v>
      </c>
      <c r="K7754">
        <v>4</v>
      </c>
      <c r="N7754">
        <v>6</v>
      </c>
      <c r="O7754">
        <v>6</v>
      </c>
      <c r="P7754">
        <v>4</v>
      </c>
      <c r="S7754">
        <v>4</v>
      </c>
      <c r="T7754">
        <v>4</v>
      </c>
      <c r="U7754">
        <v>4</v>
      </c>
    </row>
    <row r="7755" spans="1:21" x14ac:dyDescent="0.25">
      <c r="A7755" t="s">
        <v>695</v>
      </c>
      <c r="B7755">
        <v>250</v>
      </c>
      <c r="D7755">
        <v>0</v>
      </c>
      <c r="E7755">
        <v>0</v>
      </c>
      <c r="F7755">
        <v>0</v>
      </c>
      <c r="I7755">
        <v>0</v>
      </c>
      <c r="J7755">
        <v>0</v>
      </c>
      <c r="K7755">
        <v>0</v>
      </c>
      <c r="N7755">
        <v>0</v>
      </c>
      <c r="O7755">
        <v>0</v>
      </c>
      <c r="P7755">
        <v>0</v>
      </c>
      <c r="S7755">
        <v>0</v>
      </c>
      <c r="T7755">
        <v>0</v>
      </c>
      <c r="U7755">
        <v>0</v>
      </c>
    </row>
    <row r="7756" spans="1:21" x14ac:dyDescent="0.25">
      <c r="A7756" t="s">
        <v>48</v>
      </c>
      <c r="B7756">
        <v>250</v>
      </c>
      <c r="D7756">
        <v>1900</v>
      </c>
      <c r="E7756">
        <v>1900</v>
      </c>
      <c r="F7756">
        <v>1900</v>
      </c>
      <c r="I7756">
        <v>1900</v>
      </c>
      <c r="J7756">
        <v>1900</v>
      </c>
      <c r="K7756">
        <v>1900</v>
      </c>
      <c r="N7756">
        <v>1900</v>
      </c>
      <c r="O7756">
        <v>1900</v>
      </c>
      <c r="P7756">
        <v>1900</v>
      </c>
      <c r="S7756">
        <v>1900</v>
      </c>
      <c r="T7756">
        <v>1900</v>
      </c>
      <c r="U7756">
        <v>1900</v>
      </c>
    </row>
    <row r="7757" spans="1:21" x14ac:dyDescent="0.25">
      <c r="A7757" t="s">
        <v>696</v>
      </c>
      <c r="B7757">
        <v>250</v>
      </c>
      <c r="D7757">
        <v>0</v>
      </c>
      <c r="E7757">
        <v>5085</v>
      </c>
      <c r="F7757">
        <v>1583</v>
      </c>
      <c r="I7757">
        <v>3433</v>
      </c>
      <c r="J7757">
        <v>3539</v>
      </c>
      <c r="K7757">
        <v>0</v>
      </c>
      <c r="N7757">
        <v>1610</v>
      </c>
      <c r="O7757">
        <v>3276</v>
      </c>
      <c r="P7757">
        <v>0</v>
      </c>
      <c r="S7757">
        <v>0</v>
      </c>
      <c r="T7757">
        <v>0</v>
      </c>
      <c r="U7757">
        <v>0</v>
      </c>
    </row>
    <row r="7758" spans="1:21" x14ac:dyDescent="0.25">
      <c r="A7758" t="s">
        <v>50</v>
      </c>
      <c r="B7758">
        <v>250</v>
      </c>
      <c r="D7758">
        <v>0</v>
      </c>
      <c r="E7758">
        <v>5085</v>
      </c>
      <c r="F7758">
        <v>1583</v>
      </c>
      <c r="I7758">
        <v>3433</v>
      </c>
      <c r="J7758">
        <v>3539</v>
      </c>
      <c r="K7758">
        <v>0</v>
      </c>
      <c r="N7758">
        <v>1610</v>
      </c>
      <c r="O7758">
        <v>3276</v>
      </c>
      <c r="P7758">
        <v>0</v>
      </c>
      <c r="S7758">
        <v>0</v>
      </c>
      <c r="T7758">
        <v>0</v>
      </c>
      <c r="U7758">
        <v>0</v>
      </c>
    </row>
    <row r="7759" spans="1:21" x14ac:dyDescent="0.25">
      <c r="A7759" t="s">
        <v>697</v>
      </c>
      <c r="B7759">
        <v>250</v>
      </c>
      <c r="D7759">
        <v>1</v>
      </c>
      <c r="E7759">
        <v>1</v>
      </c>
      <c r="F7759">
        <v>1</v>
      </c>
      <c r="I7759">
        <v>1</v>
      </c>
      <c r="J7759">
        <v>1</v>
      </c>
      <c r="K7759">
        <v>1</v>
      </c>
      <c r="N7759">
        <v>1</v>
      </c>
      <c r="O7759">
        <v>1</v>
      </c>
      <c r="P7759">
        <v>1</v>
      </c>
      <c r="S7759">
        <v>1</v>
      </c>
      <c r="T7759">
        <v>1</v>
      </c>
      <c r="U7759">
        <v>1</v>
      </c>
    </row>
    <row r="7760" spans="1:21" x14ac:dyDescent="0.25">
      <c r="A7760" t="s">
        <v>51</v>
      </c>
      <c r="B7760">
        <v>250</v>
      </c>
      <c r="D7760">
        <v>0</v>
      </c>
      <c r="E7760">
        <v>0</v>
      </c>
      <c r="F7760">
        <v>91</v>
      </c>
      <c r="I7760">
        <v>0</v>
      </c>
      <c r="J7760">
        <v>0</v>
      </c>
      <c r="K7760">
        <v>0</v>
      </c>
      <c r="N7760">
        <v>0</v>
      </c>
      <c r="O7760">
        <v>6</v>
      </c>
      <c r="P7760">
        <v>0</v>
      </c>
      <c r="S7760">
        <v>0</v>
      </c>
      <c r="T7760">
        <v>0</v>
      </c>
      <c r="U7760">
        <v>0</v>
      </c>
    </row>
    <row r="7761" spans="1:21" x14ac:dyDescent="0.25">
      <c r="A7761" t="s">
        <v>53</v>
      </c>
      <c r="B7761">
        <v>250</v>
      </c>
      <c r="D7761">
        <v>0</v>
      </c>
      <c r="E7761">
        <v>388</v>
      </c>
      <c r="F7761">
        <v>270</v>
      </c>
      <c r="I7761">
        <v>1075</v>
      </c>
      <c r="J7761">
        <v>565</v>
      </c>
      <c r="K7761">
        <v>0</v>
      </c>
      <c r="N7761">
        <v>246</v>
      </c>
      <c r="O7761">
        <v>160</v>
      </c>
      <c r="P7761">
        <v>34</v>
      </c>
      <c r="S7761">
        <v>0</v>
      </c>
      <c r="T7761">
        <v>0</v>
      </c>
      <c r="U7761">
        <v>0</v>
      </c>
    </row>
    <row r="7762" spans="1:21" x14ac:dyDescent="0.25">
      <c r="A7762" t="s">
        <v>54</v>
      </c>
      <c r="B7762">
        <v>250</v>
      </c>
      <c r="D7762">
        <v>0</v>
      </c>
      <c r="E7762">
        <v>0</v>
      </c>
      <c r="F7762">
        <v>0</v>
      </c>
      <c r="I7762">
        <v>0</v>
      </c>
      <c r="J7762">
        <v>0</v>
      </c>
      <c r="K7762">
        <v>0</v>
      </c>
      <c r="N7762">
        <v>0</v>
      </c>
      <c r="O7762">
        <v>0</v>
      </c>
      <c r="P7762">
        <v>0</v>
      </c>
      <c r="S7762">
        <v>0</v>
      </c>
      <c r="T7762">
        <v>0</v>
      </c>
      <c r="U7762">
        <v>0</v>
      </c>
    </row>
    <row r="7763" spans="1:21" x14ac:dyDescent="0.25">
      <c r="A7763" t="s">
        <v>55</v>
      </c>
      <c r="B7763">
        <v>250</v>
      </c>
      <c r="D7763">
        <v>0</v>
      </c>
      <c r="E7763">
        <v>0</v>
      </c>
      <c r="F7763">
        <v>0</v>
      </c>
      <c r="I7763">
        <v>0</v>
      </c>
      <c r="J7763">
        <v>0</v>
      </c>
      <c r="K7763">
        <v>0</v>
      </c>
      <c r="N7763">
        <v>0</v>
      </c>
      <c r="O7763">
        <v>0</v>
      </c>
      <c r="P7763">
        <v>0</v>
      </c>
      <c r="S7763">
        <v>0</v>
      </c>
      <c r="T7763">
        <v>0</v>
      </c>
      <c r="U7763">
        <v>0</v>
      </c>
    </row>
    <row r="7764" spans="1:21" x14ac:dyDescent="0.25">
      <c r="A7764" t="s">
        <v>56</v>
      </c>
      <c r="B7764">
        <v>250</v>
      </c>
      <c r="D7764">
        <v>1</v>
      </c>
      <c r="E7764">
        <v>0.92</v>
      </c>
      <c r="F7764">
        <v>0.92</v>
      </c>
      <c r="I7764">
        <v>0.92</v>
      </c>
      <c r="J7764">
        <v>0.92</v>
      </c>
      <c r="K7764">
        <v>1</v>
      </c>
      <c r="N7764">
        <v>0.92</v>
      </c>
      <c r="O7764">
        <v>0.92</v>
      </c>
      <c r="P7764">
        <v>0.92</v>
      </c>
      <c r="S7764">
        <v>1</v>
      </c>
      <c r="T7764">
        <v>1</v>
      </c>
      <c r="U7764">
        <v>1</v>
      </c>
    </row>
    <row r="7765" spans="1:21" x14ac:dyDescent="0.25">
      <c r="A7765" t="s">
        <v>57</v>
      </c>
      <c r="B7765">
        <v>250</v>
      </c>
      <c r="D7765">
        <v>100</v>
      </c>
      <c r="E7765">
        <v>117</v>
      </c>
      <c r="F7765">
        <v>117</v>
      </c>
      <c r="I7765">
        <v>117</v>
      </c>
      <c r="J7765">
        <v>117</v>
      </c>
      <c r="K7765">
        <v>100</v>
      </c>
      <c r="N7765">
        <v>117</v>
      </c>
      <c r="O7765">
        <v>117</v>
      </c>
      <c r="P7765">
        <v>117</v>
      </c>
      <c r="S7765">
        <v>100</v>
      </c>
      <c r="T7765">
        <v>100</v>
      </c>
      <c r="U7765">
        <v>100</v>
      </c>
    </row>
    <row r="7766" spans="1:21" x14ac:dyDescent="0.25">
      <c r="A7766" t="s">
        <v>58</v>
      </c>
      <c r="B7766">
        <v>250</v>
      </c>
      <c r="D7766">
        <v>2</v>
      </c>
      <c r="E7766">
        <v>2</v>
      </c>
      <c r="F7766">
        <v>2</v>
      </c>
      <c r="I7766">
        <v>2</v>
      </c>
      <c r="J7766">
        <v>2</v>
      </c>
      <c r="K7766">
        <v>2</v>
      </c>
      <c r="N7766">
        <v>2</v>
      </c>
      <c r="O7766">
        <v>2</v>
      </c>
      <c r="P7766">
        <v>2</v>
      </c>
      <c r="S7766">
        <v>2</v>
      </c>
      <c r="T7766">
        <v>2</v>
      </c>
      <c r="U7766">
        <v>2</v>
      </c>
    </row>
    <row r="7767" spans="1:21" x14ac:dyDescent="0.25">
      <c r="A7767" t="s">
        <v>59</v>
      </c>
      <c r="B7767">
        <v>250</v>
      </c>
      <c r="D7767">
        <v>0</v>
      </c>
      <c r="E7767">
        <v>0</v>
      </c>
      <c r="F7767">
        <v>0</v>
      </c>
      <c r="I7767">
        <v>0</v>
      </c>
      <c r="J7767">
        <v>0</v>
      </c>
      <c r="K7767">
        <v>0</v>
      </c>
      <c r="N7767">
        <v>0</v>
      </c>
      <c r="O7767">
        <v>0</v>
      </c>
      <c r="P7767">
        <v>0</v>
      </c>
      <c r="S7767">
        <v>0</v>
      </c>
      <c r="T7767">
        <v>0</v>
      </c>
      <c r="U7767">
        <v>0</v>
      </c>
    </row>
    <row r="7768" spans="1:21" x14ac:dyDescent="0.25">
      <c r="A7768" t="s">
        <v>698</v>
      </c>
      <c r="B7768">
        <v>250</v>
      </c>
      <c r="E7768">
        <v>0</v>
      </c>
      <c r="J7768">
        <v>0</v>
      </c>
      <c r="O7768">
        <v>0</v>
      </c>
      <c r="T7768">
        <v>0</v>
      </c>
    </row>
    <row r="7769" spans="1:21" x14ac:dyDescent="0.25">
      <c r="A7769" t="s">
        <v>677</v>
      </c>
      <c r="B7769">
        <v>250</v>
      </c>
      <c r="E7769">
        <v>2640</v>
      </c>
      <c r="J7769">
        <v>420</v>
      </c>
      <c r="O7769">
        <v>883</v>
      </c>
      <c r="T7769">
        <v>958</v>
      </c>
    </row>
    <row r="7770" spans="1:21" x14ac:dyDescent="0.25">
      <c r="A7770" t="s">
        <v>78</v>
      </c>
      <c r="B7770">
        <v>250</v>
      </c>
      <c r="E7770">
        <v>45</v>
      </c>
      <c r="J7770">
        <v>7.2</v>
      </c>
      <c r="O7770">
        <v>13.4</v>
      </c>
      <c r="T7770">
        <v>14.5</v>
      </c>
    </row>
    <row r="7771" spans="1:21" x14ac:dyDescent="0.25">
      <c r="A7771" t="s">
        <v>699</v>
      </c>
      <c r="B7771">
        <v>250</v>
      </c>
      <c r="F7771">
        <v>0</v>
      </c>
      <c r="K7771">
        <v>0</v>
      </c>
      <c r="P7771">
        <v>0</v>
      </c>
      <c r="U7771">
        <v>0</v>
      </c>
    </row>
    <row r="7772" spans="1:21" x14ac:dyDescent="0.25">
      <c r="A7772" t="s">
        <v>700</v>
      </c>
      <c r="B7772">
        <v>250</v>
      </c>
      <c r="D7772">
        <v>0</v>
      </c>
      <c r="E7772">
        <v>0</v>
      </c>
      <c r="F7772">
        <v>1</v>
      </c>
      <c r="I7772">
        <v>0</v>
      </c>
      <c r="J7772">
        <v>0</v>
      </c>
      <c r="K7772">
        <v>1</v>
      </c>
      <c r="N7772">
        <v>0</v>
      </c>
      <c r="O7772">
        <v>0</v>
      </c>
      <c r="P7772">
        <v>1</v>
      </c>
      <c r="S7772">
        <v>0</v>
      </c>
      <c r="T7772">
        <v>0</v>
      </c>
      <c r="U7772">
        <v>1</v>
      </c>
    </row>
    <row r="7773" spans="1:21" x14ac:dyDescent="0.25">
      <c r="A7773" t="s">
        <v>701</v>
      </c>
      <c r="B7773">
        <v>250</v>
      </c>
      <c r="D7773">
        <v>0</v>
      </c>
      <c r="E7773">
        <v>0</v>
      </c>
      <c r="F7773">
        <v>0</v>
      </c>
      <c r="I7773">
        <v>0</v>
      </c>
      <c r="J7773">
        <v>0</v>
      </c>
      <c r="K7773">
        <v>0</v>
      </c>
      <c r="N7773">
        <v>0</v>
      </c>
      <c r="O7773">
        <v>0</v>
      </c>
      <c r="P7773">
        <v>0</v>
      </c>
      <c r="S7773">
        <v>0</v>
      </c>
      <c r="T7773">
        <v>0</v>
      </c>
      <c r="U7773">
        <v>0</v>
      </c>
    </row>
    <row r="7774" spans="1:21" x14ac:dyDescent="0.25">
      <c r="A7774" t="s">
        <v>52</v>
      </c>
      <c r="B7774">
        <v>250</v>
      </c>
      <c r="D7774">
        <v>1</v>
      </c>
      <c r="E7774">
        <v>1</v>
      </c>
      <c r="F7774">
        <v>1</v>
      </c>
      <c r="I7774">
        <v>1</v>
      </c>
      <c r="J7774">
        <v>1</v>
      </c>
      <c r="K7774">
        <v>1</v>
      </c>
      <c r="N7774">
        <v>1</v>
      </c>
      <c r="O7774">
        <v>1</v>
      </c>
      <c r="P7774">
        <v>1</v>
      </c>
      <c r="S7774">
        <v>1</v>
      </c>
      <c r="T7774">
        <v>1</v>
      </c>
      <c r="U7774">
        <v>1</v>
      </c>
    </row>
    <row r="7775" spans="1:21" x14ac:dyDescent="0.25">
      <c r="A7775" t="s">
        <v>702</v>
      </c>
      <c r="B7775">
        <v>250</v>
      </c>
      <c r="D7775">
        <v>15</v>
      </c>
      <c r="E7775">
        <v>60</v>
      </c>
      <c r="F7775">
        <v>9</v>
      </c>
      <c r="I7775">
        <v>15</v>
      </c>
      <c r="J7775">
        <v>60</v>
      </c>
      <c r="K7775">
        <v>9</v>
      </c>
      <c r="N7775">
        <v>15</v>
      </c>
      <c r="O7775">
        <v>60</v>
      </c>
      <c r="P7775">
        <v>9</v>
      </c>
      <c r="S7775">
        <v>15</v>
      </c>
      <c r="T7775">
        <v>60</v>
      </c>
      <c r="U7775">
        <v>9</v>
      </c>
    </row>
    <row r="7776" spans="1:21" x14ac:dyDescent="0.25">
      <c r="A7776" t="s">
        <v>43</v>
      </c>
      <c r="B7776">
        <v>250</v>
      </c>
      <c r="E7776">
        <v>50</v>
      </c>
      <c r="F7776">
        <v>50</v>
      </c>
      <c r="I7776">
        <v>50</v>
      </c>
      <c r="J7776">
        <v>50</v>
      </c>
      <c r="N7776">
        <v>50</v>
      </c>
      <c r="O7776">
        <v>50</v>
      </c>
    </row>
    <row r="7777" spans="1:20" x14ac:dyDescent="0.25">
      <c r="A7777" t="s">
        <v>44</v>
      </c>
      <c r="B7777">
        <v>250</v>
      </c>
      <c r="E7777">
        <v>0</v>
      </c>
      <c r="F7777">
        <v>0</v>
      </c>
      <c r="I7777">
        <v>0</v>
      </c>
      <c r="J7777">
        <v>0</v>
      </c>
      <c r="N7777">
        <v>0</v>
      </c>
      <c r="O7777">
        <v>0</v>
      </c>
    </row>
    <row r="7778" spans="1:20" x14ac:dyDescent="0.25">
      <c r="A7778" t="s">
        <v>47</v>
      </c>
      <c r="B7778">
        <v>250</v>
      </c>
      <c r="E7778">
        <v>4</v>
      </c>
      <c r="F7778">
        <v>4</v>
      </c>
      <c r="I7778">
        <v>3</v>
      </c>
      <c r="J7778">
        <v>3</v>
      </c>
      <c r="N7778">
        <v>2</v>
      </c>
      <c r="O7778">
        <v>2</v>
      </c>
    </row>
    <row r="7779" spans="1:20" x14ac:dyDescent="0.25">
      <c r="A7779" t="s">
        <v>703</v>
      </c>
      <c r="B7779">
        <v>250</v>
      </c>
      <c r="E7779">
        <v>0</v>
      </c>
      <c r="F7779">
        <v>0</v>
      </c>
      <c r="I7779">
        <v>0</v>
      </c>
      <c r="J7779">
        <v>8</v>
      </c>
      <c r="N7779">
        <v>0</v>
      </c>
      <c r="O7779">
        <v>0</v>
      </c>
    </row>
    <row r="7780" spans="1:20" x14ac:dyDescent="0.25">
      <c r="A7780" t="s">
        <v>704</v>
      </c>
      <c r="B7780">
        <v>250</v>
      </c>
      <c r="E7780">
        <v>0</v>
      </c>
      <c r="F7780">
        <v>0</v>
      </c>
      <c r="I7780">
        <v>0</v>
      </c>
      <c r="J7780">
        <v>4</v>
      </c>
      <c r="N7780">
        <v>0</v>
      </c>
      <c r="O7780">
        <v>0</v>
      </c>
    </row>
    <row r="7781" spans="1:20" x14ac:dyDescent="0.25">
      <c r="A7781" t="s">
        <v>705</v>
      </c>
      <c r="B7781">
        <v>250</v>
      </c>
      <c r="E7781">
        <v>0</v>
      </c>
      <c r="F7781">
        <v>0</v>
      </c>
      <c r="I7781">
        <v>0</v>
      </c>
      <c r="J7781">
        <v>0</v>
      </c>
      <c r="N7781">
        <v>0</v>
      </c>
      <c r="O7781">
        <v>0</v>
      </c>
    </row>
    <row r="7782" spans="1:20" x14ac:dyDescent="0.25">
      <c r="A7782" t="s">
        <v>706</v>
      </c>
      <c r="B7782">
        <v>250</v>
      </c>
      <c r="E7782">
        <v>0</v>
      </c>
      <c r="F7782">
        <v>0</v>
      </c>
      <c r="I7782">
        <v>0</v>
      </c>
      <c r="J7782">
        <v>0</v>
      </c>
      <c r="N7782">
        <v>0</v>
      </c>
      <c r="O7782">
        <v>0</v>
      </c>
    </row>
    <row r="7783" spans="1:20" x14ac:dyDescent="0.25">
      <c r="A7783" t="s">
        <v>707</v>
      </c>
      <c r="B7783">
        <v>250</v>
      </c>
      <c r="E7783">
        <v>1</v>
      </c>
      <c r="F7783">
        <v>1</v>
      </c>
      <c r="I7783">
        <v>1</v>
      </c>
      <c r="J7783">
        <v>1</v>
      </c>
      <c r="N7783">
        <v>1</v>
      </c>
      <c r="O7783">
        <v>1</v>
      </c>
    </row>
    <row r="7784" spans="1:20" x14ac:dyDescent="0.25">
      <c r="A7784" t="s">
        <v>708</v>
      </c>
      <c r="B7784">
        <v>250</v>
      </c>
      <c r="E7784">
        <v>0</v>
      </c>
      <c r="F7784">
        <v>0</v>
      </c>
      <c r="I7784">
        <v>0</v>
      </c>
      <c r="J7784">
        <v>0</v>
      </c>
      <c r="N7784">
        <v>0</v>
      </c>
      <c r="O7784">
        <v>0</v>
      </c>
    </row>
    <row r="7785" spans="1:20" x14ac:dyDescent="0.25">
      <c r="A7785" t="s">
        <v>709</v>
      </c>
      <c r="B7785">
        <v>250</v>
      </c>
      <c r="E7785">
        <v>50</v>
      </c>
      <c r="F7785">
        <v>50</v>
      </c>
      <c r="I7785">
        <v>50</v>
      </c>
      <c r="J7785">
        <v>50</v>
      </c>
      <c r="N7785">
        <v>50</v>
      </c>
      <c r="O7785">
        <v>50</v>
      </c>
    </row>
    <row r="7786" spans="1:20" x14ac:dyDescent="0.25">
      <c r="A7786" t="s">
        <v>710</v>
      </c>
      <c r="B7786">
        <v>250</v>
      </c>
      <c r="E7786">
        <v>3</v>
      </c>
      <c r="F7786">
        <v>3</v>
      </c>
      <c r="I7786">
        <v>3</v>
      </c>
      <c r="J7786">
        <v>3</v>
      </c>
      <c r="N7786">
        <v>3</v>
      </c>
      <c r="O7786">
        <v>3</v>
      </c>
    </row>
    <row r="7787" spans="1:20" x14ac:dyDescent="0.25">
      <c r="A7787" t="s">
        <v>711</v>
      </c>
      <c r="B7787">
        <v>250</v>
      </c>
      <c r="E7787">
        <v>0</v>
      </c>
      <c r="F7787">
        <v>0</v>
      </c>
      <c r="I7787">
        <v>0</v>
      </c>
      <c r="J7787">
        <v>0</v>
      </c>
      <c r="N7787">
        <v>0</v>
      </c>
      <c r="O7787">
        <v>0</v>
      </c>
    </row>
    <row r="7788" spans="1:20" x14ac:dyDescent="0.25">
      <c r="A7788" t="s">
        <v>712</v>
      </c>
      <c r="B7788">
        <v>250</v>
      </c>
      <c r="E7788">
        <v>0</v>
      </c>
      <c r="F7788">
        <v>0</v>
      </c>
      <c r="I7788">
        <v>0</v>
      </c>
      <c r="J7788">
        <v>0</v>
      </c>
      <c r="N7788">
        <v>0</v>
      </c>
      <c r="O7788">
        <v>0</v>
      </c>
    </row>
    <row r="7789" spans="1:20" x14ac:dyDescent="0.25">
      <c r="A7789" t="s">
        <v>713</v>
      </c>
      <c r="B7789">
        <v>250</v>
      </c>
      <c r="E7789">
        <v>0</v>
      </c>
      <c r="F7789">
        <v>0</v>
      </c>
      <c r="I7789">
        <v>0</v>
      </c>
      <c r="J7789">
        <v>0</v>
      </c>
      <c r="N7789">
        <v>0</v>
      </c>
      <c r="O7789">
        <v>0</v>
      </c>
    </row>
    <row r="7790" spans="1:20" x14ac:dyDescent="0.25">
      <c r="A7790" t="s">
        <v>718</v>
      </c>
      <c r="B7790">
        <v>250</v>
      </c>
      <c r="E7790">
        <v>0</v>
      </c>
      <c r="J7790">
        <v>0</v>
      </c>
      <c r="O7790">
        <v>0</v>
      </c>
      <c r="T7790">
        <v>0</v>
      </c>
    </row>
    <row r="7791" spans="1:20" x14ac:dyDescent="0.25">
      <c r="A7791" t="s">
        <v>405</v>
      </c>
      <c r="B7791">
        <v>250</v>
      </c>
      <c r="E7791">
        <v>0</v>
      </c>
    </row>
    <row r="7792" spans="1:20" x14ac:dyDescent="0.25">
      <c r="A7792" t="s">
        <v>742</v>
      </c>
      <c r="B7792">
        <v>250</v>
      </c>
      <c r="N7792">
        <v>41</v>
      </c>
    </row>
    <row r="7793" spans="1:30" x14ac:dyDescent="0.25">
      <c r="A7793" t="s">
        <v>719</v>
      </c>
      <c r="B7793">
        <v>250</v>
      </c>
      <c r="D7793">
        <v>0</v>
      </c>
      <c r="E7793">
        <v>493</v>
      </c>
      <c r="F7793">
        <v>343</v>
      </c>
      <c r="I7793">
        <v>1367</v>
      </c>
      <c r="J7793">
        <v>719</v>
      </c>
      <c r="K7793">
        <v>0</v>
      </c>
      <c r="N7793">
        <v>185</v>
      </c>
      <c r="O7793">
        <v>374</v>
      </c>
      <c r="P7793">
        <v>0</v>
      </c>
      <c r="S7793">
        <v>0</v>
      </c>
      <c r="T7793">
        <v>0</v>
      </c>
      <c r="U7793">
        <v>0</v>
      </c>
    </row>
    <row r="7794" spans="1:30" x14ac:dyDescent="0.25">
      <c r="A7794" t="s">
        <v>34</v>
      </c>
      <c r="B7794">
        <v>254</v>
      </c>
      <c r="S7794">
        <v>3425</v>
      </c>
      <c r="U7794">
        <v>3425</v>
      </c>
      <c r="AD7794">
        <v>344</v>
      </c>
    </row>
    <row r="7795" spans="1:30" x14ac:dyDescent="0.25">
      <c r="A7795" t="s">
        <v>35</v>
      </c>
      <c r="B7795">
        <v>254</v>
      </c>
      <c r="S7795">
        <v>344</v>
      </c>
      <c r="U7795">
        <v>152</v>
      </c>
      <c r="AD7795">
        <v>152</v>
      </c>
    </row>
    <row r="7796" spans="1:30" x14ac:dyDescent="0.25">
      <c r="A7796" t="s">
        <v>36</v>
      </c>
      <c r="B7796">
        <v>254</v>
      </c>
      <c r="S7796">
        <v>2</v>
      </c>
      <c r="U7796">
        <v>1</v>
      </c>
      <c r="AD7796">
        <v>3</v>
      </c>
    </row>
    <row r="7797" spans="1:30" x14ac:dyDescent="0.25">
      <c r="A7797" t="s">
        <v>37</v>
      </c>
      <c r="B7797">
        <v>254</v>
      </c>
      <c r="S7797">
        <v>0</v>
      </c>
      <c r="AD7797">
        <v>2</v>
      </c>
    </row>
    <row r="7798" spans="1:30" x14ac:dyDescent="0.25">
      <c r="A7798" t="s">
        <v>38</v>
      </c>
      <c r="B7798">
        <v>254</v>
      </c>
      <c r="S7798">
        <v>12</v>
      </c>
      <c r="U7798">
        <v>12</v>
      </c>
      <c r="AD7798">
        <v>12</v>
      </c>
    </row>
    <row r="7799" spans="1:30" x14ac:dyDescent="0.25">
      <c r="A7799" t="s">
        <v>39</v>
      </c>
      <c r="B7799">
        <v>254</v>
      </c>
    </row>
    <row r="7800" spans="1:30" x14ac:dyDescent="0.25">
      <c r="A7800" t="s">
        <v>694</v>
      </c>
      <c r="B7800">
        <v>254</v>
      </c>
    </row>
    <row r="7801" spans="1:30" x14ac:dyDescent="0.25">
      <c r="A7801" t="s">
        <v>40</v>
      </c>
      <c r="B7801">
        <v>254</v>
      </c>
    </row>
    <row r="7802" spans="1:30" x14ac:dyDescent="0.25">
      <c r="A7802" t="s">
        <v>41</v>
      </c>
      <c r="B7802">
        <v>254</v>
      </c>
    </row>
    <row r="7803" spans="1:30" x14ac:dyDescent="0.25">
      <c r="A7803" t="s">
        <v>42</v>
      </c>
      <c r="B7803">
        <v>254</v>
      </c>
      <c r="S7803">
        <v>25</v>
      </c>
      <c r="AD7803">
        <v>30</v>
      </c>
    </row>
    <row r="7804" spans="1:30" x14ac:dyDescent="0.25">
      <c r="A7804" t="s">
        <v>45</v>
      </c>
      <c r="B7804">
        <v>254</v>
      </c>
      <c r="S7804">
        <v>1</v>
      </c>
      <c r="AD7804">
        <v>2</v>
      </c>
    </row>
    <row r="7805" spans="1:30" x14ac:dyDescent="0.25">
      <c r="A7805" t="s">
        <v>46</v>
      </c>
      <c r="B7805">
        <v>254</v>
      </c>
      <c r="U7805">
        <v>1</v>
      </c>
    </row>
    <row r="7806" spans="1:30" x14ac:dyDescent="0.25">
      <c r="A7806" t="s">
        <v>49</v>
      </c>
      <c r="B7806">
        <v>254</v>
      </c>
      <c r="S7806">
        <v>4</v>
      </c>
      <c r="U7806">
        <v>4</v>
      </c>
      <c r="AD7806">
        <v>4</v>
      </c>
    </row>
    <row r="7807" spans="1:30" x14ac:dyDescent="0.25">
      <c r="A7807" t="s">
        <v>695</v>
      </c>
      <c r="B7807">
        <v>254</v>
      </c>
      <c r="S7807">
        <v>0</v>
      </c>
      <c r="U7807">
        <v>0</v>
      </c>
      <c r="AD7807">
        <v>0</v>
      </c>
    </row>
    <row r="7808" spans="1:30" x14ac:dyDescent="0.25">
      <c r="A7808" t="s">
        <v>48</v>
      </c>
      <c r="B7808">
        <v>254</v>
      </c>
      <c r="S7808">
        <v>1900</v>
      </c>
      <c r="U7808">
        <v>1900</v>
      </c>
      <c r="AD7808">
        <v>1900</v>
      </c>
    </row>
    <row r="7809" spans="1:30" x14ac:dyDescent="0.25">
      <c r="A7809" t="s">
        <v>696</v>
      </c>
      <c r="B7809">
        <v>254</v>
      </c>
      <c r="S7809">
        <v>3614</v>
      </c>
      <c r="U7809">
        <v>1863</v>
      </c>
      <c r="AD7809">
        <v>5085</v>
      </c>
    </row>
    <row r="7810" spans="1:30" x14ac:dyDescent="0.25">
      <c r="A7810" t="s">
        <v>50</v>
      </c>
      <c r="B7810">
        <v>254</v>
      </c>
      <c r="S7810">
        <v>3614</v>
      </c>
      <c r="U7810">
        <v>1863</v>
      </c>
      <c r="AD7810">
        <v>5085</v>
      </c>
    </row>
    <row r="7811" spans="1:30" x14ac:dyDescent="0.25">
      <c r="A7811" t="s">
        <v>697</v>
      </c>
      <c r="B7811">
        <v>254</v>
      </c>
      <c r="S7811">
        <v>1</v>
      </c>
      <c r="U7811">
        <v>1</v>
      </c>
      <c r="AD7811">
        <v>1</v>
      </c>
    </row>
    <row r="7812" spans="1:30" x14ac:dyDescent="0.25">
      <c r="A7812" t="s">
        <v>51</v>
      </c>
      <c r="B7812">
        <v>254</v>
      </c>
      <c r="S7812">
        <v>0</v>
      </c>
      <c r="U7812">
        <v>0</v>
      </c>
      <c r="AD7812">
        <v>0</v>
      </c>
    </row>
    <row r="7813" spans="1:30" x14ac:dyDescent="0.25">
      <c r="A7813" t="s">
        <v>53</v>
      </c>
      <c r="B7813">
        <v>254</v>
      </c>
      <c r="S7813">
        <v>0</v>
      </c>
      <c r="U7813">
        <v>0</v>
      </c>
      <c r="AD7813">
        <v>0</v>
      </c>
    </row>
    <row r="7814" spans="1:30" x14ac:dyDescent="0.25">
      <c r="A7814" t="s">
        <v>54</v>
      </c>
      <c r="B7814">
        <v>254</v>
      </c>
      <c r="S7814">
        <v>0</v>
      </c>
      <c r="U7814">
        <v>0</v>
      </c>
      <c r="AD7814">
        <v>0</v>
      </c>
    </row>
    <row r="7815" spans="1:30" x14ac:dyDescent="0.25">
      <c r="A7815" t="s">
        <v>55</v>
      </c>
      <c r="B7815">
        <v>254</v>
      </c>
      <c r="S7815">
        <v>0</v>
      </c>
      <c r="U7815">
        <v>0</v>
      </c>
      <c r="AD7815">
        <v>0</v>
      </c>
    </row>
    <row r="7816" spans="1:30" x14ac:dyDescent="0.25">
      <c r="A7816" t="s">
        <v>56</v>
      </c>
      <c r="B7816">
        <v>254</v>
      </c>
      <c r="S7816">
        <v>0.92</v>
      </c>
      <c r="U7816">
        <v>0.92</v>
      </c>
      <c r="AD7816">
        <v>0.92</v>
      </c>
    </row>
    <row r="7817" spans="1:30" x14ac:dyDescent="0.25">
      <c r="A7817" t="s">
        <v>57</v>
      </c>
      <c r="B7817">
        <v>254</v>
      </c>
      <c r="S7817">
        <v>100</v>
      </c>
      <c r="U7817">
        <v>100</v>
      </c>
      <c r="AD7817">
        <v>100</v>
      </c>
    </row>
    <row r="7818" spans="1:30" x14ac:dyDescent="0.25">
      <c r="A7818" t="s">
        <v>58</v>
      </c>
      <c r="B7818">
        <v>254</v>
      </c>
      <c r="S7818">
        <v>2</v>
      </c>
      <c r="U7818">
        <v>2</v>
      </c>
      <c r="AD7818">
        <v>2</v>
      </c>
    </row>
    <row r="7819" spans="1:30" x14ac:dyDescent="0.25">
      <c r="A7819" t="s">
        <v>59</v>
      </c>
      <c r="B7819">
        <v>254</v>
      </c>
      <c r="S7819">
        <v>0</v>
      </c>
      <c r="U7819">
        <v>0</v>
      </c>
      <c r="AD7819">
        <v>0</v>
      </c>
    </row>
    <row r="7820" spans="1:30" x14ac:dyDescent="0.25">
      <c r="A7820" t="s">
        <v>698</v>
      </c>
      <c r="B7820">
        <v>254</v>
      </c>
      <c r="S7820">
        <v>0</v>
      </c>
      <c r="AD7820">
        <v>0</v>
      </c>
    </row>
    <row r="7821" spans="1:30" x14ac:dyDescent="0.25">
      <c r="A7821" t="s">
        <v>677</v>
      </c>
      <c r="B7821">
        <v>254</v>
      </c>
      <c r="S7821">
        <v>900</v>
      </c>
      <c r="AD7821">
        <v>1453</v>
      </c>
    </row>
    <row r="7822" spans="1:30" x14ac:dyDescent="0.25">
      <c r="A7822" t="s">
        <v>78</v>
      </c>
      <c r="B7822">
        <v>254</v>
      </c>
      <c r="S7822">
        <v>24.5</v>
      </c>
      <c r="AD7822">
        <v>33</v>
      </c>
    </row>
    <row r="7823" spans="1:30" x14ac:dyDescent="0.25">
      <c r="A7823" t="s">
        <v>699</v>
      </c>
      <c r="B7823">
        <v>254</v>
      </c>
      <c r="U7823">
        <v>0</v>
      </c>
    </row>
    <row r="7824" spans="1:30" x14ac:dyDescent="0.25">
      <c r="A7824" t="s">
        <v>700</v>
      </c>
      <c r="B7824">
        <v>254</v>
      </c>
      <c r="S7824">
        <v>0</v>
      </c>
      <c r="U7824">
        <v>1</v>
      </c>
      <c r="AD7824">
        <v>0</v>
      </c>
    </row>
    <row r="7825" spans="1:30" x14ac:dyDescent="0.25">
      <c r="A7825" t="s">
        <v>701</v>
      </c>
      <c r="B7825">
        <v>254</v>
      </c>
      <c r="S7825">
        <v>0</v>
      </c>
      <c r="U7825">
        <v>0</v>
      </c>
      <c r="AD7825">
        <v>0</v>
      </c>
    </row>
    <row r="7826" spans="1:30" x14ac:dyDescent="0.25">
      <c r="A7826" t="s">
        <v>52</v>
      </c>
      <c r="B7826">
        <v>254</v>
      </c>
      <c r="S7826">
        <v>1</v>
      </c>
      <c r="U7826">
        <v>1</v>
      </c>
      <c r="AD7826">
        <v>1</v>
      </c>
    </row>
    <row r="7827" spans="1:30" x14ac:dyDescent="0.25">
      <c r="A7827" t="s">
        <v>702</v>
      </c>
      <c r="B7827">
        <v>254</v>
      </c>
      <c r="S7827">
        <v>15</v>
      </c>
      <c r="U7827">
        <v>9</v>
      </c>
      <c r="AD7827">
        <v>60</v>
      </c>
    </row>
    <row r="7828" spans="1:30" x14ac:dyDescent="0.25">
      <c r="A7828" t="s">
        <v>43</v>
      </c>
      <c r="B7828">
        <v>254</v>
      </c>
      <c r="S7828">
        <v>50</v>
      </c>
      <c r="U7828">
        <v>50</v>
      </c>
      <c r="AD7828">
        <v>50</v>
      </c>
    </row>
    <row r="7829" spans="1:30" x14ac:dyDescent="0.25">
      <c r="A7829" t="s">
        <v>44</v>
      </c>
      <c r="B7829">
        <v>254</v>
      </c>
      <c r="S7829">
        <v>0</v>
      </c>
      <c r="U7829">
        <v>0</v>
      </c>
      <c r="AD7829">
        <v>0</v>
      </c>
    </row>
    <row r="7830" spans="1:30" x14ac:dyDescent="0.25">
      <c r="A7830" t="s">
        <v>47</v>
      </c>
      <c r="B7830">
        <v>254</v>
      </c>
      <c r="S7830">
        <v>1</v>
      </c>
      <c r="U7830">
        <v>1</v>
      </c>
      <c r="AD7830">
        <v>2</v>
      </c>
    </row>
    <row r="7831" spans="1:30" x14ac:dyDescent="0.25">
      <c r="A7831" t="s">
        <v>703</v>
      </c>
      <c r="B7831">
        <v>254</v>
      </c>
      <c r="S7831">
        <v>0</v>
      </c>
      <c r="U7831">
        <v>0</v>
      </c>
      <c r="AD7831">
        <v>0</v>
      </c>
    </row>
    <row r="7832" spans="1:30" x14ac:dyDescent="0.25">
      <c r="A7832" t="s">
        <v>704</v>
      </c>
      <c r="B7832">
        <v>254</v>
      </c>
      <c r="S7832">
        <v>0</v>
      </c>
      <c r="U7832">
        <v>0</v>
      </c>
      <c r="AD7832">
        <v>0</v>
      </c>
    </row>
    <row r="7833" spans="1:30" x14ac:dyDescent="0.25">
      <c r="A7833" t="s">
        <v>705</v>
      </c>
      <c r="B7833">
        <v>254</v>
      </c>
      <c r="S7833">
        <v>0</v>
      </c>
      <c r="U7833">
        <v>0</v>
      </c>
      <c r="AD7833">
        <v>0</v>
      </c>
    </row>
    <row r="7834" spans="1:30" x14ac:dyDescent="0.25">
      <c r="A7834" t="s">
        <v>706</v>
      </c>
      <c r="B7834">
        <v>254</v>
      </c>
      <c r="S7834">
        <v>0</v>
      </c>
      <c r="U7834">
        <v>0</v>
      </c>
      <c r="AD7834">
        <v>0</v>
      </c>
    </row>
    <row r="7835" spans="1:30" x14ac:dyDescent="0.25">
      <c r="A7835" t="s">
        <v>707</v>
      </c>
      <c r="B7835">
        <v>254</v>
      </c>
      <c r="S7835">
        <v>1</v>
      </c>
      <c r="U7835">
        <v>1</v>
      </c>
      <c r="AD7835">
        <v>1</v>
      </c>
    </row>
    <row r="7836" spans="1:30" x14ac:dyDescent="0.25">
      <c r="A7836" t="s">
        <v>708</v>
      </c>
      <c r="B7836">
        <v>254</v>
      </c>
      <c r="S7836">
        <v>0</v>
      </c>
      <c r="U7836">
        <v>0</v>
      </c>
      <c r="AD7836">
        <v>0</v>
      </c>
    </row>
    <row r="7837" spans="1:30" x14ac:dyDescent="0.25">
      <c r="A7837" t="s">
        <v>709</v>
      </c>
      <c r="B7837">
        <v>254</v>
      </c>
      <c r="S7837">
        <v>50</v>
      </c>
      <c r="U7837">
        <v>50</v>
      </c>
      <c r="AD7837">
        <v>50</v>
      </c>
    </row>
    <row r="7838" spans="1:30" x14ac:dyDescent="0.25">
      <c r="A7838" t="s">
        <v>710</v>
      </c>
      <c r="B7838">
        <v>254</v>
      </c>
      <c r="S7838">
        <v>3</v>
      </c>
      <c r="U7838">
        <v>3</v>
      </c>
      <c r="AD7838">
        <v>3</v>
      </c>
    </row>
    <row r="7839" spans="1:30" x14ac:dyDescent="0.25">
      <c r="A7839" t="s">
        <v>711</v>
      </c>
      <c r="B7839">
        <v>254</v>
      </c>
      <c r="S7839">
        <v>0</v>
      </c>
      <c r="U7839">
        <v>0</v>
      </c>
      <c r="AD7839">
        <v>0</v>
      </c>
    </row>
    <row r="7840" spans="1:30" x14ac:dyDescent="0.25">
      <c r="A7840" t="s">
        <v>712</v>
      </c>
      <c r="B7840">
        <v>254</v>
      </c>
      <c r="S7840">
        <v>0</v>
      </c>
      <c r="U7840">
        <v>0</v>
      </c>
      <c r="AD7840">
        <v>0</v>
      </c>
    </row>
    <row r="7841" spans="1:30" x14ac:dyDescent="0.25">
      <c r="A7841" t="s">
        <v>713</v>
      </c>
      <c r="B7841">
        <v>254</v>
      </c>
      <c r="S7841">
        <v>0</v>
      </c>
      <c r="U7841">
        <v>0</v>
      </c>
      <c r="AD7841">
        <v>0</v>
      </c>
    </row>
    <row r="7842" spans="1:30" x14ac:dyDescent="0.25">
      <c r="A7842" t="s">
        <v>718</v>
      </c>
      <c r="B7842">
        <v>254</v>
      </c>
      <c r="S7842">
        <v>0</v>
      </c>
      <c r="AD7842">
        <v>0</v>
      </c>
    </row>
    <row r="7843" spans="1:30" x14ac:dyDescent="0.25">
      <c r="A7843" t="s">
        <v>405</v>
      </c>
      <c r="B7843">
        <v>254</v>
      </c>
      <c r="AD7843">
        <v>0</v>
      </c>
    </row>
    <row r="7844" spans="1:30" x14ac:dyDescent="0.25">
      <c r="A7844" t="s">
        <v>719</v>
      </c>
      <c r="B7844">
        <v>254</v>
      </c>
      <c r="S7844">
        <v>0</v>
      </c>
      <c r="U7844">
        <v>0</v>
      </c>
      <c r="AD7844">
        <v>0</v>
      </c>
    </row>
    <row r="7845" spans="1:30" x14ac:dyDescent="0.25">
      <c r="A7845" t="s">
        <v>34</v>
      </c>
      <c r="B7845">
        <v>287</v>
      </c>
      <c r="D7845">
        <v>190</v>
      </c>
      <c r="F7845">
        <v>190</v>
      </c>
      <c r="O7845">
        <v>2124</v>
      </c>
      <c r="P7845">
        <v>2124</v>
      </c>
      <c r="S7845">
        <v>9</v>
      </c>
      <c r="T7845">
        <v>9</v>
      </c>
    </row>
    <row r="7846" spans="1:30" x14ac:dyDescent="0.25">
      <c r="A7846" t="s">
        <v>35</v>
      </c>
      <c r="B7846">
        <v>287</v>
      </c>
      <c r="D7846">
        <v>2124</v>
      </c>
      <c r="F7846">
        <v>9</v>
      </c>
      <c r="O7846">
        <v>9</v>
      </c>
      <c r="P7846">
        <v>190</v>
      </c>
      <c r="S7846">
        <v>190</v>
      </c>
      <c r="T7846">
        <v>2124</v>
      </c>
    </row>
    <row r="7847" spans="1:30" x14ac:dyDescent="0.25">
      <c r="A7847" t="s">
        <v>36</v>
      </c>
      <c r="B7847">
        <v>287</v>
      </c>
      <c r="D7847">
        <v>1</v>
      </c>
      <c r="F7847">
        <v>0</v>
      </c>
      <c r="O7847">
        <v>1</v>
      </c>
      <c r="P7847">
        <v>1</v>
      </c>
      <c r="S7847">
        <v>0</v>
      </c>
      <c r="T7847">
        <v>1</v>
      </c>
    </row>
    <row r="7848" spans="1:30" x14ac:dyDescent="0.25">
      <c r="A7848" t="s">
        <v>37</v>
      </c>
      <c r="B7848">
        <v>287</v>
      </c>
      <c r="D7848">
        <v>2</v>
      </c>
      <c r="O7848">
        <v>0</v>
      </c>
      <c r="S7848">
        <v>0</v>
      </c>
      <c r="T7848">
        <v>1</v>
      </c>
    </row>
    <row r="7849" spans="1:30" x14ac:dyDescent="0.25">
      <c r="A7849" t="s">
        <v>38</v>
      </c>
      <c r="B7849">
        <v>287</v>
      </c>
      <c r="D7849">
        <v>12</v>
      </c>
      <c r="F7849">
        <v>12</v>
      </c>
      <c r="O7849">
        <v>12</v>
      </c>
      <c r="P7849">
        <v>12</v>
      </c>
      <c r="S7849">
        <v>12</v>
      </c>
      <c r="T7849">
        <v>12</v>
      </c>
    </row>
    <row r="7850" spans="1:30" x14ac:dyDescent="0.25">
      <c r="A7850" t="s">
        <v>39</v>
      </c>
      <c r="B7850">
        <v>287</v>
      </c>
    </row>
    <row r="7851" spans="1:30" x14ac:dyDescent="0.25">
      <c r="A7851" t="s">
        <v>694</v>
      </c>
      <c r="B7851">
        <v>287</v>
      </c>
    </row>
    <row r="7852" spans="1:30" x14ac:dyDescent="0.25">
      <c r="A7852" t="s">
        <v>40</v>
      </c>
      <c r="B7852">
        <v>287</v>
      </c>
    </row>
    <row r="7853" spans="1:30" x14ac:dyDescent="0.25">
      <c r="A7853" t="s">
        <v>41</v>
      </c>
      <c r="B7853">
        <v>287</v>
      </c>
    </row>
    <row r="7854" spans="1:30" x14ac:dyDescent="0.25">
      <c r="A7854" t="s">
        <v>42</v>
      </c>
      <c r="B7854">
        <v>287</v>
      </c>
      <c r="D7854">
        <v>25</v>
      </c>
      <c r="O7854">
        <v>25</v>
      </c>
      <c r="T7854">
        <v>25</v>
      </c>
    </row>
    <row r="7855" spans="1:30" x14ac:dyDescent="0.25">
      <c r="A7855" t="s">
        <v>876</v>
      </c>
      <c r="B7855">
        <v>287</v>
      </c>
      <c r="D7855">
        <v>1</v>
      </c>
      <c r="O7855">
        <v>0</v>
      </c>
      <c r="T7855">
        <v>0</v>
      </c>
    </row>
    <row r="7856" spans="1:30" x14ac:dyDescent="0.25">
      <c r="A7856" t="s">
        <v>48</v>
      </c>
      <c r="B7856">
        <v>287</v>
      </c>
      <c r="D7856">
        <v>1900</v>
      </c>
      <c r="F7856">
        <v>1900</v>
      </c>
      <c r="O7856">
        <v>1900</v>
      </c>
      <c r="P7856">
        <v>1900</v>
      </c>
      <c r="S7856">
        <v>1900</v>
      </c>
      <c r="T7856">
        <v>1900</v>
      </c>
    </row>
    <row r="7857" spans="1:20" x14ac:dyDescent="0.25">
      <c r="A7857" t="s">
        <v>696</v>
      </c>
      <c r="B7857">
        <v>287</v>
      </c>
      <c r="D7857">
        <v>1863</v>
      </c>
      <c r="F7857">
        <v>0</v>
      </c>
      <c r="O7857">
        <v>1863</v>
      </c>
      <c r="P7857">
        <v>1863</v>
      </c>
      <c r="S7857">
        <v>0</v>
      </c>
      <c r="T7857">
        <v>1863</v>
      </c>
    </row>
    <row r="7858" spans="1:20" x14ac:dyDescent="0.25">
      <c r="A7858" t="s">
        <v>50</v>
      </c>
      <c r="B7858">
        <v>287</v>
      </c>
      <c r="D7858">
        <v>1863</v>
      </c>
      <c r="F7858">
        <v>0</v>
      </c>
      <c r="O7858">
        <v>1863</v>
      </c>
      <c r="P7858">
        <v>1863</v>
      </c>
      <c r="S7858">
        <v>0</v>
      </c>
      <c r="T7858">
        <v>1863</v>
      </c>
    </row>
    <row r="7859" spans="1:20" x14ac:dyDescent="0.25">
      <c r="A7859" t="s">
        <v>697</v>
      </c>
      <c r="B7859">
        <v>287</v>
      </c>
      <c r="D7859">
        <v>1</v>
      </c>
      <c r="F7859">
        <v>1</v>
      </c>
      <c r="O7859">
        <v>1</v>
      </c>
      <c r="P7859">
        <v>1</v>
      </c>
      <c r="S7859">
        <v>1</v>
      </c>
      <c r="T7859">
        <v>1</v>
      </c>
    </row>
    <row r="7860" spans="1:20" x14ac:dyDescent="0.25">
      <c r="A7860" t="s">
        <v>51</v>
      </c>
      <c r="B7860">
        <v>287</v>
      </c>
      <c r="D7860">
        <v>0</v>
      </c>
      <c r="F7860">
        <v>0</v>
      </c>
      <c r="O7860">
        <v>0</v>
      </c>
      <c r="P7860">
        <v>0</v>
      </c>
      <c r="S7860">
        <v>0</v>
      </c>
      <c r="T7860">
        <v>0</v>
      </c>
    </row>
    <row r="7861" spans="1:20" x14ac:dyDescent="0.25">
      <c r="A7861" t="s">
        <v>53</v>
      </c>
      <c r="B7861">
        <v>287</v>
      </c>
      <c r="D7861">
        <v>0</v>
      </c>
      <c r="F7861">
        <v>0</v>
      </c>
      <c r="O7861">
        <v>0</v>
      </c>
      <c r="P7861">
        <v>0</v>
      </c>
      <c r="S7861">
        <v>0</v>
      </c>
      <c r="T7861">
        <v>0</v>
      </c>
    </row>
    <row r="7862" spans="1:20" x14ac:dyDescent="0.25">
      <c r="A7862" t="s">
        <v>54</v>
      </c>
      <c r="B7862">
        <v>287</v>
      </c>
      <c r="D7862">
        <v>0</v>
      </c>
      <c r="F7862">
        <v>0</v>
      </c>
      <c r="O7862">
        <v>0</v>
      </c>
      <c r="P7862">
        <v>0</v>
      </c>
      <c r="S7862">
        <v>0</v>
      </c>
      <c r="T7862">
        <v>0</v>
      </c>
    </row>
    <row r="7863" spans="1:20" x14ac:dyDescent="0.25">
      <c r="A7863" t="s">
        <v>55</v>
      </c>
      <c r="B7863">
        <v>287</v>
      </c>
      <c r="D7863">
        <v>0</v>
      </c>
      <c r="F7863">
        <v>0</v>
      </c>
      <c r="O7863">
        <v>0</v>
      </c>
      <c r="P7863">
        <v>0</v>
      </c>
      <c r="S7863">
        <v>0</v>
      </c>
      <c r="T7863">
        <v>0</v>
      </c>
    </row>
    <row r="7864" spans="1:20" x14ac:dyDescent="0.25">
      <c r="A7864" t="s">
        <v>56</v>
      </c>
      <c r="B7864">
        <v>287</v>
      </c>
      <c r="D7864">
        <v>0.92</v>
      </c>
      <c r="F7864">
        <v>0.92</v>
      </c>
      <c r="O7864">
        <v>0.92</v>
      </c>
      <c r="P7864">
        <v>0.92</v>
      </c>
      <c r="S7864">
        <v>0.92</v>
      </c>
      <c r="T7864">
        <v>0.92</v>
      </c>
    </row>
    <row r="7865" spans="1:20" x14ac:dyDescent="0.25">
      <c r="A7865" t="s">
        <v>57</v>
      </c>
      <c r="B7865">
        <v>287</v>
      </c>
      <c r="D7865">
        <v>100</v>
      </c>
      <c r="F7865">
        <v>100</v>
      </c>
      <c r="O7865">
        <v>100</v>
      </c>
      <c r="P7865">
        <v>100</v>
      </c>
      <c r="S7865">
        <v>100</v>
      </c>
      <c r="T7865">
        <v>100</v>
      </c>
    </row>
    <row r="7866" spans="1:20" x14ac:dyDescent="0.25">
      <c r="A7866" t="s">
        <v>58</v>
      </c>
      <c r="B7866">
        <v>287</v>
      </c>
      <c r="D7866">
        <v>2</v>
      </c>
      <c r="F7866">
        <v>2</v>
      </c>
      <c r="O7866">
        <v>2</v>
      </c>
      <c r="P7866">
        <v>2</v>
      </c>
      <c r="S7866">
        <v>2</v>
      </c>
      <c r="T7866">
        <v>2</v>
      </c>
    </row>
    <row r="7867" spans="1:20" x14ac:dyDescent="0.25">
      <c r="A7867" t="s">
        <v>59</v>
      </c>
      <c r="B7867">
        <v>287</v>
      </c>
      <c r="D7867">
        <v>0</v>
      </c>
      <c r="F7867">
        <v>0</v>
      </c>
      <c r="O7867">
        <v>0</v>
      </c>
      <c r="P7867">
        <v>0</v>
      </c>
      <c r="S7867">
        <v>0</v>
      </c>
      <c r="T7867">
        <v>0</v>
      </c>
    </row>
    <row r="7868" spans="1:20" x14ac:dyDescent="0.25">
      <c r="A7868" t="s">
        <v>698</v>
      </c>
      <c r="B7868">
        <v>287</v>
      </c>
      <c r="D7868">
        <v>0</v>
      </c>
      <c r="O7868">
        <v>0</v>
      </c>
      <c r="T7868">
        <v>0</v>
      </c>
    </row>
    <row r="7869" spans="1:20" x14ac:dyDescent="0.25">
      <c r="A7869" t="s">
        <v>677</v>
      </c>
      <c r="B7869">
        <v>287</v>
      </c>
      <c r="D7869">
        <v>248</v>
      </c>
      <c r="O7869">
        <v>205</v>
      </c>
      <c r="T7869">
        <v>556</v>
      </c>
    </row>
    <row r="7870" spans="1:20" x14ac:dyDescent="0.25">
      <c r="A7870" t="s">
        <v>78</v>
      </c>
      <c r="B7870">
        <v>287</v>
      </c>
      <c r="D7870">
        <v>6.8</v>
      </c>
      <c r="O7870">
        <v>5.6</v>
      </c>
      <c r="T7870">
        <v>15.2</v>
      </c>
    </row>
    <row r="7871" spans="1:20" x14ac:dyDescent="0.25">
      <c r="A7871" t="s">
        <v>699</v>
      </c>
      <c r="B7871">
        <v>287</v>
      </c>
      <c r="F7871">
        <v>0</v>
      </c>
      <c r="P7871">
        <v>0</v>
      </c>
      <c r="T7871">
        <v>0</v>
      </c>
    </row>
    <row r="7872" spans="1:20" x14ac:dyDescent="0.25">
      <c r="A7872" t="s">
        <v>700</v>
      </c>
      <c r="B7872">
        <v>287</v>
      </c>
      <c r="D7872">
        <v>0</v>
      </c>
      <c r="F7872">
        <v>1</v>
      </c>
      <c r="O7872">
        <v>0</v>
      </c>
      <c r="P7872">
        <v>1</v>
      </c>
      <c r="S7872">
        <v>0</v>
      </c>
      <c r="T7872">
        <v>0</v>
      </c>
    </row>
    <row r="7873" spans="1:30" x14ac:dyDescent="0.25">
      <c r="A7873" t="s">
        <v>701</v>
      </c>
      <c r="B7873">
        <v>287</v>
      </c>
      <c r="D7873">
        <v>0</v>
      </c>
      <c r="F7873">
        <v>0</v>
      </c>
      <c r="O7873">
        <v>0</v>
      </c>
      <c r="P7873">
        <v>0</v>
      </c>
      <c r="S7873">
        <v>0</v>
      </c>
      <c r="T7873">
        <v>0</v>
      </c>
    </row>
    <row r="7874" spans="1:30" x14ac:dyDescent="0.25">
      <c r="A7874" t="s">
        <v>52</v>
      </c>
      <c r="B7874">
        <v>287</v>
      </c>
      <c r="D7874">
        <v>1</v>
      </c>
      <c r="F7874">
        <v>1</v>
      </c>
      <c r="O7874">
        <v>1</v>
      </c>
      <c r="P7874">
        <v>1</v>
      </c>
      <c r="S7874">
        <v>1</v>
      </c>
      <c r="T7874">
        <v>1</v>
      </c>
    </row>
    <row r="7875" spans="1:30" x14ac:dyDescent="0.25">
      <c r="A7875" t="s">
        <v>702</v>
      </c>
      <c r="B7875">
        <v>287</v>
      </c>
      <c r="D7875">
        <v>15</v>
      </c>
      <c r="F7875">
        <v>9</v>
      </c>
      <c r="O7875">
        <v>60</v>
      </c>
      <c r="P7875">
        <v>9</v>
      </c>
      <c r="S7875">
        <v>15</v>
      </c>
      <c r="T7875">
        <v>60</v>
      </c>
    </row>
    <row r="7876" spans="1:30" x14ac:dyDescent="0.25">
      <c r="A7876" t="s">
        <v>43</v>
      </c>
      <c r="B7876">
        <v>287</v>
      </c>
      <c r="D7876">
        <v>50</v>
      </c>
      <c r="O7876">
        <v>50</v>
      </c>
      <c r="P7876">
        <v>50</v>
      </c>
      <c r="S7876">
        <v>50</v>
      </c>
      <c r="T7876">
        <v>50</v>
      </c>
    </row>
    <row r="7877" spans="1:30" x14ac:dyDescent="0.25">
      <c r="A7877" t="s">
        <v>44</v>
      </c>
      <c r="B7877">
        <v>287</v>
      </c>
      <c r="D7877">
        <v>0</v>
      </c>
      <c r="O7877">
        <v>0</v>
      </c>
      <c r="P7877">
        <v>0</v>
      </c>
      <c r="S7877">
        <v>0</v>
      </c>
      <c r="T7877">
        <v>0</v>
      </c>
    </row>
    <row r="7878" spans="1:30" x14ac:dyDescent="0.25">
      <c r="A7878" t="s">
        <v>718</v>
      </c>
      <c r="B7878">
        <v>287</v>
      </c>
      <c r="D7878">
        <v>0</v>
      </c>
      <c r="O7878">
        <v>0</v>
      </c>
      <c r="T7878">
        <v>0</v>
      </c>
    </row>
    <row r="7879" spans="1:30" x14ac:dyDescent="0.25">
      <c r="A7879" t="s">
        <v>405</v>
      </c>
      <c r="B7879">
        <v>287</v>
      </c>
      <c r="D7879">
        <v>0</v>
      </c>
    </row>
    <row r="7880" spans="1:30" x14ac:dyDescent="0.25">
      <c r="A7880" t="s">
        <v>719</v>
      </c>
      <c r="B7880">
        <v>287</v>
      </c>
      <c r="D7880">
        <v>0</v>
      </c>
      <c r="F7880">
        <v>0</v>
      </c>
      <c r="O7880">
        <v>0</v>
      </c>
      <c r="P7880">
        <v>0</v>
      </c>
      <c r="S7880">
        <v>0</v>
      </c>
      <c r="T7880">
        <v>0</v>
      </c>
    </row>
    <row r="7881" spans="1:30" x14ac:dyDescent="0.25">
      <c r="A7881" t="s">
        <v>34</v>
      </c>
      <c r="B7881">
        <v>344</v>
      </c>
      <c r="C7881">
        <v>345</v>
      </c>
      <c r="D7881">
        <v>345</v>
      </c>
      <c r="E7881">
        <v>345</v>
      </c>
      <c r="F7881">
        <v>345</v>
      </c>
      <c r="G7881">
        <v>345</v>
      </c>
      <c r="H7881">
        <v>346</v>
      </c>
      <c r="I7881">
        <v>346</v>
      </c>
      <c r="J7881">
        <v>346</v>
      </c>
      <c r="K7881">
        <v>346</v>
      </c>
      <c r="L7881">
        <v>346</v>
      </c>
      <c r="M7881">
        <v>331</v>
      </c>
      <c r="N7881">
        <v>331</v>
      </c>
      <c r="O7881">
        <v>331</v>
      </c>
      <c r="P7881">
        <v>331</v>
      </c>
      <c r="Q7881">
        <v>331</v>
      </c>
      <c r="R7881">
        <v>2212</v>
      </c>
      <c r="S7881">
        <v>2212</v>
      </c>
      <c r="T7881">
        <v>2212</v>
      </c>
      <c r="U7881">
        <v>2212</v>
      </c>
      <c r="V7881">
        <v>2212</v>
      </c>
      <c r="AB7881">
        <v>336</v>
      </c>
      <c r="AC7881">
        <v>336</v>
      </c>
      <c r="AD7881">
        <v>336</v>
      </c>
    </row>
    <row r="7882" spans="1:30" x14ac:dyDescent="0.25">
      <c r="A7882" t="s">
        <v>35</v>
      </c>
      <c r="B7882">
        <v>344</v>
      </c>
      <c r="C7882">
        <v>331</v>
      </c>
      <c r="D7882">
        <v>254</v>
      </c>
      <c r="E7882">
        <v>346</v>
      </c>
      <c r="F7882">
        <v>2212</v>
      </c>
      <c r="G7882">
        <v>336</v>
      </c>
      <c r="H7882">
        <v>2212</v>
      </c>
      <c r="I7882">
        <v>336</v>
      </c>
      <c r="J7882">
        <v>345</v>
      </c>
      <c r="K7882">
        <v>331</v>
      </c>
      <c r="L7882">
        <v>254</v>
      </c>
      <c r="M7882">
        <v>254</v>
      </c>
      <c r="N7882">
        <v>346</v>
      </c>
      <c r="O7882">
        <v>2212</v>
      </c>
      <c r="P7882">
        <v>336</v>
      </c>
      <c r="Q7882">
        <v>345</v>
      </c>
      <c r="R7882">
        <v>336</v>
      </c>
      <c r="S7882">
        <v>345</v>
      </c>
      <c r="T7882">
        <v>331</v>
      </c>
      <c r="U7882">
        <v>254</v>
      </c>
      <c r="V7882">
        <v>346</v>
      </c>
      <c r="AB7882">
        <v>345</v>
      </c>
      <c r="AC7882">
        <v>331</v>
      </c>
      <c r="AD7882">
        <v>254</v>
      </c>
    </row>
    <row r="7883" spans="1:30" x14ac:dyDescent="0.25">
      <c r="A7883" t="s">
        <v>36</v>
      </c>
      <c r="B7883">
        <v>344</v>
      </c>
      <c r="C7883">
        <v>0</v>
      </c>
      <c r="D7883">
        <v>0</v>
      </c>
      <c r="E7883">
        <v>0</v>
      </c>
      <c r="F7883">
        <v>0</v>
      </c>
      <c r="G7883">
        <v>1</v>
      </c>
      <c r="H7883">
        <v>0</v>
      </c>
      <c r="I7883">
        <v>0</v>
      </c>
      <c r="J7883">
        <v>0</v>
      </c>
      <c r="K7883">
        <v>0</v>
      </c>
      <c r="L7883">
        <v>0</v>
      </c>
      <c r="M7883">
        <v>1</v>
      </c>
      <c r="N7883">
        <v>0</v>
      </c>
      <c r="O7883">
        <v>2</v>
      </c>
      <c r="P7883">
        <v>0</v>
      </c>
      <c r="Q7883">
        <v>1</v>
      </c>
      <c r="R7883">
        <v>0</v>
      </c>
      <c r="S7883">
        <v>1</v>
      </c>
      <c r="T7883">
        <v>2</v>
      </c>
      <c r="U7883">
        <v>0</v>
      </c>
      <c r="V7883">
        <v>0</v>
      </c>
      <c r="AB7883">
        <v>0</v>
      </c>
      <c r="AC7883">
        <v>1</v>
      </c>
      <c r="AD7883">
        <v>3</v>
      </c>
    </row>
    <row r="7884" spans="1:30" x14ac:dyDescent="0.25">
      <c r="A7884" t="s">
        <v>37</v>
      </c>
      <c r="B7884">
        <v>344</v>
      </c>
      <c r="C7884">
        <v>0</v>
      </c>
      <c r="D7884">
        <v>0</v>
      </c>
      <c r="E7884">
        <v>0</v>
      </c>
      <c r="F7884">
        <v>0</v>
      </c>
      <c r="H7884">
        <v>0</v>
      </c>
      <c r="I7884">
        <v>0</v>
      </c>
      <c r="J7884">
        <v>0</v>
      </c>
      <c r="K7884">
        <v>0</v>
      </c>
      <c r="M7884">
        <v>0</v>
      </c>
      <c r="N7884">
        <v>0</v>
      </c>
      <c r="O7884">
        <v>2</v>
      </c>
      <c r="P7884">
        <v>0</v>
      </c>
      <c r="R7884">
        <v>0</v>
      </c>
      <c r="S7884">
        <v>1</v>
      </c>
      <c r="T7884">
        <v>2</v>
      </c>
      <c r="U7884">
        <v>0</v>
      </c>
      <c r="AB7884">
        <v>0</v>
      </c>
      <c r="AC7884">
        <v>0</v>
      </c>
      <c r="AD7884">
        <v>0</v>
      </c>
    </row>
    <row r="7885" spans="1:30" x14ac:dyDescent="0.25">
      <c r="A7885" t="s">
        <v>38</v>
      </c>
      <c r="B7885">
        <v>344</v>
      </c>
      <c r="C7885">
        <v>12</v>
      </c>
      <c r="D7885">
        <v>12</v>
      </c>
      <c r="E7885">
        <v>12</v>
      </c>
      <c r="F7885">
        <v>12</v>
      </c>
      <c r="G7885">
        <v>12</v>
      </c>
      <c r="H7885">
        <v>12</v>
      </c>
      <c r="I7885">
        <v>12</v>
      </c>
      <c r="J7885">
        <v>12</v>
      </c>
      <c r="K7885">
        <v>12</v>
      </c>
      <c r="L7885">
        <v>12</v>
      </c>
      <c r="M7885">
        <v>12</v>
      </c>
      <c r="N7885">
        <v>12</v>
      </c>
      <c r="O7885">
        <v>12</v>
      </c>
      <c r="P7885">
        <v>12</v>
      </c>
      <c r="Q7885">
        <v>12</v>
      </c>
      <c r="R7885">
        <v>12</v>
      </c>
      <c r="S7885">
        <v>12</v>
      </c>
      <c r="T7885">
        <v>12</v>
      </c>
      <c r="U7885">
        <v>12</v>
      </c>
      <c r="V7885">
        <v>12</v>
      </c>
      <c r="AB7885">
        <v>12</v>
      </c>
      <c r="AC7885">
        <v>12</v>
      </c>
      <c r="AD7885">
        <v>12</v>
      </c>
    </row>
    <row r="7886" spans="1:30" x14ac:dyDescent="0.25">
      <c r="A7886" t="s">
        <v>39</v>
      </c>
      <c r="B7886">
        <v>344</v>
      </c>
      <c r="N7886">
        <v>150</v>
      </c>
      <c r="S7886">
        <v>190</v>
      </c>
      <c r="AC7886">
        <v>200</v>
      </c>
    </row>
    <row r="7887" spans="1:30" x14ac:dyDescent="0.25">
      <c r="A7887" t="s">
        <v>694</v>
      </c>
      <c r="B7887">
        <v>344</v>
      </c>
      <c r="N7887">
        <v>25</v>
      </c>
      <c r="S7887">
        <v>25</v>
      </c>
      <c r="AC7887">
        <v>25</v>
      </c>
    </row>
    <row r="7888" spans="1:30" x14ac:dyDescent="0.25">
      <c r="A7888" t="s">
        <v>40</v>
      </c>
      <c r="B7888">
        <v>344</v>
      </c>
      <c r="N7888">
        <v>1</v>
      </c>
      <c r="S7888">
        <v>1</v>
      </c>
      <c r="AC7888">
        <v>1</v>
      </c>
    </row>
    <row r="7889" spans="1:30" x14ac:dyDescent="0.25">
      <c r="A7889" t="s">
        <v>41</v>
      </c>
      <c r="B7889">
        <v>344</v>
      </c>
    </row>
    <row r="7890" spans="1:30" x14ac:dyDescent="0.25">
      <c r="A7890" t="s">
        <v>42</v>
      </c>
      <c r="B7890">
        <v>344</v>
      </c>
      <c r="E7890">
        <v>30</v>
      </c>
      <c r="J7890">
        <v>30</v>
      </c>
      <c r="O7890">
        <v>30</v>
      </c>
      <c r="T7890">
        <v>40</v>
      </c>
      <c r="AD7890">
        <v>30</v>
      </c>
    </row>
    <row r="7891" spans="1:30" x14ac:dyDescent="0.25">
      <c r="A7891" t="s">
        <v>45</v>
      </c>
      <c r="B7891">
        <v>344</v>
      </c>
      <c r="O7891">
        <v>1</v>
      </c>
      <c r="T7891">
        <v>1</v>
      </c>
      <c r="AD7891">
        <v>2</v>
      </c>
    </row>
    <row r="7892" spans="1:30" x14ac:dyDescent="0.25">
      <c r="A7892" t="s">
        <v>46</v>
      </c>
      <c r="B7892">
        <v>344</v>
      </c>
      <c r="G7892">
        <v>2</v>
      </c>
      <c r="M7892">
        <v>1</v>
      </c>
      <c r="Q7892">
        <v>1</v>
      </c>
      <c r="R7892">
        <v>1</v>
      </c>
      <c r="S7892">
        <v>1</v>
      </c>
      <c r="AC7892">
        <v>2</v>
      </c>
    </row>
    <row r="7893" spans="1:30" x14ac:dyDescent="0.25">
      <c r="A7893" t="s">
        <v>49</v>
      </c>
      <c r="B7893">
        <v>344</v>
      </c>
      <c r="C7893">
        <v>4</v>
      </c>
      <c r="D7893">
        <v>4</v>
      </c>
      <c r="E7893">
        <v>4</v>
      </c>
      <c r="F7893">
        <v>4</v>
      </c>
      <c r="G7893">
        <v>4</v>
      </c>
      <c r="H7893">
        <v>4</v>
      </c>
      <c r="I7893">
        <v>4</v>
      </c>
      <c r="J7893">
        <v>4</v>
      </c>
      <c r="K7893">
        <v>4</v>
      </c>
      <c r="L7893">
        <v>4</v>
      </c>
      <c r="M7893">
        <v>4</v>
      </c>
      <c r="N7893">
        <v>4</v>
      </c>
      <c r="O7893">
        <v>4</v>
      </c>
      <c r="P7893">
        <v>4</v>
      </c>
      <c r="Q7893">
        <v>4</v>
      </c>
      <c r="R7893">
        <v>4</v>
      </c>
      <c r="S7893">
        <v>4</v>
      </c>
      <c r="T7893">
        <v>4</v>
      </c>
      <c r="U7893">
        <v>4</v>
      </c>
      <c r="V7893">
        <v>4</v>
      </c>
      <c r="AB7893">
        <v>4</v>
      </c>
      <c r="AC7893">
        <v>4</v>
      </c>
      <c r="AD7893">
        <v>4</v>
      </c>
    </row>
    <row r="7894" spans="1:30" x14ac:dyDescent="0.25">
      <c r="A7894" t="s">
        <v>695</v>
      </c>
      <c r="B7894">
        <v>344</v>
      </c>
      <c r="C7894">
        <v>0</v>
      </c>
      <c r="D7894">
        <v>0</v>
      </c>
      <c r="E7894">
        <v>0</v>
      </c>
      <c r="F7894">
        <v>0</v>
      </c>
      <c r="G7894">
        <v>0</v>
      </c>
      <c r="H7894">
        <v>0</v>
      </c>
      <c r="I7894">
        <v>0</v>
      </c>
      <c r="J7894">
        <v>0</v>
      </c>
      <c r="K7894">
        <v>0</v>
      </c>
      <c r="L7894">
        <v>0</v>
      </c>
      <c r="M7894">
        <v>0</v>
      </c>
      <c r="N7894">
        <v>0</v>
      </c>
      <c r="O7894">
        <v>0</v>
      </c>
      <c r="P7894">
        <v>0</v>
      </c>
      <c r="Q7894">
        <v>0</v>
      </c>
      <c r="R7894">
        <v>0</v>
      </c>
      <c r="S7894">
        <v>0</v>
      </c>
      <c r="T7894">
        <v>0</v>
      </c>
      <c r="U7894">
        <v>0</v>
      </c>
      <c r="V7894">
        <v>0</v>
      </c>
      <c r="AB7894">
        <v>0</v>
      </c>
      <c r="AC7894">
        <v>0</v>
      </c>
      <c r="AD7894">
        <v>0</v>
      </c>
    </row>
    <row r="7895" spans="1:30" x14ac:dyDescent="0.25">
      <c r="A7895" t="s">
        <v>48</v>
      </c>
      <c r="B7895">
        <v>344</v>
      </c>
      <c r="C7895">
        <v>1900</v>
      </c>
      <c r="D7895">
        <v>1900</v>
      </c>
      <c r="E7895">
        <v>1900</v>
      </c>
      <c r="F7895">
        <v>1900</v>
      </c>
      <c r="G7895">
        <v>1900</v>
      </c>
      <c r="H7895">
        <v>1900</v>
      </c>
      <c r="I7895">
        <v>1900</v>
      </c>
      <c r="J7895">
        <v>1900</v>
      </c>
      <c r="K7895">
        <v>1900</v>
      </c>
      <c r="L7895">
        <v>1900</v>
      </c>
      <c r="M7895">
        <v>1900</v>
      </c>
      <c r="N7895">
        <v>1900</v>
      </c>
      <c r="O7895">
        <v>1900</v>
      </c>
      <c r="P7895">
        <v>1900</v>
      </c>
      <c r="Q7895">
        <v>1900</v>
      </c>
      <c r="R7895">
        <v>1900</v>
      </c>
      <c r="S7895">
        <v>1900</v>
      </c>
      <c r="T7895">
        <v>1900</v>
      </c>
      <c r="U7895">
        <v>1900</v>
      </c>
      <c r="V7895">
        <v>1900</v>
      </c>
      <c r="AB7895">
        <v>1900</v>
      </c>
      <c r="AC7895">
        <v>1900</v>
      </c>
      <c r="AD7895">
        <v>1900</v>
      </c>
    </row>
    <row r="7896" spans="1:30" x14ac:dyDescent="0.25">
      <c r="A7896" t="s">
        <v>696</v>
      </c>
      <c r="B7896">
        <v>344</v>
      </c>
      <c r="C7896">
        <v>0</v>
      </c>
      <c r="D7896">
        <v>0</v>
      </c>
      <c r="E7896">
        <v>0</v>
      </c>
      <c r="F7896">
        <v>0</v>
      </c>
      <c r="G7896">
        <v>1863</v>
      </c>
      <c r="H7896">
        <v>0</v>
      </c>
      <c r="I7896">
        <v>0</v>
      </c>
      <c r="J7896">
        <v>0</v>
      </c>
      <c r="K7896">
        <v>0</v>
      </c>
      <c r="L7896">
        <v>0</v>
      </c>
      <c r="M7896">
        <v>1863</v>
      </c>
      <c r="N7896">
        <v>0</v>
      </c>
      <c r="O7896">
        <v>3539</v>
      </c>
      <c r="P7896">
        <v>0</v>
      </c>
      <c r="Q7896">
        <v>1863</v>
      </c>
      <c r="R7896">
        <v>0</v>
      </c>
      <c r="S7896">
        <v>1863</v>
      </c>
      <c r="T7896">
        <v>3539</v>
      </c>
      <c r="U7896">
        <v>0</v>
      </c>
      <c r="V7896">
        <v>0</v>
      </c>
      <c r="AB7896">
        <v>0</v>
      </c>
      <c r="AC7896">
        <v>1863</v>
      </c>
      <c r="AD7896">
        <v>5085</v>
      </c>
    </row>
    <row r="7897" spans="1:30" x14ac:dyDescent="0.25">
      <c r="A7897" t="s">
        <v>50</v>
      </c>
      <c r="B7897">
        <v>344</v>
      </c>
      <c r="C7897">
        <v>0</v>
      </c>
      <c r="D7897">
        <v>0</v>
      </c>
      <c r="E7897">
        <v>0</v>
      </c>
      <c r="F7897">
        <v>0</v>
      </c>
      <c r="G7897">
        <v>1863</v>
      </c>
      <c r="H7897">
        <v>0</v>
      </c>
      <c r="I7897">
        <v>0</v>
      </c>
      <c r="J7897">
        <v>0</v>
      </c>
      <c r="K7897">
        <v>0</v>
      </c>
      <c r="L7897">
        <v>0</v>
      </c>
      <c r="M7897">
        <v>1863</v>
      </c>
      <c r="N7897">
        <v>0</v>
      </c>
      <c r="O7897">
        <v>3539</v>
      </c>
      <c r="P7897">
        <v>0</v>
      </c>
      <c r="Q7897">
        <v>1863</v>
      </c>
      <c r="R7897">
        <v>0</v>
      </c>
      <c r="S7897">
        <v>1863</v>
      </c>
      <c r="T7897">
        <v>3539</v>
      </c>
      <c r="U7897">
        <v>0</v>
      </c>
      <c r="V7897">
        <v>0</v>
      </c>
      <c r="AB7897">
        <v>0</v>
      </c>
      <c r="AC7897">
        <v>1863</v>
      </c>
      <c r="AD7897">
        <v>5085</v>
      </c>
    </row>
    <row r="7898" spans="1:30" x14ac:dyDescent="0.25">
      <c r="A7898" t="s">
        <v>697</v>
      </c>
      <c r="B7898">
        <v>344</v>
      </c>
      <c r="C7898">
        <v>1</v>
      </c>
      <c r="D7898">
        <v>1</v>
      </c>
      <c r="E7898">
        <v>1</v>
      </c>
      <c r="F7898">
        <v>1</v>
      </c>
      <c r="G7898">
        <v>1</v>
      </c>
      <c r="H7898">
        <v>1</v>
      </c>
      <c r="I7898">
        <v>1</v>
      </c>
      <c r="J7898">
        <v>1</v>
      </c>
      <c r="K7898">
        <v>1</v>
      </c>
      <c r="L7898">
        <v>1</v>
      </c>
      <c r="M7898">
        <v>1</v>
      </c>
      <c r="N7898">
        <v>1</v>
      </c>
      <c r="O7898">
        <v>1</v>
      </c>
      <c r="P7898">
        <v>1</v>
      </c>
      <c r="Q7898">
        <v>1</v>
      </c>
      <c r="R7898">
        <v>1</v>
      </c>
      <c r="S7898">
        <v>1</v>
      </c>
      <c r="T7898">
        <v>1</v>
      </c>
      <c r="U7898">
        <v>1</v>
      </c>
      <c r="V7898">
        <v>1</v>
      </c>
      <c r="AB7898">
        <v>1</v>
      </c>
      <c r="AC7898">
        <v>1</v>
      </c>
      <c r="AD7898">
        <v>1</v>
      </c>
    </row>
    <row r="7899" spans="1:30" x14ac:dyDescent="0.25">
      <c r="A7899" t="s">
        <v>51</v>
      </c>
      <c r="B7899">
        <v>344</v>
      </c>
      <c r="C7899">
        <v>0</v>
      </c>
      <c r="D7899">
        <v>0</v>
      </c>
      <c r="E7899">
        <v>0</v>
      </c>
      <c r="F7899">
        <v>0</v>
      </c>
      <c r="G7899">
        <v>0</v>
      </c>
      <c r="H7899">
        <v>0</v>
      </c>
      <c r="I7899">
        <v>0</v>
      </c>
      <c r="J7899">
        <v>0</v>
      </c>
      <c r="K7899">
        <v>0</v>
      </c>
      <c r="L7899">
        <v>0</v>
      </c>
      <c r="M7899">
        <v>0</v>
      </c>
      <c r="N7899">
        <v>0</v>
      </c>
      <c r="O7899">
        <v>0</v>
      </c>
      <c r="P7899">
        <v>0</v>
      </c>
      <c r="Q7899">
        <v>0</v>
      </c>
      <c r="R7899">
        <v>0</v>
      </c>
      <c r="S7899">
        <v>0</v>
      </c>
      <c r="T7899">
        <v>0</v>
      </c>
      <c r="U7899">
        <v>0</v>
      </c>
      <c r="V7899">
        <v>0</v>
      </c>
      <c r="AB7899">
        <v>0</v>
      </c>
      <c r="AC7899">
        <v>0</v>
      </c>
      <c r="AD7899">
        <v>0</v>
      </c>
    </row>
    <row r="7900" spans="1:30" x14ac:dyDescent="0.25">
      <c r="A7900" t="s">
        <v>53</v>
      </c>
      <c r="B7900">
        <v>344</v>
      </c>
      <c r="C7900">
        <v>0</v>
      </c>
      <c r="D7900">
        <v>0</v>
      </c>
      <c r="E7900">
        <v>0</v>
      </c>
      <c r="F7900">
        <v>0</v>
      </c>
      <c r="G7900">
        <v>0</v>
      </c>
      <c r="H7900">
        <v>0</v>
      </c>
      <c r="I7900">
        <v>0</v>
      </c>
      <c r="J7900">
        <v>0</v>
      </c>
      <c r="K7900">
        <v>0</v>
      </c>
      <c r="L7900">
        <v>0</v>
      </c>
      <c r="M7900">
        <v>0</v>
      </c>
      <c r="N7900">
        <v>0</v>
      </c>
      <c r="O7900">
        <v>0</v>
      </c>
      <c r="P7900">
        <v>0</v>
      </c>
      <c r="Q7900">
        <v>0</v>
      </c>
      <c r="R7900">
        <v>0</v>
      </c>
      <c r="S7900">
        <v>0</v>
      </c>
      <c r="T7900">
        <v>0</v>
      </c>
      <c r="U7900">
        <v>0</v>
      </c>
      <c r="V7900">
        <v>0</v>
      </c>
      <c r="AB7900">
        <v>0</v>
      </c>
      <c r="AC7900">
        <v>0</v>
      </c>
      <c r="AD7900">
        <v>0</v>
      </c>
    </row>
    <row r="7901" spans="1:30" x14ac:dyDescent="0.25">
      <c r="A7901" t="s">
        <v>54</v>
      </c>
      <c r="B7901">
        <v>344</v>
      </c>
      <c r="C7901">
        <v>0</v>
      </c>
      <c r="D7901">
        <v>0</v>
      </c>
      <c r="E7901">
        <v>0</v>
      </c>
      <c r="F7901">
        <v>0</v>
      </c>
      <c r="G7901">
        <v>0</v>
      </c>
      <c r="H7901">
        <v>0</v>
      </c>
      <c r="I7901">
        <v>0</v>
      </c>
      <c r="J7901">
        <v>0</v>
      </c>
      <c r="K7901">
        <v>0</v>
      </c>
      <c r="L7901">
        <v>0</v>
      </c>
      <c r="M7901">
        <v>0</v>
      </c>
      <c r="N7901">
        <v>0</v>
      </c>
      <c r="O7901">
        <v>0</v>
      </c>
      <c r="P7901">
        <v>0</v>
      </c>
      <c r="Q7901">
        <v>0</v>
      </c>
      <c r="R7901">
        <v>0</v>
      </c>
      <c r="S7901">
        <v>0</v>
      </c>
      <c r="T7901">
        <v>0</v>
      </c>
      <c r="U7901">
        <v>0</v>
      </c>
      <c r="V7901">
        <v>0</v>
      </c>
      <c r="AB7901">
        <v>0</v>
      </c>
      <c r="AC7901">
        <v>0</v>
      </c>
      <c r="AD7901">
        <v>0</v>
      </c>
    </row>
    <row r="7902" spans="1:30" x14ac:dyDescent="0.25">
      <c r="A7902" t="s">
        <v>55</v>
      </c>
      <c r="B7902">
        <v>344</v>
      </c>
      <c r="C7902">
        <v>0</v>
      </c>
      <c r="D7902">
        <v>0</v>
      </c>
      <c r="E7902">
        <v>0</v>
      </c>
      <c r="F7902">
        <v>0</v>
      </c>
      <c r="G7902">
        <v>0</v>
      </c>
      <c r="H7902">
        <v>0</v>
      </c>
      <c r="I7902">
        <v>0</v>
      </c>
      <c r="J7902">
        <v>0</v>
      </c>
      <c r="K7902">
        <v>0</v>
      </c>
      <c r="L7902">
        <v>0</v>
      </c>
      <c r="M7902">
        <v>0</v>
      </c>
      <c r="N7902">
        <v>0</v>
      </c>
      <c r="O7902">
        <v>0</v>
      </c>
      <c r="P7902">
        <v>0</v>
      </c>
      <c r="Q7902">
        <v>0</v>
      </c>
      <c r="R7902">
        <v>0</v>
      </c>
      <c r="S7902">
        <v>0</v>
      </c>
      <c r="T7902">
        <v>0</v>
      </c>
      <c r="U7902">
        <v>0</v>
      </c>
      <c r="V7902">
        <v>0</v>
      </c>
      <c r="AB7902">
        <v>0</v>
      </c>
      <c r="AC7902">
        <v>0</v>
      </c>
      <c r="AD7902">
        <v>0</v>
      </c>
    </row>
    <row r="7903" spans="1:30" x14ac:dyDescent="0.25">
      <c r="A7903" t="s">
        <v>56</v>
      </c>
      <c r="B7903">
        <v>344</v>
      </c>
      <c r="C7903">
        <v>0.92</v>
      </c>
      <c r="D7903">
        <v>0.92</v>
      </c>
      <c r="E7903">
        <v>0.92</v>
      </c>
      <c r="F7903">
        <v>0.92</v>
      </c>
      <c r="G7903">
        <v>0.92</v>
      </c>
      <c r="H7903">
        <v>0.92</v>
      </c>
      <c r="I7903">
        <v>0.92</v>
      </c>
      <c r="J7903">
        <v>0.92</v>
      </c>
      <c r="K7903">
        <v>0.92</v>
      </c>
      <c r="L7903">
        <v>0.92</v>
      </c>
      <c r="M7903">
        <v>0.92</v>
      </c>
      <c r="N7903">
        <v>0.92</v>
      </c>
      <c r="O7903">
        <v>0.92</v>
      </c>
      <c r="P7903">
        <v>0.92</v>
      </c>
      <c r="Q7903">
        <v>0.92</v>
      </c>
      <c r="R7903">
        <v>0.92</v>
      </c>
      <c r="S7903">
        <v>0.92</v>
      </c>
      <c r="T7903">
        <v>0.92</v>
      </c>
      <c r="U7903">
        <v>0.92</v>
      </c>
      <c r="V7903">
        <v>0.92</v>
      </c>
      <c r="AB7903">
        <v>0.92</v>
      </c>
      <c r="AC7903">
        <v>0.92</v>
      </c>
      <c r="AD7903">
        <v>0.92</v>
      </c>
    </row>
    <row r="7904" spans="1:30" x14ac:dyDescent="0.25">
      <c r="A7904" t="s">
        <v>57</v>
      </c>
      <c r="B7904">
        <v>344</v>
      </c>
      <c r="C7904">
        <v>100</v>
      </c>
      <c r="D7904">
        <v>100</v>
      </c>
      <c r="E7904">
        <v>100</v>
      </c>
      <c r="F7904">
        <v>100</v>
      </c>
      <c r="G7904">
        <v>100</v>
      </c>
      <c r="H7904">
        <v>100</v>
      </c>
      <c r="I7904">
        <v>100</v>
      </c>
      <c r="J7904">
        <v>100</v>
      </c>
      <c r="K7904">
        <v>100</v>
      </c>
      <c r="L7904">
        <v>100</v>
      </c>
      <c r="M7904">
        <v>100</v>
      </c>
      <c r="N7904">
        <v>100</v>
      </c>
      <c r="O7904">
        <v>100</v>
      </c>
      <c r="P7904">
        <v>100</v>
      </c>
      <c r="Q7904">
        <v>100</v>
      </c>
      <c r="R7904">
        <v>100</v>
      </c>
      <c r="S7904">
        <v>100</v>
      </c>
      <c r="T7904">
        <v>100</v>
      </c>
      <c r="U7904">
        <v>100</v>
      </c>
      <c r="V7904">
        <v>100</v>
      </c>
      <c r="AB7904">
        <v>100</v>
      </c>
      <c r="AC7904">
        <v>100</v>
      </c>
      <c r="AD7904">
        <v>100</v>
      </c>
    </row>
    <row r="7905" spans="1:30" x14ac:dyDescent="0.25">
      <c r="A7905" t="s">
        <v>58</v>
      </c>
      <c r="B7905">
        <v>344</v>
      </c>
      <c r="C7905">
        <v>2</v>
      </c>
      <c r="D7905">
        <v>2</v>
      </c>
      <c r="E7905">
        <v>2</v>
      </c>
      <c r="F7905">
        <v>2</v>
      </c>
      <c r="G7905">
        <v>2</v>
      </c>
      <c r="H7905">
        <v>2</v>
      </c>
      <c r="I7905">
        <v>2</v>
      </c>
      <c r="J7905">
        <v>2</v>
      </c>
      <c r="K7905">
        <v>2</v>
      </c>
      <c r="L7905">
        <v>2</v>
      </c>
      <c r="M7905">
        <v>2</v>
      </c>
      <c r="N7905">
        <v>2</v>
      </c>
      <c r="O7905">
        <v>2</v>
      </c>
      <c r="P7905">
        <v>2</v>
      </c>
      <c r="Q7905">
        <v>2</v>
      </c>
      <c r="R7905">
        <v>2</v>
      </c>
      <c r="S7905">
        <v>2</v>
      </c>
      <c r="T7905">
        <v>2</v>
      </c>
      <c r="U7905">
        <v>2</v>
      </c>
      <c r="V7905">
        <v>2</v>
      </c>
      <c r="AB7905">
        <v>2</v>
      </c>
      <c r="AC7905">
        <v>2</v>
      </c>
      <c r="AD7905">
        <v>2</v>
      </c>
    </row>
    <row r="7906" spans="1:30" x14ac:dyDescent="0.25">
      <c r="A7906" t="s">
        <v>59</v>
      </c>
      <c r="B7906">
        <v>344</v>
      </c>
      <c r="C7906">
        <v>0</v>
      </c>
      <c r="D7906">
        <v>0</v>
      </c>
      <c r="E7906">
        <v>0</v>
      </c>
      <c r="F7906">
        <v>0</v>
      </c>
      <c r="G7906">
        <v>0</v>
      </c>
      <c r="H7906">
        <v>0</v>
      </c>
      <c r="I7906">
        <v>0</v>
      </c>
      <c r="J7906">
        <v>0</v>
      </c>
      <c r="K7906">
        <v>0</v>
      </c>
      <c r="L7906">
        <v>0</v>
      </c>
      <c r="M7906">
        <v>0</v>
      </c>
      <c r="N7906">
        <v>0</v>
      </c>
      <c r="O7906">
        <v>0</v>
      </c>
      <c r="P7906">
        <v>0</v>
      </c>
      <c r="Q7906">
        <v>0</v>
      </c>
      <c r="R7906">
        <v>0</v>
      </c>
      <c r="S7906">
        <v>0</v>
      </c>
      <c r="T7906">
        <v>0</v>
      </c>
      <c r="U7906">
        <v>0</v>
      </c>
      <c r="V7906">
        <v>0</v>
      </c>
      <c r="AB7906">
        <v>0</v>
      </c>
      <c r="AC7906">
        <v>0</v>
      </c>
      <c r="AD7906">
        <v>0</v>
      </c>
    </row>
    <row r="7907" spans="1:30" x14ac:dyDescent="0.25">
      <c r="A7907" t="s">
        <v>698</v>
      </c>
      <c r="B7907">
        <v>344</v>
      </c>
      <c r="E7907">
        <v>0</v>
      </c>
      <c r="J7907">
        <v>0</v>
      </c>
      <c r="O7907">
        <v>0</v>
      </c>
      <c r="T7907">
        <v>0</v>
      </c>
      <c r="AD7907">
        <v>0</v>
      </c>
    </row>
    <row r="7908" spans="1:30" x14ac:dyDescent="0.25">
      <c r="A7908" t="s">
        <v>677</v>
      </c>
      <c r="B7908">
        <v>344</v>
      </c>
      <c r="E7908">
        <v>1095</v>
      </c>
      <c r="J7908">
        <v>463</v>
      </c>
      <c r="O7908">
        <v>713</v>
      </c>
      <c r="T7908">
        <v>2413</v>
      </c>
      <c r="AD7908">
        <v>1461</v>
      </c>
    </row>
    <row r="7909" spans="1:30" x14ac:dyDescent="0.25">
      <c r="A7909" t="s">
        <v>78</v>
      </c>
      <c r="B7909">
        <v>344</v>
      </c>
      <c r="E7909">
        <v>24.9</v>
      </c>
      <c r="J7909">
        <v>10.5</v>
      </c>
      <c r="O7909">
        <v>16.2</v>
      </c>
      <c r="T7909">
        <v>41.1</v>
      </c>
      <c r="AD7909">
        <v>33.200000000000003</v>
      </c>
    </row>
    <row r="7910" spans="1:30" x14ac:dyDescent="0.25">
      <c r="A7910" t="s">
        <v>699</v>
      </c>
      <c r="B7910">
        <v>344</v>
      </c>
      <c r="G7910">
        <v>3</v>
      </c>
      <c r="L7910">
        <v>0</v>
      </c>
      <c r="Q7910">
        <v>1</v>
      </c>
      <c r="V7910">
        <v>0</v>
      </c>
    </row>
    <row r="7911" spans="1:30" x14ac:dyDescent="0.25">
      <c r="A7911" t="s">
        <v>720</v>
      </c>
      <c r="B7911">
        <v>344</v>
      </c>
      <c r="G7911">
        <v>50</v>
      </c>
      <c r="Q7911">
        <v>50</v>
      </c>
    </row>
    <row r="7912" spans="1:30" x14ac:dyDescent="0.25">
      <c r="A7912" t="s">
        <v>721</v>
      </c>
      <c r="B7912">
        <v>344</v>
      </c>
      <c r="G7912">
        <v>0</v>
      </c>
      <c r="Q7912">
        <v>0</v>
      </c>
    </row>
    <row r="7913" spans="1:30" x14ac:dyDescent="0.25">
      <c r="A7913" t="s">
        <v>700</v>
      </c>
      <c r="B7913">
        <v>344</v>
      </c>
      <c r="C7913">
        <v>0</v>
      </c>
      <c r="D7913">
        <v>0</v>
      </c>
      <c r="E7913">
        <v>0</v>
      </c>
      <c r="F7913">
        <v>1</v>
      </c>
      <c r="G7913">
        <v>1</v>
      </c>
      <c r="H7913">
        <v>0</v>
      </c>
      <c r="I7913">
        <v>0</v>
      </c>
      <c r="J7913">
        <v>0</v>
      </c>
      <c r="K7913">
        <v>1</v>
      </c>
      <c r="L7913">
        <v>1</v>
      </c>
      <c r="M7913">
        <v>0</v>
      </c>
      <c r="N7913">
        <v>0</v>
      </c>
      <c r="O7913">
        <v>0</v>
      </c>
      <c r="P7913">
        <v>1</v>
      </c>
      <c r="Q7913">
        <v>1</v>
      </c>
      <c r="R7913">
        <v>0</v>
      </c>
      <c r="S7913">
        <v>0</v>
      </c>
      <c r="T7913">
        <v>0</v>
      </c>
      <c r="U7913">
        <v>1</v>
      </c>
      <c r="V7913">
        <v>1</v>
      </c>
      <c r="AB7913">
        <v>0</v>
      </c>
      <c r="AC7913">
        <v>0</v>
      </c>
      <c r="AD7913">
        <v>0</v>
      </c>
    </row>
    <row r="7914" spans="1:30" x14ac:dyDescent="0.25">
      <c r="A7914" t="s">
        <v>701</v>
      </c>
      <c r="B7914">
        <v>344</v>
      </c>
      <c r="C7914">
        <v>0</v>
      </c>
      <c r="D7914">
        <v>0</v>
      </c>
      <c r="E7914">
        <v>0</v>
      </c>
      <c r="F7914">
        <v>0</v>
      </c>
      <c r="G7914">
        <v>0</v>
      </c>
      <c r="H7914">
        <v>0</v>
      </c>
      <c r="I7914">
        <v>0</v>
      </c>
      <c r="J7914">
        <v>0</v>
      </c>
      <c r="K7914">
        <v>0</v>
      </c>
      <c r="L7914">
        <v>0</v>
      </c>
      <c r="M7914">
        <v>0</v>
      </c>
      <c r="N7914">
        <v>0</v>
      </c>
      <c r="O7914">
        <v>0</v>
      </c>
      <c r="P7914">
        <v>0</v>
      </c>
      <c r="Q7914">
        <v>0</v>
      </c>
      <c r="R7914">
        <v>0</v>
      </c>
      <c r="S7914">
        <v>0</v>
      </c>
      <c r="T7914">
        <v>0</v>
      </c>
      <c r="U7914">
        <v>0</v>
      </c>
      <c r="V7914">
        <v>0</v>
      </c>
      <c r="AB7914">
        <v>0</v>
      </c>
      <c r="AC7914">
        <v>0</v>
      </c>
      <c r="AD7914">
        <v>0</v>
      </c>
    </row>
    <row r="7915" spans="1:30" x14ac:dyDescent="0.25">
      <c r="A7915" t="s">
        <v>52</v>
      </c>
      <c r="B7915">
        <v>344</v>
      </c>
      <c r="C7915">
        <v>1</v>
      </c>
      <c r="D7915">
        <v>1</v>
      </c>
      <c r="E7915">
        <v>1</v>
      </c>
      <c r="F7915">
        <v>1</v>
      </c>
      <c r="G7915">
        <v>1</v>
      </c>
      <c r="H7915">
        <v>1</v>
      </c>
      <c r="I7915">
        <v>1</v>
      </c>
      <c r="J7915">
        <v>1</v>
      </c>
      <c r="K7915">
        <v>1</v>
      </c>
      <c r="L7915">
        <v>1</v>
      </c>
      <c r="M7915">
        <v>1</v>
      </c>
      <c r="N7915">
        <v>1</v>
      </c>
      <c r="O7915">
        <v>1</v>
      </c>
      <c r="P7915">
        <v>1</v>
      </c>
      <c r="Q7915">
        <v>1</v>
      </c>
      <c r="R7915">
        <v>1</v>
      </c>
      <c r="S7915">
        <v>1</v>
      </c>
      <c r="T7915">
        <v>1</v>
      </c>
      <c r="U7915">
        <v>1</v>
      </c>
      <c r="V7915">
        <v>1</v>
      </c>
      <c r="AB7915">
        <v>1</v>
      </c>
      <c r="AC7915">
        <v>1</v>
      </c>
      <c r="AD7915">
        <v>1</v>
      </c>
    </row>
    <row r="7916" spans="1:30" x14ac:dyDescent="0.25">
      <c r="A7916" t="s">
        <v>702</v>
      </c>
      <c r="B7916">
        <v>344</v>
      </c>
      <c r="C7916">
        <v>15</v>
      </c>
      <c r="D7916">
        <v>15</v>
      </c>
      <c r="E7916">
        <v>60</v>
      </c>
      <c r="F7916">
        <v>9</v>
      </c>
      <c r="G7916">
        <v>9</v>
      </c>
      <c r="H7916">
        <v>15</v>
      </c>
      <c r="I7916">
        <v>15</v>
      </c>
      <c r="J7916">
        <v>60</v>
      </c>
      <c r="K7916">
        <v>9</v>
      </c>
      <c r="L7916">
        <v>9</v>
      </c>
      <c r="M7916">
        <v>15</v>
      </c>
      <c r="N7916">
        <v>15</v>
      </c>
      <c r="O7916">
        <v>60</v>
      </c>
      <c r="P7916">
        <v>9</v>
      </c>
      <c r="Q7916">
        <v>9</v>
      </c>
      <c r="R7916">
        <v>15</v>
      </c>
      <c r="S7916">
        <v>15</v>
      </c>
      <c r="T7916">
        <v>60</v>
      </c>
      <c r="U7916">
        <v>9</v>
      </c>
      <c r="V7916">
        <v>9</v>
      </c>
      <c r="AB7916">
        <v>15</v>
      </c>
      <c r="AC7916">
        <v>15</v>
      </c>
      <c r="AD7916">
        <v>60</v>
      </c>
    </row>
    <row r="7917" spans="1:30" x14ac:dyDescent="0.25">
      <c r="A7917" t="s">
        <v>43</v>
      </c>
      <c r="B7917">
        <v>344</v>
      </c>
      <c r="G7917">
        <v>26</v>
      </c>
      <c r="M7917">
        <v>35</v>
      </c>
      <c r="O7917">
        <v>35</v>
      </c>
      <c r="Q7917">
        <v>26</v>
      </c>
      <c r="R7917">
        <v>60</v>
      </c>
      <c r="S7917">
        <v>35</v>
      </c>
      <c r="T7917">
        <v>35</v>
      </c>
      <c r="AC7917">
        <v>35</v>
      </c>
      <c r="AD7917">
        <v>35</v>
      </c>
    </row>
    <row r="7918" spans="1:30" x14ac:dyDescent="0.25">
      <c r="A7918" t="s">
        <v>44</v>
      </c>
      <c r="B7918">
        <v>344</v>
      </c>
      <c r="G7918">
        <v>20</v>
      </c>
      <c r="M7918">
        <v>5</v>
      </c>
      <c r="O7918">
        <v>5</v>
      </c>
      <c r="Q7918">
        <v>20</v>
      </c>
      <c r="R7918">
        <v>40</v>
      </c>
      <c r="S7918">
        <v>5</v>
      </c>
      <c r="T7918">
        <v>5</v>
      </c>
      <c r="AC7918">
        <v>5</v>
      </c>
      <c r="AD7918">
        <v>5</v>
      </c>
    </row>
    <row r="7919" spans="1:30" x14ac:dyDescent="0.25">
      <c r="A7919" t="s">
        <v>47</v>
      </c>
      <c r="B7919">
        <v>344</v>
      </c>
      <c r="G7919">
        <v>2</v>
      </c>
      <c r="M7919">
        <v>1</v>
      </c>
      <c r="O7919">
        <v>1</v>
      </c>
      <c r="Q7919">
        <v>1</v>
      </c>
      <c r="R7919">
        <v>1</v>
      </c>
      <c r="S7919">
        <v>1</v>
      </c>
      <c r="T7919">
        <v>1</v>
      </c>
      <c r="AC7919">
        <v>2</v>
      </c>
      <c r="AD7919">
        <v>2</v>
      </c>
    </row>
    <row r="7920" spans="1:30" x14ac:dyDescent="0.25">
      <c r="A7920" t="s">
        <v>703</v>
      </c>
      <c r="B7920">
        <v>344</v>
      </c>
      <c r="G7920">
        <v>0</v>
      </c>
      <c r="M7920">
        <v>0</v>
      </c>
      <c r="O7920">
        <v>0</v>
      </c>
      <c r="Q7920">
        <v>0</v>
      </c>
      <c r="R7920">
        <v>0</v>
      </c>
      <c r="S7920">
        <v>0</v>
      </c>
      <c r="T7920">
        <v>0</v>
      </c>
      <c r="AC7920">
        <v>0</v>
      </c>
      <c r="AD7920">
        <v>0</v>
      </c>
    </row>
    <row r="7921" spans="1:30" x14ac:dyDescent="0.25">
      <c r="A7921" t="s">
        <v>704</v>
      </c>
      <c r="B7921">
        <v>344</v>
      </c>
      <c r="G7921">
        <v>0</v>
      </c>
      <c r="M7921">
        <v>0</v>
      </c>
      <c r="O7921">
        <v>0</v>
      </c>
      <c r="Q7921">
        <v>0</v>
      </c>
      <c r="R7921">
        <v>0</v>
      </c>
      <c r="S7921">
        <v>0</v>
      </c>
      <c r="T7921">
        <v>0</v>
      </c>
      <c r="AC7921">
        <v>0</v>
      </c>
      <c r="AD7921">
        <v>0</v>
      </c>
    </row>
    <row r="7922" spans="1:30" x14ac:dyDescent="0.25">
      <c r="A7922" t="s">
        <v>705</v>
      </c>
      <c r="B7922">
        <v>344</v>
      </c>
      <c r="G7922">
        <v>0</v>
      </c>
      <c r="M7922">
        <v>0</v>
      </c>
      <c r="O7922">
        <v>0</v>
      </c>
      <c r="Q7922">
        <v>0</v>
      </c>
      <c r="R7922">
        <v>0</v>
      </c>
      <c r="S7922">
        <v>0</v>
      </c>
      <c r="T7922">
        <v>0</v>
      </c>
      <c r="AC7922">
        <v>0</v>
      </c>
      <c r="AD7922">
        <v>0</v>
      </c>
    </row>
    <row r="7923" spans="1:30" x14ac:dyDescent="0.25">
      <c r="A7923" t="s">
        <v>706</v>
      </c>
      <c r="B7923">
        <v>344</v>
      </c>
      <c r="G7923">
        <v>0</v>
      </c>
      <c r="M7923">
        <v>0</v>
      </c>
      <c r="O7923">
        <v>0</v>
      </c>
      <c r="Q7923">
        <v>0</v>
      </c>
      <c r="R7923">
        <v>0</v>
      </c>
      <c r="S7923">
        <v>0</v>
      </c>
      <c r="T7923">
        <v>0</v>
      </c>
      <c r="AC7923">
        <v>0</v>
      </c>
      <c r="AD7923">
        <v>0</v>
      </c>
    </row>
    <row r="7924" spans="1:30" x14ac:dyDescent="0.25">
      <c r="A7924" t="s">
        <v>707</v>
      </c>
      <c r="B7924">
        <v>344</v>
      </c>
      <c r="G7924">
        <v>1</v>
      </c>
      <c r="M7924">
        <v>1</v>
      </c>
      <c r="O7924">
        <v>1</v>
      </c>
      <c r="Q7924">
        <v>1</v>
      </c>
      <c r="R7924">
        <v>1</v>
      </c>
      <c r="S7924">
        <v>1</v>
      </c>
      <c r="T7924">
        <v>1</v>
      </c>
      <c r="AC7924">
        <v>1</v>
      </c>
      <c r="AD7924">
        <v>1</v>
      </c>
    </row>
    <row r="7925" spans="1:30" x14ac:dyDescent="0.25">
      <c r="A7925" t="s">
        <v>708</v>
      </c>
      <c r="B7925">
        <v>344</v>
      </c>
      <c r="G7925">
        <v>20</v>
      </c>
      <c r="M7925">
        <v>5</v>
      </c>
      <c r="O7925">
        <v>5</v>
      </c>
      <c r="Q7925">
        <v>20</v>
      </c>
      <c r="R7925">
        <v>40</v>
      </c>
      <c r="S7925">
        <v>5</v>
      </c>
      <c r="T7925">
        <v>5</v>
      </c>
      <c r="AC7925">
        <v>5</v>
      </c>
      <c r="AD7925">
        <v>5</v>
      </c>
    </row>
    <row r="7926" spans="1:30" x14ac:dyDescent="0.25">
      <c r="A7926" t="s">
        <v>709</v>
      </c>
      <c r="B7926">
        <v>344</v>
      </c>
      <c r="G7926">
        <v>6</v>
      </c>
      <c r="M7926">
        <v>30</v>
      </c>
      <c r="O7926">
        <v>30</v>
      </c>
      <c r="Q7926">
        <v>6</v>
      </c>
      <c r="R7926">
        <v>20</v>
      </c>
      <c r="S7926">
        <v>30</v>
      </c>
      <c r="T7926">
        <v>30</v>
      </c>
      <c r="AC7926">
        <v>30</v>
      </c>
      <c r="AD7926">
        <v>30</v>
      </c>
    </row>
    <row r="7927" spans="1:30" x14ac:dyDescent="0.25">
      <c r="A7927" t="s">
        <v>710</v>
      </c>
      <c r="B7927">
        <v>344</v>
      </c>
      <c r="G7927">
        <v>3</v>
      </c>
      <c r="M7927">
        <v>3</v>
      </c>
      <c r="O7927">
        <v>3</v>
      </c>
      <c r="Q7927">
        <v>3</v>
      </c>
      <c r="R7927">
        <v>3</v>
      </c>
      <c r="S7927">
        <v>3</v>
      </c>
      <c r="T7927">
        <v>3</v>
      </c>
      <c r="AC7927">
        <v>3</v>
      </c>
      <c r="AD7927">
        <v>3</v>
      </c>
    </row>
    <row r="7928" spans="1:30" x14ac:dyDescent="0.25">
      <c r="A7928" t="s">
        <v>711</v>
      </c>
      <c r="B7928">
        <v>344</v>
      </c>
      <c r="G7928">
        <v>0</v>
      </c>
      <c r="M7928">
        <v>0</v>
      </c>
      <c r="O7928">
        <v>0</v>
      </c>
      <c r="Q7928">
        <v>0</v>
      </c>
      <c r="R7928">
        <v>0</v>
      </c>
      <c r="S7928">
        <v>0</v>
      </c>
      <c r="T7928">
        <v>0</v>
      </c>
      <c r="AC7928">
        <v>0</v>
      </c>
      <c r="AD7928">
        <v>0</v>
      </c>
    </row>
    <row r="7929" spans="1:30" x14ac:dyDescent="0.25">
      <c r="A7929" t="s">
        <v>712</v>
      </c>
      <c r="B7929">
        <v>344</v>
      </c>
      <c r="G7929">
        <v>0</v>
      </c>
      <c r="M7929">
        <v>0</v>
      </c>
      <c r="O7929">
        <v>0</v>
      </c>
      <c r="Q7929">
        <v>0</v>
      </c>
      <c r="R7929">
        <v>0</v>
      </c>
      <c r="S7929">
        <v>0</v>
      </c>
      <c r="T7929">
        <v>0</v>
      </c>
      <c r="AC7929">
        <v>0</v>
      </c>
      <c r="AD7929">
        <v>0</v>
      </c>
    </row>
    <row r="7930" spans="1:30" x14ac:dyDescent="0.25">
      <c r="A7930" t="s">
        <v>713</v>
      </c>
      <c r="B7930">
        <v>344</v>
      </c>
      <c r="G7930">
        <v>0</v>
      </c>
      <c r="M7930">
        <v>0</v>
      </c>
      <c r="O7930">
        <v>0</v>
      </c>
      <c r="Q7930">
        <v>0</v>
      </c>
      <c r="R7930">
        <v>0</v>
      </c>
      <c r="S7930">
        <v>0</v>
      </c>
      <c r="T7930">
        <v>0</v>
      </c>
      <c r="AC7930">
        <v>0</v>
      </c>
      <c r="AD7930">
        <v>0</v>
      </c>
    </row>
    <row r="7931" spans="1:30" x14ac:dyDescent="0.25">
      <c r="A7931" t="s">
        <v>718</v>
      </c>
      <c r="B7931">
        <v>344</v>
      </c>
      <c r="E7931">
        <v>0</v>
      </c>
      <c r="J7931">
        <v>0</v>
      </c>
      <c r="O7931">
        <v>0</v>
      </c>
      <c r="T7931">
        <v>0</v>
      </c>
      <c r="AD7931">
        <v>0</v>
      </c>
    </row>
    <row r="7932" spans="1:30" x14ac:dyDescent="0.25">
      <c r="A7932" t="s">
        <v>405</v>
      </c>
      <c r="B7932">
        <v>344</v>
      </c>
      <c r="E7932">
        <v>0</v>
      </c>
    </row>
    <row r="7933" spans="1:30" x14ac:dyDescent="0.25">
      <c r="A7933" t="s">
        <v>719</v>
      </c>
      <c r="B7933">
        <v>344</v>
      </c>
      <c r="C7933">
        <v>0</v>
      </c>
      <c r="D7933">
        <v>0</v>
      </c>
      <c r="E7933">
        <v>0</v>
      </c>
      <c r="F7933">
        <v>0</v>
      </c>
      <c r="G7933">
        <v>0</v>
      </c>
      <c r="H7933">
        <v>0</v>
      </c>
      <c r="I7933">
        <v>0</v>
      </c>
      <c r="J7933">
        <v>0</v>
      </c>
      <c r="K7933">
        <v>0</v>
      </c>
      <c r="L7933">
        <v>0</v>
      </c>
      <c r="M7933">
        <v>0</v>
      </c>
      <c r="N7933">
        <v>0</v>
      </c>
      <c r="O7933">
        <v>0</v>
      </c>
      <c r="P7933">
        <v>0</v>
      </c>
      <c r="Q7933">
        <v>0</v>
      </c>
      <c r="R7933">
        <v>0</v>
      </c>
      <c r="S7933">
        <v>0</v>
      </c>
      <c r="T7933">
        <v>0</v>
      </c>
      <c r="U7933">
        <v>0</v>
      </c>
      <c r="V7933">
        <v>0</v>
      </c>
      <c r="AB7933">
        <v>0</v>
      </c>
      <c r="AC7933">
        <v>0</v>
      </c>
      <c r="AD7933">
        <v>0</v>
      </c>
    </row>
    <row r="7934" spans="1:30" x14ac:dyDescent="0.25">
      <c r="A7934" t="s">
        <v>34</v>
      </c>
      <c r="B7934">
        <v>363</v>
      </c>
      <c r="D7934">
        <v>101</v>
      </c>
      <c r="E7934">
        <v>101</v>
      </c>
      <c r="J7934">
        <v>4550</v>
      </c>
      <c r="K7934">
        <v>4550</v>
      </c>
      <c r="N7934">
        <v>382</v>
      </c>
      <c r="P7934">
        <v>382</v>
      </c>
    </row>
    <row r="7935" spans="1:30" x14ac:dyDescent="0.25">
      <c r="A7935" t="s">
        <v>35</v>
      </c>
      <c r="B7935">
        <v>363</v>
      </c>
      <c r="D7935">
        <v>382</v>
      </c>
      <c r="E7935">
        <v>4550</v>
      </c>
      <c r="J7935">
        <v>101</v>
      </c>
      <c r="K7935">
        <v>382</v>
      </c>
      <c r="N7935">
        <v>4550</v>
      </c>
      <c r="P7935">
        <v>101</v>
      </c>
    </row>
    <row r="7936" spans="1:30" x14ac:dyDescent="0.25">
      <c r="A7936" t="s">
        <v>36</v>
      </c>
      <c r="B7936">
        <v>363</v>
      </c>
      <c r="D7936">
        <v>2</v>
      </c>
      <c r="E7936">
        <v>2</v>
      </c>
      <c r="J7936">
        <v>3</v>
      </c>
      <c r="K7936">
        <v>1</v>
      </c>
      <c r="N7936">
        <v>1</v>
      </c>
      <c r="P7936">
        <v>1</v>
      </c>
    </row>
    <row r="7937" spans="1:16" x14ac:dyDescent="0.25">
      <c r="A7937" t="s">
        <v>37</v>
      </c>
      <c r="B7937">
        <v>363</v>
      </c>
      <c r="D7937">
        <v>0</v>
      </c>
      <c r="E7937">
        <v>0</v>
      </c>
      <c r="J7937">
        <v>0</v>
      </c>
      <c r="N7937">
        <v>0</v>
      </c>
    </row>
    <row r="7938" spans="1:16" x14ac:dyDescent="0.25">
      <c r="A7938" t="s">
        <v>38</v>
      </c>
      <c r="B7938">
        <v>363</v>
      </c>
      <c r="D7938">
        <v>12</v>
      </c>
      <c r="E7938">
        <v>12</v>
      </c>
      <c r="J7938">
        <v>12</v>
      </c>
      <c r="K7938">
        <v>12</v>
      </c>
      <c r="N7938">
        <v>12</v>
      </c>
      <c r="P7938">
        <v>12</v>
      </c>
    </row>
    <row r="7939" spans="1:16" x14ac:dyDescent="0.25">
      <c r="A7939" t="s">
        <v>39</v>
      </c>
      <c r="B7939">
        <v>363</v>
      </c>
      <c r="K7939">
        <v>100</v>
      </c>
    </row>
    <row r="7940" spans="1:16" x14ac:dyDescent="0.25">
      <c r="A7940" t="s">
        <v>694</v>
      </c>
      <c r="B7940">
        <v>363</v>
      </c>
      <c r="K7940">
        <v>25</v>
      </c>
    </row>
    <row r="7941" spans="1:16" x14ac:dyDescent="0.25">
      <c r="A7941" t="s">
        <v>40</v>
      </c>
      <c r="B7941">
        <v>363</v>
      </c>
      <c r="K7941">
        <v>1</v>
      </c>
    </row>
    <row r="7942" spans="1:16" x14ac:dyDescent="0.25">
      <c r="A7942" t="s">
        <v>41</v>
      </c>
      <c r="B7942">
        <v>363</v>
      </c>
    </row>
    <row r="7943" spans="1:16" x14ac:dyDescent="0.25">
      <c r="A7943" t="s">
        <v>42</v>
      </c>
      <c r="B7943">
        <v>363</v>
      </c>
      <c r="E7943">
        <v>40</v>
      </c>
      <c r="J7943">
        <v>40</v>
      </c>
      <c r="N7943">
        <v>25</v>
      </c>
    </row>
    <row r="7944" spans="1:16" x14ac:dyDescent="0.25">
      <c r="A7944" t="s">
        <v>45</v>
      </c>
      <c r="B7944">
        <v>363</v>
      </c>
      <c r="D7944">
        <v>7</v>
      </c>
      <c r="E7944">
        <v>4</v>
      </c>
      <c r="J7944">
        <v>8</v>
      </c>
      <c r="P7944">
        <v>6</v>
      </c>
    </row>
    <row r="7945" spans="1:16" x14ac:dyDescent="0.25">
      <c r="A7945" t="s">
        <v>740</v>
      </c>
      <c r="B7945">
        <v>363</v>
      </c>
      <c r="P7945">
        <v>7</v>
      </c>
    </row>
    <row r="7946" spans="1:16" x14ac:dyDescent="0.25">
      <c r="A7946" t="s">
        <v>46</v>
      </c>
      <c r="B7946">
        <v>363</v>
      </c>
      <c r="K7946">
        <v>8</v>
      </c>
      <c r="N7946">
        <v>6</v>
      </c>
    </row>
    <row r="7947" spans="1:16" x14ac:dyDescent="0.25">
      <c r="A7947" t="s">
        <v>49</v>
      </c>
      <c r="B7947">
        <v>363</v>
      </c>
      <c r="D7947">
        <v>4</v>
      </c>
      <c r="E7947">
        <v>4</v>
      </c>
      <c r="J7947">
        <v>4</v>
      </c>
      <c r="K7947">
        <v>4</v>
      </c>
      <c r="N7947">
        <v>4</v>
      </c>
      <c r="P7947">
        <v>4</v>
      </c>
    </row>
    <row r="7948" spans="1:16" x14ac:dyDescent="0.25">
      <c r="A7948" t="s">
        <v>695</v>
      </c>
      <c r="B7948">
        <v>363</v>
      </c>
      <c r="D7948">
        <v>0</v>
      </c>
      <c r="E7948">
        <v>0</v>
      </c>
      <c r="J7948">
        <v>0</v>
      </c>
      <c r="K7948">
        <v>0</v>
      </c>
      <c r="N7948">
        <v>0</v>
      </c>
      <c r="P7948">
        <v>0</v>
      </c>
    </row>
    <row r="7949" spans="1:16" x14ac:dyDescent="0.25">
      <c r="A7949" t="s">
        <v>48</v>
      </c>
      <c r="B7949">
        <v>363</v>
      </c>
      <c r="D7949">
        <v>1900</v>
      </c>
      <c r="E7949">
        <v>1900</v>
      </c>
      <c r="J7949">
        <v>1900</v>
      </c>
      <c r="K7949">
        <v>1900</v>
      </c>
      <c r="N7949">
        <v>1900</v>
      </c>
      <c r="P7949">
        <v>1900</v>
      </c>
    </row>
    <row r="7950" spans="1:16" x14ac:dyDescent="0.25">
      <c r="A7950" t="s">
        <v>696</v>
      </c>
      <c r="B7950">
        <v>363</v>
      </c>
      <c r="D7950">
        <v>3433</v>
      </c>
      <c r="E7950">
        <v>3539</v>
      </c>
      <c r="J7950">
        <v>5085</v>
      </c>
      <c r="K7950">
        <v>1583</v>
      </c>
      <c r="N7950">
        <v>1770</v>
      </c>
      <c r="P7950">
        <v>1583</v>
      </c>
    </row>
    <row r="7951" spans="1:16" x14ac:dyDescent="0.25">
      <c r="A7951" t="s">
        <v>50</v>
      </c>
      <c r="B7951">
        <v>363</v>
      </c>
      <c r="D7951">
        <v>3433</v>
      </c>
      <c r="E7951">
        <v>3539</v>
      </c>
      <c r="J7951">
        <v>5085</v>
      </c>
      <c r="K7951">
        <v>1583</v>
      </c>
      <c r="N7951">
        <v>1770</v>
      </c>
      <c r="P7951">
        <v>1583</v>
      </c>
    </row>
    <row r="7952" spans="1:16" x14ac:dyDescent="0.25">
      <c r="A7952" t="s">
        <v>697</v>
      </c>
      <c r="B7952">
        <v>363</v>
      </c>
      <c r="D7952">
        <v>1</v>
      </c>
      <c r="E7952">
        <v>1</v>
      </c>
      <c r="J7952">
        <v>1</v>
      </c>
      <c r="K7952">
        <v>1</v>
      </c>
      <c r="N7952">
        <v>1</v>
      </c>
      <c r="P7952">
        <v>1</v>
      </c>
    </row>
    <row r="7953" spans="1:16" x14ac:dyDescent="0.25">
      <c r="A7953" t="s">
        <v>51</v>
      </c>
      <c r="B7953">
        <v>363</v>
      </c>
      <c r="D7953">
        <v>0</v>
      </c>
      <c r="E7953">
        <v>0</v>
      </c>
      <c r="J7953">
        <v>0</v>
      </c>
      <c r="K7953">
        <v>62</v>
      </c>
      <c r="N7953">
        <v>0</v>
      </c>
      <c r="P7953">
        <v>25</v>
      </c>
    </row>
    <row r="7954" spans="1:16" x14ac:dyDescent="0.25">
      <c r="A7954" t="s">
        <v>53</v>
      </c>
      <c r="B7954">
        <v>363</v>
      </c>
      <c r="D7954">
        <v>163</v>
      </c>
      <c r="E7954">
        <v>896</v>
      </c>
      <c r="J7954">
        <v>1742</v>
      </c>
      <c r="K7954">
        <v>147</v>
      </c>
      <c r="N7954">
        <v>120</v>
      </c>
      <c r="P7954">
        <v>94</v>
      </c>
    </row>
    <row r="7955" spans="1:16" x14ac:dyDescent="0.25">
      <c r="A7955" t="s">
        <v>54</v>
      </c>
      <c r="B7955">
        <v>363</v>
      </c>
      <c r="D7955">
        <v>0</v>
      </c>
      <c r="E7955">
        <v>0</v>
      </c>
      <c r="J7955">
        <v>0</v>
      </c>
      <c r="K7955">
        <v>0</v>
      </c>
      <c r="N7955">
        <v>0</v>
      </c>
      <c r="P7955">
        <v>0</v>
      </c>
    </row>
    <row r="7956" spans="1:16" x14ac:dyDescent="0.25">
      <c r="A7956" t="s">
        <v>55</v>
      </c>
      <c r="B7956">
        <v>363</v>
      </c>
      <c r="D7956">
        <v>0</v>
      </c>
      <c r="E7956">
        <v>0</v>
      </c>
      <c r="J7956">
        <v>0</v>
      </c>
      <c r="K7956">
        <v>0</v>
      </c>
      <c r="N7956">
        <v>0</v>
      </c>
      <c r="P7956">
        <v>0</v>
      </c>
    </row>
    <row r="7957" spans="1:16" x14ac:dyDescent="0.25">
      <c r="A7957" t="s">
        <v>56</v>
      </c>
      <c r="B7957">
        <v>363</v>
      </c>
      <c r="D7957">
        <v>1</v>
      </c>
      <c r="E7957">
        <v>1</v>
      </c>
      <c r="J7957">
        <v>1</v>
      </c>
      <c r="K7957">
        <v>1</v>
      </c>
      <c r="N7957">
        <v>1</v>
      </c>
      <c r="P7957">
        <v>1</v>
      </c>
    </row>
    <row r="7958" spans="1:16" x14ac:dyDescent="0.25">
      <c r="A7958" t="s">
        <v>57</v>
      </c>
      <c r="B7958">
        <v>363</v>
      </c>
      <c r="D7958">
        <v>100</v>
      </c>
      <c r="E7958">
        <v>100</v>
      </c>
      <c r="J7958">
        <v>100</v>
      </c>
      <c r="K7958">
        <v>100</v>
      </c>
      <c r="N7958">
        <v>100</v>
      </c>
      <c r="P7958">
        <v>100</v>
      </c>
    </row>
    <row r="7959" spans="1:16" x14ac:dyDescent="0.25">
      <c r="A7959" t="s">
        <v>58</v>
      </c>
      <c r="B7959">
        <v>363</v>
      </c>
      <c r="D7959">
        <v>2</v>
      </c>
      <c r="E7959">
        <v>2</v>
      </c>
      <c r="J7959">
        <v>2</v>
      </c>
      <c r="K7959">
        <v>2</v>
      </c>
      <c r="N7959">
        <v>2</v>
      </c>
      <c r="P7959">
        <v>2</v>
      </c>
    </row>
    <row r="7960" spans="1:16" x14ac:dyDescent="0.25">
      <c r="A7960" t="s">
        <v>59</v>
      </c>
      <c r="B7960">
        <v>363</v>
      </c>
      <c r="D7960">
        <v>0</v>
      </c>
      <c r="E7960">
        <v>0</v>
      </c>
      <c r="J7960">
        <v>0</v>
      </c>
      <c r="K7960">
        <v>0</v>
      </c>
      <c r="N7960">
        <v>0</v>
      </c>
      <c r="P7960">
        <v>0</v>
      </c>
    </row>
    <row r="7961" spans="1:16" x14ac:dyDescent="0.25">
      <c r="A7961" t="s">
        <v>698</v>
      </c>
      <c r="B7961">
        <v>363</v>
      </c>
      <c r="E7961">
        <v>0</v>
      </c>
      <c r="J7961">
        <v>0</v>
      </c>
      <c r="N7961">
        <v>0</v>
      </c>
    </row>
    <row r="7962" spans="1:16" x14ac:dyDescent="0.25">
      <c r="A7962" t="s">
        <v>677</v>
      </c>
      <c r="B7962">
        <v>363</v>
      </c>
      <c r="E7962">
        <v>799</v>
      </c>
      <c r="J7962">
        <v>1341</v>
      </c>
      <c r="N7962">
        <v>823</v>
      </c>
    </row>
    <row r="7963" spans="1:16" x14ac:dyDescent="0.25">
      <c r="A7963" t="s">
        <v>78</v>
      </c>
      <c r="B7963">
        <v>363</v>
      </c>
      <c r="E7963">
        <v>13.6</v>
      </c>
      <c r="J7963">
        <v>22.9</v>
      </c>
      <c r="N7963">
        <v>22.4</v>
      </c>
    </row>
    <row r="7964" spans="1:16" x14ac:dyDescent="0.25">
      <c r="A7964" t="s">
        <v>699</v>
      </c>
      <c r="B7964">
        <v>363</v>
      </c>
      <c r="E7964">
        <v>0</v>
      </c>
      <c r="K7964">
        <v>0</v>
      </c>
      <c r="P7964">
        <v>0</v>
      </c>
    </row>
    <row r="7965" spans="1:16" x14ac:dyDescent="0.25">
      <c r="A7965" t="s">
        <v>700</v>
      </c>
      <c r="B7965">
        <v>363</v>
      </c>
      <c r="D7965">
        <v>0</v>
      </c>
      <c r="E7965">
        <v>0</v>
      </c>
      <c r="J7965">
        <v>0</v>
      </c>
      <c r="K7965">
        <v>1</v>
      </c>
      <c r="N7965">
        <v>0</v>
      </c>
      <c r="P7965">
        <v>1</v>
      </c>
    </row>
    <row r="7966" spans="1:16" x14ac:dyDescent="0.25">
      <c r="A7966" t="s">
        <v>701</v>
      </c>
      <c r="B7966">
        <v>363</v>
      </c>
      <c r="D7966">
        <v>0</v>
      </c>
      <c r="E7966">
        <v>0</v>
      </c>
      <c r="J7966">
        <v>0</v>
      </c>
      <c r="K7966">
        <v>0</v>
      </c>
      <c r="N7966">
        <v>0</v>
      </c>
      <c r="P7966">
        <v>0</v>
      </c>
    </row>
    <row r="7967" spans="1:16" x14ac:dyDescent="0.25">
      <c r="A7967" t="s">
        <v>52</v>
      </c>
      <c r="B7967">
        <v>363</v>
      </c>
      <c r="D7967">
        <v>1</v>
      </c>
      <c r="E7967">
        <v>1</v>
      </c>
      <c r="J7967">
        <v>1</v>
      </c>
      <c r="K7967">
        <v>1</v>
      </c>
      <c r="N7967">
        <v>1</v>
      </c>
      <c r="P7967">
        <v>1</v>
      </c>
    </row>
    <row r="7968" spans="1:16" x14ac:dyDescent="0.25">
      <c r="A7968" t="s">
        <v>702</v>
      </c>
      <c r="B7968">
        <v>363</v>
      </c>
      <c r="D7968">
        <v>15</v>
      </c>
      <c r="E7968">
        <v>60</v>
      </c>
      <c r="J7968">
        <v>60</v>
      </c>
      <c r="K7968">
        <v>9</v>
      </c>
      <c r="N7968">
        <v>15</v>
      </c>
      <c r="P7968">
        <v>9</v>
      </c>
    </row>
    <row r="7969" spans="1:16" x14ac:dyDescent="0.25">
      <c r="A7969" t="s">
        <v>43</v>
      </c>
      <c r="B7969">
        <v>363</v>
      </c>
      <c r="D7969">
        <v>80</v>
      </c>
      <c r="E7969">
        <v>35</v>
      </c>
      <c r="J7969">
        <v>35</v>
      </c>
      <c r="K7969">
        <v>26</v>
      </c>
      <c r="N7969">
        <v>80</v>
      </c>
      <c r="P7969">
        <v>26</v>
      </c>
    </row>
    <row r="7970" spans="1:16" x14ac:dyDescent="0.25">
      <c r="A7970" t="s">
        <v>44</v>
      </c>
      <c r="B7970">
        <v>363</v>
      </c>
      <c r="D7970">
        <v>50</v>
      </c>
      <c r="E7970">
        <v>5</v>
      </c>
      <c r="J7970">
        <v>5</v>
      </c>
      <c r="K7970">
        <v>20</v>
      </c>
      <c r="N7970">
        <v>50</v>
      </c>
      <c r="P7970">
        <v>20</v>
      </c>
    </row>
    <row r="7971" spans="1:16" x14ac:dyDescent="0.25">
      <c r="A7971" t="s">
        <v>47</v>
      </c>
      <c r="B7971">
        <v>363</v>
      </c>
      <c r="D7971">
        <v>7</v>
      </c>
      <c r="E7971">
        <v>4</v>
      </c>
      <c r="J7971">
        <v>8</v>
      </c>
      <c r="K7971">
        <v>8</v>
      </c>
      <c r="N7971">
        <v>6</v>
      </c>
      <c r="P7971">
        <v>6</v>
      </c>
    </row>
    <row r="7972" spans="1:16" x14ac:dyDescent="0.25">
      <c r="A7972" t="s">
        <v>703</v>
      </c>
      <c r="B7972">
        <v>363</v>
      </c>
      <c r="D7972">
        <v>0</v>
      </c>
      <c r="E7972">
        <v>0</v>
      </c>
      <c r="J7972">
        <v>0</v>
      </c>
      <c r="K7972">
        <v>0</v>
      </c>
      <c r="N7972">
        <v>0</v>
      </c>
      <c r="P7972">
        <v>7</v>
      </c>
    </row>
    <row r="7973" spans="1:16" x14ac:dyDescent="0.25">
      <c r="A7973" t="s">
        <v>704</v>
      </c>
      <c r="B7973">
        <v>363</v>
      </c>
      <c r="D7973">
        <v>0</v>
      </c>
      <c r="E7973">
        <v>0</v>
      </c>
      <c r="J7973">
        <v>0</v>
      </c>
      <c r="K7973">
        <v>0</v>
      </c>
      <c r="N7973">
        <v>0</v>
      </c>
      <c r="P7973">
        <v>0</v>
      </c>
    </row>
    <row r="7974" spans="1:16" x14ac:dyDescent="0.25">
      <c r="A7974" t="s">
        <v>705</v>
      </c>
      <c r="B7974">
        <v>363</v>
      </c>
      <c r="D7974">
        <v>0</v>
      </c>
      <c r="E7974">
        <v>0</v>
      </c>
      <c r="J7974">
        <v>0</v>
      </c>
      <c r="K7974">
        <v>0</v>
      </c>
      <c r="N7974">
        <v>0</v>
      </c>
      <c r="P7974">
        <v>0</v>
      </c>
    </row>
    <row r="7975" spans="1:16" x14ac:dyDescent="0.25">
      <c r="A7975" t="s">
        <v>706</v>
      </c>
      <c r="B7975">
        <v>363</v>
      </c>
      <c r="D7975">
        <v>0</v>
      </c>
      <c r="E7975">
        <v>0</v>
      </c>
      <c r="J7975">
        <v>0</v>
      </c>
      <c r="K7975">
        <v>0</v>
      </c>
      <c r="N7975">
        <v>0</v>
      </c>
      <c r="P7975">
        <v>0</v>
      </c>
    </row>
    <row r="7976" spans="1:16" x14ac:dyDescent="0.25">
      <c r="A7976" t="s">
        <v>707</v>
      </c>
      <c r="B7976">
        <v>363</v>
      </c>
      <c r="D7976">
        <v>2</v>
      </c>
      <c r="E7976">
        <v>1</v>
      </c>
      <c r="J7976">
        <v>1</v>
      </c>
      <c r="K7976">
        <v>1</v>
      </c>
      <c r="N7976">
        <v>2</v>
      </c>
      <c r="P7976">
        <v>1</v>
      </c>
    </row>
    <row r="7977" spans="1:16" x14ac:dyDescent="0.25">
      <c r="A7977" t="s">
        <v>708</v>
      </c>
      <c r="B7977">
        <v>363</v>
      </c>
      <c r="D7977">
        <v>5</v>
      </c>
      <c r="E7977">
        <v>5</v>
      </c>
      <c r="J7977">
        <v>5</v>
      </c>
      <c r="K7977">
        <v>20</v>
      </c>
      <c r="N7977">
        <v>5</v>
      </c>
      <c r="P7977">
        <v>20</v>
      </c>
    </row>
    <row r="7978" spans="1:16" x14ac:dyDescent="0.25">
      <c r="A7978" t="s">
        <v>709</v>
      </c>
      <c r="B7978">
        <v>363</v>
      </c>
      <c r="D7978">
        <v>40</v>
      </c>
      <c r="E7978">
        <v>30</v>
      </c>
      <c r="J7978">
        <v>30</v>
      </c>
      <c r="K7978">
        <v>6</v>
      </c>
      <c r="N7978">
        <v>40</v>
      </c>
      <c r="P7978">
        <v>6</v>
      </c>
    </row>
    <row r="7979" spans="1:16" x14ac:dyDescent="0.25">
      <c r="A7979" t="s">
        <v>710</v>
      </c>
      <c r="B7979">
        <v>363</v>
      </c>
      <c r="D7979">
        <v>1</v>
      </c>
      <c r="E7979">
        <v>3</v>
      </c>
      <c r="J7979">
        <v>3</v>
      </c>
      <c r="K7979">
        <v>3</v>
      </c>
      <c r="N7979">
        <v>1</v>
      </c>
      <c r="P7979">
        <v>3</v>
      </c>
    </row>
    <row r="7980" spans="1:16" x14ac:dyDescent="0.25">
      <c r="A7980" t="s">
        <v>711</v>
      </c>
      <c r="B7980">
        <v>363</v>
      </c>
      <c r="D7980">
        <v>0</v>
      </c>
      <c r="E7980">
        <v>0</v>
      </c>
      <c r="J7980">
        <v>0</v>
      </c>
      <c r="K7980">
        <v>0</v>
      </c>
      <c r="N7980">
        <v>0</v>
      </c>
      <c r="P7980">
        <v>0</v>
      </c>
    </row>
    <row r="7981" spans="1:16" x14ac:dyDescent="0.25">
      <c r="A7981" t="s">
        <v>712</v>
      </c>
      <c r="B7981">
        <v>363</v>
      </c>
      <c r="D7981">
        <v>0</v>
      </c>
      <c r="E7981">
        <v>0</v>
      </c>
      <c r="J7981">
        <v>0</v>
      </c>
      <c r="K7981">
        <v>0</v>
      </c>
      <c r="N7981">
        <v>0</v>
      </c>
      <c r="P7981">
        <v>0</v>
      </c>
    </row>
    <row r="7982" spans="1:16" x14ac:dyDescent="0.25">
      <c r="A7982" t="s">
        <v>713</v>
      </c>
      <c r="B7982">
        <v>363</v>
      </c>
      <c r="D7982">
        <v>0</v>
      </c>
      <c r="E7982">
        <v>0</v>
      </c>
      <c r="J7982">
        <v>0</v>
      </c>
      <c r="K7982">
        <v>0</v>
      </c>
      <c r="N7982">
        <v>0</v>
      </c>
      <c r="P7982">
        <v>0</v>
      </c>
    </row>
    <row r="7983" spans="1:16" x14ac:dyDescent="0.25">
      <c r="A7983" t="s">
        <v>714</v>
      </c>
      <c r="B7983">
        <v>363</v>
      </c>
      <c r="D7983">
        <v>50</v>
      </c>
      <c r="N7983">
        <v>50</v>
      </c>
    </row>
    <row r="7984" spans="1:16" x14ac:dyDescent="0.25">
      <c r="A7984" t="s">
        <v>715</v>
      </c>
      <c r="B7984">
        <v>363</v>
      </c>
      <c r="D7984">
        <v>30</v>
      </c>
      <c r="N7984">
        <v>30</v>
      </c>
    </row>
    <row r="7985" spans="1:21" x14ac:dyDescent="0.25">
      <c r="A7985" t="s">
        <v>716</v>
      </c>
      <c r="B7985">
        <v>363</v>
      </c>
      <c r="D7985">
        <v>3</v>
      </c>
      <c r="N7985">
        <v>3</v>
      </c>
    </row>
    <row r="7986" spans="1:21" x14ac:dyDescent="0.25">
      <c r="A7986" t="s">
        <v>717</v>
      </c>
      <c r="B7986">
        <v>363</v>
      </c>
      <c r="D7986">
        <v>0</v>
      </c>
      <c r="N7986">
        <v>0</v>
      </c>
    </row>
    <row r="7987" spans="1:21" x14ac:dyDescent="0.25">
      <c r="A7987" t="s">
        <v>718</v>
      </c>
      <c r="B7987">
        <v>363</v>
      </c>
      <c r="E7987">
        <v>0</v>
      </c>
      <c r="J7987">
        <v>0</v>
      </c>
      <c r="N7987">
        <v>0</v>
      </c>
    </row>
    <row r="7988" spans="1:21" x14ac:dyDescent="0.25">
      <c r="A7988" t="s">
        <v>405</v>
      </c>
      <c r="B7988">
        <v>363</v>
      </c>
      <c r="E7988">
        <v>0</v>
      </c>
    </row>
    <row r="7989" spans="1:21" x14ac:dyDescent="0.25">
      <c r="A7989" t="s">
        <v>719</v>
      </c>
      <c r="B7989">
        <v>363</v>
      </c>
      <c r="D7989">
        <v>163</v>
      </c>
      <c r="E7989">
        <v>896</v>
      </c>
      <c r="J7989">
        <v>1742</v>
      </c>
      <c r="K7989">
        <v>147</v>
      </c>
      <c r="N7989">
        <v>120</v>
      </c>
      <c r="P7989">
        <v>94</v>
      </c>
    </row>
    <row r="7990" spans="1:21" x14ac:dyDescent="0.25">
      <c r="A7990" t="s">
        <v>34</v>
      </c>
      <c r="B7990">
        <v>750</v>
      </c>
      <c r="D7990">
        <v>8</v>
      </c>
      <c r="E7990">
        <v>8</v>
      </c>
      <c r="F7990">
        <v>8</v>
      </c>
      <c r="I7990">
        <v>775</v>
      </c>
      <c r="J7990">
        <v>775</v>
      </c>
      <c r="K7990">
        <v>775</v>
      </c>
      <c r="N7990">
        <v>2</v>
      </c>
      <c r="O7990">
        <v>2</v>
      </c>
      <c r="P7990">
        <v>2</v>
      </c>
      <c r="S7990">
        <v>114</v>
      </c>
      <c r="T7990">
        <v>114</v>
      </c>
      <c r="U7990">
        <v>114</v>
      </c>
    </row>
    <row r="7991" spans="1:21" x14ac:dyDescent="0.25">
      <c r="A7991" t="s">
        <v>35</v>
      </c>
      <c r="B7991">
        <v>750</v>
      </c>
      <c r="D7991">
        <v>2</v>
      </c>
      <c r="E7991">
        <v>775</v>
      </c>
      <c r="F7991">
        <v>114</v>
      </c>
      <c r="I7991">
        <v>114</v>
      </c>
      <c r="J7991">
        <v>8</v>
      </c>
      <c r="K7991">
        <v>2</v>
      </c>
      <c r="N7991">
        <v>775</v>
      </c>
      <c r="O7991">
        <v>114</v>
      </c>
      <c r="P7991">
        <v>8</v>
      </c>
      <c r="S7991">
        <v>8</v>
      </c>
      <c r="T7991">
        <v>2</v>
      </c>
      <c r="U7991">
        <v>775</v>
      </c>
    </row>
    <row r="7992" spans="1:21" x14ac:dyDescent="0.25">
      <c r="A7992" t="s">
        <v>36</v>
      </c>
      <c r="B7992">
        <v>750</v>
      </c>
      <c r="D7992">
        <v>1</v>
      </c>
      <c r="E7992">
        <v>3</v>
      </c>
      <c r="F7992">
        <v>0</v>
      </c>
      <c r="I7992">
        <v>1</v>
      </c>
      <c r="J7992">
        <v>2</v>
      </c>
      <c r="K7992">
        <v>0</v>
      </c>
      <c r="N7992">
        <v>1</v>
      </c>
      <c r="O7992">
        <v>1</v>
      </c>
      <c r="P7992">
        <v>0</v>
      </c>
      <c r="S7992">
        <v>0</v>
      </c>
      <c r="T7992">
        <v>1</v>
      </c>
      <c r="U7992">
        <v>0</v>
      </c>
    </row>
    <row r="7993" spans="1:21" x14ac:dyDescent="0.25">
      <c r="A7993" t="s">
        <v>37</v>
      </c>
      <c r="B7993">
        <v>750</v>
      </c>
      <c r="D7993">
        <v>0</v>
      </c>
      <c r="E7993">
        <v>2</v>
      </c>
      <c r="I7993">
        <v>0</v>
      </c>
      <c r="J7993">
        <v>2</v>
      </c>
      <c r="N7993">
        <v>0</v>
      </c>
      <c r="O7993">
        <v>2</v>
      </c>
      <c r="S7993">
        <v>0</v>
      </c>
      <c r="T7993">
        <v>3</v>
      </c>
    </row>
    <row r="7994" spans="1:21" x14ac:dyDescent="0.25">
      <c r="A7994" t="s">
        <v>38</v>
      </c>
      <c r="B7994">
        <v>750</v>
      </c>
      <c r="D7994">
        <v>12</v>
      </c>
      <c r="E7994">
        <v>12</v>
      </c>
      <c r="F7994">
        <v>12</v>
      </c>
      <c r="I7994">
        <v>12</v>
      </c>
      <c r="J7994">
        <v>12</v>
      </c>
      <c r="K7994">
        <v>12</v>
      </c>
      <c r="N7994">
        <v>12</v>
      </c>
      <c r="O7994">
        <v>12</v>
      </c>
      <c r="P7994">
        <v>12</v>
      </c>
      <c r="S7994">
        <v>12</v>
      </c>
      <c r="T7994">
        <v>12</v>
      </c>
      <c r="U7994">
        <v>12</v>
      </c>
    </row>
    <row r="7995" spans="1:21" x14ac:dyDescent="0.25">
      <c r="A7995" t="s">
        <v>39</v>
      </c>
      <c r="B7995">
        <v>750</v>
      </c>
      <c r="D7995">
        <v>100</v>
      </c>
      <c r="I7995">
        <v>100</v>
      </c>
      <c r="N7995">
        <v>100</v>
      </c>
    </row>
    <row r="7996" spans="1:21" x14ac:dyDescent="0.25">
      <c r="A7996" t="s">
        <v>694</v>
      </c>
      <c r="B7996">
        <v>750</v>
      </c>
      <c r="D7996">
        <v>25</v>
      </c>
      <c r="I7996">
        <v>25</v>
      </c>
      <c r="N7996">
        <v>25</v>
      </c>
    </row>
    <row r="7997" spans="1:21" x14ac:dyDescent="0.25">
      <c r="A7997" t="s">
        <v>40</v>
      </c>
      <c r="B7997">
        <v>750</v>
      </c>
      <c r="D7997">
        <v>1</v>
      </c>
      <c r="I7997">
        <v>1</v>
      </c>
      <c r="N7997">
        <v>1</v>
      </c>
    </row>
    <row r="7998" spans="1:21" x14ac:dyDescent="0.25">
      <c r="A7998" t="s">
        <v>41</v>
      </c>
      <c r="B7998">
        <v>750</v>
      </c>
    </row>
    <row r="7999" spans="1:21" x14ac:dyDescent="0.25">
      <c r="A7999" t="s">
        <v>42</v>
      </c>
      <c r="B7999">
        <v>750</v>
      </c>
      <c r="E7999">
        <v>40</v>
      </c>
      <c r="J7999">
        <v>40</v>
      </c>
      <c r="O7999">
        <v>35</v>
      </c>
      <c r="T7999">
        <v>35</v>
      </c>
    </row>
    <row r="8000" spans="1:21" x14ac:dyDescent="0.25">
      <c r="A8000" t="s">
        <v>45</v>
      </c>
      <c r="B8000">
        <v>750</v>
      </c>
      <c r="E8000">
        <v>1</v>
      </c>
      <c r="J8000">
        <v>1</v>
      </c>
      <c r="O8000">
        <v>2</v>
      </c>
      <c r="T8000">
        <v>2</v>
      </c>
    </row>
    <row r="8001" spans="1:21" x14ac:dyDescent="0.25">
      <c r="A8001" t="s">
        <v>46</v>
      </c>
      <c r="B8001">
        <v>750</v>
      </c>
      <c r="D8001">
        <v>1</v>
      </c>
      <c r="I8001">
        <v>1</v>
      </c>
      <c r="N8001">
        <v>2</v>
      </c>
      <c r="S8001">
        <v>2</v>
      </c>
    </row>
    <row r="8002" spans="1:21" x14ac:dyDescent="0.25">
      <c r="A8002" t="s">
        <v>49</v>
      </c>
      <c r="B8002">
        <v>750</v>
      </c>
      <c r="D8002">
        <v>5.5</v>
      </c>
      <c r="E8002">
        <v>5.5</v>
      </c>
      <c r="F8002">
        <v>4</v>
      </c>
      <c r="I8002">
        <v>5.5</v>
      </c>
      <c r="J8002">
        <v>5.5</v>
      </c>
      <c r="K8002">
        <v>4</v>
      </c>
      <c r="N8002">
        <v>5.5</v>
      </c>
      <c r="O8002">
        <v>5.5</v>
      </c>
      <c r="P8002">
        <v>4</v>
      </c>
      <c r="S8002">
        <v>5.5</v>
      </c>
      <c r="T8002">
        <v>5.5</v>
      </c>
      <c r="U8002">
        <v>4</v>
      </c>
    </row>
    <row r="8003" spans="1:21" x14ac:dyDescent="0.25">
      <c r="A8003" t="s">
        <v>695</v>
      </c>
      <c r="B8003">
        <v>750</v>
      </c>
      <c r="D8003">
        <v>0</v>
      </c>
      <c r="E8003">
        <v>0</v>
      </c>
      <c r="F8003">
        <v>0</v>
      </c>
      <c r="I8003">
        <v>0</v>
      </c>
      <c r="J8003">
        <v>0</v>
      </c>
      <c r="K8003">
        <v>0</v>
      </c>
      <c r="N8003">
        <v>0</v>
      </c>
      <c r="O8003">
        <v>0</v>
      </c>
      <c r="P8003">
        <v>0</v>
      </c>
      <c r="S8003">
        <v>0</v>
      </c>
      <c r="T8003">
        <v>0</v>
      </c>
      <c r="U8003">
        <v>0</v>
      </c>
    </row>
    <row r="8004" spans="1:21" x14ac:dyDescent="0.25">
      <c r="A8004" t="s">
        <v>48</v>
      </c>
      <c r="B8004">
        <v>750</v>
      </c>
      <c r="D8004">
        <v>1900</v>
      </c>
      <c r="E8004">
        <v>1900</v>
      </c>
      <c r="F8004">
        <v>1900</v>
      </c>
      <c r="I8004">
        <v>1900</v>
      </c>
      <c r="J8004">
        <v>1900</v>
      </c>
      <c r="K8004">
        <v>1900</v>
      </c>
      <c r="N8004">
        <v>1900</v>
      </c>
      <c r="O8004">
        <v>1900</v>
      </c>
      <c r="P8004">
        <v>1900</v>
      </c>
      <c r="S8004">
        <v>1900</v>
      </c>
      <c r="T8004">
        <v>1900</v>
      </c>
      <c r="U8004">
        <v>1900</v>
      </c>
    </row>
    <row r="8005" spans="1:21" x14ac:dyDescent="0.25">
      <c r="A8005" t="s">
        <v>696</v>
      </c>
      <c r="B8005">
        <v>750</v>
      </c>
      <c r="D8005">
        <v>1770</v>
      </c>
      <c r="E8005">
        <v>4704</v>
      </c>
      <c r="F8005">
        <v>0</v>
      </c>
      <c r="I8005">
        <v>1770</v>
      </c>
      <c r="J8005">
        <v>3274</v>
      </c>
      <c r="K8005">
        <v>0</v>
      </c>
      <c r="N8005">
        <v>1770</v>
      </c>
      <c r="O8005">
        <v>1723</v>
      </c>
      <c r="P8005">
        <v>0</v>
      </c>
      <c r="S8005">
        <v>0</v>
      </c>
      <c r="T8005">
        <v>1750</v>
      </c>
      <c r="U8005">
        <v>0</v>
      </c>
    </row>
    <row r="8006" spans="1:21" x14ac:dyDescent="0.25">
      <c r="A8006" t="s">
        <v>50</v>
      </c>
      <c r="B8006">
        <v>750</v>
      </c>
      <c r="D8006">
        <v>1274</v>
      </c>
      <c r="E8006">
        <v>4704</v>
      </c>
      <c r="F8006">
        <v>0</v>
      </c>
      <c r="I8006">
        <v>1269</v>
      </c>
      <c r="J8006">
        <v>3274</v>
      </c>
      <c r="K8006">
        <v>0</v>
      </c>
      <c r="N8006">
        <v>864</v>
      </c>
      <c r="O8006">
        <v>1723</v>
      </c>
      <c r="P8006">
        <v>0</v>
      </c>
      <c r="S8006">
        <v>0</v>
      </c>
      <c r="T8006">
        <v>1377</v>
      </c>
      <c r="U8006">
        <v>0</v>
      </c>
    </row>
    <row r="8007" spans="1:21" x14ac:dyDescent="0.25">
      <c r="A8007" t="s">
        <v>697</v>
      </c>
      <c r="B8007">
        <v>750</v>
      </c>
      <c r="D8007">
        <v>1</v>
      </c>
      <c r="E8007">
        <v>1</v>
      </c>
      <c r="F8007">
        <v>1</v>
      </c>
      <c r="I8007">
        <v>1</v>
      </c>
      <c r="J8007">
        <v>1</v>
      </c>
      <c r="K8007">
        <v>1</v>
      </c>
      <c r="N8007">
        <v>1</v>
      </c>
      <c r="O8007">
        <v>1</v>
      </c>
      <c r="P8007">
        <v>1</v>
      </c>
      <c r="S8007">
        <v>1</v>
      </c>
      <c r="T8007">
        <v>1</v>
      </c>
      <c r="U8007">
        <v>1</v>
      </c>
    </row>
    <row r="8008" spans="1:21" x14ac:dyDescent="0.25">
      <c r="A8008" t="s">
        <v>51</v>
      </c>
      <c r="B8008">
        <v>750</v>
      </c>
      <c r="D8008">
        <v>0</v>
      </c>
      <c r="E8008">
        <v>54</v>
      </c>
      <c r="F8008">
        <v>0</v>
      </c>
      <c r="I8008">
        <v>0</v>
      </c>
      <c r="J8008">
        <v>54</v>
      </c>
      <c r="K8008">
        <v>0</v>
      </c>
      <c r="N8008">
        <v>0</v>
      </c>
      <c r="O8008">
        <v>54</v>
      </c>
      <c r="P8008">
        <v>0</v>
      </c>
      <c r="S8008">
        <v>0</v>
      </c>
      <c r="T8008">
        <v>40</v>
      </c>
      <c r="U8008">
        <v>0</v>
      </c>
    </row>
    <row r="8009" spans="1:21" x14ac:dyDescent="0.25">
      <c r="A8009" t="s">
        <v>53</v>
      </c>
      <c r="B8009">
        <v>750</v>
      </c>
      <c r="D8009">
        <v>50</v>
      </c>
      <c r="E8009">
        <v>50</v>
      </c>
      <c r="F8009">
        <v>50</v>
      </c>
      <c r="I8009">
        <v>50</v>
      </c>
      <c r="J8009">
        <v>50</v>
      </c>
      <c r="K8009">
        <v>50</v>
      </c>
      <c r="N8009">
        <v>50</v>
      </c>
      <c r="O8009">
        <v>50</v>
      </c>
      <c r="P8009">
        <v>50</v>
      </c>
      <c r="S8009">
        <v>50</v>
      </c>
      <c r="T8009">
        <v>50</v>
      </c>
      <c r="U8009">
        <v>50</v>
      </c>
    </row>
    <row r="8010" spans="1:21" x14ac:dyDescent="0.25">
      <c r="A8010" t="s">
        <v>54</v>
      </c>
      <c r="B8010">
        <v>750</v>
      </c>
      <c r="D8010">
        <v>0</v>
      </c>
      <c r="E8010">
        <v>0</v>
      </c>
      <c r="F8010">
        <v>0</v>
      </c>
      <c r="I8010">
        <v>0</v>
      </c>
      <c r="J8010">
        <v>0</v>
      </c>
      <c r="K8010">
        <v>0</v>
      </c>
      <c r="N8010">
        <v>0</v>
      </c>
      <c r="O8010">
        <v>0</v>
      </c>
      <c r="P8010">
        <v>0</v>
      </c>
      <c r="S8010">
        <v>0</v>
      </c>
      <c r="T8010">
        <v>0</v>
      </c>
      <c r="U8010">
        <v>0</v>
      </c>
    </row>
    <row r="8011" spans="1:21" x14ac:dyDescent="0.25">
      <c r="A8011" t="s">
        <v>55</v>
      </c>
      <c r="B8011">
        <v>750</v>
      </c>
      <c r="D8011">
        <v>0</v>
      </c>
      <c r="E8011">
        <v>0</v>
      </c>
      <c r="F8011">
        <v>0</v>
      </c>
      <c r="I8011">
        <v>0</v>
      </c>
      <c r="J8011">
        <v>0</v>
      </c>
      <c r="K8011">
        <v>0</v>
      </c>
      <c r="N8011">
        <v>0</v>
      </c>
      <c r="O8011">
        <v>0</v>
      </c>
      <c r="P8011">
        <v>0</v>
      </c>
      <c r="S8011">
        <v>0</v>
      </c>
      <c r="T8011">
        <v>0</v>
      </c>
      <c r="U8011">
        <v>0</v>
      </c>
    </row>
    <row r="8012" spans="1:21" x14ac:dyDescent="0.25">
      <c r="A8012" t="s">
        <v>56</v>
      </c>
      <c r="B8012">
        <v>750</v>
      </c>
      <c r="D8012">
        <v>0.92</v>
      </c>
      <c r="E8012">
        <v>0.92</v>
      </c>
      <c r="F8012">
        <v>0.92</v>
      </c>
      <c r="I8012">
        <v>0.92</v>
      </c>
      <c r="J8012">
        <v>0.92</v>
      </c>
      <c r="K8012">
        <v>0.92</v>
      </c>
      <c r="N8012">
        <v>0.92</v>
      </c>
      <c r="O8012">
        <v>0.92</v>
      </c>
      <c r="P8012">
        <v>0.92</v>
      </c>
      <c r="S8012">
        <v>0.92</v>
      </c>
      <c r="T8012">
        <v>0.92</v>
      </c>
      <c r="U8012">
        <v>0.92</v>
      </c>
    </row>
    <row r="8013" spans="1:21" x14ac:dyDescent="0.25">
      <c r="A8013" t="s">
        <v>57</v>
      </c>
      <c r="B8013">
        <v>750</v>
      </c>
      <c r="D8013">
        <v>100</v>
      </c>
      <c r="E8013">
        <v>100</v>
      </c>
      <c r="F8013">
        <v>100</v>
      </c>
      <c r="I8013">
        <v>100</v>
      </c>
      <c r="J8013">
        <v>100</v>
      </c>
      <c r="K8013">
        <v>100</v>
      </c>
      <c r="N8013">
        <v>100</v>
      </c>
      <c r="O8013">
        <v>100</v>
      </c>
      <c r="P8013">
        <v>100</v>
      </c>
      <c r="S8013">
        <v>100</v>
      </c>
      <c r="T8013">
        <v>100</v>
      </c>
      <c r="U8013">
        <v>100</v>
      </c>
    </row>
    <row r="8014" spans="1:21" x14ac:dyDescent="0.25">
      <c r="A8014" t="s">
        <v>58</v>
      </c>
      <c r="B8014">
        <v>750</v>
      </c>
      <c r="D8014">
        <v>2</v>
      </c>
      <c r="E8014">
        <v>2</v>
      </c>
      <c r="F8014">
        <v>2</v>
      </c>
      <c r="I8014">
        <v>2</v>
      </c>
      <c r="J8014">
        <v>2</v>
      </c>
      <c r="K8014">
        <v>2</v>
      </c>
      <c r="N8014">
        <v>2</v>
      </c>
      <c r="O8014">
        <v>2</v>
      </c>
      <c r="P8014">
        <v>2</v>
      </c>
      <c r="S8014">
        <v>2</v>
      </c>
      <c r="T8014">
        <v>2</v>
      </c>
      <c r="U8014">
        <v>2</v>
      </c>
    </row>
    <row r="8015" spans="1:21" x14ac:dyDescent="0.25">
      <c r="A8015" t="s">
        <v>59</v>
      </c>
      <c r="B8015">
        <v>750</v>
      </c>
      <c r="D8015">
        <v>0</v>
      </c>
      <c r="E8015">
        <v>0</v>
      </c>
      <c r="F8015">
        <v>0</v>
      </c>
      <c r="I8015">
        <v>0</v>
      </c>
      <c r="J8015">
        <v>0</v>
      </c>
      <c r="K8015">
        <v>0</v>
      </c>
      <c r="N8015">
        <v>0</v>
      </c>
      <c r="O8015">
        <v>0</v>
      </c>
      <c r="P8015">
        <v>0</v>
      </c>
      <c r="S8015">
        <v>0</v>
      </c>
      <c r="T8015">
        <v>0</v>
      </c>
      <c r="U8015">
        <v>0</v>
      </c>
    </row>
    <row r="8016" spans="1:21" x14ac:dyDescent="0.25">
      <c r="A8016" t="s">
        <v>698</v>
      </c>
      <c r="B8016">
        <v>750</v>
      </c>
      <c r="E8016">
        <v>0</v>
      </c>
      <c r="J8016">
        <v>0</v>
      </c>
      <c r="O8016">
        <v>0</v>
      </c>
      <c r="T8016">
        <v>0</v>
      </c>
    </row>
    <row r="8017" spans="1:21" x14ac:dyDescent="0.25">
      <c r="A8017" t="s">
        <v>677</v>
      </c>
      <c r="B8017">
        <v>750</v>
      </c>
      <c r="E8017">
        <v>1315</v>
      </c>
      <c r="J8017">
        <v>1347</v>
      </c>
      <c r="O8017">
        <v>2684</v>
      </c>
      <c r="T8017">
        <v>1399</v>
      </c>
    </row>
    <row r="8018" spans="1:21" x14ac:dyDescent="0.25">
      <c r="A8018" t="s">
        <v>78</v>
      </c>
      <c r="B8018">
        <v>750</v>
      </c>
      <c r="E8018">
        <v>22.4</v>
      </c>
      <c r="J8018">
        <v>23</v>
      </c>
      <c r="O8018">
        <v>52.3</v>
      </c>
      <c r="T8018">
        <v>27.3</v>
      </c>
    </row>
    <row r="8019" spans="1:21" x14ac:dyDescent="0.25">
      <c r="A8019" t="s">
        <v>699</v>
      </c>
      <c r="B8019">
        <v>750</v>
      </c>
      <c r="F8019">
        <v>0</v>
      </c>
      <c r="K8019">
        <v>0</v>
      </c>
      <c r="P8019">
        <v>0</v>
      </c>
      <c r="U8019">
        <v>0</v>
      </c>
    </row>
    <row r="8020" spans="1:21" x14ac:dyDescent="0.25">
      <c r="A8020" t="s">
        <v>700</v>
      </c>
      <c r="B8020">
        <v>750</v>
      </c>
      <c r="D8020">
        <v>0</v>
      </c>
      <c r="E8020">
        <v>0</v>
      </c>
      <c r="F8020">
        <v>1</v>
      </c>
      <c r="I8020">
        <v>0</v>
      </c>
      <c r="J8020">
        <v>0</v>
      </c>
      <c r="K8020">
        <v>1</v>
      </c>
      <c r="N8020">
        <v>0</v>
      </c>
      <c r="O8020">
        <v>0</v>
      </c>
      <c r="P8020">
        <v>1</v>
      </c>
      <c r="S8020">
        <v>0</v>
      </c>
      <c r="T8020">
        <v>0</v>
      </c>
      <c r="U8020">
        <v>1</v>
      </c>
    </row>
    <row r="8021" spans="1:21" x14ac:dyDescent="0.25">
      <c r="A8021" t="s">
        <v>701</v>
      </c>
      <c r="B8021">
        <v>750</v>
      </c>
      <c r="D8021">
        <v>0</v>
      </c>
      <c r="E8021">
        <v>0</v>
      </c>
      <c r="F8021">
        <v>0</v>
      </c>
      <c r="I8021">
        <v>0</v>
      </c>
      <c r="J8021">
        <v>0</v>
      </c>
      <c r="K8021">
        <v>0</v>
      </c>
      <c r="N8021">
        <v>0</v>
      </c>
      <c r="O8021">
        <v>0</v>
      </c>
      <c r="P8021">
        <v>0</v>
      </c>
      <c r="S8021">
        <v>0</v>
      </c>
      <c r="T8021">
        <v>0</v>
      </c>
      <c r="U8021">
        <v>0</v>
      </c>
    </row>
    <row r="8022" spans="1:21" x14ac:dyDescent="0.25">
      <c r="A8022" t="s">
        <v>52</v>
      </c>
      <c r="B8022">
        <v>750</v>
      </c>
      <c r="D8022">
        <v>1</v>
      </c>
      <c r="E8022">
        <v>1</v>
      </c>
      <c r="F8022">
        <v>1</v>
      </c>
      <c r="I8022">
        <v>1</v>
      </c>
      <c r="J8022">
        <v>1</v>
      </c>
      <c r="K8022">
        <v>1</v>
      </c>
      <c r="N8022">
        <v>1</v>
      </c>
      <c r="O8022">
        <v>1</v>
      </c>
      <c r="P8022">
        <v>1</v>
      </c>
      <c r="S8022">
        <v>1</v>
      </c>
      <c r="T8022">
        <v>1</v>
      </c>
      <c r="U8022">
        <v>1</v>
      </c>
    </row>
    <row r="8023" spans="1:21" x14ac:dyDescent="0.25">
      <c r="A8023" t="s">
        <v>702</v>
      </c>
      <c r="B8023">
        <v>750</v>
      </c>
      <c r="D8023">
        <v>15</v>
      </c>
      <c r="E8023">
        <v>60</v>
      </c>
      <c r="F8023">
        <v>9</v>
      </c>
      <c r="I8023">
        <v>15</v>
      </c>
      <c r="J8023">
        <v>60</v>
      </c>
      <c r="K8023">
        <v>9</v>
      </c>
      <c r="N8023">
        <v>15</v>
      </c>
      <c r="O8023">
        <v>60</v>
      </c>
      <c r="P8023">
        <v>9</v>
      </c>
      <c r="S8023">
        <v>15</v>
      </c>
      <c r="T8023">
        <v>60</v>
      </c>
      <c r="U8023">
        <v>9</v>
      </c>
    </row>
    <row r="8024" spans="1:21" x14ac:dyDescent="0.25">
      <c r="A8024" t="s">
        <v>43</v>
      </c>
      <c r="B8024">
        <v>750</v>
      </c>
      <c r="D8024">
        <v>0</v>
      </c>
      <c r="E8024">
        <v>0</v>
      </c>
      <c r="I8024">
        <v>0</v>
      </c>
      <c r="J8024">
        <v>0</v>
      </c>
      <c r="N8024">
        <v>35</v>
      </c>
      <c r="O8024">
        <v>35</v>
      </c>
      <c r="S8024">
        <v>50</v>
      </c>
      <c r="T8024">
        <v>35</v>
      </c>
    </row>
    <row r="8025" spans="1:21" x14ac:dyDescent="0.25">
      <c r="A8025" t="s">
        <v>44</v>
      </c>
      <c r="B8025">
        <v>750</v>
      </c>
      <c r="D8025">
        <v>0</v>
      </c>
      <c r="E8025">
        <v>0</v>
      </c>
      <c r="I8025">
        <v>0</v>
      </c>
      <c r="J8025">
        <v>0</v>
      </c>
      <c r="N8025">
        <v>5</v>
      </c>
      <c r="O8025">
        <v>5</v>
      </c>
      <c r="S8025">
        <v>0</v>
      </c>
      <c r="T8025">
        <v>5</v>
      </c>
    </row>
    <row r="8026" spans="1:21" x14ac:dyDescent="0.25">
      <c r="A8026" t="s">
        <v>47</v>
      </c>
      <c r="B8026">
        <v>750</v>
      </c>
      <c r="D8026">
        <v>1</v>
      </c>
      <c r="E8026">
        <v>1</v>
      </c>
      <c r="I8026">
        <v>1</v>
      </c>
      <c r="J8026">
        <v>1</v>
      </c>
      <c r="N8026">
        <v>2</v>
      </c>
      <c r="O8026">
        <v>2</v>
      </c>
      <c r="S8026">
        <v>2</v>
      </c>
      <c r="T8026">
        <v>2</v>
      </c>
    </row>
    <row r="8027" spans="1:21" x14ac:dyDescent="0.25">
      <c r="A8027" t="s">
        <v>703</v>
      </c>
      <c r="B8027">
        <v>750</v>
      </c>
      <c r="D8027">
        <v>0</v>
      </c>
      <c r="E8027">
        <v>0</v>
      </c>
      <c r="I8027">
        <v>0</v>
      </c>
      <c r="J8027">
        <v>0</v>
      </c>
      <c r="N8027">
        <v>0</v>
      </c>
      <c r="O8027">
        <v>0</v>
      </c>
      <c r="S8027">
        <v>0</v>
      </c>
      <c r="T8027">
        <v>0</v>
      </c>
    </row>
    <row r="8028" spans="1:21" x14ac:dyDescent="0.25">
      <c r="A8028" t="s">
        <v>704</v>
      </c>
      <c r="B8028">
        <v>750</v>
      </c>
      <c r="D8028">
        <v>0</v>
      </c>
      <c r="E8028">
        <v>0</v>
      </c>
      <c r="I8028">
        <v>0</v>
      </c>
      <c r="J8028">
        <v>0</v>
      </c>
      <c r="N8028">
        <v>0</v>
      </c>
      <c r="O8028">
        <v>0</v>
      </c>
      <c r="S8028">
        <v>0</v>
      </c>
      <c r="T8028">
        <v>0</v>
      </c>
    </row>
    <row r="8029" spans="1:21" x14ac:dyDescent="0.25">
      <c r="A8029" t="s">
        <v>705</v>
      </c>
      <c r="B8029">
        <v>750</v>
      </c>
      <c r="D8029">
        <v>0</v>
      </c>
      <c r="E8029">
        <v>0</v>
      </c>
      <c r="I8029">
        <v>0</v>
      </c>
      <c r="J8029">
        <v>0</v>
      </c>
      <c r="N8029">
        <v>0</v>
      </c>
      <c r="O8029">
        <v>0</v>
      </c>
      <c r="S8029">
        <v>0</v>
      </c>
      <c r="T8029">
        <v>0</v>
      </c>
    </row>
    <row r="8030" spans="1:21" x14ac:dyDescent="0.25">
      <c r="A8030" t="s">
        <v>706</v>
      </c>
      <c r="B8030">
        <v>750</v>
      </c>
      <c r="D8030">
        <v>0</v>
      </c>
      <c r="E8030">
        <v>0</v>
      </c>
      <c r="I8030">
        <v>0</v>
      </c>
      <c r="J8030">
        <v>0</v>
      </c>
      <c r="N8030">
        <v>0</v>
      </c>
      <c r="O8030">
        <v>0</v>
      </c>
      <c r="S8030">
        <v>0</v>
      </c>
      <c r="T8030">
        <v>0</v>
      </c>
    </row>
    <row r="8031" spans="1:21" x14ac:dyDescent="0.25">
      <c r="A8031" t="s">
        <v>707</v>
      </c>
      <c r="B8031">
        <v>750</v>
      </c>
      <c r="D8031">
        <v>0</v>
      </c>
      <c r="E8031">
        <v>0</v>
      </c>
      <c r="I8031">
        <v>0</v>
      </c>
      <c r="J8031">
        <v>0</v>
      </c>
      <c r="N8031">
        <v>1</v>
      </c>
      <c r="O8031">
        <v>1</v>
      </c>
      <c r="S8031">
        <v>1</v>
      </c>
      <c r="T8031">
        <v>1</v>
      </c>
    </row>
    <row r="8032" spans="1:21" x14ac:dyDescent="0.25">
      <c r="A8032" t="s">
        <v>708</v>
      </c>
      <c r="B8032">
        <v>750</v>
      </c>
      <c r="N8032">
        <v>5</v>
      </c>
      <c r="O8032">
        <v>5</v>
      </c>
      <c r="S8032">
        <v>0</v>
      </c>
      <c r="T8032">
        <v>5</v>
      </c>
    </row>
    <row r="8033" spans="1:21" x14ac:dyDescent="0.25">
      <c r="A8033" t="s">
        <v>709</v>
      </c>
      <c r="B8033">
        <v>750</v>
      </c>
      <c r="N8033">
        <v>30</v>
      </c>
      <c r="O8033">
        <v>30</v>
      </c>
      <c r="S8033">
        <v>50</v>
      </c>
      <c r="T8033">
        <v>30</v>
      </c>
    </row>
    <row r="8034" spans="1:21" x14ac:dyDescent="0.25">
      <c r="A8034" t="s">
        <v>710</v>
      </c>
      <c r="B8034">
        <v>750</v>
      </c>
      <c r="N8034">
        <v>3</v>
      </c>
      <c r="O8034">
        <v>3</v>
      </c>
      <c r="S8034">
        <v>3</v>
      </c>
      <c r="T8034">
        <v>3</v>
      </c>
    </row>
    <row r="8035" spans="1:21" x14ac:dyDescent="0.25">
      <c r="A8035" t="s">
        <v>711</v>
      </c>
      <c r="B8035">
        <v>750</v>
      </c>
      <c r="N8035">
        <v>0</v>
      </c>
      <c r="O8035">
        <v>0</v>
      </c>
      <c r="S8035">
        <v>0</v>
      </c>
      <c r="T8035">
        <v>0</v>
      </c>
    </row>
    <row r="8036" spans="1:21" x14ac:dyDescent="0.25">
      <c r="A8036" t="s">
        <v>712</v>
      </c>
      <c r="B8036">
        <v>750</v>
      </c>
      <c r="N8036">
        <v>0</v>
      </c>
      <c r="O8036">
        <v>0</v>
      </c>
      <c r="S8036">
        <v>0</v>
      </c>
      <c r="T8036">
        <v>0</v>
      </c>
    </row>
    <row r="8037" spans="1:21" x14ac:dyDescent="0.25">
      <c r="A8037" t="s">
        <v>713</v>
      </c>
      <c r="B8037">
        <v>750</v>
      </c>
      <c r="N8037">
        <v>0</v>
      </c>
      <c r="O8037">
        <v>0</v>
      </c>
      <c r="S8037">
        <v>0</v>
      </c>
      <c r="T8037">
        <v>0</v>
      </c>
    </row>
    <row r="8038" spans="1:21" x14ac:dyDescent="0.25">
      <c r="A8038" t="s">
        <v>718</v>
      </c>
      <c r="B8038">
        <v>750</v>
      </c>
      <c r="E8038">
        <v>0</v>
      </c>
      <c r="J8038">
        <v>0</v>
      </c>
      <c r="O8038">
        <v>0</v>
      </c>
      <c r="T8038">
        <v>0</v>
      </c>
    </row>
    <row r="8039" spans="1:21" x14ac:dyDescent="0.25">
      <c r="A8039" t="s">
        <v>405</v>
      </c>
      <c r="B8039">
        <v>750</v>
      </c>
      <c r="E8039">
        <v>0</v>
      </c>
    </row>
    <row r="8040" spans="1:21" x14ac:dyDescent="0.25">
      <c r="A8040" t="s">
        <v>719</v>
      </c>
      <c r="B8040">
        <v>750</v>
      </c>
      <c r="D8040">
        <v>54</v>
      </c>
      <c r="E8040">
        <v>108</v>
      </c>
      <c r="F8040">
        <v>0</v>
      </c>
      <c r="I8040">
        <v>54</v>
      </c>
      <c r="J8040">
        <v>108</v>
      </c>
      <c r="K8040">
        <v>0</v>
      </c>
      <c r="N8040">
        <v>54</v>
      </c>
      <c r="O8040">
        <v>108</v>
      </c>
      <c r="P8040">
        <v>0</v>
      </c>
      <c r="S8040">
        <v>0</v>
      </c>
      <c r="T8040">
        <v>162</v>
      </c>
      <c r="U8040">
        <v>0</v>
      </c>
    </row>
    <row r="8041" spans="1:21" x14ac:dyDescent="0.25">
      <c r="A8041" t="s">
        <v>34</v>
      </c>
      <c r="B8041">
        <v>775</v>
      </c>
      <c r="D8041">
        <v>750</v>
      </c>
      <c r="E8041">
        <v>750</v>
      </c>
      <c r="F8041">
        <v>750</v>
      </c>
      <c r="I8041">
        <v>825</v>
      </c>
      <c r="J8041">
        <v>825</v>
      </c>
      <c r="K8041">
        <v>825</v>
      </c>
      <c r="N8041">
        <v>362</v>
      </c>
      <c r="O8041">
        <v>362</v>
      </c>
      <c r="P8041">
        <v>362</v>
      </c>
      <c r="S8041">
        <v>361</v>
      </c>
      <c r="T8041">
        <v>361</v>
      </c>
      <c r="U8041">
        <v>361</v>
      </c>
    </row>
    <row r="8042" spans="1:21" x14ac:dyDescent="0.25">
      <c r="A8042" t="s">
        <v>35</v>
      </c>
      <c r="B8042">
        <v>775</v>
      </c>
      <c r="D8042">
        <v>362</v>
      </c>
      <c r="E8042">
        <v>825</v>
      </c>
      <c r="F8042">
        <v>361</v>
      </c>
      <c r="I8042">
        <v>361</v>
      </c>
      <c r="J8042">
        <v>750</v>
      </c>
      <c r="K8042">
        <v>362</v>
      </c>
      <c r="N8042">
        <v>825</v>
      </c>
      <c r="O8042">
        <v>361</v>
      </c>
      <c r="P8042">
        <v>750</v>
      </c>
      <c r="S8042">
        <v>750</v>
      </c>
      <c r="T8042">
        <v>362</v>
      </c>
      <c r="U8042">
        <v>825</v>
      </c>
    </row>
    <row r="8043" spans="1:21" x14ac:dyDescent="0.25">
      <c r="A8043" t="s">
        <v>36</v>
      </c>
      <c r="B8043">
        <v>775</v>
      </c>
      <c r="D8043">
        <v>1</v>
      </c>
      <c r="E8043">
        <v>3</v>
      </c>
      <c r="F8043">
        <v>0</v>
      </c>
      <c r="I8043">
        <v>1</v>
      </c>
      <c r="J8043">
        <v>2</v>
      </c>
      <c r="K8043">
        <v>1</v>
      </c>
      <c r="N8043">
        <v>0</v>
      </c>
      <c r="O8043">
        <v>1</v>
      </c>
      <c r="P8043">
        <v>1</v>
      </c>
      <c r="S8043">
        <v>0</v>
      </c>
      <c r="T8043">
        <v>1</v>
      </c>
      <c r="U8043">
        <v>1</v>
      </c>
    </row>
    <row r="8044" spans="1:21" x14ac:dyDescent="0.25">
      <c r="A8044" t="s">
        <v>37</v>
      </c>
      <c r="B8044">
        <v>775</v>
      </c>
      <c r="D8044">
        <v>0</v>
      </c>
      <c r="E8044">
        <v>2</v>
      </c>
      <c r="I8044">
        <v>0</v>
      </c>
      <c r="J8044">
        <v>0</v>
      </c>
      <c r="N8044">
        <v>0</v>
      </c>
      <c r="O8044">
        <v>1</v>
      </c>
      <c r="S8044">
        <v>0</v>
      </c>
      <c r="T8044">
        <v>1</v>
      </c>
    </row>
    <row r="8045" spans="1:21" x14ac:dyDescent="0.25">
      <c r="A8045" t="s">
        <v>38</v>
      </c>
      <c r="B8045">
        <v>775</v>
      </c>
      <c r="D8045">
        <v>12</v>
      </c>
      <c r="E8045">
        <v>12</v>
      </c>
      <c r="F8045">
        <v>12</v>
      </c>
      <c r="I8045">
        <v>12</v>
      </c>
      <c r="J8045">
        <v>12</v>
      </c>
      <c r="K8045">
        <v>12</v>
      </c>
      <c r="N8045">
        <v>12</v>
      </c>
      <c r="O8045">
        <v>12</v>
      </c>
      <c r="P8045">
        <v>12</v>
      </c>
      <c r="S8045">
        <v>12</v>
      </c>
      <c r="T8045">
        <v>12</v>
      </c>
      <c r="U8045">
        <v>12</v>
      </c>
    </row>
    <row r="8046" spans="1:21" x14ac:dyDescent="0.25">
      <c r="A8046" t="s">
        <v>39</v>
      </c>
      <c r="B8046">
        <v>775</v>
      </c>
      <c r="D8046">
        <v>170</v>
      </c>
      <c r="I8046">
        <v>260</v>
      </c>
      <c r="K8046">
        <v>430</v>
      </c>
      <c r="S8046">
        <v>250</v>
      </c>
    </row>
    <row r="8047" spans="1:21" x14ac:dyDescent="0.25">
      <c r="A8047" t="s">
        <v>694</v>
      </c>
      <c r="B8047">
        <v>775</v>
      </c>
      <c r="D8047">
        <v>100</v>
      </c>
      <c r="I8047">
        <v>100</v>
      </c>
      <c r="K8047">
        <v>100</v>
      </c>
      <c r="S8047">
        <v>25</v>
      </c>
    </row>
    <row r="8048" spans="1:21" x14ac:dyDescent="0.25">
      <c r="A8048" t="s">
        <v>40</v>
      </c>
      <c r="B8048">
        <v>775</v>
      </c>
      <c r="D8048">
        <v>1</v>
      </c>
      <c r="I8048">
        <v>1</v>
      </c>
      <c r="K8048">
        <v>1</v>
      </c>
      <c r="S8048">
        <v>0</v>
      </c>
    </row>
    <row r="8049" spans="1:21" x14ac:dyDescent="0.25">
      <c r="A8049" t="s">
        <v>41</v>
      </c>
      <c r="B8049">
        <v>775</v>
      </c>
    </row>
    <row r="8050" spans="1:21" x14ac:dyDescent="0.25">
      <c r="A8050" t="s">
        <v>42</v>
      </c>
      <c r="B8050">
        <v>775</v>
      </c>
      <c r="E8050">
        <v>40</v>
      </c>
      <c r="J8050">
        <v>40</v>
      </c>
      <c r="O8050">
        <v>30</v>
      </c>
      <c r="T8050">
        <v>30</v>
      </c>
    </row>
    <row r="8051" spans="1:21" x14ac:dyDescent="0.25">
      <c r="A8051" t="s">
        <v>45</v>
      </c>
      <c r="B8051">
        <v>775</v>
      </c>
      <c r="D8051">
        <v>7</v>
      </c>
      <c r="E8051">
        <v>4</v>
      </c>
      <c r="J8051">
        <v>8</v>
      </c>
      <c r="K8051">
        <v>1</v>
      </c>
      <c r="N8051">
        <v>1</v>
      </c>
      <c r="O8051">
        <v>1</v>
      </c>
      <c r="S8051">
        <v>2</v>
      </c>
      <c r="T8051">
        <v>2</v>
      </c>
    </row>
    <row r="8052" spans="1:21" x14ac:dyDescent="0.25">
      <c r="A8052" t="s">
        <v>46</v>
      </c>
      <c r="B8052">
        <v>775</v>
      </c>
      <c r="D8052">
        <v>4</v>
      </c>
      <c r="I8052">
        <v>8</v>
      </c>
      <c r="K8052">
        <v>8</v>
      </c>
      <c r="P8052">
        <v>1</v>
      </c>
      <c r="U8052">
        <v>2</v>
      </c>
    </row>
    <row r="8053" spans="1:21" x14ac:dyDescent="0.25">
      <c r="A8053" t="s">
        <v>49</v>
      </c>
      <c r="B8053">
        <v>775</v>
      </c>
      <c r="D8053">
        <v>4</v>
      </c>
      <c r="E8053">
        <v>4</v>
      </c>
      <c r="F8053">
        <v>4</v>
      </c>
      <c r="I8053">
        <v>4</v>
      </c>
      <c r="J8053">
        <v>4</v>
      </c>
      <c r="K8053">
        <v>4</v>
      </c>
      <c r="N8053">
        <v>4</v>
      </c>
      <c r="O8053">
        <v>4</v>
      </c>
      <c r="P8053">
        <v>4</v>
      </c>
      <c r="S8053">
        <v>4</v>
      </c>
      <c r="T8053">
        <v>4</v>
      </c>
      <c r="U8053">
        <v>4</v>
      </c>
    </row>
    <row r="8054" spans="1:21" x14ac:dyDescent="0.25">
      <c r="A8054" t="s">
        <v>695</v>
      </c>
      <c r="B8054">
        <v>775</v>
      </c>
      <c r="D8054">
        <v>0</v>
      </c>
      <c r="E8054">
        <v>-1.5</v>
      </c>
      <c r="F8054">
        <v>0</v>
      </c>
      <c r="I8054">
        <v>-2</v>
      </c>
      <c r="J8054">
        <v>-2</v>
      </c>
      <c r="K8054">
        <v>-2</v>
      </c>
      <c r="N8054">
        <v>-2</v>
      </c>
      <c r="O8054">
        <v>-2</v>
      </c>
      <c r="P8054">
        <v>-2</v>
      </c>
      <c r="S8054">
        <v>-2</v>
      </c>
      <c r="T8054">
        <v>-2</v>
      </c>
      <c r="U8054">
        <v>-2</v>
      </c>
    </row>
    <row r="8055" spans="1:21" x14ac:dyDescent="0.25">
      <c r="A8055" t="s">
        <v>48</v>
      </c>
      <c r="B8055">
        <v>775</v>
      </c>
      <c r="D8055">
        <v>1900</v>
      </c>
      <c r="E8055">
        <v>1900</v>
      </c>
      <c r="F8055">
        <v>1900</v>
      </c>
      <c r="I8055">
        <v>1900</v>
      </c>
      <c r="J8055">
        <v>1900</v>
      </c>
      <c r="K8055">
        <v>1900</v>
      </c>
      <c r="N8055">
        <v>1900</v>
      </c>
      <c r="O8055">
        <v>1900</v>
      </c>
      <c r="P8055">
        <v>1900</v>
      </c>
      <c r="S8055">
        <v>1900</v>
      </c>
      <c r="T8055">
        <v>1900</v>
      </c>
      <c r="U8055">
        <v>1900</v>
      </c>
    </row>
    <row r="8056" spans="1:21" x14ac:dyDescent="0.25">
      <c r="A8056" t="s">
        <v>696</v>
      </c>
      <c r="B8056">
        <v>775</v>
      </c>
      <c r="D8056">
        <v>1770</v>
      </c>
      <c r="E8056">
        <v>5065</v>
      </c>
      <c r="F8056">
        <v>0</v>
      </c>
      <c r="I8056">
        <v>1770</v>
      </c>
      <c r="J8056">
        <v>3539</v>
      </c>
      <c r="K8056">
        <v>1583</v>
      </c>
      <c r="N8056">
        <v>0</v>
      </c>
      <c r="O8056">
        <v>1818</v>
      </c>
      <c r="P8056">
        <v>1583</v>
      </c>
      <c r="S8056">
        <v>0</v>
      </c>
      <c r="T8056">
        <v>1818</v>
      </c>
      <c r="U8056">
        <v>1583</v>
      </c>
    </row>
    <row r="8057" spans="1:21" x14ac:dyDescent="0.25">
      <c r="A8057" t="s">
        <v>50</v>
      </c>
      <c r="B8057">
        <v>775</v>
      </c>
      <c r="D8057">
        <v>540</v>
      </c>
      <c r="E8057">
        <v>5065</v>
      </c>
      <c r="F8057">
        <v>0</v>
      </c>
      <c r="I8057">
        <v>639</v>
      </c>
      <c r="J8057">
        <v>3539</v>
      </c>
      <c r="K8057">
        <v>1583</v>
      </c>
      <c r="N8057">
        <v>0</v>
      </c>
      <c r="O8057">
        <v>1818</v>
      </c>
      <c r="P8057">
        <v>1583</v>
      </c>
      <c r="S8057">
        <v>0</v>
      </c>
      <c r="T8057">
        <v>1818</v>
      </c>
      <c r="U8057">
        <v>1583</v>
      </c>
    </row>
    <row r="8058" spans="1:21" x14ac:dyDescent="0.25">
      <c r="A8058" t="s">
        <v>697</v>
      </c>
      <c r="B8058">
        <v>775</v>
      </c>
      <c r="D8058">
        <v>1</v>
      </c>
      <c r="E8058">
        <v>1</v>
      </c>
      <c r="F8058">
        <v>1</v>
      </c>
      <c r="I8058">
        <v>1</v>
      </c>
      <c r="J8058">
        <v>1</v>
      </c>
      <c r="K8058">
        <v>1</v>
      </c>
      <c r="N8058">
        <v>1</v>
      </c>
      <c r="O8058">
        <v>1</v>
      </c>
      <c r="P8058">
        <v>1</v>
      </c>
      <c r="S8058">
        <v>1</v>
      </c>
      <c r="T8058">
        <v>1</v>
      </c>
      <c r="U8058">
        <v>1</v>
      </c>
    </row>
    <row r="8059" spans="1:21" x14ac:dyDescent="0.25">
      <c r="A8059" t="s">
        <v>51</v>
      </c>
      <c r="B8059">
        <v>775</v>
      </c>
      <c r="D8059">
        <v>0</v>
      </c>
      <c r="E8059">
        <v>5</v>
      </c>
      <c r="F8059">
        <v>0</v>
      </c>
      <c r="I8059">
        <v>0</v>
      </c>
      <c r="J8059">
        <v>0</v>
      </c>
      <c r="K8059">
        <v>163</v>
      </c>
      <c r="N8059">
        <v>0</v>
      </c>
      <c r="O8059">
        <v>0</v>
      </c>
      <c r="P8059">
        <v>118</v>
      </c>
      <c r="S8059">
        <v>0</v>
      </c>
      <c r="T8059">
        <v>0</v>
      </c>
      <c r="U8059">
        <v>118</v>
      </c>
    </row>
    <row r="8060" spans="1:21" x14ac:dyDescent="0.25">
      <c r="A8060" t="s">
        <v>53</v>
      </c>
      <c r="B8060">
        <v>775</v>
      </c>
      <c r="D8060">
        <v>150</v>
      </c>
      <c r="E8060">
        <v>700</v>
      </c>
      <c r="F8060">
        <v>20</v>
      </c>
      <c r="I8060">
        <v>20</v>
      </c>
      <c r="J8060">
        <v>700</v>
      </c>
      <c r="K8060">
        <v>150</v>
      </c>
      <c r="N8060">
        <v>50</v>
      </c>
      <c r="O8060">
        <v>50</v>
      </c>
      <c r="P8060">
        <v>50</v>
      </c>
      <c r="S8060">
        <v>50</v>
      </c>
      <c r="T8060">
        <v>50</v>
      </c>
      <c r="U8060">
        <v>50</v>
      </c>
    </row>
    <row r="8061" spans="1:21" x14ac:dyDescent="0.25">
      <c r="A8061" t="s">
        <v>54</v>
      </c>
      <c r="B8061">
        <v>775</v>
      </c>
      <c r="D8061">
        <v>0</v>
      </c>
      <c r="E8061">
        <v>0</v>
      </c>
      <c r="F8061">
        <v>0</v>
      </c>
      <c r="I8061">
        <v>0</v>
      </c>
      <c r="J8061">
        <v>0</v>
      </c>
      <c r="K8061">
        <v>0</v>
      </c>
      <c r="N8061">
        <v>0</v>
      </c>
      <c r="O8061">
        <v>0</v>
      </c>
      <c r="P8061">
        <v>0</v>
      </c>
      <c r="S8061">
        <v>0</v>
      </c>
      <c r="T8061">
        <v>0</v>
      </c>
      <c r="U8061">
        <v>0</v>
      </c>
    </row>
    <row r="8062" spans="1:21" x14ac:dyDescent="0.25">
      <c r="A8062" t="s">
        <v>55</v>
      </c>
      <c r="B8062">
        <v>775</v>
      </c>
      <c r="D8062">
        <v>0</v>
      </c>
      <c r="E8062">
        <v>0</v>
      </c>
      <c r="F8062">
        <v>0</v>
      </c>
      <c r="I8062">
        <v>0</v>
      </c>
      <c r="J8062">
        <v>0</v>
      </c>
      <c r="K8062">
        <v>0</v>
      </c>
      <c r="N8062">
        <v>0</v>
      </c>
      <c r="O8062">
        <v>0</v>
      </c>
      <c r="P8062">
        <v>0</v>
      </c>
      <c r="S8062">
        <v>0</v>
      </c>
      <c r="T8062">
        <v>0</v>
      </c>
      <c r="U8062">
        <v>0</v>
      </c>
    </row>
    <row r="8063" spans="1:21" x14ac:dyDescent="0.25">
      <c r="A8063" t="s">
        <v>56</v>
      </c>
      <c r="B8063">
        <v>775</v>
      </c>
      <c r="D8063">
        <v>0.92</v>
      </c>
      <c r="E8063">
        <v>0.92</v>
      </c>
      <c r="F8063">
        <v>0.92</v>
      </c>
      <c r="I8063">
        <v>0.92</v>
      </c>
      <c r="J8063">
        <v>0.92</v>
      </c>
      <c r="K8063">
        <v>0.92</v>
      </c>
      <c r="N8063">
        <v>0.92</v>
      </c>
      <c r="O8063">
        <v>0.92</v>
      </c>
      <c r="P8063">
        <v>0.92</v>
      </c>
      <c r="S8063">
        <v>0.92</v>
      </c>
      <c r="T8063">
        <v>0.92</v>
      </c>
      <c r="U8063">
        <v>0.92</v>
      </c>
    </row>
    <row r="8064" spans="1:21" x14ac:dyDescent="0.25">
      <c r="A8064" t="s">
        <v>57</v>
      </c>
      <c r="B8064">
        <v>775</v>
      </c>
      <c r="D8064">
        <v>100</v>
      </c>
      <c r="E8064">
        <v>100</v>
      </c>
      <c r="F8064">
        <v>100</v>
      </c>
      <c r="I8064">
        <v>100</v>
      </c>
      <c r="J8064">
        <v>100</v>
      </c>
      <c r="K8064">
        <v>100</v>
      </c>
      <c r="N8064">
        <v>100</v>
      </c>
      <c r="O8064">
        <v>100</v>
      </c>
      <c r="P8064">
        <v>100</v>
      </c>
      <c r="S8064">
        <v>100</v>
      </c>
      <c r="T8064">
        <v>100</v>
      </c>
      <c r="U8064">
        <v>100</v>
      </c>
    </row>
    <row r="8065" spans="1:21" x14ac:dyDescent="0.25">
      <c r="A8065" t="s">
        <v>58</v>
      </c>
      <c r="B8065">
        <v>775</v>
      </c>
      <c r="D8065">
        <v>2</v>
      </c>
      <c r="E8065">
        <v>2</v>
      </c>
      <c r="F8065">
        <v>2</v>
      </c>
      <c r="I8065">
        <v>2</v>
      </c>
      <c r="J8065">
        <v>2</v>
      </c>
      <c r="K8065">
        <v>2</v>
      </c>
      <c r="N8065">
        <v>2</v>
      </c>
      <c r="O8065">
        <v>2</v>
      </c>
      <c r="P8065">
        <v>2</v>
      </c>
      <c r="S8065">
        <v>2</v>
      </c>
      <c r="T8065">
        <v>2</v>
      </c>
      <c r="U8065">
        <v>2</v>
      </c>
    </row>
    <row r="8066" spans="1:21" x14ac:dyDescent="0.25">
      <c r="A8066" t="s">
        <v>59</v>
      </c>
      <c r="B8066">
        <v>775</v>
      </c>
      <c r="D8066">
        <v>0</v>
      </c>
      <c r="E8066">
        <v>0</v>
      </c>
      <c r="F8066">
        <v>0</v>
      </c>
      <c r="I8066">
        <v>0</v>
      </c>
      <c r="J8066">
        <v>0</v>
      </c>
      <c r="K8066">
        <v>0</v>
      </c>
      <c r="N8066">
        <v>0</v>
      </c>
      <c r="O8066">
        <v>0</v>
      </c>
      <c r="P8066">
        <v>0</v>
      </c>
      <c r="S8066">
        <v>0</v>
      </c>
      <c r="T8066">
        <v>0</v>
      </c>
      <c r="U8066">
        <v>0</v>
      </c>
    </row>
    <row r="8067" spans="1:21" x14ac:dyDescent="0.25">
      <c r="A8067" t="s">
        <v>698</v>
      </c>
      <c r="B8067">
        <v>775</v>
      </c>
      <c r="E8067">
        <v>0</v>
      </c>
      <c r="J8067">
        <v>0</v>
      </c>
      <c r="O8067">
        <v>0</v>
      </c>
      <c r="T8067">
        <v>0</v>
      </c>
    </row>
    <row r="8068" spans="1:21" x14ac:dyDescent="0.25">
      <c r="A8068" t="s">
        <v>677</v>
      </c>
      <c r="B8068">
        <v>775</v>
      </c>
      <c r="E8068">
        <v>1347</v>
      </c>
      <c r="J8068">
        <v>2688</v>
      </c>
      <c r="O8068">
        <v>1121</v>
      </c>
      <c r="T8068">
        <v>208</v>
      </c>
    </row>
    <row r="8069" spans="1:21" x14ac:dyDescent="0.25">
      <c r="A8069" t="s">
        <v>78</v>
      </c>
      <c r="B8069">
        <v>775</v>
      </c>
      <c r="E8069">
        <v>23</v>
      </c>
      <c r="J8069">
        <v>45.8</v>
      </c>
      <c r="O8069">
        <v>25.5</v>
      </c>
      <c r="T8069">
        <v>4.7</v>
      </c>
    </row>
    <row r="8070" spans="1:21" x14ac:dyDescent="0.25">
      <c r="A8070" t="s">
        <v>699</v>
      </c>
      <c r="B8070">
        <v>775</v>
      </c>
      <c r="F8070">
        <v>0</v>
      </c>
      <c r="K8070">
        <v>0</v>
      </c>
      <c r="P8070">
        <v>0</v>
      </c>
      <c r="U8070">
        <v>0</v>
      </c>
    </row>
    <row r="8071" spans="1:21" x14ac:dyDescent="0.25">
      <c r="A8071" t="s">
        <v>700</v>
      </c>
      <c r="B8071">
        <v>775</v>
      </c>
      <c r="D8071">
        <v>0</v>
      </c>
      <c r="E8071">
        <v>0</v>
      </c>
      <c r="F8071">
        <v>1</v>
      </c>
      <c r="I8071">
        <v>0</v>
      </c>
      <c r="J8071">
        <v>0</v>
      </c>
      <c r="K8071">
        <v>1</v>
      </c>
      <c r="N8071">
        <v>0</v>
      </c>
      <c r="O8071">
        <v>0</v>
      </c>
      <c r="P8071">
        <v>1</v>
      </c>
      <c r="S8071">
        <v>0</v>
      </c>
      <c r="T8071">
        <v>0</v>
      </c>
      <c r="U8071">
        <v>1</v>
      </c>
    </row>
    <row r="8072" spans="1:21" x14ac:dyDescent="0.25">
      <c r="A8072" t="s">
        <v>701</v>
      </c>
      <c r="B8072">
        <v>775</v>
      </c>
      <c r="D8072">
        <v>0</v>
      </c>
      <c r="E8072">
        <v>0</v>
      </c>
      <c r="F8072">
        <v>0</v>
      </c>
      <c r="I8072">
        <v>0</v>
      </c>
      <c r="J8072">
        <v>0</v>
      </c>
      <c r="K8072">
        <v>0</v>
      </c>
      <c r="N8072">
        <v>0</v>
      </c>
      <c r="O8072">
        <v>0</v>
      </c>
      <c r="P8072">
        <v>0</v>
      </c>
      <c r="S8072">
        <v>0</v>
      </c>
      <c r="T8072">
        <v>0</v>
      </c>
      <c r="U8072">
        <v>0</v>
      </c>
    </row>
    <row r="8073" spans="1:21" x14ac:dyDescent="0.25">
      <c r="A8073" t="s">
        <v>52</v>
      </c>
      <c r="B8073">
        <v>775</v>
      </c>
      <c r="D8073">
        <v>1</v>
      </c>
      <c r="E8073">
        <v>1</v>
      </c>
      <c r="F8073">
        <v>1</v>
      </c>
      <c r="I8073">
        <v>1</v>
      </c>
      <c r="J8073">
        <v>1</v>
      </c>
      <c r="K8073">
        <v>1</v>
      </c>
      <c r="N8073">
        <v>1</v>
      </c>
      <c r="O8073">
        <v>1</v>
      </c>
      <c r="P8073">
        <v>1</v>
      </c>
      <c r="S8073">
        <v>1</v>
      </c>
      <c r="T8073">
        <v>1</v>
      </c>
      <c r="U8073">
        <v>1</v>
      </c>
    </row>
    <row r="8074" spans="1:21" x14ac:dyDescent="0.25">
      <c r="A8074" t="s">
        <v>702</v>
      </c>
      <c r="B8074">
        <v>775</v>
      </c>
      <c r="D8074">
        <v>15</v>
      </c>
      <c r="E8074">
        <v>60</v>
      </c>
      <c r="F8074">
        <v>9</v>
      </c>
      <c r="I8074">
        <v>15</v>
      </c>
      <c r="J8074">
        <v>60</v>
      </c>
      <c r="K8074">
        <v>9</v>
      </c>
      <c r="N8074">
        <v>15</v>
      </c>
      <c r="O8074">
        <v>60</v>
      </c>
      <c r="P8074">
        <v>9</v>
      </c>
      <c r="S8074">
        <v>15</v>
      </c>
      <c r="T8074">
        <v>60</v>
      </c>
      <c r="U8074">
        <v>9</v>
      </c>
    </row>
    <row r="8075" spans="1:21" x14ac:dyDescent="0.25">
      <c r="A8075" t="s">
        <v>43</v>
      </c>
      <c r="B8075">
        <v>775</v>
      </c>
      <c r="D8075">
        <v>80</v>
      </c>
      <c r="E8075">
        <v>0</v>
      </c>
      <c r="I8075">
        <v>0</v>
      </c>
      <c r="J8075">
        <v>0</v>
      </c>
      <c r="K8075">
        <v>0</v>
      </c>
      <c r="N8075">
        <v>50</v>
      </c>
      <c r="O8075">
        <v>35</v>
      </c>
      <c r="P8075">
        <v>26</v>
      </c>
      <c r="S8075">
        <v>50</v>
      </c>
      <c r="T8075">
        <v>35</v>
      </c>
      <c r="U8075">
        <v>26</v>
      </c>
    </row>
    <row r="8076" spans="1:21" x14ac:dyDescent="0.25">
      <c r="A8076" t="s">
        <v>44</v>
      </c>
      <c r="B8076">
        <v>775</v>
      </c>
      <c r="D8076">
        <v>50</v>
      </c>
      <c r="E8076">
        <v>0</v>
      </c>
      <c r="I8076">
        <v>0</v>
      </c>
      <c r="J8076">
        <v>0</v>
      </c>
      <c r="K8076">
        <v>0</v>
      </c>
      <c r="N8076">
        <v>0</v>
      </c>
      <c r="O8076">
        <v>5</v>
      </c>
      <c r="P8076">
        <v>20</v>
      </c>
      <c r="S8076">
        <v>0</v>
      </c>
      <c r="T8076">
        <v>5</v>
      </c>
      <c r="U8076">
        <v>20</v>
      </c>
    </row>
    <row r="8077" spans="1:21" x14ac:dyDescent="0.25">
      <c r="A8077" t="s">
        <v>47</v>
      </c>
      <c r="B8077">
        <v>775</v>
      </c>
      <c r="D8077">
        <v>7</v>
      </c>
      <c r="E8077">
        <v>4</v>
      </c>
      <c r="I8077">
        <v>8</v>
      </c>
      <c r="J8077">
        <v>8</v>
      </c>
      <c r="K8077">
        <v>1</v>
      </c>
      <c r="N8077">
        <v>1</v>
      </c>
      <c r="O8077">
        <v>1</v>
      </c>
      <c r="P8077">
        <v>1</v>
      </c>
      <c r="S8077">
        <v>2</v>
      </c>
      <c r="T8077">
        <v>2</v>
      </c>
      <c r="U8077">
        <v>2</v>
      </c>
    </row>
    <row r="8078" spans="1:21" x14ac:dyDescent="0.25">
      <c r="A8078" t="s">
        <v>703</v>
      </c>
      <c r="B8078">
        <v>775</v>
      </c>
      <c r="D8078">
        <v>0</v>
      </c>
      <c r="E8078">
        <v>0</v>
      </c>
      <c r="I8078">
        <v>0</v>
      </c>
      <c r="J8078">
        <v>0</v>
      </c>
      <c r="K8078">
        <v>0</v>
      </c>
      <c r="N8078">
        <v>0</v>
      </c>
      <c r="O8078">
        <v>0</v>
      </c>
      <c r="P8078">
        <v>0</v>
      </c>
      <c r="S8078">
        <v>0</v>
      </c>
      <c r="T8078">
        <v>0</v>
      </c>
      <c r="U8078">
        <v>0</v>
      </c>
    </row>
    <row r="8079" spans="1:21" x14ac:dyDescent="0.25">
      <c r="A8079" t="s">
        <v>704</v>
      </c>
      <c r="B8079">
        <v>775</v>
      </c>
      <c r="D8079">
        <v>0</v>
      </c>
      <c r="E8079">
        <v>0</v>
      </c>
      <c r="I8079">
        <v>0</v>
      </c>
      <c r="J8079">
        <v>0</v>
      </c>
      <c r="K8079">
        <v>0</v>
      </c>
      <c r="N8079">
        <v>0</v>
      </c>
      <c r="O8079">
        <v>0</v>
      </c>
      <c r="P8079">
        <v>0</v>
      </c>
      <c r="S8079">
        <v>0</v>
      </c>
      <c r="T8079">
        <v>0</v>
      </c>
      <c r="U8079">
        <v>0</v>
      </c>
    </row>
    <row r="8080" spans="1:21" x14ac:dyDescent="0.25">
      <c r="A8080" t="s">
        <v>705</v>
      </c>
      <c r="B8080">
        <v>775</v>
      </c>
      <c r="D8080">
        <v>0</v>
      </c>
      <c r="E8080">
        <v>0</v>
      </c>
      <c r="I8080">
        <v>0</v>
      </c>
      <c r="J8080">
        <v>0</v>
      </c>
      <c r="K8080">
        <v>0</v>
      </c>
      <c r="N8080">
        <v>0</v>
      </c>
      <c r="O8080">
        <v>0</v>
      </c>
      <c r="P8080">
        <v>0</v>
      </c>
      <c r="S8080">
        <v>0</v>
      </c>
      <c r="T8080">
        <v>0</v>
      </c>
      <c r="U8080">
        <v>0</v>
      </c>
    </row>
    <row r="8081" spans="1:21" x14ac:dyDescent="0.25">
      <c r="A8081" t="s">
        <v>706</v>
      </c>
      <c r="B8081">
        <v>775</v>
      </c>
      <c r="D8081">
        <v>0</v>
      </c>
      <c r="E8081">
        <v>0</v>
      </c>
      <c r="I8081">
        <v>0</v>
      </c>
      <c r="J8081">
        <v>0</v>
      </c>
      <c r="K8081">
        <v>0</v>
      </c>
      <c r="N8081">
        <v>0</v>
      </c>
      <c r="O8081">
        <v>0</v>
      </c>
      <c r="P8081">
        <v>0</v>
      </c>
      <c r="S8081">
        <v>0</v>
      </c>
      <c r="T8081">
        <v>0</v>
      </c>
      <c r="U8081">
        <v>0</v>
      </c>
    </row>
    <row r="8082" spans="1:21" x14ac:dyDescent="0.25">
      <c r="A8082" t="s">
        <v>707</v>
      </c>
      <c r="B8082">
        <v>775</v>
      </c>
      <c r="D8082">
        <v>2</v>
      </c>
      <c r="E8082">
        <v>0</v>
      </c>
      <c r="I8082">
        <v>0</v>
      </c>
      <c r="J8082">
        <v>0</v>
      </c>
      <c r="K8082">
        <v>0</v>
      </c>
      <c r="N8082">
        <v>2</v>
      </c>
      <c r="O8082">
        <v>1</v>
      </c>
      <c r="P8082">
        <v>1</v>
      </c>
      <c r="S8082">
        <v>2</v>
      </c>
      <c r="T8082">
        <v>1</v>
      </c>
      <c r="U8082">
        <v>1</v>
      </c>
    </row>
    <row r="8083" spans="1:21" x14ac:dyDescent="0.25">
      <c r="A8083" t="s">
        <v>708</v>
      </c>
      <c r="B8083">
        <v>775</v>
      </c>
      <c r="D8083">
        <v>5</v>
      </c>
      <c r="N8083">
        <v>5</v>
      </c>
      <c r="O8083">
        <v>5</v>
      </c>
      <c r="P8083">
        <v>20</v>
      </c>
      <c r="S8083">
        <v>5</v>
      </c>
      <c r="T8083">
        <v>5</v>
      </c>
      <c r="U8083">
        <v>20</v>
      </c>
    </row>
    <row r="8084" spans="1:21" x14ac:dyDescent="0.25">
      <c r="A8084" t="s">
        <v>709</v>
      </c>
      <c r="B8084">
        <v>775</v>
      </c>
      <c r="D8084">
        <v>40</v>
      </c>
      <c r="N8084">
        <v>40</v>
      </c>
      <c r="O8084">
        <v>30</v>
      </c>
      <c r="P8084">
        <v>6</v>
      </c>
      <c r="S8084">
        <v>40</v>
      </c>
      <c r="T8084">
        <v>30</v>
      </c>
      <c r="U8084">
        <v>6</v>
      </c>
    </row>
    <row r="8085" spans="1:21" x14ac:dyDescent="0.25">
      <c r="A8085" t="s">
        <v>710</v>
      </c>
      <c r="B8085">
        <v>775</v>
      </c>
      <c r="D8085">
        <v>1</v>
      </c>
      <c r="N8085">
        <v>1</v>
      </c>
      <c r="O8085">
        <v>3</v>
      </c>
      <c r="P8085">
        <v>3</v>
      </c>
      <c r="S8085">
        <v>1</v>
      </c>
      <c r="T8085">
        <v>3</v>
      </c>
      <c r="U8085">
        <v>3</v>
      </c>
    </row>
    <row r="8086" spans="1:21" x14ac:dyDescent="0.25">
      <c r="A8086" t="s">
        <v>711</v>
      </c>
      <c r="B8086">
        <v>775</v>
      </c>
      <c r="D8086">
        <v>0</v>
      </c>
      <c r="N8086">
        <v>0</v>
      </c>
      <c r="O8086">
        <v>0</v>
      </c>
      <c r="P8086">
        <v>0</v>
      </c>
      <c r="S8086">
        <v>0</v>
      </c>
      <c r="T8086">
        <v>0</v>
      </c>
      <c r="U8086">
        <v>0</v>
      </c>
    </row>
    <row r="8087" spans="1:21" x14ac:dyDescent="0.25">
      <c r="A8087" t="s">
        <v>712</v>
      </c>
      <c r="B8087">
        <v>775</v>
      </c>
      <c r="D8087">
        <v>0</v>
      </c>
      <c r="N8087">
        <v>0</v>
      </c>
      <c r="O8087">
        <v>0</v>
      </c>
      <c r="P8087">
        <v>0</v>
      </c>
      <c r="S8087">
        <v>0</v>
      </c>
      <c r="T8087">
        <v>0</v>
      </c>
      <c r="U8087">
        <v>0</v>
      </c>
    </row>
    <row r="8088" spans="1:21" x14ac:dyDescent="0.25">
      <c r="A8088" t="s">
        <v>713</v>
      </c>
      <c r="B8088">
        <v>775</v>
      </c>
      <c r="D8088">
        <v>0</v>
      </c>
      <c r="N8088">
        <v>0</v>
      </c>
      <c r="O8088">
        <v>0</v>
      </c>
      <c r="P8088">
        <v>0</v>
      </c>
      <c r="S8088">
        <v>0</v>
      </c>
      <c r="T8088">
        <v>0</v>
      </c>
      <c r="U8088">
        <v>0</v>
      </c>
    </row>
    <row r="8089" spans="1:21" x14ac:dyDescent="0.25">
      <c r="A8089" t="s">
        <v>714</v>
      </c>
      <c r="B8089">
        <v>775</v>
      </c>
      <c r="D8089">
        <v>50</v>
      </c>
      <c r="N8089">
        <v>50</v>
      </c>
      <c r="S8089">
        <v>50</v>
      </c>
    </row>
    <row r="8090" spans="1:21" x14ac:dyDescent="0.25">
      <c r="A8090" t="s">
        <v>715</v>
      </c>
      <c r="B8090">
        <v>775</v>
      </c>
      <c r="D8090">
        <v>30</v>
      </c>
      <c r="N8090">
        <v>30</v>
      </c>
      <c r="S8090">
        <v>30</v>
      </c>
    </row>
    <row r="8091" spans="1:21" x14ac:dyDescent="0.25">
      <c r="A8091" t="s">
        <v>716</v>
      </c>
      <c r="B8091">
        <v>775</v>
      </c>
      <c r="D8091">
        <v>3</v>
      </c>
      <c r="N8091">
        <v>3</v>
      </c>
      <c r="S8091">
        <v>3</v>
      </c>
    </row>
    <row r="8092" spans="1:21" x14ac:dyDescent="0.25">
      <c r="A8092" t="s">
        <v>717</v>
      </c>
      <c r="B8092">
        <v>775</v>
      </c>
      <c r="D8092">
        <v>0</v>
      </c>
      <c r="N8092">
        <v>0</v>
      </c>
      <c r="S8092">
        <v>0</v>
      </c>
    </row>
    <row r="8093" spans="1:21" x14ac:dyDescent="0.25">
      <c r="A8093" t="s">
        <v>718</v>
      </c>
      <c r="B8093">
        <v>775</v>
      </c>
      <c r="E8093">
        <v>0</v>
      </c>
      <c r="J8093">
        <v>0</v>
      </c>
      <c r="O8093">
        <v>0</v>
      </c>
      <c r="T8093">
        <v>0</v>
      </c>
    </row>
    <row r="8094" spans="1:21" x14ac:dyDescent="0.25">
      <c r="A8094" t="s">
        <v>405</v>
      </c>
      <c r="B8094">
        <v>775</v>
      </c>
      <c r="E8094">
        <v>0</v>
      </c>
    </row>
    <row r="8095" spans="1:21" x14ac:dyDescent="0.25">
      <c r="A8095" t="s">
        <v>719</v>
      </c>
      <c r="B8095">
        <v>775</v>
      </c>
      <c r="D8095">
        <v>163</v>
      </c>
      <c r="E8095">
        <v>783</v>
      </c>
      <c r="F8095">
        <v>0</v>
      </c>
      <c r="I8095">
        <v>22</v>
      </c>
      <c r="J8095">
        <v>761</v>
      </c>
      <c r="K8095">
        <v>163</v>
      </c>
      <c r="N8095">
        <v>0</v>
      </c>
      <c r="O8095">
        <v>108</v>
      </c>
      <c r="P8095">
        <v>54</v>
      </c>
      <c r="S8095">
        <v>0</v>
      </c>
      <c r="T8095">
        <v>108</v>
      </c>
      <c r="U8095">
        <v>54</v>
      </c>
    </row>
    <row r="8096" spans="1:21" x14ac:dyDescent="0.25">
      <c r="A8096" t="s">
        <v>34</v>
      </c>
      <c r="B8096">
        <v>812</v>
      </c>
      <c r="D8096">
        <v>2</v>
      </c>
      <c r="E8096">
        <v>2</v>
      </c>
      <c r="F8096">
        <v>2</v>
      </c>
      <c r="I8096">
        <v>5</v>
      </c>
      <c r="J8096">
        <v>5</v>
      </c>
      <c r="K8096">
        <v>5</v>
      </c>
      <c r="N8096">
        <v>2000</v>
      </c>
      <c r="O8096">
        <v>2000</v>
      </c>
      <c r="P8096">
        <v>2000</v>
      </c>
      <c r="S8096">
        <v>1</v>
      </c>
      <c r="T8096">
        <v>1</v>
      </c>
      <c r="U8096">
        <v>1</v>
      </c>
    </row>
    <row r="8097" spans="1:21" x14ac:dyDescent="0.25">
      <c r="A8097" t="s">
        <v>35</v>
      </c>
      <c r="B8097">
        <v>812</v>
      </c>
      <c r="D8097">
        <v>2000</v>
      </c>
      <c r="E8097">
        <v>5</v>
      </c>
      <c r="F8097">
        <v>1</v>
      </c>
      <c r="I8097">
        <v>1</v>
      </c>
      <c r="J8097">
        <v>2</v>
      </c>
      <c r="K8097">
        <v>2000</v>
      </c>
      <c r="N8097">
        <v>5</v>
      </c>
      <c r="O8097">
        <v>1</v>
      </c>
      <c r="P8097">
        <v>2</v>
      </c>
      <c r="S8097">
        <v>2</v>
      </c>
      <c r="T8097">
        <v>2000</v>
      </c>
      <c r="U8097">
        <v>5</v>
      </c>
    </row>
    <row r="8098" spans="1:21" x14ac:dyDescent="0.25">
      <c r="A8098" t="s">
        <v>36</v>
      </c>
      <c r="B8098">
        <v>812</v>
      </c>
      <c r="D8098">
        <v>1</v>
      </c>
      <c r="E8098">
        <v>1</v>
      </c>
      <c r="F8098">
        <v>1</v>
      </c>
      <c r="I8098">
        <v>1</v>
      </c>
      <c r="J8098">
        <v>2</v>
      </c>
      <c r="K8098">
        <v>0</v>
      </c>
      <c r="N8098">
        <v>1</v>
      </c>
      <c r="O8098">
        <v>2</v>
      </c>
      <c r="P8098">
        <v>0</v>
      </c>
      <c r="S8098">
        <v>1</v>
      </c>
      <c r="T8098">
        <v>2</v>
      </c>
      <c r="U8098">
        <v>0</v>
      </c>
    </row>
    <row r="8099" spans="1:21" x14ac:dyDescent="0.25">
      <c r="A8099" t="s">
        <v>37</v>
      </c>
      <c r="B8099">
        <v>812</v>
      </c>
      <c r="D8099">
        <v>0</v>
      </c>
      <c r="E8099">
        <v>0</v>
      </c>
      <c r="I8099">
        <v>0</v>
      </c>
      <c r="J8099">
        <v>2</v>
      </c>
      <c r="N8099">
        <v>0</v>
      </c>
      <c r="O8099">
        <v>2</v>
      </c>
      <c r="S8099">
        <v>0</v>
      </c>
      <c r="T8099">
        <v>2</v>
      </c>
    </row>
    <row r="8100" spans="1:21" x14ac:dyDescent="0.25">
      <c r="A8100" t="s">
        <v>38</v>
      </c>
      <c r="B8100">
        <v>812</v>
      </c>
      <c r="D8100">
        <v>12</v>
      </c>
      <c r="E8100">
        <v>12</v>
      </c>
      <c r="F8100">
        <v>12</v>
      </c>
      <c r="I8100">
        <v>12</v>
      </c>
      <c r="J8100">
        <v>12</v>
      </c>
      <c r="K8100">
        <v>12</v>
      </c>
      <c r="N8100">
        <v>12</v>
      </c>
      <c r="O8100">
        <v>12</v>
      </c>
      <c r="P8100">
        <v>12</v>
      </c>
      <c r="S8100">
        <v>12</v>
      </c>
      <c r="T8100">
        <v>12</v>
      </c>
      <c r="U8100">
        <v>12</v>
      </c>
    </row>
    <row r="8101" spans="1:21" x14ac:dyDescent="0.25">
      <c r="A8101" t="s">
        <v>39</v>
      </c>
      <c r="B8101">
        <v>812</v>
      </c>
      <c r="D8101">
        <v>100</v>
      </c>
      <c r="I8101">
        <v>65</v>
      </c>
      <c r="N8101">
        <v>100</v>
      </c>
      <c r="S8101">
        <v>100</v>
      </c>
      <c r="U8101">
        <v>100</v>
      </c>
    </row>
    <row r="8102" spans="1:21" x14ac:dyDescent="0.25">
      <c r="A8102" t="s">
        <v>694</v>
      </c>
      <c r="B8102">
        <v>812</v>
      </c>
      <c r="D8102">
        <v>100</v>
      </c>
      <c r="I8102">
        <v>25</v>
      </c>
      <c r="N8102">
        <v>100</v>
      </c>
      <c r="S8102">
        <v>100</v>
      </c>
      <c r="U8102">
        <v>100</v>
      </c>
    </row>
    <row r="8103" spans="1:21" x14ac:dyDescent="0.25">
      <c r="A8103" t="s">
        <v>40</v>
      </c>
      <c r="B8103">
        <v>812</v>
      </c>
      <c r="D8103">
        <v>1</v>
      </c>
      <c r="I8103">
        <v>1</v>
      </c>
      <c r="N8103">
        <v>1</v>
      </c>
      <c r="S8103">
        <v>1</v>
      </c>
      <c r="U8103">
        <v>0</v>
      </c>
    </row>
    <row r="8104" spans="1:21" x14ac:dyDescent="0.25">
      <c r="A8104" t="s">
        <v>41</v>
      </c>
      <c r="B8104">
        <v>812</v>
      </c>
    </row>
    <row r="8105" spans="1:21" x14ac:dyDescent="0.25">
      <c r="A8105" t="s">
        <v>42</v>
      </c>
      <c r="B8105">
        <v>812</v>
      </c>
      <c r="E8105">
        <v>35</v>
      </c>
      <c r="J8105">
        <v>30</v>
      </c>
      <c r="O8105">
        <v>40</v>
      </c>
      <c r="T8105">
        <v>40</v>
      </c>
    </row>
    <row r="8106" spans="1:21" x14ac:dyDescent="0.25">
      <c r="A8106" t="s">
        <v>45</v>
      </c>
      <c r="B8106">
        <v>812</v>
      </c>
      <c r="E8106">
        <v>2</v>
      </c>
      <c r="J8106">
        <v>2</v>
      </c>
      <c r="O8106">
        <v>1</v>
      </c>
      <c r="T8106">
        <v>1</v>
      </c>
    </row>
    <row r="8107" spans="1:21" x14ac:dyDescent="0.25">
      <c r="A8107" t="s">
        <v>46</v>
      </c>
      <c r="B8107">
        <v>812</v>
      </c>
      <c r="D8107">
        <v>2</v>
      </c>
      <c r="F8107">
        <v>2</v>
      </c>
      <c r="I8107">
        <v>2</v>
      </c>
      <c r="N8107">
        <v>1</v>
      </c>
      <c r="S8107">
        <v>1</v>
      </c>
    </row>
    <row r="8108" spans="1:21" x14ac:dyDescent="0.25">
      <c r="A8108" t="s">
        <v>49</v>
      </c>
      <c r="B8108">
        <v>812</v>
      </c>
      <c r="D8108">
        <v>5.5</v>
      </c>
      <c r="E8108">
        <v>5.5</v>
      </c>
      <c r="F8108">
        <v>5.5</v>
      </c>
      <c r="I8108">
        <v>5.5</v>
      </c>
      <c r="J8108">
        <v>5.5</v>
      </c>
      <c r="K8108">
        <v>4</v>
      </c>
      <c r="N8108">
        <v>5.5</v>
      </c>
      <c r="O8108">
        <v>5.5</v>
      </c>
      <c r="P8108">
        <v>4</v>
      </c>
      <c r="S8108">
        <v>5.5</v>
      </c>
      <c r="T8108">
        <v>5.5</v>
      </c>
      <c r="U8108">
        <v>4</v>
      </c>
    </row>
    <row r="8109" spans="1:21" x14ac:dyDescent="0.25">
      <c r="A8109" t="s">
        <v>695</v>
      </c>
      <c r="B8109">
        <v>812</v>
      </c>
      <c r="D8109">
        <v>0</v>
      </c>
      <c r="E8109">
        <v>0</v>
      </c>
      <c r="F8109">
        <v>0</v>
      </c>
      <c r="I8109">
        <v>0</v>
      </c>
      <c r="J8109">
        <v>0</v>
      </c>
      <c r="K8109">
        <v>0</v>
      </c>
      <c r="N8109">
        <v>0</v>
      </c>
      <c r="O8109">
        <v>0</v>
      </c>
      <c r="P8109">
        <v>0</v>
      </c>
      <c r="S8109">
        <v>0</v>
      </c>
      <c r="T8109">
        <v>0</v>
      </c>
      <c r="U8109">
        <v>0</v>
      </c>
    </row>
    <row r="8110" spans="1:21" x14ac:dyDescent="0.25">
      <c r="A8110" t="s">
        <v>48</v>
      </c>
      <c r="B8110">
        <v>812</v>
      </c>
      <c r="D8110">
        <v>1900</v>
      </c>
      <c r="E8110">
        <v>1900</v>
      </c>
      <c r="F8110">
        <v>1900</v>
      </c>
      <c r="I8110">
        <v>1900</v>
      </c>
      <c r="J8110">
        <v>1900</v>
      </c>
      <c r="K8110">
        <v>1900</v>
      </c>
      <c r="N8110">
        <v>1900</v>
      </c>
      <c r="O8110">
        <v>1900</v>
      </c>
      <c r="P8110">
        <v>1900</v>
      </c>
      <c r="S8110">
        <v>1900</v>
      </c>
      <c r="T8110">
        <v>1900</v>
      </c>
      <c r="U8110">
        <v>1900</v>
      </c>
    </row>
    <row r="8111" spans="1:21" x14ac:dyDescent="0.25">
      <c r="A8111" t="s">
        <v>696</v>
      </c>
      <c r="B8111">
        <v>812</v>
      </c>
      <c r="D8111">
        <v>1770</v>
      </c>
      <c r="E8111">
        <v>1863</v>
      </c>
      <c r="F8111">
        <v>1583</v>
      </c>
      <c r="I8111">
        <v>1770</v>
      </c>
      <c r="J8111">
        <v>3539</v>
      </c>
      <c r="K8111">
        <v>0</v>
      </c>
      <c r="N8111">
        <v>1770</v>
      </c>
      <c r="O8111">
        <v>3274</v>
      </c>
      <c r="P8111">
        <v>0</v>
      </c>
      <c r="S8111">
        <v>1770</v>
      </c>
      <c r="T8111">
        <v>3274</v>
      </c>
      <c r="U8111">
        <v>0</v>
      </c>
    </row>
    <row r="8112" spans="1:21" x14ac:dyDescent="0.25">
      <c r="A8112" t="s">
        <v>50</v>
      </c>
      <c r="B8112">
        <v>812</v>
      </c>
      <c r="D8112">
        <v>1432</v>
      </c>
      <c r="E8112">
        <v>1863</v>
      </c>
      <c r="F8112">
        <v>1583</v>
      </c>
      <c r="I8112">
        <v>1432</v>
      </c>
      <c r="J8112">
        <v>3539</v>
      </c>
      <c r="K8112">
        <v>0</v>
      </c>
      <c r="N8112">
        <v>1341</v>
      </c>
      <c r="O8112">
        <v>3274</v>
      </c>
      <c r="P8112">
        <v>0</v>
      </c>
      <c r="S8112">
        <v>1341</v>
      </c>
      <c r="T8112">
        <v>3274</v>
      </c>
      <c r="U8112">
        <v>0</v>
      </c>
    </row>
    <row r="8113" spans="1:21" x14ac:dyDescent="0.25">
      <c r="A8113" t="s">
        <v>697</v>
      </c>
      <c r="B8113">
        <v>812</v>
      </c>
      <c r="D8113">
        <v>1</v>
      </c>
      <c r="E8113">
        <v>1</v>
      </c>
      <c r="F8113">
        <v>1</v>
      </c>
      <c r="I8113">
        <v>1</v>
      </c>
      <c r="J8113">
        <v>1</v>
      </c>
      <c r="K8113">
        <v>1</v>
      </c>
      <c r="N8113">
        <v>1</v>
      </c>
      <c r="O8113">
        <v>1</v>
      </c>
      <c r="P8113">
        <v>1</v>
      </c>
      <c r="S8113">
        <v>1</v>
      </c>
      <c r="T8113">
        <v>1</v>
      </c>
      <c r="U8113">
        <v>1</v>
      </c>
    </row>
    <row r="8114" spans="1:21" x14ac:dyDescent="0.25">
      <c r="A8114" t="s">
        <v>51</v>
      </c>
      <c r="B8114">
        <v>812</v>
      </c>
      <c r="D8114">
        <v>0</v>
      </c>
      <c r="E8114">
        <v>0</v>
      </c>
      <c r="F8114">
        <v>27</v>
      </c>
      <c r="I8114">
        <v>0</v>
      </c>
      <c r="J8114">
        <v>0</v>
      </c>
      <c r="K8114">
        <v>0</v>
      </c>
      <c r="N8114">
        <v>0</v>
      </c>
      <c r="O8114">
        <v>27</v>
      </c>
      <c r="P8114">
        <v>0</v>
      </c>
      <c r="S8114">
        <v>0</v>
      </c>
      <c r="T8114">
        <v>27</v>
      </c>
      <c r="U8114">
        <v>0</v>
      </c>
    </row>
    <row r="8115" spans="1:21" x14ac:dyDescent="0.25">
      <c r="A8115" t="s">
        <v>53</v>
      </c>
      <c r="B8115">
        <v>812</v>
      </c>
      <c r="D8115">
        <v>5</v>
      </c>
      <c r="E8115">
        <v>25</v>
      </c>
      <c r="F8115">
        <v>25</v>
      </c>
      <c r="I8115">
        <v>25</v>
      </c>
      <c r="J8115">
        <v>25</v>
      </c>
      <c r="K8115">
        <v>0</v>
      </c>
      <c r="N8115">
        <v>25</v>
      </c>
      <c r="O8115">
        <v>25</v>
      </c>
      <c r="P8115">
        <v>25</v>
      </c>
      <c r="S8115">
        <v>25</v>
      </c>
      <c r="T8115">
        <v>25</v>
      </c>
      <c r="U8115">
        <v>25</v>
      </c>
    </row>
    <row r="8116" spans="1:21" x14ac:dyDescent="0.25">
      <c r="A8116" t="s">
        <v>54</v>
      </c>
      <c r="B8116">
        <v>812</v>
      </c>
      <c r="D8116">
        <v>0</v>
      </c>
      <c r="E8116">
        <v>0</v>
      </c>
      <c r="F8116">
        <v>0</v>
      </c>
      <c r="I8116">
        <v>0</v>
      </c>
      <c r="J8116">
        <v>0</v>
      </c>
      <c r="K8116">
        <v>0</v>
      </c>
      <c r="N8116">
        <v>0</v>
      </c>
      <c r="O8116">
        <v>0</v>
      </c>
      <c r="P8116">
        <v>0</v>
      </c>
      <c r="S8116">
        <v>0</v>
      </c>
      <c r="T8116">
        <v>0</v>
      </c>
      <c r="U8116">
        <v>0</v>
      </c>
    </row>
    <row r="8117" spans="1:21" x14ac:dyDescent="0.25">
      <c r="A8117" t="s">
        <v>55</v>
      </c>
      <c r="B8117">
        <v>812</v>
      </c>
      <c r="D8117">
        <v>0</v>
      </c>
      <c r="E8117">
        <v>0</v>
      </c>
      <c r="F8117">
        <v>0</v>
      </c>
      <c r="I8117">
        <v>0</v>
      </c>
      <c r="J8117">
        <v>0</v>
      </c>
      <c r="K8117">
        <v>0</v>
      </c>
      <c r="N8117">
        <v>0</v>
      </c>
      <c r="O8117">
        <v>0</v>
      </c>
      <c r="P8117">
        <v>0</v>
      </c>
      <c r="S8117">
        <v>0</v>
      </c>
      <c r="T8117">
        <v>0</v>
      </c>
      <c r="U8117">
        <v>0</v>
      </c>
    </row>
    <row r="8118" spans="1:21" x14ac:dyDescent="0.25">
      <c r="A8118" t="s">
        <v>56</v>
      </c>
      <c r="B8118">
        <v>812</v>
      </c>
      <c r="D8118">
        <v>0.92</v>
      </c>
      <c r="E8118">
        <v>0.92</v>
      </c>
      <c r="F8118">
        <v>0.92</v>
      </c>
      <c r="I8118">
        <v>0.92</v>
      </c>
      <c r="J8118">
        <v>0.92</v>
      </c>
      <c r="K8118">
        <v>0.92</v>
      </c>
      <c r="N8118">
        <v>0.92</v>
      </c>
      <c r="O8118">
        <v>0.92</v>
      </c>
      <c r="P8118">
        <v>0.92</v>
      </c>
      <c r="S8118">
        <v>0.92</v>
      </c>
      <c r="T8118">
        <v>0.92</v>
      </c>
      <c r="U8118">
        <v>0.92</v>
      </c>
    </row>
    <row r="8119" spans="1:21" x14ac:dyDescent="0.25">
      <c r="A8119" t="s">
        <v>57</v>
      </c>
      <c r="B8119">
        <v>812</v>
      </c>
      <c r="D8119">
        <v>100</v>
      </c>
      <c r="E8119">
        <v>100</v>
      </c>
      <c r="F8119">
        <v>100</v>
      </c>
      <c r="I8119">
        <v>100</v>
      </c>
      <c r="J8119">
        <v>100</v>
      </c>
      <c r="K8119">
        <v>100</v>
      </c>
      <c r="N8119">
        <v>100</v>
      </c>
      <c r="O8119">
        <v>100</v>
      </c>
      <c r="P8119">
        <v>100</v>
      </c>
      <c r="S8119">
        <v>100</v>
      </c>
      <c r="T8119">
        <v>100</v>
      </c>
      <c r="U8119">
        <v>100</v>
      </c>
    </row>
    <row r="8120" spans="1:21" x14ac:dyDescent="0.25">
      <c r="A8120" t="s">
        <v>58</v>
      </c>
      <c r="B8120">
        <v>812</v>
      </c>
      <c r="D8120">
        <v>2</v>
      </c>
      <c r="E8120">
        <v>2</v>
      </c>
      <c r="F8120">
        <v>2</v>
      </c>
      <c r="I8120">
        <v>2</v>
      </c>
      <c r="J8120">
        <v>2</v>
      </c>
      <c r="K8120">
        <v>2</v>
      </c>
      <c r="N8120">
        <v>2</v>
      </c>
      <c r="O8120">
        <v>2</v>
      </c>
      <c r="P8120">
        <v>2</v>
      </c>
      <c r="S8120">
        <v>2</v>
      </c>
      <c r="T8120">
        <v>2</v>
      </c>
      <c r="U8120">
        <v>2</v>
      </c>
    </row>
    <row r="8121" spans="1:21" x14ac:dyDescent="0.25">
      <c r="A8121" t="s">
        <v>59</v>
      </c>
      <c r="B8121">
        <v>812</v>
      </c>
      <c r="D8121">
        <v>0</v>
      </c>
      <c r="E8121">
        <v>0</v>
      </c>
      <c r="F8121">
        <v>0</v>
      </c>
      <c r="I8121">
        <v>0</v>
      </c>
      <c r="J8121">
        <v>0</v>
      </c>
      <c r="K8121">
        <v>0</v>
      </c>
      <c r="N8121">
        <v>0</v>
      </c>
      <c r="O8121">
        <v>0</v>
      </c>
      <c r="P8121">
        <v>0</v>
      </c>
      <c r="S8121">
        <v>0</v>
      </c>
      <c r="T8121">
        <v>0</v>
      </c>
      <c r="U8121">
        <v>0</v>
      </c>
    </row>
    <row r="8122" spans="1:21" x14ac:dyDescent="0.25">
      <c r="A8122" t="s">
        <v>698</v>
      </c>
      <c r="B8122">
        <v>812</v>
      </c>
      <c r="E8122">
        <v>0</v>
      </c>
      <c r="J8122">
        <v>0</v>
      </c>
      <c r="O8122">
        <v>0</v>
      </c>
      <c r="T8122">
        <v>0</v>
      </c>
    </row>
    <row r="8123" spans="1:21" x14ac:dyDescent="0.25">
      <c r="A8123" t="s">
        <v>677</v>
      </c>
      <c r="B8123">
        <v>812</v>
      </c>
      <c r="E8123">
        <v>2629</v>
      </c>
      <c r="J8123">
        <v>499</v>
      </c>
      <c r="O8123">
        <v>2685</v>
      </c>
      <c r="T8123">
        <v>2880</v>
      </c>
    </row>
    <row r="8124" spans="1:21" x14ac:dyDescent="0.25">
      <c r="A8124" t="s">
        <v>78</v>
      </c>
      <c r="B8124">
        <v>812</v>
      </c>
      <c r="E8124">
        <v>51.2</v>
      </c>
      <c r="J8124">
        <v>11.3</v>
      </c>
      <c r="O8124">
        <v>45.8</v>
      </c>
      <c r="T8124">
        <v>49.1</v>
      </c>
    </row>
    <row r="8125" spans="1:21" x14ac:dyDescent="0.25">
      <c r="A8125" t="s">
        <v>699</v>
      </c>
      <c r="B8125">
        <v>812</v>
      </c>
      <c r="F8125">
        <v>0</v>
      </c>
      <c r="K8125">
        <v>0</v>
      </c>
      <c r="P8125">
        <v>0</v>
      </c>
      <c r="U8125">
        <v>0</v>
      </c>
    </row>
    <row r="8126" spans="1:21" x14ac:dyDescent="0.25">
      <c r="A8126" t="s">
        <v>700</v>
      </c>
      <c r="B8126">
        <v>812</v>
      </c>
      <c r="D8126">
        <v>0</v>
      </c>
      <c r="E8126">
        <v>0</v>
      </c>
      <c r="F8126">
        <v>1</v>
      </c>
      <c r="I8126">
        <v>0</v>
      </c>
      <c r="J8126">
        <v>0</v>
      </c>
      <c r="K8126">
        <v>1</v>
      </c>
      <c r="N8126">
        <v>0</v>
      </c>
      <c r="O8126">
        <v>0</v>
      </c>
      <c r="P8126">
        <v>1</v>
      </c>
      <c r="S8126">
        <v>0</v>
      </c>
      <c r="T8126">
        <v>0</v>
      </c>
      <c r="U8126">
        <v>1</v>
      </c>
    </row>
    <row r="8127" spans="1:21" x14ac:dyDescent="0.25">
      <c r="A8127" t="s">
        <v>701</v>
      </c>
      <c r="B8127">
        <v>812</v>
      </c>
      <c r="D8127">
        <v>0</v>
      </c>
      <c r="E8127">
        <v>0</v>
      </c>
      <c r="F8127">
        <v>0</v>
      </c>
      <c r="I8127">
        <v>0</v>
      </c>
      <c r="J8127">
        <v>0</v>
      </c>
      <c r="K8127">
        <v>0</v>
      </c>
      <c r="N8127">
        <v>0</v>
      </c>
      <c r="O8127">
        <v>0</v>
      </c>
      <c r="P8127">
        <v>0</v>
      </c>
      <c r="S8127">
        <v>0</v>
      </c>
      <c r="T8127">
        <v>0</v>
      </c>
      <c r="U8127">
        <v>0</v>
      </c>
    </row>
    <row r="8128" spans="1:21" x14ac:dyDescent="0.25">
      <c r="A8128" t="s">
        <v>52</v>
      </c>
      <c r="B8128">
        <v>812</v>
      </c>
      <c r="D8128">
        <v>1</v>
      </c>
      <c r="E8128">
        <v>1</v>
      </c>
      <c r="F8128">
        <v>1</v>
      </c>
      <c r="I8128">
        <v>1</v>
      </c>
      <c r="J8128">
        <v>1</v>
      </c>
      <c r="K8128">
        <v>1</v>
      </c>
      <c r="N8128">
        <v>1</v>
      </c>
      <c r="O8128">
        <v>1</v>
      </c>
      <c r="P8128">
        <v>1</v>
      </c>
      <c r="S8128">
        <v>1</v>
      </c>
      <c r="T8128">
        <v>1</v>
      </c>
      <c r="U8128">
        <v>1</v>
      </c>
    </row>
    <row r="8129" spans="1:21" x14ac:dyDescent="0.25">
      <c r="A8129" t="s">
        <v>702</v>
      </c>
      <c r="B8129">
        <v>812</v>
      </c>
      <c r="D8129">
        <v>15</v>
      </c>
      <c r="E8129">
        <v>60</v>
      </c>
      <c r="F8129">
        <v>9</v>
      </c>
      <c r="I8129">
        <v>15</v>
      </c>
      <c r="J8129">
        <v>60</v>
      </c>
      <c r="K8129">
        <v>9</v>
      </c>
      <c r="N8129">
        <v>15</v>
      </c>
      <c r="O8129">
        <v>60</v>
      </c>
      <c r="P8129">
        <v>9</v>
      </c>
      <c r="S8129">
        <v>15</v>
      </c>
      <c r="T8129">
        <v>60</v>
      </c>
      <c r="U8129">
        <v>9</v>
      </c>
    </row>
    <row r="8130" spans="1:21" x14ac:dyDescent="0.25">
      <c r="A8130" t="s">
        <v>43</v>
      </c>
      <c r="B8130">
        <v>812</v>
      </c>
      <c r="D8130">
        <v>80</v>
      </c>
      <c r="E8130">
        <v>20</v>
      </c>
      <c r="F8130">
        <v>26</v>
      </c>
      <c r="I8130">
        <v>80</v>
      </c>
      <c r="J8130">
        <v>20</v>
      </c>
      <c r="N8130">
        <v>0</v>
      </c>
      <c r="O8130">
        <v>0</v>
      </c>
      <c r="S8130">
        <v>0</v>
      </c>
      <c r="T8130">
        <v>0</v>
      </c>
    </row>
    <row r="8131" spans="1:21" x14ac:dyDescent="0.25">
      <c r="A8131" t="s">
        <v>44</v>
      </c>
      <c r="B8131">
        <v>812</v>
      </c>
      <c r="D8131">
        <v>50</v>
      </c>
      <c r="E8131">
        <v>0</v>
      </c>
      <c r="F8131">
        <v>20</v>
      </c>
      <c r="I8131">
        <v>50</v>
      </c>
      <c r="J8131">
        <v>0</v>
      </c>
      <c r="N8131">
        <v>0</v>
      </c>
      <c r="O8131">
        <v>0</v>
      </c>
      <c r="S8131">
        <v>0</v>
      </c>
      <c r="T8131">
        <v>0</v>
      </c>
    </row>
    <row r="8132" spans="1:21" x14ac:dyDescent="0.25">
      <c r="A8132" t="s">
        <v>47</v>
      </c>
      <c r="B8132">
        <v>812</v>
      </c>
      <c r="D8132">
        <v>2</v>
      </c>
      <c r="E8132">
        <v>2</v>
      </c>
      <c r="F8132">
        <v>2</v>
      </c>
      <c r="I8132">
        <v>2</v>
      </c>
      <c r="J8132">
        <v>2</v>
      </c>
      <c r="N8132">
        <v>1</v>
      </c>
      <c r="O8132">
        <v>1</v>
      </c>
      <c r="S8132">
        <v>1</v>
      </c>
      <c r="T8132">
        <v>1</v>
      </c>
    </row>
    <row r="8133" spans="1:21" x14ac:dyDescent="0.25">
      <c r="A8133" t="s">
        <v>703</v>
      </c>
      <c r="B8133">
        <v>812</v>
      </c>
      <c r="D8133">
        <v>0</v>
      </c>
      <c r="E8133">
        <v>0</v>
      </c>
      <c r="F8133">
        <v>0</v>
      </c>
      <c r="I8133">
        <v>0</v>
      </c>
      <c r="J8133">
        <v>0</v>
      </c>
      <c r="N8133">
        <v>0</v>
      </c>
      <c r="O8133">
        <v>0</v>
      </c>
      <c r="S8133">
        <v>0</v>
      </c>
      <c r="T8133">
        <v>0</v>
      </c>
    </row>
    <row r="8134" spans="1:21" x14ac:dyDescent="0.25">
      <c r="A8134" t="s">
        <v>704</v>
      </c>
      <c r="B8134">
        <v>812</v>
      </c>
      <c r="D8134">
        <v>0</v>
      </c>
      <c r="E8134">
        <v>0</v>
      </c>
      <c r="F8134">
        <v>0</v>
      </c>
      <c r="I8134">
        <v>0</v>
      </c>
      <c r="J8134">
        <v>0</v>
      </c>
      <c r="N8134">
        <v>0</v>
      </c>
      <c r="O8134">
        <v>0</v>
      </c>
      <c r="S8134">
        <v>0</v>
      </c>
      <c r="T8134">
        <v>0</v>
      </c>
    </row>
    <row r="8135" spans="1:21" x14ac:dyDescent="0.25">
      <c r="A8135" t="s">
        <v>705</v>
      </c>
      <c r="B8135">
        <v>812</v>
      </c>
      <c r="D8135">
        <v>0</v>
      </c>
      <c r="E8135">
        <v>0</v>
      </c>
      <c r="F8135">
        <v>0</v>
      </c>
      <c r="I8135">
        <v>0</v>
      </c>
      <c r="J8135">
        <v>0</v>
      </c>
      <c r="N8135">
        <v>0</v>
      </c>
      <c r="O8135">
        <v>0</v>
      </c>
      <c r="S8135">
        <v>0</v>
      </c>
      <c r="T8135">
        <v>0</v>
      </c>
    </row>
    <row r="8136" spans="1:21" x14ac:dyDescent="0.25">
      <c r="A8136" t="s">
        <v>706</v>
      </c>
      <c r="B8136">
        <v>812</v>
      </c>
      <c r="D8136">
        <v>0</v>
      </c>
      <c r="E8136">
        <v>0</v>
      </c>
      <c r="F8136">
        <v>0</v>
      </c>
      <c r="I8136">
        <v>0</v>
      </c>
      <c r="J8136">
        <v>0</v>
      </c>
      <c r="N8136">
        <v>0</v>
      </c>
      <c r="O8136">
        <v>0</v>
      </c>
      <c r="S8136">
        <v>0</v>
      </c>
      <c r="T8136">
        <v>0</v>
      </c>
    </row>
    <row r="8137" spans="1:21" x14ac:dyDescent="0.25">
      <c r="A8137" t="s">
        <v>707</v>
      </c>
      <c r="B8137">
        <v>812</v>
      </c>
      <c r="D8137">
        <v>2</v>
      </c>
      <c r="E8137">
        <v>1</v>
      </c>
      <c r="F8137">
        <v>1</v>
      </c>
      <c r="I8137">
        <v>2</v>
      </c>
      <c r="J8137">
        <v>1</v>
      </c>
      <c r="N8137">
        <v>0</v>
      </c>
      <c r="O8137">
        <v>0</v>
      </c>
      <c r="S8137">
        <v>0</v>
      </c>
      <c r="T8137">
        <v>0</v>
      </c>
    </row>
    <row r="8138" spans="1:21" x14ac:dyDescent="0.25">
      <c r="A8138" t="s">
        <v>708</v>
      </c>
      <c r="B8138">
        <v>812</v>
      </c>
      <c r="D8138">
        <v>5</v>
      </c>
      <c r="E8138">
        <v>0</v>
      </c>
      <c r="F8138">
        <v>20</v>
      </c>
      <c r="I8138">
        <v>5</v>
      </c>
      <c r="J8138">
        <v>0</v>
      </c>
    </row>
    <row r="8139" spans="1:21" x14ac:dyDescent="0.25">
      <c r="A8139" t="s">
        <v>709</v>
      </c>
      <c r="B8139">
        <v>812</v>
      </c>
      <c r="D8139">
        <v>40</v>
      </c>
      <c r="E8139">
        <v>20</v>
      </c>
      <c r="F8139">
        <v>6</v>
      </c>
      <c r="I8139">
        <v>40</v>
      </c>
      <c r="J8139">
        <v>20</v>
      </c>
    </row>
    <row r="8140" spans="1:21" x14ac:dyDescent="0.25">
      <c r="A8140" t="s">
        <v>710</v>
      </c>
      <c r="B8140">
        <v>812</v>
      </c>
      <c r="D8140">
        <v>1</v>
      </c>
      <c r="E8140">
        <v>3</v>
      </c>
      <c r="F8140">
        <v>3</v>
      </c>
      <c r="I8140">
        <v>1</v>
      </c>
      <c r="J8140">
        <v>3</v>
      </c>
    </row>
    <row r="8141" spans="1:21" x14ac:dyDescent="0.25">
      <c r="A8141" t="s">
        <v>711</v>
      </c>
      <c r="B8141">
        <v>812</v>
      </c>
      <c r="D8141">
        <v>0</v>
      </c>
      <c r="E8141">
        <v>0</v>
      </c>
      <c r="F8141">
        <v>0</v>
      </c>
      <c r="I8141">
        <v>0</v>
      </c>
      <c r="J8141">
        <v>0</v>
      </c>
    </row>
    <row r="8142" spans="1:21" x14ac:dyDescent="0.25">
      <c r="A8142" t="s">
        <v>712</v>
      </c>
      <c r="B8142">
        <v>812</v>
      </c>
      <c r="D8142">
        <v>0</v>
      </c>
      <c r="E8142">
        <v>0</v>
      </c>
      <c r="F8142">
        <v>0</v>
      </c>
      <c r="I8142">
        <v>0</v>
      </c>
      <c r="J8142">
        <v>0</v>
      </c>
    </row>
    <row r="8143" spans="1:21" x14ac:dyDescent="0.25">
      <c r="A8143" t="s">
        <v>713</v>
      </c>
      <c r="B8143">
        <v>812</v>
      </c>
      <c r="D8143">
        <v>0</v>
      </c>
      <c r="E8143">
        <v>0</v>
      </c>
      <c r="F8143">
        <v>0</v>
      </c>
      <c r="I8143">
        <v>0</v>
      </c>
      <c r="J8143">
        <v>0</v>
      </c>
    </row>
    <row r="8144" spans="1:21" x14ac:dyDescent="0.25">
      <c r="A8144" t="s">
        <v>714</v>
      </c>
      <c r="B8144">
        <v>812</v>
      </c>
      <c r="D8144">
        <v>50</v>
      </c>
      <c r="I8144">
        <v>50</v>
      </c>
    </row>
    <row r="8145" spans="1:21" x14ac:dyDescent="0.25">
      <c r="A8145" t="s">
        <v>715</v>
      </c>
      <c r="B8145">
        <v>812</v>
      </c>
      <c r="D8145">
        <v>30</v>
      </c>
      <c r="I8145">
        <v>30</v>
      </c>
    </row>
    <row r="8146" spans="1:21" x14ac:dyDescent="0.25">
      <c r="A8146" t="s">
        <v>716</v>
      </c>
      <c r="B8146">
        <v>812</v>
      </c>
      <c r="D8146">
        <v>3</v>
      </c>
      <c r="I8146">
        <v>3</v>
      </c>
    </row>
    <row r="8147" spans="1:21" x14ac:dyDescent="0.25">
      <c r="A8147" t="s">
        <v>717</v>
      </c>
      <c r="B8147">
        <v>812</v>
      </c>
      <c r="D8147">
        <v>0</v>
      </c>
      <c r="I8147">
        <v>0</v>
      </c>
    </row>
    <row r="8148" spans="1:21" x14ac:dyDescent="0.25">
      <c r="A8148" t="s">
        <v>718</v>
      </c>
      <c r="B8148">
        <v>812</v>
      </c>
      <c r="E8148">
        <v>0</v>
      </c>
      <c r="J8148">
        <v>0</v>
      </c>
      <c r="O8148">
        <v>0</v>
      </c>
      <c r="T8148">
        <v>0</v>
      </c>
    </row>
    <row r="8149" spans="1:21" x14ac:dyDescent="0.25">
      <c r="A8149" t="s">
        <v>405</v>
      </c>
      <c r="B8149">
        <v>812</v>
      </c>
      <c r="E8149">
        <v>0</v>
      </c>
    </row>
    <row r="8150" spans="1:21" x14ac:dyDescent="0.25">
      <c r="A8150" t="s">
        <v>719</v>
      </c>
      <c r="B8150">
        <v>812</v>
      </c>
      <c r="D8150">
        <v>5</v>
      </c>
      <c r="E8150">
        <v>27</v>
      </c>
      <c r="F8150">
        <v>27</v>
      </c>
      <c r="I8150">
        <v>27</v>
      </c>
      <c r="J8150">
        <v>27</v>
      </c>
      <c r="K8150">
        <v>0</v>
      </c>
      <c r="N8150">
        <v>27</v>
      </c>
      <c r="O8150">
        <v>54</v>
      </c>
      <c r="P8150">
        <v>0</v>
      </c>
      <c r="S8150">
        <v>27</v>
      </c>
      <c r="T8150">
        <v>54</v>
      </c>
      <c r="U8150">
        <v>0</v>
      </c>
    </row>
    <row r="8151" spans="1:21" x14ac:dyDescent="0.25">
      <c r="A8151" t="s">
        <v>34</v>
      </c>
      <c r="B8151">
        <v>825</v>
      </c>
      <c r="D8151">
        <v>775</v>
      </c>
      <c r="E8151">
        <v>775</v>
      </c>
      <c r="F8151">
        <v>775</v>
      </c>
      <c r="I8151">
        <v>18</v>
      </c>
      <c r="J8151">
        <v>18</v>
      </c>
      <c r="K8151">
        <v>18</v>
      </c>
      <c r="N8151">
        <v>365</v>
      </c>
      <c r="O8151">
        <v>365</v>
      </c>
      <c r="P8151">
        <v>365</v>
      </c>
      <c r="S8151">
        <v>366</v>
      </c>
      <c r="T8151">
        <v>366</v>
      </c>
      <c r="U8151">
        <v>366</v>
      </c>
    </row>
    <row r="8152" spans="1:21" x14ac:dyDescent="0.25">
      <c r="A8152" t="s">
        <v>35</v>
      </c>
      <c r="B8152">
        <v>825</v>
      </c>
      <c r="D8152">
        <v>365</v>
      </c>
      <c r="E8152">
        <v>18</v>
      </c>
      <c r="F8152">
        <v>366</v>
      </c>
      <c r="I8152">
        <v>366</v>
      </c>
      <c r="J8152">
        <v>775</v>
      </c>
      <c r="K8152">
        <v>365</v>
      </c>
      <c r="N8152">
        <v>18</v>
      </c>
      <c r="O8152">
        <v>366</v>
      </c>
      <c r="P8152">
        <v>775</v>
      </c>
      <c r="S8152">
        <v>775</v>
      </c>
      <c r="T8152">
        <v>365</v>
      </c>
      <c r="U8152">
        <v>18</v>
      </c>
    </row>
    <row r="8153" spans="1:21" x14ac:dyDescent="0.25">
      <c r="A8153" t="s">
        <v>36</v>
      </c>
      <c r="B8153">
        <v>825</v>
      </c>
      <c r="D8153">
        <v>1</v>
      </c>
      <c r="E8153">
        <v>3</v>
      </c>
      <c r="F8153">
        <v>1</v>
      </c>
      <c r="I8153">
        <v>1</v>
      </c>
      <c r="J8153">
        <v>2</v>
      </c>
      <c r="K8153">
        <v>1</v>
      </c>
      <c r="N8153">
        <v>0</v>
      </c>
      <c r="O8153">
        <v>1</v>
      </c>
      <c r="P8153">
        <v>0</v>
      </c>
      <c r="S8153">
        <v>1</v>
      </c>
      <c r="T8153">
        <v>1</v>
      </c>
      <c r="U8153">
        <v>0</v>
      </c>
    </row>
    <row r="8154" spans="1:21" x14ac:dyDescent="0.25">
      <c r="A8154" t="s">
        <v>37</v>
      </c>
      <c r="B8154">
        <v>825</v>
      </c>
      <c r="D8154">
        <v>0</v>
      </c>
      <c r="E8154">
        <v>0</v>
      </c>
      <c r="I8154">
        <v>0</v>
      </c>
      <c r="J8154">
        <v>0</v>
      </c>
      <c r="N8154">
        <v>0</v>
      </c>
      <c r="O8154">
        <v>3</v>
      </c>
      <c r="S8154">
        <v>0</v>
      </c>
      <c r="T8154">
        <v>2</v>
      </c>
    </row>
    <row r="8155" spans="1:21" x14ac:dyDescent="0.25">
      <c r="A8155" t="s">
        <v>38</v>
      </c>
      <c r="B8155">
        <v>825</v>
      </c>
      <c r="D8155">
        <v>12</v>
      </c>
      <c r="E8155">
        <v>12</v>
      </c>
      <c r="F8155">
        <v>12</v>
      </c>
      <c r="I8155">
        <v>12</v>
      </c>
      <c r="J8155">
        <v>12</v>
      </c>
      <c r="K8155">
        <v>12</v>
      </c>
      <c r="N8155">
        <v>12</v>
      </c>
      <c r="O8155">
        <v>12</v>
      </c>
      <c r="P8155">
        <v>12</v>
      </c>
      <c r="S8155">
        <v>12</v>
      </c>
      <c r="T8155">
        <v>12</v>
      </c>
      <c r="U8155">
        <v>12</v>
      </c>
    </row>
    <row r="8156" spans="1:21" x14ac:dyDescent="0.25">
      <c r="A8156" t="s">
        <v>39</v>
      </c>
      <c r="B8156">
        <v>825</v>
      </c>
      <c r="D8156">
        <v>200</v>
      </c>
      <c r="F8156">
        <v>300</v>
      </c>
      <c r="I8156">
        <v>150</v>
      </c>
    </row>
    <row r="8157" spans="1:21" x14ac:dyDescent="0.25">
      <c r="A8157" t="s">
        <v>694</v>
      </c>
      <c r="B8157">
        <v>825</v>
      </c>
      <c r="D8157">
        <v>100</v>
      </c>
      <c r="F8157">
        <v>100</v>
      </c>
      <c r="I8157">
        <v>100</v>
      </c>
    </row>
    <row r="8158" spans="1:21" x14ac:dyDescent="0.25">
      <c r="A8158" t="s">
        <v>40</v>
      </c>
      <c r="B8158">
        <v>825</v>
      </c>
      <c r="D8158">
        <v>1</v>
      </c>
      <c r="F8158">
        <v>1</v>
      </c>
      <c r="I8158">
        <v>1</v>
      </c>
    </row>
    <row r="8159" spans="1:21" x14ac:dyDescent="0.25">
      <c r="A8159" t="s">
        <v>41</v>
      </c>
      <c r="B8159">
        <v>825</v>
      </c>
    </row>
    <row r="8160" spans="1:21" x14ac:dyDescent="0.25">
      <c r="A8160" t="s">
        <v>42</v>
      </c>
      <c r="B8160">
        <v>825</v>
      </c>
      <c r="E8160">
        <v>40</v>
      </c>
      <c r="J8160">
        <v>40</v>
      </c>
      <c r="O8160">
        <v>40</v>
      </c>
      <c r="T8160">
        <v>40</v>
      </c>
    </row>
    <row r="8161" spans="1:21" x14ac:dyDescent="0.25">
      <c r="A8161" t="s">
        <v>45</v>
      </c>
      <c r="B8161">
        <v>825</v>
      </c>
      <c r="E8161">
        <v>4</v>
      </c>
      <c r="I8161">
        <v>3</v>
      </c>
      <c r="J8161">
        <v>8</v>
      </c>
      <c r="N8161">
        <v>1</v>
      </c>
      <c r="O8161">
        <v>1</v>
      </c>
      <c r="S8161">
        <v>2</v>
      </c>
      <c r="T8161">
        <v>2</v>
      </c>
    </row>
    <row r="8162" spans="1:21" x14ac:dyDescent="0.25">
      <c r="A8162" t="s">
        <v>46</v>
      </c>
      <c r="B8162">
        <v>825</v>
      </c>
      <c r="D8162">
        <v>4</v>
      </c>
      <c r="F8162">
        <v>4</v>
      </c>
      <c r="I8162">
        <v>8</v>
      </c>
      <c r="K8162">
        <v>8</v>
      </c>
    </row>
    <row r="8163" spans="1:21" x14ac:dyDescent="0.25">
      <c r="A8163" t="s">
        <v>49</v>
      </c>
      <c r="B8163">
        <v>825</v>
      </c>
      <c r="D8163">
        <v>3.5</v>
      </c>
      <c r="E8163">
        <v>3.5</v>
      </c>
      <c r="F8163">
        <v>3.5</v>
      </c>
      <c r="I8163">
        <v>4</v>
      </c>
      <c r="J8163">
        <v>3.5</v>
      </c>
      <c r="K8163">
        <v>3.5</v>
      </c>
      <c r="N8163">
        <v>4</v>
      </c>
      <c r="O8163">
        <v>4</v>
      </c>
      <c r="P8163">
        <v>4</v>
      </c>
      <c r="S8163">
        <v>4</v>
      </c>
      <c r="T8163">
        <v>4</v>
      </c>
      <c r="U8163">
        <v>4</v>
      </c>
    </row>
    <row r="8164" spans="1:21" x14ac:dyDescent="0.25">
      <c r="A8164" t="s">
        <v>695</v>
      </c>
      <c r="B8164">
        <v>825</v>
      </c>
      <c r="D8164">
        <v>-2</v>
      </c>
      <c r="E8164">
        <v>-2</v>
      </c>
      <c r="F8164">
        <v>-2</v>
      </c>
      <c r="I8164">
        <v>0</v>
      </c>
      <c r="J8164">
        <v>-2</v>
      </c>
      <c r="K8164">
        <v>-2</v>
      </c>
      <c r="N8164">
        <v>-2</v>
      </c>
      <c r="O8164">
        <v>-2</v>
      </c>
      <c r="P8164">
        <v>0</v>
      </c>
      <c r="S8164">
        <v>-2</v>
      </c>
      <c r="T8164">
        <v>-2</v>
      </c>
      <c r="U8164">
        <v>0</v>
      </c>
    </row>
    <row r="8165" spans="1:21" x14ac:dyDescent="0.25">
      <c r="A8165" t="s">
        <v>48</v>
      </c>
      <c r="B8165">
        <v>825</v>
      </c>
      <c r="D8165">
        <v>1900</v>
      </c>
      <c r="E8165">
        <v>1900</v>
      </c>
      <c r="F8165">
        <v>1900</v>
      </c>
      <c r="I8165">
        <v>1900</v>
      </c>
      <c r="J8165">
        <v>1900</v>
      </c>
      <c r="K8165">
        <v>1900</v>
      </c>
      <c r="N8165">
        <v>1900</v>
      </c>
      <c r="O8165">
        <v>1900</v>
      </c>
      <c r="P8165">
        <v>1900</v>
      </c>
      <c r="S8165">
        <v>1900</v>
      </c>
      <c r="T8165">
        <v>1900</v>
      </c>
      <c r="U8165">
        <v>1900</v>
      </c>
    </row>
    <row r="8166" spans="1:21" x14ac:dyDescent="0.25">
      <c r="A8166" t="s">
        <v>696</v>
      </c>
      <c r="B8166">
        <v>825</v>
      </c>
      <c r="D8166">
        <v>1770</v>
      </c>
      <c r="E8166">
        <v>5085</v>
      </c>
      <c r="F8166">
        <v>1583</v>
      </c>
      <c r="I8166">
        <v>1770</v>
      </c>
      <c r="J8166">
        <v>3539</v>
      </c>
      <c r="K8166">
        <v>1583</v>
      </c>
      <c r="N8166">
        <v>0</v>
      </c>
      <c r="O8166">
        <v>1750</v>
      </c>
      <c r="P8166">
        <v>0</v>
      </c>
      <c r="S8166">
        <v>1770</v>
      </c>
      <c r="T8166">
        <v>1591</v>
      </c>
      <c r="U8166">
        <v>0</v>
      </c>
    </row>
    <row r="8167" spans="1:21" x14ac:dyDescent="0.25">
      <c r="A8167" t="s">
        <v>50</v>
      </c>
      <c r="B8167">
        <v>825</v>
      </c>
      <c r="D8167">
        <v>607</v>
      </c>
      <c r="E8167">
        <v>5085</v>
      </c>
      <c r="F8167">
        <v>1583</v>
      </c>
      <c r="I8167">
        <v>499</v>
      </c>
      <c r="J8167">
        <v>3539</v>
      </c>
      <c r="K8167">
        <v>1583</v>
      </c>
      <c r="N8167">
        <v>0</v>
      </c>
      <c r="O8167">
        <v>1750</v>
      </c>
      <c r="P8167">
        <v>0</v>
      </c>
      <c r="S8167">
        <v>1770</v>
      </c>
      <c r="T8167">
        <v>1591</v>
      </c>
      <c r="U8167">
        <v>0</v>
      </c>
    </row>
    <row r="8168" spans="1:21" x14ac:dyDescent="0.25">
      <c r="A8168" t="s">
        <v>697</v>
      </c>
      <c r="B8168">
        <v>825</v>
      </c>
      <c r="D8168">
        <v>1</v>
      </c>
      <c r="E8168">
        <v>1</v>
      </c>
      <c r="F8168">
        <v>1</v>
      </c>
      <c r="I8168">
        <v>1</v>
      </c>
      <c r="J8168">
        <v>1</v>
      </c>
      <c r="K8168">
        <v>1</v>
      </c>
      <c r="N8168">
        <v>1</v>
      </c>
      <c r="O8168">
        <v>1</v>
      </c>
      <c r="P8168">
        <v>1</v>
      </c>
      <c r="S8168">
        <v>1</v>
      </c>
      <c r="T8168">
        <v>1</v>
      </c>
      <c r="U8168">
        <v>1</v>
      </c>
    </row>
    <row r="8169" spans="1:21" x14ac:dyDescent="0.25">
      <c r="A8169" t="s">
        <v>51</v>
      </c>
      <c r="B8169">
        <v>825</v>
      </c>
      <c r="D8169">
        <v>0</v>
      </c>
      <c r="E8169">
        <v>0</v>
      </c>
      <c r="F8169">
        <v>217</v>
      </c>
      <c r="I8169">
        <v>0</v>
      </c>
      <c r="J8169">
        <v>0</v>
      </c>
      <c r="K8169">
        <v>82</v>
      </c>
      <c r="N8169">
        <v>0</v>
      </c>
      <c r="O8169">
        <v>18</v>
      </c>
      <c r="P8169">
        <v>0</v>
      </c>
      <c r="S8169">
        <v>0</v>
      </c>
      <c r="T8169">
        <v>435</v>
      </c>
      <c r="U8169">
        <v>0</v>
      </c>
    </row>
    <row r="8170" spans="1:21" x14ac:dyDescent="0.25">
      <c r="A8170" t="s">
        <v>53</v>
      </c>
      <c r="B8170">
        <v>825</v>
      </c>
      <c r="D8170">
        <v>10</v>
      </c>
      <c r="E8170">
        <v>800</v>
      </c>
      <c r="F8170">
        <v>200</v>
      </c>
      <c r="I8170">
        <v>150</v>
      </c>
      <c r="J8170">
        <v>800</v>
      </c>
      <c r="K8170">
        <v>10</v>
      </c>
      <c r="N8170">
        <v>25</v>
      </c>
      <c r="O8170">
        <v>25</v>
      </c>
      <c r="P8170">
        <v>25</v>
      </c>
      <c r="S8170">
        <v>100</v>
      </c>
      <c r="T8170">
        <v>10</v>
      </c>
      <c r="U8170">
        <v>400</v>
      </c>
    </row>
    <row r="8171" spans="1:21" x14ac:dyDescent="0.25">
      <c r="A8171" t="s">
        <v>54</v>
      </c>
      <c r="B8171">
        <v>825</v>
      </c>
      <c r="D8171">
        <v>0</v>
      </c>
      <c r="E8171">
        <v>0</v>
      </c>
      <c r="F8171">
        <v>0</v>
      </c>
      <c r="I8171">
        <v>0</v>
      </c>
      <c r="J8171">
        <v>0</v>
      </c>
      <c r="K8171">
        <v>0</v>
      </c>
      <c r="N8171">
        <v>0</v>
      </c>
      <c r="O8171">
        <v>0</v>
      </c>
      <c r="P8171">
        <v>0</v>
      </c>
      <c r="S8171">
        <v>0</v>
      </c>
      <c r="T8171">
        <v>0</v>
      </c>
      <c r="U8171">
        <v>0</v>
      </c>
    </row>
    <row r="8172" spans="1:21" x14ac:dyDescent="0.25">
      <c r="A8172" t="s">
        <v>55</v>
      </c>
      <c r="B8172">
        <v>825</v>
      </c>
      <c r="D8172">
        <v>0</v>
      </c>
      <c r="E8172">
        <v>0</v>
      </c>
      <c r="F8172">
        <v>0</v>
      </c>
      <c r="I8172">
        <v>0</v>
      </c>
      <c r="J8172">
        <v>0</v>
      </c>
      <c r="K8172">
        <v>0</v>
      </c>
      <c r="N8172">
        <v>0</v>
      </c>
      <c r="O8172">
        <v>0</v>
      </c>
      <c r="P8172">
        <v>0</v>
      </c>
      <c r="S8172">
        <v>0</v>
      </c>
      <c r="T8172">
        <v>0</v>
      </c>
      <c r="U8172">
        <v>0</v>
      </c>
    </row>
    <row r="8173" spans="1:21" x14ac:dyDescent="0.25">
      <c r="A8173" t="s">
        <v>56</v>
      </c>
      <c r="B8173">
        <v>825</v>
      </c>
      <c r="D8173">
        <v>0.92</v>
      </c>
      <c r="E8173">
        <v>0.92</v>
      </c>
      <c r="F8173">
        <v>0.92</v>
      </c>
      <c r="I8173">
        <v>0.92</v>
      </c>
      <c r="J8173">
        <v>0.92</v>
      </c>
      <c r="K8173">
        <v>0.92</v>
      </c>
      <c r="N8173">
        <v>0.92</v>
      </c>
      <c r="O8173">
        <v>0.92</v>
      </c>
      <c r="P8173">
        <v>0.92</v>
      </c>
      <c r="S8173">
        <v>0.92</v>
      </c>
      <c r="T8173">
        <v>0.92</v>
      </c>
      <c r="U8173">
        <v>0.92</v>
      </c>
    </row>
    <row r="8174" spans="1:21" x14ac:dyDescent="0.25">
      <c r="A8174" t="s">
        <v>57</v>
      </c>
      <c r="B8174">
        <v>825</v>
      </c>
      <c r="D8174">
        <v>100</v>
      </c>
      <c r="E8174">
        <v>100</v>
      </c>
      <c r="F8174">
        <v>100</v>
      </c>
      <c r="I8174">
        <v>100</v>
      </c>
      <c r="J8174">
        <v>100</v>
      </c>
      <c r="K8174">
        <v>100</v>
      </c>
      <c r="N8174">
        <v>100</v>
      </c>
      <c r="O8174">
        <v>100</v>
      </c>
      <c r="P8174">
        <v>100</v>
      </c>
      <c r="S8174">
        <v>100</v>
      </c>
      <c r="T8174">
        <v>100</v>
      </c>
      <c r="U8174">
        <v>100</v>
      </c>
    </row>
    <row r="8175" spans="1:21" x14ac:dyDescent="0.25">
      <c r="A8175" t="s">
        <v>58</v>
      </c>
      <c r="B8175">
        <v>825</v>
      </c>
      <c r="D8175">
        <v>2</v>
      </c>
      <c r="E8175">
        <v>2</v>
      </c>
      <c r="F8175">
        <v>2</v>
      </c>
      <c r="I8175">
        <v>2</v>
      </c>
      <c r="J8175">
        <v>2</v>
      </c>
      <c r="K8175">
        <v>2</v>
      </c>
      <c r="N8175">
        <v>2</v>
      </c>
      <c r="O8175">
        <v>2</v>
      </c>
      <c r="P8175">
        <v>2</v>
      </c>
      <c r="S8175">
        <v>2</v>
      </c>
      <c r="T8175">
        <v>2</v>
      </c>
      <c r="U8175">
        <v>2</v>
      </c>
    </row>
    <row r="8176" spans="1:21" x14ac:dyDescent="0.25">
      <c r="A8176" t="s">
        <v>59</v>
      </c>
      <c r="B8176">
        <v>825</v>
      </c>
      <c r="D8176">
        <v>0</v>
      </c>
      <c r="E8176">
        <v>0</v>
      </c>
      <c r="F8176">
        <v>0</v>
      </c>
      <c r="I8176">
        <v>0</v>
      </c>
      <c r="J8176">
        <v>0</v>
      </c>
      <c r="K8176">
        <v>0</v>
      </c>
      <c r="N8176">
        <v>0</v>
      </c>
      <c r="O8176">
        <v>0</v>
      </c>
      <c r="P8176">
        <v>0</v>
      </c>
      <c r="S8176">
        <v>0</v>
      </c>
      <c r="T8176">
        <v>0</v>
      </c>
      <c r="U8176">
        <v>0</v>
      </c>
    </row>
    <row r="8177" spans="1:21" x14ac:dyDescent="0.25">
      <c r="A8177" t="s">
        <v>698</v>
      </c>
      <c r="B8177">
        <v>825</v>
      </c>
      <c r="E8177">
        <v>0</v>
      </c>
      <c r="J8177">
        <v>0</v>
      </c>
      <c r="O8177">
        <v>0</v>
      </c>
      <c r="T8177">
        <v>0</v>
      </c>
    </row>
    <row r="8178" spans="1:21" x14ac:dyDescent="0.25">
      <c r="A8178" t="s">
        <v>677</v>
      </c>
      <c r="B8178">
        <v>825</v>
      </c>
      <c r="E8178">
        <v>2688</v>
      </c>
      <c r="J8178">
        <v>1944</v>
      </c>
      <c r="O8178">
        <v>804</v>
      </c>
      <c r="T8178">
        <v>492</v>
      </c>
    </row>
    <row r="8179" spans="1:21" x14ac:dyDescent="0.25">
      <c r="A8179" t="s">
        <v>78</v>
      </c>
      <c r="B8179">
        <v>825</v>
      </c>
      <c r="E8179">
        <v>45.8</v>
      </c>
      <c r="J8179">
        <v>33.1</v>
      </c>
      <c r="O8179">
        <v>13.7</v>
      </c>
      <c r="T8179">
        <v>8.4</v>
      </c>
    </row>
    <row r="8180" spans="1:21" x14ac:dyDescent="0.25">
      <c r="A8180" t="s">
        <v>699</v>
      </c>
      <c r="B8180">
        <v>825</v>
      </c>
      <c r="F8180">
        <v>0</v>
      </c>
      <c r="K8180">
        <v>0</v>
      </c>
      <c r="P8180">
        <v>0</v>
      </c>
      <c r="U8180">
        <v>0</v>
      </c>
    </row>
    <row r="8181" spans="1:21" x14ac:dyDescent="0.25">
      <c r="A8181" t="s">
        <v>700</v>
      </c>
      <c r="B8181">
        <v>825</v>
      </c>
      <c r="D8181">
        <v>0</v>
      </c>
      <c r="E8181">
        <v>0</v>
      </c>
      <c r="F8181">
        <v>1</v>
      </c>
      <c r="I8181">
        <v>0</v>
      </c>
      <c r="J8181">
        <v>0</v>
      </c>
      <c r="K8181">
        <v>1</v>
      </c>
      <c r="N8181">
        <v>0</v>
      </c>
      <c r="O8181">
        <v>0</v>
      </c>
      <c r="P8181">
        <v>1</v>
      </c>
      <c r="S8181">
        <v>0</v>
      </c>
      <c r="T8181">
        <v>0</v>
      </c>
      <c r="U8181">
        <v>1</v>
      </c>
    </row>
    <row r="8182" spans="1:21" x14ac:dyDescent="0.25">
      <c r="A8182" t="s">
        <v>701</v>
      </c>
      <c r="B8182">
        <v>825</v>
      </c>
      <c r="D8182">
        <v>0</v>
      </c>
      <c r="E8182">
        <v>0</v>
      </c>
      <c r="F8182">
        <v>0</v>
      </c>
      <c r="I8182">
        <v>0</v>
      </c>
      <c r="J8182">
        <v>0</v>
      </c>
      <c r="K8182">
        <v>0</v>
      </c>
      <c r="N8182">
        <v>0</v>
      </c>
      <c r="O8182">
        <v>0</v>
      </c>
      <c r="P8182">
        <v>0</v>
      </c>
      <c r="S8182">
        <v>0</v>
      </c>
      <c r="T8182">
        <v>0</v>
      </c>
      <c r="U8182">
        <v>0</v>
      </c>
    </row>
    <row r="8183" spans="1:21" x14ac:dyDescent="0.25">
      <c r="A8183" t="s">
        <v>52</v>
      </c>
      <c r="B8183">
        <v>825</v>
      </c>
      <c r="D8183">
        <v>1</v>
      </c>
      <c r="E8183">
        <v>1</v>
      </c>
      <c r="F8183">
        <v>1</v>
      </c>
      <c r="I8183">
        <v>1</v>
      </c>
      <c r="J8183">
        <v>1</v>
      </c>
      <c r="K8183">
        <v>1</v>
      </c>
      <c r="N8183">
        <v>1</v>
      </c>
      <c r="O8183">
        <v>1</v>
      </c>
      <c r="P8183">
        <v>1</v>
      </c>
      <c r="S8183">
        <v>1</v>
      </c>
      <c r="T8183">
        <v>1</v>
      </c>
      <c r="U8183">
        <v>1</v>
      </c>
    </row>
    <row r="8184" spans="1:21" x14ac:dyDescent="0.25">
      <c r="A8184" t="s">
        <v>702</v>
      </c>
      <c r="B8184">
        <v>825</v>
      </c>
      <c r="D8184">
        <v>15</v>
      </c>
      <c r="E8184">
        <v>60</v>
      </c>
      <c r="F8184">
        <v>9</v>
      </c>
      <c r="I8184">
        <v>15</v>
      </c>
      <c r="J8184">
        <v>60</v>
      </c>
      <c r="K8184">
        <v>9</v>
      </c>
      <c r="N8184">
        <v>15</v>
      </c>
      <c r="O8184">
        <v>60</v>
      </c>
      <c r="P8184">
        <v>9</v>
      </c>
      <c r="S8184">
        <v>15</v>
      </c>
      <c r="T8184">
        <v>60</v>
      </c>
      <c r="U8184">
        <v>9</v>
      </c>
    </row>
    <row r="8185" spans="1:21" x14ac:dyDescent="0.25">
      <c r="A8185" t="s">
        <v>43</v>
      </c>
      <c r="B8185">
        <v>825</v>
      </c>
      <c r="D8185">
        <v>0</v>
      </c>
      <c r="E8185">
        <v>0</v>
      </c>
      <c r="F8185">
        <v>0</v>
      </c>
      <c r="I8185">
        <v>0</v>
      </c>
      <c r="J8185">
        <v>0</v>
      </c>
      <c r="K8185">
        <v>0</v>
      </c>
      <c r="N8185">
        <v>50</v>
      </c>
      <c r="O8185">
        <v>20</v>
      </c>
      <c r="S8185">
        <v>80</v>
      </c>
      <c r="T8185">
        <v>20</v>
      </c>
    </row>
    <row r="8186" spans="1:21" x14ac:dyDescent="0.25">
      <c r="A8186" t="s">
        <v>44</v>
      </c>
      <c r="B8186">
        <v>825</v>
      </c>
      <c r="D8186">
        <v>0</v>
      </c>
      <c r="E8186">
        <v>0</v>
      </c>
      <c r="F8186">
        <v>0</v>
      </c>
      <c r="I8186">
        <v>0</v>
      </c>
      <c r="J8186">
        <v>0</v>
      </c>
      <c r="K8186">
        <v>0</v>
      </c>
      <c r="N8186">
        <v>0</v>
      </c>
      <c r="O8186">
        <v>0</v>
      </c>
      <c r="S8186">
        <v>50</v>
      </c>
      <c r="T8186">
        <v>0</v>
      </c>
    </row>
    <row r="8187" spans="1:21" x14ac:dyDescent="0.25">
      <c r="A8187" t="s">
        <v>47</v>
      </c>
      <c r="B8187">
        <v>825</v>
      </c>
      <c r="D8187">
        <v>4</v>
      </c>
      <c r="E8187">
        <v>4</v>
      </c>
      <c r="F8187">
        <v>4</v>
      </c>
      <c r="I8187">
        <v>3</v>
      </c>
      <c r="J8187">
        <v>8</v>
      </c>
      <c r="K8187">
        <v>8</v>
      </c>
      <c r="N8187">
        <v>1</v>
      </c>
      <c r="O8187">
        <v>1</v>
      </c>
      <c r="S8187">
        <v>2</v>
      </c>
      <c r="T8187">
        <v>2</v>
      </c>
    </row>
    <row r="8188" spans="1:21" x14ac:dyDescent="0.25">
      <c r="A8188" t="s">
        <v>703</v>
      </c>
      <c r="B8188">
        <v>825</v>
      </c>
      <c r="D8188">
        <v>0</v>
      </c>
      <c r="E8188">
        <v>0</v>
      </c>
      <c r="F8188">
        <v>0</v>
      </c>
      <c r="I8188">
        <v>0</v>
      </c>
      <c r="J8188">
        <v>0</v>
      </c>
      <c r="K8188">
        <v>0</v>
      </c>
      <c r="N8188">
        <v>0</v>
      </c>
      <c r="O8188">
        <v>0</v>
      </c>
      <c r="S8188">
        <v>0</v>
      </c>
      <c r="T8188">
        <v>0</v>
      </c>
    </row>
    <row r="8189" spans="1:21" x14ac:dyDescent="0.25">
      <c r="A8189" t="s">
        <v>704</v>
      </c>
      <c r="B8189">
        <v>825</v>
      </c>
      <c r="D8189">
        <v>0</v>
      </c>
      <c r="E8189">
        <v>0</v>
      </c>
      <c r="F8189">
        <v>0</v>
      </c>
      <c r="I8189">
        <v>0</v>
      </c>
      <c r="J8189">
        <v>0</v>
      </c>
      <c r="K8189">
        <v>0</v>
      </c>
      <c r="N8189">
        <v>0</v>
      </c>
      <c r="O8189">
        <v>0</v>
      </c>
      <c r="S8189">
        <v>0</v>
      </c>
      <c r="T8189">
        <v>0</v>
      </c>
    </row>
    <row r="8190" spans="1:21" x14ac:dyDescent="0.25">
      <c r="A8190" t="s">
        <v>705</v>
      </c>
      <c r="B8190">
        <v>825</v>
      </c>
      <c r="D8190">
        <v>0</v>
      </c>
      <c r="E8190">
        <v>0</v>
      </c>
      <c r="F8190">
        <v>0</v>
      </c>
      <c r="I8190">
        <v>0</v>
      </c>
      <c r="J8190">
        <v>0</v>
      </c>
      <c r="K8190">
        <v>0</v>
      </c>
      <c r="N8190">
        <v>0</v>
      </c>
      <c r="O8190">
        <v>0</v>
      </c>
      <c r="S8190">
        <v>0</v>
      </c>
      <c r="T8190">
        <v>0</v>
      </c>
    </row>
    <row r="8191" spans="1:21" x14ac:dyDescent="0.25">
      <c r="A8191" t="s">
        <v>706</v>
      </c>
      <c r="B8191">
        <v>825</v>
      </c>
      <c r="D8191">
        <v>0</v>
      </c>
      <c r="E8191">
        <v>0</v>
      </c>
      <c r="F8191">
        <v>0</v>
      </c>
      <c r="I8191">
        <v>0</v>
      </c>
      <c r="J8191">
        <v>0</v>
      </c>
      <c r="K8191">
        <v>0</v>
      </c>
      <c r="N8191">
        <v>0</v>
      </c>
      <c r="O8191">
        <v>0</v>
      </c>
      <c r="S8191">
        <v>0</v>
      </c>
      <c r="T8191">
        <v>0</v>
      </c>
    </row>
    <row r="8192" spans="1:21" x14ac:dyDescent="0.25">
      <c r="A8192" t="s">
        <v>707</v>
      </c>
      <c r="B8192">
        <v>825</v>
      </c>
      <c r="D8192">
        <v>0</v>
      </c>
      <c r="E8192">
        <v>0</v>
      </c>
      <c r="F8192">
        <v>0</v>
      </c>
      <c r="I8192">
        <v>0</v>
      </c>
      <c r="J8192">
        <v>0</v>
      </c>
      <c r="K8192">
        <v>0</v>
      </c>
      <c r="N8192">
        <v>2</v>
      </c>
      <c r="O8192">
        <v>1</v>
      </c>
      <c r="S8192">
        <v>2</v>
      </c>
      <c r="T8192">
        <v>1</v>
      </c>
    </row>
    <row r="8193" spans="1:21" x14ac:dyDescent="0.25">
      <c r="A8193" t="s">
        <v>708</v>
      </c>
      <c r="B8193">
        <v>825</v>
      </c>
      <c r="N8193">
        <v>5</v>
      </c>
      <c r="O8193">
        <v>0</v>
      </c>
      <c r="S8193">
        <v>5</v>
      </c>
      <c r="T8193">
        <v>0</v>
      </c>
    </row>
    <row r="8194" spans="1:21" x14ac:dyDescent="0.25">
      <c r="A8194" t="s">
        <v>709</v>
      </c>
      <c r="B8194">
        <v>825</v>
      </c>
      <c r="N8194">
        <v>40</v>
      </c>
      <c r="O8194">
        <v>20</v>
      </c>
      <c r="S8194">
        <v>40</v>
      </c>
      <c r="T8194">
        <v>20</v>
      </c>
    </row>
    <row r="8195" spans="1:21" x14ac:dyDescent="0.25">
      <c r="A8195" t="s">
        <v>710</v>
      </c>
      <c r="B8195">
        <v>825</v>
      </c>
      <c r="N8195">
        <v>1</v>
      </c>
      <c r="O8195">
        <v>3</v>
      </c>
      <c r="S8195">
        <v>1</v>
      </c>
      <c r="T8195">
        <v>3</v>
      </c>
    </row>
    <row r="8196" spans="1:21" x14ac:dyDescent="0.25">
      <c r="A8196" t="s">
        <v>711</v>
      </c>
      <c r="B8196">
        <v>825</v>
      </c>
      <c r="N8196">
        <v>0</v>
      </c>
      <c r="O8196">
        <v>0</v>
      </c>
      <c r="S8196">
        <v>0</v>
      </c>
      <c r="T8196">
        <v>0</v>
      </c>
    </row>
    <row r="8197" spans="1:21" x14ac:dyDescent="0.25">
      <c r="A8197" t="s">
        <v>712</v>
      </c>
      <c r="B8197">
        <v>825</v>
      </c>
      <c r="N8197">
        <v>0</v>
      </c>
      <c r="O8197">
        <v>0</v>
      </c>
      <c r="S8197">
        <v>0</v>
      </c>
      <c r="T8197">
        <v>0</v>
      </c>
    </row>
    <row r="8198" spans="1:21" x14ac:dyDescent="0.25">
      <c r="A8198" t="s">
        <v>713</v>
      </c>
      <c r="B8198">
        <v>825</v>
      </c>
      <c r="N8198">
        <v>0</v>
      </c>
      <c r="O8198">
        <v>0</v>
      </c>
      <c r="S8198">
        <v>0</v>
      </c>
      <c r="T8198">
        <v>0</v>
      </c>
    </row>
    <row r="8199" spans="1:21" x14ac:dyDescent="0.25">
      <c r="A8199" t="s">
        <v>714</v>
      </c>
      <c r="B8199">
        <v>825</v>
      </c>
      <c r="N8199">
        <v>50</v>
      </c>
      <c r="S8199">
        <v>50</v>
      </c>
    </row>
    <row r="8200" spans="1:21" x14ac:dyDescent="0.25">
      <c r="A8200" t="s">
        <v>715</v>
      </c>
      <c r="B8200">
        <v>825</v>
      </c>
      <c r="N8200">
        <v>30</v>
      </c>
      <c r="S8200">
        <v>30</v>
      </c>
    </row>
    <row r="8201" spans="1:21" x14ac:dyDescent="0.25">
      <c r="A8201" t="s">
        <v>716</v>
      </c>
      <c r="B8201">
        <v>825</v>
      </c>
      <c r="N8201">
        <v>3</v>
      </c>
      <c r="S8201">
        <v>3</v>
      </c>
    </row>
    <row r="8202" spans="1:21" x14ac:dyDescent="0.25">
      <c r="A8202" t="s">
        <v>717</v>
      </c>
      <c r="B8202">
        <v>825</v>
      </c>
      <c r="N8202">
        <v>0</v>
      </c>
      <c r="S8202">
        <v>0</v>
      </c>
    </row>
    <row r="8203" spans="1:21" x14ac:dyDescent="0.25">
      <c r="A8203" t="s">
        <v>718</v>
      </c>
      <c r="B8203">
        <v>825</v>
      </c>
      <c r="E8203">
        <v>0</v>
      </c>
      <c r="J8203">
        <v>0</v>
      </c>
      <c r="O8203">
        <v>0</v>
      </c>
      <c r="T8203">
        <v>0</v>
      </c>
    </row>
    <row r="8204" spans="1:21" x14ac:dyDescent="0.25">
      <c r="A8204" t="s">
        <v>405</v>
      </c>
      <c r="B8204">
        <v>825</v>
      </c>
      <c r="E8204">
        <v>0</v>
      </c>
    </row>
    <row r="8205" spans="1:21" x14ac:dyDescent="0.25">
      <c r="A8205" t="s">
        <v>719</v>
      </c>
      <c r="B8205">
        <v>825</v>
      </c>
      <c r="D8205">
        <v>11</v>
      </c>
      <c r="E8205">
        <v>870</v>
      </c>
      <c r="F8205">
        <v>217</v>
      </c>
      <c r="I8205">
        <v>163</v>
      </c>
      <c r="J8205">
        <v>870</v>
      </c>
      <c r="K8205">
        <v>11</v>
      </c>
      <c r="N8205">
        <v>0</v>
      </c>
      <c r="O8205">
        <v>81</v>
      </c>
      <c r="P8205">
        <v>0</v>
      </c>
      <c r="S8205">
        <v>109</v>
      </c>
      <c r="T8205">
        <v>446</v>
      </c>
      <c r="U8205">
        <v>0</v>
      </c>
    </row>
    <row r="8206" spans="1:21" x14ac:dyDescent="0.25">
      <c r="A8206" t="s">
        <v>34</v>
      </c>
      <c r="B8206">
        <v>858</v>
      </c>
      <c r="D8206">
        <v>368</v>
      </c>
      <c r="E8206">
        <v>368</v>
      </c>
      <c r="F8206">
        <v>368</v>
      </c>
      <c r="I8206">
        <v>370</v>
      </c>
      <c r="J8206">
        <v>370</v>
      </c>
      <c r="K8206">
        <v>370</v>
      </c>
      <c r="N8206">
        <v>2050</v>
      </c>
      <c r="O8206">
        <v>2050</v>
      </c>
      <c r="P8206">
        <v>2050</v>
      </c>
      <c r="S8206">
        <v>15</v>
      </c>
      <c r="T8206">
        <v>15</v>
      </c>
      <c r="U8206">
        <v>15</v>
      </c>
    </row>
    <row r="8207" spans="1:21" x14ac:dyDescent="0.25">
      <c r="A8207" t="s">
        <v>35</v>
      </c>
      <c r="B8207">
        <v>858</v>
      </c>
      <c r="D8207">
        <v>2050</v>
      </c>
      <c r="E8207">
        <v>370</v>
      </c>
      <c r="F8207">
        <v>15</v>
      </c>
      <c r="I8207">
        <v>15</v>
      </c>
      <c r="J8207">
        <v>368</v>
      </c>
      <c r="K8207">
        <v>2050</v>
      </c>
      <c r="N8207">
        <v>370</v>
      </c>
      <c r="O8207">
        <v>15</v>
      </c>
      <c r="P8207">
        <v>368</v>
      </c>
      <c r="S8207">
        <v>368</v>
      </c>
      <c r="T8207">
        <v>2050</v>
      </c>
      <c r="U8207">
        <v>370</v>
      </c>
    </row>
    <row r="8208" spans="1:21" x14ac:dyDescent="0.25">
      <c r="A8208" t="s">
        <v>36</v>
      </c>
      <c r="B8208">
        <v>858</v>
      </c>
      <c r="D8208">
        <v>0</v>
      </c>
      <c r="E8208">
        <v>1</v>
      </c>
      <c r="F8208">
        <v>0</v>
      </c>
      <c r="I8208">
        <v>1</v>
      </c>
      <c r="J8208">
        <v>1</v>
      </c>
      <c r="K8208">
        <v>0</v>
      </c>
      <c r="N8208">
        <v>1</v>
      </c>
      <c r="O8208">
        <v>1</v>
      </c>
      <c r="P8208">
        <v>0</v>
      </c>
      <c r="S8208">
        <v>1</v>
      </c>
      <c r="T8208">
        <v>1</v>
      </c>
      <c r="U8208">
        <v>0</v>
      </c>
    </row>
    <row r="8209" spans="1:21" x14ac:dyDescent="0.25">
      <c r="A8209" t="s">
        <v>37</v>
      </c>
      <c r="B8209">
        <v>858</v>
      </c>
      <c r="D8209">
        <v>0</v>
      </c>
      <c r="E8209">
        <v>3</v>
      </c>
      <c r="I8209">
        <v>0</v>
      </c>
      <c r="J8209">
        <v>2</v>
      </c>
      <c r="N8209">
        <v>0</v>
      </c>
      <c r="O8209">
        <v>2</v>
      </c>
      <c r="S8209">
        <v>0</v>
      </c>
      <c r="T8209">
        <v>2</v>
      </c>
    </row>
    <row r="8210" spans="1:21" x14ac:dyDescent="0.25">
      <c r="A8210" t="s">
        <v>38</v>
      </c>
      <c r="B8210">
        <v>858</v>
      </c>
      <c r="D8210">
        <v>12</v>
      </c>
      <c r="E8210">
        <v>12</v>
      </c>
      <c r="F8210">
        <v>12</v>
      </c>
      <c r="I8210">
        <v>12</v>
      </c>
      <c r="J8210">
        <v>12</v>
      </c>
      <c r="K8210">
        <v>12</v>
      </c>
      <c r="N8210">
        <v>12</v>
      </c>
      <c r="O8210">
        <v>12</v>
      </c>
      <c r="P8210">
        <v>12</v>
      </c>
      <c r="S8210">
        <v>12</v>
      </c>
      <c r="T8210">
        <v>12</v>
      </c>
      <c r="U8210">
        <v>12</v>
      </c>
    </row>
    <row r="8211" spans="1:21" x14ac:dyDescent="0.25">
      <c r="A8211" t="s">
        <v>39</v>
      </c>
      <c r="B8211">
        <v>858</v>
      </c>
      <c r="I8211">
        <v>150</v>
      </c>
      <c r="N8211">
        <v>275</v>
      </c>
      <c r="S8211">
        <v>175</v>
      </c>
    </row>
    <row r="8212" spans="1:21" x14ac:dyDescent="0.25">
      <c r="A8212" t="s">
        <v>694</v>
      </c>
      <c r="B8212">
        <v>858</v>
      </c>
      <c r="I8212">
        <v>100</v>
      </c>
      <c r="N8212">
        <v>100</v>
      </c>
      <c r="S8212">
        <v>100</v>
      </c>
    </row>
    <row r="8213" spans="1:21" x14ac:dyDescent="0.25">
      <c r="A8213" t="s">
        <v>40</v>
      </c>
      <c r="B8213">
        <v>858</v>
      </c>
      <c r="I8213">
        <v>1</v>
      </c>
      <c r="N8213">
        <v>1</v>
      </c>
      <c r="S8213">
        <v>1</v>
      </c>
    </row>
    <row r="8214" spans="1:21" x14ac:dyDescent="0.25">
      <c r="A8214" t="s">
        <v>41</v>
      </c>
      <c r="B8214">
        <v>858</v>
      </c>
    </row>
    <row r="8215" spans="1:21" x14ac:dyDescent="0.25">
      <c r="A8215" t="s">
        <v>42</v>
      </c>
      <c r="B8215">
        <v>858</v>
      </c>
      <c r="E8215">
        <v>30</v>
      </c>
      <c r="J8215">
        <v>30</v>
      </c>
      <c r="O8215">
        <v>25</v>
      </c>
      <c r="T8215">
        <v>25</v>
      </c>
    </row>
    <row r="8216" spans="1:21" x14ac:dyDescent="0.25">
      <c r="A8216" t="s">
        <v>45</v>
      </c>
      <c r="B8216">
        <v>858</v>
      </c>
      <c r="E8216">
        <v>4</v>
      </c>
      <c r="J8216">
        <v>8</v>
      </c>
      <c r="N8216">
        <v>1</v>
      </c>
      <c r="O8216">
        <v>6</v>
      </c>
      <c r="T8216">
        <v>2</v>
      </c>
    </row>
    <row r="8217" spans="1:21" x14ac:dyDescent="0.25">
      <c r="A8217" t="s">
        <v>46</v>
      </c>
      <c r="B8217">
        <v>858</v>
      </c>
      <c r="D8217">
        <v>4</v>
      </c>
      <c r="I8217">
        <v>8</v>
      </c>
      <c r="N8217">
        <v>6</v>
      </c>
      <c r="S8217">
        <v>2</v>
      </c>
    </row>
    <row r="8218" spans="1:21" x14ac:dyDescent="0.25">
      <c r="A8218" t="s">
        <v>49</v>
      </c>
      <c r="B8218">
        <v>858</v>
      </c>
      <c r="D8218">
        <v>5.5</v>
      </c>
      <c r="E8218">
        <v>5.5</v>
      </c>
      <c r="F8218">
        <v>4</v>
      </c>
      <c r="I8218">
        <v>5.5</v>
      </c>
      <c r="J8218">
        <v>5.5</v>
      </c>
      <c r="K8218">
        <v>4</v>
      </c>
      <c r="N8218">
        <v>4</v>
      </c>
      <c r="O8218">
        <v>5.5</v>
      </c>
      <c r="P8218">
        <v>4</v>
      </c>
      <c r="S8218">
        <v>5.5</v>
      </c>
      <c r="T8218">
        <v>5.5</v>
      </c>
      <c r="U8218">
        <v>4</v>
      </c>
    </row>
    <row r="8219" spans="1:21" x14ac:dyDescent="0.25">
      <c r="A8219" t="s">
        <v>695</v>
      </c>
      <c r="B8219">
        <v>858</v>
      </c>
      <c r="D8219">
        <v>0</v>
      </c>
      <c r="E8219">
        <v>0</v>
      </c>
      <c r="F8219">
        <v>0</v>
      </c>
      <c r="I8219">
        <v>0</v>
      </c>
      <c r="J8219">
        <v>0</v>
      </c>
      <c r="K8219">
        <v>0</v>
      </c>
      <c r="N8219">
        <v>0</v>
      </c>
      <c r="O8219">
        <v>0</v>
      </c>
      <c r="P8219">
        <v>0</v>
      </c>
      <c r="S8219">
        <v>0</v>
      </c>
      <c r="T8219">
        <v>0</v>
      </c>
      <c r="U8219">
        <v>0</v>
      </c>
    </row>
    <row r="8220" spans="1:21" x14ac:dyDescent="0.25">
      <c r="A8220" t="s">
        <v>48</v>
      </c>
      <c r="B8220">
        <v>858</v>
      </c>
      <c r="D8220">
        <v>1900</v>
      </c>
      <c r="E8220">
        <v>1900</v>
      </c>
      <c r="F8220">
        <v>1900</v>
      </c>
      <c r="I8220">
        <v>1900</v>
      </c>
      <c r="J8220">
        <v>1900</v>
      </c>
      <c r="K8220">
        <v>1900</v>
      </c>
      <c r="N8220">
        <v>1900</v>
      </c>
      <c r="O8220">
        <v>1900</v>
      </c>
      <c r="P8220">
        <v>1900</v>
      </c>
      <c r="S8220">
        <v>1900</v>
      </c>
      <c r="T8220">
        <v>1900</v>
      </c>
      <c r="U8220">
        <v>1900</v>
      </c>
    </row>
    <row r="8221" spans="1:21" x14ac:dyDescent="0.25">
      <c r="A8221" t="s">
        <v>696</v>
      </c>
      <c r="B8221">
        <v>858</v>
      </c>
      <c r="D8221">
        <v>0</v>
      </c>
      <c r="E8221">
        <v>1863</v>
      </c>
      <c r="F8221">
        <v>0</v>
      </c>
      <c r="I8221">
        <v>1863</v>
      </c>
      <c r="J8221">
        <v>1863</v>
      </c>
      <c r="K8221">
        <v>0</v>
      </c>
      <c r="N8221">
        <v>1863</v>
      </c>
      <c r="O8221">
        <v>1863</v>
      </c>
      <c r="P8221">
        <v>0</v>
      </c>
      <c r="S8221">
        <v>1863</v>
      </c>
      <c r="T8221">
        <v>1863</v>
      </c>
      <c r="U8221">
        <v>0</v>
      </c>
    </row>
    <row r="8222" spans="1:21" x14ac:dyDescent="0.25">
      <c r="A8222" t="s">
        <v>50</v>
      </c>
      <c r="B8222">
        <v>858</v>
      </c>
      <c r="D8222">
        <v>0</v>
      </c>
      <c r="E8222">
        <v>1863</v>
      </c>
      <c r="F8222">
        <v>0</v>
      </c>
      <c r="I8222">
        <v>1863</v>
      </c>
      <c r="J8222">
        <v>1863</v>
      </c>
      <c r="K8222">
        <v>0</v>
      </c>
      <c r="N8222">
        <v>1863</v>
      </c>
      <c r="O8222">
        <v>1863</v>
      </c>
      <c r="P8222">
        <v>0</v>
      </c>
      <c r="S8222">
        <v>1863</v>
      </c>
      <c r="T8222">
        <v>1863</v>
      </c>
      <c r="U8222">
        <v>0</v>
      </c>
    </row>
    <row r="8223" spans="1:21" x14ac:dyDescent="0.25">
      <c r="A8223" t="s">
        <v>697</v>
      </c>
      <c r="B8223">
        <v>858</v>
      </c>
      <c r="D8223">
        <v>1</v>
      </c>
      <c r="E8223">
        <v>1</v>
      </c>
      <c r="F8223">
        <v>1</v>
      </c>
      <c r="I8223">
        <v>1</v>
      </c>
      <c r="J8223">
        <v>1</v>
      </c>
      <c r="K8223">
        <v>1</v>
      </c>
      <c r="N8223">
        <v>1</v>
      </c>
      <c r="O8223">
        <v>1</v>
      </c>
      <c r="P8223">
        <v>1</v>
      </c>
      <c r="S8223">
        <v>1</v>
      </c>
      <c r="T8223">
        <v>1</v>
      </c>
      <c r="U8223">
        <v>1</v>
      </c>
    </row>
    <row r="8224" spans="1:21" x14ac:dyDescent="0.25">
      <c r="A8224" t="s">
        <v>51</v>
      </c>
      <c r="B8224">
        <v>858</v>
      </c>
      <c r="D8224">
        <v>0</v>
      </c>
      <c r="E8224">
        <v>0</v>
      </c>
      <c r="F8224">
        <v>0</v>
      </c>
      <c r="I8224">
        <v>0</v>
      </c>
      <c r="J8224">
        <v>0</v>
      </c>
      <c r="K8224">
        <v>0</v>
      </c>
      <c r="N8224">
        <v>0</v>
      </c>
      <c r="O8224">
        <v>0</v>
      </c>
      <c r="P8224">
        <v>0</v>
      </c>
      <c r="S8224">
        <v>0</v>
      </c>
      <c r="T8224">
        <v>0</v>
      </c>
      <c r="U8224">
        <v>0</v>
      </c>
    </row>
    <row r="8225" spans="1:21" x14ac:dyDescent="0.25">
      <c r="A8225" t="s">
        <v>53</v>
      </c>
      <c r="B8225">
        <v>858</v>
      </c>
      <c r="D8225">
        <v>0</v>
      </c>
      <c r="E8225">
        <v>0</v>
      </c>
      <c r="F8225">
        <v>0</v>
      </c>
      <c r="I8225">
        <v>0</v>
      </c>
      <c r="J8225">
        <v>0</v>
      </c>
      <c r="K8225">
        <v>0</v>
      </c>
      <c r="N8225">
        <v>0</v>
      </c>
      <c r="O8225">
        <v>0</v>
      </c>
      <c r="P8225">
        <v>0</v>
      </c>
      <c r="S8225">
        <v>0</v>
      </c>
      <c r="T8225">
        <v>0</v>
      </c>
      <c r="U8225">
        <v>0</v>
      </c>
    </row>
    <row r="8226" spans="1:21" x14ac:dyDescent="0.25">
      <c r="A8226" t="s">
        <v>54</v>
      </c>
      <c r="B8226">
        <v>858</v>
      </c>
      <c r="D8226">
        <v>0</v>
      </c>
      <c r="E8226">
        <v>0</v>
      </c>
      <c r="F8226">
        <v>0</v>
      </c>
      <c r="I8226">
        <v>0</v>
      </c>
      <c r="J8226">
        <v>0</v>
      </c>
      <c r="K8226">
        <v>0</v>
      </c>
      <c r="N8226">
        <v>0</v>
      </c>
      <c r="O8226">
        <v>0</v>
      </c>
      <c r="P8226">
        <v>0</v>
      </c>
      <c r="S8226">
        <v>0</v>
      </c>
      <c r="T8226">
        <v>0</v>
      </c>
      <c r="U8226">
        <v>0</v>
      </c>
    </row>
    <row r="8227" spans="1:21" x14ac:dyDescent="0.25">
      <c r="A8227" t="s">
        <v>55</v>
      </c>
      <c r="B8227">
        <v>858</v>
      </c>
      <c r="D8227">
        <v>0</v>
      </c>
      <c r="E8227">
        <v>0</v>
      </c>
      <c r="F8227">
        <v>0</v>
      </c>
      <c r="I8227">
        <v>0</v>
      </c>
      <c r="J8227">
        <v>0</v>
      </c>
      <c r="K8227">
        <v>0</v>
      </c>
      <c r="N8227">
        <v>0</v>
      </c>
      <c r="O8227">
        <v>0</v>
      </c>
      <c r="P8227">
        <v>0</v>
      </c>
      <c r="S8227">
        <v>0</v>
      </c>
      <c r="T8227">
        <v>0</v>
      </c>
      <c r="U8227">
        <v>0</v>
      </c>
    </row>
    <row r="8228" spans="1:21" x14ac:dyDescent="0.25">
      <c r="A8228" t="s">
        <v>56</v>
      </c>
      <c r="B8228">
        <v>858</v>
      </c>
      <c r="D8228">
        <v>0.92</v>
      </c>
      <c r="E8228">
        <v>0.92</v>
      </c>
      <c r="F8228">
        <v>0.92</v>
      </c>
      <c r="I8228">
        <v>0.92</v>
      </c>
      <c r="J8228">
        <v>0.92</v>
      </c>
      <c r="K8228">
        <v>0.92</v>
      </c>
      <c r="N8228">
        <v>0.92</v>
      </c>
      <c r="O8228">
        <v>0.92</v>
      </c>
      <c r="P8228">
        <v>0.92</v>
      </c>
      <c r="S8228">
        <v>0.92</v>
      </c>
      <c r="T8228">
        <v>0.92</v>
      </c>
      <c r="U8228">
        <v>0.92</v>
      </c>
    </row>
    <row r="8229" spans="1:21" x14ac:dyDescent="0.25">
      <c r="A8229" t="s">
        <v>57</v>
      </c>
      <c r="B8229">
        <v>858</v>
      </c>
      <c r="D8229">
        <v>100</v>
      </c>
      <c r="E8229">
        <v>100</v>
      </c>
      <c r="F8229">
        <v>100</v>
      </c>
      <c r="I8229">
        <v>100</v>
      </c>
      <c r="J8229">
        <v>100</v>
      </c>
      <c r="K8229">
        <v>100</v>
      </c>
      <c r="N8229">
        <v>100</v>
      </c>
      <c r="O8229">
        <v>100</v>
      </c>
      <c r="P8229">
        <v>100</v>
      </c>
      <c r="S8229">
        <v>100</v>
      </c>
      <c r="T8229">
        <v>100</v>
      </c>
      <c r="U8229">
        <v>100</v>
      </c>
    </row>
    <row r="8230" spans="1:21" x14ac:dyDescent="0.25">
      <c r="A8230" t="s">
        <v>58</v>
      </c>
      <c r="B8230">
        <v>858</v>
      </c>
      <c r="D8230">
        <v>2</v>
      </c>
      <c r="E8230">
        <v>2</v>
      </c>
      <c r="F8230">
        <v>2</v>
      </c>
      <c r="I8230">
        <v>2</v>
      </c>
      <c r="J8230">
        <v>2</v>
      </c>
      <c r="K8230">
        <v>2</v>
      </c>
      <c r="N8230">
        <v>2</v>
      </c>
      <c r="O8230">
        <v>2</v>
      </c>
      <c r="P8230">
        <v>2</v>
      </c>
      <c r="S8230">
        <v>2</v>
      </c>
      <c r="T8230">
        <v>2</v>
      </c>
      <c r="U8230">
        <v>2</v>
      </c>
    </row>
    <row r="8231" spans="1:21" x14ac:dyDescent="0.25">
      <c r="A8231" t="s">
        <v>59</v>
      </c>
      <c r="B8231">
        <v>858</v>
      </c>
      <c r="D8231">
        <v>0</v>
      </c>
      <c r="E8231">
        <v>0</v>
      </c>
      <c r="F8231">
        <v>0</v>
      </c>
      <c r="I8231">
        <v>0</v>
      </c>
      <c r="J8231">
        <v>0</v>
      </c>
      <c r="K8231">
        <v>0</v>
      </c>
      <c r="N8231">
        <v>0</v>
      </c>
      <c r="O8231">
        <v>0</v>
      </c>
      <c r="P8231">
        <v>0</v>
      </c>
      <c r="S8231">
        <v>0</v>
      </c>
      <c r="T8231">
        <v>0</v>
      </c>
      <c r="U8231">
        <v>0</v>
      </c>
    </row>
    <row r="8232" spans="1:21" x14ac:dyDescent="0.25">
      <c r="A8232" t="s">
        <v>698</v>
      </c>
      <c r="B8232">
        <v>858</v>
      </c>
      <c r="E8232">
        <v>0</v>
      </c>
      <c r="J8232">
        <v>0</v>
      </c>
      <c r="O8232">
        <v>0</v>
      </c>
      <c r="T8232">
        <v>0</v>
      </c>
    </row>
    <row r="8233" spans="1:21" x14ac:dyDescent="0.25">
      <c r="A8233" t="s">
        <v>677</v>
      </c>
      <c r="B8233">
        <v>858</v>
      </c>
      <c r="E8233">
        <v>223</v>
      </c>
      <c r="J8233">
        <v>270</v>
      </c>
      <c r="O8233">
        <v>3130</v>
      </c>
      <c r="T8233">
        <v>1133</v>
      </c>
    </row>
    <row r="8234" spans="1:21" x14ac:dyDescent="0.25">
      <c r="A8234" t="s">
        <v>78</v>
      </c>
      <c r="B8234">
        <v>858</v>
      </c>
      <c r="E8234">
        <v>5.0999999999999996</v>
      </c>
      <c r="J8234">
        <v>6.1</v>
      </c>
      <c r="O8234">
        <v>85.4</v>
      </c>
      <c r="T8234">
        <v>30.9</v>
      </c>
    </row>
    <row r="8235" spans="1:21" x14ac:dyDescent="0.25">
      <c r="A8235" t="s">
        <v>699</v>
      </c>
      <c r="B8235">
        <v>858</v>
      </c>
      <c r="F8235">
        <v>0</v>
      </c>
      <c r="K8235">
        <v>0</v>
      </c>
      <c r="P8235">
        <v>0</v>
      </c>
      <c r="U8235">
        <v>0</v>
      </c>
    </row>
    <row r="8236" spans="1:21" x14ac:dyDescent="0.25">
      <c r="A8236" t="s">
        <v>700</v>
      </c>
      <c r="B8236">
        <v>858</v>
      </c>
      <c r="D8236">
        <v>0</v>
      </c>
      <c r="E8236">
        <v>0</v>
      </c>
      <c r="F8236">
        <v>1</v>
      </c>
      <c r="I8236">
        <v>0</v>
      </c>
      <c r="J8236">
        <v>0</v>
      </c>
      <c r="K8236">
        <v>1</v>
      </c>
      <c r="N8236">
        <v>0</v>
      </c>
      <c r="O8236">
        <v>0</v>
      </c>
      <c r="P8236">
        <v>1</v>
      </c>
      <c r="S8236">
        <v>0</v>
      </c>
      <c r="T8236">
        <v>0</v>
      </c>
      <c r="U8236">
        <v>1</v>
      </c>
    </row>
    <row r="8237" spans="1:21" x14ac:dyDescent="0.25">
      <c r="A8237" t="s">
        <v>701</v>
      </c>
      <c r="B8237">
        <v>858</v>
      </c>
      <c r="D8237">
        <v>0</v>
      </c>
      <c r="E8237">
        <v>0</v>
      </c>
      <c r="F8237">
        <v>0</v>
      </c>
      <c r="I8237">
        <v>0</v>
      </c>
      <c r="J8237">
        <v>0</v>
      </c>
      <c r="K8237">
        <v>0</v>
      </c>
      <c r="N8237">
        <v>0</v>
      </c>
      <c r="O8237">
        <v>0</v>
      </c>
      <c r="P8237">
        <v>0</v>
      </c>
      <c r="S8237">
        <v>0</v>
      </c>
      <c r="T8237">
        <v>0</v>
      </c>
      <c r="U8237">
        <v>0</v>
      </c>
    </row>
    <row r="8238" spans="1:21" x14ac:dyDescent="0.25">
      <c r="A8238" t="s">
        <v>52</v>
      </c>
      <c r="B8238">
        <v>858</v>
      </c>
      <c r="D8238">
        <v>1</v>
      </c>
      <c r="E8238">
        <v>1</v>
      </c>
      <c r="F8238">
        <v>1</v>
      </c>
      <c r="I8238">
        <v>1</v>
      </c>
      <c r="J8238">
        <v>1</v>
      </c>
      <c r="K8238">
        <v>1</v>
      </c>
      <c r="N8238">
        <v>1</v>
      </c>
      <c r="O8238">
        <v>1</v>
      </c>
      <c r="P8238">
        <v>1</v>
      </c>
      <c r="S8238">
        <v>1</v>
      </c>
      <c r="T8238">
        <v>1</v>
      </c>
      <c r="U8238">
        <v>1</v>
      </c>
    </row>
    <row r="8239" spans="1:21" x14ac:dyDescent="0.25">
      <c r="A8239" t="s">
        <v>702</v>
      </c>
      <c r="B8239">
        <v>858</v>
      </c>
      <c r="D8239">
        <v>15</v>
      </c>
      <c r="E8239">
        <v>60</v>
      </c>
      <c r="F8239">
        <v>9</v>
      </c>
      <c r="I8239">
        <v>15</v>
      </c>
      <c r="J8239">
        <v>60</v>
      </c>
      <c r="K8239">
        <v>9</v>
      </c>
      <c r="N8239">
        <v>15</v>
      </c>
      <c r="O8239">
        <v>60</v>
      </c>
      <c r="P8239">
        <v>9</v>
      </c>
      <c r="S8239">
        <v>15</v>
      </c>
      <c r="T8239">
        <v>60</v>
      </c>
      <c r="U8239">
        <v>9</v>
      </c>
    </row>
    <row r="8240" spans="1:21" x14ac:dyDescent="0.25">
      <c r="A8240" t="s">
        <v>43</v>
      </c>
      <c r="B8240">
        <v>858</v>
      </c>
      <c r="D8240">
        <v>80</v>
      </c>
      <c r="E8240">
        <v>35</v>
      </c>
      <c r="I8240">
        <v>35</v>
      </c>
      <c r="J8240">
        <v>35</v>
      </c>
      <c r="N8240">
        <v>0</v>
      </c>
      <c r="O8240">
        <v>0</v>
      </c>
      <c r="S8240">
        <v>0</v>
      </c>
      <c r="T8240">
        <v>0</v>
      </c>
    </row>
    <row r="8241" spans="1:20" x14ac:dyDescent="0.25">
      <c r="A8241" t="s">
        <v>44</v>
      </c>
      <c r="B8241">
        <v>858</v>
      </c>
      <c r="D8241">
        <v>50</v>
      </c>
      <c r="E8241">
        <v>5</v>
      </c>
      <c r="I8241">
        <v>5</v>
      </c>
      <c r="J8241">
        <v>5</v>
      </c>
      <c r="N8241">
        <v>0</v>
      </c>
      <c r="O8241">
        <v>0</v>
      </c>
      <c r="S8241">
        <v>0</v>
      </c>
      <c r="T8241">
        <v>0</v>
      </c>
    </row>
    <row r="8242" spans="1:20" x14ac:dyDescent="0.25">
      <c r="A8242" t="s">
        <v>47</v>
      </c>
      <c r="B8242">
        <v>858</v>
      </c>
      <c r="D8242">
        <v>4</v>
      </c>
      <c r="E8242">
        <v>4</v>
      </c>
      <c r="I8242">
        <v>8</v>
      </c>
      <c r="J8242">
        <v>8</v>
      </c>
      <c r="N8242">
        <v>1</v>
      </c>
      <c r="O8242">
        <v>6</v>
      </c>
      <c r="S8242">
        <v>2</v>
      </c>
      <c r="T8242">
        <v>2</v>
      </c>
    </row>
    <row r="8243" spans="1:20" x14ac:dyDescent="0.25">
      <c r="A8243" t="s">
        <v>703</v>
      </c>
      <c r="B8243">
        <v>858</v>
      </c>
      <c r="D8243">
        <v>0</v>
      </c>
      <c r="E8243">
        <v>0</v>
      </c>
      <c r="I8243">
        <v>0</v>
      </c>
      <c r="J8243">
        <v>0</v>
      </c>
      <c r="N8243">
        <v>0</v>
      </c>
      <c r="O8243">
        <v>0</v>
      </c>
      <c r="S8243">
        <v>0</v>
      </c>
      <c r="T8243">
        <v>0</v>
      </c>
    </row>
    <row r="8244" spans="1:20" x14ac:dyDescent="0.25">
      <c r="A8244" t="s">
        <v>704</v>
      </c>
      <c r="B8244">
        <v>858</v>
      </c>
      <c r="D8244">
        <v>0</v>
      </c>
      <c r="E8244">
        <v>0</v>
      </c>
      <c r="I8244">
        <v>0</v>
      </c>
      <c r="J8244">
        <v>0</v>
      </c>
      <c r="N8244">
        <v>0</v>
      </c>
      <c r="O8244">
        <v>0</v>
      </c>
      <c r="S8244">
        <v>0</v>
      </c>
      <c r="T8244">
        <v>0</v>
      </c>
    </row>
    <row r="8245" spans="1:20" x14ac:dyDescent="0.25">
      <c r="A8245" t="s">
        <v>705</v>
      </c>
      <c r="B8245">
        <v>858</v>
      </c>
      <c r="D8245">
        <v>0</v>
      </c>
      <c r="E8245">
        <v>0</v>
      </c>
      <c r="I8245">
        <v>0</v>
      </c>
      <c r="J8245">
        <v>0</v>
      </c>
      <c r="N8245">
        <v>0</v>
      </c>
      <c r="O8245">
        <v>0</v>
      </c>
      <c r="S8245">
        <v>0</v>
      </c>
      <c r="T8245">
        <v>0</v>
      </c>
    </row>
    <row r="8246" spans="1:20" x14ac:dyDescent="0.25">
      <c r="A8246" t="s">
        <v>706</v>
      </c>
      <c r="B8246">
        <v>858</v>
      </c>
      <c r="D8246">
        <v>0</v>
      </c>
      <c r="E8246">
        <v>0</v>
      </c>
      <c r="I8246">
        <v>0</v>
      </c>
      <c r="J8246">
        <v>0</v>
      </c>
      <c r="N8246">
        <v>0</v>
      </c>
      <c r="O8246">
        <v>0</v>
      </c>
      <c r="S8246">
        <v>0</v>
      </c>
      <c r="T8246">
        <v>0</v>
      </c>
    </row>
    <row r="8247" spans="1:20" x14ac:dyDescent="0.25">
      <c r="A8247" t="s">
        <v>707</v>
      </c>
      <c r="B8247">
        <v>858</v>
      </c>
      <c r="D8247">
        <v>2</v>
      </c>
      <c r="E8247">
        <v>1</v>
      </c>
      <c r="I8247">
        <v>1</v>
      </c>
      <c r="J8247">
        <v>1</v>
      </c>
      <c r="N8247">
        <v>0</v>
      </c>
      <c r="O8247">
        <v>0</v>
      </c>
      <c r="S8247">
        <v>0</v>
      </c>
      <c r="T8247">
        <v>0</v>
      </c>
    </row>
    <row r="8248" spans="1:20" x14ac:dyDescent="0.25">
      <c r="A8248" t="s">
        <v>708</v>
      </c>
      <c r="B8248">
        <v>858</v>
      </c>
      <c r="D8248">
        <v>5</v>
      </c>
      <c r="E8248">
        <v>5</v>
      </c>
      <c r="I8248">
        <v>5</v>
      </c>
      <c r="J8248">
        <v>5</v>
      </c>
    </row>
    <row r="8249" spans="1:20" x14ac:dyDescent="0.25">
      <c r="A8249" t="s">
        <v>709</v>
      </c>
      <c r="B8249">
        <v>858</v>
      </c>
      <c r="D8249">
        <v>40</v>
      </c>
      <c r="E8249">
        <v>30</v>
      </c>
      <c r="I8249">
        <v>30</v>
      </c>
      <c r="J8249">
        <v>30</v>
      </c>
    </row>
    <row r="8250" spans="1:20" x14ac:dyDescent="0.25">
      <c r="A8250" t="s">
        <v>710</v>
      </c>
      <c r="B8250">
        <v>858</v>
      </c>
      <c r="D8250">
        <v>1</v>
      </c>
      <c r="E8250">
        <v>3</v>
      </c>
      <c r="I8250">
        <v>3</v>
      </c>
      <c r="J8250">
        <v>3</v>
      </c>
    </row>
    <row r="8251" spans="1:20" x14ac:dyDescent="0.25">
      <c r="A8251" t="s">
        <v>711</v>
      </c>
      <c r="B8251">
        <v>858</v>
      </c>
      <c r="D8251">
        <v>0</v>
      </c>
      <c r="E8251">
        <v>0</v>
      </c>
      <c r="I8251">
        <v>0</v>
      </c>
      <c r="J8251">
        <v>0</v>
      </c>
    </row>
    <row r="8252" spans="1:20" x14ac:dyDescent="0.25">
      <c r="A8252" t="s">
        <v>712</v>
      </c>
      <c r="B8252">
        <v>858</v>
      </c>
      <c r="D8252">
        <v>0</v>
      </c>
      <c r="E8252">
        <v>0</v>
      </c>
      <c r="I8252">
        <v>0</v>
      </c>
      <c r="J8252">
        <v>0</v>
      </c>
    </row>
    <row r="8253" spans="1:20" x14ac:dyDescent="0.25">
      <c r="A8253" t="s">
        <v>713</v>
      </c>
      <c r="B8253">
        <v>858</v>
      </c>
      <c r="D8253">
        <v>0</v>
      </c>
      <c r="E8253">
        <v>0</v>
      </c>
      <c r="I8253">
        <v>0</v>
      </c>
      <c r="J8253">
        <v>0</v>
      </c>
    </row>
    <row r="8254" spans="1:20" x14ac:dyDescent="0.25">
      <c r="A8254" t="s">
        <v>714</v>
      </c>
      <c r="B8254">
        <v>858</v>
      </c>
      <c r="D8254">
        <v>50</v>
      </c>
    </row>
    <row r="8255" spans="1:20" x14ac:dyDescent="0.25">
      <c r="A8255" t="s">
        <v>715</v>
      </c>
      <c r="B8255">
        <v>858</v>
      </c>
      <c r="D8255">
        <v>30</v>
      </c>
    </row>
    <row r="8256" spans="1:20" x14ac:dyDescent="0.25">
      <c r="A8256" t="s">
        <v>716</v>
      </c>
      <c r="B8256">
        <v>858</v>
      </c>
      <c r="D8256">
        <v>3</v>
      </c>
    </row>
    <row r="8257" spans="1:30" x14ac:dyDescent="0.25">
      <c r="A8257" t="s">
        <v>717</v>
      </c>
      <c r="B8257">
        <v>858</v>
      </c>
      <c r="D8257">
        <v>0</v>
      </c>
    </row>
    <row r="8258" spans="1:30" x14ac:dyDescent="0.25">
      <c r="A8258" t="s">
        <v>718</v>
      </c>
      <c r="B8258">
        <v>858</v>
      </c>
      <c r="E8258">
        <v>0</v>
      </c>
      <c r="J8258">
        <v>0</v>
      </c>
      <c r="O8258">
        <v>0</v>
      </c>
      <c r="T8258">
        <v>0</v>
      </c>
    </row>
    <row r="8259" spans="1:30" x14ac:dyDescent="0.25">
      <c r="A8259" t="s">
        <v>405</v>
      </c>
      <c r="B8259">
        <v>858</v>
      </c>
      <c r="E8259">
        <v>0</v>
      </c>
    </row>
    <row r="8260" spans="1:30" x14ac:dyDescent="0.25">
      <c r="A8260" t="s">
        <v>719</v>
      </c>
      <c r="B8260">
        <v>858</v>
      </c>
      <c r="D8260">
        <v>0</v>
      </c>
      <c r="E8260">
        <v>0</v>
      </c>
      <c r="F8260">
        <v>0</v>
      </c>
      <c r="I8260">
        <v>0</v>
      </c>
      <c r="J8260">
        <v>0</v>
      </c>
      <c r="K8260">
        <v>0</v>
      </c>
      <c r="N8260">
        <v>0</v>
      </c>
      <c r="O8260">
        <v>0</v>
      </c>
      <c r="P8260">
        <v>0</v>
      </c>
      <c r="S8260">
        <v>0</v>
      </c>
      <c r="T8260">
        <v>0</v>
      </c>
      <c r="U8260">
        <v>0</v>
      </c>
    </row>
    <row r="8261" spans="1:30" x14ac:dyDescent="0.25">
      <c r="A8261" t="s">
        <v>34</v>
      </c>
      <c r="B8261">
        <v>899</v>
      </c>
      <c r="AD8261">
        <v>180</v>
      </c>
    </row>
    <row r="8262" spans="1:30" x14ac:dyDescent="0.25">
      <c r="A8262" t="s">
        <v>35</v>
      </c>
      <c r="B8262">
        <v>899</v>
      </c>
      <c r="AD8262">
        <v>168</v>
      </c>
    </row>
    <row r="8263" spans="1:30" x14ac:dyDescent="0.25">
      <c r="A8263" t="s">
        <v>36</v>
      </c>
      <c r="B8263">
        <v>899</v>
      </c>
      <c r="AD8263">
        <v>3</v>
      </c>
    </row>
    <row r="8264" spans="1:30" x14ac:dyDescent="0.25">
      <c r="A8264" t="s">
        <v>37</v>
      </c>
      <c r="B8264">
        <v>899</v>
      </c>
      <c r="AD8264">
        <v>2</v>
      </c>
    </row>
    <row r="8265" spans="1:30" x14ac:dyDescent="0.25">
      <c r="A8265" t="s">
        <v>38</v>
      </c>
      <c r="B8265">
        <v>899</v>
      </c>
      <c r="AD8265">
        <v>12</v>
      </c>
    </row>
    <row r="8266" spans="1:30" x14ac:dyDescent="0.25">
      <c r="A8266" t="s">
        <v>39</v>
      </c>
      <c r="B8266">
        <v>899</v>
      </c>
    </row>
    <row r="8267" spans="1:30" x14ac:dyDescent="0.25">
      <c r="A8267" t="s">
        <v>694</v>
      </c>
      <c r="B8267">
        <v>899</v>
      </c>
    </row>
    <row r="8268" spans="1:30" x14ac:dyDescent="0.25">
      <c r="A8268" t="s">
        <v>40</v>
      </c>
      <c r="B8268">
        <v>899</v>
      </c>
    </row>
    <row r="8269" spans="1:30" x14ac:dyDescent="0.25">
      <c r="A8269" t="s">
        <v>41</v>
      </c>
      <c r="B8269">
        <v>899</v>
      </c>
    </row>
    <row r="8270" spans="1:30" x14ac:dyDescent="0.25">
      <c r="A8270" t="s">
        <v>42</v>
      </c>
      <c r="B8270">
        <v>899</v>
      </c>
      <c r="AD8270">
        <v>30</v>
      </c>
    </row>
    <row r="8271" spans="1:30" x14ac:dyDescent="0.25">
      <c r="A8271" t="s">
        <v>45</v>
      </c>
      <c r="B8271">
        <v>899</v>
      </c>
      <c r="AD8271">
        <v>2</v>
      </c>
    </row>
    <row r="8272" spans="1:30" x14ac:dyDescent="0.25">
      <c r="A8272" t="s">
        <v>46</v>
      </c>
      <c r="B8272">
        <v>899</v>
      </c>
    </row>
    <row r="8273" spans="1:30" x14ac:dyDescent="0.25">
      <c r="A8273" t="s">
        <v>49</v>
      </c>
      <c r="B8273">
        <v>899</v>
      </c>
      <c r="AD8273">
        <v>6</v>
      </c>
    </row>
    <row r="8274" spans="1:30" x14ac:dyDescent="0.25">
      <c r="A8274" t="s">
        <v>695</v>
      </c>
      <c r="B8274">
        <v>899</v>
      </c>
      <c r="AD8274">
        <v>0</v>
      </c>
    </row>
    <row r="8275" spans="1:30" x14ac:dyDescent="0.25">
      <c r="A8275" t="s">
        <v>48</v>
      </c>
      <c r="B8275">
        <v>899</v>
      </c>
      <c r="AD8275">
        <v>1900</v>
      </c>
    </row>
    <row r="8276" spans="1:30" x14ac:dyDescent="0.25">
      <c r="A8276" t="s">
        <v>696</v>
      </c>
      <c r="B8276">
        <v>899</v>
      </c>
      <c r="AD8276">
        <v>5085</v>
      </c>
    </row>
    <row r="8277" spans="1:30" x14ac:dyDescent="0.25">
      <c r="A8277" t="s">
        <v>50</v>
      </c>
      <c r="B8277">
        <v>899</v>
      </c>
      <c r="AD8277">
        <v>5085</v>
      </c>
    </row>
    <row r="8278" spans="1:30" x14ac:dyDescent="0.25">
      <c r="A8278" t="s">
        <v>697</v>
      </c>
      <c r="B8278">
        <v>899</v>
      </c>
      <c r="AD8278">
        <v>1</v>
      </c>
    </row>
    <row r="8279" spans="1:30" x14ac:dyDescent="0.25">
      <c r="A8279" t="s">
        <v>51</v>
      </c>
      <c r="B8279">
        <v>899</v>
      </c>
      <c r="AD8279">
        <v>0</v>
      </c>
    </row>
    <row r="8280" spans="1:30" x14ac:dyDescent="0.25">
      <c r="A8280" t="s">
        <v>53</v>
      </c>
      <c r="B8280">
        <v>899</v>
      </c>
      <c r="AD8280">
        <v>0</v>
      </c>
    </row>
    <row r="8281" spans="1:30" x14ac:dyDescent="0.25">
      <c r="A8281" t="s">
        <v>54</v>
      </c>
      <c r="B8281">
        <v>899</v>
      </c>
      <c r="AD8281">
        <v>0</v>
      </c>
    </row>
    <row r="8282" spans="1:30" x14ac:dyDescent="0.25">
      <c r="A8282" t="s">
        <v>55</v>
      </c>
      <c r="B8282">
        <v>899</v>
      </c>
      <c r="AD8282">
        <v>0</v>
      </c>
    </row>
    <row r="8283" spans="1:30" x14ac:dyDescent="0.25">
      <c r="A8283" t="s">
        <v>56</v>
      </c>
      <c r="B8283">
        <v>899</v>
      </c>
      <c r="AD8283">
        <v>0.92</v>
      </c>
    </row>
    <row r="8284" spans="1:30" x14ac:dyDescent="0.25">
      <c r="A8284" t="s">
        <v>57</v>
      </c>
      <c r="B8284">
        <v>899</v>
      </c>
      <c r="AD8284">
        <v>100</v>
      </c>
    </row>
    <row r="8285" spans="1:30" x14ac:dyDescent="0.25">
      <c r="A8285" t="s">
        <v>58</v>
      </c>
      <c r="B8285">
        <v>899</v>
      </c>
      <c r="AD8285">
        <v>2</v>
      </c>
    </row>
    <row r="8286" spans="1:30" x14ac:dyDescent="0.25">
      <c r="A8286" t="s">
        <v>59</v>
      </c>
      <c r="B8286">
        <v>899</v>
      </c>
      <c r="AD8286">
        <v>0</v>
      </c>
    </row>
    <row r="8287" spans="1:30" x14ac:dyDescent="0.25">
      <c r="A8287" t="s">
        <v>698</v>
      </c>
      <c r="B8287">
        <v>899</v>
      </c>
      <c r="AD8287">
        <v>0</v>
      </c>
    </row>
    <row r="8288" spans="1:30" x14ac:dyDescent="0.25">
      <c r="A8288" t="s">
        <v>677</v>
      </c>
      <c r="B8288">
        <v>899</v>
      </c>
      <c r="AD8288">
        <v>584</v>
      </c>
    </row>
    <row r="8289" spans="1:30" x14ac:dyDescent="0.25">
      <c r="A8289" t="s">
        <v>78</v>
      </c>
      <c r="B8289">
        <v>899</v>
      </c>
      <c r="AD8289">
        <v>13.3</v>
      </c>
    </row>
    <row r="8290" spans="1:30" x14ac:dyDescent="0.25">
      <c r="A8290" t="s">
        <v>699</v>
      </c>
      <c r="B8290">
        <v>899</v>
      </c>
    </row>
    <row r="8291" spans="1:30" x14ac:dyDescent="0.25">
      <c r="A8291" t="s">
        <v>700</v>
      </c>
      <c r="B8291">
        <v>899</v>
      </c>
      <c r="AD8291">
        <v>0</v>
      </c>
    </row>
    <row r="8292" spans="1:30" x14ac:dyDescent="0.25">
      <c r="A8292" t="s">
        <v>701</v>
      </c>
      <c r="B8292">
        <v>899</v>
      </c>
      <c r="AD8292">
        <v>0</v>
      </c>
    </row>
    <row r="8293" spans="1:30" x14ac:dyDescent="0.25">
      <c r="A8293" t="s">
        <v>52</v>
      </c>
      <c r="B8293">
        <v>899</v>
      </c>
      <c r="AD8293">
        <v>1</v>
      </c>
    </row>
    <row r="8294" spans="1:30" x14ac:dyDescent="0.25">
      <c r="A8294" t="s">
        <v>702</v>
      </c>
      <c r="B8294">
        <v>899</v>
      </c>
      <c r="AD8294">
        <v>60</v>
      </c>
    </row>
    <row r="8295" spans="1:30" x14ac:dyDescent="0.25">
      <c r="A8295" t="s">
        <v>43</v>
      </c>
      <c r="B8295">
        <v>899</v>
      </c>
      <c r="AD8295">
        <v>0</v>
      </c>
    </row>
    <row r="8296" spans="1:30" x14ac:dyDescent="0.25">
      <c r="A8296" t="s">
        <v>44</v>
      </c>
      <c r="B8296">
        <v>899</v>
      </c>
      <c r="AD8296">
        <v>0</v>
      </c>
    </row>
    <row r="8297" spans="1:30" x14ac:dyDescent="0.25">
      <c r="A8297" t="s">
        <v>47</v>
      </c>
      <c r="B8297">
        <v>899</v>
      </c>
      <c r="AD8297">
        <v>2</v>
      </c>
    </row>
    <row r="8298" spans="1:30" x14ac:dyDescent="0.25">
      <c r="A8298" t="s">
        <v>703</v>
      </c>
      <c r="B8298">
        <v>899</v>
      </c>
      <c r="AD8298">
        <v>0</v>
      </c>
    </row>
    <row r="8299" spans="1:30" x14ac:dyDescent="0.25">
      <c r="A8299" t="s">
        <v>704</v>
      </c>
      <c r="B8299">
        <v>899</v>
      </c>
      <c r="AD8299">
        <v>0</v>
      </c>
    </row>
    <row r="8300" spans="1:30" x14ac:dyDescent="0.25">
      <c r="A8300" t="s">
        <v>705</v>
      </c>
      <c r="B8300">
        <v>899</v>
      </c>
      <c r="AD8300">
        <v>0</v>
      </c>
    </row>
    <row r="8301" spans="1:30" x14ac:dyDescent="0.25">
      <c r="A8301" t="s">
        <v>706</v>
      </c>
      <c r="B8301">
        <v>899</v>
      </c>
      <c r="AD8301">
        <v>0</v>
      </c>
    </row>
    <row r="8302" spans="1:30" x14ac:dyDescent="0.25">
      <c r="A8302" t="s">
        <v>707</v>
      </c>
      <c r="B8302">
        <v>899</v>
      </c>
      <c r="AD8302">
        <v>0</v>
      </c>
    </row>
    <row r="8303" spans="1:30" x14ac:dyDescent="0.25">
      <c r="A8303" t="s">
        <v>708</v>
      </c>
      <c r="B8303">
        <v>899</v>
      </c>
    </row>
    <row r="8304" spans="1:30" x14ac:dyDescent="0.25">
      <c r="A8304" t="s">
        <v>709</v>
      </c>
      <c r="B8304">
        <v>899</v>
      </c>
    </row>
    <row r="8305" spans="1:30" x14ac:dyDescent="0.25">
      <c r="A8305" t="s">
        <v>710</v>
      </c>
      <c r="B8305">
        <v>899</v>
      </c>
    </row>
    <row r="8306" spans="1:30" x14ac:dyDescent="0.25">
      <c r="A8306" t="s">
        <v>711</v>
      </c>
      <c r="B8306">
        <v>899</v>
      </c>
    </row>
    <row r="8307" spans="1:30" x14ac:dyDescent="0.25">
      <c r="A8307" t="s">
        <v>712</v>
      </c>
      <c r="B8307">
        <v>899</v>
      </c>
    </row>
    <row r="8308" spans="1:30" x14ac:dyDescent="0.25">
      <c r="A8308" t="s">
        <v>713</v>
      </c>
      <c r="B8308">
        <v>899</v>
      </c>
    </row>
    <row r="8309" spans="1:30" x14ac:dyDescent="0.25">
      <c r="A8309" t="s">
        <v>714</v>
      </c>
      <c r="B8309">
        <v>899</v>
      </c>
    </row>
    <row r="8310" spans="1:30" x14ac:dyDescent="0.25">
      <c r="A8310" t="s">
        <v>715</v>
      </c>
      <c r="B8310">
        <v>899</v>
      </c>
    </row>
    <row r="8311" spans="1:30" x14ac:dyDescent="0.25">
      <c r="A8311" t="s">
        <v>716</v>
      </c>
      <c r="B8311">
        <v>899</v>
      </c>
    </row>
    <row r="8312" spans="1:30" x14ac:dyDescent="0.25">
      <c r="A8312" t="s">
        <v>717</v>
      </c>
      <c r="B8312">
        <v>899</v>
      </c>
    </row>
    <row r="8313" spans="1:30" x14ac:dyDescent="0.25">
      <c r="A8313" t="s">
        <v>718</v>
      </c>
      <c r="B8313">
        <v>899</v>
      </c>
      <c r="AD8313">
        <v>0</v>
      </c>
    </row>
    <row r="8314" spans="1:30" x14ac:dyDescent="0.25">
      <c r="A8314" t="s">
        <v>405</v>
      </c>
      <c r="B8314">
        <v>899</v>
      </c>
      <c r="AD8314">
        <v>0</v>
      </c>
    </row>
    <row r="8315" spans="1:30" x14ac:dyDescent="0.25">
      <c r="A8315" t="s">
        <v>719</v>
      </c>
      <c r="B8315">
        <v>899</v>
      </c>
      <c r="AD8315">
        <v>0</v>
      </c>
    </row>
    <row r="8316" spans="1:30" x14ac:dyDescent="0.25">
      <c r="A8316" t="s">
        <v>34</v>
      </c>
      <c r="B8316">
        <v>909</v>
      </c>
      <c r="D8316">
        <v>248</v>
      </c>
      <c r="E8316">
        <v>248</v>
      </c>
      <c r="F8316">
        <v>248</v>
      </c>
      <c r="I8316">
        <v>13</v>
      </c>
      <c r="J8316">
        <v>13</v>
      </c>
      <c r="K8316">
        <v>13</v>
      </c>
      <c r="N8316">
        <v>912</v>
      </c>
      <c r="O8316">
        <v>912</v>
      </c>
      <c r="P8316">
        <v>912</v>
      </c>
      <c r="S8316">
        <v>19</v>
      </c>
      <c r="T8316">
        <v>19</v>
      </c>
      <c r="U8316">
        <v>19</v>
      </c>
    </row>
    <row r="8317" spans="1:30" x14ac:dyDescent="0.25">
      <c r="A8317" t="s">
        <v>35</v>
      </c>
      <c r="B8317">
        <v>909</v>
      </c>
      <c r="D8317">
        <v>912</v>
      </c>
      <c r="E8317">
        <v>13</v>
      </c>
      <c r="F8317">
        <v>19</v>
      </c>
      <c r="I8317">
        <v>19</v>
      </c>
      <c r="J8317">
        <v>248</v>
      </c>
      <c r="K8317">
        <v>912</v>
      </c>
      <c r="N8317">
        <v>13</v>
      </c>
      <c r="O8317">
        <v>19</v>
      </c>
      <c r="P8317">
        <v>248</v>
      </c>
      <c r="S8317">
        <v>248</v>
      </c>
      <c r="T8317">
        <v>912</v>
      </c>
      <c r="U8317">
        <v>13</v>
      </c>
    </row>
    <row r="8318" spans="1:30" x14ac:dyDescent="0.25">
      <c r="A8318" t="s">
        <v>36</v>
      </c>
      <c r="B8318">
        <v>909</v>
      </c>
      <c r="D8318">
        <v>0</v>
      </c>
      <c r="E8318">
        <v>1</v>
      </c>
      <c r="F8318">
        <v>0</v>
      </c>
      <c r="I8318">
        <v>0</v>
      </c>
      <c r="J8318">
        <v>1</v>
      </c>
      <c r="K8318">
        <v>0</v>
      </c>
      <c r="N8318">
        <v>1</v>
      </c>
      <c r="O8318">
        <v>2</v>
      </c>
      <c r="P8318">
        <v>0</v>
      </c>
      <c r="S8318">
        <v>1</v>
      </c>
      <c r="T8318">
        <v>2</v>
      </c>
      <c r="U8318">
        <v>0</v>
      </c>
    </row>
    <row r="8319" spans="1:30" x14ac:dyDescent="0.25">
      <c r="A8319" t="s">
        <v>37</v>
      </c>
      <c r="B8319">
        <v>909</v>
      </c>
      <c r="D8319">
        <v>0</v>
      </c>
      <c r="E8319">
        <v>3</v>
      </c>
      <c r="I8319">
        <v>0</v>
      </c>
      <c r="J8319">
        <v>3</v>
      </c>
      <c r="N8319">
        <v>0</v>
      </c>
      <c r="O8319">
        <v>2</v>
      </c>
      <c r="S8319">
        <v>0</v>
      </c>
      <c r="T8319">
        <v>2</v>
      </c>
    </row>
    <row r="8320" spans="1:30" x14ac:dyDescent="0.25">
      <c r="A8320" t="s">
        <v>38</v>
      </c>
      <c r="B8320">
        <v>909</v>
      </c>
      <c r="D8320">
        <v>12</v>
      </c>
      <c r="E8320">
        <v>12</v>
      </c>
      <c r="F8320">
        <v>12</v>
      </c>
      <c r="I8320">
        <v>12</v>
      </c>
      <c r="J8320">
        <v>12</v>
      </c>
      <c r="K8320">
        <v>12</v>
      </c>
      <c r="N8320">
        <v>12</v>
      </c>
      <c r="O8320">
        <v>12</v>
      </c>
      <c r="P8320">
        <v>12</v>
      </c>
      <c r="S8320">
        <v>12</v>
      </c>
      <c r="T8320">
        <v>12</v>
      </c>
      <c r="U8320">
        <v>12</v>
      </c>
    </row>
    <row r="8321" spans="1:21" x14ac:dyDescent="0.25">
      <c r="A8321" t="s">
        <v>39</v>
      </c>
      <c r="B8321">
        <v>909</v>
      </c>
      <c r="N8321">
        <v>150</v>
      </c>
      <c r="S8321">
        <v>150</v>
      </c>
    </row>
    <row r="8322" spans="1:21" x14ac:dyDescent="0.25">
      <c r="A8322" t="s">
        <v>694</v>
      </c>
      <c r="B8322">
        <v>909</v>
      </c>
      <c r="N8322">
        <v>25</v>
      </c>
      <c r="S8322">
        <v>25</v>
      </c>
    </row>
    <row r="8323" spans="1:21" x14ac:dyDescent="0.25">
      <c r="A8323" t="s">
        <v>40</v>
      </c>
      <c r="B8323">
        <v>909</v>
      </c>
      <c r="N8323">
        <v>1</v>
      </c>
      <c r="S8323">
        <v>1</v>
      </c>
    </row>
    <row r="8324" spans="1:21" x14ac:dyDescent="0.25">
      <c r="A8324" t="s">
        <v>41</v>
      </c>
      <c r="B8324">
        <v>909</v>
      </c>
    </row>
    <row r="8325" spans="1:21" x14ac:dyDescent="0.25">
      <c r="A8325" t="s">
        <v>42</v>
      </c>
      <c r="B8325">
        <v>909</v>
      </c>
      <c r="E8325">
        <v>25</v>
      </c>
      <c r="J8325">
        <v>25</v>
      </c>
      <c r="O8325">
        <v>35</v>
      </c>
      <c r="T8325">
        <v>35</v>
      </c>
    </row>
    <row r="8326" spans="1:21" x14ac:dyDescent="0.25">
      <c r="A8326" t="s">
        <v>45</v>
      </c>
      <c r="B8326">
        <v>909</v>
      </c>
      <c r="E8326">
        <v>4</v>
      </c>
      <c r="J8326">
        <v>8</v>
      </c>
      <c r="O8326">
        <v>6</v>
      </c>
      <c r="T8326">
        <v>2</v>
      </c>
    </row>
    <row r="8327" spans="1:21" x14ac:dyDescent="0.25">
      <c r="A8327" t="s">
        <v>46</v>
      </c>
      <c r="B8327">
        <v>909</v>
      </c>
      <c r="D8327">
        <v>4</v>
      </c>
      <c r="I8327">
        <v>8</v>
      </c>
      <c r="N8327">
        <v>6</v>
      </c>
      <c r="S8327">
        <v>2</v>
      </c>
    </row>
    <row r="8328" spans="1:21" x14ac:dyDescent="0.25">
      <c r="A8328" t="s">
        <v>49</v>
      </c>
      <c r="B8328">
        <v>909</v>
      </c>
      <c r="D8328">
        <v>4</v>
      </c>
      <c r="E8328">
        <v>4</v>
      </c>
      <c r="F8328">
        <v>3</v>
      </c>
      <c r="I8328">
        <v>4</v>
      </c>
      <c r="J8328">
        <v>4</v>
      </c>
      <c r="K8328">
        <v>4</v>
      </c>
      <c r="N8328">
        <v>4.5</v>
      </c>
      <c r="O8328">
        <v>4.5</v>
      </c>
      <c r="P8328">
        <v>4</v>
      </c>
      <c r="S8328">
        <v>4.5</v>
      </c>
      <c r="T8328">
        <v>4.5</v>
      </c>
      <c r="U8328">
        <v>3</v>
      </c>
    </row>
    <row r="8329" spans="1:21" x14ac:dyDescent="0.25">
      <c r="A8329" t="s">
        <v>695</v>
      </c>
      <c r="B8329">
        <v>909</v>
      </c>
      <c r="D8329">
        <v>-1</v>
      </c>
      <c r="E8329">
        <v>-1</v>
      </c>
      <c r="F8329">
        <v>-1</v>
      </c>
      <c r="I8329">
        <v>-1</v>
      </c>
      <c r="J8329">
        <v>-1</v>
      </c>
      <c r="K8329">
        <v>0</v>
      </c>
      <c r="N8329">
        <v>-1</v>
      </c>
      <c r="O8329">
        <v>-1</v>
      </c>
      <c r="P8329">
        <v>0</v>
      </c>
      <c r="S8329">
        <v>-1</v>
      </c>
      <c r="T8329">
        <v>-1</v>
      </c>
      <c r="U8329">
        <v>-1</v>
      </c>
    </row>
    <row r="8330" spans="1:21" x14ac:dyDescent="0.25">
      <c r="A8330" t="s">
        <v>48</v>
      </c>
      <c r="B8330">
        <v>909</v>
      </c>
      <c r="D8330">
        <v>1900</v>
      </c>
      <c r="E8330">
        <v>1900</v>
      </c>
      <c r="F8330">
        <v>1900</v>
      </c>
      <c r="I8330">
        <v>1900</v>
      </c>
      <c r="J8330">
        <v>1900</v>
      </c>
      <c r="K8330">
        <v>1900</v>
      </c>
      <c r="N8330">
        <v>1900</v>
      </c>
      <c r="O8330">
        <v>1900</v>
      </c>
      <c r="P8330">
        <v>1900</v>
      </c>
      <c r="S8330">
        <v>1900</v>
      </c>
      <c r="T8330">
        <v>1900</v>
      </c>
      <c r="U8330">
        <v>1900</v>
      </c>
    </row>
    <row r="8331" spans="1:21" x14ac:dyDescent="0.25">
      <c r="A8331" t="s">
        <v>696</v>
      </c>
      <c r="B8331">
        <v>909</v>
      </c>
      <c r="D8331">
        <v>0</v>
      </c>
      <c r="E8331">
        <v>1778</v>
      </c>
      <c r="F8331">
        <v>0</v>
      </c>
      <c r="I8331">
        <v>0</v>
      </c>
      <c r="J8331">
        <v>1778</v>
      </c>
      <c r="K8331">
        <v>0</v>
      </c>
      <c r="N8331">
        <v>1770</v>
      </c>
      <c r="O8331">
        <v>3490</v>
      </c>
      <c r="P8331">
        <v>0</v>
      </c>
      <c r="S8331">
        <v>1770</v>
      </c>
      <c r="T8331">
        <v>3500</v>
      </c>
      <c r="U8331">
        <v>0</v>
      </c>
    </row>
    <row r="8332" spans="1:21" x14ac:dyDescent="0.25">
      <c r="A8332" t="s">
        <v>50</v>
      </c>
      <c r="B8332">
        <v>909</v>
      </c>
      <c r="D8332">
        <v>0</v>
      </c>
      <c r="E8332">
        <v>1589</v>
      </c>
      <c r="F8332">
        <v>0</v>
      </c>
      <c r="I8332">
        <v>0</v>
      </c>
      <c r="J8332">
        <v>1589</v>
      </c>
      <c r="K8332">
        <v>0</v>
      </c>
      <c r="N8332">
        <v>648</v>
      </c>
      <c r="O8332">
        <v>3490</v>
      </c>
      <c r="P8332">
        <v>0</v>
      </c>
      <c r="S8332">
        <v>756</v>
      </c>
      <c r="T8332">
        <v>3500</v>
      </c>
      <c r="U8332">
        <v>0</v>
      </c>
    </row>
    <row r="8333" spans="1:21" x14ac:dyDescent="0.25">
      <c r="A8333" t="s">
        <v>697</v>
      </c>
      <c r="B8333">
        <v>909</v>
      </c>
      <c r="D8333">
        <v>1</v>
      </c>
      <c r="E8333">
        <v>1</v>
      </c>
      <c r="F8333">
        <v>1</v>
      </c>
      <c r="I8333">
        <v>1</v>
      </c>
      <c r="J8333">
        <v>1</v>
      </c>
      <c r="K8333">
        <v>1</v>
      </c>
      <c r="N8333">
        <v>1</v>
      </c>
      <c r="O8333">
        <v>1</v>
      </c>
      <c r="P8333">
        <v>1</v>
      </c>
      <c r="S8333">
        <v>1</v>
      </c>
      <c r="T8333">
        <v>1</v>
      </c>
      <c r="U8333">
        <v>1</v>
      </c>
    </row>
    <row r="8334" spans="1:21" x14ac:dyDescent="0.25">
      <c r="A8334" t="s">
        <v>51</v>
      </c>
      <c r="B8334">
        <v>909</v>
      </c>
      <c r="D8334">
        <v>0</v>
      </c>
      <c r="E8334">
        <v>30</v>
      </c>
      <c r="F8334">
        <v>0</v>
      </c>
      <c r="I8334">
        <v>0</v>
      </c>
      <c r="J8334">
        <v>30</v>
      </c>
      <c r="K8334">
        <v>0</v>
      </c>
      <c r="N8334">
        <v>0</v>
      </c>
      <c r="O8334">
        <v>26</v>
      </c>
      <c r="P8334">
        <v>0</v>
      </c>
      <c r="S8334">
        <v>0</v>
      </c>
      <c r="T8334">
        <v>21</v>
      </c>
      <c r="U8334">
        <v>0</v>
      </c>
    </row>
    <row r="8335" spans="1:21" x14ac:dyDescent="0.25">
      <c r="A8335" t="s">
        <v>53</v>
      </c>
      <c r="B8335">
        <v>909</v>
      </c>
      <c r="D8335">
        <v>50</v>
      </c>
      <c r="E8335">
        <v>100</v>
      </c>
      <c r="F8335">
        <v>50</v>
      </c>
      <c r="I8335">
        <v>50</v>
      </c>
      <c r="J8335">
        <v>100</v>
      </c>
      <c r="K8335">
        <v>50</v>
      </c>
      <c r="N8335">
        <v>50</v>
      </c>
      <c r="O8335">
        <v>500</v>
      </c>
      <c r="P8335">
        <v>50</v>
      </c>
      <c r="S8335">
        <v>50</v>
      </c>
      <c r="T8335">
        <v>600</v>
      </c>
      <c r="U8335">
        <v>50</v>
      </c>
    </row>
    <row r="8336" spans="1:21" x14ac:dyDescent="0.25">
      <c r="A8336" t="s">
        <v>54</v>
      </c>
      <c r="B8336">
        <v>909</v>
      </c>
      <c r="D8336">
        <v>0</v>
      </c>
      <c r="E8336">
        <v>0</v>
      </c>
      <c r="F8336">
        <v>0</v>
      </c>
      <c r="I8336">
        <v>0</v>
      </c>
      <c r="J8336">
        <v>0</v>
      </c>
      <c r="K8336">
        <v>0</v>
      </c>
      <c r="N8336">
        <v>0</v>
      </c>
      <c r="O8336">
        <v>0</v>
      </c>
      <c r="P8336">
        <v>0</v>
      </c>
      <c r="S8336">
        <v>0</v>
      </c>
      <c r="T8336">
        <v>0</v>
      </c>
      <c r="U8336">
        <v>0</v>
      </c>
    </row>
    <row r="8337" spans="1:21" x14ac:dyDescent="0.25">
      <c r="A8337" t="s">
        <v>55</v>
      </c>
      <c r="B8337">
        <v>909</v>
      </c>
      <c r="D8337">
        <v>0</v>
      </c>
      <c r="E8337">
        <v>0</v>
      </c>
      <c r="F8337">
        <v>0</v>
      </c>
      <c r="I8337">
        <v>0</v>
      </c>
      <c r="J8337">
        <v>0</v>
      </c>
      <c r="K8337">
        <v>0</v>
      </c>
      <c r="N8337">
        <v>0</v>
      </c>
      <c r="O8337">
        <v>0</v>
      </c>
      <c r="P8337">
        <v>0</v>
      </c>
      <c r="S8337">
        <v>0</v>
      </c>
      <c r="T8337">
        <v>0</v>
      </c>
      <c r="U8337">
        <v>0</v>
      </c>
    </row>
    <row r="8338" spans="1:21" x14ac:dyDescent="0.25">
      <c r="A8338" t="s">
        <v>56</v>
      </c>
      <c r="B8338">
        <v>909</v>
      </c>
      <c r="D8338">
        <v>0.92</v>
      </c>
      <c r="E8338">
        <v>0.92</v>
      </c>
      <c r="F8338">
        <v>0.92</v>
      </c>
      <c r="I8338">
        <v>0.92</v>
      </c>
      <c r="J8338">
        <v>0.92</v>
      </c>
      <c r="K8338">
        <v>0.92</v>
      </c>
      <c r="N8338">
        <v>0.92</v>
      </c>
      <c r="O8338">
        <v>0.92</v>
      </c>
      <c r="P8338">
        <v>0.92</v>
      </c>
      <c r="S8338">
        <v>0.92</v>
      </c>
      <c r="T8338">
        <v>0.92</v>
      </c>
      <c r="U8338">
        <v>0.92</v>
      </c>
    </row>
    <row r="8339" spans="1:21" x14ac:dyDescent="0.25">
      <c r="A8339" t="s">
        <v>57</v>
      </c>
      <c r="B8339">
        <v>909</v>
      </c>
      <c r="D8339">
        <v>100</v>
      </c>
      <c r="E8339">
        <v>100</v>
      </c>
      <c r="F8339">
        <v>100</v>
      </c>
      <c r="I8339">
        <v>100</v>
      </c>
      <c r="J8339">
        <v>100</v>
      </c>
      <c r="K8339">
        <v>100</v>
      </c>
      <c r="N8339">
        <v>100</v>
      </c>
      <c r="O8339">
        <v>100</v>
      </c>
      <c r="P8339">
        <v>100</v>
      </c>
      <c r="S8339">
        <v>100</v>
      </c>
      <c r="T8339">
        <v>100</v>
      </c>
      <c r="U8339">
        <v>100</v>
      </c>
    </row>
    <row r="8340" spans="1:21" x14ac:dyDescent="0.25">
      <c r="A8340" t="s">
        <v>58</v>
      </c>
      <c r="B8340">
        <v>909</v>
      </c>
      <c r="D8340">
        <v>2</v>
      </c>
      <c r="E8340">
        <v>2</v>
      </c>
      <c r="F8340">
        <v>2</v>
      </c>
      <c r="I8340">
        <v>2</v>
      </c>
      <c r="J8340">
        <v>2</v>
      </c>
      <c r="K8340">
        <v>2</v>
      </c>
      <c r="N8340">
        <v>2</v>
      </c>
      <c r="O8340">
        <v>2</v>
      </c>
      <c r="P8340">
        <v>2</v>
      </c>
      <c r="S8340">
        <v>2</v>
      </c>
      <c r="T8340">
        <v>2</v>
      </c>
      <c r="U8340">
        <v>2</v>
      </c>
    </row>
    <row r="8341" spans="1:21" x14ac:dyDescent="0.25">
      <c r="A8341" t="s">
        <v>59</v>
      </c>
      <c r="B8341">
        <v>909</v>
      </c>
      <c r="D8341">
        <v>0</v>
      </c>
      <c r="E8341">
        <v>0</v>
      </c>
      <c r="F8341">
        <v>0</v>
      </c>
      <c r="I8341">
        <v>0</v>
      </c>
      <c r="J8341">
        <v>0</v>
      </c>
      <c r="K8341">
        <v>0</v>
      </c>
      <c r="N8341">
        <v>0</v>
      </c>
      <c r="O8341">
        <v>0</v>
      </c>
      <c r="P8341">
        <v>0</v>
      </c>
      <c r="S8341">
        <v>0</v>
      </c>
      <c r="T8341">
        <v>0</v>
      </c>
      <c r="U8341">
        <v>0</v>
      </c>
    </row>
    <row r="8342" spans="1:21" x14ac:dyDescent="0.25">
      <c r="A8342" t="s">
        <v>698</v>
      </c>
      <c r="B8342">
        <v>909</v>
      </c>
      <c r="E8342">
        <v>0</v>
      </c>
      <c r="J8342">
        <v>0</v>
      </c>
      <c r="O8342">
        <v>0</v>
      </c>
      <c r="T8342">
        <v>0</v>
      </c>
    </row>
    <row r="8343" spans="1:21" x14ac:dyDescent="0.25">
      <c r="A8343" t="s">
        <v>677</v>
      </c>
      <c r="B8343">
        <v>909</v>
      </c>
      <c r="E8343">
        <v>455</v>
      </c>
      <c r="J8343">
        <v>444</v>
      </c>
      <c r="O8343">
        <v>740</v>
      </c>
      <c r="T8343">
        <v>965</v>
      </c>
    </row>
    <row r="8344" spans="1:21" x14ac:dyDescent="0.25">
      <c r="A8344" t="s">
        <v>78</v>
      </c>
      <c r="B8344">
        <v>909</v>
      </c>
      <c r="E8344">
        <v>12.4</v>
      </c>
      <c r="J8344">
        <v>12.1</v>
      </c>
      <c r="O8344">
        <v>14.4</v>
      </c>
      <c r="T8344">
        <v>18.8</v>
      </c>
    </row>
    <row r="8345" spans="1:21" x14ac:dyDescent="0.25">
      <c r="A8345" t="s">
        <v>699</v>
      </c>
      <c r="B8345">
        <v>909</v>
      </c>
      <c r="F8345">
        <v>0</v>
      </c>
      <c r="K8345">
        <v>0</v>
      </c>
      <c r="P8345">
        <v>0</v>
      </c>
      <c r="U8345">
        <v>0</v>
      </c>
    </row>
    <row r="8346" spans="1:21" x14ac:dyDescent="0.25">
      <c r="A8346" t="s">
        <v>700</v>
      </c>
      <c r="B8346">
        <v>909</v>
      </c>
      <c r="D8346">
        <v>0</v>
      </c>
      <c r="E8346">
        <v>0</v>
      </c>
      <c r="F8346">
        <v>1</v>
      </c>
      <c r="I8346">
        <v>0</v>
      </c>
      <c r="J8346">
        <v>0</v>
      </c>
      <c r="K8346">
        <v>1</v>
      </c>
      <c r="N8346">
        <v>0</v>
      </c>
      <c r="O8346">
        <v>0</v>
      </c>
      <c r="P8346">
        <v>1</v>
      </c>
      <c r="S8346">
        <v>0</v>
      </c>
      <c r="T8346">
        <v>0</v>
      </c>
      <c r="U8346">
        <v>1</v>
      </c>
    </row>
    <row r="8347" spans="1:21" x14ac:dyDescent="0.25">
      <c r="A8347" t="s">
        <v>701</v>
      </c>
      <c r="B8347">
        <v>909</v>
      </c>
      <c r="D8347">
        <v>0</v>
      </c>
      <c r="E8347">
        <v>0</v>
      </c>
      <c r="F8347">
        <v>0</v>
      </c>
      <c r="I8347">
        <v>0</v>
      </c>
      <c r="J8347">
        <v>0</v>
      </c>
      <c r="K8347">
        <v>0</v>
      </c>
      <c r="N8347">
        <v>0</v>
      </c>
      <c r="O8347">
        <v>0</v>
      </c>
      <c r="P8347">
        <v>0</v>
      </c>
      <c r="S8347">
        <v>0</v>
      </c>
      <c r="T8347">
        <v>0</v>
      </c>
      <c r="U8347">
        <v>0</v>
      </c>
    </row>
    <row r="8348" spans="1:21" x14ac:dyDescent="0.25">
      <c r="A8348" t="s">
        <v>52</v>
      </c>
      <c r="B8348">
        <v>909</v>
      </c>
      <c r="D8348">
        <v>1</v>
      </c>
      <c r="E8348">
        <v>1</v>
      </c>
      <c r="F8348">
        <v>1</v>
      </c>
      <c r="I8348">
        <v>1</v>
      </c>
      <c r="J8348">
        <v>1</v>
      </c>
      <c r="K8348">
        <v>1</v>
      </c>
      <c r="N8348">
        <v>1</v>
      </c>
      <c r="O8348">
        <v>1</v>
      </c>
      <c r="P8348">
        <v>1</v>
      </c>
      <c r="S8348">
        <v>1</v>
      </c>
      <c r="T8348">
        <v>1</v>
      </c>
      <c r="U8348">
        <v>1</v>
      </c>
    </row>
    <row r="8349" spans="1:21" x14ac:dyDescent="0.25">
      <c r="A8349" t="s">
        <v>702</v>
      </c>
      <c r="B8349">
        <v>909</v>
      </c>
      <c r="D8349">
        <v>15</v>
      </c>
      <c r="E8349">
        <v>60</v>
      </c>
      <c r="F8349">
        <v>9</v>
      </c>
      <c r="I8349">
        <v>15</v>
      </c>
      <c r="J8349">
        <v>60</v>
      </c>
      <c r="K8349">
        <v>9</v>
      </c>
      <c r="N8349">
        <v>15</v>
      </c>
      <c r="O8349">
        <v>60</v>
      </c>
      <c r="P8349">
        <v>9</v>
      </c>
      <c r="S8349">
        <v>15</v>
      </c>
      <c r="T8349">
        <v>60</v>
      </c>
      <c r="U8349">
        <v>9</v>
      </c>
    </row>
    <row r="8350" spans="1:21" x14ac:dyDescent="0.25">
      <c r="A8350" t="s">
        <v>43</v>
      </c>
      <c r="B8350">
        <v>909</v>
      </c>
      <c r="D8350">
        <v>50</v>
      </c>
      <c r="E8350">
        <v>0</v>
      </c>
      <c r="I8350">
        <v>50</v>
      </c>
      <c r="J8350">
        <v>0</v>
      </c>
      <c r="N8350">
        <v>0</v>
      </c>
      <c r="O8350">
        <v>0</v>
      </c>
      <c r="S8350">
        <v>0</v>
      </c>
      <c r="T8350">
        <v>0</v>
      </c>
    </row>
    <row r="8351" spans="1:21" x14ac:dyDescent="0.25">
      <c r="A8351" t="s">
        <v>44</v>
      </c>
      <c r="B8351">
        <v>909</v>
      </c>
      <c r="D8351">
        <v>0</v>
      </c>
      <c r="E8351">
        <v>0</v>
      </c>
      <c r="I8351">
        <v>0</v>
      </c>
      <c r="J8351">
        <v>0</v>
      </c>
      <c r="N8351">
        <v>0</v>
      </c>
      <c r="O8351">
        <v>0</v>
      </c>
      <c r="S8351">
        <v>0</v>
      </c>
      <c r="T8351">
        <v>0</v>
      </c>
    </row>
    <row r="8352" spans="1:21" x14ac:dyDescent="0.25">
      <c r="A8352" t="s">
        <v>47</v>
      </c>
      <c r="B8352">
        <v>909</v>
      </c>
      <c r="D8352">
        <v>4</v>
      </c>
      <c r="E8352">
        <v>4</v>
      </c>
      <c r="I8352">
        <v>8</v>
      </c>
      <c r="J8352">
        <v>8</v>
      </c>
      <c r="N8352">
        <v>6</v>
      </c>
      <c r="O8352">
        <v>6</v>
      </c>
      <c r="S8352">
        <v>2</v>
      </c>
      <c r="T8352">
        <v>2</v>
      </c>
    </row>
    <row r="8353" spans="1:21" x14ac:dyDescent="0.25">
      <c r="A8353" t="s">
        <v>703</v>
      </c>
      <c r="B8353">
        <v>909</v>
      </c>
      <c r="D8353">
        <v>0</v>
      </c>
      <c r="E8353">
        <v>0</v>
      </c>
      <c r="I8353">
        <v>0</v>
      </c>
      <c r="J8353">
        <v>0</v>
      </c>
      <c r="N8353">
        <v>0</v>
      </c>
      <c r="O8353">
        <v>0</v>
      </c>
      <c r="S8353">
        <v>0</v>
      </c>
      <c r="T8353">
        <v>0</v>
      </c>
    </row>
    <row r="8354" spans="1:21" x14ac:dyDescent="0.25">
      <c r="A8354" t="s">
        <v>704</v>
      </c>
      <c r="B8354">
        <v>909</v>
      </c>
      <c r="D8354">
        <v>0</v>
      </c>
      <c r="E8354">
        <v>0</v>
      </c>
      <c r="I8354">
        <v>0</v>
      </c>
      <c r="J8354">
        <v>0</v>
      </c>
      <c r="N8354">
        <v>0</v>
      </c>
      <c r="O8354">
        <v>0</v>
      </c>
      <c r="S8354">
        <v>0</v>
      </c>
      <c r="T8354">
        <v>0</v>
      </c>
    </row>
    <row r="8355" spans="1:21" x14ac:dyDescent="0.25">
      <c r="A8355" t="s">
        <v>705</v>
      </c>
      <c r="B8355">
        <v>909</v>
      </c>
      <c r="D8355">
        <v>0</v>
      </c>
      <c r="E8355">
        <v>0</v>
      </c>
      <c r="I8355">
        <v>0</v>
      </c>
      <c r="J8355">
        <v>0</v>
      </c>
      <c r="N8355">
        <v>0</v>
      </c>
      <c r="O8355">
        <v>0</v>
      </c>
      <c r="S8355">
        <v>0</v>
      </c>
      <c r="T8355">
        <v>0</v>
      </c>
    </row>
    <row r="8356" spans="1:21" x14ac:dyDescent="0.25">
      <c r="A8356" t="s">
        <v>706</v>
      </c>
      <c r="B8356">
        <v>909</v>
      </c>
      <c r="D8356">
        <v>0</v>
      </c>
      <c r="E8356">
        <v>0</v>
      </c>
      <c r="I8356">
        <v>0</v>
      </c>
      <c r="J8356">
        <v>0</v>
      </c>
      <c r="N8356">
        <v>0</v>
      </c>
      <c r="O8356">
        <v>0</v>
      </c>
      <c r="S8356">
        <v>0</v>
      </c>
      <c r="T8356">
        <v>0</v>
      </c>
    </row>
    <row r="8357" spans="1:21" x14ac:dyDescent="0.25">
      <c r="A8357" t="s">
        <v>707</v>
      </c>
      <c r="B8357">
        <v>909</v>
      </c>
      <c r="D8357">
        <v>1</v>
      </c>
      <c r="E8357">
        <v>0</v>
      </c>
      <c r="I8357">
        <v>1</v>
      </c>
      <c r="J8357">
        <v>0</v>
      </c>
      <c r="N8357">
        <v>0</v>
      </c>
      <c r="O8357">
        <v>0</v>
      </c>
      <c r="S8357">
        <v>0</v>
      </c>
      <c r="T8357">
        <v>0</v>
      </c>
    </row>
    <row r="8358" spans="1:21" x14ac:dyDescent="0.25">
      <c r="A8358" t="s">
        <v>708</v>
      </c>
      <c r="B8358">
        <v>909</v>
      </c>
      <c r="D8358">
        <v>0</v>
      </c>
      <c r="I8358">
        <v>0</v>
      </c>
    </row>
    <row r="8359" spans="1:21" x14ac:dyDescent="0.25">
      <c r="A8359" t="s">
        <v>709</v>
      </c>
      <c r="B8359">
        <v>909</v>
      </c>
      <c r="D8359">
        <v>50</v>
      </c>
      <c r="I8359">
        <v>50</v>
      </c>
    </row>
    <row r="8360" spans="1:21" x14ac:dyDescent="0.25">
      <c r="A8360" t="s">
        <v>710</v>
      </c>
      <c r="B8360">
        <v>909</v>
      </c>
      <c r="D8360">
        <v>3</v>
      </c>
      <c r="I8360">
        <v>3</v>
      </c>
    </row>
    <row r="8361" spans="1:21" x14ac:dyDescent="0.25">
      <c r="A8361" t="s">
        <v>711</v>
      </c>
      <c r="B8361">
        <v>909</v>
      </c>
      <c r="D8361">
        <v>0</v>
      </c>
      <c r="I8361">
        <v>0</v>
      </c>
    </row>
    <row r="8362" spans="1:21" x14ac:dyDescent="0.25">
      <c r="A8362" t="s">
        <v>712</v>
      </c>
      <c r="B8362">
        <v>909</v>
      </c>
      <c r="D8362">
        <v>0</v>
      </c>
      <c r="I8362">
        <v>0</v>
      </c>
    </row>
    <row r="8363" spans="1:21" x14ac:dyDescent="0.25">
      <c r="A8363" t="s">
        <v>713</v>
      </c>
      <c r="B8363">
        <v>909</v>
      </c>
      <c r="D8363">
        <v>0</v>
      </c>
      <c r="I8363">
        <v>0</v>
      </c>
    </row>
    <row r="8364" spans="1:21" x14ac:dyDescent="0.25">
      <c r="A8364" t="s">
        <v>718</v>
      </c>
      <c r="B8364">
        <v>909</v>
      </c>
      <c r="E8364">
        <v>0</v>
      </c>
      <c r="J8364">
        <v>0</v>
      </c>
      <c r="O8364">
        <v>0</v>
      </c>
      <c r="T8364">
        <v>0</v>
      </c>
    </row>
    <row r="8365" spans="1:21" x14ac:dyDescent="0.25">
      <c r="A8365" t="s">
        <v>405</v>
      </c>
      <c r="B8365">
        <v>909</v>
      </c>
      <c r="E8365">
        <v>0</v>
      </c>
    </row>
    <row r="8366" spans="1:21" x14ac:dyDescent="0.25">
      <c r="A8366" t="s">
        <v>719</v>
      </c>
      <c r="B8366">
        <v>909</v>
      </c>
      <c r="D8366">
        <v>0</v>
      </c>
      <c r="E8366">
        <v>217</v>
      </c>
      <c r="F8366">
        <v>0</v>
      </c>
      <c r="I8366">
        <v>0</v>
      </c>
      <c r="J8366">
        <v>217</v>
      </c>
      <c r="K8366">
        <v>0</v>
      </c>
      <c r="N8366">
        <v>54</v>
      </c>
      <c r="O8366">
        <v>597</v>
      </c>
      <c r="P8366">
        <v>0</v>
      </c>
      <c r="S8366">
        <v>54</v>
      </c>
      <c r="T8366">
        <v>706</v>
      </c>
      <c r="U8366">
        <v>0</v>
      </c>
    </row>
    <row r="8367" spans="1:21" x14ac:dyDescent="0.25">
      <c r="A8367" t="s">
        <v>34</v>
      </c>
      <c r="B8367">
        <v>912</v>
      </c>
      <c r="D8367">
        <v>3</v>
      </c>
      <c r="E8367">
        <v>3</v>
      </c>
      <c r="F8367">
        <v>3</v>
      </c>
      <c r="I8367">
        <v>937</v>
      </c>
      <c r="J8367">
        <v>937</v>
      </c>
      <c r="K8367">
        <v>937</v>
      </c>
      <c r="N8367">
        <v>915</v>
      </c>
      <c r="O8367">
        <v>915</v>
      </c>
      <c r="P8367">
        <v>915</v>
      </c>
      <c r="S8367">
        <v>909</v>
      </c>
      <c r="T8367">
        <v>909</v>
      </c>
      <c r="U8367">
        <v>909</v>
      </c>
    </row>
    <row r="8368" spans="1:21" x14ac:dyDescent="0.25">
      <c r="A8368" t="s">
        <v>35</v>
      </c>
      <c r="B8368">
        <v>912</v>
      </c>
      <c r="D8368">
        <v>915</v>
      </c>
      <c r="E8368">
        <v>937</v>
      </c>
      <c r="F8368">
        <v>909</v>
      </c>
      <c r="I8368">
        <v>909</v>
      </c>
      <c r="J8368">
        <v>3</v>
      </c>
      <c r="K8368">
        <v>915</v>
      </c>
      <c r="N8368">
        <v>937</v>
      </c>
      <c r="O8368">
        <v>909</v>
      </c>
      <c r="P8368">
        <v>3</v>
      </c>
      <c r="S8368">
        <v>3</v>
      </c>
      <c r="T8368">
        <v>915</v>
      </c>
      <c r="U8368">
        <v>937</v>
      </c>
    </row>
    <row r="8369" spans="1:21" x14ac:dyDescent="0.25">
      <c r="A8369" t="s">
        <v>36</v>
      </c>
      <c r="B8369">
        <v>912</v>
      </c>
      <c r="D8369">
        <v>1</v>
      </c>
      <c r="E8369">
        <v>1</v>
      </c>
      <c r="F8369">
        <v>1</v>
      </c>
      <c r="I8369">
        <v>1</v>
      </c>
      <c r="J8369">
        <v>1</v>
      </c>
      <c r="K8369">
        <v>0</v>
      </c>
      <c r="N8369">
        <v>1</v>
      </c>
      <c r="O8369">
        <v>2</v>
      </c>
      <c r="P8369">
        <v>0</v>
      </c>
      <c r="S8369">
        <v>1</v>
      </c>
      <c r="T8369">
        <v>2</v>
      </c>
      <c r="U8369">
        <v>1</v>
      </c>
    </row>
    <row r="8370" spans="1:21" x14ac:dyDescent="0.25">
      <c r="A8370" t="s">
        <v>37</v>
      </c>
      <c r="B8370">
        <v>912</v>
      </c>
      <c r="D8370">
        <v>0</v>
      </c>
      <c r="E8370">
        <v>0</v>
      </c>
      <c r="I8370">
        <v>0</v>
      </c>
      <c r="J8370">
        <v>2</v>
      </c>
      <c r="N8370">
        <v>0</v>
      </c>
      <c r="O8370">
        <v>2</v>
      </c>
      <c r="S8370">
        <v>0</v>
      </c>
      <c r="T8370">
        <v>0</v>
      </c>
    </row>
    <row r="8371" spans="1:21" x14ac:dyDescent="0.25">
      <c r="A8371" t="s">
        <v>38</v>
      </c>
      <c r="B8371">
        <v>912</v>
      </c>
      <c r="D8371">
        <v>12</v>
      </c>
      <c r="E8371">
        <v>12</v>
      </c>
      <c r="F8371">
        <v>12</v>
      </c>
      <c r="I8371">
        <v>12</v>
      </c>
      <c r="J8371">
        <v>12</v>
      </c>
      <c r="K8371">
        <v>12</v>
      </c>
      <c r="N8371">
        <v>12</v>
      </c>
      <c r="O8371">
        <v>12</v>
      </c>
      <c r="P8371">
        <v>12</v>
      </c>
      <c r="S8371">
        <v>12</v>
      </c>
      <c r="T8371">
        <v>12</v>
      </c>
      <c r="U8371">
        <v>12</v>
      </c>
    </row>
    <row r="8372" spans="1:21" x14ac:dyDescent="0.25">
      <c r="A8372" t="s">
        <v>39</v>
      </c>
      <c r="B8372">
        <v>912</v>
      </c>
      <c r="D8372">
        <v>190</v>
      </c>
      <c r="F8372">
        <v>190</v>
      </c>
      <c r="I8372">
        <v>125</v>
      </c>
      <c r="N8372">
        <v>175</v>
      </c>
      <c r="S8372">
        <v>175</v>
      </c>
      <c r="U8372">
        <v>175</v>
      </c>
    </row>
    <row r="8373" spans="1:21" x14ac:dyDescent="0.25">
      <c r="A8373" t="s">
        <v>694</v>
      </c>
      <c r="B8373">
        <v>912</v>
      </c>
      <c r="D8373">
        <v>25</v>
      </c>
      <c r="F8373">
        <v>25</v>
      </c>
      <c r="I8373">
        <v>25</v>
      </c>
      <c r="N8373">
        <v>25</v>
      </c>
      <c r="S8373">
        <v>25</v>
      </c>
      <c r="U8373">
        <v>25</v>
      </c>
    </row>
    <row r="8374" spans="1:21" x14ac:dyDescent="0.25">
      <c r="A8374" t="s">
        <v>40</v>
      </c>
      <c r="B8374">
        <v>912</v>
      </c>
      <c r="D8374">
        <v>1</v>
      </c>
      <c r="F8374">
        <v>1</v>
      </c>
      <c r="I8374">
        <v>1</v>
      </c>
      <c r="N8374">
        <v>1</v>
      </c>
      <c r="S8374">
        <v>1</v>
      </c>
      <c r="U8374">
        <v>1</v>
      </c>
    </row>
    <row r="8375" spans="1:21" x14ac:dyDescent="0.25">
      <c r="A8375" t="s">
        <v>41</v>
      </c>
      <c r="B8375">
        <v>912</v>
      </c>
    </row>
    <row r="8376" spans="1:21" x14ac:dyDescent="0.25">
      <c r="A8376" t="s">
        <v>42</v>
      </c>
      <c r="B8376">
        <v>912</v>
      </c>
      <c r="E8376">
        <v>30</v>
      </c>
      <c r="J8376">
        <v>25</v>
      </c>
      <c r="O8376">
        <v>30</v>
      </c>
      <c r="T8376">
        <v>30</v>
      </c>
    </row>
    <row r="8377" spans="1:21" x14ac:dyDescent="0.25">
      <c r="A8377" t="s">
        <v>45</v>
      </c>
      <c r="B8377">
        <v>912</v>
      </c>
      <c r="E8377">
        <v>4</v>
      </c>
      <c r="J8377">
        <v>8</v>
      </c>
      <c r="O8377">
        <v>6</v>
      </c>
      <c r="T8377">
        <v>2</v>
      </c>
    </row>
    <row r="8378" spans="1:21" x14ac:dyDescent="0.25">
      <c r="A8378" t="s">
        <v>46</v>
      </c>
      <c r="B8378">
        <v>912</v>
      </c>
      <c r="D8378">
        <v>4</v>
      </c>
      <c r="F8378">
        <v>4</v>
      </c>
      <c r="I8378">
        <v>8</v>
      </c>
      <c r="N8378">
        <v>6</v>
      </c>
      <c r="S8378">
        <v>2</v>
      </c>
      <c r="U8378">
        <v>2</v>
      </c>
    </row>
    <row r="8379" spans="1:21" x14ac:dyDescent="0.25">
      <c r="A8379" t="s">
        <v>49</v>
      </c>
      <c r="B8379">
        <v>912</v>
      </c>
      <c r="D8379">
        <v>5</v>
      </c>
      <c r="E8379">
        <v>5</v>
      </c>
      <c r="F8379">
        <v>5</v>
      </c>
      <c r="I8379">
        <v>4</v>
      </c>
      <c r="J8379">
        <v>5</v>
      </c>
      <c r="K8379">
        <v>4</v>
      </c>
      <c r="N8379">
        <v>4.5</v>
      </c>
      <c r="O8379">
        <v>4.5</v>
      </c>
      <c r="P8379">
        <v>4</v>
      </c>
      <c r="S8379">
        <v>5.5</v>
      </c>
      <c r="T8379">
        <v>4.5</v>
      </c>
      <c r="U8379">
        <v>5.5</v>
      </c>
    </row>
    <row r="8380" spans="1:21" x14ac:dyDescent="0.25">
      <c r="A8380" t="s">
        <v>695</v>
      </c>
      <c r="B8380">
        <v>912</v>
      </c>
      <c r="D8380">
        <v>0</v>
      </c>
      <c r="E8380">
        <v>0</v>
      </c>
      <c r="F8380">
        <v>0</v>
      </c>
      <c r="I8380">
        <v>-1</v>
      </c>
      <c r="J8380">
        <v>0</v>
      </c>
      <c r="K8380">
        <v>0</v>
      </c>
      <c r="N8380">
        <v>-1</v>
      </c>
      <c r="O8380">
        <v>-1</v>
      </c>
      <c r="P8380">
        <v>0</v>
      </c>
      <c r="S8380">
        <v>0</v>
      </c>
      <c r="T8380">
        <v>-1</v>
      </c>
      <c r="U8380">
        <v>0</v>
      </c>
    </row>
    <row r="8381" spans="1:21" x14ac:dyDescent="0.25">
      <c r="A8381" t="s">
        <v>48</v>
      </c>
      <c r="B8381">
        <v>912</v>
      </c>
      <c r="D8381">
        <v>1900</v>
      </c>
      <c r="E8381">
        <v>1900</v>
      </c>
      <c r="F8381">
        <v>1900</v>
      </c>
      <c r="I8381">
        <v>1900</v>
      </c>
      <c r="J8381">
        <v>1900</v>
      </c>
      <c r="K8381">
        <v>1900</v>
      </c>
      <c r="N8381">
        <v>1900</v>
      </c>
      <c r="O8381">
        <v>1900</v>
      </c>
      <c r="P8381">
        <v>1900</v>
      </c>
      <c r="S8381">
        <v>1900</v>
      </c>
      <c r="T8381">
        <v>1900</v>
      </c>
      <c r="U8381">
        <v>1900</v>
      </c>
    </row>
    <row r="8382" spans="1:21" x14ac:dyDescent="0.25">
      <c r="A8382" t="s">
        <v>696</v>
      </c>
      <c r="B8382">
        <v>912</v>
      </c>
      <c r="D8382">
        <v>1863</v>
      </c>
      <c r="E8382">
        <v>1863</v>
      </c>
      <c r="F8382">
        <v>1863</v>
      </c>
      <c r="I8382">
        <v>1770</v>
      </c>
      <c r="J8382">
        <v>1583</v>
      </c>
      <c r="K8382">
        <v>0</v>
      </c>
      <c r="N8382">
        <v>1770</v>
      </c>
      <c r="O8382">
        <v>3539</v>
      </c>
      <c r="P8382">
        <v>0</v>
      </c>
      <c r="S8382">
        <v>1863</v>
      </c>
      <c r="T8382">
        <v>3539</v>
      </c>
      <c r="U8382">
        <v>1583</v>
      </c>
    </row>
    <row r="8383" spans="1:21" x14ac:dyDescent="0.25">
      <c r="A8383" t="s">
        <v>50</v>
      </c>
      <c r="B8383">
        <v>912</v>
      </c>
      <c r="D8383">
        <v>1863</v>
      </c>
      <c r="E8383">
        <v>1863</v>
      </c>
      <c r="F8383">
        <v>1863</v>
      </c>
      <c r="I8383">
        <v>1410</v>
      </c>
      <c r="J8383">
        <v>1583</v>
      </c>
      <c r="K8383">
        <v>0</v>
      </c>
      <c r="N8383">
        <v>589</v>
      </c>
      <c r="O8383">
        <v>3539</v>
      </c>
      <c r="P8383">
        <v>0</v>
      </c>
      <c r="S8383">
        <v>1863</v>
      </c>
      <c r="T8383">
        <v>3539</v>
      </c>
      <c r="U8383">
        <v>1583</v>
      </c>
    </row>
    <row r="8384" spans="1:21" x14ac:dyDescent="0.25">
      <c r="A8384" t="s">
        <v>697</v>
      </c>
      <c r="B8384">
        <v>912</v>
      </c>
      <c r="D8384">
        <v>1</v>
      </c>
      <c r="E8384">
        <v>1</v>
      </c>
      <c r="F8384">
        <v>1</v>
      </c>
      <c r="I8384">
        <v>1</v>
      </c>
      <c r="J8384">
        <v>1</v>
      </c>
      <c r="K8384">
        <v>1</v>
      </c>
      <c r="N8384">
        <v>1</v>
      </c>
      <c r="O8384">
        <v>1</v>
      </c>
      <c r="P8384">
        <v>1</v>
      </c>
      <c r="S8384">
        <v>1</v>
      </c>
      <c r="T8384">
        <v>1</v>
      </c>
      <c r="U8384">
        <v>1</v>
      </c>
    </row>
    <row r="8385" spans="1:21" x14ac:dyDescent="0.25">
      <c r="A8385" t="s">
        <v>51</v>
      </c>
      <c r="B8385">
        <v>912</v>
      </c>
      <c r="D8385">
        <v>0</v>
      </c>
      <c r="E8385">
        <v>0</v>
      </c>
      <c r="F8385">
        <v>0</v>
      </c>
      <c r="I8385">
        <v>0</v>
      </c>
      <c r="J8385">
        <v>152</v>
      </c>
      <c r="K8385">
        <v>0</v>
      </c>
      <c r="N8385">
        <v>0</v>
      </c>
      <c r="O8385">
        <v>0</v>
      </c>
      <c r="P8385">
        <v>0</v>
      </c>
      <c r="S8385">
        <v>0</v>
      </c>
      <c r="T8385">
        <v>0</v>
      </c>
      <c r="U8385">
        <v>72</v>
      </c>
    </row>
    <row r="8386" spans="1:21" x14ac:dyDescent="0.25">
      <c r="A8386" t="s">
        <v>53</v>
      </c>
      <c r="B8386">
        <v>912</v>
      </c>
      <c r="D8386">
        <v>0</v>
      </c>
      <c r="E8386">
        <v>0</v>
      </c>
      <c r="F8386">
        <v>0</v>
      </c>
      <c r="I8386">
        <v>74</v>
      </c>
      <c r="J8386">
        <v>0</v>
      </c>
      <c r="K8386">
        <v>29</v>
      </c>
      <c r="N8386">
        <v>30</v>
      </c>
      <c r="O8386">
        <v>489</v>
      </c>
      <c r="P8386">
        <v>0</v>
      </c>
      <c r="S8386">
        <v>0</v>
      </c>
      <c r="T8386">
        <v>700</v>
      </c>
      <c r="U8386">
        <v>66</v>
      </c>
    </row>
    <row r="8387" spans="1:21" x14ac:dyDescent="0.25">
      <c r="A8387" t="s">
        <v>54</v>
      </c>
      <c r="B8387">
        <v>912</v>
      </c>
      <c r="D8387">
        <v>0</v>
      </c>
      <c r="E8387">
        <v>0</v>
      </c>
      <c r="F8387">
        <v>0</v>
      </c>
      <c r="I8387">
        <v>0</v>
      </c>
      <c r="J8387">
        <v>0</v>
      </c>
      <c r="K8387">
        <v>0</v>
      </c>
      <c r="N8387">
        <v>0</v>
      </c>
      <c r="O8387">
        <v>0</v>
      </c>
      <c r="P8387">
        <v>0</v>
      </c>
      <c r="S8387">
        <v>0</v>
      </c>
      <c r="T8387">
        <v>0</v>
      </c>
      <c r="U8387">
        <v>0</v>
      </c>
    </row>
    <row r="8388" spans="1:21" x14ac:dyDescent="0.25">
      <c r="A8388" t="s">
        <v>55</v>
      </c>
      <c r="B8388">
        <v>912</v>
      </c>
      <c r="D8388">
        <v>0</v>
      </c>
      <c r="E8388">
        <v>0</v>
      </c>
      <c r="F8388">
        <v>0</v>
      </c>
      <c r="I8388">
        <v>0</v>
      </c>
      <c r="J8388">
        <v>0</v>
      </c>
      <c r="K8388">
        <v>0</v>
      </c>
      <c r="N8388">
        <v>0</v>
      </c>
      <c r="O8388">
        <v>0</v>
      </c>
      <c r="P8388">
        <v>0</v>
      </c>
      <c r="S8388">
        <v>0</v>
      </c>
      <c r="T8388">
        <v>0</v>
      </c>
      <c r="U8388">
        <v>0</v>
      </c>
    </row>
    <row r="8389" spans="1:21" x14ac:dyDescent="0.25">
      <c r="A8389" t="s">
        <v>56</v>
      </c>
      <c r="B8389">
        <v>912</v>
      </c>
      <c r="D8389">
        <v>0.92</v>
      </c>
      <c r="E8389">
        <v>0.92</v>
      </c>
      <c r="F8389">
        <v>0.92</v>
      </c>
      <c r="I8389">
        <v>0.92</v>
      </c>
      <c r="J8389">
        <v>0.92</v>
      </c>
      <c r="K8389">
        <v>0.92</v>
      </c>
      <c r="N8389">
        <v>0.92</v>
      </c>
      <c r="O8389">
        <v>0.92</v>
      </c>
      <c r="P8389">
        <v>0.92</v>
      </c>
      <c r="S8389">
        <v>0.92</v>
      </c>
      <c r="T8389">
        <v>0.92</v>
      </c>
      <c r="U8389">
        <v>0.92</v>
      </c>
    </row>
    <row r="8390" spans="1:21" x14ac:dyDescent="0.25">
      <c r="A8390" t="s">
        <v>57</v>
      </c>
      <c r="B8390">
        <v>912</v>
      </c>
      <c r="D8390">
        <v>100</v>
      </c>
      <c r="E8390">
        <v>100</v>
      </c>
      <c r="F8390">
        <v>100</v>
      </c>
      <c r="I8390">
        <v>100</v>
      </c>
      <c r="J8390">
        <v>100</v>
      </c>
      <c r="K8390">
        <v>100</v>
      </c>
      <c r="N8390">
        <v>100</v>
      </c>
      <c r="O8390">
        <v>100</v>
      </c>
      <c r="P8390">
        <v>100</v>
      </c>
      <c r="S8390">
        <v>100</v>
      </c>
      <c r="T8390">
        <v>100</v>
      </c>
      <c r="U8390">
        <v>100</v>
      </c>
    </row>
    <row r="8391" spans="1:21" x14ac:dyDescent="0.25">
      <c r="A8391" t="s">
        <v>58</v>
      </c>
      <c r="B8391">
        <v>912</v>
      </c>
      <c r="D8391">
        <v>2</v>
      </c>
      <c r="E8391">
        <v>2</v>
      </c>
      <c r="F8391">
        <v>2</v>
      </c>
      <c r="I8391">
        <v>2</v>
      </c>
      <c r="J8391">
        <v>2</v>
      </c>
      <c r="K8391">
        <v>2</v>
      </c>
      <c r="N8391">
        <v>2</v>
      </c>
      <c r="O8391">
        <v>2</v>
      </c>
      <c r="P8391">
        <v>2</v>
      </c>
      <c r="S8391">
        <v>2</v>
      </c>
      <c r="T8391">
        <v>2</v>
      </c>
      <c r="U8391">
        <v>2</v>
      </c>
    </row>
    <row r="8392" spans="1:21" x14ac:dyDescent="0.25">
      <c r="A8392" t="s">
        <v>59</v>
      </c>
      <c r="B8392">
        <v>912</v>
      </c>
      <c r="D8392">
        <v>0</v>
      </c>
      <c r="E8392">
        <v>0</v>
      </c>
      <c r="F8392">
        <v>0</v>
      </c>
      <c r="I8392">
        <v>0</v>
      </c>
      <c r="J8392">
        <v>0</v>
      </c>
      <c r="K8392">
        <v>0</v>
      </c>
      <c r="N8392">
        <v>0</v>
      </c>
      <c r="O8392">
        <v>0</v>
      </c>
      <c r="P8392">
        <v>0</v>
      </c>
      <c r="S8392">
        <v>0</v>
      </c>
      <c r="T8392">
        <v>0</v>
      </c>
      <c r="U8392">
        <v>0</v>
      </c>
    </row>
    <row r="8393" spans="1:21" x14ac:dyDescent="0.25">
      <c r="A8393" t="s">
        <v>698</v>
      </c>
      <c r="B8393">
        <v>912</v>
      </c>
      <c r="E8393">
        <v>0</v>
      </c>
      <c r="J8393">
        <v>0</v>
      </c>
      <c r="O8393">
        <v>0</v>
      </c>
      <c r="T8393">
        <v>0</v>
      </c>
    </row>
    <row r="8394" spans="1:21" x14ac:dyDescent="0.25">
      <c r="A8394" t="s">
        <v>677</v>
      </c>
      <c r="B8394">
        <v>912</v>
      </c>
      <c r="E8394">
        <v>468</v>
      </c>
      <c r="J8394">
        <v>436</v>
      </c>
      <c r="O8394">
        <v>785</v>
      </c>
      <c r="T8394">
        <v>740</v>
      </c>
    </row>
    <row r="8395" spans="1:21" x14ac:dyDescent="0.25">
      <c r="A8395" t="s">
        <v>78</v>
      </c>
      <c r="B8395">
        <v>912</v>
      </c>
      <c r="E8395">
        <v>10.6</v>
      </c>
      <c r="J8395">
        <v>11.9</v>
      </c>
      <c r="O8395">
        <v>17.8</v>
      </c>
      <c r="T8395">
        <v>16.8</v>
      </c>
    </row>
    <row r="8396" spans="1:21" x14ac:dyDescent="0.25">
      <c r="A8396" t="s">
        <v>699</v>
      </c>
      <c r="B8396">
        <v>912</v>
      </c>
      <c r="F8396">
        <v>0</v>
      </c>
      <c r="K8396">
        <v>0</v>
      </c>
      <c r="P8396">
        <v>0</v>
      </c>
      <c r="U8396">
        <v>0</v>
      </c>
    </row>
    <row r="8397" spans="1:21" x14ac:dyDescent="0.25">
      <c r="A8397" t="s">
        <v>700</v>
      </c>
      <c r="B8397">
        <v>912</v>
      </c>
      <c r="D8397">
        <v>0</v>
      </c>
      <c r="E8397">
        <v>0</v>
      </c>
      <c r="F8397">
        <v>1</v>
      </c>
      <c r="I8397">
        <v>0</v>
      </c>
      <c r="J8397">
        <v>0</v>
      </c>
      <c r="K8397">
        <v>1</v>
      </c>
      <c r="N8397">
        <v>0</v>
      </c>
      <c r="O8397">
        <v>0</v>
      </c>
      <c r="P8397">
        <v>1</v>
      </c>
      <c r="S8397">
        <v>0</v>
      </c>
      <c r="T8397">
        <v>0</v>
      </c>
      <c r="U8397">
        <v>1</v>
      </c>
    </row>
    <row r="8398" spans="1:21" x14ac:dyDescent="0.25">
      <c r="A8398" t="s">
        <v>701</v>
      </c>
      <c r="B8398">
        <v>912</v>
      </c>
      <c r="D8398">
        <v>0</v>
      </c>
      <c r="E8398">
        <v>0</v>
      </c>
      <c r="F8398">
        <v>0</v>
      </c>
      <c r="I8398">
        <v>0</v>
      </c>
      <c r="J8398">
        <v>0</v>
      </c>
      <c r="K8398">
        <v>0</v>
      </c>
      <c r="N8398">
        <v>0</v>
      </c>
      <c r="O8398">
        <v>0</v>
      </c>
      <c r="P8398">
        <v>0</v>
      </c>
      <c r="S8398">
        <v>0</v>
      </c>
      <c r="T8398">
        <v>0</v>
      </c>
      <c r="U8398">
        <v>0</v>
      </c>
    </row>
    <row r="8399" spans="1:21" x14ac:dyDescent="0.25">
      <c r="A8399" t="s">
        <v>52</v>
      </c>
      <c r="B8399">
        <v>912</v>
      </c>
      <c r="D8399">
        <v>1</v>
      </c>
      <c r="E8399">
        <v>1</v>
      </c>
      <c r="F8399">
        <v>1</v>
      </c>
      <c r="I8399">
        <v>1</v>
      </c>
      <c r="J8399">
        <v>1</v>
      </c>
      <c r="K8399">
        <v>1</v>
      </c>
      <c r="N8399">
        <v>1</v>
      </c>
      <c r="O8399">
        <v>1</v>
      </c>
      <c r="P8399">
        <v>1</v>
      </c>
      <c r="S8399">
        <v>1</v>
      </c>
      <c r="T8399">
        <v>1</v>
      </c>
      <c r="U8399">
        <v>1</v>
      </c>
    </row>
    <row r="8400" spans="1:21" x14ac:dyDescent="0.25">
      <c r="A8400" t="s">
        <v>702</v>
      </c>
      <c r="B8400">
        <v>912</v>
      </c>
      <c r="D8400">
        <v>15</v>
      </c>
      <c r="E8400">
        <v>60</v>
      </c>
      <c r="F8400">
        <v>9</v>
      </c>
      <c r="I8400">
        <v>15</v>
      </c>
      <c r="J8400">
        <v>60</v>
      </c>
      <c r="K8400">
        <v>9</v>
      </c>
      <c r="N8400">
        <v>15</v>
      </c>
      <c r="O8400">
        <v>60</v>
      </c>
      <c r="P8400">
        <v>9</v>
      </c>
      <c r="S8400">
        <v>15</v>
      </c>
      <c r="T8400">
        <v>60</v>
      </c>
      <c r="U8400">
        <v>9</v>
      </c>
    </row>
    <row r="8401" spans="1:21" x14ac:dyDescent="0.25">
      <c r="A8401" t="s">
        <v>43</v>
      </c>
      <c r="B8401">
        <v>912</v>
      </c>
      <c r="D8401">
        <v>0</v>
      </c>
      <c r="E8401">
        <v>0</v>
      </c>
      <c r="F8401">
        <v>0</v>
      </c>
      <c r="I8401">
        <v>0</v>
      </c>
      <c r="J8401">
        <v>0</v>
      </c>
      <c r="N8401">
        <v>0</v>
      </c>
      <c r="O8401">
        <v>0</v>
      </c>
      <c r="S8401">
        <v>0</v>
      </c>
      <c r="T8401">
        <v>0</v>
      </c>
      <c r="U8401">
        <v>0</v>
      </c>
    </row>
    <row r="8402" spans="1:21" x14ac:dyDescent="0.25">
      <c r="A8402" t="s">
        <v>44</v>
      </c>
      <c r="B8402">
        <v>912</v>
      </c>
      <c r="D8402">
        <v>0</v>
      </c>
      <c r="E8402">
        <v>0</v>
      </c>
      <c r="F8402">
        <v>0</v>
      </c>
      <c r="I8402">
        <v>0</v>
      </c>
      <c r="J8402">
        <v>0</v>
      </c>
      <c r="N8402">
        <v>0</v>
      </c>
      <c r="O8402">
        <v>0</v>
      </c>
      <c r="S8402">
        <v>0</v>
      </c>
      <c r="T8402">
        <v>0</v>
      </c>
      <c r="U8402">
        <v>0</v>
      </c>
    </row>
    <row r="8403" spans="1:21" x14ac:dyDescent="0.25">
      <c r="A8403" t="s">
        <v>47</v>
      </c>
      <c r="B8403">
        <v>912</v>
      </c>
      <c r="D8403">
        <v>4</v>
      </c>
      <c r="E8403">
        <v>4</v>
      </c>
      <c r="F8403">
        <v>4</v>
      </c>
      <c r="I8403">
        <v>8</v>
      </c>
      <c r="J8403">
        <v>8</v>
      </c>
      <c r="N8403">
        <v>6</v>
      </c>
      <c r="O8403">
        <v>6</v>
      </c>
      <c r="S8403">
        <v>2</v>
      </c>
      <c r="T8403">
        <v>2</v>
      </c>
      <c r="U8403">
        <v>2</v>
      </c>
    </row>
    <row r="8404" spans="1:21" x14ac:dyDescent="0.25">
      <c r="A8404" t="s">
        <v>703</v>
      </c>
      <c r="B8404">
        <v>912</v>
      </c>
      <c r="D8404">
        <v>0</v>
      </c>
      <c r="E8404">
        <v>0</v>
      </c>
      <c r="F8404">
        <v>0</v>
      </c>
      <c r="I8404">
        <v>0</v>
      </c>
      <c r="J8404">
        <v>0</v>
      </c>
      <c r="N8404">
        <v>0</v>
      </c>
      <c r="O8404">
        <v>0</v>
      </c>
      <c r="S8404">
        <v>0</v>
      </c>
      <c r="T8404">
        <v>0</v>
      </c>
      <c r="U8404">
        <v>0</v>
      </c>
    </row>
    <row r="8405" spans="1:21" x14ac:dyDescent="0.25">
      <c r="A8405" t="s">
        <v>704</v>
      </c>
      <c r="B8405">
        <v>912</v>
      </c>
      <c r="D8405">
        <v>0</v>
      </c>
      <c r="E8405">
        <v>0</v>
      </c>
      <c r="F8405">
        <v>0</v>
      </c>
      <c r="I8405">
        <v>0</v>
      </c>
      <c r="J8405">
        <v>0</v>
      </c>
      <c r="N8405">
        <v>0</v>
      </c>
      <c r="O8405">
        <v>0</v>
      </c>
      <c r="S8405">
        <v>0</v>
      </c>
      <c r="T8405">
        <v>0</v>
      </c>
      <c r="U8405">
        <v>0</v>
      </c>
    </row>
    <row r="8406" spans="1:21" x14ac:dyDescent="0.25">
      <c r="A8406" t="s">
        <v>705</v>
      </c>
      <c r="B8406">
        <v>912</v>
      </c>
      <c r="D8406">
        <v>0</v>
      </c>
      <c r="E8406">
        <v>0</v>
      </c>
      <c r="F8406">
        <v>0</v>
      </c>
      <c r="I8406">
        <v>0</v>
      </c>
      <c r="J8406">
        <v>0</v>
      </c>
      <c r="N8406">
        <v>0</v>
      </c>
      <c r="O8406">
        <v>0</v>
      </c>
      <c r="S8406">
        <v>0</v>
      </c>
      <c r="T8406">
        <v>0</v>
      </c>
      <c r="U8406">
        <v>0</v>
      </c>
    </row>
    <row r="8407" spans="1:21" x14ac:dyDescent="0.25">
      <c r="A8407" t="s">
        <v>706</v>
      </c>
      <c r="B8407">
        <v>912</v>
      </c>
      <c r="D8407">
        <v>0</v>
      </c>
      <c r="E8407">
        <v>0</v>
      </c>
      <c r="F8407">
        <v>0</v>
      </c>
      <c r="I8407">
        <v>0</v>
      </c>
      <c r="J8407">
        <v>0</v>
      </c>
      <c r="N8407">
        <v>0</v>
      </c>
      <c r="O8407">
        <v>0</v>
      </c>
      <c r="S8407">
        <v>0</v>
      </c>
      <c r="T8407">
        <v>0</v>
      </c>
      <c r="U8407">
        <v>0</v>
      </c>
    </row>
    <row r="8408" spans="1:21" x14ac:dyDescent="0.25">
      <c r="A8408" t="s">
        <v>707</v>
      </c>
      <c r="B8408">
        <v>912</v>
      </c>
      <c r="D8408">
        <v>0</v>
      </c>
      <c r="E8408">
        <v>0</v>
      </c>
      <c r="F8408">
        <v>0</v>
      </c>
      <c r="I8408">
        <v>0</v>
      </c>
      <c r="J8408">
        <v>0</v>
      </c>
      <c r="N8408">
        <v>0</v>
      </c>
      <c r="O8408">
        <v>0</v>
      </c>
      <c r="S8408">
        <v>0</v>
      </c>
      <c r="T8408">
        <v>0</v>
      </c>
      <c r="U8408">
        <v>0</v>
      </c>
    </row>
    <row r="8409" spans="1:21" x14ac:dyDescent="0.25">
      <c r="A8409" t="s">
        <v>718</v>
      </c>
      <c r="B8409">
        <v>912</v>
      </c>
      <c r="E8409">
        <v>0</v>
      </c>
      <c r="J8409">
        <v>0</v>
      </c>
      <c r="O8409">
        <v>0</v>
      </c>
      <c r="T8409">
        <v>0</v>
      </c>
    </row>
    <row r="8410" spans="1:21" x14ac:dyDescent="0.25">
      <c r="A8410" t="s">
        <v>405</v>
      </c>
      <c r="B8410">
        <v>912</v>
      </c>
      <c r="E8410">
        <v>0</v>
      </c>
    </row>
    <row r="8411" spans="1:21" x14ac:dyDescent="0.25">
      <c r="A8411" t="s">
        <v>719</v>
      </c>
      <c r="B8411">
        <v>912</v>
      </c>
      <c r="D8411">
        <v>0</v>
      </c>
      <c r="E8411">
        <v>0</v>
      </c>
      <c r="F8411">
        <v>0</v>
      </c>
      <c r="I8411">
        <v>80</v>
      </c>
      <c r="J8411">
        <v>32</v>
      </c>
      <c r="K8411">
        <v>0</v>
      </c>
      <c r="N8411">
        <v>33</v>
      </c>
      <c r="O8411">
        <v>532</v>
      </c>
      <c r="P8411">
        <v>0</v>
      </c>
      <c r="S8411">
        <v>0</v>
      </c>
      <c r="T8411">
        <v>761</v>
      </c>
      <c r="U8411">
        <v>72</v>
      </c>
    </row>
    <row r="8412" spans="1:21" x14ac:dyDescent="0.25">
      <c r="A8412" t="s">
        <v>34</v>
      </c>
      <c r="B8412">
        <v>915</v>
      </c>
      <c r="D8412">
        <v>229</v>
      </c>
      <c r="E8412">
        <v>229</v>
      </c>
      <c r="F8412">
        <v>229</v>
      </c>
      <c r="I8412">
        <v>12</v>
      </c>
      <c r="J8412">
        <v>12</v>
      </c>
      <c r="K8412">
        <v>12</v>
      </c>
      <c r="N8412">
        <v>918</v>
      </c>
      <c r="O8412">
        <v>918</v>
      </c>
      <c r="P8412">
        <v>918</v>
      </c>
      <c r="S8412">
        <v>912</v>
      </c>
      <c r="T8412">
        <v>912</v>
      </c>
      <c r="U8412">
        <v>912</v>
      </c>
    </row>
    <row r="8413" spans="1:21" x14ac:dyDescent="0.25">
      <c r="A8413" t="s">
        <v>35</v>
      </c>
      <c r="B8413">
        <v>915</v>
      </c>
      <c r="D8413">
        <v>918</v>
      </c>
      <c r="E8413">
        <v>12</v>
      </c>
      <c r="F8413">
        <v>912</v>
      </c>
      <c r="I8413">
        <v>912</v>
      </c>
      <c r="J8413">
        <v>229</v>
      </c>
      <c r="K8413">
        <v>918</v>
      </c>
      <c r="N8413">
        <v>12</v>
      </c>
      <c r="O8413">
        <v>912</v>
      </c>
      <c r="P8413">
        <v>229</v>
      </c>
      <c r="S8413">
        <v>229</v>
      </c>
      <c r="T8413">
        <v>918</v>
      </c>
      <c r="U8413">
        <v>12</v>
      </c>
    </row>
    <row r="8414" spans="1:21" x14ac:dyDescent="0.25">
      <c r="A8414" t="s">
        <v>36</v>
      </c>
      <c r="B8414">
        <v>915</v>
      </c>
      <c r="D8414">
        <v>0</v>
      </c>
      <c r="E8414">
        <v>1</v>
      </c>
      <c r="F8414">
        <v>0</v>
      </c>
      <c r="I8414">
        <v>0</v>
      </c>
      <c r="J8414">
        <v>1</v>
      </c>
      <c r="K8414">
        <v>0</v>
      </c>
      <c r="N8414">
        <v>0</v>
      </c>
      <c r="O8414">
        <v>2</v>
      </c>
      <c r="P8414">
        <v>0</v>
      </c>
      <c r="S8414">
        <v>0</v>
      </c>
      <c r="T8414">
        <v>2</v>
      </c>
      <c r="U8414">
        <v>0</v>
      </c>
    </row>
    <row r="8415" spans="1:21" x14ac:dyDescent="0.25">
      <c r="A8415" t="s">
        <v>37</v>
      </c>
      <c r="B8415">
        <v>915</v>
      </c>
      <c r="D8415">
        <v>0</v>
      </c>
      <c r="E8415">
        <v>3</v>
      </c>
      <c r="I8415">
        <v>0</v>
      </c>
      <c r="J8415">
        <v>3</v>
      </c>
      <c r="N8415">
        <v>0</v>
      </c>
      <c r="O8415">
        <v>3</v>
      </c>
      <c r="S8415">
        <v>0</v>
      </c>
      <c r="T8415">
        <v>3</v>
      </c>
    </row>
    <row r="8416" spans="1:21" x14ac:dyDescent="0.25">
      <c r="A8416" t="s">
        <v>38</v>
      </c>
      <c r="B8416">
        <v>915</v>
      </c>
      <c r="D8416">
        <v>12</v>
      </c>
      <c r="E8416">
        <v>12</v>
      </c>
      <c r="F8416">
        <v>12</v>
      </c>
      <c r="I8416">
        <v>12</v>
      </c>
      <c r="J8416">
        <v>12</v>
      </c>
      <c r="K8416">
        <v>12</v>
      </c>
      <c r="N8416">
        <v>12</v>
      </c>
      <c r="O8416">
        <v>12</v>
      </c>
      <c r="P8416">
        <v>12</v>
      </c>
      <c r="S8416">
        <v>12</v>
      </c>
      <c r="T8416">
        <v>12</v>
      </c>
      <c r="U8416">
        <v>12</v>
      </c>
    </row>
    <row r="8417" spans="1:21" x14ac:dyDescent="0.25">
      <c r="A8417" t="s">
        <v>39</v>
      </c>
      <c r="B8417">
        <v>915</v>
      </c>
    </row>
    <row r="8418" spans="1:21" x14ac:dyDescent="0.25">
      <c r="A8418" t="s">
        <v>694</v>
      </c>
      <c r="B8418">
        <v>915</v>
      </c>
    </row>
    <row r="8419" spans="1:21" x14ac:dyDescent="0.25">
      <c r="A8419" t="s">
        <v>40</v>
      </c>
      <c r="B8419">
        <v>915</v>
      </c>
    </row>
    <row r="8420" spans="1:21" x14ac:dyDescent="0.25">
      <c r="A8420" t="s">
        <v>41</v>
      </c>
      <c r="B8420">
        <v>915</v>
      </c>
    </row>
    <row r="8421" spans="1:21" x14ac:dyDescent="0.25">
      <c r="A8421" t="s">
        <v>42</v>
      </c>
      <c r="B8421">
        <v>915</v>
      </c>
      <c r="E8421">
        <v>25</v>
      </c>
      <c r="J8421">
        <v>25</v>
      </c>
      <c r="O8421">
        <v>25</v>
      </c>
      <c r="T8421">
        <v>30</v>
      </c>
    </row>
    <row r="8422" spans="1:21" x14ac:dyDescent="0.25">
      <c r="A8422" t="s">
        <v>45</v>
      </c>
      <c r="B8422">
        <v>915</v>
      </c>
      <c r="E8422">
        <v>4</v>
      </c>
      <c r="J8422">
        <v>8</v>
      </c>
      <c r="O8422">
        <v>6</v>
      </c>
      <c r="T8422">
        <v>2</v>
      </c>
    </row>
    <row r="8423" spans="1:21" x14ac:dyDescent="0.25">
      <c r="A8423" t="s">
        <v>46</v>
      </c>
      <c r="B8423">
        <v>915</v>
      </c>
      <c r="D8423">
        <v>4</v>
      </c>
      <c r="I8423">
        <v>8</v>
      </c>
      <c r="N8423">
        <v>6</v>
      </c>
      <c r="S8423">
        <v>2</v>
      </c>
    </row>
    <row r="8424" spans="1:21" x14ac:dyDescent="0.25">
      <c r="A8424" t="s">
        <v>49</v>
      </c>
      <c r="B8424">
        <v>915</v>
      </c>
      <c r="D8424">
        <v>4</v>
      </c>
      <c r="E8424">
        <v>4</v>
      </c>
      <c r="F8424">
        <v>4</v>
      </c>
      <c r="I8424">
        <v>4</v>
      </c>
      <c r="J8424">
        <v>4</v>
      </c>
      <c r="K8424">
        <v>4</v>
      </c>
      <c r="N8424">
        <v>4</v>
      </c>
      <c r="O8424">
        <v>4</v>
      </c>
      <c r="P8424">
        <v>4</v>
      </c>
      <c r="S8424">
        <v>4</v>
      </c>
      <c r="T8424">
        <v>4</v>
      </c>
      <c r="U8424">
        <v>4</v>
      </c>
    </row>
    <row r="8425" spans="1:21" x14ac:dyDescent="0.25">
      <c r="A8425" t="s">
        <v>695</v>
      </c>
      <c r="B8425">
        <v>915</v>
      </c>
      <c r="D8425">
        <v>-1</v>
      </c>
      <c r="E8425">
        <v>-1</v>
      </c>
      <c r="F8425">
        <v>0</v>
      </c>
      <c r="I8425">
        <v>-1</v>
      </c>
      <c r="J8425">
        <v>-1</v>
      </c>
      <c r="K8425">
        <v>0</v>
      </c>
      <c r="N8425">
        <v>0.5</v>
      </c>
      <c r="O8425">
        <v>0.5</v>
      </c>
      <c r="P8425">
        <v>0</v>
      </c>
      <c r="S8425">
        <v>0.5</v>
      </c>
      <c r="T8425">
        <v>0.5</v>
      </c>
      <c r="U8425">
        <v>0</v>
      </c>
    </row>
    <row r="8426" spans="1:21" x14ac:dyDescent="0.25">
      <c r="A8426" t="s">
        <v>48</v>
      </c>
      <c r="B8426">
        <v>915</v>
      </c>
      <c r="D8426">
        <v>1900</v>
      </c>
      <c r="E8426">
        <v>1900</v>
      </c>
      <c r="F8426">
        <v>1900</v>
      </c>
      <c r="I8426">
        <v>1900</v>
      </c>
      <c r="J8426">
        <v>1900</v>
      </c>
      <c r="K8426">
        <v>1900</v>
      </c>
      <c r="N8426">
        <v>1900</v>
      </c>
      <c r="O8426">
        <v>1900</v>
      </c>
      <c r="P8426">
        <v>1900</v>
      </c>
      <c r="S8426">
        <v>1900</v>
      </c>
      <c r="T8426">
        <v>1900</v>
      </c>
      <c r="U8426">
        <v>1900</v>
      </c>
    </row>
    <row r="8427" spans="1:21" x14ac:dyDescent="0.25">
      <c r="A8427" t="s">
        <v>696</v>
      </c>
      <c r="B8427">
        <v>915</v>
      </c>
      <c r="D8427">
        <v>0</v>
      </c>
      <c r="E8427">
        <v>1863</v>
      </c>
      <c r="F8427">
        <v>0</v>
      </c>
      <c r="I8427">
        <v>0</v>
      </c>
      <c r="J8427">
        <v>1863</v>
      </c>
      <c r="K8427">
        <v>0</v>
      </c>
      <c r="N8427">
        <v>0</v>
      </c>
      <c r="O8427">
        <v>3539</v>
      </c>
      <c r="P8427">
        <v>0</v>
      </c>
      <c r="S8427">
        <v>0</v>
      </c>
      <c r="T8427">
        <v>3539</v>
      </c>
      <c r="U8427">
        <v>0</v>
      </c>
    </row>
    <row r="8428" spans="1:21" x14ac:dyDescent="0.25">
      <c r="A8428" t="s">
        <v>50</v>
      </c>
      <c r="B8428">
        <v>915</v>
      </c>
      <c r="D8428">
        <v>0</v>
      </c>
      <c r="E8428">
        <v>1863</v>
      </c>
      <c r="F8428">
        <v>0</v>
      </c>
      <c r="I8428">
        <v>0</v>
      </c>
      <c r="J8428">
        <v>1863</v>
      </c>
      <c r="K8428">
        <v>0</v>
      </c>
      <c r="N8428">
        <v>0</v>
      </c>
      <c r="O8428">
        <v>3539</v>
      </c>
      <c r="P8428">
        <v>0</v>
      </c>
      <c r="S8428">
        <v>0</v>
      </c>
      <c r="T8428">
        <v>3539</v>
      </c>
      <c r="U8428">
        <v>0</v>
      </c>
    </row>
    <row r="8429" spans="1:21" x14ac:dyDescent="0.25">
      <c r="A8429" t="s">
        <v>697</v>
      </c>
      <c r="B8429">
        <v>915</v>
      </c>
      <c r="D8429">
        <v>1</v>
      </c>
      <c r="E8429">
        <v>1</v>
      </c>
      <c r="F8429">
        <v>1</v>
      </c>
      <c r="I8429">
        <v>1</v>
      </c>
      <c r="J8429">
        <v>1</v>
      </c>
      <c r="K8429">
        <v>1</v>
      </c>
      <c r="N8429">
        <v>1</v>
      </c>
      <c r="O8429">
        <v>1</v>
      </c>
      <c r="P8429">
        <v>1</v>
      </c>
      <c r="S8429">
        <v>1</v>
      </c>
      <c r="T8429">
        <v>1</v>
      </c>
      <c r="U8429">
        <v>1</v>
      </c>
    </row>
    <row r="8430" spans="1:21" x14ac:dyDescent="0.25">
      <c r="A8430" t="s">
        <v>51</v>
      </c>
      <c r="B8430">
        <v>915</v>
      </c>
      <c r="D8430">
        <v>0</v>
      </c>
      <c r="E8430">
        <v>0</v>
      </c>
      <c r="F8430">
        <v>0</v>
      </c>
      <c r="I8430">
        <v>0</v>
      </c>
      <c r="J8430">
        <v>0</v>
      </c>
      <c r="K8430">
        <v>0</v>
      </c>
      <c r="N8430">
        <v>0</v>
      </c>
      <c r="O8430">
        <v>0</v>
      </c>
      <c r="P8430">
        <v>0</v>
      </c>
      <c r="S8430">
        <v>0</v>
      </c>
      <c r="T8430">
        <v>0</v>
      </c>
      <c r="U8430">
        <v>0</v>
      </c>
    </row>
    <row r="8431" spans="1:21" x14ac:dyDescent="0.25">
      <c r="A8431" t="s">
        <v>53</v>
      </c>
      <c r="B8431">
        <v>915</v>
      </c>
      <c r="D8431">
        <v>0</v>
      </c>
      <c r="E8431">
        <v>0</v>
      </c>
      <c r="F8431">
        <v>0</v>
      </c>
      <c r="I8431">
        <v>0</v>
      </c>
      <c r="J8431">
        <v>0</v>
      </c>
      <c r="K8431">
        <v>0</v>
      </c>
      <c r="N8431">
        <v>0</v>
      </c>
      <c r="O8431">
        <v>0</v>
      </c>
      <c r="P8431">
        <v>0</v>
      </c>
      <c r="S8431">
        <v>0</v>
      </c>
      <c r="T8431">
        <v>0</v>
      </c>
      <c r="U8431">
        <v>0</v>
      </c>
    </row>
    <row r="8432" spans="1:21" x14ac:dyDescent="0.25">
      <c r="A8432" t="s">
        <v>54</v>
      </c>
      <c r="B8432">
        <v>915</v>
      </c>
      <c r="D8432">
        <v>0</v>
      </c>
      <c r="E8432">
        <v>0</v>
      </c>
      <c r="F8432">
        <v>0</v>
      </c>
      <c r="I8432">
        <v>0</v>
      </c>
      <c r="J8432">
        <v>0</v>
      </c>
      <c r="K8432">
        <v>0</v>
      </c>
      <c r="N8432">
        <v>0</v>
      </c>
      <c r="O8432">
        <v>0</v>
      </c>
      <c r="P8432">
        <v>0</v>
      </c>
      <c r="S8432">
        <v>0</v>
      </c>
      <c r="T8432">
        <v>0</v>
      </c>
      <c r="U8432">
        <v>0</v>
      </c>
    </row>
    <row r="8433" spans="1:21" x14ac:dyDescent="0.25">
      <c r="A8433" t="s">
        <v>55</v>
      </c>
      <c r="B8433">
        <v>915</v>
      </c>
      <c r="D8433">
        <v>0</v>
      </c>
      <c r="E8433">
        <v>0</v>
      </c>
      <c r="F8433">
        <v>0</v>
      </c>
      <c r="I8433">
        <v>0</v>
      </c>
      <c r="J8433">
        <v>0</v>
      </c>
      <c r="K8433">
        <v>0</v>
      </c>
      <c r="N8433">
        <v>0</v>
      </c>
      <c r="O8433">
        <v>0</v>
      </c>
      <c r="P8433">
        <v>0</v>
      </c>
      <c r="S8433">
        <v>0</v>
      </c>
      <c r="T8433">
        <v>0</v>
      </c>
      <c r="U8433">
        <v>0</v>
      </c>
    </row>
    <row r="8434" spans="1:21" x14ac:dyDescent="0.25">
      <c r="A8434" t="s">
        <v>56</v>
      </c>
      <c r="B8434">
        <v>915</v>
      </c>
      <c r="D8434">
        <v>0.92</v>
      </c>
      <c r="E8434">
        <v>0.92</v>
      </c>
      <c r="F8434">
        <v>0.92</v>
      </c>
      <c r="I8434">
        <v>0.92</v>
      </c>
      <c r="J8434">
        <v>0.92</v>
      </c>
      <c r="K8434">
        <v>0.92</v>
      </c>
      <c r="N8434">
        <v>0.92</v>
      </c>
      <c r="O8434">
        <v>0.92</v>
      </c>
      <c r="P8434">
        <v>0.92</v>
      </c>
      <c r="S8434">
        <v>0.92</v>
      </c>
      <c r="T8434">
        <v>0.92</v>
      </c>
      <c r="U8434">
        <v>0.92</v>
      </c>
    </row>
    <row r="8435" spans="1:21" x14ac:dyDescent="0.25">
      <c r="A8435" t="s">
        <v>57</v>
      </c>
      <c r="B8435">
        <v>915</v>
      </c>
      <c r="D8435">
        <v>100</v>
      </c>
      <c r="E8435">
        <v>100</v>
      </c>
      <c r="F8435">
        <v>100</v>
      </c>
      <c r="I8435">
        <v>100</v>
      </c>
      <c r="J8435">
        <v>100</v>
      </c>
      <c r="K8435">
        <v>100</v>
      </c>
      <c r="N8435">
        <v>100</v>
      </c>
      <c r="O8435">
        <v>100</v>
      </c>
      <c r="P8435">
        <v>100</v>
      </c>
      <c r="S8435">
        <v>100</v>
      </c>
      <c r="T8435">
        <v>100</v>
      </c>
      <c r="U8435">
        <v>100</v>
      </c>
    </row>
    <row r="8436" spans="1:21" x14ac:dyDescent="0.25">
      <c r="A8436" t="s">
        <v>58</v>
      </c>
      <c r="B8436">
        <v>915</v>
      </c>
      <c r="D8436">
        <v>2</v>
      </c>
      <c r="E8436">
        <v>2</v>
      </c>
      <c r="F8436">
        <v>2</v>
      </c>
      <c r="I8436">
        <v>2</v>
      </c>
      <c r="J8436">
        <v>2</v>
      </c>
      <c r="K8436">
        <v>2</v>
      </c>
      <c r="N8436">
        <v>2</v>
      </c>
      <c r="O8436">
        <v>2</v>
      </c>
      <c r="P8436">
        <v>2</v>
      </c>
      <c r="S8436">
        <v>2</v>
      </c>
      <c r="T8436">
        <v>2</v>
      </c>
      <c r="U8436">
        <v>2</v>
      </c>
    </row>
    <row r="8437" spans="1:21" x14ac:dyDescent="0.25">
      <c r="A8437" t="s">
        <v>59</v>
      </c>
      <c r="B8437">
        <v>915</v>
      </c>
      <c r="D8437">
        <v>0</v>
      </c>
      <c r="E8437">
        <v>0</v>
      </c>
      <c r="F8437">
        <v>0</v>
      </c>
      <c r="I8437">
        <v>0</v>
      </c>
      <c r="J8437">
        <v>0</v>
      </c>
      <c r="K8437">
        <v>0</v>
      </c>
      <c r="N8437">
        <v>0</v>
      </c>
      <c r="O8437">
        <v>0</v>
      </c>
      <c r="P8437">
        <v>0</v>
      </c>
      <c r="S8437">
        <v>0</v>
      </c>
      <c r="T8437">
        <v>0</v>
      </c>
      <c r="U8437">
        <v>0</v>
      </c>
    </row>
    <row r="8438" spans="1:21" x14ac:dyDescent="0.25">
      <c r="A8438" t="s">
        <v>698</v>
      </c>
      <c r="B8438">
        <v>915</v>
      </c>
      <c r="E8438">
        <v>0</v>
      </c>
      <c r="J8438">
        <v>0</v>
      </c>
      <c r="O8438">
        <v>0</v>
      </c>
      <c r="T8438">
        <v>0</v>
      </c>
    </row>
    <row r="8439" spans="1:21" x14ac:dyDescent="0.25">
      <c r="A8439" t="s">
        <v>677</v>
      </c>
      <c r="B8439">
        <v>915</v>
      </c>
      <c r="E8439">
        <v>473</v>
      </c>
      <c r="J8439">
        <v>437</v>
      </c>
      <c r="O8439">
        <v>374</v>
      </c>
      <c r="T8439">
        <v>785</v>
      </c>
    </row>
    <row r="8440" spans="1:21" x14ac:dyDescent="0.25">
      <c r="A8440" t="s">
        <v>78</v>
      </c>
      <c r="B8440">
        <v>915</v>
      </c>
      <c r="E8440">
        <v>12.9</v>
      </c>
      <c r="J8440">
        <v>11.9</v>
      </c>
      <c r="O8440">
        <v>10.199999999999999</v>
      </c>
      <c r="T8440">
        <v>17.8</v>
      </c>
    </row>
    <row r="8441" spans="1:21" x14ac:dyDescent="0.25">
      <c r="A8441" t="s">
        <v>699</v>
      </c>
      <c r="B8441">
        <v>915</v>
      </c>
      <c r="F8441">
        <v>0</v>
      </c>
      <c r="K8441">
        <v>0</v>
      </c>
      <c r="P8441">
        <v>0</v>
      </c>
      <c r="U8441">
        <v>0</v>
      </c>
    </row>
    <row r="8442" spans="1:21" x14ac:dyDescent="0.25">
      <c r="A8442" t="s">
        <v>700</v>
      </c>
      <c r="B8442">
        <v>915</v>
      </c>
      <c r="D8442">
        <v>0</v>
      </c>
      <c r="E8442">
        <v>0</v>
      </c>
      <c r="F8442">
        <v>1</v>
      </c>
      <c r="I8442">
        <v>0</v>
      </c>
      <c r="J8442">
        <v>0</v>
      </c>
      <c r="K8442">
        <v>1</v>
      </c>
      <c r="N8442">
        <v>0</v>
      </c>
      <c r="O8442">
        <v>0</v>
      </c>
      <c r="P8442">
        <v>1</v>
      </c>
      <c r="S8442">
        <v>0</v>
      </c>
      <c r="T8442">
        <v>0</v>
      </c>
      <c r="U8442">
        <v>1</v>
      </c>
    </row>
    <row r="8443" spans="1:21" x14ac:dyDescent="0.25">
      <c r="A8443" t="s">
        <v>701</v>
      </c>
      <c r="B8443">
        <v>915</v>
      </c>
      <c r="D8443">
        <v>0</v>
      </c>
      <c r="E8443">
        <v>0</v>
      </c>
      <c r="F8443">
        <v>0</v>
      </c>
      <c r="I8443">
        <v>0</v>
      </c>
      <c r="J8443">
        <v>0</v>
      </c>
      <c r="K8443">
        <v>0</v>
      </c>
      <c r="N8443">
        <v>0</v>
      </c>
      <c r="O8443">
        <v>0</v>
      </c>
      <c r="P8443">
        <v>0</v>
      </c>
      <c r="S8443">
        <v>0</v>
      </c>
      <c r="T8443">
        <v>0</v>
      </c>
      <c r="U8443">
        <v>0</v>
      </c>
    </row>
    <row r="8444" spans="1:21" x14ac:dyDescent="0.25">
      <c r="A8444" t="s">
        <v>52</v>
      </c>
      <c r="B8444">
        <v>915</v>
      </c>
      <c r="D8444">
        <v>1</v>
      </c>
      <c r="E8444">
        <v>1</v>
      </c>
      <c r="F8444">
        <v>1</v>
      </c>
      <c r="I8444">
        <v>1</v>
      </c>
      <c r="J8444">
        <v>1</v>
      </c>
      <c r="K8444">
        <v>1</v>
      </c>
      <c r="N8444">
        <v>1</v>
      </c>
      <c r="O8444">
        <v>1</v>
      </c>
      <c r="P8444">
        <v>1</v>
      </c>
      <c r="S8444">
        <v>1</v>
      </c>
      <c r="T8444">
        <v>1</v>
      </c>
      <c r="U8444">
        <v>1</v>
      </c>
    </row>
    <row r="8445" spans="1:21" x14ac:dyDescent="0.25">
      <c r="A8445" t="s">
        <v>702</v>
      </c>
      <c r="B8445">
        <v>915</v>
      </c>
      <c r="D8445">
        <v>15</v>
      </c>
      <c r="E8445">
        <v>60</v>
      </c>
      <c r="F8445">
        <v>9</v>
      </c>
      <c r="I8445">
        <v>15</v>
      </c>
      <c r="J8445">
        <v>60</v>
      </c>
      <c r="K8445">
        <v>9</v>
      </c>
      <c r="N8445">
        <v>15</v>
      </c>
      <c r="O8445">
        <v>60</v>
      </c>
      <c r="P8445">
        <v>9</v>
      </c>
      <c r="S8445">
        <v>15</v>
      </c>
      <c r="T8445">
        <v>60</v>
      </c>
      <c r="U8445">
        <v>9</v>
      </c>
    </row>
    <row r="8446" spans="1:21" x14ac:dyDescent="0.25">
      <c r="A8446" t="s">
        <v>43</v>
      </c>
      <c r="B8446">
        <v>915</v>
      </c>
      <c r="D8446">
        <v>50</v>
      </c>
      <c r="E8446">
        <v>0</v>
      </c>
      <c r="I8446">
        <v>50</v>
      </c>
      <c r="J8446">
        <v>0</v>
      </c>
      <c r="N8446">
        <v>50</v>
      </c>
      <c r="O8446">
        <v>0</v>
      </c>
      <c r="S8446">
        <v>50</v>
      </c>
      <c r="T8446">
        <v>0</v>
      </c>
    </row>
    <row r="8447" spans="1:21" x14ac:dyDescent="0.25">
      <c r="A8447" t="s">
        <v>44</v>
      </c>
      <c r="B8447">
        <v>915</v>
      </c>
      <c r="D8447">
        <v>0</v>
      </c>
      <c r="E8447">
        <v>0</v>
      </c>
      <c r="I8447">
        <v>0</v>
      </c>
      <c r="J8447">
        <v>0</v>
      </c>
      <c r="N8447">
        <v>0</v>
      </c>
      <c r="O8447">
        <v>0</v>
      </c>
      <c r="S8447">
        <v>0</v>
      </c>
      <c r="T8447">
        <v>0</v>
      </c>
    </row>
    <row r="8448" spans="1:21" x14ac:dyDescent="0.25">
      <c r="A8448" t="s">
        <v>47</v>
      </c>
      <c r="B8448">
        <v>915</v>
      </c>
      <c r="D8448">
        <v>4</v>
      </c>
      <c r="E8448">
        <v>4</v>
      </c>
      <c r="I8448">
        <v>8</v>
      </c>
      <c r="J8448">
        <v>8</v>
      </c>
      <c r="N8448">
        <v>6</v>
      </c>
      <c r="O8448">
        <v>6</v>
      </c>
      <c r="S8448">
        <v>2</v>
      </c>
      <c r="T8448">
        <v>2</v>
      </c>
    </row>
    <row r="8449" spans="1:21" x14ac:dyDescent="0.25">
      <c r="A8449" t="s">
        <v>703</v>
      </c>
      <c r="B8449">
        <v>915</v>
      </c>
      <c r="D8449">
        <v>0</v>
      </c>
      <c r="E8449">
        <v>0</v>
      </c>
      <c r="I8449">
        <v>0</v>
      </c>
      <c r="J8449">
        <v>0</v>
      </c>
      <c r="N8449">
        <v>0</v>
      </c>
      <c r="O8449">
        <v>0</v>
      </c>
      <c r="S8449">
        <v>0</v>
      </c>
      <c r="T8449">
        <v>0</v>
      </c>
    </row>
    <row r="8450" spans="1:21" x14ac:dyDescent="0.25">
      <c r="A8450" t="s">
        <v>704</v>
      </c>
      <c r="B8450">
        <v>915</v>
      </c>
      <c r="D8450">
        <v>0</v>
      </c>
      <c r="E8450">
        <v>0</v>
      </c>
      <c r="I8450">
        <v>0</v>
      </c>
      <c r="J8450">
        <v>0</v>
      </c>
      <c r="N8450">
        <v>0</v>
      </c>
      <c r="O8450">
        <v>0</v>
      </c>
      <c r="S8450">
        <v>0</v>
      </c>
      <c r="T8450">
        <v>0</v>
      </c>
    </row>
    <row r="8451" spans="1:21" x14ac:dyDescent="0.25">
      <c r="A8451" t="s">
        <v>705</v>
      </c>
      <c r="B8451">
        <v>915</v>
      </c>
      <c r="D8451">
        <v>0</v>
      </c>
      <c r="E8451">
        <v>0</v>
      </c>
      <c r="I8451">
        <v>0</v>
      </c>
      <c r="J8451">
        <v>0</v>
      </c>
      <c r="N8451">
        <v>0</v>
      </c>
      <c r="O8451">
        <v>0</v>
      </c>
      <c r="S8451">
        <v>0</v>
      </c>
      <c r="T8451">
        <v>0</v>
      </c>
    </row>
    <row r="8452" spans="1:21" x14ac:dyDescent="0.25">
      <c r="A8452" t="s">
        <v>706</v>
      </c>
      <c r="B8452">
        <v>915</v>
      </c>
      <c r="D8452">
        <v>0</v>
      </c>
      <c r="E8452">
        <v>0</v>
      </c>
      <c r="I8452">
        <v>0</v>
      </c>
      <c r="J8452">
        <v>0</v>
      </c>
      <c r="N8452">
        <v>0</v>
      </c>
      <c r="O8452">
        <v>0</v>
      </c>
      <c r="S8452">
        <v>0</v>
      </c>
      <c r="T8452">
        <v>0</v>
      </c>
    </row>
    <row r="8453" spans="1:21" x14ac:dyDescent="0.25">
      <c r="A8453" t="s">
        <v>707</v>
      </c>
      <c r="B8453">
        <v>915</v>
      </c>
      <c r="D8453">
        <v>1</v>
      </c>
      <c r="E8453">
        <v>0</v>
      </c>
      <c r="I8453">
        <v>1</v>
      </c>
      <c r="J8453">
        <v>0</v>
      </c>
      <c r="N8453">
        <v>1</v>
      </c>
      <c r="O8453">
        <v>0</v>
      </c>
      <c r="S8453">
        <v>1</v>
      </c>
      <c r="T8453">
        <v>0</v>
      </c>
    </row>
    <row r="8454" spans="1:21" x14ac:dyDescent="0.25">
      <c r="A8454" t="s">
        <v>708</v>
      </c>
      <c r="B8454">
        <v>915</v>
      </c>
      <c r="D8454">
        <v>0</v>
      </c>
      <c r="I8454">
        <v>0</v>
      </c>
      <c r="N8454">
        <v>0</v>
      </c>
      <c r="S8454">
        <v>0</v>
      </c>
    </row>
    <row r="8455" spans="1:21" x14ac:dyDescent="0.25">
      <c r="A8455" t="s">
        <v>709</v>
      </c>
      <c r="B8455">
        <v>915</v>
      </c>
      <c r="D8455">
        <v>50</v>
      </c>
      <c r="I8455">
        <v>50</v>
      </c>
      <c r="N8455">
        <v>50</v>
      </c>
      <c r="S8455">
        <v>50</v>
      </c>
    </row>
    <row r="8456" spans="1:21" x14ac:dyDescent="0.25">
      <c r="A8456" t="s">
        <v>710</v>
      </c>
      <c r="B8456">
        <v>915</v>
      </c>
      <c r="D8456">
        <v>3</v>
      </c>
      <c r="I8456">
        <v>3</v>
      </c>
      <c r="N8456">
        <v>3</v>
      </c>
      <c r="S8456">
        <v>3</v>
      </c>
    </row>
    <row r="8457" spans="1:21" x14ac:dyDescent="0.25">
      <c r="A8457" t="s">
        <v>711</v>
      </c>
      <c r="B8457">
        <v>915</v>
      </c>
      <c r="D8457">
        <v>0</v>
      </c>
      <c r="I8457">
        <v>0</v>
      </c>
      <c r="N8457">
        <v>0</v>
      </c>
      <c r="S8457">
        <v>0</v>
      </c>
    </row>
    <row r="8458" spans="1:21" x14ac:dyDescent="0.25">
      <c r="A8458" t="s">
        <v>712</v>
      </c>
      <c r="B8458">
        <v>915</v>
      </c>
      <c r="D8458">
        <v>0</v>
      </c>
      <c r="I8458">
        <v>0</v>
      </c>
      <c r="N8458">
        <v>0</v>
      </c>
      <c r="S8458">
        <v>0</v>
      </c>
    </row>
    <row r="8459" spans="1:21" x14ac:dyDescent="0.25">
      <c r="A8459" t="s">
        <v>713</v>
      </c>
      <c r="B8459">
        <v>915</v>
      </c>
      <c r="D8459">
        <v>0</v>
      </c>
      <c r="I8459">
        <v>0</v>
      </c>
      <c r="N8459">
        <v>0</v>
      </c>
      <c r="S8459">
        <v>0</v>
      </c>
    </row>
    <row r="8460" spans="1:21" x14ac:dyDescent="0.25">
      <c r="A8460" t="s">
        <v>718</v>
      </c>
      <c r="B8460">
        <v>915</v>
      </c>
      <c r="E8460">
        <v>0</v>
      </c>
      <c r="J8460">
        <v>0</v>
      </c>
      <c r="O8460">
        <v>0</v>
      </c>
      <c r="T8460">
        <v>0</v>
      </c>
    </row>
    <row r="8461" spans="1:21" x14ac:dyDescent="0.25">
      <c r="A8461" t="s">
        <v>405</v>
      </c>
      <c r="B8461">
        <v>915</v>
      </c>
      <c r="E8461">
        <v>0</v>
      </c>
    </row>
    <row r="8462" spans="1:21" x14ac:dyDescent="0.25">
      <c r="A8462" t="s">
        <v>719</v>
      </c>
      <c r="B8462">
        <v>915</v>
      </c>
      <c r="D8462">
        <v>0</v>
      </c>
      <c r="E8462">
        <v>0</v>
      </c>
      <c r="F8462">
        <v>0</v>
      </c>
      <c r="I8462">
        <v>0</v>
      </c>
      <c r="J8462">
        <v>0</v>
      </c>
      <c r="K8462">
        <v>0</v>
      </c>
      <c r="N8462">
        <v>0</v>
      </c>
      <c r="O8462">
        <v>0</v>
      </c>
      <c r="P8462">
        <v>0</v>
      </c>
      <c r="S8462">
        <v>0</v>
      </c>
      <c r="T8462">
        <v>0</v>
      </c>
      <c r="U8462">
        <v>0</v>
      </c>
    </row>
    <row r="8463" spans="1:21" x14ac:dyDescent="0.25">
      <c r="A8463" t="s">
        <v>34</v>
      </c>
      <c r="B8463">
        <v>918</v>
      </c>
      <c r="D8463">
        <v>225</v>
      </c>
      <c r="E8463">
        <v>225</v>
      </c>
      <c r="F8463">
        <v>225</v>
      </c>
      <c r="I8463">
        <v>11</v>
      </c>
      <c r="J8463">
        <v>11</v>
      </c>
      <c r="K8463">
        <v>11</v>
      </c>
      <c r="N8463">
        <v>919</v>
      </c>
      <c r="O8463">
        <v>919</v>
      </c>
      <c r="P8463">
        <v>919</v>
      </c>
      <c r="S8463">
        <v>915</v>
      </c>
      <c r="T8463">
        <v>915</v>
      </c>
      <c r="U8463">
        <v>915</v>
      </c>
    </row>
    <row r="8464" spans="1:21" x14ac:dyDescent="0.25">
      <c r="A8464" t="s">
        <v>35</v>
      </c>
      <c r="B8464">
        <v>918</v>
      </c>
      <c r="D8464">
        <v>919</v>
      </c>
      <c r="E8464">
        <v>11</v>
      </c>
      <c r="F8464">
        <v>915</v>
      </c>
      <c r="I8464">
        <v>915</v>
      </c>
      <c r="J8464">
        <v>225</v>
      </c>
      <c r="K8464">
        <v>919</v>
      </c>
      <c r="N8464">
        <v>11</v>
      </c>
      <c r="O8464">
        <v>915</v>
      </c>
      <c r="P8464">
        <v>225</v>
      </c>
      <c r="S8464">
        <v>225</v>
      </c>
      <c r="T8464">
        <v>919</v>
      </c>
      <c r="U8464">
        <v>11</v>
      </c>
    </row>
    <row r="8465" spans="1:21" x14ac:dyDescent="0.25">
      <c r="A8465" t="s">
        <v>36</v>
      </c>
      <c r="B8465">
        <v>918</v>
      </c>
      <c r="D8465">
        <v>0</v>
      </c>
      <c r="E8465">
        <v>1</v>
      </c>
      <c r="F8465">
        <v>0</v>
      </c>
      <c r="I8465">
        <v>0</v>
      </c>
      <c r="J8465">
        <v>1</v>
      </c>
      <c r="K8465">
        <v>0</v>
      </c>
      <c r="N8465">
        <v>0</v>
      </c>
      <c r="O8465">
        <v>2</v>
      </c>
      <c r="P8465">
        <v>0</v>
      </c>
      <c r="S8465">
        <v>0</v>
      </c>
      <c r="T8465">
        <v>2</v>
      </c>
      <c r="U8465">
        <v>0</v>
      </c>
    </row>
    <row r="8466" spans="1:21" x14ac:dyDescent="0.25">
      <c r="A8466" t="s">
        <v>37</v>
      </c>
      <c r="B8466">
        <v>918</v>
      </c>
      <c r="D8466">
        <v>0</v>
      </c>
      <c r="E8466">
        <v>3</v>
      </c>
      <c r="I8466">
        <v>0</v>
      </c>
      <c r="J8466">
        <v>3</v>
      </c>
      <c r="N8466">
        <v>0</v>
      </c>
      <c r="O8466">
        <v>3</v>
      </c>
      <c r="S8466">
        <v>0</v>
      </c>
      <c r="T8466">
        <v>3</v>
      </c>
    </row>
    <row r="8467" spans="1:21" x14ac:dyDescent="0.25">
      <c r="A8467" t="s">
        <v>38</v>
      </c>
      <c r="B8467">
        <v>918</v>
      </c>
      <c r="D8467">
        <v>12</v>
      </c>
      <c r="E8467">
        <v>12</v>
      </c>
      <c r="F8467">
        <v>12</v>
      </c>
      <c r="I8467">
        <v>12</v>
      </c>
      <c r="J8467">
        <v>12</v>
      </c>
      <c r="K8467">
        <v>12</v>
      </c>
      <c r="N8467">
        <v>12</v>
      </c>
      <c r="O8467">
        <v>12</v>
      </c>
      <c r="P8467">
        <v>12</v>
      </c>
      <c r="S8467">
        <v>12</v>
      </c>
      <c r="T8467">
        <v>12</v>
      </c>
      <c r="U8467">
        <v>12</v>
      </c>
    </row>
    <row r="8468" spans="1:21" x14ac:dyDescent="0.25">
      <c r="A8468" t="s">
        <v>39</v>
      </c>
      <c r="B8468">
        <v>918</v>
      </c>
    </row>
    <row r="8469" spans="1:21" x14ac:dyDescent="0.25">
      <c r="A8469" t="s">
        <v>694</v>
      </c>
      <c r="B8469">
        <v>918</v>
      </c>
    </row>
    <row r="8470" spans="1:21" x14ac:dyDescent="0.25">
      <c r="A8470" t="s">
        <v>40</v>
      </c>
      <c r="B8470">
        <v>918</v>
      </c>
    </row>
    <row r="8471" spans="1:21" x14ac:dyDescent="0.25">
      <c r="A8471" t="s">
        <v>41</v>
      </c>
      <c r="B8471">
        <v>918</v>
      </c>
    </row>
    <row r="8472" spans="1:21" x14ac:dyDescent="0.25">
      <c r="A8472" t="s">
        <v>42</v>
      </c>
      <c r="B8472">
        <v>918</v>
      </c>
      <c r="E8472">
        <v>25</v>
      </c>
      <c r="J8472">
        <v>25</v>
      </c>
      <c r="O8472">
        <v>25</v>
      </c>
      <c r="T8472">
        <v>25</v>
      </c>
    </row>
    <row r="8473" spans="1:21" x14ac:dyDescent="0.25">
      <c r="A8473" t="s">
        <v>45</v>
      </c>
      <c r="B8473">
        <v>918</v>
      </c>
      <c r="E8473">
        <v>4</v>
      </c>
      <c r="J8473">
        <v>8</v>
      </c>
      <c r="O8473">
        <v>6</v>
      </c>
      <c r="T8473">
        <v>2</v>
      </c>
    </row>
    <row r="8474" spans="1:21" x14ac:dyDescent="0.25">
      <c r="A8474" t="s">
        <v>46</v>
      </c>
      <c r="B8474">
        <v>918</v>
      </c>
      <c r="D8474">
        <v>4</v>
      </c>
      <c r="I8474">
        <v>8</v>
      </c>
      <c r="N8474">
        <v>6</v>
      </c>
      <c r="S8474">
        <v>2</v>
      </c>
    </row>
    <row r="8475" spans="1:21" x14ac:dyDescent="0.25">
      <c r="A8475" t="s">
        <v>49</v>
      </c>
      <c r="B8475">
        <v>918</v>
      </c>
      <c r="D8475">
        <v>4</v>
      </c>
      <c r="E8475">
        <v>4</v>
      </c>
      <c r="F8475">
        <v>4</v>
      </c>
      <c r="I8475">
        <v>4</v>
      </c>
      <c r="J8475">
        <v>4</v>
      </c>
      <c r="K8475">
        <v>4</v>
      </c>
      <c r="N8475">
        <v>4</v>
      </c>
      <c r="O8475">
        <v>4</v>
      </c>
      <c r="P8475">
        <v>4</v>
      </c>
      <c r="S8475">
        <v>4.5</v>
      </c>
      <c r="T8475">
        <v>4.5</v>
      </c>
      <c r="U8475">
        <v>4</v>
      </c>
    </row>
    <row r="8476" spans="1:21" x14ac:dyDescent="0.25">
      <c r="A8476" t="s">
        <v>695</v>
      </c>
      <c r="B8476">
        <v>918</v>
      </c>
      <c r="D8476">
        <v>-1</v>
      </c>
      <c r="E8476">
        <v>-1</v>
      </c>
      <c r="F8476">
        <v>0</v>
      </c>
      <c r="I8476">
        <v>-1</v>
      </c>
      <c r="J8476">
        <v>-1</v>
      </c>
      <c r="K8476">
        <v>0</v>
      </c>
      <c r="N8476">
        <v>0.5</v>
      </c>
      <c r="O8476">
        <v>0.5</v>
      </c>
      <c r="P8476">
        <v>0</v>
      </c>
      <c r="S8476">
        <v>0.5</v>
      </c>
      <c r="T8476">
        <v>0.5</v>
      </c>
      <c r="U8476">
        <v>0</v>
      </c>
    </row>
    <row r="8477" spans="1:21" x14ac:dyDescent="0.25">
      <c r="A8477" t="s">
        <v>48</v>
      </c>
      <c r="B8477">
        <v>918</v>
      </c>
      <c r="D8477">
        <v>1900</v>
      </c>
      <c r="E8477">
        <v>1900</v>
      </c>
      <c r="F8477">
        <v>1900</v>
      </c>
      <c r="I8477">
        <v>1900</v>
      </c>
      <c r="J8477">
        <v>1900</v>
      </c>
      <c r="K8477">
        <v>1900</v>
      </c>
      <c r="N8477">
        <v>1900</v>
      </c>
      <c r="O8477">
        <v>1900</v>
      </c>
      <c r="P8477">
        <v>1900</v>
      </c>
      <c r="S8477">
        <v>1900</v>
      </c>
      <c r="T8477">
        <v>1900</v>
      </c>
      <c r="U8477">
        <v>1900</v>
      </c>
    </row>
    <row r="8478" spans="1:21" x14ac:dyDescent="0.25">
      <c r="A8478" t="s">
        <v>696</v>
      </c>
      <c r="B8478">
        <v>918</v>
      </c>
      <c r="D8478">
        <v>0</v>
      </c>
      <c r="E8478">
        <v>1792</v>
      </c>
      <c r="F8478">
        <v>0</v>
      </c>
      <c r="I8478">
        <v>0</v>
      </c>
      <c r="J8478">
        <v>1792</v>
      </c>
      <c r="K8478">
        <v>0</v>
      </c>
      <c r="N8478">
        <v>0</v>
      </c>
      <c r="O8478">
        <v>3497</v>
      </c>
      <c r="P8478">
        <v>0</v>
      </c>
      <c r="S8478">
        <v>0</v>
      </c>
      <c r="T8478">
        <v>3500</v>
      </c>
      <c r="U8478">
        <v>0</v>
      </c>
    </row>
    <row r="8479" spans="1:21" x14ac:dyDescent="0.25">
      <c r="A8479" t="s">
        <v>50</v>
      </c>
      <c r="B8479">
        <v>918</v>
      </c>
      <c r="D8479">
        <v>0</v>
      </c>
      <c r="E8479">
        <v>1651</v>
      </c>
      <c r="F8479">
        <v>0</v>
      </c>
      <c r="I8479">
        <v>0</v>
      </c>
      <c r="J8479">
        <v>1651</v>
      </c>
      <c r="K8479">
        <v>0</v>
      </c>
      <c r="N8479">
        <v>0</v>
      </c>
      <c r="O8479">
        <v>3115</v>
      </c>
      <c r="P8479">
        <v>0</v>
      </c>
      <c r="S8479">
        <v>0</v>
      </c>
      <c r="T8479">
        <v>3170</v>
      </c>
      <c r="U8479">
        <v>0</v>
      </c>
    </row>
    <row r="8480" spans="1:21" x14ac:dyDescent="0.25">
      <c r="A8480" t="s">
        <v>697</v>
      </c>
      <c r="B8480">
        <v>918</v>
      </c>
      <c r="D8480">
        <v>1</v>
      </c>
      <c r="E8480">
        <v>1</v>
      </c>
      <c r="F8480">
        <v>1</v>
      </c>
      <c r="I8480">
        <v>1</v>
      </c>
      <c r="J8480">
        <v>1</v>
      </c>
      <c r="K8480">
        <v>1</v>
      </c>
      <c r="N8480">
        <v>1</v>
      </c>
      <c r="O8480">
        <v>1</v>
      </c>
      <c r="P8480">
        <v>1</v>
      </c>
      <c r="S8480">
        <v>1</v>
      </c>
      <c r="T8480">
        <v>1</v>
      </c>
      <c r="U8480">
        <v>1</v>
      </c>
    </row>
    <row r="8481" spans="1:21" x14ac:dyDescent="0.25">
      <c r="A8481" t="s">
        <v>51</v>
      </c>
      <c r="B8481">
        <v>918</v>
      </c>
      <c r="D8481">
        <v>0</v>
      </c>
      <c r="E8481">
        <v>22</v>
      </c>
      <c r="F8481">
        <v>0</v>
      </c>
      <c r="I8481">
        <v>0</v>
      </c>
      <c r="J8481">
        <v>22</v>
      </c>
      <c r="K8481">
        <v>0</v>
      </c>
      <c r="N8481">
        <v>0</v>
      </c>
      <c r="O8481">
        <v>18</v>
      </c>
      <c r="P8481">
        <v>0</v>
      </c>
      <c r="S8481">
        <v>0</v>
      </c>
      <c r="T8481">
        <v>15</v>
      </c>
      <c r="U8481">
        <v>0</v>
      </c>
    </row>
    <row r="8482" spans="1:21" x14ac:dyDescent="0.25">
      <c r="A8482" t="s">
        <v>53</v>
      </c>
      <c r="B8482">
        <v>918</v>
      </c>
      <c r="D8482">
        <v>35</v>
      </c>
      <c r="E8482">
        <v>100</v>
      </c>
      <c r="F8482">
        <v>35</v>
      </c>
      <c r="I8482">
        <v>35</v>
      </c>
      <c r="J8482">
        <v>100</v>
      </c>
      <c r="K8482">
        <v>35</v>
      </c>
      <c r="N8482">
        <v>35</v>
      </c>
      <c r="O8482">
        <v>500</v>
      </c>
      <c r="P8482">
        <v>35</v>
      </c>
      <c r="S8482">
        <v>35</v>
      </c>
      <c r="T8482">
        <v>600</v>
      </c>
      <c r="U8482">
        <v>35</v>
      </c>
    </row>
    <row r="8483" spans="1:21" x14ac:dyDescent="0.25">
      <c r="A8483" t="s">
        <v>54</v>
      </c>
      <c r="B8483">
        <v>918</v>
      </c>
      <c r="D8483">
        <v>0</v>
      </c>
      <c r="E8483">
        <v>0</v>
      </c>
      <c r="F8483">
        <v>0</v>
      </c>
      <c r="I8483">
        <v>0</v>
      </c>
      <c r="J8483">
        <v>0</v>
      </c>
      <c r="K8483">
        <v>0</v>
      </c>
      <c r="N8483">
        <v>0</v>
      </c>
      <c r="O8483">
        <v>0</v>
      </c>
      <c r="P8483">
        <v>0</v>
      </c>
      <c r="S8483">
        <v>0</v>
      </c>
      <c r="T8483">
        <v>0</v>
      </c>
      <c r="U8483">
        <v>0</v>
      </c>
    </row>
    <row r="8484" spans="1:21" x14ac:dyDescent="0.25">
      <c r="A8484" t="s">
        <v>55</v>
      </c>
      <c r="B8484">
        <v>918</v>
      </c>
      <c r="D8484">
        <v>0</v>
      </c>
      <c r="E8484">
        <v>0</v>
      </c>
      <c r="F8484">
        <v>0</v>
      </c>
      <c r="I8484">
        <v>0</v>
      </c>
      <c r="J8484">
        <v>0</v>
      </c>
      <c r="K8484">
        <v>0</v>
      </c>
      <c r="N8484">
        <v>0</v>
      </c>
      <c r="O8484">
        <v>0</v>
      </c>
      <c r="P8484">
        <v>0</v>
      </c>
      <c r="S8484">
        <v>0</v>
      </c>
      <c r="T8484">
        <v>0</v>
      </c>
      <c r="U8484">
        <v>0</v>
      </c>
    </row>
    <row r="8485" spans="1:21" x14ac:dyDescent="0.25">
      <c r="A8485" t="s">
        <v>56</v>
      </c>
      <c r="B8485">
        <v>918</v>
      </c>
      <c r="D8485">
        <v>0.92</v>
      </c>
      <c r="E8485">
        <v>0.92</v>
      </c>
      <c r="F8485">
        <v>0.92</v>
      </c>
      <c r="I8485">
        <v>0.92</v>
      </c>
      <c r="J8485">
        <v>0.92</v>
      </c>
      <c r="K8485">
        <v>0.92</v>
      </c>
      <c r="N8485">
        <v>0.92</v>
      </c>
      <c r="O8485">
        <v>0.92</v>
      </c>
      <c r="P8485">
        <v>0.92</v>
      </c>
      <c r="S8485">
        <v>0.92</v>
      </c>
      <c r="T8485">
        <v>0.92</v>
      </c>
      <c r="U8485">
        <v>0.92</v>
      </c>
    </row>
    <row r="8486" spans="1:21" x14ac:dyDescent="0.25">
      <c r="A8486" t="s">
        <v>57</v>
      </c>
      <c r="B8486">
        <v>918</v>
      </c>
      <c r="D8486">
        <v>100</v>
      </c>
      <c r="E8486">
        <v>100</v>
      </c>
      <c r="F8486">
        <v>100</v>
      </c>
      <c r="I8486">
        <v>100</v>
      </c>
      <c r="J8486">
        <v>100</v>
      </c>
      <c r="K8486">
        <v>100</v>
      </c>
      <c r="N8486">
        <v>100</v>
      </c>
      <c r="O8486">
        <v>100</v>
      </c>
      <c r="P8486">
        <v>100</v>
      </c>
      <c r="S8486">
        <v>100</v>
      </c>
      <c r="T8486">
        <v>100</v>
      </c>
      <c r="U8486">
        <v>100</v>
      </c>
    </row>
    <row r="8487" spans="1:21" x14ac:dyDescent="0.25">
      <c r="A8487" t="s">
        <v>58</v>
      </c>
      <c r="B8487">
        <v>918</v>
      </c>
      <c r="D8487">
        <v>2</v>
      </c>
      <c r="E8487">
        <v>2</v>
      </c>
      <c r="F8487">
        <v>2</v>
      </c>
      <c r="I8487">
        <v>2</v>
      </c>
      <c r="J8487">
        <v>2</v>
      </c>
      <c r="K8487">
        <v>2</v>
      </c>
      <c r="N8487">
        <v>2</v>
      </c>
      <c r="O8487">
        <v>2</v>
      </c>
      <c r="P8487">
        <v>2</v>
      </c>
      <c r="S8487">
        <v>2</v>
      </c>
      <c r="T8487">
        <v>2</v>
      </c>
      <c r="U8487">
        <v>2</v>
      </c>
    </row>
    <row r="8488" spans="1:21" x14ac:dyDescent="0.25">
      <c r="A8488" t="s">
        <v>59</v>
      </c>
      <c r="B8488">
        <v>918</v>
      </c>
      <c r="D8488">
        <v>0</v>
      </c>
      <c r="E8488">
        <v>0</v>
      </c>
      <c r="F8488">
        <v>0</v>
      </c>
      <c r="I8488">
        <v>0</v>
      </c>
      <c r="J8488">
        <v>0</v>
      </c>
      <c r="K8488">
        <v>0</v>
      </c>
      <c r="N8488">
        <v>0</v>
      </c>
      <c r="O8488">
        <v>0</v>
      </c>
      <c r="P8488">
        <v>0</v>
      </c>
      <c r="S8488">
        <v>0</v>
      </c>
      <c r="T8488">
        <v>0</v>
      </c>
      <c r="U8488">
        <v>0</v>
      </c>
    </row>
    <row r="8489" spans="1:21" x14ac:dyDescent="0.25">
      <c r="A8489" t="s">
        <v>698</v>
      </c>
      <c r="B8489">
        <v>918</v>
      </c>
      <c r="E8489">
        <v>0</v>
      </c>
      <c r="J8489">
        <v>0</v>
      </c>
      <c r="O8489">
        <v>0</v>
      </c>
      <c r="T8489">
        <v>0</v>
      </c>
    </row>
    <row r="8490" spans="1:21" x14ac:dyDescent="0.25">
      <c r="A8490" t="s">
        <v>677</v>
      </c>
      <c r="B8490">
        <v>918</v>
      </c>
      <c r="E8490">
        <v>477</v>
      </c>
      <c r="J8490">
        <v>438</v>
      </c>
      <c r="O8490">
        <v>390</v>
      </c>
      <c r="T8490">
        <v>374</v>
      </c>
    </row>
    <row r="8491" spans="1:21" x14ac:dyDescent="0.25">
      <c r="A8491" t="s">
        <v>78</v>
      </c>
      <c r="B8491">
        <v>918</v>
      </c>
      <c r="E8491">
        <v>13</v>
      </c>
      <c r="J8491">
        <v>11.9</v>
      </c>
      <c r="O8491">
        <v>10.6</v>
      </c>
      <c r="T8491">
        <v>10.199999999999999</v>
      </c>
    </row>
    <row r="8492" spans="1:21" x14ac:dyDescent="0.25">
      <c r="A8492" t="s">
        <v>699</v>
      </c>
      <c r="B8492">
        <v>918</v>
      </c>
      <c r="F8492">
        <v>0</v>
      </c>
      <c r="K8492">
        <v>0</v>
      </c>
      <c r="P8492">
        <v>0</v>
      </c>
      <c r="U8492">
        <v>0</v>
      </c>
    </row>
    <row r="8493" spans="1:21" x14ac:dyDescent="0.25">
      <c r="A8493" t="s">
        <v>700</v>
      </c>
      <c r="B8493">
        <v>918</v>
      </c>
      <c r="D8493">
        <v>0</v>
      </c>
      <c r="E8493">
        <v>0</v>
      </c>
      <c r="F8493">
        <v>1</v>
      </c>
      <c r="I8493">
        <v>0</v>
      </c>
      <c r="J8493">
        <v>0</v>
      </c>
      <c r="K8493">
        <v>1</v>
      </c>
      <c r="N8493">
        <v>0</v>
      </c>
      <c r="O8493">
        <v>0</v>
      </c>
      <c r="P8493">
        <v>1</v>
      </c>
      <c r="S8493">
        <v>0</v>
      </c>
      <c r="T8493">
        <v>0</v>
      </c>
      <c r="U8493">
        <v>1</v>
      </c>
    </row>
    <row r="8494" spans="1:21" x14ac:dyDescent="0.25">
      <c r="A8494" t="s">
        <v>701</v>
      </c>
      <c r="B8494">
        <v>918</v>
      </c>
      <c r="D8494">
        <v>0</v>
      </c>
      <c r="E8494">
        <v>0</v>
      </c>
      <c r="F8494">
        <v>0</v>
      </c>
      <c r="I8494">
        <v>0</v>
      </c>
      <c r="J8494">
        <v>0</v>
      </c>
      <c r="K8494">
        <v>0</v>
      </c>
      <c r="N8494">
        <v>0</v>
      </c>
      <c r="O8494">
        <v>0</v>
      </c>
      <c r="P8494">
        <v>0</v>
      </c>
      <c r="S8494">
        <v>0</v>
      </c>
      <c r="T8494">
        <v>0</v>
      </c>
      <c r="U8494">
        <v>0</v>
      </c>
    </row>
    <row r="8495" spans="1:21" x14ac:dyDescent="0.25">
      <c r="A8495" t="s">
        <v>52</v>
      </c>
      <c r="B8495">
        <v>918</v>
      </c>
      <c r="D8495">
        <v>1</v>
      </c>
      <c r="E8495">
        <v>1</v>
      </c>
      <c r="F8495">
        <v>1</v>
      </c>
      <c r="I8495">
        <v>1</v>
      </c>
      <c r="J8495">
        <v>1</v>
      </c>
      <c r="K8495">
        <v>1</v>
      </c>
      <c r="N8495">
        <v>1</v>
      </c>
      <c r="O8495">
        <v>1</v>
      </c>
      <c r="P8495">
        <v>1</v>
      </c>
      <c r="S8495">
        <v>1</v>
      </c>
      <c r="T8495">
        <v>1</v>
      </c>
      <c r="U8495">
        <v>1</v>
      </c>
    </row>
    <row r="8496" spans="1:21" x14ac:dyDescent="0.25">
      <c r="A8496" t="s">
        <v>702</v>
      </c>
      <c r="B8496">
        <v>918</v>
      </c>
      <c r="D8496">
        <v>15</v>
      </c>
      <c r="E8496">
        <v>60</v>
      </c>
      <c r="F8496">
        <v>9</v>
      </c>
      <c r="I8496">
        <v>15</v>
      </c>
      <c r="J8496">
        <v>60</v>
      </c>
      <c r="K8496">
        <v>9</v>
      </c>
      <c r="N8496">
        <v>15</v>
      </c>
      <c r="O8496">
        <v>60</v>
      </c>
      <c r="P8496">
        <v>9</v>
      </c>
      <c r="S8496">
        <v>15</v>
      </c>
      <c r="T8496">
        <v>60</v>
      </c>
      <c r="U8496">
        <v>9</v>
      </c>
    </row>
    <row r="8497" spans="1:20" x14ac:dyDescent="0.25">
      <c r="A8497" t="s">
        <v>43</v>
      </c>
      <c r="B8497">
        <v>918</v>
      </c>
      <c r="D8497">
        <v>50</v>
      </c>
      <c r="E8497">
        <v>0</v>
      </c>
      <c r="I8497">
        <v>50</v>
      </c>
      <c r="J8497">
        <v>0</v>
      </c>
      <c r="N8497">
        <v>50</v>
      </c>
      <c r="O8497">
        <v>0</v>
      </c>
      <c r="S8497">
        <v>50</v>
      </c>
      <c r="T8497">
        <v>0</v>
      </c>
    </row>
    <row r="8498" spans="1:20" x14ac:dyDescent="0.25">
      <c r="A8498" t="s">
        <v>44</v>
      </c>
      <c r="B8498">
        <v>918</v>
      </c>
      <c r="D8498">
        <v>0</v>
      </c>
      <c r="E8498">
        <v>0</v>
      </c>
      <c r="I8498">
        <v>0</v>
      </c>
      <c r="J8498">
        <v>0</v>
      </c>
      <c r="N8498">
        <v>0</v>
      </c>
      <c r="O8498">
        <v>0</v>
      </c>
      <c r="S8498">
        <v>0</v>
      </c>
      <c r="T8498">
        <v>0</v>
      </c>
    </row>
    <row r="8499" spans="1:20" x14ac:dyDescent="0.25">
      <c r="A8499" t="s">
        <v>47</v>
      </c>
      <c r="B8499">
        <v>918</v>
      </c>
      <c r="D8499">
        <v>4</v>
      </c>
      <c r="E8499">
        <v>4</v>
      </c>
      <c r="I8499">
        <v>8</v>
      </c>
      <c r="J8499">
        <v>8</v>
      </c>
      <c r="N8499">
        <v>6</v>
      </c>
      <c r="O8499">
        <v>6</v>
      </c>
      <c r="S8499">
        <v>2</v>
      </c>
      <c r="T8499">
        <v>2</v>
      </c>
    </row>
    <row r="8500" spans="1:20" x14ac:dyDescent="0.25">
      <c r="A8500" t="s">
        <v>703</v>
      </c>
      <c r="B8500">
        <v>918</v>
      </c>
      <c r="D8500">
        <v>0</v>
      </c>
      <c r="E8500">
        <v>0</v>
      </c>
      <c r="I8500">
        <v>0</v>
      </c>
      <c r="J8500">
        <v>0</v>
      </c>
      <c r="N8500">
        <v>0</v>
      </c>
      <c r="O8500">
        <v>0</v>
      </c>
      <c r="S8500">
        <v>0</v>
      </c>
      <c r="T8500">
        <v>0</v>
      </c>
    </row>
    <row r="8501" spans="1:20" x14ac:dyDescent="0.25">
      <c r="A8501" t="s">
        <v>704</v>
      </c>
      <c r="B8501">
        <v>918</v>
      </c>
      <c r="D8501">
        <v>0</v>
      </c>
      <c r="E8501">
        <v>0</v>
      </c>
      <c r="I8501">
        <v>0</v>
      </c>
      <c r="J8501">
        <v>0</v>
      </c>
      <c r="N8501">
        <v>0</v>
      </c>
      <c r="O8501">
        <v>0</v>
      </c>
      <c r="S8501">
        <v>0</v>
      </c>
      <c r="T8501">
        <v>0</v>
      </c>
    </row>
    <row r="8502" spans="1:20" x14ac:dyDescent="0.25">
      <c r="A8502" t="s">
        <v>705</v>
      </c>
      <c r="B8502">
        <v>918</v>
      </c>
      <c r="D8502">
        <v>0</v>
      </c>
      <c r="E8502">
        <v>0</v>
      </c>
      <c r="I8502">
        <v>0</v>
      </c>
      <c r="J8502">
        <v>0</v>
      </c>
      <c r="N8502">
        <v>0</v>
      </c>
      <c r="O8502">
        <v>0</v>
      </c>
      <c r="S8502">
        <v>0</v>
      </c>
      <c r="T8502">
        <v>0</v>
      </c>
    </row>
    <row r="8503" spans="1:20" x14ac:dyDescent="0.25">
      <c r="A8503" t="s">
        <v>706</v>
      </c>
      <c r="B8503">
        <v>918</v>
      </c>
      <c r="D8503">
        <v>0</v>
      </c>
      <c r="E8503">
        <v>0</v>
      </c>
      <c r="I8503">
        <v>0</v>
      </c>
      <c r="J8503">
        <v>0</v>
      </c>
      <c r="N8503">
        <v>0</v>
      </c>
      <c r="O8503">
        <v>0</v>
      </c>
      <c r="S8503">
        <v>0</v>
      </c>
      <c r="T8503">
        <v>0</v>
      </c>
    </row>
    <row r="8504" spans="1:20" x14ac:dyDescent="0.25">
      <c r="A8504" t="s">
        <v>707</v>
      </c>
      <c r="B8504">
        <v>918</v>
      </c>
      <c r="D8504">
        <v>1</v>
      </c>
      <c r="E8504">
        <v>0</v>
      </c>
      <c r="I8504">
        <v>1</v>
      </c>
      <c r="J8504">
        <v>0</v>
      </c>
      <c r="N8504">
        <v>1</v>
      </c>
      <c r="O8504">
        <v>0</v>
      </c>
      <c r="S8504">
        <v>1</v>
      </c>
      <c r="T8504">
        <v>0</v>
      </c>
    </row>
    <row r="8505" spans="1:20" x14ac:dyDescent="0.25">
      <c r="A8505" t="s">
        <v>708</v>
      </c>
      <c r="B8505">
        <v>918</v>
      </c>
      <c r="D8505">
        <v>0</v>
      </c>
      <c r="I8505">
        <v>0</v>
      </c>
      <c r="N8505">
        <v>0</v>
      </c>
      <c r="S8505">
        <v>0</v>
      </c>
    </row>
    <row r="8506" spans="1:20" x14ac:dyDescent="0.25">
      <c r="A8506" t="s">
        <v>709</v>
      </c>
      <c r="B8506">
        <v>918</v>
      </c>
      <c r="D8506">
        <v>50</v>
      </c>
      <c r="I8506">
        <v>50</v>
      </c>
      <c r="N8506">
        <v>50</v>
      </c>
      <c r="S8506">
        <v>50</v>
      </c>
    </row>
    <row r="8507" spans="1:20" x14ac:dyDescent="0.25">
      <c r="A8507" t="s">
        <v>710</v>
      </c>
      <c r="B8507">
        <v>918</v>
      </c>
      <c r="D8507">
        <v>3</v>
      </c>
      <c r="I8507">
        <v>3</v>
      </c>
      <c r="N8507">
        <v>3</v>
      </c>
      <c r="S8507">
        <v>3</v>
      </c>
    </row>
    <row r="8508" spans="1:20" x14ac:dyDescent="0.25">
      <c r="A8508" t="s">
        <v>711</v>
      </c>
      <c r="B8508">
        <v>918</v>
      </c>
      <c r="D8508">
        <v>0</v>
      </c>
      <c r="I8508">
        <v>0</v>
      </c>
      <c r="N8508">
        <v>0</v>
      </c>
      <c r="S8508">
        <v>0</v>
      </c>
    </row>
    <row r="8509" spans="1:20" x14ac:dyDescent="0.25">
      <c r="A8509" t="s">
        <v>712</v>
      </c>
      <c r="B8509">
        <v>918</v>
      </c>
      <c r="D8509">
        <v>0</v>
      </c>
      <c r="I8509">
        <v>0</v>
      </c>
      <c r="N8509">
        <v>0</v>
      </c>
      <c r="S8509">
        <v>0</v>
      </c>
    </row>
    <row r="8510" spans="1:20" x14ac:dyDescent="0.25">
      <c r="A8510" t="s">
        <v>713</v>
      </c>
      <c r="B8510">
        <v>918</v>
      </c>
      <c r="D8510">
        <v>0</v>
      </c>
      <c r="I8510">
        <v>0</v>
      </c>
      <c r="N8510">
        <v>0</v>
      </c>
      <c r="S8510">
        <v>0</v>
      </c>
    </row>
    <row r="8511" spans="1:20" x14ac:dyDescent="0.25">
      <c r="A8511" t="s">
        <v>718</v>
      </c>
      <c r="B8511">
        <v>918</v>
      </c>
      <c r="E8511">
        <v>0</v>
      </c>
      <c r="J8511">
        <v>0</v>
      </c>
      <c r="O8511">
        <v>0</v>
      </c>
      <c r="T8511">
        <v>0</v>
      </c>
    </row>
    <row r="8512" spans="1:20" x14ac:dyDescent="0.25">
      <c r="A8512" t="s">
        <v>405</v>
      </c>
      <c r="B8512">
        <v>918</v>
      </c>
      <c r="E8512">
        <v>0</v>
      </c>
    </row>
    <row r="8513" spans="1:21" x14ac:dyDescent="0.25">
      <c r="A8513" t="s">
        <v>719</v>
      </c>
      <c r="B8513">
        <v>918</v>
      </c>
      <c r="D8513">
        <v>0</v>
      </c>
      <c r="E8513">
        <v>185</v>
      </c>
      <c r="F8513">
        <v>0</v>
      </c>
      <c r="I8513">
        <v>0</v>
      </c>
      <c r="J8513">
        <v>185</v>
      </c>
      <c r="K8513">
        <v>0</v>
      </c>
      <c r="N8513">
        <v>0</v>
      </c>
      <c r="O8513">
        <v>619</v>
      </c>
      <c r="P8513">
        <v>0</v>
      </c>
      <c r="S8513">
        <v>0</v>
      </c>
      <c r="T8513">
        <v>728</v>
      </c>
      <c r="U8513">
        <v>0</v>
      </c>
    </row>
    <row r="8514" spans="1:21" x14ac:dyDescent="0.25">
      <c r="A8514" t="s">
        <v>34</v>
      </c>
      <c r="B8514">
        <v>919</v>
      </c>
      <c r="D8514">
        <v>220</v>
      </c>
      <c r="E8514">
        <v>220</v>
      </c>
      <c r="F8514">
        <v>220</v>
      </c>
      <c r="I8514">
        <v>10</v>
      </c>
      <c r="J8514">
        <v>10</v>
      </c>
      <c r="K8514">
        <v>10</v>
      </c>
      <c r="N8514">
        <v>921</v>
      </c>
      <c r="O8514">
        <v>921</v>
      </c>
      <c r="P8514">
        <v>921</v>
      </c>
      <c r="S8514">
        <v>918</v>
      </c>
      <c r="T8514">
        <v>918</v>
      </c>
      <c r="U8514">
        <v>918</v>
      </c>
    </row>
    <row r="8515" spans="1:21" x14ac:dyDescent="0.25">
      <c r="A8515" t="s">
        <v>35</v>
      </c>
      <c r="B8515">
        <v>919</v>
      </c>
      <c r="D8515">
        <v>921</v>
      </c>
      <c r="E8515">
        <v>10</v>
      </c>
      <c r="F8515">
        <v>918</v>
      </c>
      <c r="I8515">
        <v>918</v>
      </c>
      <c r="J8515">
        <v>220</v>
      </c>
      <c r="K8515">
        <v>921</v>
      </c>
      <c r="N8515">
        <v>10</v>
      </c>
      <c r="O8515">
        <v>918</v>
      </c>
      <c r="P8515">
        <v>220</v>
      </c>
      <c r="S8515">
        <v>220</v>
      </c>
      <c r="T8515">
        <v>921</v>
      </c>
      <c r="U8515">
        <v>10</v>
      </c>
    </row>
    <row r="8516" spans="1:21" x14ac:dyDescent="0.25">
      <c r="A8516" t="s">
        <v>36</v>
      </c>
      <c r="B8516">
        <v>919</v>
      </c>
      <c r="D8516">
        <v>0</v>
      </c>
      <c r="E8516">
        <v>1</v>
      </c>
      <c r="F8516">
        <v>0</v>
      </c>
      <c r="I8516">
        <v>0</v>
      </c>
      <c r="J8516">
        <v>1</v>
      </c>
      <c r="K8516">
        <v>0</v>
      </c>
      <c r="N8516">
        <v>0</v>
      </c>
      <c r="O8516">
        <v>2</v>
      </c>
      <c r="P8516">
        <v>0</v>
      </c>
      <c r="S8516">
        <v>0</v>
      </c>
      <c r="T8516">
        <v>2</v>
      </c>
      <c r="U8516">
        <v>0</v>
      </c>
    </row>
    <row r="8517" spans="1:21" x14ac:dyDescent="0.25">
      <c r="A8517" t="s">
        <v>37</v>
      </c>
      <c r="B8517">
        <v>919</v>
      </c>
      <c r="D8517">
        <v>0</v>
      </c>
      <c r="E8517">
        <v>3</v>
      </c>
      <c r="I8517">
        <v>0</v>
      </c>
      <c r="J8517">
        <v>3</v>
      </c>
      <c r="N8517">
        <v>0</v>
      </c>
      <c r="O8517">
        <v>3</v>
      </c>
      <c r="S8517">
        <v>0</v>
      </c>
      <c r="T8517">
        <v>3</v>
      </c>
    </row>
    <row r="8518" spans="1:21" x14ac:dyDescent="0.25">
      <c r="A8518" t="s">
        <v>38</v>
      </c>
      <c r="B8518">
        <v>919</v>
      </c>
      <c r="D8518">
        <v>12</v>
      </c>
      <c r="E8518">
        <v>12</v>
      </c>
      <c r="F8518">
        <v>12</v>
      </c>
      <c r="I8518">
        <v>12</v>
      </c>
      <c r="J8518">
        <v>12</v>
      </c>
      <c r="K8518">
        <v>12</v>
      </c>
      <c r="N8518">
        <v>12</v>
      </c>
      <c r="O8518">
        <v>12</v>
      </c>
      <c r="P8518">
        <v>12</v>
      </c>
      <c r="S8518">
        <v>12</v>
      </c>
      <c r="T8518">
        <v>12</v>
      </c>
      <c r="U8518">
        <v>12</v>
      </c>
    </row>
    <row r="8519" spans="1:21" x14ac:dyDescent="0.25">
      <c r="A8519" t="s">
        <v>39</v>
      </c>
      <c r="B8519">
        <v>919</v>
      </c>
    </row>
    <row r="8520" spans="1:21" x14ac:dyDescent="0.25">
      <c r="A8520" t="s">
        <v>694</v>
      </c>
      <c r="B8520">
        <v>919</v>
      </c>
    </row>
    <row r="8521" spans="1:21" x14ac:dyDescent="0.25">
      <c r="A8521" t="s">
        <v>40</v>
      </c>
      <c r="B8521">
        <v>919</v>
      </c>
    </row>
    <row r="8522" spans="1:21" x14ac:dyDescent="0.25">
      <c r="A8522" t="s">
        <v>41</v>
      </c>
      <c r="B8522">
        <v>919</v>
      </c>
    </row>
    <row r="8523" spans="1:21" x14ac:dyDescent="0.25">
      <c r="A8523" t="s">
        <v>42</v>
      </c>
      <c r="B8523">
        <v>919</v>
      </c>
      <c r="E8523">
        <v>25</v>
      </c>
      <c r="J8523">
        <v>25</v>
      </c>
      <c r="O8523">
        <v>25</v>
      </c>
      <c r="T8523">
        <v>25</v>
      </c>
    </row>
    <row r="8524" spans="1:21" x14ac:dyDescent="0.25">
      <c r="A8524" t="s">
        <v>45</v>
      </c>
      <c r="B8524">
        <v>919</v>
      </c>
      <c r="E8524">
        <v>4</v>
      </c>
      <c r="J8524">
        <v>8</v>
      </c>
      <c r="O8524">
        <v>6</v>
      </c>
      <c r="T8524">
        <v>2</v>
      </c>
    </row>
    <row r="8525" spans="1:21" x14ac:dyDescent="0.25">
      <c r="A8525" t="s">
        <v>46</v>
      </c>
      <c r="B8525">
        <v>919</v>
      </c>
      <c r="D8525">
        <v>4</v>
      </c>
      <c r="I8525">
        <v>8</v>
      </c>
      <c r="N8525">
        <v>6</v>
      </c>
      <c r="S8525">
        <v>2</v>
      </c>
    </row>
    <row r="8526" spans="1:21" x14ac:dyDescent="0.25">
      <c r="A8526" t="s">
        <v>49</v>
      </c>
      <c r="B8526">
        <v>919</v>
      </c>
      <c r="D8526">
        <v>4</v>
      </c>
      <c r="E8526">
        <v>4</v>
      </c>
      <c r="F8526">
        <v>4</v>
      </c>
      <c r="I8526">
        <v>4</v>
      </c>
      <c r="J8526">
        <v>4</v>
      </c>
      <c r="K8526">
        <v>4</v>
      </c>
      <c r="N8526">
        <v>4</v>
      </c>
      <c r="O8526">
        <v>4</v>
      </c>
      <c r="P8526">
        <v>4</v>
      </c>
      <c r="S8526">
        <v>4</v>
      </c>
      <c r="T8526">
        <v>4</v>
      </c>
      <c r="U8526">
        <v>4</v>
      </c>
    </row>
    <row r="8527" spans="1:21" x14ac:dyDescent="0.25">
      <c r="A8527" t="s">
        <v>695</v>
      </c>
      <c r="B8527">
        <v>919</v>
      </c>
      <c r="D8527">
        <v>-1</v>
      </c>
      <c r="E8527">
        <v>-1</v>
      </c>
      <c r="F8527">
        <v>0</v>
      </c>
      <c r="I8527">
        <v>-1</v>
      </c>
      <c r="J8527">
        <v>-1</v>
      </c>
      <c r="K8527">
        <v>0</v>
      </c>
      <c r="N8527">
        <v>0</v>
      </c>
      <c r="O8527">
        <v>0</v>
      </c>
      <c r="P8527">
        <v>0</v>
      </c>
      <c r="S8527">
        <v>0</v>
      </c>
      <c r="T8527">
        <v>0</v>
      </c>
      <c r="U8527">
        <v>0</v>
      </c>
    </row>
    <row r="8528" spans="1:21" x14ac:dyDescent="0.25">
      <c r="A8528" t="s">
        <v>48</v>
      </c>
      <c r="B8528">
        <v>919</v>
      </c>
      <c r="D8528">
        <v>1900</v>
      </c>
      <c r="E8528">
        <v>1900</v>
      </c>
      <c r="F8528">
        <v>1900</v>
      </c>
      <c r="I8528">
        <v>1900</v>
      </c>
      <c r="J8528">
        <v>1900</v>
      </c>
      <c r="K8528">
        <v>1900</v>
      </c>
      <c r="N8528">
        <v>1900</v>
      </c>
      <c r="O8528">
        <v>1900</v>
      </c>
      <c r="P8528">
        <v>1900</v>
      </c>
      <c r="S8528">
        <v>1900</v>
      </c>
      <c r="T8528">
        <v>1900</v>
      </c>
      <c r="U8528">
        <v>1900</v>
      </c>
    </row>
    <row r="8529" spans="1:21" x14ac:dyDescent="0.25">
      <c r="A8529" t="s">
        <v>696</v>
      </c>
      <c r="B8529">
        <v>919</v>
      </c>
      <c r="D8529">
        <v>0</v>
      </c>
      <c r="E8529">
        <v>1774</v>
      </c>
      <c r="F8529">
        <v>0</v>
      </c>
      <c r="I8529">
        <v>0</v>
      </c>
      <c r="J8529">
        <v>1754</v>
      </c>
      <c r="K8529">
        <v>0</v>
      </c>
      <c r="N8529">
        <v>0</v>
      </c>
      <c r="O8529">
        <v>3500</v>
      </c>
      <c r="P8529">
        <v>0</v>
      </c>
      <c r="S8529">
        <v>0</v>
      </c>
      <c r="T8529">
        <v>3490</v>
      </c>
      <c r="U8529">
        <v>0</v>
      </c>
    </row>
    <row r="8530" spans="1:21" x14ac:dyDescent="0.25">
      <c r="A8530" t="s">
        <v>50</v>
      </c>
      <c r="B8530">
        <v>919</v>
      </c>
      <c r="D8530">
        <v>0</v>
      </c>
      <c r="E8530">
        <v>1571</v>
      </c>
      <c r="F8530">
        <v>0</v>
      </c>
      <c r="I8530">
        <v>0</v>
      </c>
      <c r="J8530">
        <v>1511</v>
      </c>
      <c r="K8530">
        <v>0</v>
      </c>
      <c r="N8530">
        <v>0</v>
      </c>
      <c r="O8530">
        <v>3315</v>
      </c>
      <c r="P8530">
        <v>0</v>
      </c>
      <c r="S8530">
        <v>0</v>
      </c>
      <c r="T8530">
        <v>3221</v>
      </c>
      <c r="U8530">
        <v>0</v>
      </c>
    </row>
    <row r="8531" spans="1:21" x14ac:dyDescent="0.25">
      <c r="A8531" t="s">
        <v>697</v>
      </c>
      <c r="B8531">
        <v>919</v>
      </c>
      <c r="D8531">
        <v>1</v>
      </c>
      <c r="E8531">
        <v>1</v>
      </c>
      <c r="F8531">
        <v>1</v>
      </c>
      <c r="I8531">
        <v>1</v>
      </c>
      <c r="J8531">
        <v>1</v>
      </c>
      <c r="K8531">
        <v>1</v>
      </c>
      <c r="N8531">
        <v>1</v>
      </c>
      <c r="O8531">
        <v>1</v>
      </c>
      <c r="P8531">
        <v>1</v>
      </c>
      <c r="S8531">
        <v>1</v>
      </c>
      <c r="T8531">
        <v>1</v>
      </c>
      <c r="U8531">
        <v>1</v>
      </c>
    </row>
    <row r="8532" spans="1:21" x14ac:dyDescent="0.25">
      <c r="A8532" t="s">
        <v>51</v>
      </c>
      <c r="B8532">
        <v>919</v>
      </c>
      <c r="D8532">
        <v>0</v>
      </c>
      <c r="E8532">
        <v>27</v>
      </c>
      <c r="F8532">
        <v>0</v>
      </c>
      <c r="I8532">
        <v>0</v>
      </c>
      <c r="J8532">
        <v>28</v>
      </c>
      <c r="K8532">
        <v>0</v>
      </c>
      <c r="N8532">
        <v>0</v>
      </c>
      <c r="O8532">
        <v>20</v>
      </c>
      <c r="P8532">
        <v>0</v>
      </c>
      <c r="S8532">
        <v>0</v>
      </c>
      <c r="T8532">
        <v>24</v>
      </c>
      <c r="U8532">
        <v>0</v>
      </c>
    </row>
    <row r="8533" spans="1:21" x14ac:dyDescent="0.25">
      <c r="A8533" t="s">
        <v>53</v>
      </c>
      <c r="B8533">
        <v>919</v>
      </c>
      <c r="D8533">
        <v>74</v>
      </c>
      <c r="E8533">
        <v>101</v>
      </c>
      <c r="F8533">
        <v>54</v>
      </c>
      <c r="I8533">
        <v>39</v>
      </c>
      <c r="J8533">
        <v>28</v>
      </c>
      <c r="K8533">
        <v>26</v>
      </c>
      <c r="N8533">
        <v>8</v>
      </c>
      <c r="O8533">
        <v>519</v>
      </c>
      <c r="P8533">
        <v>37</v>
      </c>
      <c r="S8533">
        <v>27</v>
      </c>
      <c r="T8533">
        <v>588</v>
      </c>
      <c r="U8533">
        <v>52</v>
      </c>
    </row>
    <row r="8534" spans="1:21" x14ac:dyDescent="0.25">
      <c r="A8534" t="s">
        <v>54</v>
      </c>
      <c r="B8534">
        <v>919</v>
      </c>
      <c r="D8534">
        <v>0</v>
      </c>
      <c r="E8534">
        <v>0</v>
      </c>
      <c r="F8534">
        <v>0</v>
      </c>
      <c r="I8534">
        <v>0</v>
      </c>
      <c r="J8534">
        <v>0</v>
      </c>
      <c r="K8534">
        <v>0</v>
      </c>
      <c r="N8534">
        <v>0</v>
      </c>
      <c r="O8534">
        <v>0</v>
      </c>
      <c r="P8534">
        <v>0</v>
      </c>
      <c r="S8534">
        <v>0</v>
      </c>
      <c r="T8534">
        <v>0</v>
      </c>
      <c r="U8534">
        <v>0</v>
      </c>
    </row>
    <row r="8535" spans="1:21" x14ac:dyDescent="0.25">
      <c r="A8535" t="s">
        <v>55</v>
      </c>
      <c r="B8535">
        <v>919</v>
      </c>
      <c r="D8535">
        <v>0</v>
      </c>
      <c r="E8535">
        <v>0</v>
      </c>
      <c r="F8535">
        <v>0</v>
      </c>
      <c r="I8535">
        <v>0</v>
      </c>
      <c r="J8535">
        <v>0</v>
      </c>
      <c r="K8535">
        <v>0</v>
      </c>
      <c r="N8535">
        <v>0</v>
      </c>
      <c r="O8535">
        <v>0</v>
      </c>
      <c r="P8535">
        <v>0</v>
      </c>
      <c r="S8535">
        <v>0</v>
      </c>
      <c r="T8535">
        <v>0</v>
      </c>
      <c r="U8535">
        <v>0</v>
      </c>
    </row>
    <row r="8536" spans="1:21" x14ac:dyDescent="0.25">
      <c r="A8536" t="s">
        <v>56</v>
      </c>
      <c r="B8536">
        <v>919</v>
      </c>
      <c r="D8536">
        <v>0.92</v>
      </c>
      <c r="E8536">
        <v>0.92</v>
      </c>
      <c r="F8536">
        <v>0.92</v>
      </c>
      <c r="I8536">
        <v>0.92</v>
      </c>
      <c r="J8536">
        <v>0.92</v>
      </c>
      <c r="K8536">
        <v>0.92</v>
      </c>
      <c r="N8536">
        <v>0.92</v>
      </c>
      <c r="O8536">
        <v>0.92</v>
      </c>
      <c r="P8536">
        <v>0.92</v>
      </c>
      <c r="S8536">
        <v>0.92</v>
      </c>
      <c r="T8536">
        <v>0.92</v>
      </c>
      <c r="U8536">
        <v>0.92</v>
      </c>
    </row>
    <row r="8537" spans="1:21" x14ac:dyDescent="0.25">
      <c r="A8537" t="s">
        <v>57</v>
      </c>
      <c r="B8537">
        <v>919</v>
      </c>
      <c r="D8537">
        <v>100</v>
      </c>
      <c r="E8537">
        <v>100</v>
      </c>
      <c r="F8537">
        <v>100</v>
      </c>
      <c r="I8537">
        <v>100</v>
      </c>
      <c r="J8537">
        <v>100</v>
      </c>
      <c r="K8537">
        <v>100</v>
      </c>
      <c r="N8537">
        <v>100</v>
      </c>
      <c r="O8537">
        <v>100</v>
      </c>
      <c r="P8537">
        <v>100</v>
      </c>
      <c r="S8537">
        <v>100</v>
      </c>
      <c r="T8537">
        <v>100</v>
      </c>
      <c r="U8537">
        <v>100</v>
      </c>
    </row>
    <row r="8538" spans="1:21" x14ac:dyDescent="0.25">
      <c r="A8538" t="s">
        <v>58</v>
      </c>
      <c r="B8538">
        <v>919</v>
      </c>
      <c r="D8538">
        <v>2</v>
      </c>
      <c r="E8538">
        <v>2</v>
      </c>
      <c r="F8538">
        <v>2</v>
      </c>
      <c r="I8538">
        <v>2</v>
      </c>
      <c r="J8538">
        <v>2</v>
      </c>
      <c r="K8538">
        <v>2</v>
      </c>
      <c r="N8538">
        <v>2</v>
      </c>
      <c r="O8538">
        <v>2</v>
      </c>
      <c r="P8538">
        <v>2</v>
      </c>
      <c r="S8538">
        <v>2</v>
      </c>
      <c r="T8538">
        <v>2</v>
      </c>
      <c r="U8538">
        <v>2</v>
      </c>
    </row>
    <row r="8539" spans="1:21" x14ac:dyDescent="0.25">
      <c r="A8539" t="s">
        <v>59</v>
      </c>
      <c r="B8539">
        <v>919</v>
      </c>
      <c r="D8539">
        <v>0</v>
      </c>
      <c r="E8539">
        <v>0</v>
      </c>
      <c r="F8539">
        <v>0</v>
      </c>
      <c r="I8539">
        <v>0</v>
      </c>
      <c r="J8539">
        <v>0</v>
      </c>
      <c r="K8539">
        <v>0</v>
      </c>
      <c r="N8539">
        <v>0</v>
      </c>
      <c r="O8539">
        <v>0</v>
      </c>
      <c r="P8539">
        <v>0</v>
      </c>
      <c r="S8539">
        <v>0</v>
      </c>
      <c r="T8539">
        <v>0</v>
      </c>
      <c r="U8539">
        <v>0</v>
      </c>
    </row>
    <row r="8540" spans="1:21" x14ac:dyDescent="0.25">
      <c r="A8540" t="s">
        <v>698</v>
      </c>
      <c r="B8540">
        <v>919</v>
      </c>
      <c r="E8540">
        <v>0</v>
      </c>
      <c r="J8540">
        <v>0</v>
      </c>
      <c r="O8540">
        <v>0</v>
      </c>
      <c r="T8540">
        <v>0</v>
      </c>
    </row>
    <row r="8541" spans="1:21" x14ac:dyDescent="0.25">
      <c r="A8541" t="s">
        <v>677</v>
      </c>
      <c r="B8541">
        <v>919</v>
      </c>
      <c r="E8541">
        <v>623</v>
      </c>
      <c r="J8541">
        <v>438</v>
      </c>
      <c r="O8541">
        <v>371</v>
      </c>
      <c r="T8541">
        <v>390</v>
      </c>
    </row>
    <row r="8542" spans="1:21" x14ac:dyDescent="0.25">
      <c r="A8542" t="s">
        <v>78</v>
      </c>
      <c r="B8542">
        <v>919</v>
      </c>
      <c r="E8542">
        <v>17</v>
      </c>
      <c r="J8542">
        <v>11.9</v>
      </c>
      <c r="O8542">
        <v>10.1</v>
      </c>
      <c r="T8542">
        <v>10.6</v>
      </c>
    </row>
    <row r="8543" spans="1:21" x14ac:dyDescent="0.25">
      <c r="A8543" t="s">
        <v>699</v>
      </c>
      <c r="B8543">
        <v>919</v>
      </c>
      <c r="F8543">
        <v>0</v>
      </c>
      <c r="K8543">
        <v>0</v>
      </c>
      <c r="P8543">
        <v>0</v>
      </c>
      <c r="U8543">
        <v>0</v>
      </c>
    </row>
    <row r="8544" spans="1:21" x14ac:dyDescent="0.25">
      <c r="A8544" t="s">
        <v>700</v>
      </c>
      <c r="B8544">
        <v>919</v>
      </c>
      <c r="D8544">
        <v>0</v>
      </c>
      <c r="E8544">
        <v>0</v>
      </c>
      <c r="F8544">
        <v>1</v>
      </c>
      <c r="I8544">
        <v>0</v>
      </c>
      <c r="J8544">
        <v>0</v>
      </c>
      <c r="K8544">
        <v>1</v>
      </c>
      <c r="N8544">
        <v>0</v>
      </c>
      <c r="O8544">
        <v>0</v>
      </c>
      <c r="P8544">
        <v>1</v>
      </c>
      <c r="S8544">
        <v>0</v>
      </c>
      <c r="T8544">
        <v>0</v>
      </c>
      <c r="U8544">
        <v>1</v>
      </c>
    </row>
    <row r="8545" spans="1:21" x14ac:dyDescent="0.25">
      <c r="A8545" t="s">
        <v>701</v>
      </c>
      <c r="B8545">
        <v>919</v>
      </c>
      <c r="D8545">
        <v>0</v>
      </c>
      <c r="E8545">
        <v>0</v>
      </c>
      <c r="F8545">
        <v>0</v>
      </c>
      <c r="I8545">
        <v>0</v>
      </c>
      <c r="J8545">
        <v>0</v>
      </c>
      <c r="K8545">
        <v>0</v>
      </c>
      <c r="N8545">
        <v>0</v>
      </c>
      <c r="O8545">
        <v>0</v>
      </c>
      <c r="P8545">
        <v>0</v>
      </c>
      <c r="S8545">
        <v>0</v>
      </c>
      <c r="T8545">
        <v>0</v>
      </c>
      <c r="U8545">
        <v>0</v>
      </c>
    </row>
    <row r="8546" spans="1:21" x14ac:dyDescent="0.25">
      <c r="A8546" t="s">
        <v>52</v>
      </c>
      <c r="B8546">
        <v>919</v>
      </c>
      <c r="D8546">
        <v>1</v>
      </c>
      <c r="E8546">
        <v>1</v>
      </c>
      <c r="F8546">
        <v>1</v>
      </c>
      <c r="I8546">
        <v>1</v>
      </c>
      <c r="J8546">
        <v>1</v>
      </c>
      <c r="K8546">
        <v>1</v>
      </c>
      <c r="N8546">
        <v>1</v>
      </c>
      <c r="O8546">
        <v>1</v>
      </c>
      <c r="P8546">
        <v>1</v>
      </c>
      <c r="S8546">
        <v>1</v>
      </c>
      <c r="T8546">
        <v>1</v>
      </c>
      <c r="U8546">
        <v>1</v>
      </c>
    </row>
    <row r="8547" spans="1:21" x14ac:dyDescent="0.25">
      <c r="A8547" t="s">
        <v>702</v>
      </c>
      <c r="B8547">
        <v>919</v>
      </c>
      <c r="D8547">
        <v>15</v>
      </c>
      <c r="E8547">
        <v>60</v>
      </c>
      <c r="F8547">
        <v>9</v>
      </c>
      <c r="I8547">
        <v>15</v>
      </c>
      <c r="J8547">
        <v>60</v>
      </c>
      <c r="K8547">
        <v>9</v>
      </c>
      <c r="N8547">
        <v>15</v>
      </c>
      <c r="O8547">
        <v>60</v>
      </c>
      <c r="P8547">
        <v>9</v>
      </c>
      <c r="S8547">
        <v>15</v>
      </c>
      <c r="T8547">
        <v>60</v>
      </c>
      <c r="U8547">
        <v>9</v>
      </c>
    </row>
    <row r="8548" spans="1:21" x14ac:dyDescent="0.25">
      <c r="A8548" t="s">
        <v>43</v>
      </c>
      <c r="B8548">
        <v>919</v>
      </c>
      <c r="D8548">
        <v>50</v>
      </c>
      <c r="E8548">
        <v>0</v>
      </c>
      <c r="I8548">
        <v>50</v>
      </c>
      <c r="J8548">
        <v>0</v>
      </c>
      <c r="N8548">
        <v>50</v>
      </c>
      <c r="O8548">
        <v>0</v>
      </c>
      <c r="S8548">
        <v>50</v>
      </c>
      <c r="T8548">
        <v>0</v>
      </c>
    </row>
    <row r="8549" spans="1:21" x14ac:dyDescent="0.25">
      <c r="A8549" t="s">
        <v>44</v>
      </c>
      <c r="B8549">
        <v>919</v>
      </c>
      <c r="D8549">
        <v>0</v>
      </c>
      <c r="E8549">
        <v>0</v>
      </c>
      <c r="I8549">
        <v>0</v>
      </c>
      <c r="J8549">
        <v>0</v>
      </c>
      <c r="N8549">
        <v>0</v>
      </c>
      <c r="O8549">
        <v>0</v>
      </c>
      <c r="S8549">
        <v>0</v>
      </c>
      <c r="T8549">
        <v>0</v>
      </c>
    </row>
    <row r="8550" spans="1:21" x14ac:dyDescent="0.25">
      <c r="A8550" t="s">
        <v>47</v>
      </c>
      <c r="B8550">
        <v>919</v>
      </c>
      <c r="D8550">
        <v>4</v>
      </c>
      <c r="E8550">
        <v>4</v>
      </c>
      <c r="I8550">
        <v>8</v>
      </c>
      <c r="J8550">
        <v>8</v>
      </c>
      <c r="N8550">
        <v>6</v>
      </c>
      <c r="O8550">
        <v>6</v>
      </c>
      <c r="S8550">
        <v>2</v>
      </c>
      <c r="T8550">
        <v>2</v>
      </c>
    </row>
    <row r="8551" spans="1:21" x14ac:dyDescent="0.25">
      <c r="A8551" t="s">
        <v>703</v>
      </c>
      <c r="B8551">
        <v>919</v>
      </c>
      <c r="D8551">
        <v>0</v>
      </c>
      <c r="E8551">
        <v>0</v>
      </c>
      <c r="I8551">
        <v>0</v>
      </c>
      <c r="J8551">
        <v>0</v>
      </c>
      <c r="N8551">
        <v>0</v>
      </c>
      <c r="O8551">
        <v>0</v>
      </c>
      <c r="S8551">
        <v>0</v>
      </c>
      <c r="T8551">
        <v>0</v>
      </c>
    </row>
    <row r="8552" spans="1:21" x14ac:dyDescent="0.25">
      <c r="A8552" t="s">
        <v>704</v>
      </c>
      <c r="B8552">
        <v>919</v>
      </c>
      <c r="D8552">
        <v>0</v>
      </c>
      <c r="E8552">
        <v>0</v>
      </c>
      <c r="I8552">
        <v>0</v>
      </c>
      <c r="J8552">
        <v>0</v>
      </c>
      <c r="N8552">
        <v>0</v>
      </c>
      <c r="O8552">
        <v>0</v>
      </c>
      <c r="S8552">
        <v>0</v>
      </c>
      <c r="T8552">
        <v>0</v>
      </c>
    </row>
    <row r="8553" spans="1:21" x14ac:dyDescent="0.25">
      <c r="A8553" t="s">
        <v>705</v>
      </c>
      <c r="B8553">
        <v>919</v>
      </c>
      <c r="D8553">
        <v>0</v>
      </c>
      <c r="E8553">
        <v>0</v>
      </c>
      <c r="I8553">
        <v>0</v>
      </c>
      <c r="J8553">
        <v>0</v>
      </c>
      <c r="N8553">
        <v>0</v>
      </c>
      <c r="O8553">
        <v>0</v>
      </c>
      <c r="S8553">
        <v>0</v>
      </c>
      <c r="T8553">
        <v>0</v>
      </c>
    </row>
    <row r="8554" spans="1:21" x14ac:dyDescent="0.25">
      <c r="A8554" t="s">
        <v>706</v>
      </c>
      <c r="B8554">
        <v>919</v>
      </c>
      <c r="D8554">
        <v>0</v>
      </c>
      <c r="E8554">
        <v>0</v>
      </c>
      <c r="I8554">
        <v>0</v>
      </c>
      <c r="J8554">
        <v>0</v>
      </c>
      <c r="N8554">
        <v>0</v>
      </c>
      <c r="O8554">
        <v>0</v>
      </c>
      <c r="S8554">
        <v>0</v>
      </c>
      <c r="T8554">
        <v>0</v>
      </c>
    </row>
    <row r="8555" spans="1:21" x14ac:dyDescent="0.25">
      <c r="A8555" t="s">
        <v>707</v>
      </c>
      <c r="B8555">
        <v>919</v>
      </c>
      <c r="D8555">
        <v>1</v>
      </c>
      <c r="E8555">
        <v>0</v>
      </c>
      <c r="I8555">
        <v>1</v>
      </c>
      <c r="J8555">
        <v>0</v>
      </c>
      <c r="N8555">
        <v>1</v>
      </c>
      <c r="O8555">
        <v>0</v>
      </c>
      <c r="S8555">
        <v>1</v>
      </c>
      <c r="T8555">
        <v>0</v>
      </c>
    </row>
    <row r="8556" spans="1:21" x14ac:dyDescent="0.25">
      <c r="A8556" t="s">
        <v>708</v>
      </c>
      <c r="B8556">
        <v>919</v>
      </c>
      <c r="D8556">
        <v>0</v>
      </c>
      <c r="I8556">
        <v>0</v>
      </c>
      <c r="N8556">
        <v>0</v>
      </c>
      <c r="S8556">
        <v>0</v>
      </c>
    </row>
    <row r="8557" spans="1:21" x14ac:dyDescent="0.25">
      <c r="A8557" t="s">
        <v>709</v>
      </c>
      <c r="B8557">
        <v>919</v>
      </c>
      <c r="D8557">
        <v>50</v>
      </c>
      <c r="I8557">
        <v>50</v>
      </c>
      <c r="N8557">
        <v>50</v>
      </c>
      <c r="S8557">
        <v>50</v>
      </c>
    </row>
    <row r="8558" spans="1:21" x14ac:dyDescent="0.25">
      <c r="A8558" t="s">
        <v>710</v>
      </c>
      <c r="B8558">
        <v>919</v>
      </c>
      <c r="D8558">
        <v>3</v>
      </c>
      <c r="I8558">
        <v>3</v>
      </c>
      <c r="N8558">
        <v>3</v>
      </c>
      <c r="S8558">
        <v>3</v>
      </c>
    </row>
    <row r="8559" spans="1:21" x14ac:dyDescent="0.25">
      <c r="A8559" t="s">
        <v>711</v>
      </c>
      <c r="B8559">
        <v>919</v>
      </c>
      <c r="D8559">
        <v>0</v>
      </c>
      <c r="I8559">
        <v>0</v>
      </c>
      <c r="N8559">
        <v>0</v>
      </c>
      <c r="S8559">
        <v>0</v>
      </c>
    </row>
    <row r="8560" spans="1:21" x14ac:dyDescent="0.25">
      <c r="A8560" t="s">
        <v>712</v>
      </c>
      <c r="B8560">
        <v>919</v>
      </c>
      <c r="D8560">
        <v>0</v>
      </c>
      <c r="I8560">
        <v>0</v>
      </c>
      <c r="N8560">
        <v>0</v>
      </c>
      <c r="S8560">
        <v>0</v>
      </c>
    </row>
    <row r="8561" spans="1:21" x14ac:dyDescent="0.25">
      <c r="A8561" t="s">
        <v>713</v>
      </c>
      <c r="B8561">
        <v>919</v>
      </c>
      <c r="D8561">
        <v>0</v>
      </c>
      <c r="I8561">
        <v>0</v>
      </c>
      <c r="N8561">
        <v>0</v>
      </c>
      <c r="S8561">
        <v>0</v>
      </c>
    </row>
    <row r="8562" spans="1:21" x14ac:dyDescent="0.25">
      <c r="A8562" t="s">
        <v>718</v>
      </c>
      <c r="B8562">
        <v>919</v>
      </c>
      <c r="E8562">
        <v>0</v>
      </c>
      <c r="J8562">
        <v>0</v>
      </c>
      <c r="O8562">
        <v>0</v>
      </c>
      <c r="T8562">
        <v>0</v>
      </c>
    </row>
    <row r="8563" spans="1:21" x14ac:dyDescent="0.25">
      <c r="A8563" t="s">
        <v>405</v>
      </c>
      <c r="B8563">
        <v>919</v>
      </c>
      <c r="E8563">
        <v>0</v>
      </c>
    </row>
    <row r="8564" spans="1:21" x14ac:dyDescent="0.25">
      <c r="A8564" t="s">
        <v>719</v>
      </c>
      <c r="B8564">
        <v>919</v>
      </c>
      <c r="D8564">
        <v>0</v>
      </c>
      <c r="E8564">
        <v>249</v>
      </c>
      <c r="F8564">
        <v>0</v>
      </c>
      <c r="I8564">
        <v>0</v>
      </c>
      <c r="J8564">
        <v>100</v>
      </c>
      <c r="K8564">
        <v>0</v>
      </c>
      <c r="N8564">
        <v>0</v>
      </c>
      <c r="O8564">
        <v>613</v>
      </c>
      <c r="P8564">
        <v>0</v>
      </c>
      <c r="S8564">
        <v>0</v>
      </c>
      <c r="T8564">
        <v>725</v>
      </c>
      <c r="U8564">
        <v>0</v>
      </c>
    </row>
    <row r="8565" spans="1:21" x14ac:dyDescent="0.25">
      <c r="A8565" t="s">
        <v>34</v>
      </c>
      <c r="B8565">
        <v>921</v>
      </c>
      <c r="D8565">
        <v>200</v>
      </c>
      <c r="E8565">
        <v>200</v>
      </c>
      <c r="F8565">
        <v>200</v>
      </c>
      <c r="I8565">
        <v>9</v>
      </c>
      <c r="J8565">
        <v>9</v>
      </c>
      <c r="K8565">
        <v>9</v>
      </c>
      <c r="N8565">
        <v>2100</v>
      </c>
      <c r="O8565">
        <v>2100</v>
      </c>
      <c r="P8565">
        <v>2100</v>
      </c>
      <c r="S8565">
        <v>919</v>
      </c>
      <c r="T8565">
        <v>919</v>
      </c>
      <c r="U8565">
        <v>919</v>
      </c>
    </row>
    <row r="8566" spans="1:21" x14ac:dyDescent="0.25">
      <c r="A8566" t="s">
        <v>35</v>
      </c>
      <c r="B8566">
        <v>921</v>
      </c>
      <c r="D8566">
        <v>2100</v>
      </c>
      <c r="E8566">
        <v>9</v>
      </c>
      <c r="F8566">
        <v>919</v>
      </c>
      <c r="I8566">
        <v>919</v>
      </c>
      <c r="J8566">
        <v>200</v>
      </c>
      <c r="K8566">
        <v>2100</v>
      </c>
      <c r="N8566">
        <v>9</v>
      </c>
      <c r="O8566">
        <v>919</v>
      </c>
      <c r="P8566">
        <v>200</v>
      </c>
      <c r="S8566">
        <v>200</v>
      </c>
      <c r="T8566">
        <v>2100</v>
      </c>
      <c r="U8566">
        <v>9</v>
      </c>
    </row>
    <row r="8567" spans="1:21" x14ac:dyDescent="0.25">
      <c r="A8567" t="s">
        <v>36</v>
      </c>
      <c r="B8567">
        <v>921</v>
      </c>
      <c r="D8567">
        <v>0</v>
      </c>
      <c r="E8567">
        <v>1</v>
      </c>
      <c r="F8567">
        <v>0</v>
      </c>
      <c r="I8567">
        <v>0</v>
      </c>
      <c r="J8567">
        <v>1</v>
      </c>
      <c r="K8567">
        <v>0</v>
      </c>
      <c r="N8567">
        <v>0</v>
      </c>
      <c r="O8567">
        <v>2</v>
      </c>
      <c r="P8567">
        <v>0</v>
      </c>
      <c r="S8567">
        <v>0</v>
      </c>
      <c r="T8567">
        <v>2</v>
      </c>
      <c r="U8567">
        <v>0</v>
      </c>
    </row>
    <row r="8568" spans="1:21" x14ac:dyDescent="0.25">
      <c r="A8568" t="s">
        <v>37</v>
      </c>
      <c r="B8568">
        <v>921</v>
      </c>
      <c r="D8568">
        <v>0</v>
      </c>
      <c r="E8568">
        <v>3</v>
      </c>
      <c r="I8568">
        <v>0</v>
      </c>
      <c r="J8568">
        <v>3</v>
      </c>
      <c r="N8568">
        <v>0</v>
      </c>
      <c r="O8568">
        <v>3</v>
      </c>
      <c r="S8568">
        <v>0</v>
      </c>
      <c r="T8568">
        <v>3</v>
      </c>
    </row>
    <row r="8569" spans="1:21" x14ac:dyDescent="0.25">
      <c r="A8569" t="s">
        <v>38</v>
      </c>
      <c r="B8569">
        <v>921</v>
      </c>
      <c r="D8569">
        <v>12</v>
      </c>
      <c r="E8569">
        <v>12</v>
      </c>
      <c r="F8569">
        <v>12</v>
      </c>
      <c r="I8569">
        <v>12</v>
      </c>
      <c r="J8569">
        <v>12</v>
      </c>
      <c r="K8569">
        <v>12</v>
      </c>
      <c r="N8569">
        <v>12</v>
      </c>
      <c r="O8569">
        <v>12</v>
      </c>
      <c r="P8569">
        <v>12</v>
      </c>
      <c r="S8569">
        <v>12</v>
      </c>
      <c r="T8569">
        <v>12</v>
      </c>
      <c r="U8569">
        <v>12</v>
      </c>
    </row>
    <row r="8570" spans="1:21" x14ac:dyDescent="0.25">
      <c r="A8570" t="s">
        <v>39</v>
      </c>
      <c r="B8570">
        <v>921</v>
      </c>
    </row>
    <row r="8571" spans="1:21" x14ac:dyDescent="0.25">
      <c r="A8571" t="s">
        <v>694</v>
      </c>
      <c r="B8571">
        <v>921</v>
      </c>
    </row>
    <row r="8572" spans="1:21" x14ac:dyDescent="0.25">
      <c r="A8572" t="s">
        <v>40</v>
      </c>
      <c r="B8572">
        <v>921</v>
      </c>
    </row>
    <row r="8573" spans="1:21" x14ac:dyDescent="0.25">
      <c r="A8573" t="s">
        <v>41</v>
      </c>
      <c r="B8573">
        <v>921</v>
      </c>
    </row>
    <row r="8574" spans="1:21" x14ac:dyDescent="0.25">
      <c r="A8574" t="s">
        <v>42</v>
      </c>
      <c r="B8574">
        <v>921</v>
      </c>
      <c r="E8574">
        <v>25</v>
      </c>
      <c r="J8574">
        <v>25</v>
      </c>
      <c r="O8574">
        <v>30</v>
      </c>
      <c r="T8574">
        <v>25</v>
      </c>
    </row>
    <row r="8575" spans="1:21" x14ac:dyDescent="0.25">
      <c r="A8575" t="s">
        <v>45</v>
      </c>
      <c r="B8575">
        <v>921</v>
      </c>
      <c r="E8575">
        <v>4</v>
      </c>
      <c r="J8575">
        <v>8</v>
      </c>
      <c r="O8575">
        <v>6</v>
      </c>
      <c r="T8575">
        <v>2</v>
      </c>
    </row>
    <row r="8576" spans="1:21" x14ac:dyDescent="0.25">
      <c r="A8576" t="s">
        <v>46</v>
      </c>
      <c r="B8576">
        <v>921</v>
      </c>
      <c r="D8576">
        <v>4</v>
      </c>
      <c r="I8576">
        <v>8</v>
      </c>
      <c r="N8576">
        <v>6</v>
      </c>
      <c r="S8576">
        <v>2</v>
      </c>
    </row>
    <row r="8577" spans="1:21" x14ac:dyDescent="0.25">
      <c r="A8577" t="s">
        <v>49</v>
      </c>
      <c r="B8577">
        <v>921</v>
      </c>
      <c r="D8577">
        <v>4</v>
      </c>
      <c r="E8577">
        <v>4</v>
      </c>
      <c r="F8577">
        <v>4</v>
      </c>
      <c r="I8577">
        <v>4</v>
      </c>
      <c r="J8577">
        <v>4</v>
      </c>
      <c r="K8577">
        <v>4</v>
      </c>
      <c r="N8577">
        <v>4</v>
      </c>
      <c r="O8577">
        <v>4</v>
      </c>
      <c r="P8577">
        <v>4</v>
      </c>
      <c r="S8577">
        <v>4</v>
      </c>
      <c r="T8577">
        <v>4</v>
      </c>
      <c r="U8577">
        <v>4</v>
      </c>
    </row>
    <row r="8578" spans="1:21" x14ac:dyDescent="0.25">
      <c r="A8578" t="s">
        <v>695</v>
      </c>
      <c r="B8578">
        <v>921</v>
      </c>
      <c r="D8578">
        <v>-1</v>
      </c>
      <c r="E8578">
        <v>-1</v>
      </c>
      <c r="F8578">
        <v>0</v>
      </c>
      <c r="I8578">
        <v>-1</v>
      </c>
      <c r="J8578">
        <v>-1</v>
      </c>
      <c r="K8578">
        <v>0</v>
      </c>
      <c r="N8578">
        <v>0.5</v>
      </c>
      <c r="O8578">
        <v>0.5</v>
      </c>
      <c r="P8578">
        <v>0</v>
      </c>
      <c r="S8578">
        <v>0.5</v>
      </c>
      <c r="T8578">
        <v>0.5</v>
      </c>
      <c r="U8578">
        <v>0</v>
      </c>
    </row>
    <row r="8579" spans="1:21" x14ac:dyDescent="0.25">
      <c r="A8579" t="s">
        <v>48</v>
      </c>
      <c r="B8579">
        <v>921</v>
      </c>
      <c r="D8579">
        <v>1900</v>
      </c>
      <c r="E8579">
        <v>1900</v>
      </c>
      <c r="F8579">
        <v>1900</v>
      </c>
      <c r="I8579">
        <v>1900</v>
      </c>
      <c r="J8579">
        <v>1900</v>
      </c>
      <c r="K8579">
        <v>1900</v>
      </c>
      <c r="N8579">
        <v>1900</v>
      </c>
      <c r="O8579">
        <v>1900</v>
      </c>
      <c r="P8579">
        <v>1900</v>
      </c>
      <c r="S8579">
        <v>1900</v>
      </c>
      <c r="T8579">
        <v>1900</v>
      </c>
      <c r="U8579">
        <v>1900</v>
      </c>
    </row>
    <row r="8580" spans="1:21" x14ac:dyDescent="0.25">
      <c r="A8580" t="s">
        <v>696</v>
      </c>
      <c r="B8580">
        <v>921</v>
      </c>
      <c r="D8580">
        <v>0</v>
      </c>
      <c r="E8580">
        <v>1778</v>
      </c>
      <c r="F8580">
        <v>0</v>
      </c>
      <c r="I8580">
        <v>0</v>
      </c>
      <c r="J8580">
        <v>1818</v>
      </c>
      <c r="K8580">
        <v>0</v>
      </c>
      <c r="N8580">
        <v>0</v>
      </c>
      <c r="O8580">
        <v>3522</v>
      </c>
      <c r="P8580">
        <v>0</v>
      </c>
      <c r="S8580">
        <v>0</v>
      </c>
      <c r="T8580">
        <v>3504</v>
      </c>
      <c r="U8580">
        <v>0</v>
      </c>
    </row>
    <row r="8581" spans="1:21" x14ac:dyDescent="0.25">
      <c r="A8581" t="s">
        <v>50</v>
      </c>
      <c r="B8581">
        <v>921</v>
      </c>
      <c r="D8581">
        <v>0</v>
      </c>
      <c r="E8581">
        <v>1601</v>
      </c>
      <c r="F8581">
        <v>0</v>
      </c>
      <c r="I8581">
        <v>0</v>
      </c>
      <c r="J8581">
        <v>1608</v>
      </c>
      <c r="K8581">
        <v>0</v>
      </c>
      <c r="N8581">
        <v>0</v>
      </c>
      <c r="O8581">
        <v>3215</v>
      </c>
      <c r="P8581">
        <v>0</v>
      </c>
      <c r="S8581">
        <v>0</v>
      </c>
      <c r="T8581">
        <v>3318</v>
      </c>
      <c r="U8581">
        <v>0</v>
      </c>
    </row>
    <row r="8582" spans="1:21" x14ac:dyDescent="0.25">
      <c r="A8582" t="s">
        <v>697</v>
      </c>
      <c r="B8582">
        <v>921</v>
      </c>
      <c r="D8582">
        <v>1</v>
      </c>
      <c r="E8582">
        <v>1</v>
      </c>
      <c r="F8582">
        <v>1</v>
      </c>
      <c r="I8582">
        <v>1</v>
      </c>
      <c r="J8582">
        <v>1</v>
      </c>
      <c r="K8582">
        <v>1</v>
      </c>
      <c r="N8582">
        <v>1</v>
      </c>
      <c r="O8582">
        <v>1</v>
      </c>
      <c r="P8582">
        <v>1</v>
      </c>
      <c r="S8582">
        <v>1</v>
      </c>
      <c r="T8582">
        <v>1</v>
      </c>
      <c r="U8582">
        <v>1</v>
      </c>
    </row>
    <row r="8583" spans="1:21" x14ac:dyDescent="0.25">
      <c r="A8583" t="s">
        <v>51</v>
      </c>
      <c r="B8583">
        <v>921</v>
      </c>
      <c r="D8583">
        <v>0</v>
      </c>
      <c r="E8583">
        <v>29</v>
      </c>
      <c r="F8583">
        <v>0</v>
      </c>
      <c r="I8583">
        <v>0</v>
      </c>
      <c r="J8583">
        <v>6</v>
      </c>
      <c r="K8583">
        <v>0</v>
      </c>
      <c r="N8583">
        <v>0</v>
      </c>
      <c r="O8583">
        <v>5</v>
      </c>
      <c r="P8583">
        <v>0</v>
      </c>
      <c r="S8583">
        <v>0</v>
      </c>
      <c r="T8583">
        <v>17</v>
      </c>
      <c r="U8583">
        <v>0</v>
      </c>
    </row>
    <row r="8584" spans="1:21" x14ac:dyDescent="0.25">
      <c r="A8584" t="s">
        <v>53</v>
      </c>
      <c r="B8584">
        <v>921</v>
      </c>
      <c r="D8584">
        <v>50</v>
      </c>
      <c r="E8584">
        <v>100</v>
      </c>
      <c r="F8584">
        <v>50</v>
      </c>
      <c r="I8584">
        <v>50</v>
      </c>
      <c r="J8584">
        <v>100</v>
      </c>
      <c r="K8584">
        <v>10</v>
      </c>
      <c r="N8584">
        <v>25</v>
      </c>
      <c r="O8584">
        <v>500</v>
      </c>
      <c r="P8584">
        <v>10</v>
      </c>
      <c r="S8584">
        <v>10</v>
      </c>
      <c r="T8584">
        <v>600</v>
      </c>
      <c r="U8584">
        <v>40</v>
      </c>
    </row>
    <row r="8585" spans="1:21" x14ac:dyDescent="0.25">
      <c r="A8585" t="s">
        <v>54</v>
      </c>
      <c r="B8585">
        <v>921</v>
      </c>
      <c r="D8585">
        <v>0</v>
      </c>
      <c r="E8585">
        <v>0</v>
      </c>
      <c r="F8585">
        <v>0</v>
      </c>
      <c r="I8585">
        <v>0</v>
      </c>
      <c r="J8585">
        <v>0</v>
      </c>
      <c r="K8585">
        <v>0</v>
      </c>
      <c r="N8585">
        <v>0</v>
      </c>
      <c r="O8585">
        <v>0</v>
      </c>
      <c r="P8585">
        <v>0</v>
      </c>
      <c r="S8585">
        <v>0</v>
      </c>
      <c r="T8585">
        <v>0</v>
      </c>
      <c r="U8585">
        <v>0</v>
      </c>
    </row>
    <row r="8586" spans="1:21" x14ac:dyDescent="0.25">
      <c r="A8586" t="s">
        <v>55</v>
      </c>
      <c r="B8586">
        <v>921</v>
      </c>
      <c r="D8586">
        <v>0</v>
      </c>
      <c r="E8586">
        <v>0</v>
      </c>
      <c r="F8586">
        <v>0</v>
      </c>
      <c r="I8586">
        <v>0</v>
      </c>
      <c r="J8586">
        <v>0</v>
      </c>
      <c r="K8586">
        <v>0</v>
      </c>
      <c r="N8586">
        <v>0</v>
      </c>
      <c r="O8586">
        <v>0</v>
      </c>
      <c r="P8586">
        <v>0</v>
      </c>
      <c r="S8586">
        <v>0</v>
      </c>
      <c r="T8586">
        <v>0</v>
      </c>
      <c r="U8586">
        <v>0</v>
      </c>
    </row>
    <row r="8587" spans="1:21" x14ac:dyDescent="0.25">
      <c r="A8587" t="s">
        <v>56</v>
      </c>
      <c r="B8587">
        <v>921</v>
      </c>
      <c r="D8587">
        <v>0.92</v>
      </c>
      <c r="E8587">
        <v>0.92</v>
      </c>
      <c r="F8587">
        <v>0.92</v>
      </c>
      <c r="I8587">
        <v>0.92</v>
      </c>
      <c r="J8587">
        <v>0.92</v>
      </c>
      <c r="K8587">
        <v>0.92</v>
      </c>
      <c r="N8587">
        <v>0.92</v>
      </c>
      <c r="O8587">
        <v>0.92</v>
      </c>
      <c r="P8587">
        <v>0.92</v>
      </c>
      <c r="S8587">
        <v>0.92</v>
      </c>
      <c r="T8587">
        <v>0.92</v>
      </c>
      <c r="U8587">
        <v>0.92</v>
      </c>
    </row>
    <row r="8588" spans="1:21" x14ac:dyDescent="0.25">
      <c r="A8588" t="s">
        <v>57</v>
      </c>
      <c r="B8588">
        <v>921</v>
      </c>
      <c r="D8588">
        <v>100</v>
      </c>
      <c r="E8588">
        <v>100</v>
      </c>
      <c r="F8588">
        <v>100</v>
      </c>
      <c r="I8588">
        <v>100</v>
      </c>
      <c r="J8588">
        <v>100</v>
      </c>
      <c r="K8588">
        <v>100</v>
      </c>
      <c r="N8588">
        <v>100</v>
      </c>
      <c r="O8588">
        <v>100</v>
      </c>
      <c r="P8588">
        <v>100</v>
      </c>
      <c r="S8588">
        <v>100</v>
      </c>
      <c r="T8588">
        <v>100</v>
      </c>
      <c r="U8588">
        <v>100</v>
      </c>
    </row>
    <row r="8589" spans="1:21" x14ac:dyDescent="0.25">
      <c r="A8589" t="s">
        <v>58</v>
      </c>
      <c r="B8589">
        <v>921</v>
      </c>
      <c r="D8589">
        <v>2</v>
      </c>
      <c r="E8589">
        <v>2</v>
      </c>
      <c r="F8589">
        <v>2</v>
      </c>
      <c r="I8589">
        <v>2</v>
      </c>
      <c r="J8589">
        <v>2</v>
      </c>
      <c r="K8589">
        <v>2</v>
      </c>
      <c r="N8589">
        <v>2</v>
      </c>
      <c r="O8589">
        <v>2</v>
      </c>
      <c r="P8589">
        <v>2</v>
      </c>
      <c r="S8589">
        <v>2</v>
      </c>
      <c r="T8589">
        <v>2</v>
      </c>
      <c r="U8589">
        <v>2</v>
      </c>
    </row>
    <row r="8590" spans="1:21" x14ac:dyDescent="0.25">
      <c r="A8590" t="s">
        <v>59</v>
      </c>
      <c r="B8590">
        <v>921</v>
      </c>
      <c r="D8590">
        <v>0</v>
      </c>
      <c r="E8590">
        <v>0</v>
      </c>
      <c r="F8590">
        <v>0</v>
      </c>
      <c r="I8590">
        <v>0</v>
      </c>
      <c r="J8590">
        <v>0</v>
      </c>
      <c r="K8590">
        <v>0</v>
      </c>
      <c r="N8590">
        <v>0</v>
      </c>
      <c r="O8590">
        <v>0</v>
      </c>
      <c r="P8590">
        <v>0</v>
      </c>
      <c r="S8590">
        <v>0</v>
      </c>
      <c r="T8590">
        <v>0</v>
      </c>
      <c r="U8590">
        <v>0</v>
      </c>
    </row>
    <row r="8591" spans="1:21" x14ac:dyDescent="0.25">
      <c r="A8591" t="s">
        <v>698</v>
      </c>
      <c r="B8591">
        <v>921</v>
      </c>
      <c r="E8591">
        <v>0</v>
      </c>
      <c r="J8591">
        <v>0</v>
      </c>
      <c r="O8591">
        <v>0</v>
      </c>
      <c r="T8591">
        <v>0</v>
      </c>
    </row>
    <row r="8592" spans="1:21" x14ac:dyDescent="0.25">
      <c r="A8592" t="s">
        <v>677</v>
      </c>
      <c r="B8592">
        <v>921</v>
      </c>
      <c r="E8592">
        <v>602</v>
      </c>
      <c r="J8592">
        <v>439</v>
      </c>
      <c r="O8592">
        <v>761</v>
      </c>
      <c r="T8592">
        <v>371</v>
      </c>
    </row>
    <row r="8593" spans="1:21" x14ac:dyDescent="0.25">
      <c r="A8593" t="s">
        <v>78</v>
      </c>
      <c r="B8593">
        <v>921</v>
      </c>
      <c r="E8593">
        <v>16.399999999999999</v>
      </c>
      <c r="J8593">
        <v>12</v>
      </c>
      <c r="O8593">
        <v>17.3</v>
      </c>
      <c r="T8593">
        <v>10.1</v>
      </c>
    </row>
    <row r="8594" spans="1:21" x14ac:dyDescent="0.25">
      <c r="A8594" t="s">
        <v>699</v>
      </c>
      <c r="B8594">
        <v>921</v>
      </c>
      <c r="F8594">
        <v>0</v>
      </c>
      <c r="K8594">
        <v>0</v>
      </c>
      <c r="P8594">
        <v>0</v>
      </c>
      <c r="U8594">
        <v>0</v>
      </c>
    </row>
    <row r="8595" spans="1:21" x14ac:dyDescent="0.25">
      <c r="A8595" t="s">
        <v>700</v>
      </c>
      <c r="B8595">
        <v>921</v>
      </c>
      <c r="D8595">
        <v>0</v>
      </c>
      <c r="E8595">
        <v>0</v>
      </c>
      <c r="F8595">
        <v>1</v>
      </c>
      <c r="I8595">
        <v>0</v>
      </c>
      <c r="J8595">
        <v>0</v>
      </c>
      <c r="K8595">
        <v>1</v>
      </c>
      <c r="N8595">
        <v>0</v>
      </c>
      <c r="O8595">
        <v>0</v>
      </c>
      <c r="P8595">
        <v>1</v>
      </c>
      <c r="S8595">
        <v>0</v>
      </c>
      <c r="T8595">
        <v>0</v>
      </c>
      <c r="U8595">
        <v>1</v>
      </c>
    </row>
    <row r="8596" spans="1:21" x14ac:dyDescent="0.25">
      <c r="A8596" t="s">
        <v>701</v>
      </c>
      <c r="B8596">
        <v>921</v>
      </c>
      <c r="D8596">
        <v>0</v>
      </c>
      <c r="E8596">
        <v>0</v>
      </c>
      <c r="F8596">
        <v>0</v>
      </c>
      <c r="I8596">
        <v>0</v>
      </c>
      <c r="J8596">
        <v>0</v>
      </c>
      <c r="K8596">
        <v>0</v>
      </c>
      <c r="N8596">
        <v>0</v>
      </c>
      <c r="O8596">
        <v>0</v>
      </c>
      <c r="P8596">
        <v>0</v>
      </c>
      <c r="S8596">
        <v>0</v>
      </c>
      <c r="T8596">
        <v>0</v>
      </c>
      <c r="U8596">
        <v>0</v>
      </c>
    </row>
    <row r="8597" spans="1:21" x14ac:dyDescent="0.25">
      <c r="A8597" t="s">
        <v>52</v>
      </c>
      <c r="B8597">
        <v>921</v>
      </c>
      <c r="D8597">
        <v>1</v>
      </c>
      <c r="E8597">
        <v>1</v>
      </c>
      <c r="F8597">
        <v>1</v>
      </c>
      <c r="I8597">
        <v>1</v>
      </c>
      <c r="J8597">
        <v>1</v>
      </c>
      <c r="K8597">
        <v>1</v>
      </c>
      <c r="N8597">
        <v>1</v>
      </c>
      <c r="O8597">
        <v>1</v>
      </c>
      <c r="P8597">
        <v>1</v>
      </c>
      <c r="S8597">
        <v>1</v>
      </c>
      <c r="T8597">
        <v>1</v>
      </c>
      <c r="U8597">
        <v>1</v>
      </c>
    </row>
    <row r="8598" spans="1:21" x14ac:dyDescent="0.25">
      <c r="A8598" t="s">
        <v>702</v>
      </c>
      <c r="B8598">
        <v>921</v>
      </c>
      <c r="D8598">
        <v>15</v>
      </c>
      <c r="E8598">
        <v>60</v>
      </c>
      <c r="F8598">
        <v>9</v>
      </c>
      <c r="I8598">
        <v>15</v>
      </c>
      <c r="J8598">
        <v>60</v>
      </c>
      <c r="K8598">
        <v>9</v>
      </c>
      <c r="N8598">
        <v>15</v>
      </c>
      <c r="O8598">
        <v>60</v>
      </c>
      <c r="P8598">
        <v>9</v>
      </c>
      <c r="S8598">
        <v>15</v>
      </c>
      <c r="T8598">
        <v>60</v>
      </c>
      <c r="U8598">
        <v>9</v>
      </c>
    </row>
    <row r="8599" spans="1:21" x14ac:dyDescent="0.25">
      <c r="A8599" t="s">
        <v>43</v>
      </c>
      <c r="B8599">
        <v>921</v>
      </c>
      <c r="D8599">
        <v>50</v>
      </c>
      <c r="E8599">
        <v>0</v>
      </c>
      <c r="I8599">
        <v>50</v>
      </c>
      <c r="J8599">
        <v>0</v>
      </c>
      <c r="N8599">
        <v>50</v>
      </c>
      <c r="O8599">
        <v>0</v>
      </c>
      <c r="S8599">
        <v>50</v>
      </c>
      <c r="T8599">
        <v>0</v>
      </c>
    </row>
    <row r="8600" spans="1:21" x14ac:dyDescent="0.25">
      <c r="A8600" t="s">
        <v>44</v>
      </c>
      <c r="B8600">
        <v>921</v>
      </c>
      <c r="D8600">
        <v>0</v>
      </c>
      <c r="E8600">
        <v>0</v>
      </c>
      <c r="I8600">
        <v>0</v>
      </c>
      <c r="J8600">
        <v>0</v>
      </c>
      <c r="N8600">
        <v>0</v>
      </c>
      <c r="O8600">
        <v>0</v>
      </c>
      <c r="S8600">
        <v>0</v>
      </c>
      <c r="T8600">
        <v>0</v>
      </c>
    </row>
    <row r="8601" spans="1:21" x14ac:dyDescent="0.25">
      <c r="A8601" t="s">
        <v>47</v>
      </c>
      <c r="B8601">
        <v>921</v>
      </c>
      <c r="D8601">
        <v>4</v>
      </c>
      <c r="E8601">
        <v>4</v>
      </c>
      <c r="I8601">
        <v>8</v>
      </c>
      <c r="J8601">
        <v>8</v>
      </c>
      <c r="N8601">
        <v>6</v>
      </c>
      <c r="O8601">
        <v>6</v>
      </c>
      <c r="S8601">
        <v>2</v>
      </c>
      <c r="T8601">
        <v>2</v>
      </c>
    </row>
    <row r="8602" spans="1:21" x14ac:dyDescent="0.25">
      <c r="A8602" t="s">
        <v>703</v>
      </c>
      <c r="B8602">
        <v>921</v>
      </c>
      <c r="D8602">
        <v>0</v>
      </c>
      <c r="E8602">
        <v>0</v>
      </c>
      <c r="I8602">
        <v>0</v>
      </c>
      <c r="J8602">
        <v>0</v>
      </c>
      <c r="N8602">
        <v>0</v>
      </c>
      <c r="O8602">
        <v>0</v>
      </c>
      <c r="S8602">
        <v>0</v>
      </c>
      <c r="T8602">
        <v>0</v>
      </c>
    </row>
    <row r="8603" spans="1:21" x14ac:dyDescent="0.25">
      <c r="A8603" t="s">
        <v>704</v>
      </c>
      <c r="B8603">
        <v>921</v>
      </c>
      <c r="D8603">
        <v>0</v>
      </c>
      <c r="E8603">
        <v>0</v>
      </c>
      <c r="I8603">
        <v>0</v>
      </c>
      <c r="J8603">
        <v>0</v>
      </c>
      <c r="N8603">
        <v>0</v>
      </c>
      <c r="O8603">
        <v>0</v>
      </c>
      <c r="S8603">
        <v>0</v>
      </c>
      <c r="T8603">
        <v>0</v>
      </c>
    </row>
    <row r="8604" spans="1:21" x14ac:dyDescent="0.25">
      <c r="A8604" t="s">
        <v>705</v>
      </c>
      <c r="B8604">
        <v>921</v>
      </c>
      <c r="D8604">
        <v>0</v>
      </c>
      <c r="E8604">
        <v>0</v>
      </c>
      <c r="I8604">
        <v>0</v>
      </c>
      <c r="J8604">
        <v>0</v>
      </c>
      <c r="N8604">
        <v>0</v>
      </c>
      <c r="O8604">
        <v>0</v>
      </c>
      <c r="S8604">
        <v>0</v>
      </c>
      <c r="T8604">
        <v>0</v>
      </c>
    </row>
    <row r="8605" spans="1:21" x14ac:dyDescent="0.25">
      <c r="A8605" t="s">
        <v>706</v>
      </c>
      <c r="B8605">
        <v>921</v>
      </c>
      <c r="D8605">
        <v>0</v>
      </c>
      <c r="E8605">
        <v>0</v>
      </c>
      <c r="I8605">
        <v>0</v>
      </c>
      <c r="J8605">
        <v>0</v>
      </c>
      <c r="N8605">
        <v>0</v>
      </c>
      <c r="O8605">
        <v>0</v>
      </c>
      <c r="S8605">
        <v>0</v>
      </c>
      <c r="T8605">
        <v>0</v>
      </c>
    </row>
    <row r="8606" spans="1:21" x14ac:dyDescent="0.25">
      <c r="A8606" t="s">
        <v>707</v>
      </c>
      <c r="B8606">
        <v>921</v>
      </c>
      <c r="D8606">
        <v>1</v>
      </c>
      <c r="E8606">
        <v>0</v>
      </c>
      <c r="I8606">
        <v>1</v>
      </c>
      <c r="J8606">
        <v>0</v>
      </c>
      <c r="N8606">
        <v>1</v>
      </c>
      <c r="O8606">
        <v>0</v>
      </c>
      <c r="S8606">
        <v>1</v>
      </c>
      <c r="T8606">
        <v>0</v>
      </c>
    </row>
    <row r="8607" spans="1:21" x14ac:dyDescent="0.25">
      <c r="A8607" t="s">
        <v>708</v>
      </c>
      <c r="B8607">
        <v>921</v>
      </c>
      <c r="D8607">
        <v>0</v>
      </c>
      <c r="I8607">
        <v>0</v>
      </c>
      <c r="N8607">
        <v>0</v>
      </c>
      <c r="S8607">
        <v>0</v>
      </c>
    </row>
    <row r="8608" spans="1:21" x14ac:dyDescent="0.25">
      <c r="A8608" t="s">
        <v>709</v>
      </c>
      <c r="B8608">
        <v>921</v>
      </c>
      <c r="D8608">
        <v>50</v>
      </c>
      <c r="I8608">
        <v>50</v>
      </c>
      <c r="N8608">
        <v>50</v>
      </c>
      <c r="S8608">
        <v>50</v>
      </c>
    </row>
    <row r="8609" spans="1:21" x14ac:dyDescent="0.25">
      <c r="A8609" t="s">
        <v>710</v>
      </c>
      <c r="B8609">
        <v>921</v>
      </c>
      <c r="D8609">
        <v>3</v>
      </c>
      <c r="I8609">
        <v>3</v>
      </c>
      <c r="N8609">
        <v>3</v>
      </c>
      <c r="S8609">
        <v>3</v>
      </c>
    </row>
    <row r="8610" spans="1:21" x14ac:dyDescent="0.25">
      <c r="A8610" t="s">
        <v>711</v>
      </c>
      <c r="B8610">
        <v>921</v>
      </c>
      <c r="D8610">
        <v>0</v>
      </c>
      <c r="I8610">
        <v>0</v>
      </c>
      <c r="N8610">
        <v>0</v>
      </c>
      <c r="S8610">
        <v>0</v>
      </c>
    </row>
    <row r="8611" spans="1:21" x14ac:dyDescent="0.25">
      <c r="A8611" t="s">
        <v>712</v>
      </c>
      <c r="B8611">
        <v>921</v>
      </c>
      <c r="D8611">
        <v>0</v>
      </c>
      <c r="I8611">
        <v>0</v>
      </c>
      <c r="N8611">
        <v>0</v>
      </c>
      <c r="S8611">
        <v>0</v>
      </c>
    </row>
    <row r="8612" spans="1:21" x14ac:dyDescent="0.25">
      <c r="A8612" t="s">
        <v>713</v>
      </c>
      <c r="B8612">
        <v>921</v>
      </c>
      <c r="D8612">
        <v>0</v>
      </c>
      <c r="I8612">
        <v>0</v>
      </c>
      <c r="N8612">
        <v>0</v>
      </c>
      <c r="S8612">
        <v>0</v>
      </c>
    </row>
    <row r="8613" spans="1:21" x14ac:dyDescent="0.25">
      <c r="A8613" t="s">
        <v>718</v>
      </c>
      <c r="B8613">
        <v>921</v>
      </c>
      <c r="E8613">
        <v>0</v>
      </c>
      <c r="J8613">
        <v>0</v>
      </c>
      <c r="O8613">
        <v>0</v>
      </c>
      <c r="T8613">
        <v>0</v>
      </c>
    </row>
    <row r="8614" spans="1:21" x14ac:dyDescent="0.25">
      <c r="A8614" t="s">
        <v>405</v>
      </c>
      <c r="B8614">
        <v>921</v>
      </c>
      <c r="E8614">
        <v>0</v>
      </c>
    </row>
    <row r="8615" spans="1:21" x14ac:dyDescent="0.25">
      <c r="A8615" t="s">
        <v>719</v>
      </c>
      <c r="B8615">
        <v>921</v>
      </c>
      <c r="D8615">
        <v>0</v>
      </c>
      <c r="E8615">
        <v>217</v>
      </c>
      <c r="F8615">
        <v>0</v>
      </c>
      <c r="I8615">
        <v>0</v>
      </c>
      <c r="J8615">
        <v>174</v>
      </c>
      <c r="K8615">
        <v>0</v>
      </c>
      <c r="N8615">
        <v>0</v>
      </c>
      <c r="O8615">
        <v>581</v>
      </c>
      <c r="P8615">
        <v>0</v>
      </c>
      <c r="S8615">
        <v>0</v>
      </c>
      <c r="T8615">
        <v>706</v>
      </c>
      <c r="U8615">
        <v>0</v>
      </c>
    </row>
    <row r="8616" spans="1:21" x14ac:dyDescent="0.25">
      <c r="A8616" t="s">
        <v>34</v>
      </c>
      <c r="B8616">
        <v>937</v>
      </c>
      <c r="D8616">
        <v>912</v>
      </c>
      <c r="E8616">
        <v>912</v>
      </c>
      <c r="F8616">
        <v>912</v>
      </c>
      <c r="I8616">
        <v>14</v>
      </c>
      <c r="J8616">
        <v>14</v>
      </c>
      <c r="K8616">
        <v>14</v>
      </c>
      <c r="N8616">
        <v>12</v>
      </c>
      <c r="O8616">
        <v>12</v>
      </c>
      <c r="P8616">
        <v>12</v>
      </c>
      <c r="S8616">
        <v>13</v>
      </c>
      <c r="T8616">
        <v>13</v>
      </c>
      <c r="U8616">
        <v>13</v>
      </c>
    </row>
    <row r="8617" spans="1:21" x14ac:dyDescent="0.25">
      <c r="A8617" t="s">
        <v>35</v>
      </c>
      <c r="B8617">
        <v>937</v>
      </c>
      <c r="D8617">
        <v>12</v>
      </c>
      <c r="E8617">
        <v>14</v>
      </c>
      <c r="F8617">
        <v>13</v>
      </c>
      <c r="I8617">
        <v>13</v>
      </c>
      <c r="J8617">
        <v>912</v>
      </c>
      <c r="K8617">
        <v>12</v>
      </c>
      <c r="N8617">
        <v>14</v>
      </c>
      <c r="O8617">
        <v>13</v>
      </c>
      <c r="P8617">
        <v>912</v>
      </c>
      <c r="S8617">
        <v>912</v>
      </c>
      <c r="T8617">
        <v>12</v>
      </c>
      <c r="U8617">
        <v>14</v>
      </c>
    </row>
    <row r="8618" spans="1:21" x14ac:dyDescent="0.25">
      <c r="A8618" t="s">
        <v>36</v>
      </c>
      <c r="B8618">
        <v>937</v>
      </c>
      <c r="D8618">
        <v>1</v>
      </c>
      <c r="E8618">
        <v>1</v>
      </c>
      <c r="F8618">
        <v>0</v>
      </c>
      <c r="I8618">
        <v>1</v>
      </c>
      <c r="J8618">
        <v>1</v>
      </c>
      <c r="K8618">
        <v>0</v>
      </c>
      <c r="N8618">
        <v>1</v>
      </c>
      <c r="O8618">
        <v>1</v>
      </c>
      <c r="P8618">
        <v>0</v>
      </c>
      <c r="S8618">
        <v>1</v>
      </c>
      <c r="T8618">
        <v>1</v>
      </c>
      <c r="U8618">
        <v>0</v>
      </c>
    </row>
    <row r="8619" spans="1:21" x14ac:dyDescent="0.25">
      <c r="A8619" t="s">
        <v>37</v>
      </c>
      <c r="B8619">
        <v>937</v>
      </c>
      <c r="D8619">
        <v>0</v>
      </c>
      <c r="E8619">
        <v>2</v>
      </c>
      <c r="I8619">
        <v>0</v>
      </c>
      <c r="J8619">
        <v>2</v>
      </c>
      <c r="N8619">
        <v>0</v>
      </c>
      <c r="O8619">
        <v>2</v>
      </c>
      <c r="S8619">
        <v>0</v>
      </c>
      <c r="T8619">
        <v>2</v>
      </c>
    </row>
    <row r="8620" spans="1:21" x14ac:dyDescent="0.25">
      <c r="A8620" t="s">
        <v>38</v>
      </c>
      <c r="B8620">
        <v>937</v>
      </c>
      <c r="D8620">
        <v>12</v>
      </c>
      <c r="E8620">
        <v>12</v>
      </c>
      <c r="F8620">
        <v>12</v>
      </c>
      <c r="I8620">
        <v>12</v>
      </c>
      <c r="J8620">
        <v>12</v>
      </c>
      <c r="K8620">
        <v>12</v>
      </c>
      <c r="N8620">
        <v>12</v>
      </c>
      <c r="O8620">
        <v>12</v>
      </c>
      <c r="P8620">
        <v>12</v>
      </c>
      <c r="S8620">
        <v>12</v>
      </c>
      <c r="T8620">
        <v>12</v>
      </c>
      <c r="U8620">
        <v>12</v>
      </c>
    </row>
    <row r="8621" spans="1:21" x14ac:dyDescent="0.25">
      <c r="A8621" t="s">
        <v>39</v>
      </c>
      <c r="B8621">
        <v>937</v>
      </c>
      <c r="D8621">
        <v>150</v>
      </c>
      <c r="I8621">
        <v>150</v>
      </c>
      <c r="N8621">
        <v>125</v>
      </c>
      <c r="S8621">
        <v>125</v>
      </c>
    </row>
    <row r="8622" spans="1:21" x14ac:dyDescent="0.25">
      <c r="A8622" t="s">
        <v>694</v>
      </c>
      <c r="B8622">
        <v>937</v>
      </c>
      <c r="D8622">
        <v>25</v>
      </c>
      <c r="I8622">
        <v>25</v>
      </c>
      <c r="N8622">
        <v>25</v>
      </c>
      <c r="S8622">
        <v>25</v>
      </c>
    </row>
    <row r="8623" spans="1:21" x14ac:dyDescent="0.25">
      <c r="A8623" t="s">
        <v>40</v>
      </c>
      <c r="B8623">
        <v>937</v>
      </c>
      <c r="D8623">
        <v>1</v>
      </c>
      <c r="I8623">
        <v>1</v>
      </c>
      <c r="N8623">
        <v>1</v>
      </c>
      <c r="S8623">
        <v>1</v>
      </c>
    </row>
    <row r="8624" spans="1:21" x14ac:dyDescent="0.25">
      <c r="A8624" t="s">
        <v>41</v>
      </c>
      <c r="B8624">
        <v>937</v>
      </c>
    </row>
    <row r="8625" spans="1:21" x14ac:dyDescent="0.25">
      <c r="A8625" t="s">
        <v>42</v>
      </c>
      <c r="B8625">
        <v>937</v>
      </c>
      <c r="E8625">
        <v>25</v>
      </c>
      <c r="J8625">
        <v>25</v>
      </c>
      <c r="O8625">
        <v>25</v>
      </c>
      <c r="T8625">
        <v>25</v>
      </c>
    </row>
    <row r="8626" spans="1:21" x14ac:dyDescent="0.25">
      <c r="A8626" t="s">
        <v>45</v>
      </c>
      <c r="B8626">
        <v>937</v>
      </c>
      <c r="E8626">
        <v>1</v>
      </c>
      <c r="J8626">
        <v>1</v>
      </c>
      <c r="O8626">
        <v>2</v>
      </c>
      <c r="T8626">
        <v>2</v>
      </c>
    </row>
    <row r="8627" spans="1:21" x14ac:dyDescent="0.25">
      <c r="A8627" t="s">
        <v>46</v>
      </c>
      <c r="B8627">
        <v>937</v>
      </c>
      <c r="D8627">
        <v>1</v>
      </c>
      <c r="I8627">
        <v>1</v>
      </c>
      <c r="N8627">
        <v>2</v>
      </c>
      <c r="S8627">
        <v>2</v>
      </c>
    </row>
    <row r="8628" spans="1:21" x14ac:dyDescent="0.25">
      <c r="A8628" t="s">
        <v>49</v>
      </c>
      <c r="B8628">
        <v>937</v>
      </c>
      <c r="D8628">
        <v>4.5</v>
      </c>
      <c r="E8628">
        <v>4.5</v>
      </c>
      <c r="F8628">
        <v>4</v>
      </c>
      <c r="I8628">
        <v>4.5</v>
      </c>
      <c r="J8628">
        <v>4.5</v>
      </c>
      <c r="K8628">
        <v>4</v>
      </c>
      <c r="N8628">
        <v>4.5</v>
      </c>
      <c r="O8628">
        <v>4.5</v>
      </c>
      <c r="P8628">
        <v>4</v>
      </c>
      <c r="S8628">
        <v>4.5</v>
      </c>
      <c r="T8628">
        <v>4.5</v>
      </c>
      <c r="U8628">
        <v>4</v>
      </c>
    </row>
    <row r="8629" spans="1:21" x14ac:dyDescent="0.25">
      <c r="A8629" t="s">
        <v>695</v>
      </c>
      <c r="B8629">
        <v>937</v>
      </c>
      <c r="D8629">
        <v>0</v>
      </c>
      <c r="E8629">
        <v>0</v>
      </c>
      <c r="F8629">
        <v>0</v>
      </c>
      <c r="I8629">
        <v>0</v>
      </c>
      <c r="J8629">
        <v>0</v>
      </c>
      <c r="K8629">
        <v>0</v>
      </c>
      <c r="N8629">
        <v>-1</v>
      </c>
      <c r="O8629">
        <v>-1</v>
      </c>
      <c r="P8629">
        <v>0</v>
      </c>
      <c r="S8629">
        <v>-1</v>
      </c>
      <c r="T8629">
        <v>-1</v>
      </c>
      <c r="U8629">
        <v>0</v>
      </c>
    </row>
    <row r="8630" spans="1:21" x14ac:dyDescent="0.25">
      <c r="A8630" t="s">
        <v>48</v>
      </c>
      <c r="B8630">
        <v>937</v>
      </c>
      <c r="D8630">
        <v>1900</v>
      </c>
      <c r="E8630">
        <v>1900</v>
      </c>
      <c r="F8630">
        <v>1900</v>
      </c>
      <c r="I8630">
        <v>1900</v>
      </c>
      <c r="J8630">
        <v>1900</v>
      </c>
      <c r="K8630">
        <v>1900</v>
      </c>
      <c r="N8630">
        <v>1900</v>
      </c>
      <c r="O8630">
        <v>1900</v>
      </c>
      <c r="P8630">
        <v>1900</v>
      </c>
      <c r="S8630">
        <v>1900</v>
      </c>
      <c r="T8630">
        <v>1900</v>
      </c>
      <c r="U8630">
        <v>1900</v>
      </c>
    </row>
    <row r="8631" spans="1:21" x14ac:dyDescent="0.25">
      <c r="A8631" t="s">
        <v>696</v>
      </c>
      <c r="B8631">
        <v>937</v>
      </c>
      <c r="D8631">
        <v>1770</v>
      </c>
      <c r="E8631">
        <v>1770</v>
      </c>
      <c r="F8631">
        <v>0</v>
      </c>
      <c r="I8631">
        <v>1770</v>
      </c>
      <c r="J8631">
        <v>1723</v>
      </c>
      <c r="K8631">
        <v>0</v>
      </c>
      <c r="N8631">
        <v>1770</v>
      </c>
      <c r="O8631">
        <v>1796</v>
      </c>
      <c r="P8631">
        <v>0</v>
      </c>
      <c r="S8631">
        <v>1770</v>
      </c>
      <c r="T8631">
        <v>1701</v>
      </c>
      <c r="U8631">
        <v>0</v>
      </c>
    </row>
    <row r="8632" spans="1:21" x14ac:dyDescent="0.25">
      <c r="A8632" t="s">
        <v>50</v>
      </c>
      <c r="B8632">
        <v>937</v>
      </c>
      <c r="D8632">
        <v>1280</v>
      </c>
      <c r="E8632">
        <v>1770</v>
      </c>
      <c r="F8632">
        <v>0</v>
      </c>
      <c r="I8632">
        <v>1311</v>
      </c>
      <c r="J8632">
        <v>1723</v>
      </c>
      <c r="K8632">
        <v>0</v>
      </c>
      <c r="N8632">
        <v>1298</v>
      </c>
      <c r="O8632">
        <v>1796</v>
      </c>
      <c r="P8632">
        <v>0</v>
      </c>
      <c r="S8632">
        <v>1339</v>
      </c>
      <c r="T8632">
        <v>1701</v>
      </c>
      <c r="U8632">
        <v>0</v>
      </c>
    </row>
    <row r="8633" spans="1:21" x14ac:dyDescent="0.25">
      <c r="A8633" t="s">
        <v>697</v>
      </c>
      <c r="B8633">
        <v>937</v>
      </c>
      <c r="D8633">
        <v>1</v>
      </c>
      <c r="E8633">
        <v>1</v>
      </c>
      <c r="F8633">
        <v>1</v>
      </c>
      <c r="I8633">
        <v>1</v>
      </c>
      <c r="J8633">
        <v>1</v>
      </c>
      <c r="K8633">
        <v>1</v>
      </c>
      <c r="N8633">
        <v>1</v>
      </c>
      <c r="O8633">
        <v>1</v>
      </c>
      <c r="P8633">
        <v>1</v>
      </c>
      <c r="S8633">
        <v>1</v>
      </c>
      <c r="T8633">
        <v>1</v>
      </c>
      <c r="U8633">
        <v>1</v>
      </c>
    </row>
    <row r="8634" spans="1:21" x14ac:dyDescent="0.25">
      <c r="A8634" t="s">
        <v>51</v>
      </c>
      <c r="B8634">
        <v>937</v>
      </c>
      <c r="D8634">
        <v>0</v>
      </c>
      <c r="E8634">
        <v>27</v>
      </c>
      <c r="F8634">
        <v>0</v>
      </c>
      <c r="I8634">
        <v>0</v>
      </c>
      <c r="J8634">
        <v>54</v>
      </c>
      <c r="K8634">
        <v>0</v>
      </c>
      <c r="N8634">
        <v>0</v>
      </c>
      <c r="O8634">
        <v>14</v>
      </c>
      <c r="P8634">
        <v>0</v>
      </c>
      <c r="S8634">
        <v>0</v>
      </c>
      <c r="T8634">
        <v>54</v>
      </c>
      <c r="U8634">
        <v>0</v>
      </c>
    </row>
    <row r="8635" spans="1:21" x14ac:dyDescent="0.25">
      <c r="A8635" t="s">
        <v>53</v>
      </c>
      <c r="B8635">
        <v>937</v>
      </c>
      <c r="D8635">
        <v>50</v>
      </c>
      <c r="E8635">
        <v>50</v>
      </c>
      <c r="F8635">
        <v>25</v>
      </c>
      <c r="I8635">
        <v>25</v>
      </c>
      <c r="J8635">
        <v>50</v>
      </c>
      <c r="K8635">
        <v>50</v>
      </c>
      <c r="N8635">
        <v>7</v>
      </c>
      <c r="O8635">
        <v>41</v>
      </c>
      <c r="P8635">
        <v>13</v>
      </c>
      <c r="S8635">
        <v>6</v>
      </c>
      <c r="T8635">
        <v>36</v>
      </c>
      <c r="U8635">
        <v>50</v>
      </c>
    </row>
    <row r="8636" spans="1:21" x14ac:dyDescent="0.25">
      <c r="A8636" t="s">
        <v>54</v>
      </c>
      <c r="B8636">
        <v>937</v>
      </c>
      <c r="D8636">
        <v>0</v>
      </c>
      <c r="E8636">
        <v>0</v>
      </c>
      <c r="F8636">
        <v>0</v>
      </c>
      <c r="I8636">
        <v>0</v>
      </c>
      <c r="J8636">
        <v>0</v>
      </c>
      <c r="K8636">
        <v>0</v>
      </c>
      <c r="N8636">
        <v>0</v>
      </c>
      <c r="O8636">
        <v>0</v>
      </c>
      <c r="P8636">
        <v>0</v>
      </c>
      <c r="S8636">
        <v>0</v>
      </c>
      <c r="T8636">
        <v>0</v>
      </c>
      <c r="U8636">
        <v>0</v>
      </c>
    </row>
    <row r="8637" spans="1:21" x14ac:dyDescent="0.25">
      <c r="A8637" t="s">
        <v>55</v>
      </c>
      <c r="B8637">
        <v>937</v>
      </c>
      <c r="D8637">
        <v>0</v>
      </c>
      <c r="E8637">
        <v>0</v>
      </c>
      <c r="F8637">
        <v>0</v>
      </c>
      <c r="I8637">
        <v>0</v>
      </c>
      <c r="J8637">
        <v>0</v>
      </c>
      <c r="K8637">
        <v>0</v>
      </c>
      <c r="N8637">
        <v>0</v>
      </c>
      <c r="O8637">
        <v>0</v>
      </c>
      <c r="P8637">
        <v>0</v>
      </c>
      <c r="S8637">
        <v>0</v>
      </c>
      <c r="T8637">
        <v>0</v>
      </c>
      <c r="U8637">
        <v>0</v>
      </c>
    </row>
    <row r="8638" spans="1:21" x14ac:dyDescent="0.25">
      <c r="A8638" t="s">
        <v>56</v>
      </c>
      <c r="B8638">
        <v>937</v>
      </c>
      <c r="D8638">
        <v>0.92</v>
      </c>
      <c r="E8638">
        <v>0.92</v>
      </c>
      <c r="F8638">
        <v>0.92</v>
      </c>
      <c r="I8638">
        <v>0.92</v>
      </c>
      <c r="J8638">
        <v>0.92</v>
      </c>
      <c r="K8638">
        <v>0.92</v>
      </c>
      <c r="N8638">
        <v>0.92</v>
      </c>
      <c r="O8638">
        <v>0.92</v>
      </c>
      <c r="P8638">
        <v>0.92</v>
      </c>
      <c r="S8638">
        <v>0.92</v>
      </c>
      <c r="T8638">
        <v>0.92</v>
      </c>
      <c r="U8638">
        <v>0.92</v>
      </c>
    </row>
    <row r="8639" spans="1:21" x14ac:dyDescent="0.25">
      <c r="A8639" t="s">
        <v>57</v>
      </c>
      <c r="B8639">
        <v>937</v>
      </c>
      <c r="D8639">
        <v>100</v>
      </c>
      <c r="E8639">
        <v>100</v>
      </c>
      <c r="F8639">
        <v>100</v>
      </c>
      <c r="I8639">
        <v>100</v>
      </c>
      <c r="J8639">
        <v>100</v>
      </c>
      <c r="K8639">
        <v>100</v>
      </c>
      <c r="N8639">
        <v>100</v>
      </c>
      <c r="O8639">
        <v>100</v>
      </c>
      <c r="P8639">
        <v>100</v>
      </c>
      <c r="S8639">
        <v>100</v>
      </c>
      <c r="T8639">
        <v>100</v>
      </c>
      <c r="U8639">
        <v>100</v>
      </c>
    </row>
    <row r="8640" spans="1:21" x14ac:dyDescent="0.25">
      <c r="A8640" t="s">
        <v>58</v>
      </c>
      <c r="B8640">
        <v>937</v>
      </c>
      <c r="D8640">
        <v>2</v>
      </c>
      <c r="E8640">
        <v>2</v>
      </c>
      <c r="F8640">
        <v>2</v>
      </c>
      <c r="I8640">
        <v>2</v>
      </c>
      <c r="J8640">
        <v>2</v>
      </c>
      <c r="K8640">
        <v>2</v>
      </c>
      <c r="N8640">
        <v>2</v>
      </c>
      <c r="O8640">
        <v>2</v>
      </c>
      <c r="P8640">
        <v>2</v>
      </c>
      <c r="S8640">
        <v>2</v>
      </c>
      <c r="T8640">
        <v>2</v>
      </c>
      <c r="U8640">
        <v>2</v>
      </c>
    </row>
    <row r="8641" spans="1:21" x14ac:dyDescent="0.25">
      <c r="A8641" t="s">
        <v>59</v>
      </c>
      <c r="B8641">
        <v>937</v>
      </c>
      <c r="D8641">
        <v>0</v>
      </c>
      <c r="E8641">
        <v>0</v>
      </c>
      <c r="F8641">
        <v>0</v>
      </c>
      <c r="I8641">
        <v>0</v>
      </c>
      <c r="J8641">
        <v>0</v>
      </c>
      <c r="K8641">
        <v>0</v>
      </c>
      <c r="N8641">
        <v>0</v>
      </c>
      <c r="O8641">
        <v>0</v>
      </c>
      <c r="P8641">
        <v>0</v>
      </c>
      <c r="S8641">
        <v>0</v>
      </c>
      <c r="T8641">
        <v>0</v>
      </c>
      <c r="U8641">
        <v>0</v>
      </c>
    </row>
    <row r="8642" spans="1:21" x14ac:dyDescent="0.25">
      <c r="A8642" t="s">
        <v>698</v>
      </c>
      <c r="B8642">
        <v>937</v>
      </c>
      <c r="E8642">
        <v>0</v>
      </c>
      <c r="J8642">
        <v>0</v>
      </c>
      <c r="O8642">
        <v>0</v>
      </c>
      <c r="T8642">
        <v>0</v>
      </c>
    </row>
    <row r="8643" spans="1:21" x14ac:dyDescent="0.25">
      <c r="A8643" t="s">
        <v>677</v>
      </c>
      <c r="B8643">
        <v>937</v>
      </c>
      <c r="E8643">
        <v>436</v>
      </c>
      <c r="J8643">
        <v>869</v>
      </c>
      <c r="O8643">
        <v>781</v>
      </c>
      <c r="T8643">
        <v>748</v>
      </c>
    </row>
    <row r="8644" spans="1:21" x14ac:dyDescent="0.25">
      <c r="A8644" t="s">
        <v>78</v>
      </c>
      <c r="B8644">
        <v>937</v>
      </c>
      <c r="E8644">
        <v>11.9</v>
      </c>
      <c r="J8644">
        <v>23.7</v>
      </c>
      <c r="O8644">
        <v>21.3</v>
      </c>
      <c r="T8644">
        <v>20.399999999999999</v>
      </c>
    </row>
    <row r="8645" spans="1:21" x14ac:dyDescent="0.25">
      <c r="A8645" t="s">
        <v>699</v>
      </c>
      <c r="B8645">
        <v>937</v>
      </c>
      <c r="F8645">
        <v>0</v>
      </c>
      <c r="K8645">
        <v>0</v>
      </c>
      <c r="P8645">
        <v>0</v>
      </c>
      <c r="U8645">
        <v>0</v>
      </c>
    </row>
    <row r="8646" spans="1:21" x14ac:dyDescent="0.25">
      <c r="A8646" t="s">
        <v>700</v>
      </c>
      <c r="B8646">
        <v>937</v>
      </c>
      <c r="D8646">
        <v>0</v>
      </c>
      <c r="E8646">
        <v>0</v>
      </c>
      <c r="F8646">
        <v>1</v>
      </c>
      <c r="I8646">
        <v>0</v>
      </c>
      <c r="J8646">
        <v>0</v>
      </c>
      <c r="K8646">
        <v>1</v>
      </c>
      <c r="N8646">
        <v>0</v>
      </c>
      <c r="O8646">
        <v>0</v>
      </c>
      <c r="P8646">
        <v>1</v>
      </c>
      <c r="S8646">
        <v>0</v>
      </c>
      <c r="T8646">
        <v>0</v>
      </c>
      <c r="U8646">
        <v>1</v>
      </c>
    </row>
    <row r="8647" spans="1:21" x14ac:dyDescent="0.25">
      <c r="A8647" t="s">
        <v>701</v>
      </c>
      <c r="B8647">
        <v>937</v>
      </c>
      <c r="D8647">
        <v>0</v>
      </c>
      <c r="E8647">
        <v>0</v>
      </c>
      <c r="F8647">
        <v>0</v>
      </c>
      <c r="I8647">
        <v>0</v>
      </c>
      <c r="J8647">
        <v>0</v>
      </c>
      <c r="K8647">
        <v>0</v>
      </c>
      <c r="N8647">
        <v>0</v>
      </c>
      <c r="O8647">
        <v>0</v>
      </c>
      <c r="P8647">
        <v>0</v>
      </c>
      <c r="S8647">
        <v>0</v>
      </c>
      <c r="T8647">
        <v>0</v>
      </c>
      <c r="U8647">
        <v>0</v>
      </c>
    </row>
    <row r="8648" spans="1:21" x14ac:dyDescent="0.25">
      <c r="A8648" t="s">
        <v>52</v>
      </c>
      <c r="B8648">
        <v>937</v>
      </c>
      <c r="D8648">
        <v>1</v>
      </c>
      <c r="E8648">
        <v>1</v>
      </c>
      <c r="F8648">
        <v>1</v>
      </c>
      <c r="I8648">
        <v>1</v>
      </c>
      <c r="J8648">
        <v>1</v>
      </c>
      <c r="K8648">
        <v>1</v>
      </c>
      <c r="N8648">
        <v>1</v>
      </c>
      <c r="O8648">
        <v>1</v>
      </c>
      <c r="P8648">
        <v>1</v>
      </c>
      <c r="S8648">
        <v>1</v>
      </c>
      <c r="T8648">
        <v>1</v>
      </c>
      <c r="U8648">
        <v>1</v>
      </c>
    </row>
    <row r="8649" spans="1:21" x14ac:dyDescent="0.25">
      <c r="A8649" t="s">
        <v>702</v>
      </c>
      <c r="B8649">
        <v>937</v>
      </c>
      <c r="D8649">
        <v>15</v>
      </c>
      <c r="E8649">
        <v>60</v>
      </c>
      <c r="F8649">
        <v>9</v>
      </c>
      <c r="I8649">
        <v>15</v>
      </c>
      <c r="J8649">
        <v>60</v>
      </c>
      <c r="K8649">
        <v>9</v>
      </c>
      <c r="N8649">
        <v>15</v>
      </c>
      <c r="O8649">
        <v>60</v>
      </c>
      <c r="P8649">
        <v>9</v>
      </c>
      <c r="S8649">
        <v>15</v>
      </c>
      <c r="T8649">
        <v>60</v>
      </c>
      <c r="U8649">
        <v>9</v>
      </c>
    </row>
    <row r="8650" spans="1:21" x14ac:dyDescent="0.25">
      <c r="A8650" t="s">
        <v>43</v>
      </c>
      <c r="B8650">
        <v>937</v>
      </c>
      <c r="D8650">
        <v>0</v>
      </c>
      <c r="E8650">
        <v>0</v>
      </c>
      <c r="I8650">
        <v>0</v>
      </c>
      <c r="J8650">
        <v>0</v>
      </c>
      <c r="N8650">
        <v>0</v>
      </c>
      <c r="O8650">
        <v>0</v>
      </c>
      <c r="S8650">
        <v>0</v>
      </c>
      <c r="T8650">
        <v>0</v>
      </c>
    </row>
    <row r="8651" spans="1:21" x14ac:dyDescent="0.25">
      <c r="A8651" t="s">
        <v>44</v>
      </c>
      <c r="B8651">
        <v>937</v>
      </c>
      <c r="D8651">
        <v>0</v>
      </c>
      <c r="E8651">
        <v>0</v>
      </c>
      <c r="I8651">
        <v>0</v>
      </c>
      <c r="J8651">
        <v>0</v>
      </c>
      <c r="N8651">
        <v>0</v>
      </c>
      <c r="O8651">
        <v>0</v>
      </c>
      <c r="S8651">
        <v>0</v>
      </c>
      <c r="T8651">
        <v>0</v>
      </c>
    </row>
    <row r="8652" spans="1:21" x14ac:dyDescent="0.25">
      <c r="A8652" t="s">
        <v>47</v>
      </c>
      <c r="B8652">
        <v>937</v>
      </c>
      <c r="D8652">
        <v>1</v>
      </c>
      <c r="E8652">
        <v>1</v>
      </c>
      <c r="I8652">
        <v>1</v>
      </c>
      <c r="J8652">
        <v>1</v>
      </c>
      <c r="N8652">
        <v>2</v>
      </c>
      <c r="O8652">
        <v>2</v>
      </c>
      <c r="S8652">
        <v>2</v>
      </c>
      <c r="T8652">
        <v>2</v>
      </c>
    </row>
    <row r="8653" spans="1:21" x14ac:dyDescent="0.25">
      <c r="A8653" t="s">
        <v>703</v>
      </c>
      <c r="B8653">
        <v>937</v>
      </c>
      <c r="D8653">
        <v>0</v>
      </c>
      <c r="E8653">
        <v>0</v>
      </c>
      <c r="I8653">
        <v>0</v>
      </c>
      <c r="J8653">
        <v>0</v>
      </c>
      <c r="N8653">
        <v>0</v>
      </c>
      <c r="O8653">
        <v>0</v>
      </c>
      <c r="S8653">
        <v>0</v>
      </c>
      <c r="T8653">
        <v>0</v>
      </c>
    </row>
    <row r="8654" spans="1:21" x14ac:dyDescent="0.25">
      <c r="A8654" t="s">
        <v>704</v>
      </c>
      <c r="B8654">
        <v>937</v>
      </c>
      <c r="D8654">
        <v>0</v>
      </c>
      <c r="E8654">
        <v>0</v>
      </c>
      <c r="I8654">
        <v>0</v>
      </c>
      <c r="J8654">
        <v>0</v>
      </c>
      <c r="N8654">
        <v>0</v>
      </c>
      <c r="O8654">
        <v>0</v>
      </c>
      <c r="S8654">
        <v>0</v>
      </c>
      <c r="T8654">
        <v>0</v>
      </c>
    </row>
    <row r="8655" spans="1:21" x14ac:dyDescent="0.25">
      <c r="A8655" t="s">
        <v>705</v>
      </c>
      <c r="B8655">
        <v>937</v>
      </c>
      <c r="D8655">
        <v>0</v>
      </c>
      <c r="E8655">
        <v>0</v>
      </c>
      <c r="I8655">
        <v>0</v>
      </c>
      <c r="J8655">
        <v>0</v>
      </c>
      <c r="N8655">
        <v>0</v>
      </c>
      <c r="O8655">
        <v>0</v>
      </c>
      <c r="S8655">
        <v>0</v>
      </c>
      <c r="T8655">
        <v>0</v>
      </c>
    </row>
    <row r="8656" spans="1:21" x14ac:dyDescent="0.25">
      <c r="A8656" t="s">
        <v>706</v>
      </c>
      <c r="B8656">
        <v>937</v>
      </c>
      <c r="D8656">
        <v>0</v>
      </c>
      <c r="E8656">
        <v>0</v>
      </c>
      <c r="I8656">
        <v>0</v>
      </c>
      <c r="J8656">
        <v>0</v>
      </c>
      <c r="N8656">
        <v>0</v>
      </c>
      <c r="O8656">
        <v>0</v>
      </c>
      <c r="S8656">
        <v>0</v>
      </c>
      <c r="T8656">
        <v>0</v>
      </c>
    </row>
    <row r="8657" spans="1:21" x14ac:dyDescent="0.25">
      <c r="A8657" t="s">
        <v>707</v>
      </c>
      <c r="B8657">
        <v>937</v>
      </c>
      <c r="D8657">
        <v>0</v>
      </c>
      <c r="E8657">
        <v>0</v>
      </c>
      <c r="I8657">
        <v>0</v>
      </c>
      <c r="J8657">
        <v>0</v>
      </c>
      <c r="N8657">
        <v>0</v>
      </c>
      <c r="O8657">
        <v>0</v>
      </c>
      <c r="S8657">
        <v>0</v>
      </c>
      <c r="T8657">
        <v>0</v>
      </c>
    </row>
    <row r="8658" spans="1:21" x14ac:dyDescent="0.25">
      <c r="A8658" t="s">
        <v>718</v>
      </c>
      <c r="B8658">
        <v>937</v>
      </c>
      <c r="E8658">
        <v>0</v>
      </c>
      <c r="J8658">
        <v>0</v>
      </c>
      <c r="O8658">
        <v>0</v>
      </c>
      <c r="T8658">
        <v>0</v>
      </c>
    </row>
    <row r="8659" spans="1:21" x14ac:dyDescent="0.25">
      <c r="A8659" t="s">
        <v>405</v>
      </c>
      <c r="B8659">
        <v>937</v>
      </c>
      <c r="E8659">
        <v>0</v>
      </c>
    </row>
    <row r="8660" spans="1:21" x14ac:dyDescent="0.25">
      <c r="A8660" t="s">
        <v>719</v>
      </c>
      <c r="B8660">
        <v>937</v>
      </c>
      <c r="D8660">
        <v>54</v>
      </c>
      <c r="E8660">
        <v>81</v>
      </c>
      <c r="F8660">
        <v>0</v>
      </c>
      <c r="I8660">
        <v>27</v>
      </c>
      <c r="J8660">
        <v>108</v>
      </c>
      <c r="K8660">
        <v>0</v>
      </c>
      <c r="N8660">
        <v>8</v>
      </c>
      <c r="O8660">
        <v>59</v>
      </c>
      <c r="P8660">
        <v>0</v>
      </c>
      <c r="S8660">
        <v>7</v>
      </c>
      <c r="T8660">
        <v>93</v>
      </c>
      <c r="U8660">
        <v>0</v>
      </c>
    </row>
    <row r="8661" spans="1:21" x14ac:dyDescent="0.25">
      <c r="A8661" t="s">
        <v>34</v>
      </c>
      <c r="B8661">
        <v>2050</v>
      </c>
      <c r="D8661">
        <v>2000</v>
      </c>
      <c r="E8661">
        <v>2000</v>
      </c>
      <c r="F8661">
        <v>2000</v>
      </c>
      <c r="I8661">
        <v>2100</v>
      </c>
      <c r="J8661">
        <v>2100</v>
      </c>
      <c r="K8661">
        <v>2100</v>
      </c>
      <c r="N8661">
        <v>2062</v>
      </c>
      <c r="O8661">
        <v>2062</v>
      </c>
      <c r="P8661">
        <v>2062</v>
      </c>
      <c r="S8661">
        <v>858</v>
      </c>
      <c r="T8661">
        <v>858</v>
      </c>
      <c r="U8661">
        <v>858</v>
      </c>
    </row>
    <row r="8662" spans="1:21" x14ac:dyDescent="0.25">
      <c r="A8662" t="s">
        <v>35</v>
      </c>
      <c r="B8662">
        <v>2050</v>
      </c>
      <c r="D8662">
        <v>2062</v>
      </c>
      <c r="E8662">
        <v>2100</v>
      </c>
      <c r="F8662">
        <v>858</v>
      </c>
      <c r="I8662">
        <v>858</v>
      </c>
      <c r="J8662">
        <v>2000</v>
      </c>
      <c r="K8662">
        <v>2062</v>
      </c>
      <c r="N8662">
        <v>2100</v>
      </c>
      <c r="O8662">
        <v>858</v>
      </c>
      <c r="P8662">
        <v>2000</v>
      </c>
      <c r="S8662">
        <v>2000</v>
      </c>
      <c r="T8662">
        <v>2062</v>
      </c>
      <c r="U8662">
        <v>2100</v>
      </c>
    </row>
    <row r="8663" spans="1:21" x14ac:dyDescent="0.25">
      <c r="A8663" t="s">
        <v>36</v>
      </c>
      <c r="B8663">
        <v>2050</v>
      </c>
      <c r="D8663">
        <v>1</v>
      </c>
      <c r="E8663">
        <v>2</v>
      </c>
      <c r="F8663">
        <v>0</v>
      </c>
      <c r="I8663">
        <v>1</v>
      </c>
      <c r="J8663">
        <v>2</v>
      </c>
      <c r="K8663">
        <v>0</v>
      </c>
      <c r="N8663">
        <v>1</v>
      </c>
      <c r="O8663">
        <v>1</v>
      </c>
      <c r="P8663">
        <v>1</v>
      </c>
      <c r="S8663">
        <v>1</v>
      </c>
      <c r="T8663">
        <v>1</v>
      </c>
      <c r="U8663">
        <v>1</v>
      </c>
    </row>
    <row r="8664" spans="1:21" x14ac:dyDescent="0.25">
      <c r="A8664" t="s">
        <v>37</v>
      </c>
      <c r="B8664">
        <v>2050</v>
      </c>
      <c r="D8664">
        <v>0</v>
      </c>
      <c r="E8664">
        <v>2</v>
      </c>
      <c r="I8664">
        <v>0</v>
      </c>
      <c r="J8664">
        <v>2</v>
      </c>
      <c r="N8664">
        <v>0</v>
      </c>
      <c r="O8664">
        <v>0</v>
      </c>
      <c r="S8664">
        <v>0</v>
      </c>
      <c r="T8664">
        <v>0</v>
      </c>
    </row>
    <row r="8665" spans="1:21" x14ac:dyDescent="0.25">
      <c r="A8665" t="s">
        <v>38</v>
      </c>
      <c r="B8665">
        <v>2050</v>
      </c>
      <c r="D8665">
        <v>12</v>
      </c>
      <c r="E8665">
        <v>12</v>
      </c>
      <c r="F8665">
        <v>12</v>
      </c>
      <c r="I8665">
        <v>12</v>
      </c>
      <c r="J8665">
        <v>12</v>
      </c>
      <c r="K8665">
        <v>12</v>
      </c>
      <c r="N8665">
        <v>12</v>
      </c>
      <c r="O8665">
        <v>12</v>
      </c>
      <c r="P8665">
        <v>12</v>
      </c>
      <c r="S8665">
        <v>12</v>
      </c>
      <c r="T8665">
        <v>12</v>
      </c>
      <c r="U8665">
        <v>12</v>
      </c>
    </row>
    <row r="8666" spans="1:21" x14ac:dyDescent="0.25">
      <c r="A8666" t="s">
        <v>39</v>
      </c>
      <c r="B8666">
        <v>2050</v>
      </c>
      <c r="D8666">
        <v>120</v>
      </c>
      <c r="I8666">
        <v>150</v>
      </c>
      <c r="N8666">
        <v>100</v>
      </c>
      <c r="P8666">
        <v>100</v>
      </c>
      <c r="S8666">
        <v>100</v>
      </c>
      <c r="U8666">
        <v>100</v>
      </c>
    </row>
    <row r="8667" spans="1:21" x14ac:dyDescent="0.25">
      <c r="A8667" t="s">
        <v>694</v>
      </c>
      <c r="B8667">
        <v>2050</v>
      </c>
      <c r="D8667">
        <v>100</v>
      </c>
      <c r="I8667">
        <v>100</v>
      </c>
      <c r="N8667">
        <v>100</v>
      </c>
      <c r="P8667">
        <v>100</v>
      </c>
      <c r="S8667">
        <v>100</v>
      </c>
      <c r="U8667">
        <v>100</v>
      </c>
    </row>
    <row r="8668" spans="1:21" x14ac:dyDescent="0.25">
      <c r="A8668" t="s">
        <v>40</v>
      </c>
      <c r="B8668">
        <v>2050</v>
      </c>
      <c r="D8668">
        <v>1</v>
      </c>
      <c r="I8668">
        <v>1</v>
      </c>
      <c r="N8668">
        <v>1</v>
      </c>
      <c r="P8668">
        <v>1</v>
      </c>
      <c r="S8668">
        <v>1</v>
      </c>
      <c r="U8668">
        <v>1</v>
      </c>
    </row>
    <row r="8669" spans="1:21" x14ac:dyDescent="0.25">
      <c r="A8669" t="s">
        <v>41</v>
      </c>
      <c r="B8669">
        <v>2050</v>
      </c>
    </row>
    <row r="8670" spans="1:21" x14ac:dyDescent="0.25">
      <c r="A8670" t="s">
        <v>42</v>
      </c>
      <c r="B8670">
        <v>2050</v>
      </c>
      <c r="E8670">
        <v>40</v>
      </c>
      <c r="J8670">
        <v>40</v>
      </c>
      <c r="O8670">
        <v>25</v>
      </c>
      <c r="T8670">
        <v>25</v>
      </c>
    </row>
    <row r="8671" spans="1:21" x14ac:dyDescent="0.25">
      <c r="A8671" t="s">
        <v>45</v>
      </c>
      <c r="B8671">
        <v>2050</v>
      </c>
      <c r="E8671">
        <v>4</v>
      </c>
      <c r="J8671">
        <v>8</v>
      </c>
      <c r="O8671">
        <v>6</v>
      </c>
      <c r="T8671">
        <v>2</v>
      </c>
    </row>
    <row r="8672" spans="1:21" x14ac:dyDescent="0.25">
      <c r="A8672" t="s">
        <v>46</v>
      </c>
      <c r="B8672">
        <v>2050</v>
      </c>
      <c r="D8672">
        <v>4</v>
      </c>
      <c r="I8672">
        <v>8</v>
      </c>
      <c r="N8672">
        <v>6</v>
      </c>
      <c r="P8672">
        <v>6</v>
      </c>
      <c r="S8672">
        <v>2</v>
      </c>
      <c r="U8672">
        <v>2</v>
      </c>
    </row>
    <row r="8673" spans="1:21" x14ac:dyDescent="0.25">
      <c r="A8673" t="s">
        <v>49</v>
      </c>
      <c r="B8673">
        <v>2050</v>
      </c>
      <c r="D8673">
        <v>5.5</v>
      </c>
      <c r="E8673">
        <v>5.5</v>
      </c>
      <c r="F8673">
        <v>4</v>
      </c>
      <c r="I8673">
        <v>5.5</v>
      </c>
      <c r="J8673">
        <v>5.5</v>
      </c>
      <c r="K8673">
        <v>4</v>
      </c>
      <c r="N8673">
        <v>5.5</v>
      </c>
      <c r="O8673">
        <v>5.5</v>
      </c>
      <c r="P8673">
        <v>5.5</v>
      </c>
      <c r="S8673">
        <v>5.5</v>
      </c>
      <c r="T8673">
        <v>5.5</v>
      </c>
      <c r="U8673">
        <v>5.5</v>
      </c>
    </row>
    <row r="8674" spans="1:21" x14ac:dyDescent="0.25">
      <c r="A8674" t="s">
        <v>695</v>
      </c>
      <c r="B8674">
        <v>2050</v>
      </c>
      <c r="D8674">
        <v>0</v>
      </c>
      <c r="E8674">
        <v>0</v>
      </c>
      <c r="F8674">
        <v>0</v>
      </c>
      <c r="I8674">
        <v>0</v>
      </c>
      <c r="J8674">
        <v>0</v>
      </c>
      <c r="K8674">
        <v>0</v>
      </c>
      <c r="N8674">
        <v>0</v>
      </c>
      <c r="O8674">
        <v>0</v>
      </c>
      <c r="P8674">
        <v>0</v>
      </c>
      <c r="S8674">
        <v>0</v>
      </c>
      <c r="T8674">
        <v>0</v>
      </c>
      <c r="U8674">
        <v>0</v>
      </c>
    </row>
    <row r="8675" spans="1:21" x14ac:dyDescent="0.25">
      <c r="A8675" t="s">
        <v>48</v>
      </c>
      <c r="B8675">
        <v>2050</v>
      </c>
      <c r="D8675">
        <v>1900</v>
      </c>
      <c r="E8675">
        <v>1900</v>
      </c>
      <c r="F8675">
        <v>1900</v>
      </c>
      <c r="I8675">
        <v>1900</v>
      </c>
      <c r="J8675">
        <v>1900</v>
      </c>
      <c r="K8675">
        <v>1900</v>
      </c>
      <c r="N8675">
        <v>1900</v>
      </c>
      <c r="O8675">
        <v>1900</v>
      </c>
      <c r="P8675">
        <v>1900</v>
      </c>
      <c r="S8675">
        <v>1900</v>
      </c>
      <c r="T8675">
        <v>1900</v>
      </c>
      <c r="U8675">
        <v>1900</v>
      </c>
    </row>
    <row r="8676" spans="1:21" x14ac:dyDescent="0.25">
      <c r="A8676" t="s">
        <v>696</v>
      </c>
      <c r="B8676">
        <v>2050</v>
      </c>
      <c r="D8676">
        <v>1863</v>
      </c>
      <c r="E8676">
        <v>3539</v>
      </c>
      <c r="F8676">
        <v>0</v>
      </c>
      <c r="I8676">
        <v>1863</v>
      </c>
      <c r="J8676">
        <v>3539</v>
      </c>
      <c r="K8676">
        <v>0</v>
      </c>
      <c r="N8676">
        <v>1863</v>
      </c>
      <c r="O8676">
        <v>1863</v>
      </c>
      <c r="P8676">
        <v>1863</v>
      </c>
      <c r="S8676">
        <v>1863</v>
      </c>
      <c r="T8676">
        <v>1863</v>
      </c>
      <c r="U8676">
        <v>1863</v>
      </c>
    </row>
    <row r="8677" spans="1:21" x14ac:dyDescent="0.25">
      <c r="A8677" t="s">
        <v>50</v>
      </c>
      <c r="B8677">
        <v>2050</v>
      </c>
      <c r="D8677">
        <v>1863</v>
      </c>
      <c r="E8677">
        <v>3539</v>
      </c>
      <c r="F8677">
        <v>0</v>
      </c>
      <c r="I8677">
        <v>1863</v>
      </c>
      <c r="J8677">
        <v>3539</v>
      </c>
      <c r="K8677">
        <v>0</v>
      </c>
      <c r="N8677">
        <v>1863</v>
      </c>
      <c r="O8677">
        <v>1863</v>
      </c>
      <c r="P8677">
        <v>1863</v>
      </c>
      <c r="S8677">
        <v>1863</v>
      </c>
      <c r="T8677">
        <v>1863</v>
      </c>
      <c r="U8677">
        <v>1863</v>
      </c>
    </row>
    <row r="8678" spans="1:21" x14ac:dyDescent="0.25">
      <c r="A8678" t="s">
        <v>697</v>
      </c>
      <c r="B8678">
        <v>2050</v>
      </c>
      <c r="D8678">
        <v>1</v>
      </c>
      <c r="E8678">
        <v>1</v>
      </c>
      <c r="F8678">
        <v>1</v>
      </c>
      <c r="I8678">
        <v>1</v>
      </c>
      <c r="J8678">
        <v>1</v>
      </c>
      <c r="K8678">
        <v>1</v>
      </c>
      <c r="N8678">
        <v>1</v>
      </c>
      <c r="O8678">
        <v>1</v>
      </c>
      <c r="P8678">
        <v>1</v>
      </c>
      <c r="S8678">
        <v>1</v>
      </c>
      <c r="T8678">
        <v>1</v>
      </c>
      <c r="U8678">
        <v>1</v>
      </c>
    </row>
    <row r="8679" spans="1:21" x14ac:dyDescent="0.25">
      <c r="A8679" t="s">
        <v>51</v>
      </c>
      <c r="B8679">
        <v>2050</v>
      </c>
      <c r="D8679">
        <v>0</v>
      </c>
      <c r="E8679">
        <v>0</v>
      </c>
      <c r="F8679">
        <v>0</v>
      </c>
      <c r="I8679">
        <v>0</v>
      </c>
      <c r="J8679">
        <v>0</v>
      </c>
      <c r="K8679">
        <v>0</v>
      </c>
      <c r="N8679">
        <v>0</v>
      </c>
      <c r="O8679">
        <v>0</v>
      </c>
      <c r="P8679">
        <v>0</v>
      </c>
      <c r="S8679">
        <v>0</v>
      </c>
      <c r="T8679">
        <v>0</v>
      </c>
      <c r="U8679">
        <v>0</v>
      </c>
    </row>
    <row r="8680" spans="1:21" x14ac:dyDescent="0.25">
      <c r="A8680" t="s">
        <v>53</v>
      </c>
      <c r="B8680">
        <v>2050</v>
      </c>
      <c r="D8680">
        <v>0</v>
      </c>
      <c r="E8680">
        <v>0</v>
      </c>
      <c r="F8680">
        <v>0</v>
      </c>
      <c r="I8680">
        <v>0</v>
      </c>
      <c r="J8680">
        <v>0</v>
      </c>
      <c r="K8680">
        <v>0</v>
      </c>
      <c r="N8680">
        <v>0</v>
      </c>
      <c r="O8680">
        <v>0</v>
      </c>
      <c r="P8680">
        <v>0</v>
      </c>
      <c r="S8680">
        <v>0</v>
      </c>
      <c r="T8680">
        <v>0</v>
      </c>
      <c r="U8680">
        <v>0</v>
      </c>
    </row>
    <row r="8681" spans="1:21" x14ac:dyDescent="0.25">
      <c r="A8681" t="s">
        <v>54</v>
      </c>
      <c r="B8681">
        <v>2050</v>
      </c>
      <c r="D8681">
        <v>0</v>
      </c>
      <c r="E8681">
        <v>0</v>
      </c>
      <c r="F8681">
        <v>0</v>
      </c>
      <c r="I8681">
        <v>0</v>
      </c>
      <c r="J8681">
        <v>0</v>
      </c>
      <c r="K8681">
        <v>0</v>
      </c>
      <c r="N8681">
        <v>0</v>
      </c>
      <c r="O8681">
        <v>0</v>
      </c>
      <c r="P8681">
        <v>0</v>
      </c>
      <c r="S8681">
        <v>0</v>
      </c>
      <c r="T8681">
        <v>0</v>
      </c>
      <c r="U8681">
        <v>0</v>
      </c>
    </row>
    <row r="8682" spans="1:21" x14ac:dyDescent="0.25">
      <c r="A8682" t="s">
        <v>55</v>
      </c>
      <c r="B8682">
        <v>2050</v>
      </c>
      <c r="D8682">
        <v>0</v>
      </c>
      <c r="E8682">
        <v>0</v>
      </c>
      <c r="F8682">
        <v>0</v>
      </c>
      <c r="I8682">
        <v>0</v>
      </c>
      <c r="J8682">
        <v>0</v>
      </c>
      <c r="K8682">
        <v>0</v>
      </c>
      <c r="N8682">
        <v>0</v>
      </c>
      <c r="O8682">
        <v>0</v>
      </c>
      <c r="P8682">
        <v>0</v>
      </c>
      <c r="S8682">
        <v>0</v>
      </c>
      <c r="T8682">
        <v>0</v>
      </c>
      <c r="U8682">
        <v>0</v>
      </c>
    </row>
    <row r="8683" spans="1:21" x14ac:dyDescent="0.25">
      <c r="A8683" t="s">
        <v>56</v>
      </c>
      <c r="B8683">
        <v>2050</v>
      </c>
      <c r="D8683">
        <v>0.92</v>
      </c>
      <c r="E8683">
        <v>0.92</v>
      </c>
      <c r="F8683">
        <v>0.92</v>
      </c>
      <c r="I8683">
        <v>0.92</v>
      </c>
      <c r="J8683">
        <v>0.92</v>
      </c>
      <c r="K8683">
        <v>0.92</v>
      </c>
      <c r="N8683">
        <v>0.92</v>
      </c>
      <c r="O8683">
        <v>0.92</v>
      </c>
      <c r="P8683">
        <v>0.92</v>
      </c>
      <c r="S8683">
        <v>0.92</v>
      </c>
      <c r="T8683">
        <v>0.92</v>
      </c>
      <c r="U8683">
        <v>0.92</v>
      </c>
    </row>
    <row r="8684" spans="1:21" x14ac:dyDescent="0.25">
      <c r="A8684" t="s">
        <v>57</v>
      </c>
      <c r="B8684">
        <v>2050</v>
      </c>
      <c r="D8684">
        <v>100</v>
      </c>
      <c r="E8684">
        <v>100</v>
      </c>
      <c r="F8684">
        <v>100</v>
      </c>
      <c r="I8684">
        <v>100</v>
      </c>
      <c r="J8684">
        <v>100</v>
      </c>
      <c r="K8684">
        <v>100</v>
      </c>
      <c r="N8684">
        <v>100</v>
      </c>
      <c r="O8684">
        <v>100</v>
      </c>
      <c r="P8684">
        <v>100</v>
      </c>
      <c r="S8684">
        <v>100</v>
      </c>
      <c r="T8684">
        <v>100</v>
      </c>
      <c r="U8684">
        <v>100</v>
      </c>
    </row>
    <row r="8685" spans="1:21" x14ac:dyDescent="0.25">
      <c r="A8685" t="s">
        <v>58</v>
      </c>
      <c r="B8685">
        <v>2050</v>
      </c>
      <c r="D8685">
        <v>2</v>
      </c>
      <c r="E8685">
        <v>2</v>
      </c>
      <c r="F8685">
        <v>2</v>
      </c>
      <c r="I8685">
        <v>2</v>
      </c>
      <c r="J8685">
        <v>2</v>
      </c>
      <c r="K8685">
        <v>2</v>
      </c>
      <c r="N8685">
        <v>2</v>
      </c>
      <c r="O8685">
        <v>2</v>
      </c>
      <c r="P8685">
        <v>2</v>
      </c>
      <c r="S8685">
        <v>2</v>
      </c>
      <c r="T8685">
        <v>2</v>
      </c>
      <c r="U8685">
        <v>2</v>
      </c>
    </row>
    <row r="8686" spans="1:21" x14ac:dyDescent="0.25">
      <c r="A8686" t="s">
        <v>59</v>
      </c>
      <c r="B8686">
        <v>2050</v>
      </c>
      <c r="D8686">
        <v>0</v>
      </c>
      <c r="E8686">
        <v>0</v>
      </c>
      <c r="F8686">
        <v>0</v>
      </c>
      <c r="I8686">
        <v>0</v>
      </c>
      <c r="J8686">
        <v>0</v>
      </c>
      <c r="K8686">
        <v>0</v>
      </c>
      <c r="N8686">
        <v>0</v>
      </c>
      <c r="O8686">
        <v>0</v>
      </c>
      <c r="P8686">
        <v>0</v>
      </c>
      <c r="S8686">
        <v>0</v>
      </c>
      <c r="T8686">
        <v>0</v>
      </c>
      <c r="U8686">
        <v>0</v>
      </c>
    </row>
    <row r="8687" spans="1:21" x14ac:dyDescent="0.25">
      <c r="A8687" t="s">
        <v>698</v>
      </c>
      <c r="B8687">
        <v>2050</v>
      </c>
      <c r="E8687">
        <v>0</v>
      </c>
      <c r="J8687">
        <v>0</v>
      </c>
      <c r="O8687">
        <v>0</v>
      </c>
      <c r="T8687">
        <v>0</v>
      </c>
    </row>
    <row r="8688" spans="1:21" x14ac:dyDescent="0.25">
      <c r="A8688" t="s">
        <v>677</v>
      </c>
      <c r="B8688">
        <v>2050</v>
      </c>
      <c r="E8688">
        <v>2650</v>
      </c>
      <c r="J8688">
        <v>2624</v>
      </c>
      <c r="O8688">
        <v>2688</v>
      </c>
      <c r="T8688">
        <v>3130</v>
      </c>
    </row>
    <row r="8689" spans="1:21" x14ac:dyDescent="0.25">
      <c r="A8689" t="s">
        <v>78</v>
      </c>
      <c r="B8689">
        <v>2050</v>
      </c>
      <c r="E8689">
        <v>45.2</v>
      </c>
      <c r="J8689">
        <v>44.7</v>
      </c>
      <c r="O8689">
        <v>73.3</v>
      </c>
      <c r="T8689">
        <v>85.4</v>
      </c>
    </row>
    <row r="8690" spans="1:21" x14ac:dyDescent="0.25">
      <c r="A8690" t="s">
        <v>699</v>
      </c>
      <c r="B8690">
        <v>2050</v>
      </c>
      <c r="F8690">
        <v>0</v>
      </c>
      <c r="K8690">
        <v>0</v>
      </c>
      <c r="P8690">
        <v>0</v>
      </c>
      <c r="U8690">
        <v>0</v>
      </c>
    </row>
    <row r="8691" spans="1:21" x14ac:dyDescent="0.25">
      <c r="A8691" t="s">
        <v>700</v>
      </c>
      <c r="B8691">
        <v>2050</v>
      </c>
      <c r="D8691">
        <v>0</v>
      </c>
      <c r="E8691">
        <v>0</v>
      </c>
      <c r="F8691">
        <v>1</v>
      </c>
      <c r="I8691">
        <v>0</v>
      </c>
      <c r="J8691">
        <v>0</v>
      </c>
      <c r="K8691">
        <v>1</v>
      </c>
      <c r="N8691">
        <v>0</v>
      </c>
      <c r="O8691">
        <v>0</v>
      </c>
      <c r="P8691">
        <v>1</v>
      </c>
      <c r="S8691">
        <v>0</v>
      </c>
      <c r="T8691">
        <v>0</v>
      </c>
      <c r="U8691">
        <v>1</v>
      </c>
    </row>
    <row r="8692" spans="1:21" x14ac:dyDescent="0.25">
      <c r="A8692" t="s">
        <v>701</v>
      </c>
      <c r="B8692">
        <v>2050</v>
      </c>
      <c r="D8692">
        <v>0</v>
      </c>
      <c r="E8692">
        <v>0</v>
      </c>
      <c r="F8692">
        <v>0</v>
      </c>
      <c r="I8692">
        <v>0</v>
      </c>
      <c r="J8692">
        <v>0</v>
      </c>
      <c r="K8692">
        <v>0</v>
      </c>
      <c r="N8692">
        <v>0</v>
      </c>
      <c r="O8692">
        <v>0</v>
      </c>
      <c r="P8692">
        <v>0</v>
      </c>
      <c r="S8692">
        <v>0</v>
      </c>
      <c r="T8692">
        <v>0</v>
      </c>
      <c r="U8692">
        <v>0</v>
      </c>
    </row>
    <row r="8693" spans="1:21" x14ac:dyDescent="0.25">
      <c r="A8693" t="s">
        <v>52</v>
      </c>
      <c r="B8693">
        <v>2050</v>
      </c>
      <c r="D8693">
        <v>1</v>
      </c>
      <c r="E8693">
        <v>1</v>
      </c>
      <c r="F8693">
        <v>1</v>
      </c>
      <c r="I8693">
        <v>1</v>
      </c>
      <c r="J8693">
        <v>1</v>
      </c>
      <c r="K8693">
        <v>1</v>
      </c>
      <c r="N8693">
        <v>1</v>
      </c>
      <c r="O8693">
        <v>1</v>
      </c>
      <c r="P8693">
        <v>1</v>
      </c>
      <c r="S8693">
        <v>1</v>
      </c>
      <c r="T8693">
        <v>1</v>
      </c>
      <c r="U8693">
        <v>1</v>
      </c>
    </row>
    <row r="8694" spans="1:21" x14ac:dyDescent="0.25">
      <c r="A8694" t="s">
        <v>702</v>
      </c>
      <c r="B8694">
        <v>2050</v>
      </c>
      <c r="D8694">
        <v>15</v>
      </c>
      <c r="E8694">
        <v>60</v>
      </c>
      <c r="F8694">
        <v>9</v>
      </c>
      <c r="I8694">
        <v>15</v>
      </c>
      <c r="J8694">
        <v>60</v>
      </c>
      <c r="K8694">
        <v>9</v>
      </c>
      <c r="N8694">
        <v>15</v>
      </c>
      <c r="O8694">
        <v>60</v>
      </c>
      <c r="P8694">
        <v>9</v>
      </c>
      <c r="S8694">
        <v>15</v>
      </c>
      <c r="T8694">
        <v>60</v>
      </c>
      <c r="U8694">
        <v>9</v>
      </c>
    </row>
    <row r="8695" spans="1:21" x14ac:dyDescent="0.25">
      <c r="A8695" t="s">
        <v>43</v>
      </c>
      <c r="B8695">
        <v>2050</v>
      </c>
      <c r="D8695">
        <v>0</v>
      </c>
      <c r="E8695">
        <v>0</v>
      </c>
      <c r="I8695">
        <v>0</v>
      </c>
      <c r="J8695">
        <v>0</v>
      </c>
      <c r="N8695">
        <v>35</v>
      </c>
      <c r="O8695">
        <v>35</v>
      </c>
      <c r="P8695">
        <v>26</v>
      </c>
      <c r="S8695">
        <v>35</v>
      </c>
      <c r="T8695">
        <v>35</v>
      </c>
      <c r="U8695">
        <v>26</v>
      </c>
    </row>
    <row r="8696" spans="1:21" x14ac:dyDescent="0.25">
      <c r="A8696" t="s">
        <v>44</v>
      </c>
      <c r="B8696">
        <v>2050</v>
      </c>
      <c r="D8696">
        <v>0</v>
      </c>
      <c r="E8696">
        <v>0</v>
      </c>
      <c r="I8696">
        <v>0</v>
      </c>
      <c r="J8696">
        <v>0</v>
      </c>
      <c r="N8696">
        <v>5</v>
      </c>
      <c r="O8696">
        <v>5</v>
      </c>
      <c r="P8696">
        <v>20</v>
      </c>
      <c r="S8696">
        <v>5</v>
      </c>
      <c r="T8696">
        <v>5</v>
      </c>
      <c r="U8696">
        <v>20</v>
      </c>
    </row>
    <row r="8697" spans="1:21" x14ac:dyDescent="0.25">
      <c r="A8697" t="s">
        <v>47</v>
      </c>
      <c r="B8697">
        <v>2050</v>
      </c>
      <c r="D8697">
        <v>4</v>
      </c>
      <c r="E8697">
        <v>4</v>
      </c>
      <c r="I8697">
        <v>8</v>
      </c>
      <c r="J8697">
        <v>8</v>
      </c>
      <c r="N8697">
        <v>6</v>
      </c>
      <c r="O8697">
        <v>6</v>
      </c>
      <c r="P8697">
        <v>6</v>
      </c>
      <c r="S8697">
        <v>2</v>
      </c>
      <c r="T8697">
        <v>2</v>
      </c>
      <c r="U8697">
        <v>2</v>
      </c>
    </row>
    <row r="8698" spans="1:21" x14ac:dyDescent="0.25">
      <c r="A8698" t="s">
        <v>703</v>
      </c>
      <c r="B8698">
        <v>2050</v>
      </c>
      <c r="D8698">
        <v>0</v>
      </c>
      <c r="E8698">
        <v>0</v>
      </c>
      <c r="I8698">
        <v>0</v>
      </c>
      <c r="J8698">
        <v>0</v>
      </c>
      <c r="N8698">
        <v>0</v>
      </c>
      <c r="O8698">
        <v>0</v>
      </c>
      <c r="P8698">
        <v>0</v>
      </c>
      <c r="S8698">
        <v>0</v>
      </c>
      <c r="T8698">
        <v>0</v>
      </c>
      <c r="U8698">
        <v>0</v>
      </c>
    </row>
    <row r="8699" spans="1:21" x14ac:dyDescent="0.25">
      <c r="A8699" t="s">
        <v>704</v>
      </c>
      <c r="B8699">
        <v>2050</v>
      </c>
      <c r="D8699">
        <v>0</v>
      </c>
      <c r="E8699">
        <v>0</v>
      </c>
      <c r="I8699">
        <v>0</v>
      </c>
      <c r="J8699">
        <v>0</v>
      </c>
      <c r="N8699">
        <v>0</v>
      </c>
      <c r="O8699">
        <v>0</v>
      </c>
      <c r="P8699">
        <v>0</v>
      </c>
      <c r="S8699">
        <v>0</v>
      </c>
      <c r="T8699">
        <v>0</v>
      </c>
      <c r="U8699">
        <v>0</v>
      </c>
    </row>
    <row r="8700" spans="1:21" x14ac:dyDescent="0.25">
      <c r="A8700" t="s">
        <v>705</v>
      </c>
      <c r="B8700">
        <v>2050</v>
      </c>
      <c r="D8700">
        <v>0</v>
      </c>
      <c r="E8700">
        <v>0</v>
      </c>
      <c r="I8700">
        <v>0</v>
      </c>
      <c r="J8700">
        <v>0</v>
      </c>
      <c r="N8700">
        <v>0</v>
      </c>
      <c r="O8700">
        <v>0</v>
      </c>
      <c r="P8700">
        <v>0</v>
      </c>
      <c r="S8700">
        <v>0</v>
      </c>
      <c r="T8700">
        <v>0</v>
      </c>
      <c r="U8700">
        <v>0</v>
      </c>
    </row>
    <row r="8701" spans="1:21" x14ac:dyDescent="0.25">
      <c r="A8701" t="s">
        <v>706</v>
      </c>
      <c r="B8701">
        <v>2050</v>
      </c>
      <c r="D8701">
        <v>0</v>
      </c>
      <c r="E8701">
        <v>0</v>
      </c>
      <c r="I8701">
        <v>0</v>
      </c>
      <c r="J8701">
        <v>0</v>
      </c>
      <c r="N8701">
        <v>0</v>
      </c>
      <c r="O8701">
        <v>0</v>
      </c>
      <c r="P8701">
        <v>0</v>
      </c>
      <c r="S8701">
        <v>0</v>
      </c>
      <c r="T8701">
        <v>0</v>
      </c>
      <c r="U8701">
        <v>0</v>
      </c>
    </row>
    <row r="8702" spans="1:21" x14ac:dyDescent="0.25">
      <c r="A8702" t="s">
        <v>707</v>
      </c>
      <c r="B8702">
        <v>2050</v>
      </c>
      <c r="D8702">
        <v>0</v>
      </c>
      <c r="E8702">
        <v>0</v>
      </c>
      <c r="I8702">
        <v>0</v>
      </c>
      <c r="J8702">
        <v>0</v>
      </c>
      <c r="N8702">
        <v>1</v>
      </c>
      <c r="O8702">
        <v>1</v>
      </c>
      <c r="P8702">
        <v>1</v>
      </c>
      <c r="S8702">
        <v>1</v>
      </c>
      <c r="T8702">
        <v>1</v>
      </c>
      <c r="U8702">
        <v>1</v>
      </c>
    </row>
    <row r="8703" spans="1:21" x14ac:dyDescent="0.25">
      <c r="A8703" t="s">
        <v>708</v>
      </c>
      <c r="B8703">
        <v>2050</v>
      </c>
      <c r="N8703">
        <v>5</v>
      </c>
      <c r="O8703">
        <v>5</v>
      </c>
      <c r="P8703">
        <v>20</v>
      </c>
      <c r="S8703">
        <v>5</v>
      </c>
      <c r="T8703">
        <v>5</v>
      </c>
      <c r="U8703">
        <v>20</v>
      </c>
    </row>
    <row r="8704" spans="1:21" x14ac:dyDescent="0.25">
      <c r="A8704" t="s">
        <v>709</v>
      </c>
      <c r="B8704">
        <v>2050</v>
      </c>
      <c r="N8704">
        <v>30</v>
      </c>
      <c r="O8704">
        <v>30</v>
      </c>
      <c r="P8704">
        <v>6</v>
      </c>
      <c r="S8704">
        <v>30</v>
      </c>
      <c r="T8704">
        <v>30</v>
      </c>
      <c r="U8704">
        <v>6</v>
      </c>
    </row>
    <row r="8705" spans="1:21" x14ac:dyDescent="0.25">
      <c r="A8705" t="s">
        <v>710</v>
      </c>
      <c r="B8705">
        <v>2050</v>
      </c>
      <c r="N8705">
        <v>3</v>
      </c>
      <c r="O8705">
        <v>3</v>
      </c>
      <c r="P8705">
        <v>3</v>
      </c>
      <c r="S8705">
        <v>3</v>
      </c>
      <c r="T8705">
        <v>3</v>
      </c>
      <c r="U8705">
        <v>3</v>
      </c>
    </row>
    <row r="8706" spans="1:21" x14ac:dyDescent="0.25">
      <c r="A8706" t="s">
        <v>711</v>
      </c>
      <c r="B8706">
        <v>2050</v>
      </c>
      <c r="N8706">
        <v>0</v>
      </c>
      <c r="O8706">
        <v>0</v>
      </c>
      <c r="P8706">
        <v>0</v>
      </c>
      <c r="S8706">
        <v>0</v>
      </c>
      <c r="T8706">
        <v>0</v>
      </c>
      <c r="U8706">
        <v>0</v>
      </c>
    </row>
    <row r="8707" spans="1:21" x14ac:dyDescent="0.25">
      <c r="A8707" t="s">
        <v>712</v>
      </c>
      <c r="B8707">
        <v>2050</v>
      </c>
      <c r="N8707">
        <v>0</v>
      </c>
      <c r="O8707">
        <v>0</v>
      </c>
      <c r="P8707">
        <v>0</v>
      </c>
      <c r="S8707">
        <v>0</v>
      </c>
      <c r="T8707">
        <v>0</v>
      </c>
      <c r="U8707">
        <v>0</v>
      </c>
    </row>
    <row r="8708" spans="1:21" x14ac:dyDescent="0.25">
      <c r="A8708" t="s">
        <v>713</v>
      </c>
      <c r="B8708">
        <v>2050</v>
      </c>
      <c r="N8708">
        <v>0</v>
      </c>
      <c r="O8708">
        <v>0</v>
      </c>
      <c r="P8708">
        <v>0</v>
      </c>
      <c r="S8708">
        <v>0</v>
      </c>
      <c r="T8708">
        <v>0</v>
      </c>
      <c r="U8708">
        <v>0</v>
      </c>
    </row>
    <row r="8709" spans="1:21" x14ac:dyDescent="0.25">
      <c r="A8709" t="s">
        <v>718</v>
      </c>
      <c r="B8709">
        <v>2050</v>
      </c>
      <c r="E8709">
        <v>0</v>
      </c>
      <c r="J8709">
        <v>0</v>
      </c>
      <c r="O8709">
        <v>0</v>
      </c>
      <c r="T8709">
        <v>0</v>
      </c>
    </row>
    <row r="8710" spans="1:21" x14ac:dyDescent="0.25">
      <c r="A8710" t="s">
        <v>405</v>
      </c>
      <c r="B8710">
        <v>2050</v>
      </c>
      <c r="E8710">
        <v>0</v>
      </c>
    </row>
    <row r="8711" spans="1:21" x14ac:dyDescent="0.25">
      <c r="A8711" t="s">
        <v>719</v>
      </c>
      <c r="B8711">
        <v>2050</v>
      </c>
      <c r="D8711">
        <v>0</v>
      </c>
      <c r="E8711">
        <v>0</v>
      </c>
      <c r="F8711">
        <v>0</v>
      </c>
      <c r="I8711">
        <v>0</v>
      </c>
      <c r="J8711">
        <v>0</v>
      </c>
      <c r="K8711">
        <v>0</v>
      </c>
      <c r="N8711">
        <v>0</v>
      </c>
      <c r="O8711">
        <v>0</v>
      </c>
      <c r="P8711">
        <v>0</v>
      </c>
      <c r="S8711">
        <v>0</v>
      </c>
      <c r="T8711">
        <v>0</v>
      </c>
      <c r="U8711">
        <v>0</v>
      </c>
    </row>
    <row r="8712" spans="1:21" x14ac:dyDescent="0.25">
      <c r="A8712" t="s">
        <v>34</v>
      </c>
      <c r="B8712">
        <v>2100</v>
      </c>
      <c r="D8712">
        <v>2050</v>
      </c>
      <c r="E8712">
        <v>2050</v>
      </c>
      <c r="F8712">
        <v>2050</v>
      </c>
      <c r="I8712">
        <v>2124</v>
      </c>
      <c r="J8712">
        <v>2124</v>
      </c>
      <c r="K8712">
        <v>2124</v>
      </c>
      <c r="N8712">
        <v>2109</v>
      </c>
      <c r="O8712">
        <v>2109</v>
      </c>
      <c r="P8712">
        <v>2109</v>
      </c>
      <c r="S8712">
        <v>921</v>
      </c>
      <c r="T8712">
        <v>921</v>
      </c>
      <c r="U8712">
        <v>921</v>
      </c>
    </row>
    <row r="8713" spans="1:21" x14ac:dyDescent="0.25">
      <c r="A8713" t="s">
        <v>35</v>
      </c>
      <c r="B8713">
        <v>2100</v>
      </c>
      <c r="D8713">
        <v>2109</v>
      </c>
      <c r="E8713">
        <v>2124</v>
      </c>
      <c r="F8713">
        <v>921</v>
      </c>
      <c r="I8713">
        <v>921</v>
      </c>
      <c r="J8713">
        <v>2050</v>
      </c>
      <c r="K8713">
        <v>2109</v>
      </c>
      <c r="N8713">
        <v>2124</v>
      </c>
      <c r="O8713">
        <v>921</v>
      </c>
      <c r="P8713">
        <v>2050</v>
      </c>
      <c r="S8713">
        <v>2050</v>
      </c>
      <c r="T8713">
        <v>2109</v>
      </c>
      <c r="U8713">
        <v>2124</v>
      </c>
    </row>
    <row r="8714" spans="1:21" x14ac:dyDescent="0.25">
      <c r="A8714" t="s">
        <v>36</v>
      </c>
      <c r="B8714">
        <v>2100</v>
      </c>
      <c r="D8714">
        <v>1</v>
      </c>
      <c r="E8714">
        <v>2</v>
      </c>
      <c r="F8714">
        <v>1</v>
      </c>
      <c r="I8714">
        <v>1</v>
      </c>
      <c r="J8714">
        <v>2</v>
      </c>
      <c r="K8714">
        <v>0</v>
      </c>
      <c r="N8714">
        <v>1</v>
      </c>
      <c r="O8714">
        <v>2</v>
      </c>
      <c r="P8714">
        <v>0</v>
      </c>
      <c r="S8714">
        <v>1</v>
      </c>
      <c r="T8714">
        <v>2</v>
      </c>
      <c r="U8714">
        <v>0</v>
      </c>
    </row>
    <row r="8715" spans="1:21" x14ac:dyDescent="0.25">
      <c r="A8715" t="s">
        <v>37</v>
      </c>
      <c r="B8715">
        <v>2100</v>
      </c>
      <c r="D8715">
        <v>0</v>
      </c>
      <c r="E8715">
        <v>0</v>
      </c>
      <c r="I8715">
        <v>0</v>
      </c>
      <c r="J8715">
        <v>2</v>
      </c>
      <c r="N8715">
        <v>0</v>
      </c>
      <c r="O8715">
        <v>2</v>
      </c>
      <c r="S8715">
        <v>0</v>
      </c>
      <c r="T8715">
        <v>2</v>
      </c>
    </row>
    <row r="8716" spans="1:21" x14ac:dyDescent="0.25">
      <c r="A8716" t="s">
        <v>38</v>
      </c>
      <c r="B8716">
        <v>2100</v>
      </c>
      <c r="D8716">
        <v>12</v>
      </c>
      <c r="E8716">
        <v>12</v>
      </c>
      <c r="F8716">
        <v>12</v>
      </c>
      <c r="I8716">
        <v>12</v>
      </c>
      <c r="J8716">
        <v>12</v>
      </c>
      <c r="K8716">
        <v>12</v>
      </c>
      <c r="N8716">
        <v>12</v>
      </c>
      <c r="O8716">
        <v>12</v>
      </c>
      <c r="P8716">
        <v>12</v>
      </c>
      <c r="S8716">
        <v>12</v>
      </c>
      <c r="T8716">
        <v>12</v>
      </c>
      <c r="U8716">
        <v>12</v>
      </c>
    </row>
    <row r="8717" spans="1:21" x14ac:dyDescent="0.25">
      <c r="A8717" t="s">
        <v>39</v>
      </c>
      <c r="B8717">
        <v>2100</v>
      </c>
      <c r="D8717">
        <v>275</v>
      </c>
      <c r="F8717">
        <v>150</v>
      </c>
      <c r="N8717">
        <v>180</v>
      </c>
      <c r="S8717">
        <v>125</v>
      </c>
    </row>
    <row r="8718" spans="1:21" x14ac:dyDescent="0.25">
      <c r="A8718" t="s">
        <v>694</v>
      </c>
      <c r="B8718">
        <v>2100</v>
      </c>
      <c r="D8718">
        <v>25</v>
      </c>
      <c r="F8718">
        <v>25</v>
      </c>
      <c r="N8718">
        <v>25</v>
      </c>
      <c r="S8718">
        <v>25</v>
      </c>
    </row>
    <row r="8719" spans="1:21" x14ac:dyDescent="0.25">
      <c r="A8719" t="s">
        <v>40</v>
      </c>
      <c r="B8719">
        <v>2100</v>
      </c>
      <c r="D8719">
        <v>1</v>
      </c>
      <c r="F8719">
        <v>1</v>
      </c>
      <c r="N8719">
        <v>1</v>
      </c>
      <c r="S8719">
        <v>1</v>
      </c>
    </row>
    <row r="8720" spans="1:21" x14ac:dyDescent="0.25">
      <c r="A8720" t="s">
        <v>41</v>
      </c>
      <c r="B8720">
        <v>2100</v>
      </c>
    </row>
    <row r="8721" spans="1:21" x14ac:dyDescent="0.25">
      <c r="A8721" t="s">
        <v>42</v>
      </c>
      <c r="B8721">
        <v>2100</v>
      </c>
      <c r="E8721">
        <v>40</v>
      </c>
      <c r="J8721">
        <v>40</v>
      </c>
      <c r="O8721">
        <v>35</v>
      </c>
      <c r="T8721">
        <v>35</v>
      </c>
    </row>
    <row r="8722" spans="1:21" x14ac:dyDescent="0.25">
      <c r="A8722" t="s">
        <v>45</v>
      </c>
      <c r="B8722">
        <v>2100</v>
      </c>
      <c r="D8722">
        <v>7</v>
      </c>
      <c r="E8722">
        <v>4</v>
      </c>
      <c r="I8722">
        <v>3</v>
      </c>
      <c r="J8722">
        <v>8</v>
      </c>
      <c r="N8722">
        <v>1</v>
      </c>
      <c r="O8722">
        <v>6</v>
      </c>
      <c r="S8722">
        <v>5</v>
      </c>
      <c r="T8722">
        <v>2</v>
      </c>
    </row>
    <row r="8723" spans="1:21" x14ac:dyDescent="0.25">
      <c r="A8723" t="s">
        <v>46</v>
      </c>
      <c r="B8723">
        <v>2100</v>
      </c>
      <c r="D8723">
        <v>4</v>
      </c>
      <c r="F8723">
        <v>4</v>
      </c>
      <c r="I8723">
        <v>8</v>
      </c>
      <c r="N8723">
        <v>6</v>
      </c>
      <c r="S8723">
        <v>2</v>
      </c>
    </row>
    <row r="8724" spans="1:21" x14ac:dyDescent="0.25">
      <c r="A8724" t="s">
        <v>49</v>
      </c>
      <c r="B8724">
        <v>2100</v>
      </c>
      <c r="D8724">
        <v>4</v>
      </c>
      <c r="E8724">
        <v>4</v>
      </c>
      <c r="F8724">
        <v>6</v>
      </c>
      <c r="I8724">
        <v>4</v>
      </c>
      <c r="J8724">
        <v>4</v>
      </c>
      <c r="K8724">
        <v>4</v>
      </c>
      <c r="N8724">
        <v>4</v>
      </c>
      <c r="O8724">
        <v>4</v>
      </c>
      <c r="P8724">
        <v>2</v>
      </c>
      <c r="S8724">
        <v>4</v>
      </c>
      <c r="T8724">
        <v>4</v>
      </c>
      <c r="U8724">
        <v>4</v>
      </c>
    </row>
    <row r="8725" spans="1:21" x14ac:dyDescent="0.25">
      <c r="A8725" t="s">
        <v>695</v>
      </c>
      <c r="B8725">
        <v>2100</v>
      </c>
      <c r="D8725">
        <v>0</v>
      </c>
      <c r="E8725">
        <v>-2</v>
      </c>
      <c r="F8725">
        <v>0</v>
      </c>
      <c r="I8725">
        <v>0</v>
      </c>
      <c r="J8725">
        <v>-2</v>
      </c>
      <c r="K8725">
        <v>0</v>
      </c>
      <c r="N8725">
        <v>0</v>
      </c>
      <c r="O8725">
        <v>-2</v>
      </c>
      <c r="P8725">
        <v>-2</v>
      </c>
      <c r="S8725">
        <v>0</v>
      </c>
      <c r="T8725">
        <v>-2</v>
      </c>
      <c r="U8725">
        <v>0</v>
      </c>
    </row>
    <row r="8726" spans="1:21" x14ac:dyDescent="0.25">
      <c r="A8726" t="s">
        <v>48</v>
      </c>
      <c r="B8726">
        <v>2100</v>
      </c>
      <c r="D8726">
        <v>1900</v>
      </c>
      <c r="E8726">
        <v>1900</v>
      </c>
      <c r="F8726">
        <v>1900</v>
      </c>
      <c r="I8726">
        <v>1900</v>
      </c>
      <c r="J8726">
        <v>1900</v>
      </c>
      <c r="K8726">
        <v>1900</v>
      </c>
      <c r="N8726">
        <v>1900</v>
      </c>
      <c r="O8726">
        <v>1900</v>
      </c>
      <c r="P8726">
        <v>1900</v>
      </c>
      <c r="S8726">
        <v>1900</v>
      </c>
      <c r="T8726">
        <v>1900</v>
      </c>
      <c r="U8726">
        <v>1900</v>
      </c>
    </row>
    <row r="8727" spans="1:21" x14ac:dyDescent="0.25">
      <c r="A8727" t="s">
        <v>696</v>
      </c>
      <c r="B8727">
        <v>2100</v>
      </c>
      <c r="D8727">
        <v>1770</v>
      </c>
      <c r="E8727">
        <v>3539</v>
      </c>
      <c r="F8727">
        <v>1583</v>
      </c>
      <c r="I8727">
        <v>1770</v>
      </c>
      <c r="J8727">
        <v>3387</v>
      </c>
      <c r="K8727">
        <v>0</v>
      </c>
      <c r="N8727">
        <v>1770</v>
      </c>
      <c r="O8727">
        <v>3490</v>
      </c>
      <c r="P8727">
        <v>0</v>
      </c>
      <c r="S8727">
        <v>1770</v>
      </c>
      <c r="T8727">
        <v>3497</v>
      </c>
      <c r="U8727">
        <v>0</v>
      </c>
    </row>
    <row r="8728" spans="1:21" x14ac:dyDescent="0.25">
      <c r="A8728" t="s">
        <v>50</v>
      </c>
      <c r="B8728">
        <v>2100</v>
      </c>
      <c r="D8728">
        <v>745</v>
      </c>
      <c r="E8728">
        <v>3539</v>
      </c>
      <c r="F8728">
        <v>1583</v>
      </c>
      <c r="I8728">
        <v>546</v>
      </c>
      <c r="J8728">
        <v>3387</v>
      </c>
      <c r="K8728">
        <v>0</v>
      </c>
      <c r="N8728">
        <v>894</v>
      </c>
      <c r="O8728">
        <v>3490</v>
      </c>
      <c r="P8728">
        <v>0</v>
      </c>
      <c r="S8728">
        <v>438</v>
      </c>
      <c r="T8728">
        <v>3497</v>
      </c>
      <c r="U8728">
        <v>0</v>
      </c>
    </row>
    <row r="8729" spans="1:21" x14ac:dyDescent="0.25">
      <c r="A8729" t="s">
        <v>697</v>
      </c>
      <c r="B8729">
        <v>2100</v>
      </c>
      <c r="D8729">
        <v>1</v>
      </c>
      <c r="E8729">
        <v>1</v>
      </c>
      <c r="F8729">
        <v>1</v>
      </c>
      <c r="I8729">
        <v>1</v>
      </c>
      <c r="J8729">
        <v>1</v>
      </c>
      <c r="K8729">
        <v>1</v>
      </c>
      <c r="N8729">
        <v>1</v>
      </c>
      <c r="O8729">
        <v>1</v>
      </c>
      <c r="P8729">
        <v>1</v>
      </c>
      <c r="S8729">
        <v>1</v>
      </c>
      <c r="T8729">
        <v>1</v>
      </c>
      <c r="U8729">
        <v>1</v>
      </c>
    </row>
    <row r="8730" spans="1:21" x14ac:dyDescent="0.25">
      <c r="A8730" t="s">
        <v>51</v>
      </c>
      <c r="B8730">
        <v>2100</v>
      </c>
      <c r="D8730">
        <v>0</v>
      </c>
      <c r="E8730">
        <v>0</v>
      </c>
      <c r="F8730">
        <v>113</v>
      </c>
      <c r="I8730">
        <v>0</v>
      </c>
      <c r="J8730">
        <v>52</v>
      </c>
      <c r="K8730">
        <v>0</v>
      </c>
      <c r="N8730">
        <v>0</v>
      </c>
      <c r="O8730">
        <v>10</v>
      </c>
      <c r="P8730">
        <v>0</v>
      </c>
      <c r="S8730">
        <v>0</v>
      </c>
      <c r="T8730">
        <v>8</v>
      </c>
      <c r="U8730">
        <v>0</v>
      </c>
    </row>
    <row r="8731" spans="1:21" x14ac:dyDescent="0.25">
      <c r="A8731" t="s">
        <v>53</v>
      </c>
      <c r="B8731">
        <v>2100</v>
      </c>
      <c r="D8731">
        <v>59</v>
      </c>
      <c r="E8731">
        <v>585</v>
      </c>
      <c r="F8731">
        <v>119</v>
      </c>
      <c r="I8731">
        <v>68</v>
      </c>
      <c r="J8731">
        <v>314</v>
      </c>
      <c r="K8731">
        <v>127</v>
      </c>
      <c r="N8731">
        <v>222</v>
      </c>
      <c r="O8731">
        <v>713</v>
      </c>
      <c r="P8731">
        <v>75</v>
      </c>
      <c r="S8731">
        <v>35</v>
      </c>
      <c r="T8731">
        <v>231</v>
      </c>
      <c r="U8731">
        <v>20</v>
      </c>
    </row>
    <row r="8732" spans="1:21" x14ac:dyDescent="0.25">
      <c r="A8732" t="s">
        <v>54</v>
      </c>
      <c r="B8732">
        <v>2100</v>
      </c>
      <c r="D8732">
        <v>0</v>
      </c>
      <c r="E8732">
        <v>0</v>
      </c>
      <c r="F8732">
        <v>0</v>
      </c>
      <c r="I8732">
        <v>0</v>
      </c>
      <c r="J8732">
        <v>0</v>
      </c>
      <c r="K8732">
        <v>0</v>
      </c>
      <c r="N8732">
        <v>0</v>
      </c>
      <c r="O8732">
        <v>0</v>
      </c>
      <c r="P8732">
        <v>0</v>
      </c>
      <c r="S8732">
        <v>0</v>
      </c>
      <c r="T8732">
        <v>0</v>
      </c>
      <c r="U8732">
        <v>0</v>
      </c>
    </row>
    <row r="8733" spans="1:21" x14ac:dyDescent="0.25">
      <c r="A8733" t="s">
        <v>55</v>
      </c>
      <c r="B8733">
        <v>2100</v>
      </c>
      <c r="D8733">
        <v>0</v>
      </c>
      <c r="E8733">
        <v>0</v>
      </c>
      <c r="F8733">
        <v>0</v>
      </c>
      <c r="I8733">
        <v>0</v>
      </c>
      <c r="J8733">
        <v>0</v>
      </c>
      <c r="K8733">
        <v>0</v>
      </c>
      <c r="N8733">
        <v>0</v>
      </c>
      <c r="O8733">
        <v>0</v>
      </c>
      <c r="P8733">
        <v>0</v>
      </c>
      <c r="S8733">
        <v>0</v>
      </c>
      <c r="T8733">
        <v>0</v>
      </c>
      <c r="U8733">
        <v>0</v>
      </c>
    </row>
    <row r="8734" spans="1:21" x14ac:dyDescent="0.25">
      <c r="A8734" t="s">
        <v>56</v>
      </c>
      <c r="B8734">
        <v>2100</v>
      </c>
      <c r="D8734">
        <v>0.92</v>
      </c>
      <c r="E8734">
        <v>0.92</v>
      </c>
      <c r="F8734">
        <v>0.92</v>
      </c>
      <c r="I8734">
        <v>0.92</v>
      </c>
      <c r="J8734">
        <v>0.92</v>
      </c>
      <c r="K8734">
        <v>0.92</v>
      </c>
      <c r="N8734">
        <v>0.92</v>
      </c>
      <c r="O8734">
        <v>0.92</v>
      </c>
      <c r="P8734">
        <v>0.92</v>
      </c>
      <c r="S8734">
        <v>0.92</v>
      </c>
      <c r="T8734">
        <v>0.92</v>
      </c>
      <c r="U8734">
        <v>0.92</v>
      </c>
    </row>
    <row r="8735" spans="1:21" x14ac:dyDescent="0.25">
      <c r="A8735" t="s">
        <v>57</v>
      </c>
      <c r="B8735">
        <v>2100</v>
      </c>
      <c r="D8735">
        <v>100</v>
      </c>
      <c r="E8735">
        <v>100</v>
      </c>
      <c r="F8735">
        <v>100</v>
      </c>
      <c r="I8735">
        <v>100</v>
      </c>
      <c r="J8735">
        <v>100</v>
      </c>
      <c r="K8735">
        <v>100</v>
      </c>
      <c r="N8735">
        <v>100</v>
      </c>
      <c r="O8735">
        <v>100</v>
      </c>
      <c r="P8735">
        <v>100</v>
      </c>
      <c r="S8735">
        <v>100</v>
      </c>
      <c r="T8735">
        <v>100</v>
      </c>
      <c r="U8735">
        <v>100</v>
      </c>
    </row>
    <row r="8736" spans="1:21" x14ac:dyDescent="0.25">
      <c r="A8736" t="s">
        <v>58</v>
      </c>
      <c r="B8736">
        <v>2100</v>
      </c>
      <c r="D8736">
        <v>2</v>
      </c>
      <c r="E8736">
        <v>2</v>
      </c>
      <c r="F8736">
        <v>2</v>
      </c>
      <c r="I8736">
        <v>2</v>
      </c>
      <c r="J8736">
        <v>2</v>
      </c>
      <c r="K8736">
        <v>2</v>
      </c>
      <c r="N8736">
        <v>2</v>
      </c>
      <c r="O8736">
        <v>2</v>
      </c>
      <c r="P8736">
        <v>2</v>
      </c>
      <c r="S8736">
        <v>2</v>
      </c>
      <c r="T8736">
        <v>2</v>
      </c>
      <c r="U8736">
        <v>2</v>
      </c>
    </row>
    <row r="8737" spans="1:21" x14ac:dyDescent="0.25">
      <c r="A8737" t="s">
        <v>59</v>
      </c>
      <c r="B8737">
        <v>2100</v>
      </c>
      <c r="D8737">
        <v>0</v>
      </c>
      <c r="E8737">
        <v>0</v>
      </c>
      <c r="F8737">
        <v>0</v>
      </c>
      <c r="I8737">
        <v>0</v>
      </c>
      <c r="J8737">
        <v>0</v>
      </c>
      <c r="K8737">
        <v>0</v>
      </c>
      <c r="N8737">
        <v>0</v>
      </c>
      <c r="O8737">
        <v>0</v>
      </c>
      <c r="P8737">
        <v>0</v>
      </c>
      <c r="S8737">
        <v>0</v>
      </c>
      <c r="T8737">
        <v>0</v>
      </c>
      <c r="U8737">
        <v>0</v>
      </c>
    </row>
    <row r="8738" spans="1:21" x14ac:dyDescent="0.25">
      <c r="A8738" t="s">
        <v>698</v>
      </c>
      <c r="B8738">
        <v>2100</v>
      </c>
      <c r="E8738">
        <v>0</v>
      </c>
      <c r="J8738">
        <v>0</v>
      </c>
      <c r="O8738">
        <v>0</v>
      </c>
      <c r="T8738">
        <v>0</v>
      </c>
    </row>
    <row r="8739" spans="1:21" x14ac:dyDescent="0.25">
      <c r="A8739" t="s">
        <v>677</v>
      </c>
      <c r="B8739">
        <v>2100</v>
      </c>
      <c r="E8739">
        <v>2624</v>
      </c>
      <c r="J8739">
        <v>430</v>
      </c>
      <c r="O8739">
        <v>2004</v>
      </c>
      <c r="T8739">
        <v>761</v>
      </c>
    </row>
    <row r="8740" spans="1:21" x14ac:dyDescent="0.25">
      <c r="A8740" t="s">
        <v>78</v>
      </c>
      <c r="B8740">
        <v>2100</v>
      </c>
      <c r="E8740">
        <v>44.7</v>
      </c>
      <c r="J8740">
        <v>7.3</v>
      </c>
      <c r="O8740">
        <v>39</v>
      </c>
      <c r="T8740">
        <v>14.8</v>
      </c>
    </row>
    <row r="8741" spans="1:21" x14ac:dyDescent="0.25">
      <c r="A8741" t="s">
        <v>699</v>
      </c>
      <c r="B8741">
        <v>2100</v>
      </c>
      <c r="F8741">
        <v>3</v>
      </c>
      <c r="K8741">
        <v>0</v>
      </c>
      <c r="P8741">
        <v>0</v>
      </c>
      <c r="U8741">
        <v>0</v>
      </c>
    </row>
    <row r="8742" spans="1:21" x14ac:dyDescent="0.25">
      <c r="A8742" t="s">
        <v>720</v>
      </c>
      <c r="B8742">
        <v>2100</v>
      </c>
      <c r="F8742">
        <v>50</v>
      </c>
    </row>
    <row r="8743" spans="1:21" x14ac:dyDescent="0.25">
      <c r="A8743" t="s">
        <v>721</v>
      </c>
      <c r="B8743">
        <v>2100</v>
      </c>
      <c r="F8743">
        <v>0</v>
      </c>
    </row>
    <row r="8744" spans="1:21" x14ac:dyDescent="0.25">
      <c r="A8744" t="s">
        <v>700</v>
      </c>
      <c r="B8744">
        <v>2100</v>
      </c>
      <c r="D8744">
        <v>0</v>
      </c>
      <c r="E8744">
        <v>0</v>
      </c>
      <c r="F8744">
        <v>1</v>
      </c>
      <c r="I8744">
        <v>0</v>
      </c>
      <c r="J8744">
        <v>0</v>
      </c>
      <c r="K8744">
        <v>1</v>
      </c>
      <c r="N8744">
        <v>0</v>
      </c>
      <c r="O8744">
        <v>0</v>
      </c>
      <c r="P8744">
        <v>1</v>
      </c>
      <c r="S8744">
        <v>0</v>
      </c>
      <c r="T8744">
        <v>0</v>
      </c>
      <c r="U8744">
        <v>1</v>
      </c>
    </row>
    <row r="8745" spans="1:21" x14ac:dyDescent="0.25">
      <c r="A8745" t="s">
        <v>701</v>
      </c>
      <c r="B8745">
        <v>2100</v>
      </c>
      <c r="D8745">
        <v>0</v>
      </c>
      <c r="E8745">
        <v>0</v>
      </c>
      <c r="F8745">
        <v>0</v>
      </c>
      <c r="I8745">
        <v>0</v>
      </c>
      <c r="J8745">
        <v>0</v>
      </c>
      <c r="K8745">
        <v>0</v>
      </c>
      <c r="N8745">
        <v>0</v>
      </c>
      <c r="O8745">
        <v>0</v>
      </c>
      <c r="P8745">
        <v>0</v>
      </c>
      <c r="S8745">
        <v>0</v>
      </c>
      <c r="T8745">
        <v>0</v>
      </c>
      <c r="U8745">
        <v>0</v>
      </c>
    </row>
    <row r="8746" spans="1:21" x14ac:dyDescent="0.25">
      <c r="A8746" t="s">
        <v>52</v>
      </c>
      <c r="B8746">
        <v>2100</v>
      </c>
      <c r="D8746">
        <v>1</v>
      </c>
      <c r="E8746">
        <v>1</v>
      </c>
      <c r="F8746">
        <v>1</v>
      </c>
      <c r="I8746">
        <v>1</v>
      </c>
      <c r="J8746">
        <v>1</v>
      </c>
      <c r="K8746">
        <v>1</v>
      </c>
      <c r="N8746">
        <v>1</v>
      </c>
      <c r="O8746">
        <v>1</v>
      </c>
      <c r="P8746">
        <v>1</v>
      </c>
      <c r="S8746">
        <v>1</v>
      </c>
      <c r="T8746">
        <v>1</v>
      </c>
      <c r="U8746">
        <v>1</v>
      </c>
    </row>
    <row r="8747" spans="1:21" x14ac:dyDescent="0.25">
      <c r="A8747" t="s">
        <v>702</v>
      </c>
      <c r="B8747">
        <v>2100</v>
      </c>
      <c r="D8747">
        <v>15</v>
      </c>
      <c r="E8747">
        <v>60</v>
      </c>
      <c r="F8747">
        <v>9</v>
      </c>
      <c r="I8747">
        <v>15</v>
      </c>
      <c r="J8747">
        <v>60</v>
      </c>
      <c r="K8747">
        <v>9</v>
      </c>
      <c r="N8747">
        <v>15</v>
      </c>
      <c r="O8747">
        <v>60</v>
      </c>
      <c r="P8747">
        <v>9</v>
      </c>
      <c r="S8747">
        <v>15</v>
      </c>
      <c r="T8747">
        <v>60</v>
      </c>
      <c r="U8747">
        <v>9</v>
      </c>
    </row>
    <row r="8748" spans="1:21" x14ac:dyDescent="0.25">
      <c r="A8748" t="s">
        <v>43</v>
      </c>
      <c r="B8748">
        <v>2100</v>
      </c>
      <c r="D8748">
        <v>80</v>
      </c>
      <c r="E8748">
        <v>0</v>
      </c>
      <c r="F8748">
        <v>50</v>
      </c>
      <c r="I8748">
        <v>80</v>
      </c>
      <c r="J8748">
        <v>0</v>
      </c>
      <c r="N8748">
        <v>80</v>
      </c>
      <c r="O8748">
        <v>0</v>
      </c>
      <c r="S8748">
        <v>80</v>
      </c>
      <c r="T8748">
        <v>0</v>
      </c>
    </row>
    <row r="8749" spans="1:21" x14ac:dyDescent="0.25">
      <c r="A8749" t="s">
        <v>44</v>
      </c>
      <c r="B8749">
        <v>2100</v>
      </c>
      <c r="D8749">
        <v>50</v>
      </c>
      <c r="E8749">
        <v>0</v>
      </c>
      <c r="F8749">
        <v>0</v>
      </c>
      <c r="I8749">
        <v>50</v>
      </c>
      <c r="J8749">
        <v>0</v>
      </c>
      <c r="N8749">
        <v>50</v>
      </c>
      <c r="O8749">
        <v>0</v>
      </c>
      <c r="S8749">
        <v>50</v>
      </c>
      <c r="T8749">
        <v>0</v>
      </c>
    </row>
    <row r="8750" spans="1:21" x14ac:dyDescent="0.25">
      <c r="A8750" t="s">
        <v>47</v>
      </c>
      <c r="B8750">
        <v>2100</v>
      </c>
      <c r="D8750">
        <v>7</v>
      </c>
      <c r="E8750">
        <v>4</v>
      </c>
      <c r="F8750">
        <v>4</v>
      </c>
      <c r="I8750">
        <v>3</v>
      </c>
      <c r="J8750">
        <v>8</v>
      </c>
      <c r="N8750">
        <v>1</v>
      </c>
      <c r="O8750">
        <v>6</v>
      </c>
      <c r="S8750">
        <v>5</v>
      </c>
      <c r="T8750">
        <v>2</v>
      </c>
    </row>
    <row r="8751" spans="1:21" x14ac:dyDescent="0.25">
      <c r="A8751" t="s">
        <v>703</v>
      </c>
      <c r="B8751">
        <v>2100</v>
      </c>
      <c r="D8751">
        <v>0</v>
      </c>
      <c r="E8751">
        <v>0</v>
      </c>
      <c r="F8751">
        <v>0</v>
      </c>
      <c r="I8751">
        <v>0</v>
      </c>
      <c r="J8751">
        <v>0</v>
      </c>
      <c r="N8751">
        <v>0</v>
      </c>
      <c r="O8751">
        <v>0</v>
      </c>
      <c r="S8751">
        <v>0</v>
      </c>
      <c r="T8751">
        <v>0</v>
      </c>
    </row>
    <row r="8752" spans="1:21" x14ac:dyDescent="0.25">
      <c r="A8752" t="s">
        <v>704</v>
      </c>
      <c r="B8752">
        <v>2100</v>
      </c>
      <c r="D8752">
        <v>0</v>
      </c>
      <c r="E8752">
        <v>0</v>
      </c>
      <c r="F8752">
        <v>0</v>
      </c>
      <c r="I8752">
        <v>0</v>
      </c>
      <c r="J8752">
        <v>0</v>
      </c>
      <c r="N8752">
        <v>0</v>
      </c>
      <c r="O8752">
        <v>0</v>
      </c>
      <c r="S8752">
        <v>0</v>
      </c>
      <c r="T8752">
        <v>0</v>
      </c>
    </row>
    <row r="8753" spans="1:21" x14ac:dyDescent="0.25">
      <c r="A8753" t="s">
        <v>705</v>
      </c>
      <c r="B8753">
        <v>2100</v>
      </c>
      <c r="D8753">
        <v>0</v>
      </c>
      <c r="E8753">
        <v>0</v>
      </c>
      <c r="F8753">
        <v>0</v>
      </c>
      <c r="I8753">
        <v>0</v>
      </c>
      <c r="J8753">
        <v>0</v>
      </c>
      <c r="N8753">
        <v>0</v>
      </c>
      <c r="O8753">
        <v>0</v>
      </c>
      <c r="S8753">
        <v>0</v>
      </c>
      <c r="T8753">
        <v>0</v>
      </c>
    </row>
    <row r="8754" spans="1:21" x14ac:dyDescent="0.25">
      <c r="A8754" t="s">
        <v>706</v>
      </c>
      <c r="B8754">
        <v>2100</v>
      </c>
      <c r="D8754">
        <v>0</v>
      </c>
      <c r="E8754">
        <v>0</v>
      </c>
      <c r="F8754">
        <v>0</v>
      </c>
      <c r="I8754">
        <v>0</v>
      </c>
      <c r="J8754">
        <v>0</v>
      </c>
      <c r="N8754">
        <v>0</v>
      </c>
      <c r="O8754">
        <v>0</v>
      </c>
      <c r="S8754">
        <v>0</v>
      </c>
      <c r="T8754">
        <v>0</v>
      </c>
    </row>
    <row r="8755" spans="1:21" x14ac:dyDescent="0.25">
      <c r="A8755" t="s">
        <v>707</v>
      </c>
      <c r="B8755">
        <v>2100</v>
      </c>
      <c r="D8755">
        <v>1</v>
      </c>
      <c r="E8755">
        <v>0</v>
      </c>
      <c r="F8755">
        <v>1</v>
      </c>
      <c r="I8755">
        <v>1</v>
      </c>
      <c r="J8755">
        <v>0</v>
      </c>
      <c r="N8755">
        <v>1</v>
      </c>
      <c r="O8755">
        <v>0</v>
      </c>
      <c r="S8755">
        <v>1</v>
      </c>
      <c r="T8755">
        <v>0</v>
      </c>
    </row>
    <row r="8756" spans="1:21" x14ac:dyDescent="0.25">
      <c r="A8756" t="s">
        <v>708</v>
      </c>
      <c r="B8756">
        <v>2100</v>
      </c>
      <c r="D8756">
        <v>50</v>
      </c>
      <c r="F8756">
        <v>0</v>
      </c>
      <c r="I8756">
        <v>50</v>
      </c>
      <c r="N8756">
        <v>50</v>
      </c>
      <c r="S8756">
        <v>50</v>
      </c>
    </row>
    <row r="8757" spans="1:21" x14ac:dyDescent="0.25">
      <c r="A8757" t="s">
        <v>709</v>
      </c>
      <c r="B8757">
        <v>2100</v>
      </c>
      <c r="D8757">
        <v>30</v>
      </c>
      <c r="F8757">
        <v>50</v>
      </c>
      <c r="I8757">
        <v>30</v>
      </c>
      <c r="N8757">
        <v>30</v>
      </c>
      <c r="S8757">
        <v>30</v>
      </c>
    </row>
    <row r="8758" spans="1:21" x14ac:dyDescent="0.25">
      <c r="A8758" t="s">
        <v>710</v>
      </c>
      <c r="B8758">
        <v>2100</v>
      </c>
      <c r="D8758">
        <v>3</v>
      </c>
      <c r="F8758">
        <v>3</v>
      </c>
      <c r="I8758">
        <v>3</v>
      </c>
      <c r="N8758">
        <v>3</v>
      </c>
      <c r="S8758">
        <v>3</v>
      </c>
    </row>
    <row r="8759" spans="1:21" x14ac:dyDescent="0.25">
      <c r="A8759" t="s">
        <v>711</v>
      </c>
      <c r="B8759">
        <v>2100</v>
      </c>
      <c r="D8759">
        <v>0</v>
      </c>
      <c r="F8759">
        <v>0</v>
      </c>
      <c r="I8759">
        <v>0</v>
      </c>
      <c r="N8759">
        <v>0</v>
      </c>
      <c r="S8759">
        <v>0</v>
      </c>
    </row>
    <row r="8760" spans="1:21" x14ac:dyDescent="0.25">
      <c r="A8760" t="s">
        <v>712</v>
      </c>
      <c r="B8760">
        <v>2100</v>
      </c>
      <c r="D8760">
        <v>0</v>
      </c>
      <c r="F8760">
        <v>0</v>
      </c>
      <c r="I8760">
        <v>0</v>
      </c>
      <c r="N8760">
        <v>0</v>
      </c>
      <c r="S8760">
        <v>0</v>
      </c>
    </row>
    <row r="8761" spans="1:21" x14ac:dyDescent="0.25">
      <c r="A8761" t="s">
        <v>713</v>
      </c>
      <c r="B8761">
        <v>2100</v>
      </c>
      <c r="D8761">
        <v>0</v>
      </c>
      <c r="F8761">
        <v>0</v>
      </c>
      <c r="I8761">
        <v>0</v>
      </c>
      <c r="N8761">
        <v>0</v>
      </c>
      <c r="S8761">
        <v>0</v>
      </c>
    </row>
    <row r="8762" spans="1:21" x14ac:dyDescent="0.25">
      <c r="A8762" t="s">
        <v>718</v>
      </c>
      <c r="B8762">
        <v>2100</v>
      </c>
      <c r="E8762">
        <v>0</v>
      </c>
      <c r="J8762">
        <v>0</v>
      </c>
      <c r="O8762">
        <v>0</v>
      </c>
      <c r="T8762">
        <v>0</v>
      </c>
    </row>
    <row r="8763" spans="1:21" x14ac:dyDescent="0.25">
      <c r="A8763" t="s">
        <v>405</v>
      </c>
      <c r="B8763">
        <v>2100</v>
      </c>
      <c r="E8763">
        <v>0</v>
      </c>
    </row>
    <row r="8764" spans="1:21" x14ac:dyDescent="0.25">
      <c r="A8764" t="s">
        <v>719</v>
      </c>
      <c r="B8764">
        <v>2100</v>
      </c>
      <c r="D8764">
        <v>64</v>
      </c>
      <c r="E8764">
        <v>636</v>
      </c>
      <c r="F8764">
        <v>129</v>
      </c>
      <c r="I8764">
        <v>74</v>
      </c>
      <c r="J8764">
        <v>479</v>
      </c>
      <c r="K8764">
        <v>0</v>
      </c>
      <c r="N8764">
        <v>241</v>
      </c>
      <c r="O8764">
        <v>857</v>
      </c>
      <c r="P8764">
        <v>0</v>
      </c>
      <c r="S8764">
        <v>38</v>
      </c>
      <c r="T8764">
        <v>273</v>
      </c>
      <c r="U8764">
        <v>0</v>
      </c>
    </row>
    <row r="8765" spans="1:21" x14ac:dyDescent="0.25">
      <c r="A8765" t="s">
        <v>34</v>
      </c>
      <c r="B8765">
        <v>2109</v>
      </c>
      <c r="D8765">
        <v>367</v>
      </c>
      <c r="E8765">
        <v>367</v>
      </c>
      <c r="F8765">
        <v>367</v>
      </c>
      <c r="I8765">
        <v>2137</v>
      </c>
      <c r="J8765">
        <v>2137</v>
      </c>
      <c r="K8765">
        <v>2137</v>
      </c>
      <c r="N8765">
        <v>6</v>
      </c>
      <c r="O8765">
        <v>6</v>
      </c>
      <c r="P8765">
        <v>6</v>
      </c>
      <c r="S8765">
        <v>2100</v>
      </c>
      <c r="T8765">
        <v>2100</v>
      </c>
      <c r="U8765">
        <v>2100</v>
      </c>
    </row>
    <row r="8766" spans="1:21" x14ac:dyDescent="0.25">
      <c r="A8766" t="s">
        <v>35</v>
      </c>
      <c r="B8766">
        <v>2109</v>
      </c>
      <c r="D8766">
        <v>6</v>
      </c>
      <c r="E8766">
        <v>2137</v>
      </c>
      <c r="F8766">
        <v>2100</v>
      </c>
      <c r="I8766">
        <v>2100</v>
      </c>
      <c r="J8766">
        <v>367</v>
      </c>
      <c r="K8766">
        <v>6</v>
      </c>
      <c r="N8766">
        <v>2137</v>
      </c>
      <c r="O8766">
        <v>2100</v>
      </c>
      <c r="P8766">
        <v>367</v>
      </c>
      <c r="S8766">
        <v>367</v>
      </c>
      <c r="T8766">
        <v>6</v>
      </c>
      <c r="U8766">
        <v>2137</v>
      </c>
    </row>
    <row r="8767" spans="1:21" x14ac:dyDescent="0.25">
      <c r="A8767" t="s">
        <v>36</v>
      </c>
      <c r="B8767">
        <v>2109</v>
      </c>
      <c r="D8767">
        <v>1</v>
      </c>
      <c r="E8767">
        <v>1</v>
      </c>
      <c r="F8767">
        <v>0</v>
      </c>
      <c r="I8767">
        <v>1</v>
      </c>
      <c r="J8767">
        <v>1</v>
      </c>
      <c r="K8767">
        <v>0</v>
      </c>
      <c r="N8767">
        <v>1</v>
      </c>
      <c r="O8767">
        <v>2</v>
      </c>
      <c r="P8767">
        <v>0</v>
      </c>
      <c r="S8767">
        <v>1</v>
      </c>
      <c r="T8767">
        <v>2</v>
      </c>
      <c r="U8767">
        <v>0</v>
      </c>
    </row>
    <row r="8768" spans="1:21" x14ac:dyDescent="0.25">
      <c r="A8768" t="s">
        <v>37</v>
      </c>
      <c r="B8768">
        <v>2109</v>
      </c>
      <c r="D8768">
        <v>0</v>
      </c>
      <c r="E8768">
        <v>2</v>
      </c>
      <c r="I8768">
        <v>0</v>
      </c>
      <c r="J8768">
        <v>2</v>
      </c>
      <c r="N8768">
        <v>0</v>
      </c>
      <c r="O8768">
        <v>2</v>
      </c>
      <c r="S8768">
        <v>0</v>
      </c>
      <c r="T8768">
        <v>2</v>
      </c>
    </row>
    <row r="8769" spans="1:21" x14ac:dyDescent="0.25">
      <c r="A8769" t="s">
        <v>38</v>
      </c>
      <c r="B8769">
        <v>2109</v>
      </c>
      <c r="D8769">
        <v>12</v>
      </c>
      <c r="E8769">
        <v>12</v>
      </c>
      <c r="F8769">
        <v>12</v>
      </c>
      <c r="I8769">
        <v>12</v>
      </c>
      <c r="J8769">
        <v>12</v>
      </c>
      <c r="K8769">
        <v>12</v>
      </c>
      <c r="N8769">
        <v>12</v>
      </c>
      <c r="O8769">
        <v>12</v>
      </c>
      <c r="P8769">
        <v>12</v>
      </c>
      <c r="S8769">
        <v>12</v>
      </c>
      <c r="T8769">
        <v>12</v>
      </c>
      <c r="U8769">
        <v>12</v>
      </c>
    </row>
    <row r="8770" spans="1:21" x14ac:dyDescent="0.25">
      <c r="A8770" t="s">
        <v>39</v>
      </c>
      <c r="B8770">
        <v>2109</v>
      </c>
      <c r="D8770">
        <v>90</v>
      </c>
      <c r="I8770">
        <v>150</v>
      </c>
      <c r="N8770">
        <v>200</v>
      </c>
      <c r="S8770">
        <v>200</v>
      </c>
    </row>
    <row r="8771" spans="1:21" x14ac:dyDescent="0.25">
      <c r="A8771" t="s">
        <v>694</v>
      </c>
      <c r="B8771">
        <v>2109</v>
      </c>
      <c r="D8771">
        <v>25</v>
      </c>
      <c r="I8771">
        <v>25</v>
      </c>
      <c r="N8771">
        <v>25</v>
      </c>
      <c r="S8771">
        <v>25</v>
      </c>
    </row>
    <row r="8772" spans="1:21" x14ac:dyDescent="0.25">
      <c r="A8772" t="s">
        <v>40</v>
      </c>
      <c r="B8772">
        <v>2109</v>
      </c>
      <c r="D8772">
        <v>1</v>
      </c>
      <c r="I8772">
        <v>1</v>
      </c>
      <c r="N8772">
        <v>1</v>
      </c>
      <c r="S8772">
        <v>1</v>
      </c>
    </row>
    <row r="8773" spans="1:21" x14ac:dyDescent="0.25">
      <c r="A8773" t="s">
        <v>41</v>
      </c>
      <c r="B8773">
        <v>2109</v>
      </c>
    </row>
    <row r="8774" spans="1:21" x14ac:dyDescent="0.25">
      <c r="A8774" t="s">
        <v>42</v>
      </c>
      <c r="B8774">
        <v>2109</v>
      </c>
      <c r="E8774">
        <v>25</v>
      </c>
      <c r="J8774">
        <v>25</v>
      </c>
      <c r="O8774">
        <v>40</v>
      </c>
      <c r="T8774">
        <v>35</v>
      </c>
    </row>
    <row r="8775" spans="1:21" x14ac:dyDescent="0.25">
      <c r="A8775" t="s">
        <v>45</v>
      </c>
      <c r="B8775">
        <v>2109</v>
      </c>
      <c r="E8775">
        <v>4</v>
      </c>
      <c r="J8775">
        <v>8</v>
      </c>
      <c r="O8775">
        <v>6</v>
      </c>
      <c r="T8775">
        <v>2</v>
      </c>
    </row>
    <row r="8776" spans="1:21" x14ac:dyDescent="0.25">
      <c r="A8776" t="s">
        <v>46</v>
      </c>
      <c r="B8776">
        <v>2109</v>
      </c>
      <c r="D8776">
        <v>4</v>
      </c>
      <c r="I8776">
        <v>8</v>
      </c>
      <c r="N8776">
        <v>6</v>
      </c>
      <c r="S8776">
        <v>2</v>
      </c>
    </row>
    <row r="8777" spans="1:21" x14ac:dyDescent="0.25">
      <c r="A8777" t="s">
        <v>49</v>
      </c>
      <c r="B8777">
        <v>2109</v>
      </c>
      <c r="D8777">
        <v>5</v>
      </c>
      <c r="E8777">
        <v>5</v>
      </c>
      <c r="F8777">
        <v>4</v>
      </c>
      <c r="I8777">
        <v>5</v>
      </c>
      <c r="J8777">
        <v>5</v>
      </c>
      <c r="K8777">
        <v>4</v>
      </c>
      <c r="N8777">
        <v>5.5</v>
      </c>
      <c r="O8777">
        <v>5.5</v>
      </c>
      <c r="P8777">
        <v>4</v>
      </c>
      <c r="S8777">
        <v>5.5</v>
      </c>
      <c r="T8777">
        <v>5.5</v>
      </c>
      <c r="U8777">
        <v>4</v>
      </c>
    </row>
    <row r="8778" spans="1:21" x14ac:dyDescent="0.25">
      <c r="A8778" t="s">
        <v>695</v>
      </c>
      <c r="B8778">
        <v>2109</v>
      </c>
      <c r="D8778">
        <v>0</v>
      </c>
      <c r="E8778">
        <v>0</v>
      </c>
      <c r="F8778">
        <v>0</v>
      </c>
      <c r="I8778">
        <v>0</v>
      </c>
      <c r="J8778">
        <v>0</v>
      </c>
      <c r="K8778">
        <v>0</v>
      </c>
      <c r="N8778">
        <v>0</v>
      </c>
      <c r="O8778">
        <v>0</v>
      </c>
      <c r="P8778">
        <v>0</v>
      </c>
      <c r="S8778">
        <v>0</v>
      </c>
      <c r="T8778">
        <v>0</v>
      </c>
      <c r="U8778">
        <v>0</v>
      </c>
    </row>
    <row r="8779" spans="1:21" x14ac:dyDescent="0.25">
      <c r="A8779" t="s">
        <v>48</v>
      </c>
      <c r="B8779">
        <v>2109</v>
      </c>
      <c r="D8779">
        <v>1900</v>
      </c>
      <c r="E8779">
        <v>1900</v>
      </c>
      <c r="F8779">
        <v>1900</v>
      </c>
      <c r="I8779">
        <v>1900</v>
      </c>
      <c r="J8779">
        <v>1900</v>
      </c>
      <c r="K8779">
        <v>1900</v>
      </c>
      <c r="N8779">
        <v>1900</v>
      </c>
      <c r="O8779">
        <v>1900</v>
      </c>
      <c r="P8779">
        <v>1900</v>
      </c>
      <c r="S8779">
        <v>1900</v>
      </c>
      <c r="T8779">
        <v>1900</v>
      </c>
      <c r="U8779">
        <v>1900</v>
      </c>
    </row>
    <row r="8780" spans="1:21" x14ac:dyDescent="0.25">
      <c r="A8780" t="s">
        <v>696</v>
      </c>
      <c r="B8780">
        <v>2109</v>
      </c>
      <c r="D8780">
        <v>1863</v>
      </c>
      <c r="E8780">
        <v>1863</v>
      </c>
      <c r="F8780">
        <v>0</v>
      </c>
      <c r="I8780">
        <v>1863</v>
      </c>
      <c r="J8780">
        <v>1863</v>
      </c>
      <c r="K8780">
        <v>0</v>
      </c>
      <c r="N8780">
        <v>1863</v>
      </c>
      <c r="O8780">
        <v>3539</v>
      </c>
      <c r="P8780">
        <v>0</v>
      </c>
      <c r="S8780">
        <v>1863</v>
      </c>
      <c r="T8780">
        <v>3539</v>
      </c>
      <c r="U8780">
        <v>0</v>
      </c>
    </row>
    <row r="8781" spans="1:21" x14ac:dyDescent="0.25">
      <c r="A8781" t="s">
        <v>50</v>
      </c>
      <c r="B8781">
        <v>2109</v>
      </c>
      <c r="D8781">
        <v>1863</v>
      </c>
      <c r="E8781">
        <v>1863</v>
      </c>
      <c r="F8781">
        <v>0</v>
      </c>
      <c r="I8781">
        <v>1863</v>
      </c>
      <c r="J8781">
        <v>1863</v>
      </c>
      <c r="K8781">
        <v>0</v>
      </c>
      <c r="N8781">
        <v>1863</v>
      </c>
      <c r="O8781">
        <v>3539</v>
      </c>
      <c r="P8781">
        <v>0</v>
      </c>
      <c r="S8781">
        <v>1863</v>
      </c>
      <c r="T8781">
        <v>3539</v>
      </c>
      <c r="U8781">
        <v>0</v>
      </c>
    </row>
    <row r="8782" spans="1:21" x14ac:dyDescent="0.25">
      <c r="A8782" t="s">
        <v>697</v>
      </c>
      <c r="B8782">
        <v>2109</v>
      </c>
      <c r="D8782">
        <v>1</v>
      </c>
      <c r="E8782">
        <v>1</v>
      </c>
      <c r="F8782">
        <v>1</v>
      </c>
      <c r="I8782">
        <v>1</v>
      </c>
      <c r="J8782">
        <v>1</v>
      </c>
      <c r="K8782">
        <v>1</v>
      </c>
      <c r="N8782">
        <v>1</v>
      </c>
      <c r="O8782">
        <v>1</v>
      </c>
      <c r="P8782">
        <v>1</v>
      </c>
      <c r="S8782">
        <v>1</v>
      </c>
      <c r="T8782">
        <v>1</v>
      </c>
      <c r="U8782">
        <v>1</v>
      </c>
    </row>
    <row r="8783" spans="1:21" x14ac:dyDescent="0.25">
      <c r="A8783" t="s">
        <v>51</v>
      </c>
      <c r="B8783">
        <v>2109</v>
      </c>
      <c r="D8783">
        <v>0</v>
      </c>
      <c r="E8783">
        <v>0</v>
      </c>
      <c r="F8783">
        <v>0</v>
      </c>
      <c r="I8783">
        <v>0</v>
      </c>
      <c r="J8783">
        <v>0</v>
      </c>
      <c r="K8783">
        <v>0</v>
      </c>
      <c r="N8783">
        <v>0</v>
      </c>
      <c r="O8783">
        <v>0</v>
      </c>
      <c r="P8783">
        <v>0</v>
      </c>
      <c r="S8783">
        <v>0</v>
      </c>
      <c r="T8783">
        <v>0</v>
      </c>
      <c r="U8783">
        <v>0</v>
      </c>
    </row>
    <row r="8784" spans="1:21" x14ac:dyDescent="0.25">
      <c r="A8784" t="s">
        <v>53</v>
      </c>
      <c r="B8784">
        <v>2109</v>
      </c>
      <c r="D8784">
        <v>0</v>
      </c>
      <c r="E8784">
        <v>0</v>
      </c>
      <c r="F8784">
        <v>0</v>
      </c>
      <c r="I8784">
        <v>0</v>
      </c>
      <c r="J8784">
        <v>0</v>
      </c>
      <c r="K8784">
        <v>0</v>
      </c>
      <c r="N8784">
        <v>0</v>
      </c>
      <c r="O8784">
        <v>0</v>
      </c>
      <c r="P8784">
        <v>0</v>
      </c>
      <c r="S8784">
        <v>0</v>
      </c>
      <c r="T8784">
        <v>0</v>
      </c>
      <c r="U8784">
        <v>0</v>
      </c>
    </row>
    <row r="8785" spans="1:21" x14ac:dyDescent="0.25">
      <c r="A8785" t="s">
        <v>54</v>
      </c>
      <c r="B8785">
        <v>2109</v>
      </c>
      <c r="D8785">
        <v>0</v>
      </c>
      <c r="E8785">
        <v>0</v>
      </c>
      <c r="F8785">
        <v>0</v>
      </c>
      <c r="I8785">
        <v>0</v>
      </c>
      <c r="J8785">
        <v>0</v>
      </c>
      <c r="K8785">
        <v>0</v>
      </c>
      <c r="N8785">
        <v>0</v>
      </c>
      <c r="O8785">
        <v>0</v>
      </c>
      <c r="P8785">
        <v>0</v>
      </c>
      <c r="S8785">
        <v>0</v>
      </c>
      <c r="T8785">
        <v>0</v>
      </c>
      <c r="U8785">
        <v>0</v>
      </c>
    </row>
    <row r="8786" spans="1:21" x14ac:dyDescent="0.25">
      <c r="A8786" t="s">
        <v>55</v>
      </c>
      <c r="B8786">
        <v>2109</v>
      </c>
      <c r="D8786">
        <v>0</v>
      </c>
      <c r="E8786">
        <v>0</v>
      </c>
      <c r="F8786">
        <v>0</v>
      </c>
      <c r="I8786">
        <v>0</v>
      </c>
      <c r="J8786">
        <v>0</v>
      </c>
      <c r="K8786">
        <v>0</v>
      </c>
      <c r="N8786">
        <v>0</v>
      </c>
      <c r="O8786">
        <v>0</v>
      </c>
      <c r="P8786">
        <v>0</v>
      </c>
      <c r="S8786">
        <v>0</v>
      </c>
      <c r="T8786">
        <v>0</v>
      </c>
      <c r="U8786">
        <v>0</v>
      </c>
    </row>
    <row r="8787" spans="1:21" x14ac:dyDescent="0.25">
      <c r="A8787" t="s">
        <v>56</v>
      </c>
      <c r="B8787">
        <v>2109</v>
      </c>
      <c r="D8787">
        <v>0.92</v>
      </c>
      <c r="E8787">
        <v>0.92</v>
      </c>
      <c r="F8787">
        <v>0.92</v>
      </c>
      <c r="I8787">
        <v>0.92</v>
      </c>
      <c r="J8787">
        <v>0.92</v>
      </c>
      <c r="K8787">
        <v>0.92</v>
      </c>
      <c r="N8787">
        <v>0.92</v>
      </c>
      <c r="O8787">
        <v>0.92</v>
      </c>
      <c r="P8787">
        <v>0.92</v>
      </c>
      <c r="S8787">
        <v>0.92</v>
      </c>
      <c r="T8787">
        <v>0.92</v>
      </c>
      <c r="U8787">
        <v>0.92</v>
      </c>
    </row>
    <row r="8788" spans="1:21" x14ac:dyDescent="0.25">
      <c r="A8788" t="s">
        <v>57</v>
      </c>
      <c r="B8788">
        <v>2109</v>
      </c>
      <c r="D8788">
        <v>100</v>
      </c>
      <c r="E8788">
        <v>100</v>
      </c>
      <c r="F8788">
        <v>100</v>
      </c>
      <c r="I8788">
        <v>100</v>
      </c>
      <c r="J8788">
        <v>100</v>
      </c>
      <c r="K8788">
        <v>100</v>
      </c>
      <c r="N8788">
        <v>100</v>
      </c>
      <c r="O8788">
        <v>100</v>
      </c>
      <c r="P8788">
        <v>100</v>
      </c>
      <c r="S8788">
        <v>100</v>
      </c>
      <c r="T8788">
        <v>100</v>
      </c>
      <c r="U8788">
        <v>100</v>
      </c>
    </row>
    <row r="8789" spans="1:21" x14ac:dyDescent="0.25">
      <c r="A8789" t="s">
        <v>58</v>
      </c>
      <c r="B8789">
        <v>2109</v>
      </c>
      <c r="D8789">
        <v>2</v>
      </c>
      <c r="E8789">
        <v>2</v>
      </c>
      <c r="F8789">
        <v>2</v>
      </c>
      <c r="I8789">
        <v>2</v>
      </c>
      <c r="J8789">
        <v>2</v>
      </c>
      <c r="K8789">
        <v>2</v>
      </c>
      <c r="N8789">
        <v>2</v>
      </c>
      <c r="O8789">
        <v>2</v>
      </c>
      <c r="P8789">
        <v>2</v>
      </c>
      <c r="S8789">
        <v>2</v>
      </c>
      <c r="T8789">
        <v>2</v>
      </c>
      <c r="U8789">
        <v>2</v>
      </c>
    </row>
    <row r="8790" spans="1:21" x14ac:dyDescent="0.25">
      <c r="A8790" t="s">
        <v>59</v>
      </c>
      <c r="B8790">
        <v>2109</v>
      </c>
      <c r="D8790">
        <v>0</v>
      </c>
      <c r="E8790">
        <v>0</v>
      </c>
      <c r="F8790">
        <v>0</v>
      </c>
      <c r="I8790">
        <v>0</v>
      </c>
      <c r="J8790">
        <v>0</v>
      </c>
      <c r="K8790">
        <v>0</v>
      </c>
      <c r="N8790">
        <v>0</v>
      </c>
      <c r="O8790">
        <v>0</v>
      </c>
      <c r="P8790">
        <v>0</v>
      </c>
      <c r="S8790">
        <v>0</v>
      </c>
      <c r="T8790">
        <v>0</v>
      </c>
      <c r="U8790">
        <v>0</v>
      </c>
    </row>
    <row r="8791" spans="1:21" x14ac:dyDescent="0.25">
      <c r="A8791" t="s">
        <v>698</v>
      </c>
      <c r="B8791">
        <v>2109</v>
      </c>
      <c r="E8791">
        <v>0</v>
      </c>
      <c r="J8791">
        <v>0</v>
      </c>
      <c r="O8791">
        <v>0</v>
      </c>
      <c r="T8791">
        <v>0</v>
      </c>
    </row>
    <row r="8792" spans="1:21" x14ac:dyDescent="0.25">
      <c r="A8792" t="s">
        <v>677</v>
      </c>
      <c r="B8792">
        <v>2109</v>
      </c>
      <c r="E8792">
        <v>657</v>
      </c>
      <c r="J8792">
        <v>1304</v>
      </c>
      <c r="O8792">
        <v>336</v>
      </c>
      <c r="T8792">
        <v>2004</v>
      </c>
    </row>
    <row r="8793" spans="1:21" x14ac:dyDescent="0.25">
      <c r="A8793" t="s">
        <v>78</v>
      </c>
      <c r="B8793">
        <v>2109</v>
      </c>
      <c r="E8793">
        <v>17.899999999999999</v>
      </c>
      <c r="J8793">
        <v>35.6</v>
      </c>
      <c r="O8793">
        <v>5.7</v>
      </c>
      <c r="T8793">
        <v>39</v>
      </c>
    </row>
    <row r="8794" spans="1:21" x14ac:dyDescent="0.25">
      <c r="A8794" t="s">
        <v>699</v>
      </c>
      <c r="B8794">
        <v>2109</v>
      </c>
      <c r="F8794">
        <v>0</v>
      </c>
      <c r="K8794">
        <v>0</v>
      </c>
      <c r="P8794">
        <v>0</v>
      </c>
      <c r="U8794">
        <v>0</v>
      </c>
    </row>
    <row r="8795" spans="1:21" x14ac:dyDescent="0.25">
      <c r="A8795" t="s">
        <v>700</v>
      </c>
      <c r="B8795">
        <v>2109</v>
      </c>
      <c r="D8795">
        <v>0</v>
      </c>
      <c r="E8795">
        <v>0</v>
      </c>
      <c r="F8795">
        <v>1</v>
      </c>
      <c r="I8795">
        <v>0</v>
      </c>
      <c r="J8795">
        <v>0</v>
      </c>
      <c r="K8795">
        <v>1</v>
      </c>
      <c r="N8795">
        <v>0</v>
      </c>
      <c r="O8795">
        <v>0</v>
      </c>
      <c r="P8795">
        <v>1</v>
      </c>
      <c r="S8795">
        <v>0</v>
      </c>
      <c r="T8795">
        <v>0</v>
      </c>
      <c r="U8795">
        <v>1</v>
      </c>
    </row>
    <row r="8796" spans="1:21" x14ac:dyDescent="0.25">
      <c r="A8796" t="s">
        <v>701</v>
      </c>
      <c r="B8796">
        <v>2109</v>
      </c>
      <c r="D8796">
        <v>0</v>
      </c>
      <c r="E8796">
        <v>0</v>
      </c>
      <c r="F8796">
        <v>0</v>
      </c>
      <c r="I8796">
        <v>0</v>
      </c>
      <c r="J8796">
        <v>0</v>
      </c>
      <c r="K8796">
        <v>0</v>
      </c>
      <c r="N8796">
        <v>0</v>
      </c>
      <c r="O8796">
        <v>0</v>
      </c>
      <c r="P8796">
        <v>0</v>
      </c>
      <c r="S8796">
        <v>0</v>
      </c>
      <c r="T8796">
        <v>0</v>
      </c>
      <c r="U8796">
        <v>0</v>
      </c>
    </row>
    <row r="8797" spans="1:21" x14ac:dyDescent="0.25">
      <c r="A8797" t="s">
        <v>52</v>
      </c>
      <c r="B8797">
        <v>2109</v>
      </c>
      <c r="D8797">
        <v>1</v>
      </c>
      <c r="E8797">
        <v>1</v>
      </c>
      <c r="F8797">
        <v>1</v>
      </c>
      <c r="I8797">
        <v>1</v>
      </c>
      <c r="J8797">
        <v>1</v>
      </c>
      <c r="K8797">
        <v>1</v>
      </c>
      <c r="N8797">
        <v>1</v>
      </c>
      <c r="O8797">
        <v>1</v>
      </c>
      <c r="P8797">
        <v>1</v>
      </c>
      <c r="S8797">
        <v>1</v>
      </c>
      <c r="T8797">
        <v>1</v>
      </c>
      <c r="U8797">
        <v>1</v>
      </c>
    </row>
    <row r="8798" spans="1:21" x14ac:dyDescent="0.25">
      <c r="A8798" t="s">
        <v>702</v>
      </c>
      <c r="B8798">
        <v>2109</v>
      </c>
      <c r="D8798">
        <v>15</v>
      </c>
      <c r="E8798">
        <v>60</v>
      </c>
      <c r="F8798">
        <v>9</v>
      </c>
      <c r="I8798">
        <v>15</v>
      </c>
      <c r="J8798">
        <v>60</v>
      </c>
      <c r="K8798">
        <v>9</v>
      </c>
      <c r="N8798">
        <v>15</v>
      </c>
      <c r="O8798">
        <v>60</v>
      </c>
      <c r="P8798">
        <v>9</v>
      </c>
      <c r="S8798">
        <v>15</v>
      </c>
      <c r="T8798">
        <v>60</v>
      </c>
      <c r="U8798">
        <v>9</v>
      </c>
    </row>
    <row r="8799" spans="1:21" x14ac:dyDescent="0.25">
      <c r="A8799" t="s">
        <v>43</v>
      </c>
      <c r="B8799">
        <v>2109</v>
      </c>
      <c r="D8799">
        <v>35</v>
      </c>
      <c r="E8799">
        <v>35</v>
      </c>
      <c r="I8799">
        <v>35</v>
      </c>
      <c r="J8799">
        <v>35</v>
      </c>
      <c r="N8799">
        <v>0</v>
      </c>
      <c r="O8799">
        <v>0</v>
      </c>
      <c r="S8799">
        <v>0</v>
      </c>
      <c r="T8799">
        <v>0</v>
      </c>
    </row>
    <row r="8800" spans="1:21" x14ac:dyDescent="0.25">
      <c r="A8800" t="s">
        <v>44</v>
      </c>
      <c r="B8800">
        <v>2109</v>
      </c>
      <c r="D8800">
        <v>5</v>
      </c>
      <c r="E8800">
        <v>5</v>
      </c>
      <c r="I8800">
        <v>5</v>
      </c>
      <c r="J8800">
        <v>5</v>
      </c>
      <c r="N8800">
        <v>0</v>
      </c>
      <c r="O8800">
        <v>0</v>
      </c>
      <c r="S8800">
        <v>0</v>
      </c>
      <c r="T8800">
        <v>0</v>
      </c>
    </row>
    <row r="8801" spans="1:21" x14ac:dyDescent="0.25">
      <c r="A8801" t="s">
        <v>47</v>
      </c>
      <c r="B8801">
        <v>2109</v>
      </c>
      <c r="D8801">
        <v>4</v>
      </c>
      <c r="E8801">
        <v>4</v>
      </c>
      <c r="I8801">
        <v>8</v>
      </c>
      <c r="J8801">
        <v>8</v>
      </c>
      <c r="N8801">
        <v>6</v>
      </c>
      <c r="O8801">
        <v>6</v>
      </c>
      <c r="S8801">
        <v>2</v>
      </c>
      <c r="T8801">
        <v>2</v>
      </c>
    </row>
    <row r="8802" spans="1:21" x14ac:dyDescent="0.25">
      <c r="A8802" t="s">
        <v>703</v>
      </c>
      <c r="B8802">
        <v>2109</v>
      </c>
      <c r="D8802">
        <v>0</v>
      </c>
      <c r="E8802">
        <v>0</v>
      </c>
      <c r="I8802">
        <v>0</v>
      </c>
      <c r="J8802">
        <v>0</v>
      </c>
      <c r="N8802">
        <v>0</v>
      </c>
      <c r="O8802">
        <v>0</v>
      </c>
      <c r="S8802">
        <v>0</v>
      </c>
      <c r="T8802">
        <v>0</v>
      </c>
    </row>
    <row r="8803" spans="1:21" x14ac:dyDescent="0.25">
      <c r="A8803" t="s">
        <v>704</v>
      </c>
      <c r="B8803">
        <v>2109</v>
      </c>
      <c r="D8803">
        <v>0</v>
      </c>
      <c r="E8803">
        <v>0</v>
      </c>
      <c r="I8803">
        <v>0</v>
      </c>
      <c r="J8803">
        <v>0</v>
      </c>
      <c r="N8803">
        <v>0</v>
      </c>
      <c r="O8803">
        <v>0</v>
      </c>
      <c r="S8803">
        <v>0</v>
      </c>
      <c r="T8803">
        <v>0</v>
      </c>
    </row>
    <row r="8804" spans="1:21" x14ac:dyDescent="0.25">
      <c r="A8804" t="s">
        <v>705</v>
      </c>
      <c r="B8804">
        <v>2109</v>
      </c>
      <c r="D8804">
        <v>0</v>
      </c>
      <c r="E8804">
        <v>0</v>
      </c>
      <c r="I8804">
        <v>0</v>
      </c>
      <c r="J8804">
        <v>0</v>
      </c>
      <c r="N8804">
        <v>0</v>
      </c>
      <c r="O8804">
        <v>0</v>
      </c>
      <c r="S8804">
        <v>0</v>
      </c>
      <c r="T8804">
        <v>0</v>
      </c>
    </row>
    <row r="8805" spans="1:21" x14ac:dyDescent="0.25">
      <c r="A8805" t="s">
        <v>706</v>
      </c>
      <c r="B8805">
        <v>2109</v>
      </c>
      <c r="D8805">
        <v>0</v>
      </c>
      <c r="E8805">
        <v>0</v>
      </c>
      <c r="I8805">
        <v>0</v>
      </c>
      <c r="J8805">
        <v>0</v>
      </c>
      <c r="N8805">
        <v>0</v>
      </c>
      <c r="O8805">
        <v>0</v>
      </c>
      <c r="S8805">
        <v>0</v>
      </c>
      <c r="T8805">
        <v>0</v>
      </c>
    </row>
    <row r="8806" spans="1:21" x14ac:dyDescent="0.25">
      <c r="A8806" t="s">
        <v>707</v>
      </c>
      <c r="B8806">
        <v>2109</v>
      </c>
      <c r="D8806">
        <v>1</v>
      </c>
      <c r="E8806">
        <v>1</v>
      </c>
      <c r="I8806">
        <v>1</v>
      </c>
      <c r="J8806">
        <v>1</v>
      </c>
      <c r="N8806">
        <v>0</v>
      </c>
      <c r="O8806">
        <v>0</v>
      </c>
      <c r="S8806">
        <v>0</v>
      </c>
      <c r="T8806">
        <v>0</v>
      </c>
    </row>
    <row r="8807" spans="1:21" x14ac:dyDescent="0.25">
      <c r="A8807" t="s">
        <v>708</v>
      </c>
      <c r="B8807">
        <v>2109</v>
      </c>
      <c r="D8807">
        <v>5</v>
      </c>
      <c r="E8807">
        <v>5</v>
      </c>
      <c r="I8807">
        <v>5</v>
      </c>
      <c r="J8807">
        <v>5</v>
      </c>
    </row>
    <row r="8808" spans="1:21" x14ac:dyDescent="0.25">
      <c r="A8808" t="s">
        <v>709</v>
      </c>
      <c r="B8808">
        <v>2109</v>
      </c>
      <c r="D8808">
        <v>30</v>
      </c>
      <c r="E8808">
        <v>30</v>
      </c>
      <c r="I8808">
        <v>30</v>
      </c>
      <c r="J8808">
        <v>30</v>
      </c>
    </row>
    <row r="8809" spans="1:21" x14ac:dyDescent="0.25">
      <c r="A8809" t="s">
        <v>710</v>
      </c>
      <c r="B8809">
        <v>2109</v>
      </c>
      <c r="D8809">
        <v>3</v>
      </c>
      <c r="E8809">
        <v>3</v>
      </c>
      <c r="I8809">
        <v>3</v>
      </c>
      <c r="J8809">
        <v>3</v>
      </c>
    </row>
    <row r="8810" spans="1:21" x14ac:dyDescent="0.25">
      <c r="A8810" t="s">
        <v>711</v>
      </c>
      <c r="B8810">
        <v>2109</v>
      </c>
      <c r="D8810">
        <v>0</v>
      </c>
      <c r="E8810">
        <v>0</v>
      </c>
      <c r="I8810">
        <v>0</v>
      </c>
      <c r="J8810">
        <v>0</v>
      </c>
    </row>
    <row r="8811" spans="1:21" x14ac:dyDescent="0.25">
      <c r="A8811" t="s">
        <v>712</v>
      </c>
      <c r="B8811">
        <v>2109</v>
      </c>
      <c r="D8811">
        <v>0</v>
      </c>
      <c r="E8811">
        <v>0</v>
      </c>
      <c r="I8811">
        <v>0</v>
      </c>
      <c r="J8811">
        <v>0</v>
      </c>
    </row>
    <row r="8812" spans="1:21" x14ac:dyDescent="0.25">
      <c r="A8812" t="s">
        <v>713</v>
      </c>
      <c r="B8812">
        <v>2109</v>
      </c>
      <c r="D8812">
        <v>0</v>
      </c>
      <c r="E8812">
        <v>0</v>
      </c>
      <c r="I8812">
        <v>0</v>
      </c>
      <c r="J8812">
        <v>0</v>
      </c>
    </row>
    <row r="8813" spans="1:21" x14ac:dyDescent="0.25">
      <c r="A8813" t="s">
        <v>718</v>
      </c>
      <c r="B8813">
        <v>2109</v>
      </c>
      <c r="E8813">
        <v>0</v>
      </c>
      <c r="J8813">
        <v>0</v>
      </c>
      <c r="O8813">
        <v>0</v>
      </c>
      <c r="T8813">
        <v>0</v>
      </c>
    </row>
    <row r="8814" spans="1:21" x14ac:dyDescent="0.25">
      <c r="A8814" t="s">
        <v>405</v>
      </c>
      <c r="B8814">
        <v>2109</v>
      </c>
      <c r="E8814">
        <v>0</v>
      </c>
    </row>
    <row r="8815" spans="1:21" x14ac:dyDescent="0.25">
      <c r="A8815" t="s">
        <v>719</v>
      </c>
      <c r="B8815">
        <v>2109</v>
      </c>
      <c r="D8815">
        <v>0</v>
      </c>
      <c r="E8815">
        <v>0</v>
      </c>
      <c r="F8815">
        <v>0</v>
      </c>
      <c r="I8815">
        <v>0</v>
      </c>
      <c r="J8815">
        <v>0</v>
      </c>
      <c r="K8815">
        <v>0</v>
      </c>
      <c r="N8815">
        <v>0</v>
      </c>
      <c r="O8815">
        <v>0</v>
      </c>
      <c r="P8815">
        <v>0</v>
      </c>
      <c r="S8815">
        <v>0</v>
      </c>
      <c r="T8815">
        <v>0</v>
      </c>
      <c r="U8815">
        <v>0</v>
      </c>
    </row>
    <row r="8816" spans="1:21" x14ac:dyDescent="0.25">
      <c r="A8816" t="s">
        <v>34</v>
      </c>
      <c r="B8816">
        <v>2124</v>
      </c>
      <c r="D8816">
        <v>2100</v>
      </c>
      <c r="E8816">
        <v>2100</v>
      </c>
      <c r="F8816">
        <v>2100</v>
      </c>
      <c r="I8816">
        <v>2125</v>
      </c>
      <c r="J8816">
        <v>2125</v>
      </c>
      <c r="K8816">
        <v>2125</v>
      </c>
      <c r="N8816">
        <v>214</v>
      </c>
      <c r="O8816">
        <v>214</v>
      </c>
      <c r="P8816">
        <v>214</v>
      </c>
      <c r="S8816">
        <v>287</v>
      </c>
      <c r="T8816">
        <v>287</v>
      </c>
      <c r="U8816">
        <v>287</v>
      </c>
    </row>
    <row r="8817" spans="1:21" x14ac:dyDescent="0.25">
      <c r="A8817" t="s">
        <v>35</v>
      </c>
      <c r="B8817">
        <v>2124</v>
      </c>
      <c r="D8817">
        <v>214</v>
      </c>
      <c r="E8817">
        <v>2125</v>
      </c>
      <c r="F8817">
        <v>287</v>
      </c>
      <c r="I8817">
        <v>287</v>
      </c>
      <c r="J8817">
        <v>2100</v>
      </c>
      <c r="K8817">
        <v>214</v>
      </c>
      <c r="N8817">
        <v>2125</v>
      </c>
      <c r="O8817">
        <v>287</v>
      </c>
      <c r="P8817">
        <v>2100</v>
      </c>
      <c r="S8817">
        <v>2100</v>
      </c>
      <c r="T8817">
        <v>214</v>
      </c>
      <c r="U8817">
        <v>2125</v>
      </c>
    </row>
    <row r="8818" spans="1:21" x14ac:dyDescent="0.25">
      <c r="A8818" t="s">
        <v>36</v>
      </c>
      <c r="B8818">
        <v>2124</v>
      </c>
      <c r="D8818">
        <v>1</v>
      </c>
      <c r="E8818">
        <v>2</v>
      </c>
      <c r="F8818">
        <v>0</v>
      </c>
      <c r="I8818">
        <v>1</v>
      </c>
      <c r="J8818">
        <v>3</v>
      </c>
      <c r="K8818">
        <v>0</v>
      </c>
      <c r="N8818">
        <v>1</v>
      </c>
      <c r="O8818">
        <v>1</v>
      </c>
      <c r="P8818">
        <v>0</v>
      </c>
      <c r="S8818">
        <v>1</v>
      </c>
      <c r="T8818">
        <v>1</v>
      </c>
      <c r="U8818">
        <v>1</v>
      </c>
    </row>
    <row r="8819" spans="1:21" x14ac:dyDescent="0.25">
      <c r="A8819" t="s">
        <v>37</v>
      </c>
      <c r="B8819">
        <v>2124</v>
      </c>
      <c r="D8819">
        <v>0</v>
      </c>
      <c r="E8819">
        <v>2</v>
      </c>
      <c r="I8819">
        <v>0</v>
      </c>
      <c r="J8819">
        <v>2</v>
      </c>
      <c r="N8819">
        <v>0</v>
      </c>
      <c r="O8819">
        <v>2</v>
      </c>
      <c r="S8819">
        <v>0</v>
      </c>
      <c r="T8819">
        <v>0</v>
      </c>
    </row>
    <row r="8820" spans="1:21" x14ac:dyDescent="0.25">
      <c r="A8820" t="s">
        <v>38</v>
      </c>
      <c r="B8820">
        <v>2124</v>
      </c>
      <c r="D8820">
        <v>12</v>
      </c>
      <c r="E8820">
        <v>12</v>
      </c>
      <c r="F8820">
        <v>12</v>
      </c>
      <c r="I8820">
        <v>12</v>
      </c>
      <c r="J8820">
        <v>12</v>
      </c>
      <c r="K8820">
        <v>12</v>
      </c>
      <c r="N8820">
        <v>12</v>
      </c>
      <c r="O8820">
        <v>12</v>
      </c>
      <c r="P8820">
        <v>12</v>
      </c>
      <c r="S8820">
        <v>12</v>
      </c>
      <c r="T8820">
        <v>12</v>
      </c>
      <c r="U8820">
        <v>12</v>
      </c>
    </row>
    <row r="8821" spans="1:21" x14ac:dyDescent="0.25">
      <c r="A8821" t="s">
        <v>39</v>
      </c>
      <c r="B8821">
        <v>2124</v>
      </c>
      <c r="D8821">
        <v>50</v>
      </c>
      <c r="I8821">
        <v>200</v>
      </c>
      <c r="S8821">
        <v>170</v>
      </c>
      <c r="U8821">
        <v>170</v>
      </c>
    </row>
    <row r="8822" spans="1:21" x14ac:dyDescent="0.25">
      <c r="A8822" t="s">
        <v>694</v>
      </c>
      <c r="B8822">
        <v>2124</v>
      </c>
      <c r="D8822">
        <v>25</v>
      </c>
      <c r="I8822">
        <v>25</v>
      </c>
      <c r="S8822">
        <v>25</v>
      </c>
      <c r="U8822">
        <v>25</v>
      </c>
    </row>
    <row r="8823" spans="1:21" x14ac:dyDescent="0.25">
      <c r="A8823" t="s">
        <v>40</v>
      </c>
      <c r="B8823">
        <v>2124</v>
      </c>
      <c r="D8823">
        <v>1</v>
      </c>
      <c r="I8823">
        <v>1</v>
      </c>
      <c r="S8823">
        <v>1</v>
      </c>
      <c r="U8823">
        <v>1</v>
      </c>
    </row>
    <row r="8824" spans="1:21" x14ac:dyDescent="0.25">
      <c r="A8824" t="s">
        <v>41</v>
      </c>
      <c r="B8824">
        <v>2124</v>
      </c>
    </row>
    <row r="8825" spans="1:21" x14ac:dyDescent="0.25">
      <c r="A8825" t="s">
        <v>42</v>
      </c>
      <c r="B8825">
        <v>2124</v>
      </c>
      <c r="E8825">
        <v>40</v>
      </c>
      <c r="J8825">
        <v>40</v>
      </c>
      <c r="O8825">
        <v>25</v>
      </c>
      <c r="T8825">
        <v>25</v>
      </c>
    </row>
    <row r="8826" spans="1:21" x14ac:dyDescent="0.25">
      <c r="A8826" t="s">
        <v>45</v>
      </c>
      <c r="B8826">
        <v>2124</v>
      </c>
      <c r="E8826">
        <v>1</v>
      </c>
      <c r="J8826">
        <v>1</v>
      </c>
      <c r="O8826">
        <v>2</v>
      </c>
      <c r="T8826">
        <v>2</v>
      </c>
    </row>
    <row r="8827" spans="1:21" x14ac:dyDescent="0.25">
      <c r="A8827" t="s">
        <v>46</v>
      </c>
      <c r="B8827">
        <v>2124</v>
      </c>
      <c r="D8827">
        <v>1</v>
      </c>
      <c r="I8827">
        <v>1</v>
      </c>
      <c r="N8827">
        <v>2</v>
      </c>
      <c r="S8827">
        <v>2</v>
      </c>
      <c r="U8827">
        <v>2</v>
      </c>
    </row>
    <row r="8828" spans="1:21" x14ac:dyDescent="0.25">
      <c r="A8828" t="s">
        <v>49</v>
      </c>
      <c r="B8828">
        <v>2124</v>
      </c>
      <c r="D8828">
        <v>6.5</v>
      </c>
      <c r="E8828">
        <v>6.5</v>
      </c>
      <c r="F8828">
        <v>4</v>
      </c>
      <c r="I8828">
        <v>6.5</v>
      </c>
      <c r="J8828">
        <v>6.5</v>
      </c>
      <c r="K8828">
        <v>4</v>
      </c>
      <c r="N8828">
        <v>5</v>
      </c>
      <c r="O8828">
        <v>5</v>
      </c>
      <c r="P8828">
        <v>4</v>
      </c>
      <c r="S8828">
        <v>5</v>
      </c>
      <c r="T8828">
        <v>5</v>
      </c>
      <c r="U8828">
        <v>5</v>
      </c>
    </row>
    <row r="8829" spans="1:21" x14ac:dyDescent="0.25">
      <c r="A8829" t="s">
        <v>695</v>
      </c>
      <c r="B8829">
        <v>2124</v>
      </c>
      <c r="D8829">
        <v>0</v>
      </c>
      <c r="E8829">
        <v>0</v>
      </c>
      <c r="F8829">
        <v>0</v>
      </c>
      <c r="I8829">
        <v>0</v>
      </c>
      <c r="J8829">
        <v>0</v>
      </c>
      <c r="K8829">
        <v>0</v>
      </c>
      <c r="N8829">
        <v>0</v>
      </c>
      <c r="O8829">
        <v>0</v>
      </c>
      <c r="P8829">
        <v>0</v>
      </c>
      <c r="S8829">
        <v>0</v>
      </c>
      <c r="T8829">
        <v>0</v>
      </c>
      <c r="U8829">
        <v>0</v>
      </c>
    </row>
    <row r="8830" spans="1:21" x14ac:dyDescent="0.25">
      <c r="A8830" t="s">
        <v>48</v>
      </c>
      <c r="B8830">
        <v>2124</v>
      </c>
      <c r="D8830">
        <v>1900</v>
      </c>
      <c r="E8830">
        <v>1900</v>
      </c>
      <c r="F8830">
        <v>1900</v>
      </c>
      <c r="I8830">
        <v>1900</v>
      </c>
      <c r="J8830">
        <v>1900</v>
      </c>
      <c r="K8830">
        <v>1900</v>
      </c>
      <c r="N8830">
        <v>1900</v>
      </c>
      <c r="O8830">
        <v>1900</v>
      </c>
      <c r="P8830">
        <v>1900</v>
      </c>
      <c r="S8830">
        <v>1900</v>
      </c>
      <c r="T8830">
        <v>1900</v>
      </c>
      <c r="U8830">
        <v>1900</v>
      </c>
    </row>
    <row r="8831" spans="1:21" x14ac:dyDescent="0.25">
      <c r="A8831" t="s">
        <v>696</v>
      </c>
      <c r="B8831">
        <v>2124</v>
      </c>
      <c r="D8831">
        <v>1770</v>
      </c>
      <c r="E8831">
        <v>3522</v>
      </c>
      <c r="F8831">
        <v>0</v>
      </c>
      <c r="I8831">
        <v>1770</v>
      </c>
      <c r="J8831">
        <v>5085</v>
      </c>
      <c r="K8831">
        <v>0</v>
      </c>
      <c r="N8831">
        <v>1770</v>
      </c>
      <c r="O8831">
        <v>1583</v>
      </c>
      <c r="P8831">
        <v>0</v>
      </c>
      <c r="S8831">
        <v>1770</v>
      </c>
      <c r="T8831">
        <v>1863</v>
      </c>
      <c r="U8831">
        <v>1583</v>
      </c>
    </row>
    <row r="8832" spans="1:21" x14ac:dyDescent="0.25">
      <c r="A8832" t="s">
        <v>50</v>
      </c>
      <c r="B8832">
        <v>2124</v>
      </c>
      <c r="D8832">
        <v>630</v>
      </c>
      <c r="E8832">
        <v>3522</v>
      </c>
      <c r="F8832">
        <v>0</v>
      </c>
      <c r="I8832">
        <v>464</v>
      </c>
      <c r="J8832">
        <v>5085</v>
      </c>
      <c r="K8832">
        <v>0</v>
      </c>
      <c r="N8832">
        <v>1410</v>
      </c>
      <c r="O8832">
        <v>1583</v>
      </c>
      <c r="P8832">
        <v>0</v>
      </c>
      <c r="S8832">
        <v>1408</v>
      </c>
      <c r="T8832">
        <v>1863</v>
      </c>
      <c r="U8832">
        <v>1583</v>
      </c>
    </row>
    <row r="8833" spans="1:21" x14ac:dyDescent="0.25">
      <c r="A8833" t="s">
        <v>697</v>
      </c>
      <c r="B8833">
        <v>2124</v>
      </c>
      <c r="D8833">
        <v>1</v>
      </c>
      <c r="E8833">
        <v>1</v>
      </c>
      <c r="F8833">
        <v>1</v>
      </c>
      <c r="I8833">
        <v>1</v>
      </c>
      <c r="J8833">
        <v>1</v>
      </c>
      <c r="K8833">
        <v>1</v>
      </c>
      <c r="N8833">
        <v>1</v>
      </c>
      <c r="O8833">
        <v>1</v>
      </c>
      <c r="P8833">
        <v>1</v>
      </c>
      <c r="S8833">
        <v>1</v>
      </c>
      <c r="T8833">
        <v>1</v>
      </c>
      <c r="U8833">
        <v>1</v>
      </c>
    </row>
    <row r="8834" spans="1:21" x14ac:dyDescent="0.25">
      <c r="A8834" t="s">
        <v>51</v>
      </c>
      <c r="B8834">
        <v>2124</v>
      </c>
      <c r="D8834">
        <v>0</v>
      </c>
      <c r="E8834">
        <v>6</v>
      </c>
      <c r="F8834">
        <v>0</v>
      </c>
      <c r="I8834">
        <v>0</v>
      </c>
      <c r="J8834">
        <v>0</v>
      </c>
      <c r="K8834">
        <v>0</v>
      </c>
      <c r="N8834">
        <v>0</v>
      </c>
      <c r="O8834">
        <v>211</v>
      </c>
      <c r="P8834">
        <v>0</v>
      </c>
      <c r="S8834">
        <v>0</v>
      </c>
      <c r="T8834">
        <v>0</v>
      </c>
      <c r="U8834">
        <v>147</v>
      </c>
    </row>
    <row r="8835" spans="1:21" x14ac:dyDescent="0.25">
      <c r="A8835" t="s">
        <v>53</v>
      </c>
      <c r="B8835">
        <v>2124</v>
      </c>
      <c r="D8835">
        <v>1</v>
      </c>
      <c r="E8835">
        <v>857</v>
      </c>
      <c r="F8835">
        <v>31</v>
      </c>
      <c r="I8835">
        <v>26</v>
      </c>
      <c r="J8835">
        <v>708</v>
      </c>
      <c r="K8835">
        <v>0</v>
      </c>
      <c r="N8835">
        <v>1</v>
      </c>
      <c r="O8835">
        <v>0</v>
      </c>
      <c r="P8835">
        <v>3</v>
      </c>
      <c r="S8835">
        <v>136</v>
      </c>
      <c r="T8835">
        <v>1</v>
      </c>
      <c r="U8835">
        <v>284</v>
      </c>
    </row>
    <row r="8836" spans="1:21" x14ac:dyDescent="0.25">
      <c r="A8836" t="s">
        <v>54</v>
      </c>
      <c r="B8836">
        <v>2124</v>
      </c>
      <c r="D8836">
        <v>0</v>
      </c>
      <c r="E8836">
        <v>0</v>
      </c>
      <c r="F8836">
        <v>0</v>
      </c>
      <c r="I8836">
        <v>0</v>
      </c>
      <c r="J8836">
        <v>0</v>
      </c>
      <c r="K8836">
        <v>0</v>
      </c>
      <c r="N8836">
        <v>0</v>
      </c>
      <c r="O8836">
        <v>0</v>
      </c>
      <c r="P8836">
        <v>0</v>
      </c>
      <c r="S8836">
        <v>0</v>
      </c>
      <c r="T8836">
        <v>0</v>
      </c>
      <c r="U8836">
        <v>0</v>
      </c>
    </row>
    <row r="8837" spans="1:21" x14ac:dyDescent="0.25">
      <c r="A8837" t="s">
        <v>55</v>
      </c>
      <c r="B8837">
        <v>2124</v>
      </c>
      <c r="D8837">
        <v>0</v>
      </c>
      <c r="E8837">
        <v>0</v>
      </c>
      <c r="F8837">
        <v>0</v>
      </c>
      <c r="I8837">
        <v>0</v>
      </c>
      <c r="J8837">
        <v>0</v>
      </c>
      <c r="K8837">
        <v>0</v>
      </c>
      <c r="N8837">
        <v>0</v>
      </c>
      <c r="O8837">
        <v>0</v>
      </c>
      <c r="P8837">
        <v>0</v>
      </c>
      <c r="S8837">
        <v>0</v>
      </c>
      <c r="T8837">
        <v>0</v>
      </c>
      <c r="U8837">
        <v>0</v>
      </c>
    </row>
    <row r="8838" spans="1:21" x14ac:dyDescent="0.25">
      <c r="A8838" t="s">
        <v>56</v>
      </c>
      <c r="B8838">
        <v>2124</v>
      </c>
      <c r="D8838">
        <v>0.92</v>
      </c>
      <c r="E8838">
        <v>0.92</v>
      </c>
      <c r="F8838">
        <v>0.92</v>
      </c>
      <c r="I8838">
        <v>0.92</v>
      </c>
      <c r="J8838">
        <v>0.92</v>
      </c>
      <c r="K8838">
        <v>0.92</v>
      </c>
      <c r="N8838">
        <v>0.92</v>
      </c>
      <c r="O8838">
        <v>0.92</v>
      </c>
      <c r="P8838">
        <v>0.92</v>
      </c>
      <c r="S8838">
        <v>0.92</v>
      </c>
      <c r="T8838">
        <v>0.92</v>
      </c>
      <c r="U8838">
        <v>0.92</v>
      </c>
    </row>
    <row r="8839" spans="1:21" x14ac:dyDescent="0.25">
      <c r="A8839" t="s">
        <v>57</v>
      </c>
      <c r="B8839">
        <v>2124</v>
      </c>
      <c r="D8839">
        <v>100</v>
      </c>
      <c r="E8839">
        <v>100</v>
      </c>
      <c r="F8839">
        <v>100</v>
      </c>
      <c r="I8839">
        <v>100</v>
      </c>
      <c r="J8839">
        <v>100</v>
      </c>
      <c r="K8839">
        <v>100</v>
      </c>
      <c r="N8839">
        <v>100</v>
      </c>
      <c r="O8839">
        <v>100</v>
      </c>
      <c r="P8839">
        <v>100</v>
      </c>
      <c r="S8839">
        <v>100</v>
      </c>
      <c r="T8839">
        <v>100</v>
      </c>
      <c r="U8839">
        <v>100</v>
      </c>
    </row>
    <row r="8840" spans="1:21" x14ac:dyDescent="0.25">
      <c r="A8840" t="s">
        <v>58</v>
      </c>
      <c r="B8840">
        <v>2124</v>
      </c>
      <c r="D8840">
        <v>2</v>
      </c>
      <c r="E8840">
        <v>2</v>
      </c>
      <c r="F8840">
        <v>2</v>
      </c>
      <c r="I8840">
        <v>2</v>
      </c>
      <c r="J8840">
        <v>2</v>
      </c>
      <c r="K8840">
        <v>2</v>
      </c>
      <c r="N8840">
        <v>2</v>
      </c>
      <c r="O8840">
        <v>2</v>
      </c>
      <c r="P8840">
        <v>2</v>
      </c>
      <c r="S8840">
        <v>2</v>
      </c>
      <c r="T8840">
        <v>2</v>
      </c>
      <c r="U8840">
        <v>2</v>
      </c>
    </row>
    <row r="8841" spans="1:21" x14ac:dyDescent="0.25">
      <c r="A8841" t="s">
        <v>59</v>
      </c>
      <c r="B8841">
        <v>2124</v>
      </c>
      <c r="D8841">
        <v>0</v>
      </c>
      <c r="E8841">
        <v>0</v>
      </c>
      <c r="F8841">
        <v>0</v>
      </c>
      <c r="I8841">
        <v>0</v>
      </c>
      <c r="J8841">
        <v>0</v>
      </c>
      <c r="K8841">
        <v>0</v>
      </c>
      <c r="N8841">
        <v>0</v>
      </c>
      <c r="O8841">
        <v>0</v>
      </c>
      <c r="P8841">
        <v>0</v>
      </c>
      <c r="S8841">
        <v>0</v>
      </c>
      <c r="T8841">
        <v>0</v>
      </c>
      <c r="U8841">
        <v>0</v>
      </c>
    </row>
    <row r="8842" spans="1:21" x14ac:dyDescent="0.25">
      <c r="A8842" t="s">
        <v>698</v>
      </c>
      <c r="B8842">
        <v>2124</v>
      </c>
      <c r="E8842">
        <v>0</v>
      </c>
      <c r="J8842">
        <v>0</v>
      </c>
      <c r="O8842">
        <v>0</v>
      </c>
      <c r="T8842">
        <v>0</v>
      </c>
    </row>
    <row r="8843" spans="1:21" x14ac:dyDescent="0.25">
      <c r="A8843" t="s">
        <v>677</v>
      </c>
      <c r="B8843">
        <v>2124</v>
      </c>
      <c r="E8843">
        <v>430</v>
      </c>
      <c r="J8843">
        <v>870</v>
      </c>
      <c r="O8843">
        <v>334</v>
      </c>
      <c r="T8843">
        <v>205</v>
      </c>
    </row>
    <row r="8844" spans="1:21" x14ac:dyDescent="0.25">
      <c r="A8844" t="s">
        <v>78</v>
      </c>
      <c r="B8844">
        <v>2124</v>
      </c>
      <c r="E8844">
        <v>7.3</v>
      </c>
      <c r="J8844">
        <v>14.8</v>
      </c>
      <c r="O8844">
        <v>9.1</v>
      </c>
      <c r="T8844">
        <v>5.6</v>
      </c>
    </row>
    <row r="8845" spans="1:21" x14ac:dyDescent="0.25">
      <c r="A8845" t="s">
        <v>699</v>
      </c>
      <c r="B8845">
        <v>2124</v>
      </c>
      <c r="F8845">
        <v>0</v>
      </c>
      <c r="K8845">
        <v>0</v>
      </c>
      <c r="P8845">
        <v>0</v>
      </c>
      <c r="U8845">
        <v>0</v>
      </c>
    </row>
    <row r="8846" spans="1:21" x14ac:dyDescent="0.25">
      <c r="A8846" t="s">
        <v>700</v>
      </c>
      <c r="B8846">
        <v>2124</v>
      </c>
      <c r="D8846">
        <v>0</v>
      </c>
      <c r="E8846">
        <v>0</v>
      </c>
      <c r="F8846">
        <v>1</v>
      </c>
      <c r="I8846">
        <v>0</v>
      </c>
      <c r="J8846">
        <v>0</v>
      </c>
      <c r="K8846">
        <v>1</v>
      </c>
      <c r="N8846">
        <v>0</v>
      </c>
      <c r="O8846">
        <v>0</v>
      </c>
      <c r="P8846">
        <v>1</v>
      </c>
      <c r="S8846">
        <v>0</v>
      </c>
      <c r="T8846">
        <v>0</v>
      </c>
      <c r="U8846">
        <v>1</v>
      </c>
    </row>
    <row r="8847" spans="1:21" x14ac:dyDescent="0.25">
      <c r="A8847" t="s">
        <v>701</v>
      </c>
      <c r="B8847">
        <v>2124</v>
      </c>
      <c r="D8847">
        <v>0</v>
      </c>
      <c r="E8847">
        <v>0</v>
      </c>
      <c r="F8847">
        <v>0</v>
      </c>
      <c r="I8847">
        <v>0</v>
      </c>
      <c r="J8847">
        <v>0</v>
      </c>
      <c r="K8847">
        <v>0</v>
      </c>
      <c r="N8847">
        <v>0</v>
      </c>
      <c r="O8847">
        <v>0</v>
      </c>
      <c r="P8847">
        <v>0</v>
      </c>
      <c r="S8847">
        <v>0</v>
      </c>
      <c r="T8847">
        <v>0</v>
      </c>
      <c r="U8847">
        <v>0</v>
      </c>
    </row>
    <row r="8848" spans="1:21" x14ac:dyDescent="0.25">
      <c r="A8848" t="s">
        <v>52</v>
      </c>
      <c r="B8848">
        <v>2124</v>
      </c>
      <c r="D8848">
        <v>1</v>
      </c>
      <c r="E8848">
        <v>1</v>
      </c>
      <c r="F8848">
        <v>1</v>
      </c>
      <c r="I8848">
        <v>1</v>
      </c>
      <c r="J8848">
        <v>1</v>
      </c>
      <c r="K8848">
        <v>1</v>
      </c>
      <c r="N8848">
        <v>1</v>
      </c>
      <c r="O8848">
        <v>1</v>
      </c>
      <c r="P8848">
        <v>1</v>
      </c>
      <c r="S8848">
        <v>1</v>
      </c>
      <c r="T8848">
        <v>1</v>
      </c>
      <c r="U8848">
        <v>1</v>
      </c>
    </row>
    <row r="8849" spans="1:21" x14ac:dyDescent="0.25">
      <c r="A8849" t="s">
        <v>702</v>
      </c>
      <c r="B8849">
        <v>2124</v>
      </c>
      <c r="D8849">
        <v>15</v>
      </c>
      <c r="E8849">
        <v>60</v>
      </c>
      <c r="F8849">
        <v>9</v>
      </c>
      <c r="I8849">
        <v>15</v>
      </c>
      <c r="J8849">
        <v>60</v>
      </c>
      <c r="K8849">
        <v>9</v>
      </c>
      <c r="N8849">
        <v>15</v>
      </c>
      <c r="O8849">
        <v>60</v>
      </c>
      <c r="P8849">
        <v>9</v>
      </c>
      <c r="S8849">
        <v>15</v>
      </c>
      <c r="T8849">
        <v>60</v>
      </c>
      <c r="U8849">
        <v>9</v>
      </c>
    </row>
    <row r="8850" spans="1:21" x14ac:dyDescent="0.25">
      <c r="A8850" t="s">
        <v>43</v>
      </c>
      <c r="B8850">
        <v>2124</v>
      </c>
      <c r="D8850">
        <v>0</v>
      </c>
      <c r="E8850">
        <v>0</v>
      </c>
      <c r="I8850">
        <v>0</v>
      </c>
      <c r="J8850">
        <v>0</v>
      </c>
      <c r="N8850">
        <v>0</v>
      </c>
      <c r="O8850">
        <v>0</v>
      </c>
      <c r="S8850">
        <v>0</v>
      </c>
      <c r="T8850">
        <v>0</v>
      </c>
      <c r="U8850">
        <v>0</v>
      </c>
    </row>
    <row r="8851" spans="1:21" x14ac:dyDescent="0.25">
      <c r="A8851" t="s">
        <v>44</v>
      </c>
      <c r="B8851">
        <v>2124</v>
      </c>
      <c r="D8851">
        <v>0</v>
      </c>
      <c r="E8851">
        <v>0</v>
      </c>
      <c r="I8851">
        <v>0</v>
      </c>
      <c r="J8851">
        <v>0</v>
      </c>
      <c r="N8851">
        <v>0</v>
      </c>
      <c r="O8851">
        <v>0</v>
      </c>
      <c r="S8851">
        <v>0</v>
      </c>
      <c r="T8851">
        <v>0</v>
      </c>
      <c r="U8851">
        <v>0</v>
      </c>
    </row>
    <row r="8852" spans="1:21" x14ac:dyDescent="0.25">
      <c r="A8852" t="s">
        <v>47</v>
      </c>
      <c r="B8852">
        <v>2124</v>
      </c>
      <c r="D8852">
        <v>1</v>
      </c>
      <c r="E8852">
        <v>1</v>
      </c>
      <c r="I8852">
        <v>1</v>
      </c>
      <c r="J8852">
        <v>1</v>
      </c>
      <c r="N8852">
        <v>2</v>
      </c>
      <c r="O8852">
        <v>2</v>
      </c>
      <c r="S8852">
        <v>2</v>
      </c>
      <c r="T8852">
        <v>2</v>
      </c>
      <c r="U8852">
        <v>2</v>
      </c>
    </row>
    <row r="8853" spans="1:21" x14ac:dyDescent="0.25">
      <c r="A8853" t="s">
        <v>703</v>
      </c>
      <c r="B8853">
        <v>2124</v>
      </c>
      <c r="D8853">
        <v>0</v>
      </c>
      <c r="E8853">
        <v>0</v>
      </c>
      <c r="I8853">
        <v>0</v>
      </c>
      <c r="J8853">
        <v>0</v>
      </c>
      <c r="N8853">
        <v>0</v>
      </c>
      <c r="O8853">
        <v>0</v>
      </c>
      <c r="S8853">
        <v>0</v>
      </c>
      <c r="T8853">
        <v>0</v>
      </c>
      <c r="U8853">
        <v>0</v>
      </c>
    </row>
    <row r="8854" spans="1:21" x14ac:dyDescent="0.25">
      <c r="A8854" t="s">
        <v>704</v>
      </c>
      <c r="B8854">
        <v>2124</v>
      </c>
      <c r="D8854">
        <v>0</v>
      </c>
      <c r="E8854">
        <v>0</v>
      </c>
      <c r="I8854">
        <v>0</v>
      </c>
      <c r="J8854">
        <v>0</v>
      </c>
      <c r="N8854">
        <v>0</v>
      </c>
      <c r="O8854">
        <v>0</v>
      </c>
      <c r="S8854">
        <v>0</v>
      </c>
      <c r="T8854">
        <v>0</v>
      </c>
      <c r="U8854">
        <v>0</v>
      </c>
    </row>
    <row r="8855" spans="1:21" x14ac:dyDescent="0.25">
      <c r="A8855" t="s">
        <v>705</v>
      </c>
      <c r="B8855">
        <v>2124</v>
      </c>
      <c r="D8855">
        <v>0</v>
      </c>
      <c r="E8855">
        <v>0</v>
      </c>
      <c r="I8855">
        <v>0</v>
      </c>
      <c r="J8855">
        <v>0</v>
      </c>
      <c r="N8855">
        <v>0</v>
      </c>
      <c r="O8855">
        <v>0</v>
      </c>
      <c r="S8855">
        <v>0</v>
      </c>
      <c r="T8855">
        <v>0</v>
      </c>
      <c r="U8855">
        <v>0</v>
      </c>
    </row>
    <row r="8856" spans="1:21" x14ac:dyDescent="0.25">
      <c r="A8856" t="s">
        <v>706</v>
      </c>
      <c r="B8856">
        <v>2124</v>
      </c>
      <c r="D8856">
        <v>0</v>
      </c>
      <c r="E8856">
        <v>0</v>
      </c>
      <c r="I8856">
        <v>0</v>
      </c>
      <c r="J8856">
        <v>0</v>
      </c>
      <c r="N8856">
        <v>0</v>
      </c>
      <c r="O8856">
        <v>0</v>
      </c>
      <c r="S8856">
        <v>0</v>
      </c>
      <c r="T8856">
        <v>0</v>
      </c>
      <c r="U8856">
        <v>0</v>
      </c>
    </row>
    <row r="8857" spans="1:21" x14ac:dyDescent="0.25">
      <c r="A8857" t="s">
        <v>707</v>
      </c>
      <c r="B8857">
        <v>2124</v>
      </c>
      <c r="D8857">
        <v>0</v>
      </c>
      <c r="E8857">
        <v>0</v>
      </c>
      <c r="I8857">
        <v>0</v>
      </c>
      <c r="J8857">
        <v>0</v>
      </c>
      <c r="N8857">
        <v>0</v>
      </c>
      <c r="O8857">
        <v>0</v>
      </c>
      <c r="S8857">
        <v>0</v>
      </c>
      <c r="T8857">
        <v>0</v>
      </c>
      <c r="U8857">
        <v>0</v>
      </c>
    </row>
    <row r="8858" spans="1:21" x14ac:dyDescent="0.25">
      <c r="A8858" t="s">
        <v>718</v>
      </c>
      <c r="B8858">
        <v>2124</v>
      </c>
      <c r="E8858">
        <v>0</v>
      </c>
      <c r="J8858">
        <v>0</v>
      </c>
      <c r="O8858">
        <v>0</v>
      </c>
      <c r="T8858">
        <v>0</v>
      </c>
    </row>
    <row r="8859" spans="1:21" x14ac:dyDescent="0.25">
      <c r="A8859" t="s">
        <v>405</v>
      </c>
      <c r="B8859">
        <v>2124</v>
      </c>
      <c r="E8859">
        <v>0</v>
      </c>
    </row>
    <row r="8860" spans="1:21" x14ac:dyDescent="0.25">
      <c r="A8860" t="s">
        <v>719</v>
      </c>
      <c r="B8860">
        <v>2124</v>
      </c>
      <c r="D8860">
        <v>1</v>
      </c>
      <c r="E8860">
        <v>966</v>
      </c>
      <c r="F8860">
        <v>0</v>
      </c>
      <c r="I8860">
        <v>28</v>
      </c>
      <c r="J8860">
        <v>770</v>
      </c>
      <c r="K8860">
        <v>0</v>
      </c>
      <c r="N8860">
        <v>1</v>
      </c>
      <c r="O8860">
        <v>3</v>
      </c>
      <c r="P8860">
        <v>0</v>
      </c>
      <c r="S8860">
        <v>148</v>
      </c>
      <c r="T8860">
        <v>1</v>
      </c>
      <c r="U8860">
        <v>309</v>
      </c>
    </row>
    <row r="8861" spans="1:21" x14ac:dyDescent="0.25">
      <c r="A8861" t="s">
        <v>34</v>
      </c>
      <c r="B8861">
        <v>2125</v>
      </c>
      <c r="D8861">
        <v>2124</v>
      </c>
      <c r="E8861">
        <v>2124</v>
      </c>
      <c r="F8861">
        <v>2124</v>
      </c>
      <c r="I8861">
        <v>40</v>
      </c>
      <c r="J8861">
        <v>40</v>
      </c>
      <c r="K8861">
        <v>40</v>
      </c>
      <c r="N8861">
        <v>2137</v>
      </c>
      <c r="O8861">
        <v>2137</v>
      </c>
      <c r="P8861">
        <v>2137</v>
      </c>
      <c r="S8861">
        <v>14</v>
      </c>
      <c r="T8861">
        <v>14</v>
      </c>
      <c r="U8861">
        <v>14</v>
      </c>
    </row>
    <row r="8862" spans="1:21" x14ac:dyDescent="0.25">
      <c r="A8862" t="s">
        <v>35</v>
      </c>
      <c r="B8862">
        <v>2125</v>
      </c>
      <c r="D8862">
        <v>2137</v>
      </c>
      <c r="E8862">
        <v>40</v>
      </c>
      <c r="F8862">
        <v>14</v>
      </c>
      <c r="I8862">
        <v>14</v>
      </c>
      <c r="J8862">
        <v>2124</v>
      </c>
      <c r="K8862">
        <v>2137</v>
      </c>
      <c r="N8862">
        <v>40</v>
      </c>
      <c r="O8862">
        <v>14</v>
      </c>
      <c r="P8862">
        <v>2124</v>
      </c>
      <c r="S8862">
        <v>2124</v>
      </c>
      <c r="T8862">
        <v>2137</v>
      </c>
      <c r="U8862">
        <v>40</v>
      </c>
    </row>
    <row r="8863" spans="1:21" x14ac:dyDescent="0.25">
      <c r="A8863" t="s">
        <v>36</v>
      </c>
      <c r="B8863">
        <v>2125</v>
      </c>
      <c r="D8863">
        <v>1</v>
      </c>
      <c r="E8863">
        <v>3</v>
      </c>
      <c r="F8863">
        <v>0</v>
      </c>
      <c r="I8863">
        <v>1</v>
      </c>
      <c r="J8863">
        <v>2</v>
      </c>
      <c r="K8863">
        <v>0</v>
      </c>
      <c r="N8863">
        <v>1</v>
      </c>
      <c r="O8863">
        <v>1</v>
      </c>
      <c r="P8863">
        <v>1</v>
      </c>
      <c r="S8863">
        <v>1</v>
      </c>
      <c r="T8863">
        <v>1</v>
      </c>
      <c r="U8863">
        <v>0</v>
      </c>
    </row>
    <row r="8864" spans="1:21" x14ac:dyDescent="0.25">
      <c r="A8864" t="s">
        <v>37</v>
      </c>
      <c r="B8864">
        <v>2125</v>
      </c>
      <c r="D8864">
        <v>0</v>
      </c>
      <c r="E8864">
        <v>2</v>
      </c>
      <c r="I8864">
        <v>0</v>
      </c>
      <c r="J8864">
        <v>2</v>
      </c>
      <c r="N8864">
        <v>0</v>
      </c>
      <c r="O8864">
        <v>0</v>
      </c>
      <c r="S8864">
        <v>0</v>
      </c>
      <c r="T8864">
        <v>2</v>
      </c>
    </row>
    <row r="8865" spans="1:21" x14ac:dyDescent="0.25">
      <c r="A8865" t="s">
        <v>38</v>
      </c>
      <c r="B8865">
        <v>2125</v>
      </c>
      <c r="D8865">
        <v>12</v>
      </c>
      <c r="E8865">
        <v>12</v>
      </c>
      <c r="F8865">
        <v>12</v>
      </c>
      <c r="I8865">
        <v>12</v>
      </c>
      <c r="J8865">
        <v>12</v>
      </c>
      <c r="K8865">
        <v>12</v>
      </c>
      <c r="N8865">
        <v>12</v>
      </c>
      <c r="O8865">
        <v>12</v>
      </c>
      <c r="P8865">
        <v>12</v>
      </c>
      <c r="S8865">
        <v>12</v>
      </c>
      <c r="T8865">
        <v>12</v>
      </c>
      <c r="U8865">
        <v>12</v>
      </c>
    </row>
    <row r="8866" spans="1:21" x14ac:dyDescent="0.25">
      <c r="A8866" t="s">
        <v>39</v>
      </c>
      <c r="B8866">
        <v>2125</v>
      </c>
      <c r="D8866">
        <v>125</v>
      </c>
      <c r="I8866">
        <v>150</v>
      </c>
      <c r="N8866">
        <v>100</v>
      </c>
      <c r="P8866">
        <v>100</v>
      </c>
      <c r="U8866">
        <v>100</v>
      </c>
    </row>
    <row r="8867" spans="1:21" x14ac:dyDescent="0.25">
      <c r="A8867" t="s">
        <v>694</v>
      </c>
      <c r="B8867">
        <v>2125</v>
      </c>
      <c r="D8867">
        <v>25</v>
      </c>
      <c r="I8867">
        <v>25</v>
      </c>
      <c r="N8867">
        <v>25</v>
      </c>
      <c r="P8867">
        <v>25</v>
      </c>
      <c r="U8867">
        <v>25</v>
      </c>
    </row>
    <row r="8868" spans="1:21" x14ac:dyDescent="0.25">
      <c r="A8868" t="s">
        <v>40</v>
      </c>
      <c r="B8868">
        <v>2125</v>
      </c>
      <c r="D8868">
        <v>1</v>
      </c>
      <c r="I8868">
        <v>1</v>
      </c>
      <c r="N8868">
        <v>1</v>
      </c>
      <c r="P8868">
        <v>1</v>
      </c>
      <c r="U8868">
        <v>0</v>
      </c>
    </row>
    <row r="8869" spans="1:21" x14ac:dyDescent="0.25">
      <c r="A8869" t="s">
        <v>41</v>
      </c>
      <c r="B8869">
        <v>2125</v>
      </c>
    </row>
    <row r="8870" spans="1:21" x14ac:dyDescent="0.25">
      <c r="A8870" t="s">
        <v>42</v>
      </c>
      <c r="B8870">
        <v>2125</v>
      </c>
      <c r="E8870">
        <v>40</v>
      </c>
      <c r="J8870">
        <v>40</v>
      </c>
      <c r="O8870">
        <v>25</v>
      </c>
      <c r="T8870">
        <v>25</v>
      </c>
    </row>
    <row r="8871" spans="1:21" x14ac:dyDescent="0.25">
      <c r="A8871" t="s">
        <v>45</v>
      </c>
      <c r="B8871">
        <v>2125</v>
      </c>
      <c r="D8871">
        <v>7</v>
      </c>
      <c r="E8871">
        <v>4</v>
      </c>
      <c r="I8871">
        <v>3</v>
      </c>
      <c r="J8871">
        <v>8</v>
      </c>
      <c r="O8871">
        <v>6</v>
      </c>
      <c r="T8871">
        <v>2</v>
      </c>
    </row>
    <row r="8872" spans="1:21" x14ac:dyDescent="0.25">
      <c r="A8872" t="s">
        <v>46</v>
      </c>
      <c r="B8872">
        <v>2125</v>
      </c>
      <c r="D8872">
        <v>4</v>
      </c>
      <c r="I8872">
        <v>8</v>
      </c>
      <c r="N8872">
        <v>6</v>
      </c>
      <c r="P8872">
        <v>6</v>
      </c>
      <c r="S8872">
        <v>2</v>
      </c>
    </row>
    <row r="8873" spans="1:21" x14ac:dyDescent="0.25">
      <c r="A8873" t="s">
        <v>49</v>
      </c>
      <c r="B8873">
        <v>2125</v>
      </c>
      <c r="D8873">
        <v>4.5</v>
      </c>
      <c r="E8873">
        <v>4.5</v>
      </c>
      <c r="F8873">
        <v>4</v>
      </c>
      <c r="I8873">
        <v>4.5</v>
      </c>
      <c r="J8873">
        <v>4.5</v>
      </c>
      <c r="K8873">
        <v>4</v>
      </c>
      <c r="N8873">
        <v>4.5</v>
      </c>
      <c r="O8873">
        <v>4.5</v>
      </c>
      <c r="P8873">
        <v>4.5</v>
      </c>
      <c r="S8873">
        <v>4.5</v>
      </c>
      <c r="T8873">
        <v>4.5</v>
      </c>
      <c r="U8873">
        <v>2.5</v>
      </c>
    </row>
    <row r="8874" spans="1:21" x14ac:dyDescent="0.25">
      <c r="A8874" t="s">
        <v>695</v>
      </c>
      <c r="B8874">
        <v>2125</v>
      </c>
      <c r="D8874">
        <v>-1</v>
      </c>
      <c r="E8874">
        <v>-1</v>
      </c>
      <c r="F8874">
        <v>0</v>
      </c>
      <c r="I8874">
        <v>-1</v>
      </c>
      <c r="J8874">
        <v>-1</v>
      </c>
      <c r="K8874">
        <v>0</v>
      </c>
      <c r="N8874">
        <v>-1.5</v>
      </c>
      <c r="O8874">
        <v>-1.5</v>
      </c>
      <c r="P8874">
        <v>-1.5</v>
      </c>
      <c r="S8874">
        <v>-1.5</v>
      </c>
      <c r="T8874">
        <v>-1.5</v>
      </c>
      <c r="U8874">
        <v>-1.5</v>
      </c>
    </row>
    <row r="8875" spans="1:21" x14ac:dyDescent="0.25">
      <c r="A8875" t="s">
        <v>48</v>
      </c>
      <c r="B8875">
        <v>2125</v>
      </c>
      <c r="D8875">
        <v>1900</v>
      </c>
      <c r="E8875">
        <v>1900</v>
      </c>
      <c r="F8875">
        <v>1900</v>
      </c>
      <c r="I8875">
        <v>1900</v>
      </c>
      <c r="J8875">
        <v>1900</v>
      </c>
      <c r="K8875">
        <v>1900</v>
      </c>
      <c r="N8875">
        <v>1900</v>
      </c>
      <c r="O8875">
        <v>1900</v>
      </c>
      <c r="P8875">
        <v>1900</v>
      </c>
      <c r="S8875">
        <v>1900</v>
      </c>
      <c r="T8875">
        <v>1900</v>
      </c>
      <c r="U8875">
        <v>1900</v>
      </c>
    </row>
    <row r="8876" spans="1:21" x14ac:dyDescent="0.25">
      <c r="A8876" t="s">
        <v>696</v>
      </c>
      <c r="B8876">
        <v>2125</v>
      </c>
      <c r="D8876">
        <v>1770</v>
      </c>
      <c r="E8876">
        <v>5040</v>
      </c>
      <c r="F8876">
        <v>0</v>
      </c>
      <c r="I8876">
        <v>1770</v>
      </c>
      <c r="J8876">
        <v>3454</v>
      </c>
      <c r="K8876">
        <v>0</v>
      </c>
      <c r="N8876">
        <v>1770</v>
      </c>
      <c r="O8876">
        <v>1863</v>
      </c>
      <c r="P8876">
        <v>1583</v>
      </c>
      <c r="S8876">
        <v>1770</v>
      </c>
      <c r="T8876">
        <v>1770</v>
      </c>
      <c r="U8876">
        <v>0</v>
      </c>
    </row>
    <row r="8877" spans="1:21" x14ac:dyDescent="0.25">
      <c r="A8877" t="s">
        <v>50</v>
      </c>
      <c r="B8877">
        <v>2125</v>
      </c>
      <c r="D8877">
        <v>317</v>
      </c>
      <c r="E8877">
        <v>5040</v>
      </c>
      <c r="F8877">
        <v>0</v>
      </c>
      <c r="I8877">
        <v>516</v>
      </c>
      <c r="J8877">
        <v>3454</v>
      </c>
      <c r="K8877">
        <v>0</v>
      </c>
      <c r="N8877">
        <v>1084</v>
      </c>
      <c r="O8877">
        <v>1863</v>
      </c>
      <c r="P8877">
        <v>1583</v>
      </c>
      <c r="S8877">
        <v>1345</v>
      </c>
      <c r="T8877">
        <v>1770</v>
      </c>
      <c r="U8877">
        <v>0</v>
      </c>
    </row>
    <row r="8878" spans="1:21" x14ac:dyDescent="0.25">
      <c r="A8878" t="s">
        <v>697</v>
      </c>
      <c r="B8878">
        <v>2125</v>
      </c>
      <c r="D8878">
        <v>1</v>
      </c>
      <c r="E8878">
        <v>1</v>
      </c>
      <c r="F8878">
        <v>1</v>
      </c>
      <c r="I8878">
        <v>1</v>
      </c>
      <c r="J8878">
        <v>1</v>
      </c>
      <c r="K8878">
        <v>1</v>
      </c>
      <c r="N8878">
        <v>1</v>
      </c>
      <c r="O8878">
        <v>1</v>
      </c>
      <c r="P8878">
        <v>1</v>
      </c>
      <c r="S8878">
        <v>1</v>
      </c>
      <c r="T8878">
        <v>1</v>
      </c>
      <c r="U8878">
        <v>1</v>
      </c>
    </row>
    <row r="8879" spans="1:21" x14ac:dyDescent="0.25">
      <c r="A8879" t="s">
        <v>51</v>
      </c>
      <c r="B8879">
        <v>2125</v>
      </c>
      <c r="D8879">
        <v>0</v>
      </c>
      <c r="E8879">
        <v>11</v>
      </c>
      <c r="F8879">
        <v>0</v>
      </c>
      <c r="I8879">
        <v>0</v>
      </c>
      <c r="J8879">
        <v>24</v>
      </c>
      <c r="K8879">
        <v>0</v>
      </c>
      <c r="N8879">
        <v>0</v>
      </c>
      <c r="O8879">
        <v>0</v>
      </c>
      <c r="P8879">
        <v>217</v>
      </c>
      <c r="S8879">
        <v>0</v>
      </c>
      <c r="T8879">
        <v>21</v>
      </c>
      <c r="U8879">
        <v>0</v>
      </c>
    </row>
    <row r="8880" spans="1:21" x14ac:dyDescent="0.25">
      <c r="A8880" t="s">
        <v>53</v>
      </c>
      <c r="B8880">
        <v>2125</v>
      </c>
      <c r="D8880">
        <v>150</v>
      </c>
      <c r="E8880">
        <v>800</v>
      </c>
      <c r="F8880">
        <v>50</v>
      </c>
      <c r="I8880">
        <v>50</v>
      </c>
      <c r="J8880">
        <v>800</v>
      </c>
      <c r="K8880">
        <v>150</v>
      </c>
      <c r="N8880">
        <v>150</v>
      </c>
      <c r="O8880">
        <v>50</v>
      </c>
      <c r="P8880">
        <v>200</v>
      </c>
      <c r="S8880">
        <v>50</v>
      </c>
      <c r="T8880">
        <v>100</v>
      </c>
      <c r="U8880">
        <v>50</v>
      </c>
    </row>
    <row r="8881" spans="1:21" x14ac:dyDescent="0.25">
      <c r="A8881" t="s">
        <v>54</v>
      </c>
      <c r="B8881">
        <v>2125</v>
      </c>
      <c r="D8881">
        <v>0</v>
      </c>
      <c r="E8881">
        <v>0</v>
      </c>
      <c r="F8881">
        <v>0</v>
      </c>
      <c r="I8881">
        <v>0</v>
      </c>
      <c r="J8881">
        <v>0</v>
      </c>
      <c r="K8881">
        <v>0</v>
      </c>
      <c r="N8881">
        <v>0</v>
      </c>
      <c r="O8881">
        <v>0</v>
      </c>
      <c r="P8881">
        <v>0</v>
      </c>
      <c r="S8881">
        <v>0</v>
      </c>
      <c r="T8881">
        <v>0</v>
      </c>
      <c r="U8881">
        <v>0</v>
      </c>
    </row>
    <row r="8882" spans="1:21" x14ac:dyDescent="0.25">
      <c r="A8882" t="s">
        <v>55</v>
      </c>
      <c r="B8882">
        <v>2125</v>
      </c>
      <c r="D8882">
        <v>0</v>
      </c>
      <c r="E8882">
        <v>0</v>
      </c>
      <c r="F8882">
        <v>0</v>
      </c>
      <c r="I8882">
        <v>0</v>
      </c>
      <c r="J8882">
        <v>0</v>
      </c>
      <c r="K8882">
        <v>0</v>
      </c>
      <c r="N8882">
        <v>0</v>
      </c>
      <c r="O8882">
        <v>0</v>
      </c>
      <c r="P8882">
        <v>0</v>
      </c>
      <c r="S8882">
        <v>0</v>
      </c>
      <c r="T8882">
        <v>0</v>
      </c>
      <c r="U8882">
        <v>0</v>
      </c>
    </row>
    <row r="8883" spans="1:21" x14ac:dyDescent="0.25">
      <c r="A8883" t="s">
        <v>56</v>
      </c>
      <c r="B8883">
        <v>2125</v>
      </c>
      <c r="D8883">
        <v>0.92</v>
      </c>
      <c r="E8883">
        <v>0.92</v>
      </c>
      <c r="F8883">
        <v>0.92</v>
      </c>
      <c r="I8883">
        <v>0.92</v>
      </c>
      <c r="J8883">
        <v>0.92</v>
      </c>
      <c r="K8883">
        <v>0.92</v>
      </c>
      <c r="N8883">
        <v>0.92</v>
      </c>
      <c r="O8883">
        <v>0.92</v>
      </c>
      <c r="P8883">
        <v>0.92</v>
      </c>
      <c r="S8883">
        <v>0.92</v>
      </c>
      <c r="T8883">
        <v>0.92</v>
      </c>
      <c r="U8883">
        <v>0.92</v>
      </c>
    </row>
    <row r="8884" spans="1:21" x14ac:dyDescent="0.25">
      <c r="A8884" t="s">
        <v>57</v>
      </c>
      <c r="B8884">
        <v>2125</v>
      </c>
      <c r="D8884">
        <v>100</v>
      </c>
      <c r="E8884">
        <v>100</v>
      </c>
      <c r="F8884">
        <v>100</v>
      </c>
      <c r="I8884">
        <v>100</v>
      </c>
      <c r="J8884">
        <v>100</v>
      </c>
      <c r="K8884">
        <v>100</v>
      </c>
      <c r="N8884">
        <v>100</v>
      </c>
      <c r="O8884">
        <v>100</v>
      </c>
      <c r="P8884">
        <v>100</v>
      </c>
      <c r="S8884">
        <v>100</v>
      </c>
      <c r="T8884">
        <v>100</v>
      </c>
      <c r="U8884">
        <v>100</v>
      </c>
    </row>
    <row r="8885" spans="1:21" x14ac:dyDescent="0.25">
      <c r="A8885" t="s">
        <v>58</v>
      </c>
      <c r="B8885">
        <v>2125</v>
      </c>
      <c r="D8885">
        <v>2</v>
      </c>
      <c r="E8885">
        <v>2</v>
      </c>
      <c r="F8885">
        <v>2</v>
      </c>
      <c r="I8885">
        <v>2</v>
      </c>
      <c r="J8885">
        <v>2</v>
      </c>
      <c r="K8885">
        <v>2</v>
      </c>
      <c r="N8885">
        <v>2</v>
      </c>
      <c r="O8885">
        <v>2</v>
      </c>
      <c r="P8885">
        <v>2</v>
      </c>
      <c r="S8885">
        <v>2</v>
      </c>
      <c r="T8885">
        <v>2</v>
      </c>
      <c r="U8885">
        <v>2</v>
      </c>
    </row>
    <row r="8886" spans="1:21" x14ac:dyDescent="0.25">
      <c r="A8886" t="s">
        <v>59</v>
      </c>
      <c r="B8886">
        <v>2125</v>
      </c>
      <c r="D8886">
        <v>0</v>
      </c>
      <c r="E8886">
        <v>0</v>
      </c>
      <c r="F8886">
        <v>0</v>
      </c>
      <c r="I8886">
        <v>0</v>
      </c>
      <c r="J8886">
        <v>0</v>
      </c>
      <c r="K8886">
        <v>0</v>
      </c>
      <c r="N8886">
        <v>0</v>
      </c>
      <c r="O8886">
        <v>0</v>
      </c>
      <c r="P8886">
        <v>0</v>
      </c>
      <c r="S8886">
        <v>0</v>
      </c>
      <c r="T8886">
        <v>0</v>
      </c>
      <c r="U8886">
        <v>0</v>
      </c>
    </row>
    <row r="8887" spans="1:21" x14ac:dyDescent="0.25">
      <c r="A8887" t="s">
        <v>698</v>
      </c>
      <c r="B8887">
        <v>2125</v>
      </c>
      <c r="E8887">
        <v>0</v>
      </c>
      <c r="J8887">
        <v>0</v>
      </c>
      <c r="O8887">
        <v>0</v>
      </c>
      <c r="T8887">
        <v>0</v>
      </c>
    </row>
    <row r="8888" spans="1:21" x14ac:dyDescent="0.25">
      <c r="A8888" t="s">
        <v>677</v>
      </c>
      <c r="B8888">
        <v>2125</v>
      </c>
      <c r="E8888">
        <v>870</v>
      </c>
      <c r="J8888">
        <v>1530</v>
      </c>
      <c r="O8888">
        <v>2005</v>
      </c>
      <c r="T8888">
        <v>2663</v>
      </c>
    </row>
    <row r="8889" spans="1:21" x14ac:dyDescent="0.25">
      <c r="A8889" t="s">
        <v>78</v>
      </c>
      <c r="B8889">
        <v>2125</v>
      </c>
      <c r="E8889">
        <v>14.8</v>
      </c>
      <c r="J8889">
        <v>26.1</v>
      </c>
      <c r="O8889">
        <v>54.7</v>
      </c>
      <c r="T8889">
        <v>72.599999999999994</v>
      </c>
    </row>
    <row r="8890" spans="1:21" x14ac:dyDescent="0.25">
      <c r="A8890" t="s">
        <v>699</v>
      </c>
      <c r="B8890">
        <v>2125</v>
      </c>
      <c r="F8890">
        <v>0</v>
      </c>
      <c r="K8890">
        <v>0</v>
      </c>
      <c r="P8890">
        <v>0</v>
      </c>
      <c r="U8890">
        <v>0</v>
      </c>
    </row>
    <row r="8891" spans="1:21" x14ac:dyDescent="0.25">
      <c r="A8891" t="s">
        <v>700</v>
      </c>
      <c r="B8891">
        <v>2125</v>
      </c>
      <c r="D8891">
        <v>0</v>
      </c>
      <c r="E8891">
        <v>0</v>
      </c>
      <c r="F8891">
        <v>1</v>
      </c>
      <c r="I8891">
        <v>0</v>
      </c>
      <c r="J8891">
        <v>0</v>
      </c>
      <c r="K8891">
        <v>1</v>
      </c>
      <c r="N8891">
        <v>0</v>
      </c>
      <c r="O8891">
        <v>0</v>
      </c>
      <c r="P8891">
        <v>1</v>
      </c>
      <c r="S8891">
        <v>0</v>
      </c>
      <c r="T8891">
        <v>0</v>
      </c>
      <c r="U8891">
        <v>1</v>
      </c>
    </row>
    <row r="8892" spans="1:21" x14ac:dyDescent="0.25">
      <c r="A8892" t="s">
        <v>701</v>
      </c>
      <c r="B8892">
        <v>2125</v>
      </c>
      <c r="D8892">
        <v>0</v>
      </c>
      <c r="E8892">
        <v>0</v>
      </c>
      <c r="F8892">
        <v>0</v>
      </c>
      <c r="I8892">
        <v>0</v>
      </c>
      <c r="J8892">
        <v>0</v>
      </c>
      <c r="K8892">
        <v>0</v>
      </c>
      <c r="N8892">
        <v>0</v>
      </c>
      <c r="O8892">
        <v>0</v>
      </c>
      <c r="P8892">
        <v>0</v>
      </c>
      <c r="S8892">
        <v>0</v>
      </c>
      <c r="T8892">
        <v>0</v>
      </c>
      <c r="U8892">
        <v>0</v>
      </c>
    </row>
    <row r="8893" spans="1:21" x14ac:dyDescent="0.25">
      <c r="A8893" t="s">
        <v>52</v>
      </c>
      <c r="B8893">
        <v>2125</v>
      </c>
      <c r="D8893">
        <v>1</v>
      </c>
      <c r="E8893">
        <v>1</v>
      </c>
      <c r="F8893">
        <v>1</v>
      </c>
      <c r="I8893">
        <v>1</v>
      </c>
      <c r="J8893">
        <v>1</v>
      </c>
      <c r="K8893">
        <v>1</v>
      </c>
      <c r="N8893">
        <v>1</v>
      </c>
      <c r="O8893">
        <v>1</v>
      </c>
      <c r="P8893">
        <v>1</v>
      </c>
      <c r="S8893">
        <v>1</v>
      </c>
      <c r="T8893">
        <v>1</v>
      </c>
      <c r="U8893">
        <v>1</v>
      </c>
    </row>
    <row r="8894" spans="1:21" x14ac:dyDescent="0.25">
      <c r="A8894" t="s">
        <v>702</v>
      </c>
      <c r="B8894">
        <v>2125</v>
      </c>
      <c r="D8894">
        <v>15</v>
      </c>
      <c r="E8894">
        <v>60</v>
      </c>
      <c r="F8894">
        <v>9</v>
      </c>
      <c r="I8894">
        <v>15</v>
      </c>
      <c r="J8894">
        <v>60</v>
      </c>
      <c r="K8894">
        <v>9</v>
      </c>
      <c r="N8894">
        <v>15</v>
      </c>
      <c r="O8894">
        <v>60</v>
      </c>
      <c r="P8894">
        <v>9</v>
      </c>
      <c r="S8894">
        <v>15</v>
      </c>
      <c r="T8894">
        <v>60</v>
      </c>
      <c r="U8894">
        <v>9</v>
      </c>
    </row>
    <row r="8895" spans="1:21" x14ac:dyDescent="0.25">
      <c r="A8895" t="s">
        <v>43</v>
      </c>
      <c r="B8895">
        <v>2125</v>
      </c>
      <c r="D8895">
        <v>0</v>
      </c>
      <c r="E8895">
        <v>0</v>
      </c>
      <c r="I8895">
        <v>0</v>
      </c>
      <c r="J8895">
        <v>0</v>
      </c>
      <c r="N8895">
        <v>50</v>
      </c>
      <c r="O8895">
        <v>35</v>
      </c>
      <c r="P8895">
        <v>26</v>
      </c>
      <c r="S8895">
        <v>50</v>
      </c>
      <c r="T8895">
        <v>35</v>
      </c>
    </row>
    <row r="8896" spans="1:21" x14ac:dyDescent="0.25">
      <c r="A8896" t="s">
        <v>44</v>
      </c>
      <c r="B8896">
        <v>2125</v>
      </c>
      <c r="D8896">
        <v>0</v>
      </c>
      <c r="E8896">
        <v>0</v>
      </c>
      <c r="I8896">
        <v>0</v>
      </c>
      <c r="J8896">
        <v>0</v>
      </c>
      <c r="N8896">
        <v>0</v>
      </c>
      <c r="O8896">
        <v>5</v>
      </c>
      <c r="P8896">
        <v>20</v>
      </c>
      <c r="S8896">
        <v>0</v>
      </c>
      <c r="T8896">
        <v>5</v>
      </c>
    </row>
    <row r="8897" spans="1:21" x14ac:dyDescent="0.25">
      <c r="A8897" t="s">
        <v>47</v>
      </c>
      <c r="B8897">
        <v>2125</v>
      </c>
      <c r="D8897">
        <v>7</v>
      </c>
      <c r="E8897">
        <v>4</v>
      </c>
      <c r="I8897">
        <v>3</v>
      </c>
      <c r="J8897">
        <v>8</v>
      </c>
      <c r="N8897">
        <v>6</v>
      </c>
      <c r="O8897">
        <v>6</v>
      </c>
      <c r="P8897">
        <v>6</v>
      </c>
      <c r="S8897">
        <v>2</v>
      </c>
      <c r="T8897">
        <v>2</v>
      </c>
    </row>
    <row r="8898" spans="1:21" x14ac:dyDescent="0.25">
      <c r="A8898" t="s">
        <v>703</v>
      </c>
      <c r="B8898">
        <v>2125</v>
      </c>
      <c r="D8898">
        <v>0</v>
      </c>
      <c r="E8898">
        <v>0</v>
      </c>
      <c r="I8898">
        <v>0</v>
      </c>
      <c r="J8898">
        <v>0</v>
      </c>
      <c r="N8898">
        <v>0</v>
      </c>
      <c r="O8898">
        <v>0</v>
      </c>
      <c r="P8898">
        <v>0</v>
      </c>
      <c r="S8898">
        <v>0</v>
      </c>
      <c r="T8898">
        <v>0</v>
      </c>
    </row>
    <row r="8899" spans="1:21" x14ac:dyDescent="0.25">
      <c r="A8899" t="s">
        <v>704</v>
      </c>
      <c r="B8899">
        <v>2125</v>
      </c>
      <c r="D8899">
        <v>0</v>
      </c>
      <c r="E8899">
        <v>0</v>
      </c>
      <c r="I8899">
        <v>0</v>
      </c>
      <c r="J8899">
        <v>0</v>
      </c>
      <c r="N8899">
        <v>0</v>
      </c>
      <c r="O8899">
        <v>0</v>
      </c>
      <c r="P8899">
        <v>0</v>
      </c>
      <c r="S8899">
        <v>0</v>
      </c>
      <c r="T8899">
        <v>0</v>
      </c>
    </row>
    <row r="8900" spans="1:21" x14ac:dyDescent="0.25">
      <c r="A8900" t="s">
        <v>705</v>
      </c>
      <c r="B8900">
        <v>2125</v>
      </c>
      <c r="D8900">
        <v>0</v>
      </c>
      <c r="E8900">
        <v>0</v>
      </c>
      <c r="I8900">
        <v>0</v>
      </c>
      <c r="J8900">
        <v>0</v>
      </c>
      <c r="N8900">
        <v>0</v>
      </c>
      <c r="O8900">
        <v>0</v>
      </c>
      <c r="P8900">
        <v>0</v>
      </c>
      <c r="S8900">
        <v>0</v>
      </c>
      <c r="T8900">
        <v>0</v>
      </c>
    </row>
    <row r="8901" spans="1:21" x14ac:dyDescent="0.25">
      <c r="A8901" t="s">
        <v>706</v>
      </c>
      <c r="B8901">
        <v>2125</v>
      </c>
      <c r="D8901">
        <v>0</v>
      </c>
      <c r="E8901">
        <v>0</v>
      </c>
      <c r="I8901">
        <v>0</v>
      </c>
      <c r="J8901">
        <v>0</v>
      </c>
      <c r="N8901">
        <v>0</v>
      </c>
      <c r="O8901">
        <v>0</v>
      </c>
      <c r="P8901">
        <v>0</v>
      </c>
      <c r="S8901">
        <v>0</v>
      </c>
      <c r="T8901">
        <v>0</v>
      </c>
    </row>
    <row r="8902" spans="1:21" x14ac:dyDescent="0.25">
      <c r="A8902" t="s">
        <v>707</v>
      </c>
      <c r="B8902">
        <v>2125</v>
      </c>
      <c r="D8902">
        <v>0</v>
      </c>
      <c r="E8902">
        <v>0</v>
      </c>
      <c r="I8902">
        <v>0</v>
      </c>
      <c r="J8902">
        <v>0</v>
      </c>
      <c r="N8902">
        <v>1</v>
      </c>
      <c r="O8902">
        <v>1</v>
      </c>
      <c r="P8902">
        <v>1</v>
      </c>
      <c r="S8902">
        <v>1</v>
      </c>
      <c r="T8902">
        <v>1</v>
      </c>
    </row>
    <row r="8903" spans="1:21" x14ac:dyDescent="0.25">
      <c r="A8903" t="s">
        <v>708</v>
      </c>
      <c r="B8903">
        <v>2125</v>
      </c>
      <c r="N8903">
        <v>0</v>
      </c>
      <c r="O8903">
        <v>5</v>
      </c>
      <c r="P8903">
        <v>20</v>
      </c>
      <c r="S8903">
        <v>0</v>
      </c>
      <c r="T8903">
        <v>5</v>
      </c>
    </row>
    <row r="8904" spans="1:21" x14ac:dyDescent="0.25">
      <c r="A8904" t="s">
        <v>709</v>
      </c>
      <c r="B8904">
        <v>2125</v>
      </c>
      <c r="N8904">
        <v>50</v>
      </c>
      <c r="O8904">
        <v>30</v>
      </c>
      <c r="P8904">
        <v>6</v>
      </c>
      <c r="S8904">
        <v>50</v>
      </c>
      <c r="T8904">
        <v>30</v>
      </c>
    </row>
    <row r="8905" spans="1:21" x14ac:dyDescent="0.25">
      <c r="A8905" t="s">
        <v>710</v>
      </c>
      <c r="B8905">
        <v>2125</v>
      </c>
      <c r="N8905">
        <v>3</v>
      </c>
      <c r="O8905">
        <v>3</v>
      </c>
      <c r="P8905">
        <v>3</v>
      </c>
      <c r="S8905">
        <v>3</v>
      </c>
      <c r="T8905">
        <v>3</v>
      </c>
    </row>
    <row r="8906" spans="1:21" x14ac:dyDescent="0.25">
      <c r="A8906" t="s">
        <v>711</v>
      </c>
      <c r="B8906">
        <v>2125</v>
      </c>
      <c r="N8906">
        <v>0</v>
      </c>
      <c r="O8906">
        <v>0</v>
      </c>
      <c r="P8906">
        <v>0</v>
      </c>
      <c r="S8906">
        <v>0</v>
      </c>
      <c r="T8906">
        <v>0</v>
      </c>
    </row>
    <row r="8907" spans="1:21" x14ac:dyDescent="0.25">
      <c r="A8907" t="s">
        <v>712</v>
      </c>
      <c r="B8907">
        <v>2125</v>
      </c>
      <c r="N8907">
        <v>0</v>
      </c>
      <c r="O8907">
        <v>0</v>
      </c>
      <c r="P8907">
        <v>0</v>
      </c>
      <c r="S8907">
        <v>0</v>
      </c>
      <c r="T8907">
        <v>0</v>
      </c>
    </row>
    <row r="8908" spans="1:21" x14ac:dyDescent="0.25">
      <c r="A8908" t="s">
        <v>713</v>
      </c>
      <c r="B8908">
        <v>2125</v>
      </c>
      <c r="N8908">
        <v>0</v>
      </c>
      <c r="O8908">
        <v>0</v>
      </c>
      <c r="P8908">
        <v>0</v>
      </c>
      <c r="S8908">
        <v>0</v>
      </c>
      <c r="T8908">
        <v>0</v>
      </c>
    </row>
    <row r="8909" spans="1:21" x14ac:dyDescent="0.25">
      <c r="A8909" t="s">
        <v>718</v>
      </c>
      <c r="B8909">
        <v>2125</v>
      </c>
      <c r="E8909">
        <v>0</v>
      </c>
      <c r="J8909">
        <v>0</v>
      </c>
      <c r="O8909">
        <v>0</v>
      </c>
      <c r="T8909">
        <v>0</v>
      </c>
    </row>
    <row r="8910" spans="1:21" x14ac:dyDescent="0.25">
      <c r="A8910" t="s">
        <v>405</v>
      </c>
      <c r="B8910">
        <v>2125</v>
      </c>
      <c r="E8910">
        <v>0</v>
      </c>
    </row>
    <row r="8911" spans="1:21" x14ac:dyDescent="0.25">
      <c r="A8911" t="s">
        <v>719</v>
      </c>
      <c r="B8911">
        <v>2125</v>
      </c>
      <c r="D8911">
        <v>163</v>
      </c>
      <c r="E8911">
        <v>924</v>
      </c>
      <c r="F8911">
        <v>0</v>
      </c>
      <c r="I8911">
        <v>54</v>
      </c>
      <c r="J8911">
        <v>1033</v>
      </c>
      <c r="K8911">
        <v>0</v>
      </c>
      <c r="N8911">
        <v>163</v>
      </c>
      <c r="O8911">
        <v>54</v>
      </c>
      <c r="P8911">
        <v>217</v>
      </c>
      <c r="S8911">
        <v>54</v>
      </c>
      <c r="T8911">
        <v>163</v>
      </c>
      <c r="U8911">
        <v>0</v>
      </c>
    </row>
    <row r="8912" spans="1:21" x14ac:dyDescent="0.25">
      <c r="A8912" t="s">
        <v>34</v>
      </c>
      <c r="B8912">
        <v>2137</v>
      </c>
      <c r="D8912">
        <v>2109</v>
      </c>
      <c r="E8912">
        <v>2109</v>
      </c>
      <c r="F8912">
        <v>2109</v>
      </c>
      <c r="I8912">
        <v>278</v>
      </c>
      <c r="J8912">
        <v>278</v>
      </c>
      <c r="K8912">
        <v>278</v>
      </c>
      <c r="N8912">
        <v>3325</v>
      </c>
      <c r="O8912">
        <v>3325</v>
      </c>
      <c r="P8912">
        <v>3325</v>
      </c>
      <c r="S8912">
        <v>2125</v>
      </c>
      <c r="T8912">
        <v>2125</v>
      </c>
      <c r="U8912">
        <v>2125</v>
      </c>
    </row>
    <row r="8913" spans="1:21" x14ac:dyDescent="0.25">
      <c r="A8913" t="s">
        <v>35</v>
      </c>
      <c r="B8913">
        <v>2137</v>
      </c>
      <c r="D8913">
        <v>3325</v>
      </c>
      <c r="E8913">
        <v>278</v>
      </c>
      <c r="F8913">
        <v>2125</v>
      </c>
      <c r="I8913">
        <v>2125</v>
      </c>
      <c r="J8913">
        <v>2109</v>
      </c>
      <c r="K8913">
        <v>3325</v>
      </c>
      <c r="N8913">
        <v>278</v>
      </c>
      <c r="O8913">
        <v>2125</v>
      </c>
      <c r="P8913">
        <v>2109</v>
      </c>
      <c r="S8913">
        <v>2109</v>
      </c>
      <c r="T8913">
        <v>3325</v>
      </c>
      <c r="U8913">
        <v>278</v>
      </c>
    </row>
    <row r="8914" spans="1:21" x14ac:dyDescent="0.25">
      <c r="A8914" t="s">
        <v>36</v>
      </c>
      <c r="B8914">
        <v>2137</v>
      </c>
      <c r="D8914">
        <v>1</v>
      </c>
      <c r="E8914">
        <v>1</v>
      </c>
      <c r="F8914">
        <v>0</v>
      </c>
      <c r="I8914">
        <v>1</v>
      </c>
      <c r="J8914">
        <v>1</v>
      </c>
      <c r="K8914">
        <v>0</v>
      </c>
      <c r="N8914">
        <v>1</v>
      </c>
      <c r="O8914">
        <v>1</v>
      </c>
      <c r="P8914">
        <v>0</v>
      </c>
      <c r="S8914">
        <v>1</v>
      </c>
      <c r="T8914">
        <v>1</v>
      </c>
      <c r="U8914">
        <v>0</v>
      </c>
    </row>
    <row r="8915" spans="1:21" x14ac:dyDescent="0.25">
      <c r="A8915" t="s">
        <v>37</v>
      </c>
      <c r="B8915">
        <v>2137</v>
      </c>
      <c r="D8915">
        <v>0</v>
      </c>
      <c r="E8915">
        <v>2</v>
      </c>
      <c r="I8915">
        <v>0</v>
      </c>
      <c r="J8915">
        <v>2</v>
      </c>
      <c r="N8915">
        <v>0</v>
      </c>
      <c r="O8915">
        <v>2</v>
      </c>
      <c r="S8915">
        <v>0</v>
      </c>
      <c r="T8915">
        <v>2</v>
      </c>
    </row>
    <row r="8916" spans="1:21" x14ac:dyDescent="0.25">
      <c r="A8916" t="s">
        <v>38</v>
      </c>
      <c r="B8916">
        <v>2137</v>
      </c>
      <c r="D8916">
        <v>12</v>
      </c>
      <c r="E8916">
        <v>12</v>
      </c>
      <c r="F8916">
        <v>12</v>
      </c>
      <c r="I8916">
        <v>12</v>
      </c>
      <c r="J8916">
        <v>12</v>
      </c>
      <c r="K8916">
        <v>12</v>
      </c>
      <c r="N8916">
        <v>12</v>
      </c>
      <c r="O8916">
        <v>12</v>
      </c>
      <c r="P8916">
        <v>12</v>
      </c>
      <c r="S8916">
        <v>12</v>
      </c>
      <c r="T8916">
        <v>12</v>
      </c>
      <c r="U8916">
        <v>12</v>
      </c>
    </row>
    <row r="8917" spans="1:21" x14ac:dyDescent="0.25">
      <c r="A8917" t="s">
        <v>39</v>
      </c>
      <c r="B8917">
        <v>2137</v>
      </c>
      <c r="D8917">
        <v>140</v>
      </c>
      <c r="I8917">
        <v>100</v>
      </c>
      <c r="N8917">
        <v>200</v>
      </c>
      <c r="S8917">
        <v>200</v>
      </c>
    </row>
    <row r="8918" spans="1:21" x14ac:dyDescent="0.25">
      <c r="A8918" t="s">
        <v>694</v>
      </c>
      <c r="B8918">
        <v>2137</v>
      </c>
      <c r="D8918">
        <v>25</v>
      </c>
      <c r="I8918">
        <v>25</v>
      </c>
      <c r="N8918">
        <v>25</v>
      </c>
      <c r="S8918">
        <v>25</v>
      </c>
    </row>
    <row r="8919" spans="1:21" x14ac:dyDescent="0.25">
      <c r="A8919" t="s">
        <v>40</v>
      </c>
      <c r="B8919">
        <v>2137</v>
      </c>
      <c r="D8919">
        <v>1</v>
      </c>
      <c r="I8919">
        <v>1</v>
      </c>
      <c r="N8919">
        <v>1</v>
      </c>
      <c r="S8919">
        <v>1</v>
      </c>
    </row>
    <row r="8920" spans="1:21" x14ac:dyDescent="0.25">
      <c r="A8920" t="s">
        <v>41</v>
      </c>
      <c r="B8920">
        <v>2137</v>
      </c>
    </row>
    <row r="8921" spans="1:21" x14ac:dyDescent="0.25">
      <c r="A8921" t="s">
        <v>42</v>
      </c>
      <c r="B8921">
        <v>2137</v>
      </c>
      <c r="E8921">
        <v>25</v>
      </c>
      <c r="J8921">
        <v>25</v>
      </c>
      <c r="O8921">
        <v>25</v>
      </c>
      <c r="T8921">
        <v>25</v>
      </c>
    </row>
    <row r="8922" spans="1:21" x14ac:dyDescent="0.25">
      <c r="A8922" t="s">
        <v>45</v>
      </c>
      <c r="B8922">
        <v>2137</v>
      </c>
      <c r="E8922">
        <v>2</v>
      </c>
      <c r="J8922">
        <v>2</v>
      </c>
      <c r="O8922">
        <v>1</v>
      </c>
      <c r="T8922">
        <v>1</v>
      </c>
    </row>
    <row r="8923" spans="1:21" x14ac:dyDescent="0.25">
      <c r="A8923" t="s">
        <v>46</v>
      </c>
      <c r="B8923">
        <v>2137</v>
      </c>
      <c r="D8923">
        <v>2</v>
      </c>
      <c r="I8923">
        <v>2</v>
      </c>
      <c r="N8923">
        <v>1</v>
      </c>
      <c r="S8923">
        <v>1</v>
      </c>
    </row>
    <row r="8924" spans="1:21" x14ac:dyDescent="0.25">
      <c r="A8924" t="s">
        <v>49</v>
      </c>
      <c r="B8924">
        <v>2137</v>
      </c>
      <c r="D8924">
        <v>5</v>
      </c>
      <c r="E8924">
        <v>5</v>
      </c>
      <c r="F8924">
        <v>4</v>
      </c>
      <c r="I8924">
        <v>5</v>
      </c>
      <c r="J8924">
        <v>5</v>
      </c>
      <c r="K8924">
        <v>4</v>
      </c>
      <c r="N8924">
        <v>5.5</v>
      </c>
      <c r="O8924">
        <v>5.5</v>
      </c>
      <c r="P8924">
        <v>4</v>
      </c>
      <c r="S8924">
        <v>5.5</v>
      </c>
      <c r="T8924">
        <v>5.5</v>
      </c>
      <c r="U8924">
        <v>4</v>
      </c>
    </row>
    <row r="8925" spans="1:21" x14ac:dyDescent="0.25">
      <c r="A8925" t="s">
        <v>695</v>
      </c>
      <c r="B8925">
        <v>2137</v>
      </c>
      <c r="D8925">
        <v>0</v>
      </c>
      <c r="E8925">
        <v>0</v>
      </c>
      <c r="F8925">
        <v>0</v>
      </c>
      <c r="I8925">
        <v>0</v>
      </c>
      <c r="J8925">
        <v>0</v>
      </c>
      <c r="K8925">
        <v>0</v>
      </c>
      <c r="N8925">
        <v>0</v>
      </c>
      <c r="O8925">
        <v>0</v>
      </c>
      <c r="P8925">
        <v>0</v>
      </c>
      <c r="S8925">
        <v>0</v>
      </c>
      <c r="T8925">
        <v>0</v>
      </c>
      <c r="U8925">
        <v>0</v>
      </c>
    </row>
    <row r="8926" spans="1:21" x14ac:dyDescent="0.25">
      <c r="A8926" t="s">
        <v>48</v>
      </c>
      <c r="B8926">
        <v>2137</v>
      </c>
      <c r="D8926">
        <v>1900</v>
      </c>
      <c r="E8926">
        <v>1900</v>
      </c>
      <c r="F8926">
        <v>1900</v>
      </c>
      <c r="I8926">
        <v>1900</v>
      </c>
      <c r="J8926">
        <v>1900</v>
      </c>
      <c r="K8926">
        <v>1900</v>
      </c>
      <c r="N8926">
        <v>1900</v>
      </c>
      <c r="O8926">
        <v>1900</v>
      </c>
      <c r="P8926">
        <v>1900</v>
      </c>
      <c r="S8926">
        <v>1900</v>
      </c>
      <c r="T8926">
        <v>1900</v>
      </c>
      <c r="U8926">
        <v>1900</v>
      </c>
    </row>
    <row r="8927" spans="1:21" x14ac:dyDescent="0.25">
      <c r="A8927" t="s">
        <v>696</v>
      </c>
      <c r="B8927">
        <v>2137</v>
      </c>
      <c r="D8927">
        <v>1863</v>
      </c>
      <c r="E8927">
        <v>1863</v>
      </c>
      <c r="F8927">
        <v>0</v>
      </c>
      <c r="I8927">
        <v>1863</v>
      </c>
      <c r="J8927">
        <v>1863</v>
      </c>
      <c r="K8927">
        <v>0</v>
      </c>
      <c r="N8927">
        <v>1863</v>
      </c>
      <c r="O8927">
        <v>1863</v>
      </c>
      <c r="P8927">
        <v>0</v>
      </c>
      <c r="S8927">
        <v>1863</v>
      </c>
      <c r="T8927">
        <v>1863</v>
      </c>
      <c r="U8927">
        <v>0</v>
      </c>
    </row>
    <row r="8928" spans="1:21" x14ac:dyDescent="0.25">
      <c r="A8928" t="s">
        <v>50</v>
      </c>
      <c r="B8928">
        <v>2137</v>
      </c>
      <c r="D8928">
        <v>1863</v>
      </c>
      <c r="E8928">
        <v>1863</v>
      </c>
      <c r="F8928">
        <v>0</v>
      </c>
      <c r="I8928">
        <v>1863</v>
      </c>
      <c r="J8928">
        <v>1863</v>
      </c>
      <c r="K8928">
        <v>0</v>
      </c>
      <c r="N8928">
        <v>1863</v>
      </c>
      <c r="O8928">
        <v>1863</v>
      </c>
      <c r="P8928">
        <v>0</v>
      </c>
      <c r="S8928">
        <v>1863</v>
      </c>
      <c r="T8928">
        <v>1863</v>
      </c>
      <c r="U8928">
        <v>0</v>
      </c>
    </row>
    <row r="8929" spans="1:21" x14ac:dyDescent="0.25">
      <c r="A8929" t="s">
        <v>697</v>
      </c>
      <c r="B8929">
        <v>2137</v>
      </c>
      <c r="D8929">
        <v>1</v>
      </c>
      <c r="E8929">
        <v>1</v>
      </c>
      <c r="F8929">
        <v>1</v>
      </c>
      <c r="I8929">
        <v>1</v>
      </c>
      <c r="J8929">
        <v>1</v>
      </c>
      <c r="K8929">
        <v>1</v>
      </c>
      <c r="N8929">
        <v>1</v>
      </c>
      <c r="O8929">
        <v>1</v>
      </c>
      <c r="P8929">
        <v>1</v>
      </c>
      <c r="S8929">
        <v>1</v>
      </c>
      <c r="T8929">
        <v>1</v>
      </c>
      <c r="U8929">
        <v>1</v>
      </c>
    </row>
    <row r="8930" spans="1:21" x14ac:dyDescent="0.25">
      <c r="A8930" t="s">
        <v>51</v>
      </c>
      <c r="B8930">
        <v>2137</v>
      </c>
      <c r="D8930">
        <v>0</v>
      </c>
      <c r="E8930">
        <v>0</v>
      </c>
      <c r="F8930">
        <v>0</v>
      </c>
      <c r="I8930">
        <v>0</v>
      </c>
      <c r="J8930">
        <v>0</v>
      </c>
      <c r="K8930">
        <v>0</v>
      </c>
      <c r="N8930">
        <v>0</v>
      </c>
      <c r="O8930">
        <v>0</v>
      </c>
      <c r="P8930">
        <v>0</v>
      </c>
      <c r="S8930">
        <v>0</v>
      </c>
      <c r="T8930">
        <v>0</v>
      </c>
      <c r="U8930">
        <v>0</v>
      </c>
    </row>
    <row r="8931" spans="1:21" x14ac:dyDescent="0.25">
      <c r="A8931" t="s">
        <v>53</v>
      </c>
      <c r="B8931">
        <v>2137</v>
      </c>
      <c r="D8931">
        <v>0</v>
      </c>
      <c r="E8931">
        <v>0</v>
      </c>
      <c r="F8931">
        <v>0</v>
      </c>
      <c r="I8931">
        <v>0</v>
      </c>
      <c r="J8931">
        <v>0</v>
      </c>
      <c r="K8931">
        <v>0</v>
      </c>
      <c r="N8931">
        <v>0</v>
      </c>
      <c r="O8931">
        <v>0</v>
      </c>
      <c r="P8931">
        <v>0</v>
      </c>
      <c r="S8931">
        <v>0</v>
      </c>
      <c r="T8931">
        <v>0</v>
      </c>
      <c r="U8931">
        <v>0</v>
      </c>
    </row>
    <row r="8932" spans="1:21" x14ac:dyDescent="0.25">
      <c r="A8932" t="s">
        <v>54</v>
      </c>
      <c r="B8932">
        <v>2137</v>
      </c>
      <c r="D8932">
        <v>0</v>
      </c>
      <c r="E8932">
        <v>0</v>
      </c>
      <c r="F8932">
        <v>0</v>
      </c>
      <c r="I8932">
        <v>0</v>
      </c>
      <c r="J8932">
        <v>0</v>
      </c>
      <c r="K8932">
        <v>0</v>
      </c>
      <c r="N8932">
        <v>0</v>
      </c>
      <c r="O8932">
        <v>0</v>
      </c>
      <c r="P8932">
        <v>0</v>
      </c>
      <c r="S8932">
        <v>0</v>
      </c>
      <c r="T8932">
        <v>0</v>
      </c>
      <c r="U8932">
        <v>0</v>
      </c>
    </row>
    <row r="8933" spans="1:21" x14ac:dyDescent="0.25">
      <c r="A8933" t="s">
        <v>55</v>
      </c>
      <c r="B8933">
        <v>2137</v>
      </c>
      <c r="D8933">
        <v>0</v>
      </c>
      <c r="E8933">
        <v>0</v>
      </c>
      <c r="F8933">
        <v>0</v>
      </c>
      <c r="I8933">
        <v>0</v>
      </c>
      <c r="J8933">
        <v>0</v>
      </c>
      <c r="K8933">
        <v>0</v>
      </c>
      <c r="N8933">
        <v>0</v>
      </c>
      <c r="O8933">
        <v>0</v>
      </c>
      <c r="P8933">
        <v>0</v>
      </c>
      <c r="S8933">
        <v>0</v>
      </c>
      <c r="T8933">
        <v>0</v>
      </c>
      <c r="U8933">
        <v>0</v>
      </c>
    </row>
    <row r="8934" spans="1:21" x14ac:dyDescent="0.25">
      <c r="A8934" t="s">
        <v>56</v>
      </c>
      <c r="B8934">
        <v>2137</v>
      </c>
      <c r="D8934">
        <v>0.92</v>
      </c>
      <c r="E8934">
        <v>0.92</v>
      </c>
      <c r="F8934">
        <v>0.92</v>
      </c>
      <c r="I8934">
        <v>0.92</v>
      </c>
      <c r="J8934">
        <v>0.92</v>
      </c>
      <c r="K8934">
        <v>0.92</v>
      </c>
      <c r="N8934">
        <v>0.92</v>
      </c>
      <c r="O8934">
        <v>0.92</v>
      </c>
      <c r="P8934">
        <v>0.92</v>
      </c>
      <c r="S8934">
        <v>0.92</v>
      </c>
      <c r="T8934">
        <v>0.92</v>
      </c>
      <c r="U8934">
        <v>0.92</v>
      </c>
    </row>
    <row r="8935" spans="1:21" x14ac:dyDescent="0.25">
      <c r="A8935" t="s">
        <v>57</v>
      </c>
      <c r="B8935">
        <v>2137</v>
      </c>
      <c r="D8935">
        <v>100</v>
      </c>
      <c r="E8935">
        <v>100</v>
      </c>
      <c r="F8935">
        <v>100</v>
      </c>
      <c r="I8935">
        <v>100</v>
      </c>
      <c r="J8935">
        <v>100</v>
      </c>
      <c r="K8935">
        <v>100</v>
      </c>
      <c r="N8935">
        <v>100</v>
      </c>
      <c r="O8935">
        <v>100</v>
      </c>
      <c r="P8935">
        <v>100</v>
      </c>
      <c r="S8935">
        <v>100</v>
      </c>
      <c r="T8935">
        <v>100</v>
      </c>
      <c r="U8935">
        <v>100</v>
      </c>
    </row>
    <row r="8936" spans="1:21" x14ac:dyDescent="0.25">
      <c r="A8936" t="s">
        <v>58</v>
      </c>
      <c r="B8936">
        <v>2137</v>
      </c>
      <c r="D8936">
        <v>2</v>
      </c>
      <c r="E8936">
        <v>2</v>
      </c>
      <c r="F8936">
        <v>2</v>
      </c>
      <c r="I8936">
        <v>2</v>
      </c>
      <c r="J8936">
        <v>2</v>
      </c>
      <c r="K8936">
        <v>2</v>
      </c>
      <c r="N8936">
        <v>2</v>
      </c>
      <c r="O8936">
        <v>2</v>
      </c>
      <c r="P8936">
        <v>2</v>
      </c>
      <c r="S8936">
        <v>2</v>
      </c>
      <c r="T8936">
        <v>2</v>
      </c>
      <c r="U8936">
        <v>2</v>
      </c>
    </row>
    <row r="8937" spans="1:21" x14ac:dyDescent="0.25">
      <c r="A8937" t="s">
        <v>59</v>
      </c>
      <c r="B8937">
        <v>2137</v>
      </c>
      <c r="D8937">
        <v>0</v>
      </c>
      <c r="E8937">
        <v>0</v>
      </c>
      <c r="F8937">
        <v>0</v>
      </c>
      <c r="I8937">
        <v>0</v>
      </c>
      <c r="J8937">
        <v>0</v>
      </c>
      <c r="K8937">
        <v>0</v>
      </c>
      <c r="N8937">
        <v>0</v>
      </c>
      <c r="O8937">
        <v>0</v>
      </c>
      <c r="P8937">
        <v>0</v>
      </c>
      <c r="S8937">
        <v>0</v>
      </c>
      <c r="T8937">
        <v>0</v>
      </c>
      <c r="U8937">
        <v>0</v>
      </c>
    </row>
    <row r="8938" spans="1:21" x14ac:dyDescent="0.25">
      <c r="A8938" t="s">
        <v>698</v>
      </c>
      <c r="B8938">
        <v>2137</v>
      </c>
      <c r="E8938">
        <v>0</v>
      </c>
      <c r="J8938">
        <v>0</v>
      </c>
      <c r="O8938">
        <v>0</v>
      </c>
      <c r="T8938">
        <v>0</v>
      </c>
    </row>
    <row r="8939" spans="1:21" x14ac:dyDescent="0.25">
      <c r="A8939" t="s">
        <v>677</v>
      </c>
      <c r="B8939">
        <v>2137</v>
      </c>
      <c r="E8939">
        <v>1304</v>
      </c>
      <c r="J8939">
        <v>749</v>
      </c>
      <c r="O8939">
        <v>3082</v>
      </c>
      <c r="T8939">
        <v>2005</v>
      </c>
    </row>
    <row r="8940" spans="1:21" x14ac:dyDescent="0.25">
      <c r="A8940" t="s">
        <v>78</v>
      </c>
      <c r="B8940">
        <v>2137</v>
      </c>
      <c r="E8940">
        <v>35.6</v>
      </c>
      <c r="J8940">
        <v>20.399999999999999</v>
      </c>
      <c r="O8940">
        <v>84.1</v>
      </c>
      <c r="T8940">
        <v>54.7</v>
      </c>
    </row>
    <row r="8941" spans="1:21" x14ac:dyDescent="0.25">
      <c r="A8941" t="s">
        <v>699</v>
      </c>
      <c r="B8941">
        <v>2137</v>
      </c>
      <c r="F8941">
        <v>0</v>
      </c>
      <c r="K8941">
        <v>0</v>
      </c>
      <c r="P8941">
        <v>0</v>
      </c>
      <c r="U8941">
        <v>0</v>
      </c>
    </row>
    <row r="8942" spans="1:21" x14ac:dyDescent="0.25">
      <c r="A8942" t="s">
        <v>700</v>
      </c>
      <c r="B8942">
        <v>2137</v>
      </c>
      <c r="D8942">
        <v>0</v>
      </c>
      <c r="E8942">
        <v>0</v>
      </c>
      <c r="F8942">
        <v>1</v>
      </c>
      <c r="I8942">
        <v>0</v>
      </c>
      <c r="J8942">
        <v>0</v>
      </c>
      <c r="K8942">
        <v>1</v>
      </c>
      <c r="N8942">
        <v>0</v>
      </c>
      <c r="O8942">
        <v>0</v>
      </c>
      <c r="P8942">
        <v>1</v>
      </c>
      <c r="S8942">
        <v>0</v>
      </c>
      <c r="T8942">
        <v>0</v>
      </c>
      <c r="U8942">
        <v>1</v>
      </c>
    </row>
    <row r="8943" spans="1:21" x14ac:dyDescent="0.25">
      <c r="A8943" t="s">
        <v>701</v>
      </c>
      <c r="B8943">
        <v>2137</v>
      </c>
      <c r="D8943">
        <v>0</v>
      </c>
      <c r="E8943">
        <v>0</v>
      </c>
      <c r="F8943">
        <v>0</v>
      </c>
      <c r="I8943">
        <v>0</v>
      </c>
      <c r="J8943">
        <v>0</v>
      </c>
      <c r="K8943">
        <v>0</v>
      </c>
      <c r="N8943">
        <v>0</v>
      </c>
      <c r="O8943">
        <v>0</v>
      </c>
      <c r="P8943">
        <v>0</v>
      </c>
      <c r="S8943">
        <v>0</v>
      </c>
      <c r="T8943">
        <v>0</v>
      </c>
      <c r="U8943">
        <v>0</v>
      </c>
    </row>
    <row r="8944" spans="1:21" x14ac:dyDescent="0.25">
      <c r="A8944" t="s">
        <v>52</v>
      </c>
      <c r="B8944">
        <v>2137</v>
      </c>
      <c r="D8944">
        <v>1</v>
      </c>
      <c r="E8944">
        <v>1</v>
      </c>
      <c r="F8944">
        <v>1</v>
      </c>
      <c r="I8944">
        <v>1</v>
      </c>
      <c r="J8944">
        <v>1</v>
      </c>
      <c r="K8944">
        <v>1</v>
      </c>
      <c r="N8944">
        <v>1</v>
      </c>
      <c r="O8944">
        <v>1</v>
      </c>
      <c r="P8944">
        <v>1</v>
      </c>
      <c r="S8944">
        <v>1</v>
      </c>
      <c r="T8944">
        <v>1</v>
      </c>
      <c r="U8944">
        <v>1</v>
      </c>
    </row>
    <row r="8945" spans="1:21" x14ac:dyDescent="0.25">
      <c r="A8945" t="s">
        <v>702</v>
      </c>
      <c r="B8945">
        <v>2137</v>
      </c>
      <c r="D8945">
        <v>15</v>
      </c>
      <c r="E8945">
        <v>60</v>
      </c>
      <c r="F8945">
        <v>9</v>
      </c>
      <c r="I8945">
        <v>15</v>
      </c>
      <c r="J8945">
        <v>60</v>
      </c>
      <c r="K8945">
        <v>9</v>
      </c>
      <c r="N8945">
        <v>15</v>
      </c>
      <c r="O8945">
        <v>60</v>
      </c>
      <c r="P8945">
        <v>9</v>
      </c>
      <c r="S8945">
        <v>15</v>
      </c>
      <c r="T8945">
        <v>60</v>
      </c>
      <c r="U8945">
        <v>9</v>
      </c>
    </row>
    <row r="8946" spans="1:21" x14ac:dyDescent="0.25">
      <c r="A8946" t="s">
        <v>43</v>
      </c>
      <c r="B8946">
        <v>2137</v>
      </c>
      <c r="D8946">
        <v>0</v>
      </c>
      <c r="E8946">
        <v>0</v>
      </c>
      <c r="I8946">
        <v>0</v>
      </c>
      <c r="J8946">
        <v>0</v>
      </c>
      <c r="N8946">
        <v>0</v>
      </c>
      <c r="O8946">
        <v>0</v>
      </c>
      <c r="S8946">
        <v>0</v>
      </c>
      <c r="T8946">
        <v>5</v>
      </c>
    </row>
    <row r="8947" spans="1:21" x14ac:dyDescent="0.25">
      <c r="A8947" t="s">
        <v>44</v>
      </c>
      <c r="B8947">
        <v>2137</v>
      </c>
      <c r="D8947">
        <v>0</v>
      </c>
      <c r="E8947">
        <v>0</v>
      </c>
      <c r="I8947">
        <v>0</v>
      </c>
      <c r="J8947">
        <v>0</v>
      </c>
      <c r="N8947">
        <v>0</v>
      </c>
      <c r="O8947">
        <v>0</v>
      </c>
      <c r="S8947">
        <v>0</v>
      </c>
      <c r="T8947">
        <v>0</v>
      </c>
    </row>
    <row r="8948" spans="1:21" x14ac:dyDescent="0.25">
      <c r="A8948" t="s">
        <v>47</v>
      </c>
      <c r="B8948">
        <v>2137</v>
      </c>
      <c r="D8948">
        <v>2</v>
      </c>
      <c r="E8948">
        <v>2</v>
      </c>
      <c r="I8948">
        <v>2</v>
      </c>
      <c r="J8948">
        <v>2</v>
      </c>
      <c r="N8948">
        <v>1</v>
      </c>
      <c r="O8948">
        <v>1</v>
      </c>
      <c r="S8948">
        <v>1</v>
      </c>
      <c r="T8948">
        <v>1</v>
      </c>
    </row>
    <row r="8949" spans="1:21" x14ac:dyDescent="0.25">
      <c r="A8949" t="s">
        <v>703</v>
      </c>
      <c r="B8949">
        <v>2137</v>
      </c>
      <c r="D8949">
        <v>0</v>
      </c>
      <c r="E8949">
        <v>0</v>
      </c>
      <c r="I8949">
        <v>0</v>
      </c>
      <c r="J8949">
        <v>0</v>
      </c>
      <c r="N8949">
        <v>0</v>
      </c>
      <c r="O8949">
        <v>0</v>
      </c>
      <c r="S8949">
        <v>0</v>
      </c>
      <c r="T8949">
        <v>0</v>
      </c>
    </row>
    <row r="8950" spans="1:21" x14ac:dyDescent="0.25">
      <c r="A8950" t="s">
        <v>704</v>
      </c>
      <c r="B8950">
        <v>2137</v>
      </c>
      <c r="D8950">
        <v>0</v>
      </c>
      <c r="E8950">
        <v>0</v>
      </c>
      <c r="I8950">
        <v>0</v>
      </c>
      <c r="J8950">
        <v>0</v>
      </c>
      <c r="N8950">
        <v>0</v>
      </c>
      <c r="O8950">
        <v>0</v>
      </c>
      <c r="S8950">
        <v>0</v>
      </c>
      <c r="T8950">
        <v>0</v>
      </c>
    </row>
    <row r="8951" spans="1:21" x14ac:dyDescent="0.25">
      <c r="A8951" t="s">
        <v>705</v>
      </c>
      <c r="B8951">
        <v>2137</v>
      </c>
      <c r="D8951">
        <v>0</v>
      </c>
      <c r="E8951">
        <v>0</v>
      </c>
      <c r="I8951">
        <v>0</v>
      </c>
      <c r="J8951">
        <v>0</v>
      </c>
      <c r="N8951">
        <v>0</v>
      </c>
      <c r="O8951">
        <v>0</v>
      </c>
      <c r="S8951">
        <v>0</v>
      </c>
      <c r="T8951">
        <v>0</v>
      </c>
    </row>
    <row r="8952" spans="1:21" x14ac:dyDescent="0.25">
      <c r="A8952" t="s">
        <v>706</v>
      </c>
      <c r="B8952">
        <v>2137</v>
      </c>
      <c r="D8952">
        <v>0</v>
      </c>
      <c r="E8952">
        <v>0</v>
      </c>
      <c r="I8952">
        <v>0</v>
      </c>
      <c r="J8952">
        <v>0</v>
      </c>
      <c r="N8952">
        <v>0</v>
      </c>
      <c r="O8952">
        <v>0</v>
      </c>
      <c r="S8952">
        <v>0</v>
      </c>
      <c r="T8952">
        <v>0</v>
      </c>
    </row>
    <row r="8953" spans="1:21" x14ac:dyDescent="0.25">
      <c r="A8953" t="s">
        <v>707</v>
      </c>
      <c r="B8953">
        <v>2137</v>
      </c>
      <c r="D8953">
        <v>0</v>
      </c>
      <c r="E8953">
        <v>0</v>
      </c>
      <c r="I8953">
        <v>0</v>
      </c>
      <c r="J8953">
        <v>0</v>
      </c>
      <c r="N8953">
        <v>0</v>
      </c>
      <c r="O8953">
        <v>0</v>
      </c>
      <c r="S8953">
        <v>0</v>
      </c>
      <c r="T8953">
        <v>1</v>
      </c>
    </row>
    <row r="8954" spans="1:21" x14ac:dyDescent="0.25">
      <c r="A8954" t="s">
        <v>708</v>
      </c>
      <c r="B8954">
        <v>2137</v>
      </c>
      <c r="T8954">
        <v>0</v>
      </c>
    </row>
    <row r="8955" spans="1:21" x14ac:dyDescent="0.25">
      <c r="A8955" t="s">
        <v>709</v>
      </c>
      <c r="B8955">
        <v>2137</v>
      </c>
      <c r="T8955">
        <v>5</v>
      </c>
    </row>
    <row r="8956" spans="1:21" x14ac:dyDescent="0.25">
      <c r="A8956" t="s">
        <v>710</v>
      </c>
      <c r="B8956">
        <v>2137</v>
      </c>
      <c r="T8956">
        <v>3</v>
      </c>
    </row>
    <row r="8957" spans="1:21" x14ac:dyDescent="0.25">
      <c r="A8957" t="s">
        <v>711</v>
      </c>
      <c r="B8957">
        <v>2137</v>
      </c>
      <c r="T8957">
        <v>0</v>
      </c>
    </row>
    <row r="8958" spans="1:21" x14ac:dyDescent="0.25">
      <c r="A8958" t="s">
        <v>712</v>
      </c>
      <c r="B8958">
        <v>2137</v>
      </c>
      <c r="T8958">
        <v>0</v>
      </c>
    </row>
    <row r="8959" spans="1:21" x14ac:dyDescent="0.25">
      <c r="A8959" t="s">
        <v>713</v>
      </c>
      <c r="B8959">
        <v>2137</v>
      </c>
      <c r="T8959">
        <v>0</v>
      </c>
    </row>
    <row r="8960" spans="1:21" x14ac:dyDescent="0.25">
      <c r="A8960" t="s">
        <v>718</v>
      </c>
      <c r="B8960">
        <v>2137</v>
      </c>
      <c r="E8960">
        <v>0</v>
      </c>
      <c r="J8960">
        <v>0</v>
      </c>
      <c r="O8960">
        <v>0</v>
      </c>
      <c r="T8960">
        <v>0</v>
      </c>
    </row>
    <row r="8961" spans="1:21" x14ac:dyDescent="0.25">
      <c r="A8961" t="s">
        <v>405</v>
      </c>
      <c r="B8961">
        <v>2137</v>
      </c>
      <c r="E8961">
        <v>0</v>
      </c>
    </row>
    <row r="8962" spans="1:21" x14ac:dyDescent="0.25">
      <c r="A8962" t="s">
        <v>719</v>
      </c>
      <c r="B8962">
        <v>2137</v>
      </c>
      <c r="D8962">
        <v>0</v>
      </c>
      <c r="E8962">
        <v>0</v>
      </c>
      <c r="F8962">
        <v>0</v>
      </c>
      <c r="I8962">
        <v>0</v>
      </c>
      <c r="J8962">
        <v>0</v>
      </c>
      <c r="K8962">
        <v>0</v>
      </c>
      <c r="N8962">
        <v>0</v>
      </c>
      <c r="O8962">
        <v>0</v>
      </c>
      <c r="P8962">
        <v>0</v>
      </c>
      <c r="S8962">
        <v>0</v>
      </c>
      <c r="T8962">
        <v>0</v>
      </c>
      <c r="U8962">
        <v>0</v>
      </c>
    </row>
    <row r="8963" spans="1:21" x14ac:dyDescent="0.25">
      <c r="A8963" t="s">
        <v>34</v>
      </c>
      <c r="B8963">
        <v>2206</v>
      </c>
      <c r="D8963">
        <v>16</v>
      </c>
      <c r="E8963">
        <v>16</v>
      </c>
      <c r="F8963">
        <v>16</v>
      </c>
      <c r="I8963">
        <v>2306</v>
      </c>
      <c r="J8963">
        <v>2306</v>
      </c>
      <c r="K8963">
        <v>2306</v>
      </c>
      <c r="N8963">
        <v>2212</v>
      </c>
      <c r="O8963">
        <v>2212</v>
      </c>
      <c r="P8963">
        <v>2212</v>
      </c>
      <c r="S8963">
        <v>2200</v>
      </c>
      <c r="T8963">
        <v>2200</v>
      </c>
      <c r="U8963">
        <v>2200</v>
      </c>
    </row>
    <row r="8964" spans="1:21" x14ac:dyDescent="0.25">
      <c r="A8964" t="s">
        <v>35</v>
      </c>
      <c r="B8964">
        <v>2206</v>
      </c>
      <c r="D8964">
        <v>2212</v>
      </c>
      <c r="E8964">
        <v>2306</v>
      </c>
      <c r="F8964">
        <v>2200</v>
      </c>
      <c r="I8964">
        <v>2200</v>
      </c>
      <c r="J8964">
        <v>16</v>
      </c>
      <c r="K8964">
        <v>2212</v>
      </c>
      <c r="N8964">
        <v>2306</v>
      </c>
      <c r="O8964">
        <v>2200</v>
      </c>
      <c r="P8964">
        <v>16</v>
      </c>
      <c r="S8964">
        <v>16</v>
      </c>
      <c r="T8964">
        <v>2212</v>
      </c>
      <c r="U8964">
        <v>2306</v>
      </c>
    </row>
    <row r="8965" spans="1:21" x14ac:dyDescent="0.25">
      <c r="A8965" t="s">
        <v>36</v>
      </c>
      <c r="B8965">
        <v>2206</v>
      </c>
      <c r="D8965">
        <v>1</v>
      </c>
      <c r="E8965">
        <v>1</v>
      </c>
      <c r="F8965">
        <v>0</v>
      </c>
      <c r="I8965">
        <v>1</v>
      </c>
      <c r="J8965">
        <v>1</v>
      </c>
      <c r="K8965">
        <v>0</v>
      </c>
      <c r="N8965">
        <v>1</v>
      </c>
      <c r="O8965">
        <v>2</v>
      </c>
      <c r="P8965">
        <v>0</v>
      </c>
      <c r="S8965">
        <v>1</v>
      </c>
      <c r="T8965">
        <v>2</v>
      </c>
      <c r="U8965">
        <v>0</v>
      </c>
    </row>
    <row r="8966" spans="1:21" x14ac:dyDescent="0.25">
      <c r="A8966" t="s">
        <v>37</v>
      </c>
      <c r="B8966">
        <v>2206</v>
      </c>
      <c r="D8966">
        <v>0</v>
      </c>
      <c r="E8966">
        <v>2</v>
      </c>
      <c r="I8966">
        <v>0</v>
      </c>
      <c r="J8966">
        <v>2</v>
      </c>
      <c r="N8966">
        <v>0</v>
      </c>
      <c r="O8966">
        <v>2</v>
      </c>
      <c r="S8966">
        <v>0</v>
      </c>
      <c r="T8966">
        <v>2</v>
      </c>
    </row>
    <row r="8967" spans="1:21" x14ac:dyDescent="0.25">
      <c r="A8967" t="s">
        <v>38</v>
      </c>
      <c r="B8967">
        <v>2206</v>
      </c>
      <c r="D8967">
        <v>12</v>
      </c>
      <c r="E8967">
        <v>12</v>
      </c>
      <c r="F8967">
        <v>12</v>
      </c>
      <c r="I8967">
        <v>12</v>
      </c>
      <c r="J8967">
        <v>12</v>
      </c>
      <c r="K8967">
        <v>12</v>
      </c>
      <c r="N8967">
        <v>12</v>
      </c>
      <c r="O8967">
        <v>12</v>
      </c>
      <c r="P8967">
        <v>12</v>
      </c>
      <c r="S8967">
        <v>12</v>
      </c>
      <c r="T8967">
        <v>12</v>
      </c>
      <c r="U8967">
        <v>12</v>
      </c>
    </row>
    <row r="8968" spans="1:21" x14ac:dyDescent="0.25">
      <c r="A8968" t="s">
        <v>39</v>
      </c>
      <c r="B8968">
        <v>2206</v>
      </c>
      <c r="D8968">
        <v>190</v>
      </c>
      <c r="I8968">
        <v>190</v>
      </c>
      <c r="N8968">
        <v>180</v>
      </c>
      <c r="S8968">
        <v>190</v>
      </c>
    </row>
    <row r="8969" spans="1:21" x14ac:dyDescent="0.25">
      <c r="A8969" t="s">
        <v>694</v>
      </c>
      <c r="B8969">
        <v>2206</v>
      </c>
      <c r="D8969">
        <v>25</v>
      </c>
      <c r="I8969">
        <v>25</v>
      </c>
      <c r="N8969">
        <v>25</v>
      </c>
      <c r="S8969">
        <v>25</v>
      </c>
    </row>
    <row r="8970" spans="1:21" x14ac:dyDescent="0.25">
      <c r="A8970" t="s">
        <v>40</v>
      </c>
      <c r="B8970">
        <v>2206</v>
      </c>
      <c r="D8970">
        <v>1</v>
      </c>
      <c r="I8970">
        <v>1</v>
      </c>
      <c r="N8970">
        <v>1</v>
      </c>
      <c r="S8970">
        <v>1</v>
      </c>
    </row>
    <row r="8971" spans="1:21" x14ac:dyDescent="0.25">
      <c r="A8971" t="s">
        <v>41</v>
      </c>
      <c r="B8971">
        <v>2206</v>
      </c>
    </row>
    <row r="8972" spans="1:21" x14ac:dyDescent="0.25">
      <c r="A8972" t="s">
        <v>42</v>
      </c>
      <c r="B8972">
        <v>2206</v>
      </c>
      <c r="E8972">
        <v>30</v>
      </c>
      <c r="J8972">
        <v>40</v>
      </c>
      <c r="O8972">
        <v>45</v>
      </c>
      <c r="T8972">
        <v>45</v>
      </c>
    </row>
    <row r="8973" spans="1:21" x14ac:dyDescent="0.25">
      <c r="A8973" t="s">
        <v>45</v>
      </c>
      <c r="B8973">
        <v>2206</v>
      </c>
      <c r="E8973">
        <v>2</v>
      </c>
      <c r="J8973">
        <v>2</v>
      </c>
      <c r="O8973">
        <v>1</v>
      </c>
      <c r="T8973">
        <v>1</v>
      </c>
    </row>
    <row r="8974" spans="1:21" x14ac:dyDescent="0.25">
      <c r="A8974" t="s">
        <v>46</v>
      </c>
      <c r="B8974">
        <v>2206</v>
      </c>
      <c r="D8974">
        <v>2</v>
      </c>
      <c r="I8974">
        <v>2</v>
      </c>
      <c r="N8974">
        <v>1</v>
      </c>
      <c r="S8974">
        <v>1</v>
      </c>
    </row>
    <row r="8975" spans="1:21" x14ac:dyDescent="0.25">
      <c r="A8975" t="s">
        <v>49</v>
      </c>
      <c r="B8975">
        <v>2206</v>
      </c>
      <c r="D8975">
        <v>6</v>
      </c>
      <c r="E8975">
        <v>6</v>
      </c>
      <c r="F8975">
        <v>4</v>
      </c>
      <c r="I8975">
        <v>6</v>
      </c>
      <c r="J8975">
        <v>6</v>
      </c>
      <c r="K8975">
        <v>4</v>
      </c>
      <c r="N8975">
        <v>6</v>
      </c>
      <c r="O8975">
        <v>6</v>
      </c>
      <c r="P8975">
        <v>4</v>
      </c>
      <c r="S8975">
        <v>6</v>
      </c>
      <c r="T8975">
        <v>6</v>
      </c>
      <c r="U8975">
        <v>4</v>
      </c>
    </row>
    <row r="8976" spans="1:21" x14ac:dyDescent="0.25">
      <c r="A8976" t="s">
        <v>695</v>
      </c>
      <c r="B8976">
        <v>2206</v>
      </c>
      <c r="D8976">
        <v>0</v>
      </c>
      <c r="E8976">
        <v>0</v>
      </c>
      <c r="F8976">
        <v>0</v>
      </c>
      <c r="I8976">
        <v>0</v>
      </c>
      <c r="J8976">
        <v>0</v>
      </c>
      <c r="K8976">
        <v>0</v>
      </c>
      <c r="N8976">
        <v>0</v>
      </c>
      <c r="O8976">
        <v>0</v>
      </c>
      <c r="P8976">
        <v>0</v>
      </c>
      <c r="S8976">
        <v>0</v>
      </c>
      <c r="T8976">
        <v>0</v>
      </c>
      <c r="U8976">
        <v>0</v>
      </c>
    </row>
    <row r="8977" spans="1:21" x14ac:dyDescent="0.25">
      <c r="A8977" t="s">
        <v>48</v>
      </c>
      <c r="B8977">
        <v>2206</v>
      </c>
      <c r="D8977">
        <v>1900</v>
      </c>
      <c r="E8977">
        <v>1900</v>
      </c>
      <c r="F8977">
        <v>1900</v>
      </c>
      <c r="I8977">
        <v>1900</v>
      </c>
      <c r="J8977">
        <v>1900</v>
      </c>
      <c r="K8977">
        <v>1900</v>
      </c>
      <c r="N8977">
        <v>1900</v>
      </c>
      <c r="O8977">
        <v>1900</v>
      </c>
      <c r="P8977">
        <v>1900</v>
      </c>
      <c r="S8977">
        <v>1900</v>
      </c>
      <c r="T8977">
        <v>1900</v>
      </c>
      <c r="U8977">
        <v>1900</v>
      </c>
    </row>
    <row r="8978" spans="1:21" x14ac:dyDescent="0.25">
      <c r="A8978" t="s">
        <v>696</v>
      </c>
      <c r="B8978">
        <v>2206</v>
      </c>
      <c r="D8978">
        <v>1863</v>
      </c>
      <c r="E8978">
        <v>1863</v>
      </c>
      <c r="F8978">
        <v>0</v>
      </c>
      <c r="I8978">
        <v>1863</v>
      </c>
      <c r="J8978">
        <v>1863</v>
      </c>
      <c r="K8978">
        <v>0</v>
      </c>
      <c r="N8978">
        <v>1863</v>
      </c>
      <c r="O8978">
        <v>3539</v>
      </c>
      <c r="P8978">
        <v>0</v>
      </c>
      <c r="S8978">
        <v>1863</v>
      </c>
      <c r="T8978">
        <v>3539</v>
      </c>
      <c r="U8978">
        <v>0</v>
      </c>
    </row>
    <row r="8979" spans="1:21" x14ac:dyDescent="0.25">
      <c r="A8979" t="s">
        <v>50</v>
      </c>
      <c r="B8979">
        <v>2206</v>
      </c>
      <c r="D8979">
        <v>1863</v>
      </c>
      <c r="E8979">
        <v>1863</v>
      </c>
      <c r="F8979">
        <v>0</v>
      </c>
      <c r="I8979">
        <v>1863</v>
      </c>
      <c r="J8979">
        <v>1863</v>
      </c>
      <c r="K8979">
        <v>0</v>
      </c>
      <c r="N8979">
        <v>1863</v>
      </c>
      <c r="O8979">
        <v>3539</v>
      </c>
      <c r="P8979">
        <v>0</v>
      </c>
      <c r="S8979">
        <v>1863</v>
      </c>
      <c r="T8979">
        <v>3539</v>
      </c>
      <c r="U8979">
        <v>0</v>
      </c>
    </row>
    <row r="8980" spans="1:21" x14ac:dyDescent="0.25">
      <c r="A8980" t="s">
        <v>697</v>
      </c>
      <c r="B8980">
        <v>2206</v>
      </c>
      <c r="D8980">
        <v>1</v>
      </c>
      <c r="E8980">
        <v>1</v>
      </c>
      <c r="F8980">
        <v>1</v>
      </c>
      <c r="I8980">
        <v>1</v>
      </c>
      <c r="J8980">
        <v>1</v>
      </c>
      <c r="K8980">
        <v>1</v>
      </c>
      <c r="N8980">
        <v>1</v>
      </c>
      <c r="O8980">
        <v>1</v>
      </c>
      <c r="P8980">
        <v>1</v>
      </c>
      <c r="S8980">
        <v>1</v>
      </c>
      <c r="T8980">
        <v>1</v>
      </c>
      <c r="U8980">
        <v>1</v>
      </c>
    </row>
    <row r="8981" spans="1:21" x14ac:dyDescent="0.25">
      <c r="A8981" t="s">
        <v>51</v>
      </c>
      <c r="B8981">
        <v>2206</v>
      </c>
      <c r="D8981">
        <v>0</v>
      </c>
      <c r="E8981">
        <v>0</v>
      </c>
      <c r="F8981">
        <v>0</v>
      </c>
      <c r="I8981">
        <v>0</v>
      </c>
      <c r="J8981">
        <v>0</v>
      </c>
      <c r="K8981">
        <v>0</v>
      </c>
      <c r="N8981">
        <v>0</v>
      </c>
      <c r="O8981">
        <v>0</v>
      </c>
      <c r="P8981">
        <v>0</v>
      </c>
      <c r="S8981">
        <v>0</v>
      </c>
      <c r="T8981">
        <v>0</v>
      </c>
      <c r="U8981">
        <v>0</v>
      </c>
    </row>
    <row r="8982" spans="1:21" x14ac:dyDescent="0.25">
      <c r="A8982" t="s">
        <v>53</v>
      </c>
      <c r="B8982">
        <v>2206</v>
      </c>
      <c r="D8982">
        <v>0</v>
      </c>
      <c r="E8982">
        <v>0</v>
      </c>
      <c r="F8982">
        <v>0</v>
      </c>
      <c r="I8982">
        <v>0</v>
      </c>
      <c r="J8982">
        <v>0</v>
      </c>
      <c r="K8982">
        <v>0</v>
      </c>
      <c r="N8982">
        <v>0</v>
      </c>
      <c r="O8982">
        <v>0</v>
      </c>
      <c r="P8982">
        <v>0</v>
      </c>
      <c r="S8982">
        <v>0</v>
      </c>
      <c r="T8982">
        <v>0</v>
      </c>
      <c r="U8982">
        <v>0</v>
      </c>
    </row>
    <row r="8983" spans="1:21" x14ac:dyDescent="0.25">
      <c r="A8983" t="s">
        <v>54</v>
      </c>
      <c r="B8983">
        <v>2206</v>
      </c>
      <c r="D8983">
        <v>0</v>
      </c>
      <c r="E8983">
        <v>0</v>
      </c>
      <c r="F8983">
        <v>0</v>
      </c>
      <c r="I8983">
        <v>0</v>
      </c>
      <c r="J8983">
        <v>0</v>
      </c>
      <c r="K8983">
        <v>0</v>
      </c>
      <c r="N8983">
        <v>0</v>
      </c>
      <c r="O8983">
        <v>0</v>
      </c>
      <c r="P8983">
        <v>0</v>
      </c>
      <c r="S8983">
        <v>0</v>
      </c>
      <c r="T8983">
        <v>0</v>
      </c>
      <c r="U8983">
        <v>0</v>
      </c>
    </row>
    <row r="8984" spans="1:21" x14ac:dyDescent="0.25">
      <c r="A8984" t="s">
        <v>55</v>
      </c>
      <c r="B8984">
        <v>2206</v>
      </c>
      <c r="D8984">
        <v>0</v>
      </c>
      <c r="E8984">
        <v>0</v>
      </c>
      <c r="F8984">
        <v>0</v>
      </c>
      <c r="I8984">
        <v>0</v>
      </c>
      <c r="J8984">
        <v>0</v>
      </c>
      <c r="K8984">
        <v>0</v>
      </c>
      <c r="N8984">
        <v>0</v>
      </c>
      <c r="O8984">
        <v>0</v>
      </c>
      <c r="P8984">
        <v>0</v>
      </c>
      <c r="S8984">
        <v>0</v>
      </c>
      <c r="T8984">
        <v>0</v>
      </c>
      <c r="U8984">
        <v>0</v>
      </c>
    </row>
    <row r="8985" spans="1:21" x14ac:dyDescent="0.25">
      <c r="A8985" t="s">
        <v>56</v>
      </c>
      <c r="B8985">
        <v>2206</v>
      </c>
      <c r="D8985">
        <v>0.92</v>
      </c>
      <c r="E8985">
        <v>0.92</v>
      </c>
      <c r="F8985">
        <v>0.92</v>
      </c>
      <c r="I8985">
        <v>0.92</v>
      </c>
      <c r="J8985">
        <v>0.92</v>
      </c>
      <c r="K8985">
        <v>0.92</v>
      </c>
      <c r="N8985">
        <v>0.92</v>
      </c>
      <c r="O8985">
        <v>0.92</v>
      </c>
      <c r="P8985">
        <v>0.92</v>
      </c>
      <c r="S8985">
        <v>0.92</v>
      </c>
      <c r="T8985">
        <v>0.92</v>
      </c>
      <c r="U8985">
        <v>0.92</v>
      </c>
    </row>
    <row r="8986" spans="1:21" x14ac:dyDescent="0.25">
      <c r="A8986" t="s">
        <v>57</v>
      </c>
      <c r="B8986">
        <v>2206</v>
      </c>
      <c r="D8986">
        <v>100</v>
      </c>
      <c r="E8986">
        <v>100</v>
      </c>
      <c r="F8986">
        <v>100</v>
      </c>
      <c r="I8986">
        <v>100</v>
      </c>
      <c r="J8986">
        <v>100</v>
      </c>
      <c r="K8986">
        <v>100</v>
      </c>
      <c r="N8986">
        <v>100</v>
      </c>
      <c r="O8986">
        <v>100</v>
      </c>
      <c r="P8986">
        <v>100</v>
      </c>
      <c r="S8986">
        <v>100</v>
      </c>
      <c r="T8986">
        <v>100</v>
      </c>
      <c r="U8986">
        <v>100</v>
      </c>
    </row>
    <row r="8987" spans="1:21" x14ac:dyDescent="0.25">
      <c r="A8987" t="s">
        <v>58</v>
      </c>
      <c r="B8987">
        <v>2206</v>
      </c>
      <c r="D8987">
        <v>2</v>
      </c>
      <c r="E8987">
        <v>2</v>
      </c>
      <c r="F8987">
        <v>2</v>
      </c>
      <c r="I8987">
        <v>2</v>
      </c>
      <c r="J8987">
        <v>2</v>
      </c>
      <c r="K8987">
        <v>2</v>
      </c>
      <c r="N8987">
        <v>2</v>
      </c>
      <c r="O8987">
        <v>2</v>
      </c>
      <c r="P8987">
        <v>2</v>
      </c>
      <c r="S8987">
        <v>2</v>
      </c>
      <c r="T8987">
        <v>2</v>
      </c>
      <c r="U8987">
        <v>2</v>
      </c>
    </row>
    <row r="8988" spans="1:21" x14ac:dyDescent="0.25">
      <c r="A8988" t="s">
        <v>59</v>
      </c>
      <c r="B8988">
        <v>2206</v>
      </c>
      <c r="D8988">
        <v>0</v>
      </c>
      <c r="E8988">
        <v>0</v>
      </c>
      <c r="F8988">
        <v>0</v>
      </c>
      <c r="I8988">
        <v>0</v>
      </c>
      <c r="J8988">
        <v>0</v>
      </c>
      <c r="K8988">
        <v>0</v>
      </c>
      <c r="N8988">
        <v>0</v>
      </c>
      <c r="O8988">
        <v>0</v>
      </c>
      <c r="P8988">
        <v>0</v>
      </c>
      <c r="S8988">
        <v>0</v>
      </c>
      <c r="T8988">
        <v>0</v>
      </c>
      <c r="U8988">
        <v>0</v>
      </c>
    </row>
    <row r="8989" spans="1:21" x14ac:dyDescent="0.25">
      <c r="A8989" t="s">
        <v>698</v>
      </c>
      <c r="B8989">
        <v>2206</v>
      </c>
      <c r="E8989">
        <v>0</v>
      </c>
      <c r="J8989">
        <v>0</v>
      </c>
      <c r="O8989">
        <v>0</v>
      </c>
      <c r="T8989">
        <v>0</v>
      </c>
    </row>
    <row r="8990" spans="1:21" x14ac:dyDescent="0.25">
      <c r="A8990" t="s">
        <v>677</v>
      </c>
      <c r="B8990">
        <v>2206</v>
      </c>
      <c r="E8990">
        <v>2649</v>
      </c>
      <c r="J8990">
        <v>5261</v>
      </c>
      <c r="O8990">
        <v>1296</v>
      </c>
      <c r="T8990">
        <v>1344</v>
      </c>
    </row>
    <row r="8991" spans="1:21" x14ac:dyDescent="0.25">
      <c r="A8991" t="s">
        <v>78</v>
      </c>
      <c r="B8991">
        <v>2206</v>
      </c>
      <c r="E8991">
        <v>60.2</v>
      </c>
      <c r="J8991">
        <v>89.7</v>
      </c>
      <c r="O8991">
        <v>19.600000000000001</v>
      </c>
      <c r="T8991">
        <v>20.399999999999999</v>
      </c>
    </row>
    <row r="8992" spans="1:21" x14ac:dyDescent="0.25">
      <c r="A8992" t="s">
        <v>699</v>
      </c>
      <c r="B8992">
        <v>2206</v>
      </c>
      <c r="F8992">
        <v>0</v>
      </c>
      <c r="K8992">
        <v>0</v>
      </c>
      <c r="P8992">
        <v>0</v>
      </c>
      <c r="U8992">
        <v>0</v>
      </c>
    </row>
    <row r="8993" spans="1:21" x14ac:dyDescent="0.25">
      <c r="A8993" t="s">
        <v>700</v>
      </c>
      <c r="B8993">
        <v>2206</v>
      </c>
      <c r="D8993">
        <v>0</v>
      </c>
      <c r="E8993">
        <v>0</v>
      </c>
      <c r="F8993">
        <v>1</v>
      </c>
      <c r="I8993">
        <v>0</v>
      </c>
      <c r="J8993">
        <v>0</v>
      </c>
      <c r="K8993">
        <v>1</v>
      </c>
      <c r="N8993">
        <v>0</v>
      </c>
      <c r="O8993">
        <v>0</v>
      </c>
      <c r="P8993">
        <v>1</v>
      </c>
      <c r="S8993">
        <v>0</v>
      </c>
      <c r="T8993">
        <v>0</v>
      </c>
      <c r="U8993">
        <v>1</v>
      </c>
    </row>
    <row r="8994" spans="1:21" x14ac:dyDescent="0.25">
      <c r="A8994" t="s">
        <v>701</v>
      </c>
      <c r="B8994">
        <v>2206</v>
      </c>
      <c r="D8994">
        <v>0</v>
      </c>
      <c r="E8994">
        <v>0</v>
      </c>
      <c r="F8994">
        <v>0</v>
      </c>
      <c r="I8994">
        <v>0</v>
      </c>
      <c r="J8994">
        <v>0</v>
      </c>
      <c r="K8994">
        <v>0</v>
      </c>
      <c r="N8994">
        <v>0</v>
      </c>
      <c r="O8994">
        <v>0</v>
      </c>
      <c r="P8994">
        <v>0</v>
      </c>
      <c r="S8994">
        <v>0</v>
      </c>
      <c r="T8994">
        <v>0</v>
      </c>
      <c r="U8994">
        <v>0</v>
      </c>
    </row>
    <row r="8995" spans="1:21" x14ac:dyDescent="0.25">
      <c r="A8995" t="s">
        <v>52</v>
      </c>
      <c r="B8995">
        <v>2206</v>
      </c>
      <c r="D8995">
        <v>1</v>
      </c>
      <c r="E8995">
        <v>1</v>
      </c>
      <c r="F8995">
        <v>1</v>
      </c>
      <c r="I8995">
        <v>1</v>
      </c>
      <c r="J8995">
        <v>1</v>
      </c>
      <c r="K8995">
        <v>1</v>
      </c>
      <c r="N8995">
        <v>1</v>
      </c>
      <c r="O8995">
        <v>1</v>
      </c>
      <c r="P8995">
        <v>1</v>
      </c>
      <c r="S8995">
        <v>1</v>
      </c>
      <c r="T8995">
        <v>1</v>
      </c>
      <c r="U8995">
        <v>1</v>
      </c>
    </row>
    <row r="8996" spans="1:21" x14ac:dyDescent="0.25">
      <c r="A8996" t="s">
        <v>702</v>
      </c>
      <c r="B8996">
        <v>2206</v>
      </c>
      <c r="D8996">
        <v>15</v>
      </c>
      <c r="E8996">
        <v>60</v>
      </c>
      <c r="F8996">
        <v>9</v>
      </c>
      <c r="I8996">
        <v>15</v>
      </c>
      <c r="J8996">
        <v>60</v>
      </c>
      <c r="K8996">
        <v>9</v>
      </c>
      <c r="N8996">
        <v>15</v>
      </c>
      <c r="O8996">
        <v>60</v>
      </c>
      <c r="P8996">
        <v>9</v>
      </c>
      <c r="S8996">
        <v>15</v>
      </c>
      <c r="T8996">
        <v>60</v>
      </c>
      <c r="U8996">
        <v>9</v>
      </c>
    </row>
    <row r="8997" spans="1:21" x14ac:dyDescent="0.25">
      <c r="A8997" t="s">
        <v>43</v>
      </c>
      <c r="B8997">
        <v>2206</v>
      </c>
      <c r="D8997">
        <v>35</v>
      </c>
      <c r="E8997">
        <v>35</v>
      </c>
      <c r="I8997">
        <v>35</v>
      </c>
      <c r="J8997">
        <v>35</v>
      </c>
      <c r="N8997">
        <v>0</v>
      </c>
      <c r="O8997">
        <v>0</v>
      </c>
      <c r="S8997">
        <v>0</v>
      </c>
      <c r="T8997">
        <v>0</v>
      </c>
    </row>
    <row r="8998" spans="1:21" x14ac:dyDescent="0.25">
      <c r="A8998" t="s">
        <v>44</v>
      </c>
      <c r="B8998">
        <v>2206</v>
      </c>
      <c r="D8998">
        <v>5</v>
      </c>
      <c r="E8998">
        <v>5</v>
      </c>
      <c r="I8998">
        <v>5</v>
      </c>
      <c r="J8998">
        <v>5</v>
      </c>
      <c r="N8998">
        <v>0</v>
      </c>
      <c r="O8998">
        <v>0</v>
      </c>
      <c r="S8998">
        <v>0</v>
      </c>
      <c r="T8998">
        <v>0</v>
      </c>
    </row>
    <row r="8999" spans="1:21" x14ac:dyDescent="0.25">
      <c r="A8999" t="s">
        <v>47</v>
      </c>
      <c r="B8999">
        <v>2206</v>
      </c>
      <c r="D8999">
        <v>2</v>
      </c>
      <c r="E8999">
        <v>2</v>
      </c>
      <c r="I8999">
        <v>2</v>
      </c>
      <c r="J8999">
        <v>2</v>
      </c>
      <c r="N8999">
        <v>1</v>
      </c>
      <c r="O8999">
        <v>1</v>
      </c>
      <c r="S8999">
        <v>1</v>
      </c>
      <c r="T8999">
        <v>1</v>
      </c>
    </row>
    <row r="9000" spans="1:21" x14ac:dyDescent="0.25">
      <c r="A9000" t="s">
        <v>703</v>
      </c>
      <c r="B9000">
        <v>2206</v>
      </c>
      <c r="D9000">
        <v>0</v>
      </c>
      <c r="E9000">
        <v>0</v>
      </c>
      <c r="I9000">
        <v>0</v>
      </c>
      <c r="J9000">
        <v>0</v>
      </c>
      <c r="N9000">
        <v>0</v>
      </c>
      <c r="O9000">
        <v>0</v>
      </c>
      <c r="S9000">
        <v>0</v>
      </c>
      <c r="T9000">
        <v>0</v>
      </c>
    </row>
    <row r="9001" spans="1:21" x14ac:dyDescent="0.25">
      <c r="A9001" t="s">
        <v>704</v>
      </c>
      <c r="B9001">
        <v>2206</v>
      </c>
      <c r="D9001">
        <v>0</v>
      </c>
      <c r="E9001">
        <v>0</v>
      </c>
      <c r="I9001">
        <v>0</v>
      </c>
      <c r="J9001">
        <v>0</v>
      </c>
      <c r="N9001">
        <v>0</v>
      </c>
      <c r="O9001">
        <v>0</v>
      </c>
      <c r="S9001">
        <v>0</v>
      </c>
      <c r="T9001">
        <v>0</v>
      </c>
    </row>
    <row r="9002" spans="1:21" x14ac:dyDescent="0.25">
      <c r="A9002" t="s">
        <v>705</v>
      </c>
      <c r="B9002">
        <v>2206</v>
      </c>
      <c r="D9002">
        <v>0</v>
      </c>
      <c r="E9002">
        <v>0</v>
      </c>
      <c r="I9002">
        <v>0</v>
      </c>
      <c r="J9002">
        <v>0</v>
      </c>
      <c r="N9002">
        <v>0</v>
      </c>
      <c r="O9002">
        <v>0</v>
      </c>
      <c r="S9002">
        <v>0</v>
      </c>
      <c r="T9002">
        <v>0</v>
      </c>
    </row>
    <row r="9003" spans="1:21" x14ac:dyDescent="0.25">
      <c r="A9003" t="s">
        <v>706</v>
      </c>
      <c r="B9003">
        <v>2206</v>
      </c>
      <c r="D9003">
        <v>0</v>
      </c>
      <c r="E9003">
        <v>0</v>
      </c>
      <c r="I9003">
        <v>0</v>
      </c>
      <c r="J9003">
        <v>0</v>
      </c>
      <c r="N9003">
        <v>0</v>
      </c>
      <c r="O9003">
        <v>0</v>
      </c>
      <c r="S9003">
        <v>0</v>
      </c>
      <c r="T9003">
        <v>0</v>
      </c>
    </row>
    <row r="9004" spans="1:21" x14ac:dyDescent="0.25">
      <c r="A9004" t="s">
        <v>707</v>
      </c>
      <c r="B9004">
        <v>2206</v>
      </c>
      <c r="D9004">
        <v>1</v>
      </c>
      <c r="E9004">
        <v>1</v>
      </c>
      <c r="I9004">
        <v>1</v>
      </c>
      <c r="J9004">
        <v>1</v>
      </c>
      <c r="N9004">
        <v>0</v>
      </c>
      <c r="O9004">
        <v>0</v>
      </c>
      <c r="S9004">
        <v>0</v>
      </c>
      <c r="T9004">
        <v>0</v>
      </c>
    </row>
    <row r="9005" spans="1:21" x14ac:dyDescent="0.25">
      <c r="A9005" t="s">
        <v>708</v>
      </c>
      <c r="B9005">
        <v>2206</v>
      </c>
      <c r="D9005">
        <v>5</v>
      </c>
      <c r="E9005">
        <v>5</v>
      </c>
      <c r="I9005">
        <v>5</v>
      </c>
      <c r="J9005">
        <v>5</v>
      </c>
    </row>
    <row r="9006" spans="1:21" x14ac:dyDescent="0.25">
      <c r="A9006" t="s">
        <v>709</v>
      </c>
      <c r="B9006">
        <v>2206</v>
      </c>
      <c r="D9006">
        <v>30</v>
      </c>
      <c r="E9006">
        <v>30</v>
      </c>
      <c r="I9006">
        <v>30</v>
      </c>
      <c r="J9006">
        <v>30</v>
      </c>
    </row>
    <row r="9007" spans="1:21" x14ac:dyDescent="0.25">
      <c r="A9007" t="s">
        <v>710</v>
      </c>
      <c r="B9007">
        <v>2206</v>
      </c>
      <c r="D9007">
        <v>3</v>
      </c>
      <c r="E9007">
        <v>3</v>
      </c>
      <c r="I9007">
        <v>3</v>
      </c>
      <c r="J9007">
        <v>3</v>
      </c>
    </row>
    <row r="9008" spans="1:21" x14ac:dyDescent="0.25">
      <c r="A9008" t="s">
        <v>711</v>
      </c>
      <c r="B9008">
        <v>2206</v>
      </c>
      <c r="D9008">
        <v>0</v>
      </c>
      <c r="E9008">
        <v>0</v>
      </c>
      <c r="I9008">
        <v>0</v>
      </c>
      <c r="J9008">
        <v>0</v>
      </c>
    </row>
    <row r="9009" spans="1:21" x14ac:dyDescent="0.25">
      <c r="A9009" t="s">
        <v>712</v>
      </c>
      <c r="B9009">
        <v>2206</v>
      </c>
      <c r="D9009">
        <v>0</v>
      </c>
      <c r="E9009">
        <v>0</v>
      </c>
      <c r="I9009">
        <v>0</v>
      </c>
      <c r="J9009">
        <v>0</v>
      </c>
    </row>
    <row r="9010" spans="1:21" x14ac:dyDescent="0.25">
      <c r="A9010" t="s">
        <v>713</v>
      </c>
      <c r="B9010">
        <v>2206</v>
      </c>
      <c r="D9010">
        <v>0</v>
      </c>
      <c r="E9010">
        <v>0</v>
      </c>
      <c r="I9010">
        <v>0</v>
      </c>
      <c r="J9010">
        <v>0</v>
      </c>
    </row>
    <row r="9011" spans="1:21" x14ac:dyDescent="0.25">
      <c r="A9011" t="s">
        <v>718</v>
      </c>
      <c r="B9011">
        <v>2206</v>
      </c>
      <c r="E9011">
        <v>0</v>
      </c>
      <c r="J9011">
        <v>0</v>
      </c>
      <c r="O9011">
        <v>0</v>
      </c>
      <c r="T9011">
        <v>0</v>
      </c>
    </row>
    <row r="9012" spans="1:21" x14ac:dyDescent="0.25">
      <c r="A9012" t="s">
        <v>405</v>
      </c>
      <c r="B9012">
        <v>2206</v>
      </c>
      <c r="E9012">
        <v>0</v>
      </c>
    </row>
    <row r="9013" spans="1:21" x14ac:dyDescent="0.25">
      <c r="A9013" t="s">
        <v>719</v>
      </c>
      <c r="B9013">
        <v>2206</v>
      </c>
      <c r="D9013">
        <v>0</v>
      </c>
      <c r="E9013">
        <v>0</v>
      </c>
      <c r="F9013">
        <v>0</v>
      </c>
      <c r="I9013">
        <v>0</v>
      </c>
      <c r="J9013">
        <v>0</v>
      </c>
      <c r="K9013">
        <v>0</v>
      </c>
      <c r="N9013">
        <v>0</v>
      </c>
      <c r="O9013">
        <v>0</v>
      </c>
      <c r="P9013">
        <v>0</v>
      </c>
      <c r="S9013">
        <v>0</v>
      </c>
      <c r="T9013">
        <v>0</v>
      </c>
      <c r="U9013">
        <v>0</v>
      </c>
    </row>
    <row r="9014" spans="1:21" x14ac:dyDescent="0.25">
      <c r="A9014" t="s">
        <v>34</v>
      </c>
      <c r="B9014">
        <v>2212</v>
      </c>
      <c r="D9014">
        <v>17</v>
      </c>
      <c r="E9014">
        <v>17</v>
      </c>
      <c r="F9014">
        <v>17</v>
      </c>
      <c r="I9014">
        <v>2312</v>
      </c>
      <c r="J9014">
        <v>2312</v>
      </c>
      <c r="K9014">
        <v>2312</v>
      </c>
      <c r="N9014">
        <v>344</v>
      </c>
      <c r="O9014">
        <v>344</v>
      </c>
      <c r="P9014">
        <v>344</v>
      </c>
      <c r="S9014">
        <v>2206</v>
      </c>
      <c r="T9014">
        <v>2206</v>
      </c>
      <c r="U9014">
        <v>2206</v>
      </c>
    </row>
    <row r="9015" spans="1:21" x14ac:dyDescent="0.25">
      <c r="A9015" t="s">
        <v>35</v>
      </c>
      <c r="B9015">
        <v>2212</v>
      </c>
      <c r="D9015">
        <v>344</v>
      </c>
      <c r="E9015">
        <v>2312</v>
      </c>
      <c r="F9015">
        <v>2206</v>
      </c>
      <c r="I9015">
        <v>2206</v>
      </c>
      <c r="J9015">
        <v>17</v>
      </c>
      <c r="K9015">
        <v>344</v>
      </c>
      <c r="N9015">
        <v>2312</v>
      </c>
      <c r="O9015">
        <v>2206</v>
      </c>
      <c r="P9015">
        <v>17</v>
      </c>
      <c r="S9015">
        <v>17</v>
      </c>
      <c r="T9015">
        <v>344</v>
      </c>
      <c r="U9015">
        <v>2312</v>
      </c>
    </row>
    <row r="9016" spans="1:21" x14ac:dyDescent="0.25">
      <c r="A9016" t="s">
        <v>36</v>
      </c>
      <c r="B9016">
        <v>2212</v>
      </c>
      <c r="D9016">
        <v>0</v>
      </c>
      <c r="E9016">
        <v>1</v>
      </c>
      <c r="F9016">
        <v>0</v>
      </c>
      <c r="I9016">
        <v>0</v>
      </c>
      <c r="J9016">
        <v>1</v>
      </c>
      <c r="K9016">
        <v>1</v>
      </c>
      <c r="N9016">
        <v>1</v>
      </c>
      <c r="O9016">
        <v>2</v>
      </c>
      <c r="P9016">
        <v>0</v>
      </c>
      <c r="S9016">
        <v>1</v>
      </c>
      <c r="T9016">
        <v>2</v>
      </c>
      <c r="U9016">
        <v>0</v>
      </c>
    </row>
    <row r="9017" spans="1:21" x14ac:dyDescent="0.25">
      <c r="A9017" t="s">
        <v>37</v>
      </c>
      <c r="B9017">
        <v>2212</v>
      </c>
      <c r="D9017">
        <v>0</v>
      </c>
      <c r="E9017">
        <v>3</v>
      </c>
      <c r="I9017">
        <v>0</v>
      </c>
      <c r="J9017">
        <v>1</v>
      </c>
      <c r="N9017">
        <v>0</v>
      </c>
      <c r="O9017">
        <v>2</v>
      </c>
      <c r="S9017">
        <v>0</v>
      </c>
      <c r="T9017">
        <v>2</v>
      </c>
    </row>
    <row r="9018" spans="1:21" x14ac:dyDescent="0.25">
      <c r="A9018" t="s">
        <v>38</v>
      </c>
      <c r="B9018">
        <v>2212</v>
      </c>
      <c r="D9018">
        <v>12</v>
      </c>
      <c r="E9018">
        <v>12</v>
      </c>
      <c r="F9018">
        <v>12</v>
      </c>
      <c r="I9018">
        <v>12</v>
      </c>
      <c r="J9018">
        <v>12</v>
      </c>
      <c r="K9018">
        <v>12</v>
      </c>
      <c r="N9018">
        <v>12</v>
      </c>
      <c r="O9018">
        <v>12</v>
      </c>
      <c r="P9018">
        <v>12</v>
      </c>
      <c r="S9018">
        <v>12</v>
      </c>
      <c r="T9018">
        <v>12</v>
      </c>
      <c r="U9018">
        <v>12</v>
      </c>
    </row>
    <row r="9019" spans="1:21" x14ac:dyDescent="0.25">
      <c r="A9019" t="s">
        <v>39</v>
      </c>
      <c r="B9019">
        <v>2212</v>
      </c>
      <c r="N9019">
        <v>140</v>
      </c>
      <c r="S9019">
        <v>180</v>
      </c>
    </row>
    <row r="9020" spans="1:21" x14ac:dyDescent="0.25">
      <c r="A9020" t="s">
        <v>694</v>
      </c>
      <c r="B9020">
        <v>2212</v>
      </c>
      <c r="N9020">
        <v>25</v>
      </c>
      <c r="S9020">
        <v>25</v>
      </c>
    </row>
    <row r="9021" spans="1:21" x14ac:dyDescent="0.25">
      <c r="A9021" t="s">
        <v>40</v>
      </c>
      <c r="B9021">
        <v>2212</v>
      </c>
      <c r="N9021">
        <v>1</v>
      </c>
      <c r="S9021">
        <v>1</v>
      </c>
    </row>
    <row r="9022" spans="1:21" x14ac:dyDescent="0.25">
      <c r="A9022" t="s">
        <v>41</v>
      </c>
      <c r="B9022">
        <v>2212</v>
      </c>
    </row>
    <row r="9023" spans="1:21" x14ac:dyDescent="0.25">
      <c r="A9023" t="s">
        <v>42</v>
      </c>
      <c r="B9023">
        <v>2212</v>
      </c>
      <c r="E9023">
        <v>30</v>
      </c>
      <c r="J9023">
        <v>25</v>
      </c>
      <c r="O9023">
        <v>45</v>
      </c>
      <c r="T9023">
        <v>45</v>
      </c>
    </row>
    <row r="9024" spans="1:21" x14ac:dyDescent="0.25">
      <c r="A9024" t="s">
        <v>876</v>
      </c>
      <c r="B9024">
        <v>2212</v>
      </c>
      <c r="E9024">
        <v>1</v>
      </c>
      <c r="J9024">
        <v>1</v>
      </c>
      <c r="O9024">
        <v>0</v>
      </c>
      <c r="T9024">
        <v>0</v>
      </c>
    </row>
    <row r="9025" spans="1:21" x14ac:dyDescent="0.25">
      <c r="A9025" t="s">
        <v>48</v>
      </c>
      <c r="B9025">
        <v>2212</v>
      </c>
      <c r="D9025">
        <v>1900</v>
      </c>
      <c r="E9025">
        <v>1900</v>
      </c>
      <c r="F9025">
        <v>1900</v>
      </c>
      <c r="I9025">
        <v>1900</v>
      </c>
      <c r="J9025">
        <v>1900</v>
      </c>
      <c r="K9025">
        <v>1900</v>
      </c>
      <c r="N9025">
        <v>1900</v>
      </c>
      <c r="O9025">
        <v>1900</v>
      </c>
      <c r="P9025">
        <v>1900</v>
      </c>
      <c r="S9025">
        <v>1900</v>
      </c>
      <c r="T9025">
        <v>1900</v>
      </c>
      <c r="U9025">
        <v>1900</v>
      </c>
    </row>
    <row r="9026" spans="1:21" x14ac:dyDescent="0.25">
      <c r="A9026" t="s">
        <v>696</v>
      </c>
      <c r="B9026">
        <v>2212</v>
      </c>
      <c r="D9026">
        <v>0</v>
      </c>
      <c r="E9026">
        <v>1863</v>
      </c>
      <c r="F9026">
        <v>0</v>
      </c>
      <c r="I9026">
        <v>0</v>
      </c>
      <c r="J9026">
        <v>1863</v>
      </c>
      <c r="K9026">
        <v>1863</v>
      </c>
      <c r="N9026">
        <v>1863</v>
      </c>
      <c r="O9026">
        <v>3539</v>
      </c>
      <c r="P9026">
        <v>0</v>
      </c>
      <c r="S9026">
        <v>1863</v>
      </c>
      <c r="T9026">
        <v>3539</v>
      </c>
      <c r="U9026">
        <v>0</v>
      </c>
    </row>
    <row r="9027" spans="1:21" x14ac:dyDescent="0.25">
      <c r="A9027" t="s">
        <v>50</v>
      </c>
      <c r="B9027">
        <v>2212</v>
      </c>
      <c r="D9027">
        <v>0</v>
      </c>
      <c r="E9027">
        <v>1863</v>
      </c>
      <c r="F9027">
        <v>0</v>
      </c>
      <c r="I9027">
        <v>0</v>
      </c>
      <c r="J9027">
        <v>1863</v>
      </c>
      <c r="K9027">
        <v>1863</v>
      </c>
      <c r="N9027">
        <v>1863</v>
      </c>
      <c r="O9027">
        <v>3539</v>
      </c>
      <c r="P9027">
        <v>0</v>
      </c>
      <c r="S9027">
        <v>1863</v>
      </c>
      <c r="T9027">
        <v>3539</v>
      </c>
      <c r="U9027">
        <v>0</v>
      </c>
    </row>
    <row r="9028" spans="1:21" x14ac:dyDescent="0.25">
      <c r="A9028" t="s">
        <v>697</v>
      </c>
      <c r="B9028">
        <v>2212</v>
      </c>
      <c r="D9028">
        <v>1</v>
      </c>
      <c r="E9028">
        <v>1</v>
      </c>
      <c r="F9028">
        <v>1</v>
      </c>
      <c r="I9028">
        <v>1</v>
      </c>
      <c r="J9028">
        <v>1</v>
      </c>
      <c r="K9028">
        <v>1</v>
      </c>
      <c r="N9028">
        <v>1</v>
      </c>
      <c r="O9028">
        <v>1</v>
      </c>
      <c r="P9028">
        <v>1</v>
      </c>
      <c r="S9028">
        <v>1</v>
      </c>
      <c r="T9028">
        <v>1</v>
      </c>
      <c r="U9028">
        <v>1</v>
      </c>
    </row>
    <row r="9029" spans="1:21" x14ac:dyDescent="0.25">
      <c r="A9029" t="s">
        <v>51</v>
      </c>
      <c r="B9029">
        <v>2212</v>
      </c>
      <c r="D9029">
        <v>0</v>
      </c>
      <c r="E9029">
        <v>0</v>
      </c>
      <c r="F9029">
        <v>0</v>
      </c>
      <c r="I9029">
        <v>0</v>
      </c>
      <c r="J9029">
        <v>0</v>
      </c>
      <c r="K9029">
        <v>0</v>
      </c>
      <c r="N9029">
        <v>0</v>
      </c>
      <c r="O9029">
        <v>0</v>
      </c>
      <c r="P9029">
        <v>0</v>
      </c>
      <c r="S9029">
        <v>0</v>
      </c>
      <c r="T9029">
        <v>0</v>
      </c>
      <c r="U9029">
        <v>0</v>
      </c>
    </row>
    <row r="9030" spans="1:21" x14ac:dyDescent="0.25">
      <c r="A9030" t="s">
        <v>53</v>
      </c>
      <c r="B9030">
        <v>2212</v>
      </c>
      <c r="D9030">
        <v>0</v>
      </c>
      <c r="E9030">
        <v>0</v>
      </c>
      <c r="F9030">
        <v>0</v>
      </c>
      <c r="I9030">
        <v>0</v>
      </c>
      <c r="J9030">
        <v>0</v>
      </c>
      <c r="K9030">
        <v>0</v>
      </c>
      <c r="N9030">
        <v>0</v>
      </c>
      <c r="O9030">
        <v>0</v>
      </c>
      <c r="P9030">
        <v>0</v>
      </c>
      <c r="S9030">
        <v>0</v>
      </c>
      <c r="T9030">
        <v>0</v>
      </c>
      <c r="U9030">
        <v>0</v>
      </c>
    </row>
    <row r="9031" spans="1:21" x14ac:dyDescent="0.25">
      <c r="A9031" t="s">
        <v>54</v>
      </c>
      <c r="B9031">
        <v>2212</v>
      </c>
      <c r="D9031">
        <v>0</v>
      </c>
      <c r="E9031">
        <v>0</v>
      </c>
      <c r="F9031">
        <v>0</v>
      </c>
      <c r="I9031">
        <v>0</v>
      </c>
      <c r="J9031">
        <v>0</v>
      </c>
      <c r="K9031">
        <v>0</v>
      </c>
      <c r="N9031">
        <v>0</v>
      </c>
      <c r="O9031">
        <v>0</v>
      </c>
      <c r="P9031">
        <v>0</v>
      </c>
      <c r="S9031">
        <v>0</v>
      </c>
      <c r="T9031">
        <v>0</v>
      </c>
      <c r="U9031">
        <v>0</v>
      </c>
    </row>
    <row r="9032" spans="1:21" x14ac:dyDescent="0.25">
      <c r="A9032" t="s">
        <v>55</v>
      </c>
      <c r="B9032">
        <v>2212</v>
      </c>
      <c r="D9032">
        <v>0</v>
      </c>
      <c r="E9032">
        <v>0</v>
      </c>
      <c r="F9032">
        <v>0</v>
      </c>
      <c r="I9032">
        <v>0</v>
      </c>
      <c r="J9032">
        <v>0</v>
      </c>
      <c r="K9032">
        <v>0</v>
      </c>
      <c r="N9032">
        <v>0</v>
      </c>
      <c r="O9032">
        <v>0</v>
      </c>
      <c r="P9032">
        <v>0</v>
      </c>
      <c r="S9032">
        <v>0</v>
      </c>
      <c r="T9032">
        <v>0</v>
      </c>
      <c r="U9032">
        <v>0</v>
      </c>
    </row>
    <row r="9033" spans="1:21" x14ac:dyDescent="0.25">
      <c r="A9033" t="s">
        <v>56</v>
      </c>
      <c r="B9033">
        <v>2212</v>
      </c>
      <c r="D9033">
        <v>0.92</v>
      </c>
      <c r="E9033">
        <v>0.92</v>
      </c>
      <c r="F9033">
        <v>0.92</v>
      </c>
      <c r="I9033">
        <v>0.92</v>
      </c>
      <c r="J9033">
        <v>0.92</v>
      </c>
      <c r="K9033">
        <v>0.92</v>
      </c>
      <c r="N9033">
        <v>0.92</v>
      </c>
      <c r="O9033">
        <v>0.92</v>
      </c>
      <c r="P9033">
        <v>0.92</v>
      </c>
      <c r="S9033">
        <v>0.92</v>
      </c>
      <c r="T9033">
        <v>0.92</v>
      </c>
      <c r="U9033">
        <v>0.92</v>
      </c>
    </row>
    <row r="9034" spans="1:21" x14ac:dyDescent="0.25">
      <c r="A9034" t="s">
        <v>57</v>
      </c>
      <c r="B9034">
        <v>2212</v>
      </c>
      <c r="D9034">
        <v>100</v>
      </c>
      <c r="E9034">
        <v>100</v>
      </c>
      <c r="F9034">
        <v>100</v>
      </c>
      <c r="I9034">
        <v>100</v>
      </c>
      <c r="J9034">
        <v>100</v>
      </c>
      <c r="K9034">
        <v>100</v>
      </c>
      <c r="N9034">
        <v>100</v>
      </c>
      <c r="O9034">
        <v>100</v>
      </c>
      <c r="P9034">
        <v>100</v>
      </c>
      <c r="S9034">
        <v>100</v>
      </c>
      <c r="T9034">
        <v>100</v>
      </c>
      <c r="U9034">
        <v>100</v>
      </c>
    </row>
    <row r="9035" spans="1:21" x14ac:dyDescent="0.25">
      <c r="A9035" t="s">
        <v>58</v>
      </c>
      <c r="B9035">
        <v>2212</v>
      </c>
      <c r="D9035">
        <v>2</v>
      </c>
      <c r="E9035">
        <v>2</v>
      </c>
      <c r="F9035">
        <v>2</v>
      </c>
      <c r="I9035">
        <v>2</v>
      </c>
      <c r="J9035">
        <v>2</v>
      </c>
      <c r="K9035">
        <v>2</v>
      </c>
      <c r="N9035">
        <v>2</v>
      </c>
      <c r="O9035">
        <v>2</v>
      </c>
      <c r="P9035">
        <v>2</v>
      </c>
      <c r="S9035">
        <v>2</v>
      </c>
      <c r="T9035">
        <v>2</v>
      </c>
      <c r="U9035">
        <v>2</v>
      </c>
    </row>
    <row r="9036" spans="1:21" x14ac:dyDescent="0.25">
      <c r="A9036" t="s">
        <v>59</v>
      </c>
      <c r="B9036">
        <v>2212</v>
      </c>
      <c r="D9036">
        <v>0</v>
      </c>
      <c r="E9036">
        <v>0</v>
      </c>
      <c r="F9036">
        <v>0</v>
      </c>
      <c r="I9036">
        <v>0</v>
      </c>
      <c r="J9036">
        <v>0</v>
      </c>
      <c r="K9036">
        <v>0</v>
      </c>
      <c r="N9036">
        <v>0</v>
      </c>
      <c r="O9036">
        <v>0</v>
      </c>
      <c r="P9036">
        <v>0</v>
      </c>
      <c r="S9036">
        <v>0</v>
      </c>
      <c r="T9036">
        <v>0</v>
      </c>
      <c r="U9036">
        <v>0</v>
      </c>
    </row>
    <row r="9037" spans="1:21" x14ac:dyDescent="0.25">
      <c r="A9037" t="s">
        <v>698</v>
      </c>
      <c r="B9037">
        <v>2212</v>
      </c>
      <c r="E9037">
        <v>0</v>
      </c>
      <c r="J9037">
        <v>0</v>
      </c>
      <c r="O9037">
        <v>0</v>
      </c>
      <c r="T9037">
        <v>0</v>
      </c>
    </row>
    <row r="9038" spans="1:21" x14ac:dyDescent="0.25">
      <c r="A9038" t="s">
        <v>677</v>
      </c>
      <c r="B9038">
        <v>2212</v>
      </c>
      <c r="E9038">
        <v>2640</v>
      </c>
      <c r="J9038">
        <v>5261</v>
      </c>
      <c r="O9038">
        <v>2413</v>
      </c>
      <c r="T9038">
        <v>1296</v>
      </c>
    </row>
    <row r="9039" spans="1:21" x14ac:dyDescent="0.25">
      <c r="A9039" t="s">
        <v>78</v>
      </c>
      <c r="B9039">
        <v>2212</v>
      </c>
      <c r="E9039">
        <v>60</v>
      </c>
      <c r="J9039">
        <v>143.5</v>
      </c>
      <c r="O9039">
        <v>36.6</v>
      </c>
      <c r="T9039">
        <v>19.600000000000001</v>
      </c>
    </row>
    <row r="9040" spans="1:21" x14ac:dyDescent="0.25">
      <c r="A9040" t="s">
        <v>699</v>
      </c>
      <c r="B9040">
        <v>2212</v>
      </c>
      <c r="F9040">
        <v>0</v>
      </c>
      <c r="K9040">
        <v>0</v>
      </c>
      <c r="P9040">
        <v>0</v>
      </c>
      <c r="U9040">
        <v>0</v>
      </c>
    </row>
    <row r="9041" spans="1:21" x14ac:dyDescent="0.25">
      <c r="A9041" t="s">
        <v>700</v>
      </c>
      <c r="B9041">
        <v>2212</v>
      </c>
      <c r="D9041">
        <v>0</v>
      </c>
      <c r="E9041">
        <v>0</v>
      </c>
      <c r="F9041">
        <v>1</v>
      </c>
      <c r="I9041">
        <v>0</v>
      </c>
      <c r="J9041">
        <v>0</v>
      </c>
      <c r="K9041">
        <v>1</v>
      </c>
      <c r="N9041">
        <v>0</v>
      </c>
      <c r="O9041">
        <v>0</v>
      </c>
      <c r="P9041">
        <v>1</v>
      </c>
      <c r="S9041">
        <v>0</v>
      </c>
      <c r="T9041">
        <v>0</v>
      </c>
      <c r="U9041">
        <v>1</v>
      </c>
    </row>
    <row r="9042" spans="1:21" x14ac:dyDescent="0.25">
      <c r="A9042" t="s">
        <v>701</v>
      </c>
      <c r="B9042">
        <v>2212</v>
      </c>
      <c r="D9042">
        <v>0</v>
      </c>
      <c r="E9042">
        <v>0</v>
      </c>
      <c r="F9042">
        <v>0</v>
      </c>
      <c r="I9042">
        <v>0</v>
      </c>
      <c r="J9042">
        <v>0</v>
      </c>
      <c r="K9042">
        <v>0</v>
      </c>
      <c r="N9042">
        <v>0</v>
      </c>
      <c r="O9042">
        <v>0</v>
      </c>
      <c r="P9042">
        <v>0</v>
      </c>
      <c r="S9042">
        <v>0</v>
      </c>
      <c r="T9042">
        <v>0</v>
      </c>
      <c r="U9042">
        <v>0</v>
      </c>
    </row>
    <row r="9043" spans="1:21" x14ac:dyDescent="0.25">
      <c r="A9043" t="s">
        <v>52</v>
      </c>
      <c r="B9043">
        <v>2212</v>
      </c>
      <c r="D9043">
        <v>1</v>
      </c>
      <c r="E9043">
        <v>1</v>
      </c>
      <c r="F9043">
        <v>1</v>
      </c>
      <c r="I9043">
        <v>1</v>
      </c>
      <c r="J9043">
        <v>1</v>
      </c>
      <c r="K9043">
        <v>1</v>
      </c>
      <c r="N9043">
        <v>1</v>
      </c>
      <c r="O9043">
        <v>1</v>
      </c>
      <c r="P9043">
        <v>1</v>
      </c>
      <c r="S9043">
        <v>1</v>
      </c>
      <c r="T9043">
        <v>1</v>
      </c>
      <c r="U9043">
        <v>1</v>
      </c>
    </row>
    <row r="9044" spans="1:21" x14ac:dyDescent="0.25">
      <c r="A9044" t="s">
        <v>702</v>
      </c>
      <c r="B9044">
        <v>2212</v>
      </c>
      <c r="D9044">
        <v>15</v>
      </c>
      <c r="E9044">
        <v>60</v>
      </c>
      <c r="F9044">
        <v>9</v>
      </c>
      <c r="I9044">
        <v>15</v>
      </c>
      <c r="J9044">
        <v>60</v>
      </c>
      <c r="K9044">
        <v>9</v>
      </c>
      <c r="N9044">
        <v>15</v>
      </c>
      <c r="O9044">
        <v>60</v>
      </c>
      <c r="P9044">
        <v>9</v>
      </c>
      <c r="S9044">
        <v>15</v>
      </c>
      <c r="T9044">
        <v>60</v>
      </c>
      <c r="U9044">
        <v>9</v>
      </c>
    </row>
    <row r="9045" spans="1:21" x14ac:dyDescent="0.25">
      <c r="A9045" t="s">
        <v>43</v>
      </c>
      <c r="B9045">
        <v>2212</v>
      </c>
      <c r="D9045">
        <v>50</v>
      </c>
      <c r="E9045">
        <v>50</v>
      </c>
      <c r="I9045">
        <v>50</v>
      </c>
      <c r="J9045">
        <v>50</v>
      </c>
      <c r="K9045">
        <v>50</v>
      </c>
      <c r="N9045">
        <v>50</v>
      </c>
      <c r="O9045">
        <v>50</v>
      </c>
      <c r="S9045">
        <v>50</v>
      </c>
      <c r="T9045">
        <v>50</v>
      </c>
    </row>
    <row r="9046" spans="1:21" x14ac:dyDescent="0.25">
      <c r="A9046" t="s">
        <v>44</v>
      </c>
      <c r="B9046">
        <v>2212</v>
      </c>
      <c r="D9046">
        <v>0</v>
      </c>
      <c r="E9046">
        <v>0</v>
      </c>
      <c r="I9046">
        <v>0</v>
      </c>
      <c r="J9046">
        <v>0</v>
      </c>
      <c r="K9046">
        <v>0</v>
      </c>
      <c r="N9046">
        <v>0</v>
      </c>
      <c r="O9046">
        <v>0</v>
      </c>
      <c r="S9046">
        <v>0</v>
      </c>
      <c r="T9046">
        <v>0</v>
      </c>
    </row>
    <row r="9047" spans="1:21" x14ac:dyDescent="0.25">
      <c r="A9047" t="s">
        <v>718</v>
      </c>
      <c r="B9047">
        <v>2212</v>
      </c>
      <c r="E9047">
        <v>0</v>
      </c>
      <c r="J9047">
        <v>0</v>
      </c>
      <c r="O9047">
        <v>0</v>
      </c>
      <c r="T9047">
        <v>0</v>
      </c>
    </row>
    <row r="9048" spans="1:21" x14ac:dyDescent="0.25">
      <c r="A9048" t="s">
        <v>405</v>
      </c>
      <c r="B9048">
        <v>2212</v>
      </c>
      <c r="E9048">
        <v>0</v>
      </c>
    </row>
    <row r="9049" spans="1:21" x14ac:dyDescent="0.25">
      <c r="A9049" t="s">
        <v>719</v>
      </c>
      <c r="B9049">
        <v>2212</v>
      </c>
      <c r="D9049">
        <v>0</v>
      </c>
      <c r="E9049">
        <v>0</v>
      </c>
      <c r="F9049">
        <v>0</v>
      </c>
      <c r="I9049">
        <v>0</v>
      </c>
      <c r="J9049">
        <v>0</v>
      </c>
      <c r="K9049">
        <v>0</v>
      </c>
      <c r="N9049">
        <v>0</v>
      </c>
      <c r="O9049">
        <v>0</v>
      </c>
      <c r="P9049">
        <v>0</v>
      </c>
      <c r="S9049">
        <v>0</v>
      </c>
      <c r="T9049">
        <v>0</v>
      </c>
      <c r="U9049">
        <v>0</v>
      </c>
    </row>
    <row r="9050" spans="1:21" x14ac:dyDescent="0.25">
      <c r="A9050" t="s">
        <v>34</v>
      </c>
      <c r="B9050">
        <v>2950</v>
      </c>
      <c r="D9050">
        <v>2900</v>
      </c>
      <c r="E9050">
        <v>2900</v>
      </c>
      <c r="F9050">
        <v>2900</v>
      </c>
      <c r="I9050">
        <v>2975</v>
      </c>
      <c r="J9050">
        <v>2975</v>
      </c>
      <c r="K9050">
        <v>2975</v>
      </c>
      <c r="N9050">
        <v>120</v>
      </c>
      <c r="O9050">
        <v>120</v>
      </c>
      <c r="P9050">
        <v>120</v>
      </c>
      <c r="S9050">
        <v>307</v>
      </c>
      <c r="T9050">
        <v>307</v>
      </c>
      <c r="U9050">
        <v>307</v>
      </c>
    </row>
    <row r="9051" spans="1:21" x14ac:dyDescent="0.25">
      <c r="A9051" t="s">
        <v>35</v>
      </c>
      <c r="B9051">
        <v>2950</v>
      </c>
      <c r="D9051">
        <v>120</v>
      </c>
      <c r="E9051">
        <v>2975</v>
      </c>
      <c r="F9051">
        <v>307</v>
      </c>
      <c r="I9051">
        <v>307</v>
      </c>
      <c r="J9051">
        <v>2900</v>
      </c>
      <c r="K9051">
        <v>120</v>
      </c>
      <c r="N9051">
        <v>2975</v>
      </c>
      <c r="O9051">
        <v>307</v>
      </c>
      <c r="P9051">
        <v>2900</v>
      </c>
      <c r="S9051">
        <v>2900</v>
      </c>
      <c r="T9051">
        <v>120</v>
      </c>
      <c r="U9051">
        <v>2975</v>
      </c>
    </row>
    <row r="9052" spans="1:21" x14ac:dyDescent="0.25">
      <c r="A9052" t="s">
        <v>36</v>
      </c>
      <c r="B9052">
        <v>2950</v>
      </c>
      <c r="D9052">
        <v>1</v>
      </c>
      <c r="E9052">
        <v>3</v>
      </c>
      <c r="F9052">
        <v>1</v>
      </c>
      <c r="I9052">
        <v>1</v>
      </c>
      <c r="J9052">
        <v>3</v>
      </c>
      <c r="K9052">
        <v>1</v>
      </c>
      <c r="N9052">
        <v>1</v>
      </c>
      <c r="O9052">
        <v>1</v>
      </c>
      <c r="P9052">
        <v>1</v>
      </c>
      <c r="S9052">
        <v>1</v>
      </c>
      <c r="T9052">
        <v>1</v>
      </c>
      <c r="U9052">
        <v>1</v>
      </c>
    </row>
    <row r="9053" spans="1:21" x14ac:dyDescent="0.25">
      <c r="A9053" t="s">
        <v>37</v>
      </c>
      <c r="B9053">
        <v>2950</v>
      </c>
      <c r="D9053">
        <v>0</v>
      </c>
      <c r="E9053">
        <v>0</v>
      </c>
      <c r="I9053">
        <v>0</v>
      </c>
      <c r="J9053">
        <v>0</v>
      </c>
      <c r="N9053">
        <v>0</v>
      </c>
      <c r="O9053">
        <v>0</v>
      </c>
      <c r="S9053">
        <v>0</v>
      </c>
      <c r="T9053">
        <v>0</v>
      </c>
    </row>
    <row r="9054" spans="1:21" x14ac:dyDescent="0.25">
      <c r="A9054" t="s">
        <v>38</v>
      </c>
      <c r="B9054">
        <v>2950</v>
      </c>
      <c r="D9054">
        <v>12</v>
      </c>
      <c r="E9054">
        <v>12</v>
      </c>
      <c r="F9054">
        <v>12</v>
      </c>
      <c r="I9054">
        <v>12</v>
      </c>
      <c r="J9054">
        <v>12</v>
      </c>
      <c r="K9054">
        <v>12</v>
      </c>
      <c r="N9054">
        <v>12</v>
      </c>
      <c r="O9054">
        <v>12</v>
      </c>
      <c r="P9054">
        <v>12</v>
      </c>
      <c r="S9054">
        <v>12</v>
      </c>
      <c r="T9054">
        <v>12</v>
      </c>
      <c r="U9054">
        <v>12</v>
      </c>
    </row>
    <row r="9055" spans="1:21" x14ac:dyDescent="0.25">
      <c r="A9055" t="s">
        <v>39</v>
      </c>
      <c r="B9055">
        <v>2950</v>
      </c>
      <c r="D9055">
        <v>235</v>
      </c>
      <c r="F9055">
        <v>190</v>
      </c>
      <c r="I9055">
        <v>200</v>
      </c>
      <c r="N9055">
        <v>205</v>
      </c>
      <c r="P9055">
        <v>205</v>
      </c>
      <c r="S9055">
        <v>205</v>
      </c>
      <c r="U9055">
        <v>200</v>
      </c>
    </row>
    <row r="9056" spans="1:21" x14ac:dyDescent="0.25">
      <c r="A9056" t="s">
        <v>694</v>
      </c>
      <c r="B9056">
        <v>2950</v>
      </c>
      <c r="D9056">
        <v>25</v>
      </c>
      <c r="F9056">
        <v>25</v>
      </c>
      <c r="I9056">
        <v>25</v>
      </c>
      <c r="N9056">
        <v>25</v>
      </c>
      <c r="P9056">
        <v>25</v>
      </c>
      <c r="S9056">
        <v>25</v>
      </c>
      <c r="U9056">
        <v>25</v>
      </c>
    </row>
    <row r="9057" spans="1:21" x14ac:dyDescent="0.25">
      <c r="A9057" t="s">
        <v>40</v>
      </c>
      <c r="B9057">
        <v>2950</v>
      </c>
      <c r="D9057">
        <v>1</v>
      </c>
      <c r="F9057">
        <v>1</v>
      </c>
      <c r="I9057">
        <v>1</v>
      </c>
      <c r="N9057">
        <v>1</v>
      </c>
      <c r="P9057">
        <v>1</v>
      </c>
      <c r="S9057">
        <v>1</v>
      </c>
      <c r="U9057">
        <v>1</v>
      </c>
    </row>
    <row r="9058" spans="1:21" x14ac:dyDescent="0.25">
      <c r="A9058" t="s">
        <v>41</v>
      </c>
      <c r="B9058">
        <v>2950</v>
      </c>
    </row>
    <row r="9059" spans="1:21" x14ac:dyDescent="0.25">
      <c r="A9059" t="s">
        <v>42</v>
      </c>
      <c r="B9059">
        <v>2950</v>
      </c>
      <c r="E9059">
        <v>40</v>
      </c>
      <c r="J9059">
        <v>40</v>
      </c>
      <c r="O9059">
        <v>25</v>
      </c>
      <c r="T9059">
        <v>25</v>
      </c>
    </row>
    <row r="9060" spans="1:21" x14ac:dyDescent="0.25">
      <c r="A9060" t="s">
        <v>45</v>
      </c>
      <c r="B9060">
        <v>2950</v>
      </c>
      <c r="D9060">
        <v>7</v>
      </c>
      <c r="E9060">
        <v>4</v>
      </c>
      <c r="I9060">
        <v>3</v>
      </c>
      <c r="J9060">
        <v>8</v>
      </c>
      <c r="O9060">
        <v>6</v>
      </c>
      <c r="T9060">
        <v>2</v>
      </c>
    </row>
    <row r="9061" spans="1:21" x14ac:dyDescent="0.25">
      <c r="A9061" t="s">
        <v>46</v>
      </c>
      <c r="B9061">
        <v>2950</v>
      </c>
      <c r="D9061">
        <v>4</v>
      </c>
      <c r="F9061">
        <v>4</v>
      </c>
      <c r="I9061">
        <v>8</v>
      </c>
      <c r="K9061">
        <v>8</v>
      </c>
      <c r="N9061">
        <v>6</v>
      </c>
      <c r="P9061">
        <v>6</v>
      </c>
      <c r="S9061">
        <v>2</v>
      </c>
      <c r="U9061">
        <v>2</v>
      </c>
    </row>
    <row r="9062" spans="1:21" x14ac:dyDescent="0.25">
      <c r="A9062" t="s">
        <v>49</v>
      </c>
      <c r="B9062">
        <v>2950</v>
      </c>
      <c r="D9062">
        <v>4</v>
      </c>
      <c r="E9062">
        <v>4</v>
      </c>
      <c r="F9062">
        <v>4</v>
      </c>
      <c r="I9062">
        <v>4</v>
      </c>
      <c r="J9062">
        <v>4</v>
      </c>
      <c r="K9062">
        <v>5</v>
      </c>
      <c r="N9062">
        <v>5</v>
      </c>
      <c r="O9062">
        <v>5</v>
      </c>
      <c r="P9062">
        <v>5</v>
      </c>
      <c r="S9062">
        <v>5</v>
      </c>
      <c r="T9062">
        <v>5</v>
      </c>
      <c r="U9062">
        <v>5</v>
      </c>
    </row>
    <row r="9063" spans="1:21" x14ac:dyDescent="0.25">
      <c r="A9063" t="s">
        <v>695</v>
      </c>
      <c r="B9063">
        <v>2950</v>
      </c>
      <c r="D9063">
        <v>-2</v>
      </c>
      <c r="E9063">
        <v>-2</v>
      </c>
      <c r="F9063">
        <v>-2</v>
      </c>
      <c r="I9063">
        <v>-2</v>
      </c>
      <c r="J9063">
        <v>-2</v>
      </c>
      <c r="K9063">
        <v>-1</v>
      </c>
      <c r="N9063">
        <v>-2</v>
      </c>
      <c r="O9063">
        <v>-2</v>
      </c>
      <c r="P9063">
        <v>-2</v>
      </c>
      <c r="S9063">
        <v>-2</v>
      </c>
      <c r="T9063">
        <v>-2</v>
      </c>
      <c r="U9063">
        <v>-2</v>
      </c>
    </row>
    <row r="9064" spans="1:21" x14ac:dyDescent="0.25">
      <c r="A9064" t="s">
        <v>48</v>
      </c>
      <c r="B9064">
        <v>2950</v>
      </c>
      <c r="D9064">
        <v>1900</v>
      </c>
      <c r="E9064">
        <v>1900</v>
      </c>
      <c r="F9064">
        <v>1900</v>
      </c>
      <c r="I9064">
        <v>1900</v>
      </c>
      <c r="J9064">
        <v>1900</v>
      </c>
      <c r="K9064">
        <v>1900</v>
      </c>
      <c r="N9064">
        <v>1900</v>
      </c>
      <c r="O9064">
        <v>1900</v>
      </c>
      <c r="P9064">
        <v>1900</v>
      </c>
      <c r="S9064">
        <v>1900</v>
      </c>
      <c r="T9064">
        <v>1900</v>
      </c>
      <c r="U9064">
        <v>1900</v>
      </c>
    </row>
    <row r="9065" spans="1:21" x14ac:dyDescent="0.25">
      <c r="A9065" t="s">
        <v>696</v>
      </c>
      <c r="B9065">
        <v>2950</v>
      </c>
      <c r="D9065">
        <v>1770</v>
      </c>
      <c r="E9065">
        <v>5085</v>
      </c>
      <c r="F9065">
        <v>1583</v>
      </c>
      <c r="I9065">
        <v>1770</v>
      </c>
      <c r="J9065">
        <v>5085</v>
      </c>
      <c r="K9065">
        <v>1583</v>
      </c>
      <c r="N9065">
        <v>1770</v>
      </c>
      <c r="O9065">
        <v>1863</v>
      </c>
      <c r="P9065">
        <v>1583</v>
      </c>
      <c r="S9065">
        <v>1770</v>
      </c>
      <c r="T9065">
        <v>1863</v>
      </c>
      <c r="U9065">
        <v>1583</v>
      </c>
    </row>
    <row r="9066" spans="1:21" x14ac:dyDescent="0.25">
      <c r="A9066" t="s">
        <v>50</v>
      </c>
      <c r="B9066">
        <v>2950</v>
      </c>
      <c r="D9066">
        <v>406</v>
      </c>
      <c r="E9066">
        <v>5085</v>
      </c>
      <c r="F9066">
        <v>1583</v>
      </c>
      <c r="I9066">
        <v>354</v>
      </c>
      <c r="J9066">
        <v>5085</v>
      </c>
      <c r="K9066">
        <v>1583</v>
      </c>
      <c r="N9066">
        <v>1395</v>
      </c>
      <c r="O9066">
        <v>1863</v>
      </c>
      <c r="P9066">
        <v>1583</v>
      </c>
      <c r="S9066">
        <v>1395</v>
      </c>
      <c r="T9066">
        <v>1863</v>
      </c>
      <c r="U9066">
        <v>1583</v>
      </c>
    </row>
    <row r="9067" spans="1:21" x14ac:dyDescent="0.25">
      <c r="A9067" t="s">
        <v>697</v>
      </c>
      <c r="B9067">
        <v>2950</v>
      </c>
      <c r="D9067">
        <v>1</v>
      </c>
      <c r="E9067">
        <v>1</v>
      </c>
      <c r="F9067">
        <v>1</v>
      </c>
      <c r="I9067">
        <v>1</v>
      </c>
      <c r="J9067">
        <v>1</v>
      </c>
      <c r="K9067">
        <v>1</v>
      </c>
      <c r="N9067">
        <v>1</v>
      </c>
      <c r="O9067">
        <v>1</v>
      </c>
      <c r="P9067">
        <v>1</v>
      </c>
      <c r="S9067">
        <v>1</v>
      </c>
      <c r="T9067">
        <v>1</v>
      </c>
      <c r="U9067">
        <v>1</v>
      </c>
    </row>
    <row r="9068" spans="1:21" x14ac:dyDescent="0.25">
      <c r="A9068" t="s">
        <v>51</v>
      </c>
      <c r="B9068">
        <v>2950</v>
      </c>
      <c r="D9068">
        <v>0</v>
      </c>
      <c r="E9068">
        <v>0</v>
      </c>
      <c r="F9068">
        <v>91</v>
      </c>
      <c r="I9068">
        <v>0</v>
      </c>
      <c r="J9068">
        <v>0</v>
      </c>
      <c r="K9068">
        <v>91</v>
      </c>
      <c r="N9068">
        <v>0</v>
      </c>
      <c r="O9068">
        <v>0</v>
      </c>
      <c r="P9068">
        <v>82</v>
      </c>
      <c r="S9068">
        <v>0</v>
      </c>
      <c r="T9068">
        <v>0</v>
      </c>
      <c r="U9068">
        <v>104</v>
      </c>
    </row>
    <row r="9069" spans="1:21" x14ac:dyDescent="0.25">
      <c r="A9069" t="s">
        <v>53</v>
      </c>
      <c r="B9069">
        <v>2950</v>
      </c>
      <c r="D9069">
        <v>150</v>
      </c>
      <c r="E9069">
        <v>1200</v>
      </c>
      <c r="F9069">
        <v>50</v>
      </c>
      <c r="I9069">
        <v>60</v>
      </c>
      <c r="J9069">
        <v>1056</v>
      </c>
      <c r="K9069">
        <v>36</v>
      </c>
      <c r="N9069">
        <v>5</v>
      </c>
      <c r="O9069">
        <v>12</v>
      </c>
      <c r="P9069">
        <v>36</v>
      </c>
      <c r="S9069">
        <v>12</v>
      </c>
      <c r="T9069">
        <v>12</v>
      </c>
      <c r="U9069">
        <v>96</v>
      </c>
    </row>
    <row r="9070" spans="1:21" x14ac:dyDescent="0.25">
      <c r="A9070" t="s">
        <v>54</v>
      </c>
      <c r="B9070">
        <v>2950</v>
      </c>
      <c r="D9070">
        <v>0</v>
      </c>
      <c r="E9070">
        <v>0</v>
      </c>
      <c r="F9070">
        <v>0</v>
      </c>
      <c r="I9070">
        <v>0</v>
      </c>
      <c r="J9070">
        <v>0</v>
      </c>
      <c r="K9070">
        <v>0</v>
      </c>
      <c r="N9070">
        <v>0</v>
      </c>
      <c r="O9070">
        <v>0</v>
      </c>
      <c r="P9070">
        <v>0</v>
      </c>
      <c r="S9070">
        <v>0</v>
      </c>
      <c r="T9070">
        <v>0</v>
      </c>
      <c r="U9070">
        <v>0</v>
      </c>
    </row>
    <row r="9071" spans="1:21" x14ac:dyDescent="0.25">
      <c r="A9071" t="s">
        <v>55</v>
      </c>
      <c r="B9071">
        <v>2950</v>
      </c>
      <c r="D9071">
        <v>0</v>
      </c>
      <c r="E9071">
        <v>0</v>
      </c>
      <c r="F9071">
        <v>0</v>
      </c>
      <c r="I9071">
        <v>0</v>
      </c>
      <c r="J9071">
        <v>0</v>
      </c>
      <c r="K9071">
        <v>0</v>
      </c>
      <c r="N9071">
        <v>0</v>
      </c>
      <c r="O9071">
        <v>0</v>
      </c>
      <c r="P9071">
        <v>0</v>
      </c>
      <c r="S9071">
        <v>0</v>
      </c>
      <c r="T9071">
        <v>0</v>
      </c>
      <c r="U9071">
        <v>0</v>
      </c>
    </row>
    <row r="9072" spans="1:21" x14ac:dyDescent="0.25">
      <c r="A9072" t="s">
        <v>56</v>
      </c>
      <c r="B9072">
        <v>2950</v>
      </c>
      <c r="D9072">
        <v>0.92</v>
      </c>
      <c r="E9072">
        <v>0.92</v>
      </c>
      <c r="F9072">
        <v>0.92</v>
      </c>
      <c r="I9072">
        <v>0.92</v>
      </c>
      <c r="J9072">
        <v>0.92</v>
      </c>
      <c r="K9072">
        <v>0.92</v>
      </c>
      <c r="N9072">
        <v>0.92</v>
      </c>
      <c r="O9072">
        <v>0.92</v>
      </c>
      <c r="P9072">
        <v>0.92</v>
      </c>
      <c r="S9072">
        <v>0.92</v>
      </c>
      <c r="T9072">
        <v>0.92</v>
      </c>
      <c r="U9072">
        <v>0.92</v>
      </c>
    </row>
    <row r="9073" spans="1:21" x14ac:dyDescent="0.25">
      <c r="A9073" t="s">
        <v>57</v>
      </c>
      <c r="B9073">
        <v>2950</v>
      </c>
      <c r="D9073">
        <v>100</v>
      </c>
      <c r="E9073">
        <v>100</v>
      </c>
      <c r="F9073">
        <v>100</v>
      </c>
      <c r="I9073">
        <v>100</v>
      </c>
      <c r="J9073">
        <v>100</v>
      </c>
      <c r="K9073">
        <v>100</v>
      </c>
      <c r="N9073">
        <v>100</v>
      </c>
      <c r="O9073">
        <v>100</v>
      </c>
      <c r="P9073">
        <v>100</v>
      </c>
      <c r="S9073">
        <v>100</v>
      </c>
      <c r="T9073">
        <v>100</v>
      </c>
      <c r="U9073">
        <v>100</v>
      </c>
    </row>
    <row r="9074" spans="1:21" x14ac:dyDescent="0.25">
      <c r="A9074" t="s">
        <v>58</v>
      </c>
      <c r="B9074">
        <v>2950</v>
      </c>
      <c r="D9074">
        <v>2</v>
      </c>
      <c r="E9074">
        <v>2</v>
      </c>
      <c r="F9074">
        <v>2</v>
      </c>
      <c r="I9074">
        <v>2</v>
      </c>
      <c r="J9074">
        <v>2</v>
      </c>
      <c r="K9074">
        <v>2</v>
      </c>
      <c r="N9074">
        <v>2</v>
      </c>
      <c r="O9074">
        <v>2</v>
      </c>
      <c r="P9074">
        <v>2</v>
      </c>
      <c r="S9074">
        <v>2</v>
      </c>
      <c r="T9074">
        <v>2</v>
      </c>
      <c r="U9074">
        <v>2</v>
      </c>
    </row>
    <row r="9075" spans="1:21" x14ac:dyDescent="0.25">
      <c r="A9075" t="s">
        <v>59</v>
      </c>
      <c r="B9075">
        <v>2950</v>
      </c>
      <c r="D9075">
        <v>0</v>
      </c>
      <c r="E9075">
        <v>0</v>
      </c>
      <c r="F9075">
        <v>0</v>
      </c>
      <c r="I9075">
        <v>0</v>
      </c>
      <c r="J9075">
        <v>0</v>
      </c>
      <c r="K9075">
        <v>0</v>
      </c>
      <c r="N9075">
        <v>0</v>
      </c>
      <c r="O9075">
        <v>0</v>
      </c>
      <c r="P9075">
        <v>0</v>
      </c>
      <c r="S9075">
        <v>0</v>
      </c>
      <c r="T9075">
        <v>0</v>
      </c>
      <c r="U9075">
        <v>0</v>
      </c>
    </row>
    <row r="9076" spans="1:21" x14ac:dyDescent="0.25">
      <c r="A9076" t="s">
        <v>698</v>
      </c>
      <c r="B9076">
        <v>2950</v>
      </c>
      <c r="E9076">
        <v>0</v>
      </c>
      <c r="J9076">
        <v>0</v>
      </c>
      <c r="O9076">
        <v>0</v>
      </c>
      <c r="T9076">
        <v>0</v>
      </c>
    </row>
    <row r="9077" spans="1:21" x14ac:dyDescent="0.25">
      <c r="A9077" t="s">
        <v>677</v>
      </c>
      <c r="B9077">
        <v>2950</v>
      </c>
      <c r="E9077">
        <v>2530</v>
      </c>
      <c r="J9077">
        <v>1400</v>
      </c>
      <c r="O9077">
        <v>821</v>
      </c>
      <c r="T9077">
        <v>964</v>
      </c>
    </row>
    <row r="9078" spans="1:21" x14ac:dyDescent="0.25">
      <c r="A9078" t="s">
        <v>78</v>
      </c>
      <c r="B9078">
        <v>2950</v>
      </c>
      <c r="E9078">
        <v>43.1</v>
      </c>
      <c r="J9078">
        <v>23.9</v>
      </c>
      <c r="O9078">
        <v>22.4</v>
      </c>
      <c r="T9078">
        <v>26.3</v>
      </c>
    </row>
    <row r="9079" spans="1:21" x14ac:dyDescent="0.25">
      <c r="A9079" t="s">
        <v>699</v>
      </c>
      <c r="B9079">
        <v>2950</v>
      </c>
      <c r="F9079">
        <v>0</v>
      </c>
      <c r="K9079">
        <v>0</v>
      </c>
      <c r="P9079">
        <v>0</v>
      </c>
      <c r="U9079">
        <v>0</v>
      </c>
    </row>
    <row r="9080" spans="1:21" x14ac:dyDescent="0.25">
      <c r="A9080" t="s">
        <v>700</v>
      </c>
      <c r="B9080">
        <v>2950</v>
      </c>
      <c r="D9080">
        <v>0</v>
      </c>
      <c r="E9080">
        <v>0</v>
      </c>
      <c r="F9080">
        <v>1</v>
      </c>
      <c r="I9080">
        <v>0</v>
      </c>
      <c r="J9080">
        <v>0</v>
      </c>
      <c r="K9080">
        <v>1</v>
      </c>
      <c r="N9080">
        <v>0</v>
      </c>
      <c r="O9080">
        <v>0</v>
      </c>
      <c r="P9080">
        <v>1</v>
      </c>
      <c r="S9080">
        <v>0</v>
      </c>
      <c r="T9080">
        <v>0</v>
      </c>
      <c r="U9080">
        <v>1</v>
      </c>
    </row>
    <row r="9081" spans="1:21" x14ac:dyDescent="0.25">
      <c r="A9081" t="s">
        <v>701</v>
      </c>
      <c r="B9081">
        <v>2950</v>
      </c>
      <c r="D9081">
        <v>0</v>
      </c>
      <c r="E9081">
        <v>0</v>
      </c>
      <c r="F9081">
        <v>0</v>
      </c>
      <c r="I9081">
        <v>0</v>
      </c>
      <c r="J9081">
        <v>0</v>
      </c>
      <c r="K9081">
        <v>0</v>
      </c>
      <c r="N9081">
        <v>0</v>
      </c>
      <c r="O9081">
        <v>0</v>
      </c>
      <c r="P9081">
        <v>0</v>
      </c>
      <c r="S9081">
        <v>0</v>
      </c>
      <c r="T9081">
        <v>0</v>
      </c>
      <c r="U9081">
        <v>0</v>
      </c>
    </row>
    <row r="9082" spans="1:21" x14ac:dyDescent="0.25">
      <c r="A9082" t="s">
        <v>52</v>
      </c>
      <c r="B9082">
        <v>2950</v>
      </c>
      <c r="D9082">
        <v>1</v>
      </c>
      <c r="E9082">
        <v>1</v>
      </c>
      <c r="F9082">
        <v>1</v>
      </c>
      <c r="I9082">
        <v>1</v>
      </c>
      <c r="J9082">
        <v>1</v>
      </c>
      <c r="K9082">
        <v>1</v>
      </c>
      <c r="N9082">
        <v>1</v>
      </c>
      <c r="O9082">
        <v>1</v>
      </c>
      <c r="P9082">
        <v>1</v>
      </c>
      <c r="S9082">
        <v>1</v>
      </c>
      <c r="T9082">
        <v>1</v>
      </c>
      <c r="U9082">
        <v>1</v>
      </c>
    </row>
    <row r="9083" spans="1:21" x14ac:dyDescent="0.25">
      <c r="A9083" t="s">
        <v>702</v>
      </c>
      <c r="B9083">
        <v>2950</v>
      </c>
      <c r="D9083">
        <v>15</v>
      </c>
      <c r="E9083">
        <v>60</v>
      </c>
      <c r="F9083">
        <v>9</v>
      </c>
      <c r="I9083">
        <v>15</v>
      </c>
      <c r="J9083">
        <v>60</v>
      </c>
      <c r="K9083">
        <v>9</v>
      </c>
      <c r="N9083">
        <v>15</v>
      </c>
      <c r="O9083">
        <v>60</v>
      </c>
      <c r="P9083">
        <v>9</v>
      </c>
      <c r="S9083">
        <v>15</v>
      </c>
      <c r="T9083">
        <v>60</v>
      </c>
      <c r="U9083">
        <v>9</v>
      </c>
    </row>
    <row r="9084" spans="1:21" x14ac:dyDescent="0.25">
      <c r="A9084" t="s">
        <v>43</v>
      </c>
      <c r="B9084">
        <v>2950</v>
      </c>
      <c r="D9084">
        <v>80</v>
      </c>
      <c r="E9084">
        <v>0</v>
      </c>
      <c r="F9084">
        <v>0</v>
      </c>
      <c r="I9084">
        <v>80</v>
      </c>
      <c r="J9084">
        <v>0</v>
      </c>
      <c r="K9084">
        <v>50</v>
      </c>
      <c r="N9084">
        <v>35</v>
      </c>
      <c r="O9084">
        <v>35</v>
      </c>
      <c r="P9084">
        <v>26</v>
      </c>
      <c r="S9084">
        <v>35</v>
      </c>
      <c r="T9084">
        <v>35</v>
      </c>
      <c r="U9084">
        <v>26</v>
      </c>
    </row>
    <row r="9085" spans="1:21" x14ac:dyDescent="0.25">
      <c r="A9085" t="s">
        <v>44</v>
      </c>
      <c r="B9085">
        <v>2950</v>
      </c>
      <c r="D9085">
        <v>50</v>
      </c>
      <c r="E9085">
        <v>0</v>
      </c>
      <c r="F9085">
        <v>0</v>
      </c>
      <c r="I9085">
        <v>50</v>
      </c>
      <c r="J9085">
        <v>0</v>
      </c>
      <c r="K9085">
        <v>0</v>
      </c>
      <c r="N9085">
        <v>5</v>
      </c>
      <c r="O9085">
        <v>5</v>
      </c>
      <c r="P9085">
        <v>20</v>
      </c>
      <c r="S9085">
        <v>5</v>
      </c>
      <c r="T9085">
        <v>5</v>
      </c>
      <c r="U9085">
        <v>20</v>
      </c>
    </row>
    <row r="9086" spans="1:21" x14ac:dyDescent="0.25">
      <c r="A9086" t="s">
        <v>47</v>
      </c>
      <c r="B9086">
        <v>2950</v>
      </c>
      <c r="D9086">
        <v>7</v>
      </c>
      <c r="E9086">
        <v>4</v>
      </c>
      <c r="F9086">
        <v>4</v>
      </c>
      <c r="I9086">
        <v>3</v>
      </c>
      <c r="J9086">
        <v>8</v>
      </c>
      <c r="K9086">
        <v>8</v>
      </c>
      <c r="N9086">
        <v>6</v>
      </c>
      <c r="O9086">
        <v>6</v>
      </c>
      <c r="P9086">
        <v>6</v>
      </c>
      <c r="S9086">
        <v>2</v>
      </c>
      <c r="T9086">
        <v>2</v>
      </c>
      <c r="U9086">
        <v>2</v>
      </c>
    </row>
    <row r="9087" spans="1:21" x14ac:dyDescent="0.25">
      <c r="A9087" t="s">
        <v>703</v>
      </c>
      <c r="B9087">
        <v>2950</v>
      </c>
      <c r="D9087">
        <v>0</v>
      </c>
      <c r="E9087">
        <v>0</v>
      </c>
      <c r="F9087">
        <v>0</v>
      </c>
      <c r="I9087">
        <v>0</v>
      </c>
      <c r="J9087">
        <v>0</v>
      </c>
      <c r="K9087">
        <v>0</v>
      </c>
      <c r="N9087">
        <v>0</v>
      </c>
      <c r="O9087">
        <v>0</v>
      </c>
      <c r="P9087">
        <v>0</v>
      </c>
      <c r="S9087">
        <v>0</v>
      </c>
      <c r="T9087">
        <v>0</v>
      </c>
      <c r="U9087">
        <v>0</v>
      </c>
    </row>
    <row r="9088" spans="1:21" x14ac:dyDescent="0.25">
      <c r="A9088" t="s">
        <v>704</v>
      </c>
      <c r="B9088">
        <v>2950</v>
      </c>
      <c r="D9088">
        <v>0</v>
      </c>
      <c r="E9088">
        <v>0</v>
      </c>
      <c r="F9088">
        <v>0</v>
      </c>
      <c r="I9088">
        <v>0</v>
      </c>
      <c r="J9088">
        <v>0</v>
      </c>
      <c r="K9088">
        <v>0</v>
      </c>
      <c r="N9088">
        <v>0</v>
      </c>
      <c r="O9088">
        <v>0</v>
      </c>
      <c r="P9088">
        <v>0</v>
      </c>
      <c r="S9088">
        <v>0</v>
      </c>
      <c r="T9088">
        <v>0</v>
      </c>
      <c r="U9088">
        <v>0</v>
      </c>
    </row>
    <row r="9089" spans="1:21" x14ac:dyDescent="0.25">
      <c r="A9089" t="s">
        <v>705</v>
      </c>
      <c r="B9089">
        <v>2950</v>
      </c>
      <c r="D9089">
        <v>0</v>
      </c>
      <c r="E9089">
        <v>0</v>
      </c>
      <c r="F9089">
        <v>0</v>
      </c>
      <c r="I9089">
        <v>0</v>
      </c>
      <c r="J9089">
        <v>0</v>
      </c>
      <c r="K9089">
        <v>0</v>
      </c>
      <c r="N9089">
        <v>0</v>
      </c>
      <c r="O9089">
        <v>0</v>
      </c>
      <c r="P9089">
        <v>0</v>
      </c>
      <c r="S9089">
        <v>0</v>
      </c>
      <c r="T9089">
        <v>0</v>
      </c>
      <c r="U9089">
        <v>0</v>
      </c>
    </row>
    <row r="9090" spans="1:21" x14ac:dyDescent="0.25">
      <c r="A9090" t="s">
        <v>706</v>
      </c>
      <c r="B9090">
        <v>2950</v>
      </c>
      <c r="D9090">
        <v>0</v>
      </c>
      <c r="E9090">
        <v>0</v>
      </c>
      <c r="F9090">
        <v>0</v>
      </c>
      <c r="I9090">
        <v>0</v>
      </c>
      <c r="J9090">
        <v>0</v>
      </c>
      <c r="K9090">
        <v>0</v>
      </c>
      <c r="N9090">
        <v>0</v>
      </c>
      <c r="O9090">
        <v>0</v>
      </c>
      <c r="P9090">
        <v>0</v>
      </c>
      <c r="S9090">
        <v>0</v>
      </c>
      <c r="T9090">
        <v>0</v>
      </c>
      <c r="U9090">
        <v>0</v>
      </c>
    </row>
    <row r="9091" spans="1:21" x14ac:dyDescent="0.25">
      <c r="A9091" t="s">
        <v>707</v>
      </c>
      <c r="B9091">
        <v>2950</v>
      </c>
      <c r="D9091">
        <v>1</v>
      </c>
      <c r="E9091">
        <v>0</v>
      </c>
      <c r="F9091">
        <v>0</v>
      </c>
      <c r="I9091">
        <v>1</v>
      </c>
      <c r="J9091">
        <v>0</v>
      </c>
      <c r="K9091">
        <v>1</v>
      </c>
      <c r="N9091">
        <v>1</v>
      </c>
      <c r="O9091">
        <v>1</v>
      </c>
      <c r="P9091">
        <v>1</v>
      </c>
      <c r="S9091">
        <v>1</v>
      </c>
      <c r="T9091">
        <v>1</v>
      </c>
      <c r="U9091">
        <v>1</v>
      </c>
    </row>
    <row r="9092" spans="1:21" x14ac:dyDescent="0.25">
      <c r="A9092" t="s">
        <v>708</v>
      </c>
      <c r="B9092">
        <v>2950</v>
      </c>
      <c r="D9092">
        <v>50</v>
      </c>
      <c r="I9092">
        <v>50</v>
      </c>
      <c r="K9092">
        <v>0</v>
      </c>
      <c r="N9092">
        <v>5</v>
      </c>
      <c r="O9092">
        <v>5</v>
      </c>
      <c r="P9092">
        <v>20</v>
      </c>
      <c r="S9092">
        <v>5</v>
      </c>
      <c r="T9092">
        <v>5</v>
      </c>
      <c r="U9092">
        <v>20</v>
      </c>
    </row>
    <row r="9093" spans="1:21" x14ac:dyDescent="0.25">
      <c r="A9093" t="s">
        <v>709</v>
      </c>
      <c r="B9093">
        <v>2950</v>
      </c>
      <c r="D9093">
        <v>30</v>
      </c>
      <c r="I9093">
        <v>30</v>
      </c>
      <c r="K9093">
        <v>50</v>
      </c>
      <c r="N9093">
        <v>30</v>
      </c>
      <c r="O9093">
        <v>30</v>
      </c>
      <c r="P9093">
        <v>6</v>
      </c>
      <c r="S9093">
        <v>30</v>
      </c>
      <c r="T9093">
        <v>30</v>
      </c>
      <c r="U9093">
        <v>6</v>
      </c>
    </row>
    <row r="9094" spans="1:21" x14ac:dyDescent="0.25">
      <c r="A9094" t="s">
        <v>710</v>
      </c>
      <c r="B9094">
        <v>2950</v>
      </c>
      <c r="D9094">
        <v>3</v>
      </c>
      <c r="I9094">
        <v>3</v>
      </c>
      <c r="K9094">
        <v>3</v>
      </c>
      <c r="N9094">
        <v>3</v>
      </c>
      <c r="O9094">
        <v>3</v>
      </c>
      <c r="P9094">
        <v>3</v>
      </c>
      <c r="S9094">
        <v>3</v>
      </c>
      <c r="T9094">
        <v>3</v>
      </c>
      <c r="U9094">
        <v>3</v>
      </c>
    </row>
    <row r="9095" spans="1:21" x14ac:dyDescent="0.25">
      <c r="A9095" t="s">
        <v>711</v>
      </c>
      <c r="B9095">
        <v>2950</v>
      </c>
      <c r="D9095">
        <v>0</v>
      </c>
      <c r="I9095">
        <v>0</v>
      </c>
      <c r="K9095">
        <v>0</v>
      </c>
      <c r="N9095">
        <v>0</v>
      </c>
      <c r="O9095">
        <v>0</v>
      </c>
      <c r="P9095">
        <v>0</v>
      </c>
      <c r="S9095">
        <v>0</v>
      </c>
      <c r="T9095">
        <v>0</v>
      </c>
      <c r="U9095">
        <v>0</v>
      </c>
    </row>
    <row r="9096" spans="1:21" x14ac:dyDescent="0.25">
      <c r="A9096" t="s">
        <v>712</v>
      </c>
      <c r="B9096">
        <v>2950</v>
      </c>
      <c r="D9096">
        <v>0</v>
      </c>
      <c r="I9096">
        <v>0</v>
      </c>
      <c r="K9096">
        <v>0</v>
      </c>
      <c r="N9096">
        <v>0</v>
      </c>
      <c r="O9096">
        <v>0</v>
      </c>
      <c r="P9096">
        <v>0</v>
      </c>
      <c r="S9096">
        <v>0</v>
      </c>
      <c r="T9096">
        <v>0</v>
      </c>
      <c r="U9096">
        <v>0</v>
      </c>
    </row>
    <row r="9097" spans="1:21" x14ac:dyDescent="0.25">
      <c r="A9097" t="s">
        <v>713</v>
      </c>
      <c r="B9097">
        <v>2950</v>
      </c>
      <c r="D9097">
        <v>0</v>
      </c>
      <c r="I9097">
        <v>0</v>
      </c>
      <c r="K9097">
        <v>0</v>
      </c>
      <c r="N9097">
        <v>0</v>
      </c>
      <c r="O9097">
        <v>0</v>
      </c>
      <c r="P9097">
        <v>0</v>
      </c>
      <c r="S9097">
        <v>0</v>
      </c>
      <c r="T9097">
        <v>0</v>
      </c>
      <c r="U9097">
        <v>0</v>
      </c>
    </row>
    <row r="9098" spans="1:21" x14ac:dyDescent="0.25">
      <c r="A9098" t="s">
        <v>718</v>
      </c>
      <c r="B9098">
        <v>2950</v>
      </c>
      <c r="E9098">
        <v>0</v>
      </c>
      <c r="J9098">
        <v>0</v>
      </c>
      <c r="O9098">
        <v>0</v>
      </c>
      <c r="T9098">
        <v>0</v>
      </c>
    </row>
    <row r="9099" spans="1:21" x14ac:dyDescent="0.25">
      <c r="A9099" t="s">
        <v>405</v>
      </c>
      <c r="B9099">
        <v>2950</v>
      </c>
      <c r="E9099">
        <v>0</v>
      </c>
    </row>
    <row r="9100" spans="1:21" x14ac:dyDescent="0.25">
      <c r="A9100" t="s">
        <v>719</v>
      </c>
      <c r="B9100">
        <v>2950</v>
      </c>
      <c r="D9100">
        <v>163</v>
      </c>
      <c r="E9100">
        <v>1304</v>
      </c>
      <c r="F9100">
        <v>54</v>
      </c>
      <c r="I9100">
        <v>65</v>
      </c>
      <c r="J9100">
        <v>1148</v>
      </c>
      <c r="K9100">
        <v>39</v>
      </c>
      <c r="N9100">
        <v>5</v>
      </c>
      <c r="O9100">
        <v>13</v>
      </c>
      <c r="P9100">
        <v>39</v>
      </c>
      <c r="S9100">
        <v>13</v>
      </c>
      <c r="T9100">
        <v>13</v>
      </c>
      <c r="U9100">
        <v>104</v>
      </c>
    </row>
    <row r="9101" spans="1:21" x14ac:dyDescent="0.25">
      <c r="A9101" t="s">
        <v>34</v>
      </c>
      <c r="B9101">
        <v>2975</v>
      </c>
      <c r="D9101">
        <v>2950</v>
      </c>
      <c r="E9101">
        <v>2950</v>
      </c>
      <c r="F9101">
        <v>2950</v>
      </c>
      <c r="I9101">
        <v>3000</v>
      </c>
      <c r="J9101">
        <v>3000</v>
      </c>
      <c r="K9101">
        <v>3000</v>
      </c>
      <c r="N9101">
        <v>128</v>
      </c>
      <c r="O9101">
        <v>128</v>
      </c>
      <c r="P9101">
        <v>128</v>
      </c>
      <c r="S9101">
        <v>127</v>
      </c>
      <c r="T9101">
        <v>127</v>
      </c>
      <c r="U9101">
        <v>127</v>
      </c>
    </row>
    <row r="9102" spans="1:21" x14ac:dyDescent="0.25">
      <c r="A9102" t="s">
        <v>35</v>
      </c>
      <c r="B9102">
        <v>2975</v>
      </c>
      <c r="D9102">
        <v>128</v>
      </c>
      <c r="E9102">
        <v>3000</v>
      </c>
      <c r="F9102">
        <v>127</v>
      </c>
      <c r="I9102">
        <v>127</v>
      </c>
      <c r="J9102">
        <v>2950</v>
      </c>
      <c r="K9102">
        <v>128</v>
      </c>
      <c r="N9102">
        <v>3000</v>
      </c>
      <c r="O9102">
        <v>127</v>
      </c>
      <c r="P9102">
        <v>2950</v>
      </c>
      <c r="S9102">
        <v>2950</v>
      </c>
      <c r="T9102">
        <v>128</v>
      </c>
      <c r="U9102">
        <v>3000</v>
      </c>
    </row>
    <row r="9103" spans="1:21" x14ac:dyDescent="0.25">
      <c r="A9103" t="s">
        <v>36</v>
      </c>
      <c r="B9103">
        <v>2975</v>
      </c>
      <c r="D9103">
        <v>1</v>
      </c>
      <c r="E9103">
        <v>3</v>
      </c>
      <c r="F9103">
        <v>0</v>
      </c>
      <c r="I9103">
        <v>1</v>
      </c>
      <c r="J9103">
        <v>3</v>
      </c>
      <c r="K9103">
        <v>1</v>
      </c>
      <c r="N9103">
        <v>1</v>
      </c>
      <c r="O9103">
        <v>1</v>
      </c>
      <c r="P9103">
        <v>1</v>
      </c>
      <c r="S9103">
        <v>1</v>
      </c>
      <c r="T9103">
        <v>1</v>
      </c>
      <c r="U9103">
        <v>1</v>
      </c>
    </row>
    <row r="9104" spans="1:21" x14ac:dyDescent="0.25">
      <c r="A9104" t="s">
        <v>37</v>
      </c>
      <c r="B9104">
        <v>2975</v>
      </c>
      <c r="D9104">
        <v>0</v>
      </c>
      <c r="E9104">
        <v>2</v>
      </c>
      <c r="I9104">
        <v>0</v>
      </c>
      <c r="J9104">
        <v>0</v>
      </c>
      <c r="N9104">
        <v>0</v>
      </c>
      <c r="O9104">
        <v>0</v>
      </c>
      <c r="S9104">
        <v>0</v>
      </c>
      <c r="T9104">
        <v>0</v>
      </c>
    </row>
    <row r="9105" spans="1:21" x14ac:dyDescent="0.25">
      <c r="A9105" t="s">
        <v>38</v>
      </c>
      <c r="B9105">
        <v>2975</v>
      </c>
      <c r="D9105">
        <v>12</v>
      </c>
      <c r="E9105">
        <v>12</v>
      </c>
      <c r="F9105">
        <v>12</v>
      </c>
      <c r="I9105">
        <v>12</v>
      </c>
      <c r="J9105">
        <v>12</v>
      </c>
      <c r="K9105">
        <v>12</v>
      </c>
      <c r="N9105">
        <v>12</v>
      </c>
      <c r="O9105">
        <v>12</v>
      </c>
      <c r="P9105">
        <v>12</v>
      </c>
      <c r="S9105">
        <v>12</v>
      </c>
      <c r="T9105">
        <v>12</v>
      </c>
      <c r="U9105">
        <v>12</v>
      </c>
    </row>
    <row r="9106" spans="1:21" x14ac:dyDescent="0.25">
      <c r="A9106" t="s">
        <v>39</v>
      </c>
      <c r="B9106">
        <v>2975</v>
      </c>
    </row>
    <row r="9107" spans="1:21" x14ac:dyDescent="0.25">
      <c r="A9107" t="s">
        <v>694</v>
      </c>
      <c r="B9107">
        <v>2975</v>
      </c>
    </row>
    <row r="9108" spans="1:21" x14ac:dyDescent="0.25">
      <c r="A9108" t="s">
        <v>40</v>
      </c>
      <c r="B9108">
        <v>2975</v>
      </c>
    </row>
    <row r="9109" spans="1:21" x14ac:dyDescent="0.25">
      <c r="A9109" t="s">
        <v>41</v>
      </c>
      <c r="B9109">
        <v>2975</v>
      </c>
    </row>
    <row r="9110" spans="1:21" x14ac:dyDescent="0.25">
      <c r="A9110" t="s">
        <v>42</v>
      </c>
      <c r="B9110">
        <v>2975</v>
      </c>
      <c r="E9110">
        <v>40</v>
      </c>
      <c r="J9110">
        <v>40</v>
      </c>
      <c r="O9110">
        <v>30</v>
      </c>
      <c r="T9110">
        <v>30</v>
      </c>
    </row>
    <row r="9111" spans="1:21" x14ac:dyDescent="0.25">
      <c r="A9111" t="s">
        <v>45</v>
      </c>
      <c r="B9111">
        <v>2975</v>
      </c>
      <c r="D9111">
        <v>7</v>
      </c>
      <c r="E9111">
        <v>4</v>
      </c>
      <c r="I9111">
        <v>3</v>
      </c>
      <c r="J9111">
        <v>8</v>
      </c>
      <c r="O9111">
        <v>6</v>
      </c>
      <c r="T9111">
        <v>2</v>
      </c>
    </row>
    <row r="9112" spans="1:21" x14ac:dyDescent="0.25">
      <c r="A9112" t="s">
        <v>46</v>
      </c>
      <c r="B9112">
        <v>2975</v>
      </c>
      <c r="D9112">
        <v>4</v>
      </c>
      <c r="I9112">
        <v>8</v>
      </c>
      <c r="K9112">
        <v>8</v>
      </c>
      <c r="N9112">
        <v>6</v>
      </c>
      <c r="P9112">
        <v>6</v>
      </c>
      <c r="S9112">
        <v>2</v>
      </c>
      <c r="U9112">
        <v>2</v>
      </c>
    </row>
    <row r="9113" spans="1:21" x14ac:dyDescent="0.25">
      <c r="A9113" t="s">
        <v>49</v>
      </c>
      <c r="B9113">
        <v>2975</v>
      </c>
      <c r="D9113">
        <v>3.8</v>
      </c>
      <c r="E9113">
        <v>3.7</v>
      </c>
      <c r="F9113">
        <v>3</v>
      </c>
      <c r="I9113">
        <v>3.8</v>
      </c>
      <c r="J9113">
        <v>3.7</v>
      </c>
      <c r="K9113">
        <v>3.7</v>
      </c>
      <c r="N9113">
        <v>4.7</v>
      </c>
      <c r="O9113">
        <v>4.7</v>
      </c>
      <c r="P9113">
        <v>4.7</v>
      </c>
      <c r="S9113">
        <v>3.7</v>
      </c>
      <c r="T9113">
        <v>3.7</v>
      </c>
      <c r="U9113">
        <v>3.7</v>
      </c>
    </row>
    <row r="9114" spans="1:21" x14ac:dyDescent="0.25">
      <c r="A9114" t="s">
        <v>695</v>
      </c>
      <c r="B9114">
        <v>2975</v>
      </c>
      <c r="D9114">
        <v>-2</v>
      </c>
      <c r="E9114">
        <v>-2</v>
      </c>
      <c r="F9114">
        <v>-1</v>
      </c>
      <c r="I9114">
        <v>-2</v>
      </c>
      <c r="J9114">
        <v>-2</v>
      </c>
      <c r="K9114">
        <v>-2</v>
      </c>
      <c r="N9114">
        <v>-2</v>
      </c>
      <c r="O9114">
        <v>-2</v>
      </c>
      <c r="P9114">
        <v>-2</v>
      </c>
      <c r="S9114">
        <v>-2</v>
      </c>
      <c r="T9114">
        <v>-2</v>
      </c>
      <c r="U9114">
        <v>-2</v>
      </c>
    </row>
    <row r="9115" spans="1:21" x14ac:dyDescent="0.25">
      <c r="A9115" t="s">
        <v>48</v>
      </c>
      <c r="B9115">
        <v>2975</v>
      </c>
      <c r="D9115">
        <v>1900</v>
      </c>
      <c r="E9115">
        <v>1900</v>
      </c>
      <c r="F9115">
        <v>1900</v>
      </c>
      <c r="I9115">
        <v>1900</v>
      </c>
      <c r="J9115">
        <v>1900</v>
      </c>
      <c r="K9115">
        <v>1900</v>
      </c>
      <c r="N9115">
        <v>1900</v>
      </c>
      <c r="O9115">
        <v>1900</v>
      </c>
      <c r="P9115">
        <v>1900</v>
      </c>
      <c r="S9115">
        <v>1900</v>
      </c>
      <c r="T9115">
        <v>1900</v>
      </c>
      <c r="U9115">
        <v>1900</v>
      </c>
    </row>
    <row r="9116" spans="1:21" x14ac:dyDescent="0.25">
      <c r="A9116" t="s">
        <v>696</v>
      </c>
      <c r="B9116">
        <v>2975</v>
      </c>
      <c r="D9116">
        <v>1770</v>
      </c>
      <c r="E9116">
        <v>5055</v>
      </c>
      <c r="F9116">
        <v>0</v>
      </c>
      <c r="I9116">
        <v>1770</v>
      </c>
      <c r="J9116">
        <v>5085</v>
      </c>
      <c r="K9116">
        <v>1583</v>
      </c>
      <c r="N9116">
        <v>1770</v>
      </c>
      <c r="O9116">
        <v>1863</v>
      </c>
      <c r="P9116">
        <v>1583</v>
      </c>
      <c r="S9116">
        <v>1770</v>
      </c>
      <c r="T9116">
        <v>1863</v>
      </c>
      <c r="U9116">
        <v>1583</v>
      </c>
    </row>
    <row r="9117" spans="1:21" x14ac:dyDescent="0.25">
      <c r="A9117" t="s">
        <v>50</v>
      </c>
      <c r="B9117">
        <v>2975</v>
      </c>
      <c r="D9117">
        <v>412</v>
      </c>
      <c r="E9117">
        <v>5055</v>
      </c>
      <c r="F9117">
        <v>0</v>
      </c>
      <c r="I9117">
        <v>319</v>
      </c>
      <c r="J9117">
        <v>5085</v>
      </c>
      <c r="K9117">
        <v>1583</v>
      </c>
      <c r="N9117">
        <v>982</v>
      </c>
      <c r="O9117">
        <v>1863</v>
      </c>
      <c r="P9117">
        <v>1583</v>
      </c>
      <c r="S9117">
        <v>1086</v>
      </c>
      <c r="T9117">
        <v>1863</v>
      </c>
      <c r="U9117">
        <v>1583</v>
      </c>
    </row>
    <row r="9118" spans="1:21" x14ac:dyDescent="0.25">
      <c r="A9118" t="s">
        <v>697</v>
      </c>
      <c r="B9118">
        <v>2975</v>
      </c>
      <c r="D9118">
        <v>1</v>
      </c>
      <c r="E9118">
        <v>1</v>
      </c>
      <c r="F9118">
        <v>1</v>
      </c>
      <c r="I9118">
        <v>1</v>
      </c>
      <c r="J9118">
        <v>1</v>
      </c>
      <c r="K9118">
        <v>1</v>
      </c>
      <c r="N9118">
        <v>1</v>
      </c>
      <c r="O9118">
        <v>1</v>
      </c>
      <c r="P9118">
        <v>1</v>
      </c>
      <c r="S9118">
        <v>1</v>
      </c>
      <c r="T9118">
        <v>1</v>
      </c>
      <c r="U9118">
        <v>1</v>
      </c>
    </row>
    <row r="9119" spans="1:21" x14ac:dyDescent="0.25">
      <c r="A9119" t="s">
        <v>51</v>
      </c>
      <c r="B9119">
        <v>2975</v>
      </c>
      <c r="D9119">
        <v>0</v>
      </c>
      <c r="E9119">
        <v>7</v>
      </c>
      <c r="F9119">
        <v>0</v>
      </c>
      <c r="I9119">
        <v>0</v>
      </c>
      <c r="J9119">
        <v>0</v>
      </c>
      <c r="K9119">
        <v>86</v>
      </c>
      <c r="N9119">
        <v>0</v>
      </c>
      <c r="O9119">
        <v>0</v>
      </c>
      <c r="P9119">
        <v>77</v>
      </c>
      <c r="S9119">
        <v>0</v>
      </c>
      <c r="T9119">
        <v>0</v>
      </c>
      <c r="U9119">
        <v>77</v>
      </c>
    </row>
    <row r="9120" spans="1:21" x14ac:dyDescent="0.25">
      <c r="A9120" t="s">
        <v>53</v>
      </c>
      <c r="B9120">
        <v>2975</v>
      </c>
      <c r="D9120">
        <v>50</v>
      </c>
      <c r="E9120">
        <v>1200</v>
      </c>
      <c r="F9120">
        <v>50</v>
      </c>
      <c r="I9120">
        <v>50</v>
      </c>
      <c r="J9120">
        <v>1050</v>
      </c>
      <c r="K9120">
        <v>50</v>
      </c>
      <c r="N9120">
        <v>50</v>
      </c>
      <c r="O9120">
        <v>100</v>
      </c>
      <c r="P9120">
        <v>50</v>
      </c>
      <c r="S9120">
        <v>50</v>
      </c>
      <c r="T9120">
        <v>100</v>
      </c>
      <c r="U9120">
        <v>50</v>
      </c>
    </row>
    <row r="9121" spans="1:21" x14ac:dyDescent="0.25">
      <c r="A9121" t="s">
        <v>54</v>
      </c>
      <c r="B9121">
        <v>2975</v>
      </c>
      <c r="D9121">
        <v>0</v>
      </c>
      <c r="E9121">
        <v>0</v>
      </c>
      <c r="F9121">
        <v>0</v>
      </c>
      <c r="I9121">
        <v>0</v>
      </c>
      <c r="J9121">
        <v>0</v>
      </c>
      <c r="K9121">
        <v>0</v>
      </c>
      <c r="N9121">
        <v>0</v>
      </c>
      <c r="O9121">
        <v>0</v>
      </c>
      <c r="P9121">
        <v>0</v>
      </c>
      <c r="S9121">
        <v>0</v>
      </c>
      <c r="T9121">
        <v>0</v>
      </c>
      <c r="U9121">
        <v>0</v>
      </c>
    </row>
    <row r="9122" spans="1:21" x14ac:dyDescent="0.25">
      <c r="A9122" t="s">
        <v>55</v>
      </c>
      <c r="B9122">
        <v>2975</v>
      </c>
      <c r="D9122">
        <v>0</v>
      </c>
      <c r="E9122">
        <v>0</v>
      </c>
      <c r="F9122">
        <v>0</v>
      </c>
      <c r="I9122">
        <v>0</v>
      </c>
      <c r="J9122">
        <v>0</v>
      </c>
      <c r="K9122">
        <v>0</v>
      </c>
      <c r="N9122">
        <v>0</v>
      </c>
      <c r="O9122">
        <v>0</v>
      </c>
      <c r="P9122">
        <v>0</v>
      </c>
      <c r="S9122">
        <v>0</v>
      </c>
      <c r="T9122">
        <v>0</v>
      </c>
      <c r="U9122">
        <v>0</v>
      </c>
    </row>
    <row r="9123" spans="1:21" x14ac:dyDescent="0.25">
      <c r="A9123" t="s">
        <v>56</v>
      </c>
      <c r="B9123">
        <v>2975</v>
      </c>
      <c r="D9123">
        <v>0.92</v>
      </c>
      <c r="E9123">
        <v>0.92</v>
      </c>
      <c r="F9123">
        <v>0.92</v>
      </c>
      <c r="I9123">
        <v>0.92</v>
      </c>
      <c r="J9123">
        <v>0.92</v>
      </c>
      <c r="K9123">
        <v>0.92</v>
      </c>
      <c r="N9123">
        <v>0.92</v>
      </c>
      <c r="O9123">
        <v>0.92</v>
      </c>
      <c r="P9123">
        <v>0.92</v>
      </c>
      <c r="S9123">
        <v>0.92</v>
      </c>
      <c r="T9123">
        <v>0.92</v>
      </c>
      <c r="U9123">
        <v>0.92</v>
      </c>
    </row>
    <row r="9124" spans="1:21" x14ac:dyDescent="0.25">
      <c r="A9124" t="s">
        <v>57</v>
      </c>
      <c r="B9124">
        <v>2975</v>
      </c>
      <c r="D9124">
        <v>100</v>
      </c>
      <c r="E9124">
        <v>100</v>
      </c>
      <c r="F9124">
        <v>100</v>
      </c>
      <c r="I9124">
        <v>100</v>
      </c>
      <c r="J9124">
        <v>100</v>
      </c>
      <c r="K9124">
        <v>100</v>
      </c>
      <c r="N9124">
        <v>100</v>
      </c>
      <c r="O9124">
        <v>100</v>
      </c>
      <c r="P9124">
        <v>100</v>
      </c>
      <c r="S9124">
        <v>100</v>
      </c>
      <c r="T9124">
        <v>100</v>
      </c>
      <c r="U9124">
        <v>100</v>
      </c>
    </row>
    <row r="9125" spans="1:21" x14ac:dyDescent="0.25">
      <c r="A9125" t="s">
        <v>58</v>
      </c>
      <c r="B9125">
        <v>2975</v>
      </c>
      <c r="D9125">
        <v>2</v>
      </c>
      <c r="E9125">
        <v>2</v>
      </c>
      <c r="F9125">
        <v>2</v>
      </c>
      <c r="I9125">
        <v>2</v>
      </c>
      <c r="J9125">
        <v>2</v>
      </c>
      <c r="K9125">
        <v>2</v>
      </c>
      <c r="N9125">
        <v>2</v>
      </c>
      <c r="O9125">
        <v>2</v>
      </c>
      <c r="P9125">
        <v>2</v>
      </c>
      <c r="S9125">
        <v>2</v>
      </c>
      <c r="T9125">
        <v>2</v>
      </c>
      <c r="U9125">
        <v>2</v>
      </c>
    </row>
    <row r="9126" spans="1:21" x14ac:dyDescent="0.25">
      <c r="A9126" t="s">
        <v>59</v>
      </c>
      <c r="B9126">
        <v>2975</v>
      </c>
      <c r="D9126">
        <v>0</v>
      </c>
      <c r="E9126">
        <v>0</v>
      </c>
      <c r="F9126">
        <v>0</v>
      </c>
      <c r="I9126">
        <v>0</v>
      </c>
      <c r="J9126">
        <v>0</v>
      </c>
      <c r="K9126">
        <v>0</v>
      </c>
      <c r="N9126">
        <v>0</v>
      </c>
      <c r="O9126">
        <v>0</v>
      </c>
      <c r="P9126">
        <v>0</v>
      </c>
      <c r="S9126">
        <v>0</v>
      </c>
      <c r="T9126">
        <v>0</v>
      </c>
      <c r="U9126">
        <v>0</v>
      </c>
    </row>
    <row r="9127" spans="1:21" x14ac:dyDescent="0.25">
      <c r="A9127" t="s">
        <v>698</v>
      </c>
      <c r="B9127">
        <v>2975</v>
      </c>
      <c r="E9127">
        <v>0</v>
      </c>
      <c r="J9127">
        <v>0</v>
      </c>
      <c r="O9127">
        <v>0</v>
      </c>
      <c r="T9127">
        <v>0</v>
      </c>
    </row>
    <row r="9128" spans="1:21" x14ac:dyDescent="0.25">
      <c r="A9128" t="s">
        <v>677</v>
      </c>
      <c r="B9128">
        <v>2975</v>
      </c>
      <c r="E9128">
        <v>1400</v>
      </c>
      <c r="J9128">
        <v>880</v>
      </c>
      <c r="O9128">
        <v>933</v>
      </c>
      <c r="T9128">
        <v>969</v>
      </c>
    </row>
    <row r="9129" spans="1:21" x14ac:dyDescent="0.25">
      <c r="A9129" t="s">
        <v>78</v>
      </c>
      <c r="B9129">
        <v>2975</v>
      </c>
      <c r="E9129">
        <v>23.9</v>
      </c>
      <c r="J9129">
        <v>15</v>
      </c>
      <c r="O9129">
        <v>21.2</v>
      </c>
      <c r="T9129">
        <v>22</v>
      </c>
    </row>
    <row r="9130" spans="1:21" x14ac:dyDescent="0.25">
      <c r="A9130" t="s">
        <v>699</v>
      </c>
      <c r="B9130">
        <v>2975</v>
      </c>
      <c r="F9130">
        <v>0</v>
      </c>
      <c r="K9130">
        <v>0</v>
      </c>
      <c r="P9130">
        <v>0</v>
      </c>
      <c r="U9130">
        <v>0</v>
      </c>
    </row>
    <row r="9131" spans="1:21" x14ac:dyDescent="0.25">
      <c r="A9131" t="s">
        <v>700</v>
      </c>
      <c r="B9131">
        <v>2975</v>
      </c>
      <c r="D9131">
        <v>0</v>
      </c>
      <c r="E9131">
        <v>0</v>
      </c>
      <c r="F9131">
        <v>1</v>
      </c>
      <c r="I9131">
        <v>0</v>
      </c>
      <c r="J9131">
        <v>0</v>
      </c>
      <c r="K9131">
        <v>1</v>
      </c>
      <c r="N9131">
        <v>0</v>
      </c>
      <c r="O9131">
        <v>0</v>
      </c>
      <c r="P9131">
        <v>1</v>
      </c>
      <c r="S9131">
        <v>0</v>
      </c>
      <c r="T9131">
        <v>0</v>
      </c>
      <c r="U9131">
        <v>1</v>
      </c>
    </row>
    <row r="9132" spans="1:21" x14ac:dyDescent="0.25">
      <c r="A9132" t="s">
        <v>701</v>
      </c>
      <c r="B9132">
        <v>2975</v>
      </c>
      <c r="D9132">
        <v>0</v>
      </c>
      <c r="E9132">
        <v>0</v>
      </c>
      <c r="F9132">
        <v>0</v>
      </c>
      <c r="I9132">
        <v>0</v>
      </c>
      <c r="J9132">
        <v>0</v>
      </c>
      <c r="K9132">
        <v>0</v>
      </c>
      <c r="N9132">
        <v>0</v>
      </c>
      <c r="O9132">
        <v>0</v>
      </c>
      <c r="P9132">
        <v>0</v>
      </c>
      <c r="S9132">
        <v>0</v>
      </c>
      <c r="T9132">
        <v>0</v>
      </c>
      <c r="U9132">
        <v>0</v>
      </c>
    </row>
    <row r="9133" spans="1:21" x14ac:dyDescent="0.25">
      <c r="A9133" t="s">
        <v>52</v>
      </c>
      <c r="B9133">
        <v>2975</v>
      </c>
      <c r="D9133">
        <v>1</v>
      </c>
      <c r="E9133">
        <v>1</v>
      </c>
      <c r="F9133">
        <v>1</v>
      </c>
      <c r="I9133">
        <v>1</v>
      </c>
      <c r="J9133">
        <v>1</v>
      </c>
      <c r="K9133">
        <v>1</v>
      </c>
      <c r="N9133">
        <v>1</v>
      </c>
      <c r="O9133">
        <v>1</v>
      </c>
      <c r="P9133">
        <v>1</v>
      </c>
      <c r="S9133">
        <v>1</v>
      </c>
      <c r="T9133">
        <v>1</v>
      </c>
      <c r="U9133">
        <v>1</v>
      </c>
    </row>
    <row r="9134" spans="1:21" x14ac:dyDescent="0.25">
      <c r="A9134" t="s">
        <v>702</v>
      </c>
      <c r="B9134">
        <v>2975</v>
      </c>
      <c r="D9134">
        <v>15</v>
      </c>
      <c r="E9134">
        <v>60</v>
      </c>
      <c r="F9134">
        <v>9</v>
      </c>
      <c r="I9134">
        <v>15</v>
      </c>
      <c r="J9134">
        <v>60</v>
      </c>
      <c r="K9134">
        <v>9</v>
      </c>
      <c r="N9134">
        <v>15</v>
      </c>
      <c r="O9134">
        <v>60</v>
      </c>
      <c r="P9134">
        <v>9</v>
      </c>
      <c r="S9134">
        <v>15</v>
      </c>
      <c r="T9134">
        <v>60</v>
      </c>
      <c r="U9134">
        <v>9</v>
      </c>
    </row>
    <row r="9135" spans="1:21" x14ac:dyDescent="0.25">
      <c r="A9135" t="s">
        <v>43</v>
      </c>
      <c r="B9135">
        <v>2975</v>
      </c>
      <c r="D9135">
        <v>80</v>
      </c>
      <c r="E9135">
        <v>0</v>
      </c>
      <c r="I9135">
        <v>80</v>
      </c>
      <c r="J9135">
        <v>0</v>
      </c>
      <c r="K9135">
        <v>0</v>
      </c>
      <c r="N9135">
        <v>35</v>
      </c>
      <c r="O9135">
        <v>35</v>
      </c>
      <c r="P9135">
        <v>26</v>
      </c>
      <c r="S9135">
        <v>35</v>
      </c>
      <c r="T9135">
        <v>35</v>
      </c>
      <c r="U9135">
        <v>26</v>
      </c>
    </row>
    <row r="9136" spans="1:21" x14ac:dyDescent="0.25">
      <c r="A9136" t="s">
        <v>44</v>
      </c>
      <c r="B9136">
        <v>2975</v>
      </c>
      <c r="D9136">
        <v>50</v>
      </c>
      <c r="E9136">
        <v>0</v>
      </c>
      <c r="I9136">
        <v>50</v>
      </c>
      <c r="J9136">
        <v>0</v>
      </c>
      <c r="K9136">
        <v>0</v>
      </c>
      <c r="N9136">
        <v>5</v>
      </c>
      <c r="O9136">
        <v>5</v>
      </c>
      <c r="P9136">
        <v>20</v>
      </c>
      <c r="S9136">
        <v>5</v>
      </c>
      <c r="T9136">
        <v>5</v>
      </c>
      <c r="U9136">
        <v>20</v>
      </c>
    </row>
    <row r="9137" spans="1:21" x14ac:dyDescent="0.25">
      <c r="A9137" t="s">
        <v>47</v>
      </c>
      <c r="B9137">
        <v>2975</v>
      </c>
      <c r="D9137">
        <v>7</v>
      </c>
      <c r="E9137">
        <v>4</v>
      </c>
      <c r="I9137">
        <v>3</v>
      </c>
      <c r="J9137">
        <v>8</v>
      </c>
      <c r="K9137">
        <v>8</v>
      </c>
      <c r="N9137">
        <v>6</v>
      </c>
      <c r="O9137">
        <v>6</v>
      </c>
      <c r="P9137">
        <v>6</v>
      </c>
      <c r="S9137">
        <v>2</v>
      </c>
      <c r="T9137">
        <v>2</v>
      </c>
      <c r="U9137">
        <v>2</v>
      </c>
    </row>
    <row r="9138" spans="1:21" x14ac:dyDescent="0.25">
      <c r="A9138" t="s">
        <v>703</v>
      </c>
      <c r="B9138">
        <v>2975</v>
      </c>
      <c r="D9138">
        <v>0</v>
      </c>
      <c r="E9138">
        <v>0</v>
      </c>
      <c r="I9138">
        <v>0</v>
      </c>
      <c r="J9138">
        <v>0</v>
      </c>
      <c r="K9138">
        <v>0</v>
      </c>
      <c r="N9138">
        <v>0</v>
      </c>
      <c r="O9138">
        <v>0</v>
      </c>
      <c r="P9138">
        <v>0</v>
      </c>
      <c r="S9138">
        <v>0</v>
      </c>
      <c r="T9138">
        <v>0</v>
      </c>
      <c r="U9138">
        <v>0</v>
      </c>
    </row>
    <row r="9139" spans="1:21" x14ac:dyDescent="0.25">
      <c r="A9139" t="s">
        <v>704</v>
      </c>
      <c r="B9139">
        <v>2975</v>
      </c>
      <c r="D9139">
        <v>0</v>
      </c>
      <c r="E9139">
        <v>0</v>
      </c>
      <c r="I9139">
        <v>0</v>
      </c>
      <c r="J9139">
        <v>0</v>
      </c>
      <c r="K9139">
        <v>0</v>
      </c>
      <c r="N9139">
        <v>0</v>
      </c>
      <c r="O9139">
        <v>0</v>
      </c>
      <c r="P9139">
        <v>0</v>
      </c>
      <c r="S9139">
        <v>0</v>
      </c>
      <c r="T9139">
        <v>0</v>
      </c>
      <c r="U9139">
        <v>0</v>
      </c>
    </row>
    <row r="9140" spans="1:21" x14ac:dyDescent="0.25">
      <c r="A9140" t="s">
        <v>705</v>
      </c>
      <c r="B9140">
        <v>2975</v>
      </c>
      <c r="D9140">
        <v>0</v>
      </c>
      <c r="E9140">
        <v>0</v>
      </c>
      <c r="I9140">
        <v>0</v>
      </c>
      <c r="J9140">
        <v>0</v>
      </c>
      <c r="K9140">
        <v>0</v>
      </c>
      <c r="N9140">
        <v>0</v>
      </c>
      <c r="O9140">
        <v>0</v>
      </c>
      <c r="P9140">
        <v>0</v>
      </c>
      <c r="S9140">
        <v>0</v>
      </c>
      <c r="T9140">
        <v>0</v>
      </c>
      <c r="U9140">
        <v>0</v>
      </c>
    </row>
    <row r="9141" spans="1:21" x14ac:dyDescent="0.25">
      <c r="A9141" t="s">
        <v>706</v>
      </c>
      <c r="B9141">
        <v>2975</v>
      </c>
      <c r="D9141">
        <v>0</v>
      </c>
      <c r="E9141">
        <v>0</v>
      </c>
      <c r="I9141">
        <v>0</v>
      </c>
      <c r="J9141">
        <v>0</v>
      </c>
      <c r="K9141">
        <v>0</v>
      </c>
      <c r="N9141">
        <v>0</v>
      </c>
      <c r="O9141">
        <v>0</v>
      </c>
      <c r="P9141">
        <v>0</v>
      </c>
      <c r="S9141">
        <v>0</v>
      </c>
      <c r="T9141">
        <v>0</v>
      </c>
      <c r="U9141">
        <v>0</v>
      </c>
    </row>
    <row r="9142" spans="1:21" x14ac:dyDescent="0.25">
      <c r="A9142" t="s">
        <v>707</v>
      </c>
      <c r="B9142">
        <v>2975</v>
      </c>
      <c r="D9142">
        <v>1</v>
      </c>
      <c r="E9142">
        <v>0</v>
      </c>
      <c r="I9142">
        <v>1</v>
      </c>
      <c r="J9142">
        <v>0</v>
      </c>
      <c r="K9142">
        <v>0</v>
      </c>
      <c r="N9142">
        <v>1</v>
      </c>
      <c r="O9142">
        <v>1</v>
      </c>
      <c r="P9142">
        <v>1</v>
      </c>
      <c r="S9142">
        <v>1</v>
      </c>
      <c r="T9142">
        <v>1</v>
      </c>
      <c r="U9142">
        <v>1</v>
      </c>
    </row>
    <row r="9143" spans="1:21" x14ac:dyDescent="0.25">
      <c r="A9143" t="s">
        <v>708</v>
      </c>
      <c r="B9143">
        <v>2975</v>
      </c>
      <c r="D9143">
        <v>50</v>
      </c>
      <c r="I9143">
        <v>50</v>
      </c>
      <c r="N9143">
        <v>5</v>
      </c>
      <c r="O9143">
        <v>5</v>
      </c>
      <c r="P9143">
        <v>20</v>
      </c>
      <c r="S9143">
        <v>5</v>
      </c>
      <c r="T9143">
        <v>5</v>
      </c>
      <c r="U9143">
        <v>20</v>
      </c>
    </row>
    <row r="9144" spans="1:21" x14ac:dyDescent="0.25">
      <c r="A9144" t="s">
        <v>709</v>
      </c>
      <c r="B9144">
        <v>2975</v>
      </c>
      <c r="D9144">
        <v>30</v>
      </c>
      <c r="I9144">
        <v>30</v>
      </c>
      <c r="N9144">
        <v>30</v>
      </c>
      <c r="O9144">
        <v>30</v>
      </c>
      <c r="P9144">
        <v>6</v>
      </c>
      <c r="S9144">
        <v>30</v>
      </c>
      <c r="T9144">
        <v>30</v>
      </c>
      <c r="U9144">
        <v>6</v>
      </c>
    </row>
    <row r="9145" spans="1:21" x14ac:dyDescent="0.25">
      <c r="A9145" t="s">
        <v>710</v>
      </c>
      <c r="B9145">
        <v>2975</v>
      </c>
      <c r="D9145">
        <v>3</v>
      </c>
      <c r="I9145">
        <v>3</v>
      </c>
      <c r="N9145">
        <v>3</v>
      </c>
      <c r="O9145">
        <v>3</v>
      </c>
      <c r="P9145">
        <v>3</v>
      </c>
      <c r="S9145">
        <v>3</v>
      </c>
      <c r="T9145">
        <v>3</v>
      </c>
      <c r="U9145">
        <v>3</v>
      </c>
    </row>
    <row r="9146" spans="1:21" x14ac:dyDescent="0.25">
      <c r="A9146" t="s">
        <v>711</v>
      </c>
      <c r="B9146">
        <v>2975</v>
      </c>
      <c r="D9146">
        <v>0</v>
      </c>
      <c r="I9146">
        <v>0</v>
      </c>
      <c r="N9146">
        <v>0</v>
      </c>
      <c r="O9146">
        <v>0</v>
      </c>
      <c r="P9146">
        <v>0</v>
      </c>
      <c r="S9146">
        <v>0</v>
      </c>
      <c r="T9146">
        <v>0</v>
      </c>
      <c r="U9146">
        <v>0</v>
      </c>
    </row>
    <row r="9147" spans="1:21" x14ac:dyDescent="0.25">
      <c r="A9147" t="s">
        <v>712</v>
      </c>
      <c r="B9147">
        <v>2975</v>
      </c>
      <c r="D9147">
        <v>0</v>
      </c>
      <c r="I9147">
        <v>0</v>
      </c>
      <c r="N9147">
        <v>0</v>
      </c>
      <c r="O9147">
        <v>0</v>
      </c>
      <c r="P9147">
        <v>0</v>
      </c>
      <c r="S9147">
        <v>0</v>
      </c>
      <c r="T9147">
        <v>0</v>
      </c>
      <c r="U9147">
        <v>0</v>
      </c>
    </row>
    <row r="9148" spans="1:21" x14ac:dyDescent="0.25">
      <c r="A9148" t="s">
        <v>713</v>
      </c>
      <c r="B9148">
        <v>2975</v>
      </c>
      <c r="D9148">
        <v>0</v>
      </c>
      <c r="I9148">
        <v>0</v>
      </c>
      <c r="N9148">
        <v>0</v>
      </c>
      <c r="O9148">
        <v>0</v>
      </c>
      <c r="P9148">
        <v>0</v>
      </c>
      <c r="S9148">
        <v>0</v>
      </c>
      <c r="T9148">
        <v>0</v>
      </c>
      <c r="U9148">
        <v>0</v>
      </c>
    </row>
    <row r="9149" spans="1:21" x14ac:dyDescent="0.25">
      <c r="A9149" t="s">
        <v>718</v>
      </c>
      <c r="B9149">
        <v>2975</v>
      </c>
      <c r="E9149">
        <v>0</v>
      </c>
      <c r="J9149">
        <v>0</v>
      </c>
      <c r="O9149">
        <v>0</v>
      </c>
      <c r="T9149">
        <v>0</v>
      </c>
    </row>
    <row r="9150" spans="1:21" x14ac:dyDescent="0.25">
      <c r="A9150" t="s">
        <v>405</v>
      </c>
      <c r="B9150">
        <v>2975</v>
      </c>
      <c r="E9150">
        <v>0</v>
      </c>
    </row>
    <row r="9151" spans="1:21" x14ac:dyDescent="0.25">
      <c r="A9151" t="s">
        <v>719</v>
      </c>
      <c r="B9151">
        <v>2975</v>
      </c>
      <c r="D9151">
        <v>54</v>
      </c>
      <c r="E9151">
        <v>1358</v>
      </c>
      <c r="F9151">
        <v>0</v>
      </c>
      <c r="I9151">
        <v>54</v>
      </c>
      <c r="J9151">
        <v>1141</v>
      </c>
      <c r="K9151">
        <v>54</v>
      </c>
      <c r="N9151">
        <v>54</v>
      </c>
      <c r="O9151">
        <v>109</v>
      </c>
      <c r="P9151">
        <v>54</v>
      </c>
      <c r="S9151">
        <v>54</v>
      </c>
      <c r="T9151">
        <v>109</v>
      </c>
      <c r="U9151">
        <v>54</v>
      </c>
    </row>
    <row r="9152" spans="1:21" x14ac:dyDescent="0.25">
      <c r="A9152" t="s">
        <v>34</v>
      </c>
      <c r="B9152">
        <v>3000</v>
      </c>
      <c r="D9152">
        <v>2975</v>
      </c>
      <c r="E9152">
        <v>2975</v>
      </c>
      <c r="F9152">
        <v>2975</v>
      </c>
      <c r="I9152">
        <v>3001</v>
      </c>
      <c r="J9152">
        <v>3001</v>
      </c>
      <c r="K9152">
        <v>3001</v>
      </c>
      <c r="N9152">
        <v>134</v>
      </c>
      <c r="O9152">
        <v>134</v>
      </c>
      <c r="P9152">
        <v>134</v>
      </c>
      <c r="S9152">
        <v>133</v>
      </c>
      <c r="T9152">
        <v>133</v>
      </c>
      <c r="U9152">
        <v>133</v>
      </c>
    </row>
    <row r="9153" spans="1:21" x14ac:dyDescent="0.25">
      <c r="A9153" t="s">
        <v>35</v>
      </c>
      <c r="B9153">
        <v>3000</v>
      </c>
      <c r="D9153">
        <v>134</v>
      </c>
      <c r="E9153">
        <v>3001</v>
      </c>
      <c r="F9153">
        <v>133</v>
      </c>
      <c r="I9153">
        <v>133</v>
      </c>
      <c r="J9153">
        <v>2975</v>
      </c>
      <c r="K9153">
        <v>134</v>
      </c>
      <c r="N9153">
        <v>3001</v>
      </c>
      <c r="O9153">
        <v>133</v>
      </c>
      <c r="P9153">
        <v>2975</v>
      </c>
      <c r="S9153">
        <v>2975</v>
      </c>
      <c r="T9153">
        <v>134</v>
      </c>
      <c r="U9153">
        <v>3001</v>
      </c>
    </row>
    <row r="9154" spans="1:21" x14ac:dyDescent="0.25">
      <c r="A9154" t="s">
        <v>36</v>
      </c>
      <c r="B9154">
        <v>3000</v>
      </c>
      <c r="D9154">
        <v>0</v>
      </c>
      <c r="E9154">
        <v>3</v>
      </c>
      <c r="F9154">
        <v>1</v>
      </c>
      <c r="I9154">
        <v>2</v>
      </c>
      <c r="J9154">
        <v>2</v>
      </c>
      <c r="K9154">
        <v>0</v>
      </c>
      <c r="N9154">
        <v>1</v>
      </c>
      <c r="O9154">
        <v>2</v>
      </c>
      <c r="P9154">
        <v>1</v>
      </c>
      <c r="S9154">
        <v>0</v>
      </c>
      <c r="T9154">
        <v>0</v>
      </c>
      <c r="U9154">
        <v>0</v>
      </c>
    </row>
    <row r="9155" spans="1:21" x14ac:dyDescent="0.25">
      <c r="A9155" t="s">
        <v>37</v>
      </c>
      <c r="B9155">
        <v>3000</v>
      </c>
      <c r="D9155">
        <v>0</v>
      </c>
      <c r="E9155">
        <v>0</v>
      </c>
      <c r="I9155">
        <v>0</v>
      </c>
      <c r="J9155">
        <v>0</v>
      </c>
      <c r="N9155">
        <v>0</v>
      </c>
      <c r="O9155">
        <v>3</v>
      </c>
      <c r="S9155">
        <v>0</v>
      </c>
      <c r="T9155">
        <v>0</v>
      </c>
    </row>
    <row r="9156" spans="1:21" x14ac:dyDescent="0.25">
      <c r="A9156" t="s">
        <v>38</v>
      </c>
      <c r="B9156">
        <v>3000</v>
      </c>
      <c r="D9156">
        <v>12</v>
      </c>
      <c r="E9156">
        <v>12</v>
      </c>
      <c r="F9156">
        <v>12</v>
      </c>
      <c r="I9156">
        <v>12</v>
      </c>
      <c r="J9156">
        <v>12</v>
      </c>
      <c r="K9156">
        <v>12</v>
      </c>
      <c r="N9156">
        <v>12</v>
      </c>
      <c r="O9156">
        <v>12</v>
      </c>
      <c r="P9156">
        <v>12</v>
      </c>
      <c r="S9156">
        <v>12</v>
      </c>
      <c r="T9156">
        <v>12</v>
      </c>
      <c r="U9156">
        <v>12</v>
      </c>
    </row>
    <row r="9157" spans="1:21" x14ac:dyDescent="0.25">
      <c r="A9157" t="s">
        <v>39</v>
      </c>
      <c r="B9157">
        <v>3000</v>
      </c>
      <c r="D9157">
        <v>200</v>
      </c>
      <c r="F9157">
        <v>300</v>
      </c>
    </row>
    <row r="9158" spans="1:21" x14ac:dyDescent="0.25">
      <c r="A9158" t="s">
        <v>694</v>
      </c>
      <c r="B9158">
        <v>3000</v>
      </c>
      <c r="D9158">
        <v>25</v>
      </c>
      <c r="F9158">
        <v>25</v>
      </c>
    </row>
    <row r="9159" spans="1:21" x14ac:dyDescent="0.25">
      <c r="A9159" t="s">
        <v>40</v>
      </c>
      <c r="B9159">
        <v>3000</v>
      </c>
      <c r="D9159">
        <v>1</v>
      </c>
      <c r="F9159">
        <v>1</v>
      </c>
    </row>
    <row r="9160" spans="1:21" x14ac:dyDescent="0.25">
      <c r="A9160" t="s">
        <v>41</v>
      </c>
      <c r="B9160">
        <v>3000</v>
      </c>
    </row>
    <row r="9161" spans="1:21" x14ac:dyDescent="0.25">
      <c r="A9161" t="s">
        <v>42</v>
      </c>
      <c r="B9161">
        <v>3000</v>
      </c>
      <c r="E9161">
        <v>40</v>
      </c>
      <c r="J9161">
        <v>40</v>
      </c>
      <c r="O9161">
        <v>40</v>
      </c>
      <c r="T9161">
        <v>40</v>
      </c>
    </row>
    <row r="9162" spans="1:21" x14ac:dyDescent="0.25">
      <c r="A9162" t="s">
        <v>45</v>
      </c>
      <c r="B9162">
        <v>3000</v>
      </c>
      <c r="E9162">
        <v>4</v>
      </c>
      <c r="I9162">
        <v>3</v>
      </c>
      <c r="J9162">
        <v>3</v>
      </c>
      <c r="O9162">
        <v>2</v>
      </c>
    </row>
    <row r="9163" spans="1:21" x14ac:dyDescent="0.25">
      <c r="A9163" t="s">
        <v>740</v>
      </c>
      <c r="B9163">
        <v>3000</v>
      </c>
      <c r="J9163">
        <v>8</v>
      </c>
    </row>
    <row r="9164" spans="1:21" x14ac:dyDescent="0.25">
      <c r="A9164" t="s">
        <v>741</v>
      </c>
      <c r="B9164">
        <v>3000</v>
      </c>
      <c r="J9164">
        <v>4</v>
      </c>
    </row>
    <row r="9165" spans="1:21" x14ac:dyDescent="0.25">
      <c r="A9165" t="s">
        <v>46</v>
      </c>
      <c r="B9165">
        <v>3000</v>
      </c>
      <c r="F9165">
        <v>4</v>
      </c>
      <c r="N9165">
        <v>2</v>
      </c>
      <c r="P9165">
        <v>2</v>
      </c>
    </row>
    <row r="9166" spans="1:21" x14ac:dyDescent="0.25">
      <c r="A9166" t="s">
        <v>49</v>
      </c>
      <c r="B9166">
        <v>3000</v>
      </c>
      <c r="D9166">
        <v>4</v>
      </c>
      <c r="E9166">
        <v>4</v>
      </c>
      <c r="F9166">
        <v>4</v>
      </c>
      <c r="I9166">
        <v>4</v>
      </c>
      <c r="J9166">
        <v>4</v>
      </c>
      <c r="K9166">
        <v>4</v>
      </c>
      <c r="N9166">
        <v>4</v>
      </c>
      <c r="O9166">
        <v>4</v>
      </c>
      <c r="P9166">
        <v>4</v>
      </c>
      <c r="S9166">
        <v>4</v>
      </c>
      <c r="T9166">
        <v>4</v>
      </c>
      <c r="U9166">
        <v>4</v>
      </c>
    </row>
    <row r="9167" spans="1:21" x14ac:dyDescent="0.25">
      <c r="A9167" t="s">
        <v>695</v>
      </c>
      <c r="B9167">
        <v>3000</v>
      </c>
      <c r="D9167">
        <v>0</v>
      </c>
      <c r="E9167">
        <v>-1.1000000000000001</v>
      </c>
      <c r="F9167">
        <v>-1.1000000000000001</v>
      </c>
      <c r="I9167">
        <v>-1.1000000000000001</v>
      </c>
      <c r="J9167">
        <v>-1.1000000000000001</v>
      </c>
      <c r="K9167">
        <v>0</v>
      </c>
      <c r="N9167">
        <v>-1.1000000000000001</v>
      </c>
      <c r="O9167">
        <v>-1.1000000000000001</v>
      </c>
      <c r="P9167">
        <v>-1.1000000000000001</v>
      </c>
      <c r="S9167">
        <v>0</v>
      </c>
      <c r="T9167">
        <v>0</v>
      </c>
      <c r="U9167">
        <v>0</v>
      </c>
    </row>
    <row r="9168" spans="1:21" x14ac:dyDescent="0.25">
      <c r="A9168" t="s">
        <v>48</v>
      </c>
      <c r="B9168">
        <v>3000</v>
      </c>
      <c r="D9168">
        <v>1900</v>
      </c>
      <c r="E9168">
        <v>1900</v>
      </c>
      <c r="F9168">
        <v>1900</v>
      </c>
      <c r="I9168">
        <v>1900</v>
      </c>
      <c r="J9168">
        <v>1900</v>
      </c>
      <c r="K9168">
        <v>1900</v>
      </c>
      <c r="N9168">
        <v>1900</v>
      </c>
      <c r="O9168">
        <v>1900</v>
      </c>
      <c r="P9168">
        <v>1900</v>
      </c>
      <c r="S9168">
        <v>1900</v>
      </c>
      <c r="T9168">
        <v>1900</v>
      </c>
      <c r="U9168">
        <v>1900</v>
      </c>
    </row>
    <row r="9169" spans="1:21" x14ac:dyDescent="0.25">
      <c r="A9169" t="s">
        <v>696</v>
      </c>
      <c r="B9169">
        <v>3000</v>
      </c>
      <c r="D9169">
        <v>0</v>
      </c>
      <c r="E9169">
        <v>5085</v>
      </c>
      <c r="F9169">
        <v>1583</v>
      </c>
      <c r="I9169">
        <v>3433</v>
      </c>
      <c r="J9169">
        <v>3539</v>
      </c>
      <c r="K9169">
        <v>0</v>
      </c>
      <c r="N9169">
        <v>1610</v>
      </c>
      <c r="O9169">
        <v>3130</v>
      </c>
      <c r="P9169">
        <v>1441</v>
      </c>
      <c r="S9169">
        <v>0</v>
      </c>
      <c r="T9169">
        <v>0</v>
      </c>
      <c r="U9169">
        <v>0</v>
      </c>
    </row>
    <row r="9170" spans="1:21" x14ac:dyDescent="0.25">
      <c r="A9170" t="s">
        <v>50</v>
      </c>
      <c r="B9170">
        <v>3000</v>
      </c>
      <c r="D9170">
        <v>0</v>
      </c>
      <c r="E9170">
        <v>5085</v>
      </c>
      <c r="F9170">
        <v>1583</v>
      </c>
      <c r="I9170">
        <v>3433</v>
      </c>
      <c r="J9170">
        <v>3539</v>
      </c>
      <c r="K9170">
        <v>0</v>
      </c>
      <c r="N9170">
        <v>1610</v>
      </c>
      <c r="O9170">
        <v>3130</v>
      </c>
      <c r="P9170">
        <v>1441</v>
      </c>
      <c r="S9170">
        <v>0</v>
      </c>
      <c r="T9170">
        <v>0</v>
      </c>
      <c r="U9170">
        <v>0</v>
      </c>
    </row>
    <row r="9171" spans="1:21" x14ac:dyDescent="0.25">
      <c r="A9171" t="s">
        <v>697</v>
      </c>
      <c r="B9171">
        <v>3000</v>
      </c>
      <c r="D9171">
        <v>1</v>
      </c>
      <c r="E9171">
        <v>1</v>
      </c>
      <c r="F9171">
        <v>1</v>
      </c>
      <c r="I9171">
        <v>1</v>
      </c>
      <c r="J9171">
        <v>1</v>
      </c>
      <c r="K9171">
        <v>1</v>
      </c>
      <c r="N9171">
        <v>1</v>
      </c>
      <c r="O9171">
        <v>1</v>
      </c>
      <c r="P9171">
        <v>1</v>
      </c>
      <c r="S9171">
        <v>1</v>
      </c>
      <c r="T9171">
        <v>1</v>
      </c>
      <c r="U9171">
        <v>1</v>
      </c>
    </row>
    <row r="9172" spans="1:21" x14ac:dyDescent="0.25">
      <c r="A9172" t="s">
        <v>51</v>
      </c>
      <c r="B9172">
        <v>3000</v>
      </c>
      <c r="D9172">
        <v>0</v>
      </c>
      <c r="E9172">
        <v>0</v>
      </c>
      <c r="F9172">
        <v>207</v>
      </c>
      <c r="I9172">
        <v>0</v>
      </c>
      <c r="J9172">
        <v>0</v>
      </c>
      <c r="K9172">
        <v>0</v>
      </c>
      <c r="N9172">
        <v>0</v>
      </c>
      <c r="O9172">
        <v>13</v>
      </c>
      <c r="P9172">
        <v>120</v>
      </c>
      <c r="S9172">
        <v>0</v>
      </c>
      <c r="T9172">
        <v>0</v>
      </c>
      <c r="U9172">
        <v>0</v>
      </c>
    </row>
    <row r="9173" spans="1:21" x14ac:dyDescent="0.25">
      <c r="A9173" t="s">
        <v>53</v>
      </c>
      <c r="B9173">
        <v>3000</v>
      </c>
      <c r="D9173">
        <v>0</v>
      </c>
      <c r="E9173">
        <v>455</v>
      </c>
      <c r="F9173">
        <v>389</v>
      </c>
      <c r="I9173">
        <v>423</v>
      </c>
      <c r="J9173">
        <v>1110</v>
      </c>
      <c r="K9173">
        <v>0</v>
      </c>
      <c r="N9173">
        <v>181</v>
      </c>
      <c r="O9173">
        <v>555</v>
      </c>
      <c r="P9173">
        <v>389</v>
      </c>
      <c r="S9173">
        <v>0</v>
      </c>
      <c r="T9173">
        <v>0</v>
      </c>
      <c r="U9173">
        <v>0</v>
      </c>
    </row>
    <row r="9174" spans="1:21" x14ac:dyDescent="0.25">
      <c r="A9174" t="s">
        <v>54</v>
      </c>
      <c r="B9174">
        <v>3000</v>
      </c>
      <c r="D9174">
        <v>0</v>
      </c>
      <c r="E9174">
        <v>0</v>
      </c>
      <c r="F9174">
        <v>0</v>
      </c>
      <c r="I9174">
        <v>0</v>
      </c>
      <c r="J9174">
        <v>0</v>
      </c>
      <c r="K9174">
        <v>0</v>
      </c>
      <c r="N9174">
        <v>0</v>
      </c>
      <c r="O9174">
        <v>0</v>
      </c>
      <c r="P9174">
        <v>0</v>
      </c>
      <c r="S9174">
        <v>0</v>
      </c>
      <c r="T9174">
        <v>0</v>
      </c>
      <c r="U9174">
        <v>0</v>
      </c>
    </row>
    <row r="9175" spans="1:21" x14ac:dyDescent="0.25">
      <c r="A9175" t="s">
        <v>55</v>
      </c>
      <c r="B9175">
        <v>3000</v>
      </c>
      <c r="D9175">
        <v>0</v>
      </c>
      <c r="E9175">
        <v>0</v>
      </c>
      <c r="F9175">
        <v>0</v>
      </c>
      <c r="I9175">
        <v>0</v>
      </c>
      <c r="J9175">
        <v>0</v>
      </c>
      <c r="K9175">
        <v>0</v>
      </c>
      <c r="N9175">
        <v>0</v>
      </c>
      <c r="O9175">
        <v>0</v>
      </c>
      <c r="P9175">
        <v>0</v>
      </c>
      <c r="S9175">
        <v>0</v>
      </c>
      <c r="T9175">
        <v>0</v>
      </c>
      <c r="U9175">
        <v>0</v>
      </c>
    </row>
    <row r="9176" spans="1:21" x14ac:dyDescent="0.25">
      <c r="A9176" t="s">
        <v>56</v>
      </c>
      <c r="B9176">
        <v>3000</v>
      </c>
      <c r="D9176">
        <v>0.92</v>
      </c>
      <c r="E9176">
        <v>0.92</v>
      </c>
      <c r="F9176">
        <v>0.92</v>
      </c>
      <c r="I9176">
        <v>0.92</v>
      </c>
      <c r="J9176">
        <v>0.92</v>
      </c>
      <c r="K9176">
        <v>0.92</v>
      </c>
      <c r="N9176">
        <v>0.92</v>
      </c>
      <c r="O9176">
        <v>0.92</v>
      </c>
      <c r="P9176">
        <v>0.92</v>
      </c>
      <c r="S9176">
        <v>0.92</v>
      </c>
      <c r="T9176">
        <v>0.92</v>
      </c>
      <c r="U9176">
        <v>0.92</v>
      </c>
    </row>
    <row r="9177" spans="1:21" x14ac:dyDescent="0.25">
      <c r="A9177" t="s">
        <v>57</v>
      </c>
      <c r="B9177">
        <v>3000</v>
      </c>
      <c r="D9177">
        <v>100</v>
      </c>
      <c r="E9177">
        <v>100</v>
      </c>
      <c r="F9177">
        <v>100</v>
      </c>
      <c r="I9177">
        <v>100</v>
      </c>
      <c r="J9177">
        <v>100</v>
      </c>
      <c r="K9177">
        <v>100</v>
      </c>
      <c r="N9177">
        <v>100</v>
      </c>
      <c r="O9177">
        <v>100</v>
      </c>
      <c r="P9177">
        <v>100</v>
      </c>
      <c r="S9177">
        <v>100</v>
      </c>
      <c r="T9177">
        <v>100</v>
      </c>
      <c r="U9177">
        <v>100</v>
      </c>
    </row>
    <row r="9178" spans="1:21" x14ac:dyDescent="0.25">
      <c r="A9178" t="s">
        <v>58</v>
      </c>
      <c r="B9178">
        <v>3000</v>
      </c>
      <c r="D9178">
        <v>2</v>
      </c>
      <c r="E9178">
        <v>2</v>
      </c>
      <c r="F9178">
        <v>2</v>
      </c>
      <c r="I9178">
        <v>2</v>
      </c>
      <c r="J9178">
        <v>2</v>
      </c>
      <c r="K9178">
        <v>2</v>
      </c>
      <c r="N9178">
        <v>2</v>
      </c>
      <c r="O9178">
        <v>2</v>
      </c>
      <c r="P9178">
        <v>2</v>
      </c>
      <c r="S9178">
        <v>2</v>
      </c>
      <c r="T9178">
        <v>2</v>
      </c>
      <c r="U9178">
        <v>2</v>
      </c>
    </row>
    <row r="9179" spans="1:21" x14ac:dyDescent="0.25">
      <c r="A9179" t="s">
        <v>59</v>
      </c>
      <c r="B9179">
        <v>3000</v>
      </c>
      <c r="D9179">
        <v>0</v>
      </c>
      <c r="E9179">
        <v>0</v>
      </c>
      <c r="F9179">
        <v>0</v>
      </c>
      <c r="I9179">
        <v>0</v>
      </c>
      <c r="J9179">
        <v>0</v>
      </c>
      <c r="K9179">
        <v>0</v>
      </c>
      <c r="N9179">
        <v>0</v>
      </c>
      <c r="O9179">
        <v>0</v>
      </c>
      <c r="P9179">
        <v>0</v>
      </c>
      <c r="S9179">
        <v>0</v>
      </c>
      <c r="T9179">
        <v>0</v>
      </c>
      <c r="U9179">
        <v>0</v>
      </c>
    </row>
    <row r="9180" spans="1:21" x14ac:dyDescent="0.25">
      <c r="A9180" t="s">
        <v>698</v>
      </c>
      <c r="B9180">
        <v>3000</v>
      </c>
      <c r="E9180">
        <v>0</v>
      </c>
      <c r="J9180">
        <v>0</v>
      </c>
      <c r="O9180">
        <v>0</v>
      </c>
      <c r="T9180">
        <v>0</v>
      </c>
    </row>
    <row r="9181" spans="1:21" x14ac:dyDescent="0.25">
      <c r="A9181" t="s">
        <v>677</v>
      </c>
      <c r="B9181">
        <v>3000</v>
      </c>
      <c r="E9181">
        <v>880</v>
      </c>
      <c r="J9181">
        <v>420</v>
      </c>
      <c r="O9181">
        <v>900</v>
      </c>
      <c r="T9181">
        <v>966</v>
      </c>
    </row>
    <row r="9182" spans="1:21" x14ac:dyDescent="0.25">
      <c r="A9182" t="s">
        <v>78</v>
      </c>
      <c r="B9182">
        <v>3000</v>
      </c>
      <c r="E9182">
        <v>15</v>
      </c>
      <c r="J9182">
        <v>7.2</v>
      </c>
      <c r="O9182">
        <v>15.3</v>
      </c>
      <c r="T9182">
        <v>16.5</v>
      </c>
    </row>
    <row r="9183" spans="1:21" x14ac:dyDescent="0.25">
      <c r="A9183" t="s">
        <v>699</v>
      </c>
      <c r="B9183">
        <v>3000</v>
      </c>
      <c r="F9183">
        <v>0</v>
      </c>
      <c r="K9183">
        <v>0</v>
      </c>
      <c r="P9183">
        <v>0</v>
      </c>
      <c r="U9183">
        <v>0</v>
      </c>
    </row>
    <row r="9184" spans="1:21" x14ac:dyDescent="0.25">
      <c r="A9184" t="s">
        <v>700</v>
      </c>
      <c r="B9184">
        <v>3000</v>
      </c>
      <c r="D9184">
        <v>0</v>
      </c>
      <c r="E9184">
        <v>0</v>
      </c>
      <c r="F9184">
        <v>1</v>
      </c>
      <c r="I9184">
        <v>0</v>
      </c>
      <c r="J9184">
        <v>0</v>
      </c>
      <c r="K9184">
        <v>1</v>
      </c>
      <c r="N9184">
        <v>0</v>
      </c>
      <c r="O9184">
        <v>0</v>
      </c>
      <c r="P9184">
        <v>1</v>
      </c>
      <c r="S9184">
        <v>0</v>
      </c>
      <c r="T9184">
        <v>0</v>
      </c>
      <c r="U9184">
        <v>1</v>
      </c>
    </row>
    <row r="9185" spans="1:21" x14ac:dyDescent="0.25">
      <c r="A9185" t="s">
        <v>701</v>
      </c>
      <c r="B9185">
        <v>3000</v>
      </c>
      <c r="D9185">
        <v>0</v>
      </c>
      <c r="E9185">
        <v>0</v>
      </c>
      <c r="F9185">
        <v>0</v>
      </c>
      <c r="I9185">
        <v>0</v>
      </c>
      <c r="J9185">
        <v>0</v>
      </c>
      <c r="K9185">
        <v>0</v>
      </c>
      <c r="N9185">
        <v>0</v>
      </c>
      <c r="O9185">
        <v>0</v>
      </c>
      <c r="P9185">
        <v>0</v>
      </c>
      <c r="S9185">
        <v>0</v>
      </c>
      <c r="T9185">
        <v>0</v>
      </c>
      <c r="U9185">
        <v>0</v>
      </c>
    </row>
    <row r="9186" spans="1:21" x14ac:dyDescent="0.25">
      <c r="A9186" t="s">
        <v>52</v>
      </c>
      <c r="B9186">
        <v>3000</v>
      </c>
      <c r="D9186">
        <v>1</v>
      </c>
      <c r="E9186">
        <v>1</v>
      </c>
      <c r="F9186">
        <v>1</v>
      </c>
      <c r="I9186">
        <v>1</v>
      </c>
      <c r="J9186">
        <v>1</v>
      </c>
      <c r="K9186">
        <v>1</v>
      </c>
      <c r="N9186">
        <v>1</v>
      </c>
      <c r="O9186">
        <v>1</v>
      </c>
      <c r="P9186">
        <v>1</v>
      </c>
      <c r="S9186">
        <v>1</v>
      </c>
      <c r="T9186">
        <v>1</v>
      </c>
      <c r="U9186">
        <v>1</v>
      </c>
    </row>
    <row r="9187" spans="1:21" x14ac:dyDescent="0.25">
      <c r="A9187" t="s">
        <v>702</v>
      </c>
      <c r="B9187">
        <v>3000</v>
      </c>
      <c r="D9187">
        <v>15</v>
      </c>
      <c r="E9187">
        <v>60</v>
      </c>
      <c r="F9187">
        <v>9</v>
      </c>
      <c r="I9187">
        <v>15</v>
      </c>
      <c r="J9187">
        <v>60</v>
      </c>
      <c r="K9187">
        <v>9</v>
      </c>
      <c r="N9187">
        <v>15</v>
      </c>
      <c r="O9187">
        <v>60</v>
      </c>
      <c r="P9187">
        <v>9</v>
      </c>
      <c r="S9187">
        <v>15</v>
      </c>
      <c r="T9187">
        <v>60</v>
      </c>
      <c r="U9187">
        <v>9</v>
      </c>
    </row>
    <row r="9188" spans="1:21" x14ac:dyDescent="0.25">
      <c r="A9188" t="s">
        <v>43</v>
      </c>
      <c r="B9188">
        <v>3000</v>
      </c>
      <c r="E9188">
        <v>50</v>
      </c>
      <c r="F9188">
        <v>50</v>
      </c>
      <c r="I9188">
        <v>50</v>
      </c>
      <c r="J9188">
        <v>50</v>
      </c>
      <c r="N9188">
        <v>50</v>
      </c>
      <c r="O9188">
        <v>50</v>
      </c>
      <c r="P9188">
        <v>50</v>
      </c>
    </row>
    <row r="9189" spans="1:21" x14ac:dyDescent="0.25">
      <c r="A9189" t="s">
        <v>44</v>
      </c>
      <c r="B9189">
        <v>3000</v>
      </c>
      <c r="E9189">
        <v>0</v>
      </c>
      <c r="F9189">
        <v>0</v>
      </c>
      <c r="I9189">
        <v>0</v>
      </c>
      <c r="J9189">
        <v>0</v>
      </c>
      <c r="N9189">
        <v>0</v>
      </c>
      <c r="O9189">
        <v>0</v>
      </c>
      <c r="P9189">
        <v>0</v>
      </c>
    </row>
    <row r="9190" spans="1:21" x14ac:dyDescent="0.25">
      <c r="A9190" t="s">
        <v>47</v>
      </c>
      <c r="B9190">
        <v>3000</v>
      </c>
      <c r="E9190">
        <v>4</v>
      </c>
      <c r="F9190">
        <v>4</v>
      </c>
      <c r="I9190">
        <v>3</v>
      </c>
      <c r="J9190">
        <v>3</v>
      </c>
      <c r="N9190">
        <v>2</v>
      </c>
      <c r="O9190">
        <v>2</v>
      </c>
      <c r="P9190">
        <v>2</v>
      </c>
    </row>
    <row r="9191" spans="1:21" x14ac:dyDescent="0.25">
      <c r="A9191" t="s">
        <v>703</v>
      </c>
      <c r="B9191">
        <v>3000</v>
      </c>
      <c r="E9191">
        <v>0</v>
      </c>
      <c r="F9191">
        <v>0</v>
      </c>
      <c r="I9191">
        <v>0</v>
      </c>
      <c r="J9191">
        <v>8</v>
      </c>
      <c r="N9191">
        <v>0</v>
      </c>
      <c r="O9191">
        <v>0</v>
      </c>
      <c r="P9191">
        <v>0</v>
      </c>
    </row>
    <row r="9192" spans="1:21" x14ac:dyDescent="0.25">
      <c r="A9192" t="s">
        <v>704</v>
      </c>
      <c r="B9192">
        <v>3000</v>
      </c>
      <c r="E9192">
        <v>0</v>
      </c>
      <c r="F9192">
        <v>0</v>
      </c>
      <c r="I9192">
        <v>0</v>
      </c>
      <c r="J9192">
        <v>4</v>
      </c>
      <c r="N9192">
        <v>0</v>
      </c>
      <c r="O9192">
        <v>0</v>
      </c>
      <c r="P9192">
        <v>0</v>
      </c>
    </row>
    <row r="9193" spans="1:21" x14ac:dyDescent="0.25">
      <c r="A9193" t="s">
        <v>705</v>
      </c>
      <c r="B9193">
        <v>3000</v>
      </c>
      <c r="E9193">
        <v>0</v>
      </c>
      <c r="F9193">
        <v>0</v>
      </c>
      <c r="I9193">
        <v>0</v>
      </c>
      <c r="J9193">
        <v>0</v>
      </c>
      <c r="N9193">
        <v>0</v>
      </c>
      <c r="O9193">
        <v>0</v>
      </c>
      <c r="P9193">
        <v>0</v>
      </c>
    </row>
    <row r="9194" spans="1:21" x14ac:dyDescent="0.25">
      <c r="A9194" t="s">
        <v>706</v>
      </c>
      <c r="B9194">
        <v>3000</v>
      </c>
      <c r="E9194">
        <v>0</v>
      </c>
      <c r="F9194">
        <v>0</v>
      </c>
      <c r="I9194">
        <v>0</v>
      </c>
      <c r="J9194">
        <v>0</v>
      </c>
      <c r="N9194">
        <v>0</v>
      </c>
      <c r="O9194">
        <v>0</v>
      </c>
      <c r="P9194">
        <v>0</v>
      </c>
    </row>
    <row r="9195" spans="1:21" x14ac:dyDescent="0.25">
      <c r="A9195" t="s">
        <v>707</v>
      </c>
      <c r="B9195">
        <v>3000</v>
      </c>
      <c r="E9195">
        <v>1</v>
      </c>
      <c r="F9195">
        <v>1</v>
      </c>
      <c r="I9195">
        <v>1</v>
      </c>
      <c r="J9195">
        <v>1</v>
      </c>
      <c r="N9195">
        <v>1</v>
      </c>
      <c r="O9195">
        <v>1</v>
      </c>
      <c r="P9195">
        <v>1</v>
      </c>
    </row>
    <row r="9196" spans="1:21" x14ac:dyDescent="0.25">
      <c r="A9196" t="s">
        <v>708</v>
      </c>
      <c r="B9196">
        <v>3000</v>
      </c>
      <c r="E9196">
        <v>0</v>
      </c>
      <c r="F9196">
        <v>0</v>
      </c>
      <c r="I9196">
        <v>0</v>
      </c>
      <c r="J9196">
        <v>0</v>
      </c>
      <c r="N9196">
        <v>0</v>
      </c>
      <c r="O9196">
        <v>0</v>
      </c>
      <c r="P9196">
        <v>0</v>
      </c>
    </row>
    <row r="9197" spans="1:21" x14ac:dyDescent="0.25">
      <c r="A9197" t="s">
        <v>709</v>
      </c>
      <c r="B9197">
        <v>3000</v>
      </c>
      <c r="E9197">
        <v>50</v>
      </c>
      <c r="F9197">
        <v>50</v>
      </c>
      <c r="I9197">
        <v>50</v>
      </c>
      <c r="J9197">
        <v>50</v>
      </c>
      <c r="N9197">
        <v>50</v>
      </c>
      <c r="O9197">
        <v>50</v>
      </c>
      <c r="P9197">
        <v>50</v>
      </c>
    </row>
    <row r="9198" spans="1:21" x14ac:dyDescent="0.25">
      <c r="A9198" t="s">
        <v>710</v>
      </c>
      <c r="B9198">
        <v>3000</v>
      </c>
      <c r="E9198">
        <v>3</v>
      </c>
      <c r="F9198">
        <v>3</v>
      </c>
      <c r="I9198">
        <v>3</v>
      </c>
      <c r="J9198">
        <v>3</v>
      </c>
      <c r="N9198">
        <v>3</v>
      </c>
      <c r="O9198">
        <v>3</v>
      </c>
      <c r="P9198">
        <v>3</v>
      </c>
    </row>
    <row r="9199" spans="1:21" x14ac:dyDescent="0.25">
      <c r="A9199" t="s">
        <v>711</v>
      </c>
      <c r="B9199">
        <v>3000</v>
      </c>
      <c r="E9199">
        <v>0</v>
      </c>
      <c r="F9199">
        <v>0</v>
      </c>
      <c r="I9199">
        <v>0</v>
      </c>
      <c r="J9199">
        <v>0</v>
      </c>
      <c r="N9199">
        <v>0</v>
      </c>
      <c r="O9199">
        <v>0</v>
      </c>
      <c r="P9199">
        <v>0</v>
      </c>
    </row>
    <row r="9200" spans="1:21" x14ac:dyDescent="0.25">
      <c r="A9200" t="s">
        <v>712</v>
      </c>
      <c r="B9200">
        <v>3000</v>
      </c>
      <c r="E9200">
        <v>0</v>
      </c>
      <c r="F9200">
        <v>0</v>
      </c>
      <c r="I9200">
        <v>0</v>
      </c>
      <c r="J9200">
        <v>0</v>
      </c>
      <c r="N9200">
        <v>0</v>
      </c>
      <c r="O9200">
        <v>0</v>
      </c>
      <c r="P9200">
        <v>0</v>
      </c>
    </row>
    <row r="9201" spans="1:21" x14ac:dyDescent="0.25">
      <c r="A9201" t="s">
        <v>713</v>
      </c>
      <c r="B9201">
        <v>3000</v>
      </c>
      <c r="E9201">
        <v>0</v>
      </c>
      <c r="F9201">
        <v>0</v>
      </c>
      <c r="I9201">
        <v>0</v>
      </c>
      <c r="J9201">
        <v>0</v>
      </c>
      <c r="N9201">
        <v>0</v>
      </c>
      <c r="O9201">
        <v>0</v>
      </c>
      <c r="P9201">
        <v>0</v>
      </c>
    </row>
    <row r="9202" spans="1:21" x14ac:dyDescent="0.25">
      <c r="A9202" t="s">
        <v>718</v>
      </c>
      <c r="B9202">
        <v>3000</v>
      </c>
      <c r="E9202">
        <v>0</v>
      </c>
      <c r="J9202">
        <v>0</v>
      </c>
      <c r="O9202">
        <v>0</v>
      </c>
      <c r="T9202">
        <v>0</v>
      </c>
    </row>
    <row r="9203" spans="1:21" x14ac:dyDescent="0.25">
      <c r="A9203" t="s">
        <v>405</v>
      </c>
      <c r="B9203">
        <v>3000</v>
      </c>
      <c r="E9203">
        <v>0</v>
      </c>
    </row>
    <row r="9204" spans="1:21" x14ac:dyDescent="0.25">
      <c r="A9204" t="s">
        <v>742</v>
      </c>
      <c r="B9204">
        <v>3000</v>
      </c>
      <c r="N9204">
        <v>10</v>
      </c>
      <c r="P9204">
        <v>25</v>
      </c>
    </row>
    <row r="9205" spans="1:21" x14ac:dyDescent="0.25">
      <c r="A9205" t="s">
        <v>719</v>
      </c>
      <c r="B9205">
        <v>3000</v>
      </c>
      <c r="D9205">
        <v>0</v>
      </c>
      <c r="E9205">
        <v>495</v>
      </c>
      <c r="F9205">
        <v>423</v>
      </c>
      <c r="I9205">
        <v>460</v>
      </c>
      <c r="J9205">
        <v>1207</v>
      </c>
      <c r="K9205">
        <v>0</v>
      </c>
      <c r="N9205">
        <v>177</v>
      </c>
      <c r="O9205">
        <v>729</v>
      </c>
      <c r="P9205">
        <v>317</v>
      </c>
      <c r="S9205">
        <v>0</v>
      </c>
      <c r="T9205">
        <v>0</v>
      </c>
      <c r="U9205">
        <v>0</v>
      </c>
    </row>
    <row r="9206" spans="1:21" x14ac:dyDescent="0.25">
      <c r="A9206" t="s">
        <v>34</v>
      </c>
      <c r="B9206">
        <v>3001</v>
      </c>
      <c r="D9206">
        <v>3000</v>
      </c>
      <c r="E9206">
        <v>3000</v>
      </c>
      <c r="F9206">
        <v>3000</v>
      </c>
      <c r="I9206">
        <v>3025</v>
      </c>
      <c r="J9206">
        <v>3025</v>
      </c>
      <c r="K9206">
        <v>3025</v>
      </c>
      <c r="N9206">
        <v>137</v>
      </c>
      <c r="O9206">
        <v>137</v>
      </c>
      <c r="P9206">
        <v>137</v>
      </c>
      <c r="S9206">
        <v>136</v>
      </c>
      <c r="T9206">
        <v>136</v>
      </c>
      <c r="U9206">
        <v>136</v>
      </c>
    </row>
    <row r="9207" spans="1:21" x14ac:dyDescent="0.25">
      <c r="A9207" t="s">
        <v>35</v>
      </c>
      <c r="B9207">
        <v>3001</v>
      </c>
      <c r="D9207">
        <v>137</v>
      </c>
      <c r="E9207">
        <v>3025</v>
      </c>
      <c r="F9207">
        <v>136</v>
      </c>
      <c r="I9207">
        <v>136</v>
      </c>
      <c r="J9207">
        <v>3000</v>
      </c>
      <c r="K9207">
        <v>137</v>
      </c>
      <c r="N9207">
        <v>3025</v>
      </c>
      <c r="O9207">
        <v>136</v>
      </c>
      <c r="P9207">
        <v>3000</v>
      </c>
      <c r="S9207">
        <v>3000</v>
      </c>
      <c r="T9207">
        <v>137</v>
      </c>
      <c r="U9207">
        <v>3025</v>
      </c>
    </row>
    <row r="9208" spans="1:21" x14ac:dyDescent="0.25">
      <c r="A9208" t="s">
        <v>36</v>
      </c>
      <c r="B9208">
        <v>3001</v>
      </c>
      <c r="D9208">
        <v>1</v>
      </c>
      <c r="E9208">
        <v>2</v>
      </c>
      <c r="F9208">
        <v>0</v>
      </c>
      <c r="I9208">
        <v>0</v>
      </c>
      <c r="J9208">
        <v>4</v>
      </c>
      <c r="K9208">
        <v>1</v>
      </c>
      <c r="N9208">
        <v>0</v>
      </c>
      <c r="O9208">
        <v>0</v>
      </c>
      <c r="P9208">
        <v>0</v>
      </c>
      <c r="S9208">
        <v>1</v>
      </c>
      <c r="T9208">
        <v>2</v>
      </c>
      <c r="U9208">
        <v>1</v>
      </c>
    </row>
    <row r="9209" spans="1:21" x14ac:dyDescent="0.25">
      <c r="A9209" t="s">
        <v>37</v>
      </c>
      <c r="B9209">
        <v>3001</v>
      </c>
      <c r="D9209">
        <v>0</v>
      </c>
      <c r="E9209">
        <v>0</v>
      </c>
      <c r="I9209">
        <v>0</v>
      </c>
      <c r="J9209">
        <v>0</v>
      </c>
      <c r="N9209">
        <v>0</v>
      </c>
      <c r="O9209">
        <v>0</v>
      </c>
      <c r="S9209">
        <v>0</v>
      </c>
      <c r="T9209">
        <v>3</v>
      </c>
    </row>
    <row r="9210" spans="1:21" x14ac:dyDescent="0.25">
      <c r="A9210" t="s">
        <v>38</v>
      </c>
      <c r="B9210">
        <v>3001</v>
      </c>
      <c r="D9210">
        <v>12</v>
      </c>
      <c r="E9210">
        <v>12</v>
      </c>
      <c r="F9210">
        <v>12</v>
      </c>
      <c r="I9210">
        <v>12</v>
      </c>
      <c r="J9210">
        <v>12</v>
      </c>
      <c r="K9210">
        <v>12</v>
      </c>
      <c r="N9210">
        <v>12</v>
      </c>
      <c r="O9210">
        <v>12</v>
      </c>
      <c r="P9210">
        <v>12</v>
      </c>
      <c r="S9210">
        <v>12</v>
      </c>
      <c r="T9210">
        <v>12</v>
      </c>
      <c r="U9210">
        <v>12</v>
      </c>
    </row>
    <row r="9211" spans="1:21" x14ac:dyDescent="0.25">
      <c r="A9211" t="s">
        <v>39</v>
      </c>
      <c r="B9211">
        <v>3001</v>
      </c>
      <c r="I9211">
        <v>175</v>
      </c>
      <c r="K9211">
        <v>150</v>
      </c>
      <c r="U9211">
        <v>275</v>
      </c>
    </row>
    <row r="9212" spans="1:21" x14ac:dyDescent="0.25">
      <c r="A9212" t="s">
        <v>694</v>
      </c>
      <c r="B9212">
        <v>3001</v>
      </c>
      <c r="I9212">
        <v>25</v>
      </c>
      <c r="K9212">
        <v>25</v>
      </c>
      <c r="U9212">
        <v>25</v>
      </c>
    </row>
    <row r="9213" spans="1:21" x14ac:dyDescent="0.25">
      <c r="A9213" t="s">
        <v>40</v>
      </c>
      <c r="B9213">
        <v>3001</v>
      </c>
      <c r="I9213">
        <v>2</v>
      </c>
      <c r="K9213">
        <v>1</v>
      </c>
      <c r="U9213">
        <v>1</v>
      </c>
    </row>
    <row r="9214" spans="1:21" x14ac:dyDescent="0.25">
      <c r="A9214" t="s">
        <v>41</v>
      </c>
      <c r="B9214">
        <v>3001</v>
      </c>
    </row>
    <row r="9215" spans="1:21" x14ac:dyDescent="0.25">
      <c r="A9215" t="s">
        <v>42</v>
      </c>
      <c r="B9215">
        <v>3001</v>
      </c>
      <c r="E9215">
        <v>40</v>
      </c>
      <c r="J9215">
        <v>40</v>
      </c>
      <c r="O9215">
        <v>40</v>
      </c>
      <c r="T9215">
        <v>40</v>
      </c>
    </row>
    <row r="9216" spans="1:21" x14ac:dyDescent="0.25">
      <c r="A9216" t="s">
        <v>45</v>
      </c>
      <c r="B9216">
        <v>3001</v>
      </c>
      <c r="D9216">
        <v>7</v>
      </c>
      <c r="E9216">
        <v>7</v>
      </c>
      <c r="J9216">
        <v>8</v>
      </c>
      <c r="S9216">
        <v>6</v>
      </c>
      <c r="T9216">
        <v>6</v>
      </c>
    </row>
    <row r="9217" spans="1:21" x14ac:dyDescent="0.25">
      <c r="A9217" t="s">
        <v>740</v>
      </c>
      <c r="B9217">
        <v>3001</v>
      </c>
      <c r="E9217">
        <v>4</v>
      </c>
    </row>
    <row r="9218" spans="1:21" x14ac:dyDescent="0.25">
      <c r="A9218" t="s">
        <v>741</v>
      </c>
      <c r="B9218">
        <v>3001</v>
      </c>
      <c r="E9218">
        <v>8</v>
      </c>
    </row>
    <row r="9219" spans="1:21" x14ac:dyDescent="0.25">
      <c r="A9219" t="s">
        <v>46</v>
      </c>
      <c r="B9219">
        <v>3001</v>
      </c>
      <c r="K9219">
        <v>8</v>
      </c>
      <c r="U9219">
        <v>6</v>
      </c>
    </row>
    <row r="9220" spans="1:21" x14ac:dyDescent="0.25">
      <c r="A9220" t="s">
        <v>49</v>
      </c>
      <c r="B9220">
        <v>3001</v>
      </c>
      <c r="D9220">
        <v>4</v>
      </c>
      <c r="E9220">
        <v>4</v>
      </c>
      <c r="F9220">
        <v>4</v>
      </c>
      <c r="I9220">
        <v>4</v>
      </c>
      <c r="J9220">
        <v>4.9000000000000004</v>
      </c>
      <c r="K9220">
        <v>4.9000000000000004</v>
      </c>
      <c r="N9220">
        <v>4</v>
      </c>
      <c r="O9220">
        <v>4</v>
      </c>
      <c r="P9220">
        <v>4</v>
      </c>
      <c r="S9220">
        <v>7.1</v>
      </c>
      <c r="T9220">
        <v>7.1</v>
      </c>
      <c r="U9220">
        <v>7.1</v>
      </c>
    </row>
    <row r="9221" spans="1:21" x14ac:dyDescent="0.25">
      <c r="A9221" t="s">
        <v>695</v>
      </c>
      <c r="B9221">
        <v>3001</v>
      </c>
      <c r="D9221">
        <v>-1.1000000000000001</v>
      </c>
      <c r="E9221">
        <v>-1.1000000000000001</v>
      </c>
      <c r="F9221">
        <v>0</v>
      </c>
      <c r="I9221">
        <v>0</v>
      </c>
      <c r="J9221">
        <v>-1.1000000000000001</v>
      </c>
      <c r="K9221">
        <v>-1.1000000000000001</v>
      </c>
      <c r="N9221">
        <v>0</v>
      </c>
      <c r="O9221">
        <v>0</v>
      </c>
      <c r="P9221">
        <v>0</v>
      </c>
      <c r="S9221">
        <v>2</v>
      </c>
      <c r="T9221">
        <v>2</v>
      </c>
      <c r="U9221">
        <v>2</v>
      </c>
    </row>
    <row r="9222" spans="1:21" x14ac:dyDescent="0.25">
      <c r="A9222" t="s">
        <v>48</v>
      </c>
      <c r="B9222">
        <v>3001</v>
      </c>
      <c r="D9222">
        <v>1900</v>
      </c>
      <c r="E9222">
        <v>1900</v>
      </c>
      <c r="F9222">
        <v>1900</v>
      </c>
      <c r="I9222">
        <v>1900</v>
      </c>
      <c r="J9222">
        <v>1900</v>
      </c>
      <c r="K9222">
        <v>1900</v>
      </c>
      <c r="N9222">
        <v>1900</v>
      </c>
      <c r="O9222">
        <v>1900</v>
      </c>
      <c r="P9222">
        <v>1900</v>
      </c>
      <c r="S9222">
        <v>1900</v>
      </c>
      <c r="T9222">
        <v>1900</v>
      </c>
      <c r="U9222">
        <v>1900</v>
      </c>
    </row>
    <row r="9223" spans="1:21" x14ac:dyDescent="0.25">
      <c r="A9223" t="s">
        <v>696</v>
      </c>
      <c r="B9223">
        <v>3001</v>
      </c>
      <c r="D9223">
        <v>1770</v>
      </c>
      <c r="E9223">
        <v>3539</v>
      </c>
      <c r="F9223">
        <v>0</v>
      </c>
      <c r="I9223">
        <v>0</v>
      </c>
      <c r="J9223">
        <v>6408</v>
      </c>
      <c r="K9223">
        <v>1583</v>
      </c>
      <c r="N9223">
        <v>0</v>
      </c>
      <c r="O9223">
        <v>0</v>
      </c>
      <c r="P9223">
        <v>0</v>
      </c>
      <c r="S9223">
        <v>1610</v>
      </c>
      <c r="T9223">
        <v>3162</v>
      </c>
      <c r="U9223">
        <v>1441</v>
      </c>
    </row>
    <row r="9224" spans="1:21" x14ac:dyDescent="0.25">
      <c r="A9224" t="s">
        <v>50</v>
      </c>
      <c r="B9224">
        <v>3001</v>
      </c>
      <c r="D9224">
        <v>1770</v>
      </c>
      <c r="E9224">
        <v>3539</v>
      </c>
      <c r="F9224">
        <v>0</v>
      </c>
      <c r="I9224">
        <v>0</v>
      </c>
      <c r="J9224">
        <v>6408</v>
      </c>
      <c r="K9224">
        <v>1583</v>
      </c>
      <c r="N9224">
        <v>0</v>
      </c>
      <c r="O9224">
        <v>0</v>
      </c>
      <c r="P9224">
        <v>0</v>
      </c>
      <c r="S9224">
        <v>1610</v>
      </c>
      <c r="T9224">
        <v>3162</v>
      </c>
      <c r="U9224">
        <v>1441</v>
      </c>
    </row>
    <row r="9225" spans="1:21" x14ac:dyDescent="0.25">
      <c r="A9225" t="s">
        <v>697</v>
      </c>
      <c r="B9225">
        <v>3001</v>
      </c>
      <c r="D9225">
        <v>1</v>
      </c>
      <c r="E9225">
        <v>1</v>
      </c>
      <c r="F9225">
        <v>1</v>
      </c>
      <c r="I9225">
        <v>1</v>
      </c>
      <c r="J9225">
        <v>1</v>
      </c>
      <c r="K9225">
        <v>1</v>
      </c>
      <c r="N9225">
        <v>1</v>
      </c>
      <c r="O9225">
        <v>1</v>
      </c>
      <c r="P9225">
        <v>1</v>
      </c>
      <c r="S9225">
        <v>1</v>
      </c>
      <c r="T9225">
        <v>1</v>
      </c>
      <c r="U9225">
        <v>1</v>
      </c>
    </row>
    <row r="9226" spans="1:21" x14ac:dyDescent="0.25">
      <c r="A9226" t="s">
        <v>51</v>
      </c>
      <c r="B9226">
        <v>3001</v>
      </c>
      <c r="D9226">
        <v>0</v>
      </c>
      <c r="E9226">
        <v>0</v>
      </c>
      <c r="F9226">
        <v>0</v>
      </c>
      <c r="I9226">
        <v>0</v>
      </c>
      <c r="J9226">
        <v>0</v>
      </c>
      <c r="K9226">
        <v>344</v>
      </c>
      <c r="N9226">
        <v>0</v>
      </c>
      <c r="O9226">
        <v>0</v>
      </c>
      <c r="P9226">
        <v>0</v>
      </c>
      <c r="S9226">
        <v>0</v>
      </c>
      <c r="T9226">
        <v>2</v>
      </c>
      <c r="U9226">
        <v>169</v>
      </c>
    </row>
    <row r="9227" spans="1:21" x14ac:dyDescent="0.25">
      <c r="A9227" t="s">
        <v>53</v>
      </c>
      <c r="B9227">
        <v>3001</v>
      </c>
      <c r="D9227">
        <v>268</v>
      </c>
      <c r="E9227">
        <v>489</v>
      </c>
      <c r="F9227">
        <v>0</v>
      </c>
      <c r="I9227">
        <v>0</v>
      </c>
      <c r="J9227">
        <v>868</v>
      </c>
      <c r="K9227">
        <v>336</v>
      </c>
      <c r="N9227">
        <v>0</v>
      </c>
      <c r="O9227">
        <v>0</v>
      </c>
      <c r="P9227">
        <v>0</v>
      </c>
      <c r="S9227">
        <v>346</v>
      </c>
      <c r="T9227">
        <v>427</v>
      </c>
      <c r="U9227">
        <v>173</v>
      </c>
    </row>
    <row r="9228" spans="1:21" x14ac:dyDescent="0.25">
      <c r="A9228" t="s">
        <v>54</v>
      </c>
      <c r="B9228">
        <v>3001</v>
      </c>
      <c r="D9228">
        <v>0</v>
      </c>
      <c r="E9228">
        <v>0</v>
      </c>
      <c r="F9228">
        <v>0</v>
      </c>
      <c r="I9228">
        <v>0</v>
      </c>
      <c r="J9228">
        <v>0</v>
      </c>
      <c r="K9228">
        <v>0</v>
      </c>
      <c r="N9228">
        <v>0</v>
      </c>
      <c r="O9228">
        <v>0</v>
      </c>
      <c r="P9228">
        <v>0</v>
      </c>
      <c r="S9228">
        <v>0</v>
      </c>
      <c r="T9228">
        <v>0</v>
      </c>
      <c r="U9228">
        <v>0</v>
      </c>
    </row>
    <row r="9229" spans="1:21" x14ac:dyDescent="0.25">
      <c r="A9229" t="s">
        <v>55</v>
      </c>
      <c r="B9229">
        <v>3001</v>
      </c>
      <c r="D9229">
        <v>0</v>
      </c>
      <c r="E9229">
        <v>0</v>
      </c>
      <c r="F9229">
        <v>0</v>
      </c>
      <c r="I9229">
        <v>0</v>
      </c>
      <c r="J9229">
        <v>0</v>
      </c>
      <c r="K9229">
        <v>0</v>
      </c>
      <c r="N9229">
        <v>0</v>
      </c>
      <c r="O9229">
        <v>0</v>
      </c>
      <c r="P9229">
        <v>0</v>
      </c>
      <c r="S9229">
        <v>0</v>
      </c>
      <c r="T9229">
        <v>0</v>
      </c>
      <c r="U9229">
        <v>0</v>
      </c>
    </row>
    <row r="9230" spans="1:21" x14ac:dyDescent="0.25">
      <c r="A9230" t="s">
        <v>56</v>
      </c>
      <c r="B9230">
        <v>3001</v>
      </c>
      <c r="D9230">
        <v>0.92</v>
      </c>
      <c r="E9230">
        <v>0.92</v>
      </c>
      <c r="F9230">
        <v>0.92</v>
      </c>
      <c r="I9230">
        <v>0.92</v>
      </c>
      <c r="J9230">
        <v>0.92</v>
      </c>
      <c r="K9230">
        <v>0.92</v>
      </c>
      <c r="N9230">
        <v>0.92</v>
      </c>
      <c r="O9230">
        <v>0.92</v>
      </c>
      <c r="P9230">
        <v>0.92</v>
      </c>
      <c r="S9230">
        <v>0.92</v>
      </c>
      <c r="T9230">
        <v>0.92</v>
      </c>
      <c r="U9230">
        <v>0.92</v>
      </c>
    </row>
    <row r="9231" spans="1:21" x14ac:dyDescent="0.25">
      <c r="A9231" t="s">
        <v>57</v>
      </c>
      <c r="B9231">
        <v>3001</v>
      </c>
      <c r="D9231">
        <v>100</v>
      </c>
      <c r="E9231">
        <v>100</v>
      </c>
      <c r="F9231">
        <v>100</v>
      </c>
      <c r="I9231">
        <v>100</v>
      </c>
      <c r="J9231">
        <v>100</v>
      </c>
      <c r="K9231">
        <v>100</v>
      </c>
      <c r="N9231">
        <v>100</v>
      </c>
      <c r="O9231">
        <v>100</v>
      </c>
      <c r="P9231">
        <v>100</v>
      </c>
      <c r="S9231">
        <v>100</v>
      </c>
      <c r="T9231">
        <v>100</v>
      </c>
      <c r="U9231">
        <v>100</v>
      </c>
    </row>
    <row r="9232" spans="1:21" x14ac:dyDescent="0.25">
      <c r="A9232" t="s">
        <v>58</v>
      </c>
      <c r="B9232">
        <v>3001</v>
      </c>
      <c r="D9232">
        <v>2</v>
      </c>
      <c r="E9232">
        <v>2</v>
      </c>
      <c r="F9232">
        <v>2</v>
      </c>
      <c r="I9232">
        <v>2</v>
      </c>
      <c r="J9232">
        <v>2</v>
      </c>
      <c r="K9232">
        <v>2</v>
      </c>
      <c r="N9232">
        <v>2</v>
      </c>
      <c r="O9232">
        <v>2</v>
      </c>
      <c r="P9232">
        <v>2</v>
      </c>
      <c r="S9232">
        <v>2</v>
      </c>
      <c r="T9232">
        <v>2</v>
      </c>
      <c r="U9232">
        <v>2</v>
      </c>
    </row>
    <row r="9233" spans="1:21" x14ac:dyDescent="0.25">
      <c r="A9233" t="s">
        <v>59</v>
      </c>
      <c r="B9233">
        <v>3001</v>
      </c>
      <c r="D9233">
        <v>0</v>
      </c>
      <c r="E9233">
        <v>0</v>
      </c>
      <c r="F9233">
        <v>0</v>
      </c>
      <c r="I9233">
        <v>0</v>
      </c>
      <c r="J9233">
        <v>0</v>
      </c>
      <c r="K9233">
        <v>0</v>
      </c>
      <c r="N9233">
        <v>0</v>
      </c>
      <c r="O9233">
        <v>0</v>
      </c>
      <c r="P9233">
        <v>0</v>
      </c>
      <c r="S9233">
        <v>0</v>
      </c>
      <c r="T9233">
        <v>0</v>
      </c>
      <c r="U9233">
        <v>0</v>
      </c>
    </row>
    <row r="9234" spans="1:21" x14ac:dyDescent="0.25">
      <c r="A9234" t="s">
        <v>698</v>
      </c>
      <c r="B9234">
        <v>3001</v>
      </c>
      <c r="E9234">
        <v>0</v>
      </c>
      <c r="J9234">
        <v>0</v>
      </c>
      <c r="O9234">
        <v>0</v>
      </c>
      <c r="T9234">
        <v>0</v>
      </c>
    </row>
    <row r="9235" spans="1:21" x14ac:dyDescent="0.25">
      <c r="A9235" t="s">
        <v>677</v>
      </c>
      <c r="B9235">
        <v>3001</v>
      </c>
      <c r="E9235">
        <v>420</v>
      </c>
      <c r="J9235">
        <v>620</v>
      </c>
      <c r="O9235">
        <v>904</v>
      </c>
      <c r="T9235">
        <v>962</v>
      </c>
    </row>
    <row r="9236" spans="1:21" x14ac:dyDescent="0.25">
      <c r="A9236" t="s">
        <v>78</v>
      </c>
      <c r="B9236">
        <v>3001</v>
      </c>
      <c r="E9236">
        <v>7.2</v>
      </c>
      <c r="J9236">
        <v>10.6</v>
      </c>
      <c r="O9236">
        <v>15.4</v>
      </c>
      <c r="T9236">
        <v>16.399999999999999</v>
      </c>
    </row>
    <row r="9237" spans="1:21" x14ac:dyDescent="0.25">
      <c r="A9237" t="s">
        <v>699</v>
      </c>
      <c r="B9237">
        <v>3001</v>
      </c>
      <c r="F9237">
        <v>0</v>
      </c>
      <c r="K9237">
        <v>0</v>
      </c>
      <c r="P9237">
        <v>0</v>
      </c>
      <c r="U9237">
        <v>0</v>
      </c>
    </row>
    <row r="9238" spans="1:21" x14ac:dyDescent="0.25">
      <c r="A9238" t="s">
        <v>700</v>
      </c>
      <c r="B9238">
        <v>3001</v>
      </c>
      <c r="D9238">
        <v>0</v>
      </c>
      <c r="E9238">
        <v>0</v>
      </c>
      <c r="F9238">
        <v>1</v>
      </c>
      <c r="I9238">
        <v>0</v>
      </c>
      <c r="J9238">
        <v>0</v>
      </c>
      <c r="K9238">
        <v>1</v>
      </c>
      <c r="N9238">
        <v>0</v>
      </c>
      <c r="O9238">
        <v>0</v>
      </c>
      <c r="P9238">
        <v>1</v>
      </c>
      <c r="S9238">
        <v>0</v>
      </c>
      <c r="T9238">
        <v>0</v>
      </c>
      <c r="U9238">
        <v>1</v>
      </c>
    </row>
    <row r="9239" spans="1:21" x14ac:dyDescent="0.25">
      <c r="A9239" t="s">
        <v>701</v>
      </c>
      <c r="B9239">
        <v>3001</v>
      </c>
      <c r="D9239">
        <v>0</v>
      </c>
      <c r="E9239">
        <v>0</v>
      </c>
      <c r="F9239">
        <v>0</v>
      </c>
      <c r="I9239">
        <v>0</v>
      </c>
      <c r="J9239">
        <v>0</v>
      </c>
      <c r="K9239">
        <v>0</v>
      </c>
      <c r="N9239">
        <v>0</v>
      </c>
      <c r="O9239">
        <v>0</v>
      </c>
      <c r="P9239">
        <v>0</v>
      </c>
      <c r="S9239">
        <v>0</v>
      </c>
      <c r="T9239">
        <v>0</v>
      </c>
      <c r="U9239">
        <v>0</v>
      </c>
    </row>
    <row r="9240" spans="1:21" x14ac:dyDescent="0.25">
      <c r="A9240" t="s">
        <v>52</v>
      </c>
      <c r="B9240">
        <v>3001</v>
      </c>
      <c r="D9240">
        <v>1</v>
      </c>
      <c r="E9240">
        <v>1</v>
      </c>
      <c r="F9240">
        <v>1</v>
      </c>
      <c r="I9240">
        <v>1</v>
      </c>
      <c r="J9240">
        <v>1</v>
      </c>
      <c r="K9240">
        <v>1</v>
      </c>
      <c r="N9240">
        <v>1</v>
      </c>
      <c r="O9240">
        <v>1</v>
      </c>
      <c r="P9240">
        <v>1</v>
      </c>
      <c r="S9240">
        <v>1</v>
      </c>
      <c r="T9240">
        <v>1</v>
      </c>
      <c r="U9240">
        <v>1</v>
      </c>
    </row>
    <row r="9241" spans="1:21" x14ac:dyDescent="0.25">
      <c r="A9241" t="s">
        <v>702</v>
      </c>
      <c r="B9241">
        <v>3001</v>
      </c>
      <c r="D9241">
        <v>15</v>
      </c>
      <c r="E9241">
        <v>60</v>
      </c>
      <c r="F9241">
        <v>9</v>
      </c>
      <c r="I9241">
        <v>15</v>
      </c>
      <c r="J9241">
        <v>60</v>
      </c>
      <c r="K9241">
        <v>9</v>
      </c>
      <c r="N9241">
        <v>15</v>
      </c>
      <c r="O9241">
        <v>60</v>
      </c>
      <c r="P9241">
        <v>9</v>
      </c>
      <c r="S9241">
        <v>15</v>
      </c>
      <c r="T9241">
        <v>60</v>
      </c>
      <c r="U9241">
        <v>9</v>
      </c>
    </row>
    <row r="9242" spans="1:21" x14ac:dyDescent="0.25">
      <c r="A9242" t="s">
        <v>43</v>
      </c>
      <c r="B9242">
        <v>3001</v>
      </c>
      <c r="D9242">
        <v>50</v>
      </c>
      <c r="E9242">
        <v>50</v>
      </c>
      <c r="J9242">
        <v>50</v>
      </c>
      <c r="K9242">
        <v>50</v>
      </c>
      <c r="S9242">
        <v>50</v>
      </c>
      <c r="T9242">
        <v>50</v>
      </c>
      <c r="U9242">
        <v>50</v>
      </c>
    </row>
    <row r="9243" spans="1:21" x14ac:dyDescent="0.25">
      <c r="A9243" t="s">
        <v>44</v>
      </c>
      <c r="B9243">
        <v>3001</v>
      </c>
      <c r="D9243">
        <v>0</v>
      </c>
      <c r="E9243">
        <v>0</v>
      </c>
      <c r="J9243">
        <v>0</v>
      </c>
      <c r="K9243">
        <v>0</v>
      </c>
      <c r="S9243">
        <v>0</v>
      </c>
      <c r="T9243">
        <v>0</v>
      </c>
      <c r="U9243">
        <v>0</v>
      </c>
    </row>
    <row r="9244" spans="1:21" x14ac:dyDescent="0.25">
      <c r="A9244" t="s">
        <v>47</v>
      </c>
      <c r="B9244">
        <v>3001</v>
      </c>
      <c r="D9244">
        <v>7</v>
      </c>
      <c r="E9244">
        <v>7</v>
      </c>
      <c r="J9244">
        <v>8</v>
      </c>
      <c r="K9244">
        <v>8</v>
      </c>
      <c r="S9244">
        <v>6</v>
      </c>
      <c r="T9244">
        <v>6</v>
      </c>
      <c r="U9244">
        <v>6</v>
      </c>
    </row>
    <row r="9245" spans="1:21" x14ac:dyDescent="0.25">
      <c r="A9245" t="s">
        <v>703</v>
      </c>
      <c r="B9245">
        <v>3001</v>
      </c>
      <c r="D9245">
        <v>0</v>
      </c>
      <c r="E9245">
        <v>4</v>
      </c>
      <c r="J9245">
        <v>0</v>
      </c>
      <c r="K9245">
        <v>0</v>
      </c>
      <c r="S9245">
        <v>0</v>
      </c>
      <c r="T9245">
        <v>0</v>
      </c>
      <c r="U9245">
        <v>0</v>
      </c>
    </row>
    <row r="9246" spans="1:21" x14ac:dyDescent="0.25">
      <c r="A9246" t="s">
        <v>704</v>
      </c>
      <c r="B9246">
        <v>3001</v>
      </c>
      <c r="D9246">
        <v>0</v>
      </c>
      <c r="E9246">
        <v>8</v>
      </c>
      <c r="J9246">
        <v>0</v>
      </c>
      <c r="K9246">
        <v>0</v>
      </c>
      <c r="S9246">
        <v>0</v>
      </c>
      <c r="T9246">
        <v>0</v>
      </c>
      <c r="U9246">
        <v>0</v>
      </c>
    </row>
    <row r="9247" spans="1:21" x14ac:dyDescent="0.25">
      <c r="A9247" t="s">
        <v>705</v>
      </c>
      <c r="B9247">
        <v>3001</v>
      </c>
      <c r="D9247">
        <v>0</v>
      </c>
      <c r="E9247">
        <v>0</v>
      </c>
      <c r="J9247">
        <v>0</v>
      </c>
      <c r="K9247">
        <v>0</v>
      </c>
      <c r="S9247">
        <v>0</v>
      </c>
      <c r="T9247">
        <v>0</v>
      </c>
      <c r="U9247">
        <v>0</v>
      </c>
    </row>
    <row r="9248" spans="1:21" x14ac:dyDescent="0.25">
      <c r="A9248" t="s">
        <v>706</v>
      </c>
      <c r="B9248">
        <v>3001</v>
      </c>
      <c r="D9248">
        <v>0</v>
      </c>
      <c r="E9248">
        <v>0</v>
      </c>
      <c r="J9248">
        <v>0</v>
      </c>
      <c r="K9248">
        <v>0</v>
      </c>
      <c r="S9248">
        <v>0</v>
      </c>
      <c r="T9248">
        <v>0</v>
      </c>
      <c r="U9248">
        <v>0</v>
      </c>
    </row>
    <row r="9249" spans="1:21" x14ac:dyDescent="0.25">
      <c r="A9249" t="s">
        <v>707</v>
      </c>
      <c r="B9249">
        <v>3001</v>
      </c>
      <c r="D9249">
        <v>1</v>
      </c>
      <c r="E9249">
        <v>1</v>
      </c>
      <c r="J9249">
        <v>1</v>
      </c>
      <c r="K9249">
        <v>1</v>
      </c>
      <c r="S9249">
        <v>1</v>
      </c>
      <c r="T9249">
        <v>1</v>
      </c>
      <c r="U9249">
        <v>1</v>
      </c>
    </row>
    <row r="9250" spans="1:21" x14ac:dyDescent="0.25">
      <c r="A9250" t="s">
        <v>708</v>
      </c>
      <c r="B9250">
        <v>3001</v>
      </c>
      <c r="D9250">
        <v>0</v>
      </c>
      <c r="E9250">
        <v>0</v>
      </c>
      <c r="J9250">
        <v>0</v>
      </c>
      <c r="K9250">
        <v>0</v>
      </c>
      <c r="S9250">
        <v>0</v>
      </c>
      <c r="T9250">
        <v>0</v>
      </c>
      <c r="U9250">
        <v>0</v>
      </c>
    </row>
    <row r="9251" spans="1:21" x14ac:dyDescent="0.25">
      <c r="A9251" t="s">
        <v>709</v>
      </c>
      <c r="B9251">
        <v>3001</v>
      </c>
      <c r="D9251">
        <v>50</v>
      </c>
      <c r="E9251">
        <v>50</v>
      </c>
      <c r="J9251">
        <v>50</v>
      </c>
      <c r="K9251">
        <v>50</v>
      </c>
      <c r="S9251">
        <v>50</v>
      </c>
      <c r="T9251">
        <v>50</v>
      </c>
      <c r="U9251">
        <v>50</v>
      </c>
    </row>
    <row r="9252" spans="1:21" x14ac:dyDescent="0.25">
      <c r="A9252" t="s">
        <v>710</v>
      </c>
      <c r="B9252">
        <v>3001</v>
      </c>
      <c r="D9252">
        <v>3</v>
      </c>
      <c r="E9252">
        <v>3</v>
      </c>
      <c r="J9252">
        <v>3</v>
      </c>
      <c r="K9252">
        <v>3</v>
      </c>
      <c r="S9252">
        <v>3</v>
      </c>
      <c r="T9252">
        <v>3</v>
      </c>
      <c r="U9252">
        <v>3</v>
      </c>
    </row>
    <row r="9253" spans="1:21" x14ac:dyDescent="0.25">
      <c r="A9253" t="s">
        <v>711</v>
      </c>
      <c r="B9253">
        <v>3001</v>
      </c>
      <c r="D9253">
        <v>0</v>
      </c>
      <c r="E9253">
        <v>0</v>
      </c>
      <c r="J9253">
        <v>0</v>
      </c>
      <c r="K9253">
        <v>0</v>
      </c>
      <c r="S9253">
        <v>0</v>
      </c>
      <c r="T9253">
        <v>0</v>
      </c>
      <c r="U9253">
        <v>0</v>
      </c>
    </row>
    <row r="9254" spans="1:21" x14ac:dyDescent="0.25">
      <c r="A9254" t="s">
        <v>712</v>
      </c>
      <c r="B9254">
        <v>3001</v>
      </c>
      <c r="D9254">
        <v>0</v>
      </c>
      <c r="E9254">
        <v>0</v>
      </c>
      <c r="J9254">
        <v>0</v>
      </c>
      <c r="K9254">
        <v>0</v>
      </c>
      <c r="S9254">
        <v>0</v>
      </c>
      <c r="T9254">
        <v>0</v>
      </c>
      <c r="U9254">
        <v>0</v>
      </c>
    </row>
    <row r="9255" spans="1:21" x14ac:dyDescent="0.25">
      <c r="A9255" t="s">
        <v>713</v>
      </c>
      <c r="B9255">
        <v>3001</v>
      </c>
      <c r="D9255">
        <v>0</v>
      </c>
      <c r="E9255">
        <v>0</v>
      </c>
      <c r="J9255">
        <v>0</v>
      </c>
      <c r="K9255">
        <v>0</v>
      </c>
      <c r="S9255">
        <v>0</v>
      </c>
      <c r="T9255">
        <v>0</v>
      </c>
      <c r="U9255">
        <v>0</v>
      </c>
    </row>
    <row r="9256" spans="1:21" x14ac:dyDescent="0.25">
      <c r="A9256" t="s">
        <v>718</v>
      </c>
      <c r="B9256">
        <v>3001</v>
      </c>
      <c r="E9256">
        <v>0</v>
      </c>
      <c r="J9256">
        <v>0</v>
      </c>
      <c r="O9256">
        <v>0</v>
      </c>
      <c r="T9256">
        <v>0</v>
      </c>
    </row>
    <row r="9257" spans="1:21" x14ac:dyDescent="0.25">
      <c r="A9257" t="s">
        <v>405</v>
      </c>
      <c r="B9257">
        <v>3001</v>
      </c>
      <c r="E9257">
        <v>0</v>
      </c>
    </row>
    <row r="9258" spans="1:21" x14ac:dyDescent="0.25">
      <c r="A9258" t="s">
        <v>742</v>
      </c>
      <c r="B9258">
        <v>3001</v>
      </c>
      <c r="S9258">
        <v>26</v>
      </c>
      <c r="U9258">
        <v>10</v>
      </c>
    </row>
    <row r="9259" spans="1:21" x14ac:dyDescent="0.25">
      <c r="A9259" t="s">
        <v>719</v>
      </c>
      <c r="B9259">
        <v>3001</v>
      </c>
      <c r="D9259">
        <v>291</v>
      </c>
      <c r="E9259">
        <v>532</v>
      </c>
      <c r="F9259">
        <v>0</v>
      </c>
      <c r="I9259">
        <v>0</v>
      </c>
      <c r="J9259">
        <v>943</v>
      </c>
      <c r="K9259">
        <v>365</v>
      </c>
      <c r="N9259">
        <v>0</v>
      </c>
      <c r="O9259">
        <v>0</v>
      </c>
      <c r="P9259">
        <v>0</v>
      </c>
      <c r="S9259">
        <v>278</v>
      </c>
      <c r="T9259">
        <v>581</v>
      </c>
      <c r="U9259">
        <v>169</v>
      </c>
    </row>
    <row r="9260" spans="1:21" x14ac:dyDescent="0.25">
      <c r="A9260" t="s">
        <v>34</v>
      </c>
      <c r="B9260">
        <v>3025</v>
      </c>
      <c r="D9260">
        <v>3001</v>
      </c>
      <c r="E9260">
        <v>3001</v>
      </c>
      <c r="F9260">
        <v>3001</v>
      </c>
      <c r="I9260">
        <v>3050</v>
      </c>
      <c r="J9260">
        <v>3050</v>
      </c>
      <c r="K9260">
        <v>3050</v>
      </c>
      <c r="N9260">
        <v>140</v>
      </c>
      <c r="O9260">
        <v>140</v>
      </c>
      <c r="P9260">
        <v>140</v>
      </c>
      <c r="S9260">
        <v>139</v>
      </c>
      <c r="T9260">
        <v>139</v>
      </c>
      <c r="U9260">
        <v>139</v>
      </c>
    </row>
    <row r="9261" spans="1:21" x14ac:dyDescent="0.25">
      <c r="A9261" t="s">
        <v>35</v>
      </c>
      <c r="B9261">
        <v>3025</v>
      </c>
      <c r="D9261">
        <v>140</v>
      </c>
      <c r="E9261">
        <v>3050</v>
      </c>
      <c r="F9261">
        <v>139</v>
      </c>
      <c r="I9261">
        <v>139</v>
      </c>
      <c r="J9261">
        <v>3001</v>
      </c>
      <c r="K9261">
        <v>140</v>
      </c>
      <c r="N9261">
        <v>3050</v>
      </c>
      <c r="O9261">
        <v>139</v>
      </c>
      <c r="P9261">
        <v>3001</v>
      </c>
      <c r="S9261">
        <v>3001</v>
      </c>
      <c r="T9261">
        <v>140</v>
      </c>
      <c r="U9261">
        <v>3050</v>
      </c>
    </row>
    <row r="9262" spans="1:21" x14ac:dyDescent="0.25">
      <c r="A9262" t="s">
        <v>36</v>
      </c>
      <c r="B9262">
        <v>3025</v>
      </c>
      <c r="D9262">
        <v>1</v>
      </c>
      <c r="E9262">
        <v>2</v>
      </c>
      <c r="F9262">
        <v>1</v>
      </c>
      <c r="I9262">
        <v>1</v>
      </c>
      <c r="J9262">
        <v>2</v>
      </c>
      <c r="K9262">
        <v>1</v>
      </c>
      <c r="N9262">
        <v>1</v>
      </c>
      <c r="O9262">
        <v>1</v>
      </c>
      <c r="P9262">
        <v>0</v>
      </c>
      <c r="S9262">
        <v>1</v>
      </c>
      <c r="T9262">
        <v>1</v>
      </c>
      <c r="U9262">
        <v>0</v>
      </c>
    </row>
    <row r="9263" spans="1:21" x14ac:dyDescent="0.25">
      <c r="A9263" t="s">
        <v>37</v>
      </c>
      <c r="B9263">
        <v>3025</v>
      </c>
      <c r="D9263">
        <v>0</v>
      </c>
      <c r="E9263">
        <v>0</v>
      </c>
      <c r="I9263">
        <v>0</v>
      </c>
      <c r="J9263">
        <v>0</v>
      </c>
      <c r="N9263">
        <v>0</v>
      </c>
      <c r="O9263">
        <v>2</v>
      </c>
      <c r="S9263">
        <v>0</v>
      </c>
      <c r="T9263">
        <v>2</v>
      </c>
    </row>
    <row r="9264" spans="1:21" x14ac:dyDescent="0.25">
      <c r="A9264" t="s">
        <v>38</v>
      </c>
      <c r="B9264">
        <v>3025</v>
      </c>
      <c r="D9264">
        <v>12</v>
      </c>
      <c r="E9264">
        <v>12</v>
      </c>
      <c r="F9264">
        <v>12</v>
      </c>
      <c r="I9264">
        <v>12</v>
      </c>
      <c r="J9264">
        <v>12</v>
      </c>
      <c r="K9264">
        <v>12</v>
      </c>
      <c r="N9264">
        <v>12</v>
      </c>
      <c r="O9264">
        <v>12</v>
      </c>
      <c r="P9264">
        <v>12</v>
      </c>
      <c r="S9264">
        <v>12</v>
      </c>
      <c r="T9264">
        <v>12</v>
      </c>
      <c r="U9264">
        <v>12</v>
      </c>
    </row>
    <row r="9265" spans="1:21" x14ac:dyDescent="0.25">
      <c r="A9265" t="s">
        <v>39</v>
      </c>
      <c r="B9265">
        <v>3025</v>
      </c>
      <c r="D9265">
        <v>150</v>
      </c>
      <c r="I9265">
        <v>215</v>
      </c>
    </row>
    <row r="9266" spans="1:21" x14ac:dyDescent="0.25">
      <c r="A9266" t="s">
        <v>694</v>
      </c>
      <c r="B9266">
        <v>3025</v>
      </c>
      <c r="D9266">
        <v>25</v>
      </c>
      <c r="I9266">
        <v>25</v>
      </c>
    </row>
    <row r="9267" spans="1:21" x14ac:dyDescent="0.25">
      <c r="A9267" t="s">
        <v>40</v>
      </c>
      <c r="B9267">
        <v>3025</v>
      </c>
      <c r="D9267">
        <v>1</v>
      </c>
      <c r="I9267">
        <v>1</v>
      </c>
    </row>
    <row r="9268" spans="1:21" x14ac:dyDescent="0.25">
      <c r="A9268" t="s">
        <v>41</v>
      </c>
      <c r="B9268">
        <v>3025</v>
      </c>
    </row>
    <row r="9269" spans="1:21" x14ac:dyDescent="0.25">
      <c r="A9269" t="s">
        <v>42</v>
      </c>
      <c r="B9269">
        <v>3025</v>
      </c>
      <c r="E9269">
        <v>40</v>
      </c>
      <c r="J9269">
        <v>40</v>
      </c>
      <c r="O9269">
        <v>25</v>
      </c>
      <c r="T9269">
        <v>25</v>
      </c>
    </row>
    <row r="9270" spans="1:21" x14ac:dyDescent="0.25">
      <c r="A9270" t="s">
        <v>45</v>
      </c>
      <c r="B9270">
        <v>3025</v>
      </c>
      <c r="D9270">
        <v>7</v>
      </c>
      <c r="E9270">
        <v>4</v>
      </c>
      <c r="I9270">
        <v>3</v>
      </c>
      <c r="J9270">
        <v>8</v>
      </c>
      <c r="O9270">
        <v>6</v>
      </c>
      <c r="T9270">
        <v>2</v>
      </c>
    </row>
    <row r="9271" spans="1:21" x14ac:dyDescent="0.25">
      <c r="A9271" t="s">
        <v>46</v>
      </c>
      <c r="B9271">
        <v>3025</v>
      </c>
      <c r="D9271">
        <v>4</v>
      </c>
      <c r="F9271">
        <v>4</v>
      </c>
      <c r="I9271">
        <v>8</v>
      </c>
      <c r="K9271">
        <v>8</v>
      </c>
      <c r="N9271">
        <v>6</v>
      </c>
      <c r="S9271">
        <v>2</v>
      </c>
    </row>
    <row r="9272" spans="1:21" x14ac:dyDescent="0.25">
      <c r="A9272" t="s">
        <v>49</v>
      </c>
      <c r="B9272">
        <v>3025</v>
      </c>
      <c r="D9272">
        <v>5.4</v>
      </c>
      <c r="E9272">
        <v>3.4</v>
      </c>
      <c r="F9272">
        <v>3.4</v>
      </c>
      <c r="I9272">
        <v>5.4</v>
      </c>
      <c r="J9272">
        <v>3.4</v>
      </c>
      <c r="K9272">
        <v>3.4</v>
      </c>
      <c r="N9272">
        <v>4.3</v>
      </c>
      <c r="O9272">
        <v>4.3</v>
      </c>
      <c r="P9272">
        <v>4</v>
      </c>
      <c r="S9272">
        <v>4.3</v>
      </c>
      <c r="T9272">
        <v>4.3</v>
      </c>
      <c r="U9272">
        <v>4</v>
      </c>
    </row>
    <row r="9273" spans="1:21" x14ac:dyDescent="0.25">
      <c r="A9273" t="s">
        <v>695</v>
      </c>
      <c r="B9273">
        <v>3025</v>
      </c>
      <c r="D9273">
        <v>0</v>
      </c>
      <c r="E9273">
        <v>-2</v>
      </c>
      <c r="F9273">
        <v>-2</v>
      </c>
      <c r="I9273">
        <v>0</v>
      </c>
      <c r="J9273">
        <v>-2</v>
      </c>
      <c r="K9273">
        <v>-2</v>
      </c>
      <c r="N9273">
        <v>-2</v>
      </c>
      <c r="O9273">
        <v>-2</v>
      </c>
      <c r="P9273">
        <v>0</v>
      </c>
      <c r="S9273">
        <v>-2</v>
      </c>
      <c r="T9273">
        <v>-2</v>
      </c>
      <c r="U9273">
        <v>0</v>
      </c>
    </row>
    <row r="9274" spans="1:21" x14ac:dyDescent="0.25">
      <c r="A9274" t="s">
        <v>48</v>
      </c>
      <c r="B9274">
        <v>3025</v>
      </c>
      <c r="D9274">
        <v>1900</v>
      </c>
      <c r="E9274">
        <v>1900</v>
      </c>
      <c r="F9274">
        <v>1900</v>
      </c>
      <c r="I9274">
        <v>1900</v>
      </c>
      <c r="J9274">
        <v>1900</v>
      </c>
      <c r="K9274">
        <v>1900</v>
      </c>
      <c r="N9274">
        <v>1900</v>
      </c>
      <c r="O9274">
        <v>1900</v>
      </c>
      <c r="P9274">
        <v>1900</v>
      </c>
      <c r="S9274">
        <v>1900</v>
      </c>
      <c r="T9274">
        <v>1900</v>
      </c>
      <c r="U9274">
        <v>1900</v>
      </c>
    </row>
    <row r="9275" spans="1:21" x14ac:dyDescent="0.25">
      <c r="A9275" t="s">
        <v>696</v>
      </c>
      <c r="B9275">
        <v>3025</v>
      </c>
      <c r="D9275">
        <v>1770</v>
      </c>
      <c r="E9275">
        <v>3539</v>
      </c>
      <c r="F9275">
        <v>1583</v>
      </c>
      <c r="I9275">
        <v>1770</v>
      </c>
      <c r="J9275">
        <v>3539</v>
      </c>
      <c r="K9275">
        <v>1583</v>
      </c>
      <c r="N9275">
        <v>1770</v>
      </c>
      <c r="O9275">
        <v>1583</v>
      </c>
      <c r="P9275">
        <v>0</v>
      </c>
      <c r="S9275">
        <v>1770</v>
      </c>
      <c r="T9275">
        <v>1583</v>
      </c>
      <c r="U9275">
        <v>0</v>
      </c>
    </row>
    <row r="9276" spans="1:21" x14ac:dyDescent="0.25">
      <c r="A9276" t="s">
        <v>50</v>
      </c>
      <c r="B9276">
        <v>3025</v>
      </c>
      <c r="D9276">
        <v>486</v>
      </c>
      <c r="E9276">
        <v>3539</v>
      </c>
      <c r="F9276">
        <v>1583</v>
      </c>
      <c r="I9276">
        <v>376</v>
      </c>
      <c r="J9276">
        <v>3539</v>
      </c>
      <c r="K9276">
        <v>1583</v>
      </c>
      <c r="N9276">
        <v>1345</v>
      </c>
      <c r="O9276">
        <v>1583</v>
      </c>
      <c r="P9276">
        <v>0</v>
      </c>
      <c r="S9276">
        <v>1345</v>
      </c>
      <c r="T9276">
        <v>1583</v>
      </c>
      <c r="U9276">
        <v>0</v>
      </c>
    </row>
    <row r="9277" spans="1:21" x14ac:dyDescent="0.25">
      <c r="A9277" t="s">
        <v>697</v>
      </c>
      <c r="B9277">
        <v>3025</v>
      </c>
      <c r="D9277">
        <v>1</v>
      </c>
      <c r="E9277">
        <v>1</v>
      </c>
      <c r="F9277">
        <v>1</v>
      </c>
      <c r="I9277">
        <v>1</v>
      </c>
      <c r="J9277">
        <v>1</v>
      </c>
      <c r="K9277">
        <v>1</v>
      </c>
      <c r="N9277">
        <v>1</v>
      </c>
      <c r="O9277">
        <v>1</v>
      </c>
      <c r="P9277">
        <v>1</v>
      </c>
      <c r="S9277">
        <v>1</v>
      </c>
      <c r="T9277">
        <v>1</v>
      </c>
      <c r="U9277">
        <v>1</v>
      </c>
    </row>
    <row r="9278" spans="1:21" x14ac:dyDescent="0.25">
      <c r="A9278" t="s">
        <v>51</v>
      </c>
      <c r="B9278">
        <v>3025</v>
      </c>
      <c r="D9278">
        <v>0</v>
      </c>
      <c r="E9278">
        <v>0</v>
      </c>
      <c r="F9278">
        <v>82</v>
      </c>
      <c r="I9278">
        <v>0</v>
      </c>
      <c r="J9278">
        <v>0</v>
      </c>
      <c r="K9278">
        <v>114</v>
      </c>
      <c r="N9278">
        <v>0</v>
      </c>
      <c r="O9278">
        <v>244</v>
      </c>
      <c r="P9278">
        <v>0</v>
      </c>
      <c r="S9278">
        <v>0</v>
      </c>
      <c r="T9278">
        <v>181</v>
      </c>
      <c r="U9278">
        <v>0</v>
      </c>
    </row>
    <row r="9279" spans="1:21" x14ac:dyDescent="0.25">
      <c r="A9279" t="s">
        <v>53</v>
      </c>
      <c r="B9279">
        <v>3025</v>
      </c>
      <c r="D9279">
        <v>75</v>
      </c>
      <c r="E9279">
        <v>1115</v>
      </c>
      <c r="F9279">
        <v>75</v>
      </c>
      <c r="I9279">
        <v>50</v>
      </c>
      <c r="J9279">
        <v>900</v>
      </c>
      <c r="K9279">
        <v>50</v>
      </c>
      <c r="N9279">
        <v>75</v>
      </c>
      <c r="O9279">
        <v>0</v>
      </c>
      <c r="P9279">
        <v>50</v>
      </c>
      <c r="S9279">
        <v>75</v>
      </c>
      <c r="T9279">
        <v>0</v>
      </c>
      <c r="U9279">
        <v>50</v>
      </c>
    </row>
    <row r="9280" spans="1:21" x14ac:dyDescent="0.25">
      <c r="A9280" t="s">
        <v>54</v>
      </c>
      <c r="B9280">
        <v>3025</v>
      </c>
      <c r="D9280">
        <v>0</v>
      </c>
      <c r="E9280">
        <v>0</v>
      </c>
      <c r="F9280">
        <v>0</v>
      </c>
      <c r="I9280">
        <v>0</v>
      </c>
      <c r="J9280">
        <v>0</v>
      </c>
      <c r="K9280">
        <v>0</v>
      </c>
      <c r="N9280">
        <v>0</v>
      </c>
      <c r="O9280">
        <v>0</v>
      </c>
      <c r="P9280">
        <v>0</v>
      </c>
      <c r="S9280">
        <v>0</v>
      </c>
      <c r="T9280">
        <v>0</v>
      </c>
      <c r="U9280">
        <v>0</v>
      </c>
    </row>
    <row r="9281" spans="1:21" x14ac:dyDescent="0.25">
      <c r="A9281" t="s">
        <v>55</v>
      </c>
      <c r="B9281">
        <v>3025</v>
      </c>
      <c r="D9281">
        <v>0</v>
      </c>
      <c r="E9281">
        <v>0</v>
      </c>
      <c r="F9281">
        <v>0</v>
      </c>
      <c r="I9281">
        <v>0</v>
      </c>
      <c r="J9281">
        <v>0</v>
      </c>
      <c r="K9281">
        <v>0</v>
      </c>
      <c r="N9281">
        <v>0</v>
      </c>
      <c r="O9281">
        <v>0</v>
      </c>
      <c r="P9281">
        <v>0</v>
      </c>
      <c r="S9281">
        <v>0</v>
      </c>
      <c r="T9281">
        <v>0</v>
      </c>
      <c r="U9281">
        <v>0</v>
      </c>
    </row>
    <row r="9282" spans="1:21" x14ac:dyDescent="0.25">
      <c r="A9282" t="s">
        <v>56</v>
      </c>
      <c r="B9282">
        <v>3025</v>
      </c>
      <c r="D9282">
        <v>0.92</v>
      </c>
      <c r="E9282">
        <v>0.92</v>
      </c>
      <c r="F9282">
        <v>0.92</v>
      </c>
      <c r="I9282">
        <v>0.92</v>
      </c>
      <c r="J9282">
        <v>0.92</v>
      </c>
      <c r="K9282">
        <v>0.92</v>
      </c>
      <c r="N9282">
        <v>0.92</v>
      </c>
      <c r="O9282">
        <v>0.92</v>
      </c>
      <c r="P9282">
        <v>0.92</v>
      </c>
      <c r="S9282">
        <v>0.92</v>
      </c>
      <c r="T9282">
        <v>0.92</v>
      </c>
      <c r="U9282">
        <v>0.92</v>
      </c>
    </row>
    <row r="9283" spans="1:21" x14ac:dyDescent="0.25">
      <c r="A9283" t="s">
        <v>57</v>
      </c>
      <c r="B9283">
        <v>3025</v>
      </c>
      <c r="D9283">
        <v>100</v>
      </c>
      <c r="E9283">
        <v>100</v>
      </c>
      <c r="F9283">
        <v>100</v>
      </c>
      <c r="I9283">
        <v>100</v>
      </c>
      <c r="J9283">
        <v>100</v>
      </c>
      <c r="K9283">
        <v>100</v>
      </c>
      <c r="N9283">
        <v>100</v>
      </c>
      <c r="O9283">
        <v>100</v>
      </c>
      <c r="P9283">
        <v>100</v>
      </c>
      <c r="S9283">
        <v>100</v>
      </c>
      <c r="T9283">
        <v>100</v>
      </c>
      <c r="U9283">
        <v>100</v>
      </c>
    </row>
    <row r="9284" spans="1:21" x14ac:dyDescent="0.25">
      <c r="A9284" t="s">
        <v>58</v>
      </c>
      <c r="B9284">
        <v>3025</v>
      </c>
      <c r="D9284">
        <v>2</v>
      </c>
      <c r="E9284">
        <v>2</v>
      </c>
      <c r="F9284">
        <v>2</v>
      </c>
      <c r="I9284">
        <v>2</v>
      </c>
      <c r="J9284">
        <v>2</v>
      </c>
      <c r="K9284">
        <v>2</v>
      </c>
      <c r="N9284">
        <v>2</v>
      </c>
      <c r="O9284">
        <v>2</v>
      </c>
      <c r="P9284">
        <v>2</v>
      </c>
      <c r="S9284">
        <v>2</v>
      </c>
      <c r="T9284">
        <v>2</v>
      </c>
      <c r="U9284">
        <v>2</v>
      </c>
    </row>
    <row r="9285" spans="1:21" x14ac:dyDescent="0.25">
      <c r="A9285" t="s">
        <v>59</v>
      </c>
      <c r="B9285">
        <v>3025</v>
      </c>
      <c r="D9285">
        <v>0</v>
      </c>
      <c r="E9285">
        <v>0</v>
      </c>
      <c r="F9285">
        <v>0</v>
      </c>
      <c r="I9285">
        <v>0</v>
      </c>
      <c r="J9285">
        <v>0</v>
      </c>
      <c r="K9285">
        <v>0</v>
      </c>
      <c r="N9285">
        <v>0</v>
      </c>
      <c r="O9285">
        <v>0</v>
      </c>
      <c r="P9285">
        <v>0</v>
      </c>
      <c r="S9285">
        <v>0</v>
      </c>
      <c r="T9285">
        <v>0</v>
      </c>
      <c r="U9285">
        <v>0</v>
      </c>
    </row>
    <row r="9286" spans="1:21" x14ac:dyDescent="0.25">
      <c r="A9286" t="s">
        <v>698</v>
      </c>
      <c r="B9286">
        <v>3025</v>
      </c>
      <c r="E9286">
        <v>0</v>
      </c>
      <c r="J9286">
        <v>0</v>
      </c>
      <c r="O9286">
        <v>0</v>
      </c>
      <c r="T9286">
        <v>0</v>
      </c>
    </row>
    <row r="9287" spans="1:21" x14ac:dyDescent="0.25">
      <c r="A9287" t="s">
        <v>677</v>
      </c>
      <c r="B9287">
        <v>3025</v>
      </c>
      <c r="E9287">
        <v>620</v>
      </c>
      <c r="J9287">
        <v>740</v>
      </c>
      <c r="O9287">
        <v>948</v>
      </c>
      <c r="T9287">
        <v>900</v>
      </c>
    </row>
    <row r="9288" spans="1:21" x14ac:dyDescent="0.25">
      <c r="A9288" t="s">
        <v>78</v>
      </c>
      <c r="B9288">
        <v>3025</v>
      </c>
      <c r="E9288">
        <v>10.6</v>
      </c>
      <c r="J9288">
        <v>12.6</v>
      </c>
      <c r="O9288">
        <v>25.9</v>
      </c>
      <c r="T9288">
        <v>24.5</v>
      </c>
    </row>
    <row r="9289" spans="1:21" x14ac:dyDescent="0.25">
      <c r="A9289" t="s">
        <v>699</v>
      </c>
      <c r="B9289">
        <v>3025</v>
      </c>
      <c r="F9289">
        <v>0</v>
      </c>
      <c r="K9289">
        <v>0</v>
      </c>
      <c r="P9289">
        <v>0</v>
      </c>
      <c r="U9289">
        <v>0</v>
      </c>
    </row>
    <row r="9290" spans="1:21" x14ac:dyDescent="0.25">
      <c r="A9290" t="s">
        <v>700</v>
      </c>
      <c r="B9290">
        <v>3025</v>
      </c>
      <c r="D9290">
        <v>0</v>
      </c>
      <c r="E9290">
        <v>0</v>
      </c>
      <c r="F9290">
        <v>1</v>
      </c>
      <c r="I9290">
        <v>0</v>
      </c>
      <c r="J9290">
        <v>0</v>
      </c>
      <c r="K9290">
        <v>1</v>
      </c>
      <c r="N9290">
        <v>0</v>
      </c>
      <c r="O9290">
        <v>0</v>
      </c>
      <c r="P9290">
        <v>1</v>
      </c>
      <c r="S9290">
        <v>0</v>
      </c>
      <c r="T9290">
        <v>0</v>
      </c>
      <c r="U9290">
        <v>1</v>
      </c>
    </row>
    <row r="9291" spans="1:21" x14ac:dyDescent="0.25">
      <c r="A9291" t="s">
        <v>701</v>
      </c>
      <c r="B9291">
        <v>3025</v>
      </c>
      <c r="D9291">
        <v>0</v>
      </c>
      <c r="E9291">
        <v>0</v>
      </c>
      <c r="F9291">
        <v>0</v>
      </c>
      <c r="I9291">
        <v>0</v>
      </c>
      <c r="J9291">
        <v>0</v>
      </c>
      <c r="K9291">
        <v>0</v>
      </c>
      <c r="N9291">
        <v>0</v>
      </c>
      <c r="O9291">
        <v>0</v>
      </c>
      <c r="P9291">
        <v>0</v>
      </c>
      <c r="S9291">
        <v>0</v>
      </c>
      <c r="T9291">
        <v>0</v>
      </c>
      <c r="U9291">
        <v>0</v>
      </c>
    </row>
    <row r="9292" spans="1:21" x14ac:dyDescent="0.25">
      <c r="A9292" t="s">
        <v>52</v>
      </c>
      <c r="B9292">
        <v>3025</v>
      </c>
      <c r="D9292">
        <v>1</v>
      </c>
      <c r="E9292">
        <v>1</v>
      </c>
      <c r="F9292">
        <v>1</v>
      </c>
      <c r="I9292">
        <v>1</v>
      </c>
      <c r="J9292">
        <v>1</v>
      </c>
      <c r="K9292">
        <v>1</v>
      </c>
      <c r="N9292">
        <v>1</v>
      </c>
      <c r="O9292">
        <v>1</v>
      </c>
      <c r="P9292">
        <v>1</v>
      </c>
      <c r="S9292">
        <v>1</v>
      </c>
      <c r="T9292">
        <v>1</v>
      </c>
      <c r="U9292">
        <v>1</v>
      </c>
    </row>
    <row r="9293" spans="1:21" x14ac:dyDescent="0.25">
      <c r="A9293" t="s">
        <v>702</v>
      </c>
      <c r="B9293">
        <v>3025</v>
      </c>
      <c r="D9293">
        <v>15</v>
      </c>
      <c r="E9293">
        <v>60</v>
      </c>
      <c r="F9293">
        <v>9</v>
      </c>
      <c r="I9293">
        <v>15</v>
      </c>
      <c r="J9293">
        <v>60</v>
      </c>
      <c r="K9293">
        <v>9</v>
      </c>
      <c r="N9293">
        <v>15</v>
      </c>
      <c r="O9293">
        <v>60</v>
      </c>
      <c r="P9293">
        <v>9</v>
      </c>
      <c r="S9293">
        <v>15</v>
      </c>
      <c r="T9293">
        <v>60</v>
      </c>
      <c r="U9293">
        <v>9</v>
      </c>
    </row>
    <row r="9294" spans="1:21" x14ac:dyDescent="0.25">
      <c r="A9294" t="s">
        <v>43</v>
      </c>
      <c r="B9294">
        <v>3025</v>
      </c>
      <c r="D9294">
        <v>80</v>
      </c>
      <c r="E9294">
        <v>0</v>
      </c>
      <c r="F9294">
        <v>0</v>
      </c>
      <c r="I9294">
        <v>80</v>
      </c>
      <c r="J9294">
        <v>0</v>
      </c>
      <c r="K9294">
        <v>0</v>
      </c>
      <c r="N9294">
        <v>35</v>
      </c>
      <c r="O9294">
        <v>35</v>
      </c>
      <c r="S9294">
        <v>35</v>
      </c>
      <c r="T9294">
        <v>35</v>
      </c>
    </row>
    <row r="9295" spans="1:21" x14ac:dyDescent="0.25">
      <c r="A9295" t="s">
        <v>44</v>
      </c>
      <c r="B9295">
        <v>3025</v>
      </c>
      <c r="D9295">
        <v>50</v>
      </c>
      <c r="E9295">
        <v>0</v>
      </c>
      <c r="F9295">
        <v>0</v>
      </c>
      <c r="I9295">
        <v>50</v>
      </c>
      <c r="J9295">
        <v>0</v>
      </c>
      <c r="K9295">
        <v>0</v>
      </c>
      <c r="N9295">
        <v>5</v>
      </c>
      <c r="O9295">
        <v>5</v>
      </c>
      <c r="S9295">
        <v>5</v>
      </c>
      <c r="T9295">
        <v>5</v>
      </c>
    </row>
    <row r="9296" spans="1:21" x14ac:dyDescent="0.25">
      <c r="A9296" t="s">
        <v>47</v>
      </c>
      <c r="B9296">
        <v>3025</v>
      </c>
      <c r="D9296">
        <v>7</v>
      </c>
      <c r="E9296">
        <v>4</v>
      </c>
      <c r="F9296">
        <v>4</v>
      </c>
      <c r="I9296">
        <v>3</v>
      </c>
      <c r="J9296">
        <v>8</v>
      </c>
      <c r="K9296">
        <v>8</v>
      </c>
      <c r="N9296">
        <v>6</v>
      </c>
      <c r="O9296">
        <v>6</v>
      </c>
      <c r="S9296">
        <v>2</v>
      </c>
      <c r="T9296">
        <v>2</v>
      </c>
    </row>
    <row r="9297" spans="1:21" x14ac:dyDescent="0.25">
      <c r="A9297" t="s">
        <v>703</v>
      </c>
      <c r="B9297">
        <v>3025</v>
      </c>
      <c r="D9297">
        <v>0</v>
      </c>
      <c r="E9297">
        <v>0</v>
      </c>
      <c r="F9297">
        <v>0</v>
      </c>
      <c r="I9297">
        <v>0</v>
      </c>
      <c r="J9297">
        <v>0</v>
      </c>
      <c r="K9297">
        <v>0</v>
      </c>
      <c r="N9297">
        <v>0</v>
      </c>
      <c r="O9297">
        <v>0</v>
      </c>
      <c r="S9297">
        <v>0</v>
      </c>
      <c r="T9297">
        <v>0</v>
      </c>
    </row>
    <row r="9298" spans="1:21" x14ac:dyDescent="0.25">
      <c r="A9298" t="s">
        <v>704</v>
      </c>
      <c r="B9298">
        <v>3025</v>
      </c>
      <c r="D9298">
        <v>0</v>
      </c>
      <c r="E9298">
        <v>0</v>
      </c>
      <c r="F9298">
        <v>0</v>
      </c>
      <c r="I9298">
        <v>0</v>
      </c>
      <c r="J9298">
        <v>0</v>
      </c>
      <c r="K9298">
        <v>0</v>
      </c>
      <c r="N9298">
        <v>0</v>
      </c>
      <c r="O9298">
        <v>0</v>
      </c>
      <c r="S9298">
        <v>0</v>
      </c>
      <c r="T9298">
        <v>0</v>
      </c>
    </row>
    <row r="9299" spans="1:21" x14ac:dyDescent="0.25">
      <c r="A9299" t="s">
        <v>705</v>
      </c>
      <c r="B9299">
        <v>3025</v>
      </c>
      <c r="D9299">
        <v>0</v>
      </c>
      <c r="E9299">
        <v>0</v>
      </c>
      <c r="F9299">
        <v>0</v>
      </c>
      <c r="I9299">
        <v>0</v>
      </c>
      <c r="J9299">
        <v>0</v>
      </c>
      <c r="K9299">
        <v>0</v>
      </c>
      <c r="N9299">
        <v>0</v>
      </c>
      <c r="O9299">
        <v>0</v>
      </c>
      <c r="S9299">
        <v>0</v>
      </c>
      <c r="T9299">
        <v>0</v>
      </c>
    </row>
    <row r="9300" spans="1:21" x14ac:dyDescent="0.25">
      <c r="A9300" t="s">
        <v>706</v>
      </c>
      <c r="B9300">
        <v>3025</v>
      </c>
      <c r="D9300">
        <v>0</v>
      </c>
      <c r="E9300">
        <v>0</v>
      </c>
      <c r="F9300">
        <v>0</v>
      </c>
      <c r="I9300">
        <v>0</v>
      </c>
      <c r="J9300">
        <v>0</v>
      </c>
      <c r="K9300">
        <v>0</v>
      </c>
      <c r="N9300">
        <v>0</v>
      </c>
      <c r="O9300">
        <v>0</v>
      </c>
      <c r="S9300">
        <v>0</v>
      </c>
      <c r="T9300">
        <v>0</v>
      </c>
    </row>
    <row r="9301" spans="1:21" x14ac:dyDescent="0.25">
      <c r="A9301" t="s">
        <v>707</v>
      </c>
      <c r="B9301">
        <v>3025</v>
      </c>
      <c r="D9301">
        <v>1</v>
      </c>
      <c r="E9301">
        <v>0</v>
      </c>
      <c r="F9301">
        <v>0</v>
      </c>
      <c r="I9301">
        <v>1</v>
      </c>
      <c r="J9301">
        <v>0</v>
      </c>
      <c r="K9301">
        <v>0</v>
      </c>
      <c r="N9301">
        <v>1</v>
      </c>
      <c r="O9301">
        <v>1</v>
      </c>
      <c r="S9301">
        <v>1</v>
      </c>
      <c r="T9301">
        <v>1</v>
      </c>
    </row>
    <row r="9302" spans="1:21" x14ac:dyDescent="0.25">
      <c r="A9302" t="s">
        <v>708</v>
      </c>
      <c r="B9302">
        <v>3025</v>
      </c>
      <c r="D9302">
        <v>50</v>
      </c>
      <c r="I9302">
        <v>50</v>
      </c>
      <c r="N9302">
        <v>5</v>
      </c>
      <c r="O9302">
        <v>5</v>
      </c>
      <c r="S9302">
        <v>5</v>
      </c>
      <c r="T9302">
        <v>5</v>
      </c>
    </row>
    <row r="9303" spans="1:21" x14ac:dyDescent="0.25">
      <c r="A9303" t="s">
        <v>709</v>
      </c>
      <c r="B9303">
        <v>3025</v>
      </c>
      <c r="D9303">
        <v>30</v>
      </c>
      <c r="I9303">
        <v>30</v>
      </c>
      <c r="N9303">
        <v>30</v>
      </c>
      <c r="O9303">
        <v>30</v>
      </c>
      <c r="S9303">
        <v>30</v>
      </c>
      <c r="T9303">
        <v>30</v>
      </c>
    </row>
    <row r="9304" spans="1:21" x14ac:dyDescent="0.25">
      <c r="A9304" t="s">
        <v>710</v>
      </c>
      <c r="B9304">
        <v>3025</v>
      </c>
      <c r="D9304">
        <v>3</v>
      </c>
      <c r="I9304">
        <v>3</v>
      </c>
      <c r="N9304">
        <v>3</v>
      </c>
      <c r="O9304">
        <v>3</v>
      </c>
      <c r="S9304">
        <v>3</v>
      </c>
      <c r="T9304">
        <v>3</v>
      </c>
    </row>
    <row r="9305" spans="1:21" x14ac:dyDescent="0.25">
      <c r="A9305" t="s">
        <v>711</v>
      </c>
      <c r="B9305">
        <v>3025</v>
      </c>
      <c r="D9305">
        <v>0</v>
      </c>
      <c r="I9305">
        <v>0</v>
      </c>
      <c r="N9305">
        <v>0</v>
      </c>
      <c r="O9305">
        <v>0</v>
      </c>
      <c r="S9305">
        <v>0</v>
      </c>
      <c r="T9305">
        <v>0</v>
      </c>
    </row>
    <row r="9306" spans="1:21" x14ac:dyDescent="0.25">
      <c r="A9306" t="s">
        <v>712</v>
      </c>
      <c r="B9306">
        <v>3025</v>
      </c>
      <c r="D9306">
        <v>0</v>
      </c>
      <c r="I9306">
        <v>0</v>
      </c>
      <c r="N9306">
        <v>0</v>
      </c>
      <c r="O9306">
        <v>0</v>
      </c>
      <c r="S9306">
        <v>0</v>
      </c>
      <c r="T9306">
        <v>0</v>
      </c>
    </row>
    <row r="9307" spans="1:21" x14ac:dyDescent="0.25">
      <c r="A9307" t="s">
        <v>713</v>
      </c>
      <c r="B9307">
        <v>3025</v>
      </c>
      <c r="D9307">
        <v>0</v>
      </c>
      <c r="I9307">
        <v>0</v>
      </c>
      <c r="N9307">
        <v>0</v>
      </c>
      <c r="O9307">
        <v>0</v>
      </c>
      <c r="S9307">
        <v>0</v>
      </c>
      <c r="T9307">
        <v>0</v>
      </c>
    </row>
    <row r="9308" spans="1:21" x14ac:dyDescent="0.25">
      <c r="A9308" t="s">
        <v>718</v>
      </c>
      <c r="B9308">
        <v>3025</v>
      </c>
      <c r="E9308">
        <v>0</v>
      </c>
      <c r="J9308">
        <v>0</v>
      </c>
      <c r="O9308">
        <v>0</v>
      </c>
      <c r="T9308">
        <v>0</v>
      </c>
    </row>
    <row r="9309" spans="1:21" x14ac:dyDescent="0.25">
      <c r="A9309" t="s">
        <v>405</v>
      </c>
      <c r="B9309">
        <v>3025</v>
      </c>
      <c r="E9309">
        <v>0</v>
      </c>
    </row>
    <row r="9310" spans="1:21" x14ac:dyDescent="0.25">
      <c r="A9310" t="s">
        <v>719</v>
      </c>
      <c r="B9310">
        <v>3025</v>
      </c>
      <c r="D9310">
        <v>82</v>
      </c>
      <c r="E9310">
        <v>1212</v>
      </c>
      <c r="F9310">
        <v>82</v>
      </c>
      <c r="I9310">
        <v>54</v>
      </c>
      <c r="J9310">
        <v>978</v>
      </c>
      <c r="K9310">
        <v>54</v>
      </c>
      <c r="N9310">
        <v>82</v>
      </c>
      <c r="O9310">
        <v>54</v>
      </c>
      <c r="P9310">
        <v>0</v>
      </c>
      <c r="S9310">
        <v>82</v>
      </c>
      <c r="T9310">
        <v>54</v>
      </c>
      <c r="U9310">
        <v>0</v>
      </c>
    </row>
    <row r="9311" spans="1:21" x14ac:dyDescent="0.25">
      <c r="A9311" t="s">
        <v>34</v>
      </c>
      <c r="B9311">
        <v>3050</v>
      </c>
      <c r="D9311">
        <v>3025</v>
      </c>
      <c r="E9311">
        <v>3025</v>
      </c>
      <c r="F9311">
        <v>3025</v>
      </c>
      <c r="I9311">
        <v>7</v>
      </c>
      <c r="J9311">
        <v>7</v>
      </c>
      <c r="K9311">
        <v>7</v>
      </c>
      <c r="N9311">
        <v>143</v>
      </c>
      <c r="O9311">
        <v>143</v>
      </c>
      <c r="P9311">
        <v>143</v>
      </c>
      <c r="S9311">
        <v>142</v>
      </c>
      <c r="T9311">
        <v>142</v>
      </c>
      <c r="U9311">
        <v>142</v>
      </c>
    </row>
    <row r="9312" spans="1:21" x14ac:dyDescent="0.25">
      <c r="A9312" t="s">
        <v>35</v>
      </c>
      <c r="B9312">
        <v>3050</v>
      </c>
      <c r="D9312">
        <v>143</v>
      </c>
      <c r="E9312">
        <v>7</v>
      </c>
      <c r="F9312">
        <v>142</v>
      </c>
      <c r="I9312">
        <v>142</v>
      </c>
      <c r="J9312">
        <v>3025</v>
      </c>
      <c r="K9312">
        <v>143</v>
      </c>
      <c r="N9312">
        <v>7</v>
      </c>
      <c r="O9312">
        <v>142</v>
      </c>
      <c r="P9312">
        <v>3025</v>
      </c>
      <c r="S9312">
        <v>3025</v>
      </c>
      <c r="T9312">
        <v>143</v>
      </c>
      <c r="U9312">
        <v>7</v>
      </c>
    </row>
    <row r="9313" spans="1:21" x14ac:dyDescent="0.25">
      <c r="A9313" t="s">
        <v>36</v>
      </c>
      <c r="B9313">
        <v>3050</v>
      </c>
      <c r="D9313">
        <v>1</v>
      </c>
      <c r="E9313">
        <v>2</v>
      </c>
      <c r="F9313">
        <v>0</v>
      </c>
      <c r="I9313">
        <v>1</v>
      </c>
      <c r="J9313">
        <v>2</v>
      </c>
      <c r="K9313">
        <v>0</v>
      </c>
      <c r="N9313">
        <v>1</v>
      </c>
      <c r="O9313">
        <v>1</v>
      </c>
      <c r="P9313">
        <v>0</v>
      </c>
      <c r="S9313">
        <v>1</v>
      </c>
      <c r="T9313">
        <v>1</v>
      </c>
      <c r="U9313">
        <v>0</v>
      </c>
    </row>
    <row r="9314" spans="1:21" x14ac:dyDescent="0.25">
      <c r="A9314" t="s">
        <v>37</v>
      </c>
      <c r="B9314">
        <v>3050</v>
      </c>
      <c r="D9314">
        <v>0</v>
      </c>
      <c r="E9314">
        <v>2</v>
      </c>
      <c r="I9314">
        <v>0</v>
      </c>
      <c r="J9314">
        <v>2</v>
      </c>
      <c r="N9314">
        <v>0</v>
      </c>
      <c r="O9314">
        <v>2</v>
      </c>
      <c r="S9314">
        <v>0</v>
      </c>
      <c r="T9314">
        <v>2</v>
      </c>
    </row>
    <row r="9315" spans="1:21" x14ac:dyDescent="0.25">
      <c r="A9315" t="s">
        <v>38</v>
      </c>
      <c r="B9315">
        <v>3050</v>
      </c>
      <c r="D9315">
        <v>12</v>
      </c>
      <c r="E9315">
        <v>12</v>
      </c>
      <c r="F9315">
        <v>12</v>
      </c>
      <c r="I9315">
        <v>12</v>
      </c>
      <c r="J9315">
        <v>12</v>
      </c>
      <c r="K9315">
        <v>12</v>
      </c>
      <c r="N9315">
        <v>12</v>
      </c>
      <c r="O9315">
        <v>12</v>
      </c>
      <c r="P9315">
        <v>12</v>
      </c>
      <c r="S9315">
        <v>12</v>
      </c>
      <c r="T9315">
        <v>12</v>
      </c>
      <c r="U9315">
        <v>12</v>
      </c>
    </row>
    <row r="9316" spans="1:21" x14ac:dyDescent="0.25">
      <c r="A9316" t="s">
        <v>39</v>
      </c>
      <c r="B9316">
        <v>3050</v>
      </c>
      <c r="D9316">
        <v>200</v>
      </c>
      <c r="I9316">
        <v>200</v>
      </c>
      <c r="N9316">
        <v>60</v>
      </c>
      <c r="S9316">
        <v>100</v>
      </c>
    </row>
    <row r="9317" spans="1:21" x14ac:dyDescent="0.25">
      <c r="A9317" t="s">
        <v>694</v>
      </c>
      <c r="B9317">
        <v>3050</v>
      </c>
      <c r="D9317">
        <v>25</v>
      </c>
      <c r="I9317">
        <v>25</v>
      </c>
      <c r="N9317">
        <v>25</v>
      </c>
      <c r="S9317">
        <v>25</v>
      </c>
    </row>
    <row r="9318" spans="1:21" x14ac:dyDescent="0.25">
      <c r="A9318" t="s">
        <v>40</v>
      </c>
      <c r="B9318">
        <v>3050</v>
      </c>
      <c r="D9318">
        <v>1</v>
      </c>
      <c r="I9318">
        <v>1</v>
      </c>
      <c r="N9318">
        <v>1</v>
      </c>
      <c r="S9318">
        <v>1</v>
      </c>
    </row>
    <row r="9319" spans="1:21" x14ac:dyDescent="0.25">
      <c r="A9319" t="s">
        <v>41</v>
      </c>
      <c r="B9319">
        <v>3050</v>
      </c>
    </row>
    <row r="9320" spans="1:21" x14ac:dyDescent="0.25">
      <c r="A9320" t="s">
        <v>42</v>
      </c>
      <c r="B9320">
        <v>3050</v>
      </c>
      <c r="E9320">
        <v>40</v>
      </c>
      <c r="J9320">
        <v>40</v>
      </c>
      <c r="O9320">
        <v>25</v>
      </c>
      <c r="T9320">
        <v>25</v>
      </c>
    </row>
    <row r="9321" spans="1:21" x14ac:dyDescent="0.25">
      <c r="A9321" t="s">
        <v>45</v>
      </c>
      <c r="B9321">
        <v>3050</v>
      </c>
      <c r="D9321">
        <v>7</v>
      </c>
      <c r="E9321">
        <v>4</v>
      </c>
      <c r="I9321">
        <v>3</v>
      </c>
      <c r="J9321">
        <v>8</v>
      </c>
      <c r="O9321">
        <v>6</v>
      </c>
      <c r="T9321">
        <v>2</v>
      </c>
    </row>
    <row r="9322" spans="1:21" x14ac:dyDescent="0.25">
      <c r="A9322" t="s">
        <v>46</v>
      </c>
      <c r="B9322">
        <v>3050</v>
      </c>
      <c r="D9322">
        <v>4</v>
      </c>
      <c r="I9322">
        <v>8</v>
      </c>
      <c r="N9322">
        <v>6</v>
      </c>
      <c r="S9322">
        <v>2</v>
      </c>
    </row>
    <row r="9323" spans="1:21" x14ac:dyDescent="0.25">
      <c r="A9323" t="s">
        <v>49</v>
      </c>
      <c r="B9323">
        <v>3050</v>
      </c>
      <c r="D9323">
        <v>5.2</v>
      </c>
      <c r="E9323">
        <v>5.6</v>
      </c>
      <c r="F9323">
        <v>4</v>
      </c>
      <c r="I9323">
        <v>5.4</v>
      </c>
      <c r="J9323">
        <v>5.6</v>
      </c>
      <c r="K9323">
        <v>4</v>
      </c>
      <c r="N9323">
        <v>6</v>
      </c>
      <c r="O9323">
        <v>6</v>
      </c>
      <c r="P9323">
        <v>4</v>
      </c>
      <c r="S9323">
        <v>6</v>
      </c>
      <c r="T9323">
        <v>6</v>
      </c>
      <c r="U9323">
        <v>4</v>
      </c>
    </row>
    <row r="9324" spans="1:21" x14ac:dyDescent="0.25">
      <c r="A9324" t="s">
        <v>695</v>
      </c>
      <c r="B9324">
        <v>3050</v>
      </c>
      <c r="D9324">
        <v>0</v>
      </c>
      <c r="E9324">
        <v>0</v>
      </c>
      <c r="F9324">
        <v>0</v>
      </c>
      <c r="I9324">
        <v>0</v>
      </c>
      <c r="J9324">
        <v>0</v>
      </c>
      <c r="K9324">
        <v>0</v>
      </c>
      <c r="N9324">
        <v>0</v>
      </c>
      <c r="O9324">
        <v>0</v>
      </c>
      <c r="P9324">
        <v>0</v>
      </c>
      <c r="S9324">
        <v>0</v>
      </c>
      <c r="T9324">
        <v>0</v>
      </c>
      <c r="U9324">
        <v>0</v>
      </c>
    </row>
    <row r="9325" spans="1:21" x14ac:dyDescent="0.25">
      <c r="A9325" t="s">
        <v>48</v>
      </c>
      <c r="B9325">
        <v>3050</v>
      </c>
      <c r="D9325">
        <v>1900</v>
      </c>
      <c r="E9325">
        <v>1900</v>
      </c>
      <c r="F9325">
        <v>1900</v>
      </c>
      <c r="I9325">
        <v>1900</v>
      </c>
      <c r="J9325">
        <v>1900</v>
      </c>
      <c r="K9325">
        <v>1900</v>
      </c>
      <c r="N9325">
        <v>1900</v>
      </c>
      <c r="O9325">
        <v>1900</v>
      </c>
      <c r="P9325">
        <v>1900</v>
      </c>
      <c r="S9325">
        <v>1900</v>
      </c>
      <c r="T9325">
        <v>1900</v>
      </c>
      <c r="U9325">
        <v>1900</v>
      </c>
    </row>
    <row r="9326" spans="1:21" x14ac:dyDescent="0.25">
      <c r="A9326" t="s">
        <v>696</v>
      </c>
      <c r="B9326">
        <v>3050</v>
      </c>
      <c r="D9326">
        <v>1770</v>
      </c>
      <c r="E9326">
        <v>3500</v>
      </c>
      <c r="F9326">
        <v>0</v>
      </c>
      <c r="I9326">
        <v>1770</v>
      </c>
      <c r="J9326">
        <v>3532</v>
      </c>
      <c r="K9326">
        <v>0</v>
      </c>
      <c r="N9326">
        <v>1770</v>
      </c>
      <c r="O9326">
        <v>1663</v>
      </c>
      <c r="P9326">
        <v>0</v>
      </c>
      <c r="S9326">
        <v>1770</v>
      </c>
      <c r="T9326">
        <v>1598</v>
      </c>
      <c r="U9326">
        <v>0</v>
      </c>
    </row>
    <row r="9327" spans="1:21" x14ac:dyDescent="0.25">
      <c r="A9327" t="s">
        <v>50</v>
      </c>
      <c r="B9327">
        <v>3050</v>
      </c>
      <c r="D9327">
        <v>509</v>
      </c>
      <c r="E9327">
        <v>3500</v>
      </c>
      <c r="F9327">
        <v>0</v>
      </c>
      <c r="I9327">
        <v>253</v>
      </c>
      <c r="J9327">
        <v>3532</v>
      </c>
      <c r="K9327">
        <v>0</v>
      </c>
      <c r="N9327">
        <v>1209</v>
      </c>
      <c r="O9327">
        <v>1663</v>
      </c>
      <c r="P9327">
        <v>0</v>
      </c>
      <c r="S9327">
        <v>1377</v>
      </c>
      <c r="T9327">
        <v>1598</v>
      </c>
      <c r="U9327">
        <v>0</v>
      </c>
    </row>
    <row r="9328" spans="1:21" x14ac:dyDescent="0.25">
      <c r="A9328" t="s">
        <v>697</v>
      </c>
      <c r="B9328">
        <v>3050</v>
      </c>
      <c r="D9328">
        <v>1</v>
      </c>
      <c r="E9328">
        <v>1</v>
      </c>
      <c r="F9328">
        <v>1</v>
      </c>
      <c r="I9328">
        <v>1</v>
      </c>
      <c r="J9328">
        <v>1</v>
      </c>
      <c r="K9328">
        <v>1</v>
      </c>
      <c r="N9328">
        <v>1</v>
      </c>
      <c r="O9328">
        <v>1</v>
      </c>
      <c r="P9328">
        <v>1</v>
      </c>
      <c r="S9328">
        <v>1</v>
      </c>
      <c r="T9328">
        <v>1</v>
      </c>
      <c r="U9328">
        <v>1</v>
      </c>
    </row>
    <row r="9329" spans="1:21" x14ac:dyDescent="0.25">
      <c r="A9329" t="s">
        <v>51</v>
      </c>
      <c r="B9329">
        <v>3050</v>
      </c>
      <c r="D9329">
        <v>0</v>
      </c>
      <c r="E9329">
        <v>10</v>
      </c>
      <c r="F9329">
        <v>0</v>
      </c>
      <c r="I9329">
        <v>0</v>
      </c>
      <c r="J9329">
        <v>1</v>
      </c>
      <c r="K9329">
        <v>0</v>
      </c>
      <c r="N9329">
        <v>0</v>
      </c>
      <c r="O9329">
        <v>20</v>
      </c>
      <c r="P9329">
        <v>0</v>
      </c>
      <c r="S9329">
        <v>0</v>
      </c>
      <c r="T9329">
        <v>90</v>
      </c>
      <c r="U9329">
        <v>0</v>
      </c>
    </row>
    <row r="9330" spans="1:21" x14ac:dyDescent="0.25">
      <c r="A9330" t="s">
        <v>53</v>
      </c>
      <c r="B9330">
        <v>3050</v>
      </c>
      <c r="D9330">
        <v>35</v>
      </c>
      <c r="E9330">
        <v>1266</v>
      </c>
      <c r="F9330">
        <v>100</v>
      </c>
      <c r="I9330">
        <v>74</v>
      </c>
      <c r="J9330">
        <v>898</v>
      </c>
      <c r="K9330">
        <v>9</v>
      </c>
      <c r="N9330">
        <v>2</v>
      </c>
      <c r="O9330">
        <v>7</v>
      </c>
      <c r="P9330">
        <v>18</v>
      </c>
      <c r="S9330">
        <v>76</v>
      </c>
      <c r="T9330">
        <v>5</v>
      </c>
      <c r="U9330">
        <v>83</v>
      </c>
    </row>
    <row r="9331" spans="1:21" x14ac:dyDescent="0.25">
      <c r="A9331" t="s">
        <v>54</v>
      </c>
      <c r="B9331">
        <v>3050</v>
      </c>
      <c r="D9331">
        <v>0</v>
      </c>
      <c r="E9331">
        <v>0</v>
      </c>
      <c r="F9331">
        <v>0</v>
      </c>
      <c r="I9331">
        <v>0</v>
      </c>
      <c r="J9331">
        <v>0</v>
      </c>
      <c r="K9331">
        <v>0</v>
      </c>
      <c r="N9331">
        <v>0</v>
      </c>
      <c r="O9331">
        <v>0</v>
      </c>
      <c r="P9331">
        <v>0</v>
      </c>
      <c r="S9331">
        <v>0</v>
      </c>
      <c r="T9331">
        <v>0</v>
      </c>
      <c r="U9331">
        <v>0</v>
      </c>
    </row>
    <row r="9332" spans="1:21" x14ac:dyDescent="0.25">
      <c r="A9332" t="s">
        <v>55</v>
      </c>
      <c r="B9332">
        <v>3050</v>
      </c>
      <c r="D9332">
        <v>0</v>
      </c>
      <c r="E9332">
        <v>0</v>
      </c>
      <c r="F9332">
        <v>0</v>
      </c>
      <c r="I9332">
        <v>0</v>
      </c>
      <c r="J9332">
        <v>0</v>
      </c>
      <c r="K9332">
        <v>0</v>
      </c>
      <c r="N9332">
        <v>0</v>
      </c>
      <c r="O9332">
        <v>0</v>
      </c>
      <c r="P9332">
        <v>0</v>
      </c>
      <c r="S9332">
        <v>0</v>
      </c>
      <c r="T9332">
        <v>0</v>
      </c>
      <c r="U9332">
        <v>0</v>
      </c>
    </row>
    <row r="9333" spans="1:21" x14ac:dyDescent="0.25">
      <c r="A9333" t="s">
        <v>56</v>
      </c>
      <c r="B9333">
        <v>3050</v>
      </c>
      <c r="D9333">
        <v>0.92</v>
      </c>
      <c r="E9333">
        <v>0.92</v>
      </c>
      <c r="F9333">
        <v>0.92</v>
      </c>
      <c r="I9333">
        <v>0.92</v>
      </c>
      <c r="J9333">
        <v>0.92</v>
      </c>
      <c r="K9333">
        <v>0.92</v>
      </c>
      <c r="N9333">
        <v>0.92</v>
      </c>
      <c r="O9333">
        <v>0.92</v>
      </c>
      <c r="P9333">
        <v>0.92</v>
      </c>
      <c r="S9333">
        <v>0.92</v>
      </c>
      <c r="T9333">
        <v>0.92</v>
      </c>
      <c r="U9333">
        <v>0.92</v>
      </c>
    </row>
    <row r="9334" spans="1:21" x14ac:dyDescent="0.25">
      <c r="A9334" t="s">
        <v>57</v>
      </c>
      <c r="B9334">
        <v>3050</v>
      </c>
      <c r="D9334">
        <v>100</v>
      </c>
      <c r="E9334">
        <v>100</v>
      </c>
      <c r="F9334">
        <v>100</v>
      </c>
      <c r="I9334">
        <v>100</v>
      </c>
      <c r="J9334">
        <v>100</v>
      </c>
      <c r="K9334">
        <v>100</v>
      </c>
      <c r="N9334">
        <v>100</v>
      </c>
      <c r="O9334">
        <v>100</v>
      </c>
      <c r="P9334">
        <v>100</v>
      </c>
      <c r="S9334">
        <v>100</v>
      </c>
      <c r="T9334">
        <v>100</v>
      </c>
      <c r="U9334">
        <v>100</v>
      </c>
    </row>
    <row r="9335" spans="1:21" x14ac:dyDescent="0.25">
      <c r="A9335" t="s">
        <v>58</v>
      </c>
      <c r="B9335">
        <v>3050</v>
      </c>
      <c r="D9335">
        <v>2</v>
      </c>
      <c r="E9335">
        <v>2</v>
      </c>
      <c r="F9335">
        <v>2</v>
      </c>
      <c r="I9335">
        <v>2</v>
      </c>
      <c r="J9335">
        <v>2</v>
      </c>
      <c r="K9335">
        <v>2</v>
      </c>
      <c r="N9335">
        <v>2</v>
      </c>
      <c r="O9335">
        <v>2</v>
      </c>
      <c r="P9335">
        <v>2</v>
      </c>
      <c r="S9335">
        <v>2</v>
      </c>
      <c r="T9335">
        <v>2</v>
      </c>
      <c r="U9335">
        <v>2</v>
      </c>
    </row>
    <row r="9336" spans="1:21" x14ac:dyDescent="0.25">
      <c r="A9336" t="s">
        <v>59</v>
      </c>
      <c r="B9336">
        <v>3050</v>
      </c>
      <c r="D9336">
        <v>0</v>
      </c>
      <c r="E9336">
        <v>0</v>
      </c>
      <c r="F9336">
        <v>0</v>
      </c>
      <c r="I9336">
        <v>0</v>
      </c>
      <c r="J9336">
        <v>0</v>
      </c>
      <c r="K9336">
        <v>0</v>
      </c>
      <c r="N9336">
        <v>0</v>
      </c>
      <c r="O9336">
        <v>0</v>
      </c>
      <c r="P9336">
        <v>0</v>
      </c>
      <c r="S9336">
        <v>0</v>
      </c>
      <c r="T9336">
        <v>0</v>
      </c>
      <c r="U9336">
        <v>0</v>
      </c>
    </row>
    <row r="9337" spans="1:21" x14ac:dyDescent="0.25">
      <c r="A9337" t="s">
        <v>698</v>
      </c>
      <c r="B9337">
        <v>3050</v>
      </c>
      <c r="E9337">
        <v>0</v>
      </c>
      <c r="J9337">
        <v>0</v>
      </c>
      <c r="O9337">
        <v>0</v>
      </c>
      <c r="T9337">
        <v>0</v>
      </c>
    </row>
    <row r="9338" spans="1:21" x14ac:dyDescent="0.25">
      <c r="A9338" t="s">
        <v>677</v>
      </c>
      <c r="B9338">
        <v>3050</v>
      </c>
      <c r="E9338">
        <v>740</v>
      </c>
      <c r="J9338">
        <v>1885</v>
      </c>
      <c r="O9338">
        <v>983</v>
      </c>
      <c r="T9338">
        <v>871</v>
      </c>
    </row>
    <row r="9339" spans="1:21" x14ac:dyDescent="0.25">
      <c r="A9339" t="s">
        <v>78</v>
      </c>
      <c r="B9339">
        <v>3050</v>
      </c>
      <c r="E9339">
        <v>12.6</v>
      </c>
      <c r="J9339">
        <v>32.1</v>
      </c>
      <c r="O9339">
        <v>26.8</v>
      </c>
      <c r="T9339">
        <v>23.8</v>
      </c>
    </row>
    <row r="9340" spans="1:21" x14ac:dyDescent="0.25">
      <c r="A9340" t="s">
        <v>699</v>
      </c>
      <c r="B9340">
        <v>3050</v>
      </c>
      <c r="F9340">
        <v>0</v>
      </c>
      <c r="K9340">
        <v>0</v>
      </c>
      <c r="P9340">
        <v>0</v>
      </c>
      <c r="U9340">
        <v>0</v>
      </c>
    </row>
    <row r="9341" spans="1:21" x14ac:dyDescent="0.25">
      <c r="A9341" t="s">
        <v>700</v>
      </c>
      <c r="B9341">
        <v>3050</v>
      </c>
      <c r="D9341">
        <v>0</v>
      </c>
      <c r="E9341">
        <v>0</v>
      </c>
      <c r="F9341">
        <v>1</v>
      </c>
      <c r="I9341">
        <v>0</v>
      </c>
      <c r="J9341">
        <v>0</v>
      </c>
      <c r="K9341">
        <v>1</v>
      </c>
      <c r="N9341">
        <v>0</v>
      </c>
      <c r="O9341">
        <v>0</v>
      </c>
      <c r="P9341">
        <v>1</v>
      </c>
      <c r="S9341">
        <v>0</v>
      </c>
      <c r="T9341">
        <v>0</v>
      </c>
      <c r="U9341">
        <v>1</v>
      </c>
    </row>
    <row r="9342" spans="1:21" x14ac:dyDescent="0.25">
      <c r="A9342" t="s">
        <v>701</v>
      </c>
      <c r="B9342">
        <v>3050</v>
      </c>
      <c r="D9342">
        <v>0</v>
      </c>
      <c r="E9342">
        <v>0</v>
      </c>
      <c r="F9342">
        <v>0</v>
      </c>
      <c r="I9342">
        <v>0</v>
      </c>
      <c r="J9342">
        <v>0</v>
      </c>
      <c r="K9342">
        <v>0</v>
      </c>
      <c r="N9342">
        <v>0</v>
      </c>
      <c r="O9342">
        <v>0</v>
      </c>
      <c r="P9342">
        <v>0</v>
      </c>
      <c r="S9342">
        <v>0</v>
      </c>
      <c r="T9342">
        <v>0</v>
      </c>
      <c r="U9342">
        <v>0</v>
      </c>
    </row>
    <row r="9343" spans="1:21" x14ac:dyDescent="0.25">
      <c r="A9343" t="s">
        <v>52</v>
      </c>
      <c r="B9343">
        <v>3050</v>
      </c>
      <c r="D9343">
        <v>1</v>
      </c>
      <c r="E9343">
        <v>1</v>
      </c>
      <c r="F9343">
        <v>1</v>
      </c>
      <c r="I9343">
        <v>1</v>
      </c>
      <c r="J9343">
        <v>1</v>
      </c>
      <c r="K9343">
        <v>1</v>
      </c>
      <c r="N9343">
        <v>1</v>
      </c>
      <c r="O9343">
        <v>1</v>
      </c>
      <c r="P9343">
        <v>1</v>
      </c>
      <c r="S9343">
        <v>1</v>
      </c>
      <c r="T9343">
        <v>1</v>
      </c>
      <c r="U9343">
        <v>1</v>
      </c>
    </row>
    <row r="9344" spans="1:21" x14ac:dyDescent="0.25">
      <c r="A9344" t="s">
        <v>702</v>
      </c>
      <c r="B9344">
        <v>3050</v>
      </c>
      <c r="D9344">
        <v>15</v>
      </c>
      <c r="E9344">
        <v>60</v>
      </c>
      <c r="F9344">
        <v>9</v>
      </c>
      <c r="I9344">
        <v>15</v>
      </c>
      <c r="J9344">
        <v>60</v>
      </c>
      <c r="K9344">
        <v>9</v>
      </c>
      <c r="N9344">
        <v>15</v>
      </c>
      <c r="O9344">
        <v>60</v>
      </c>
      <c r="P9344">
        <v>9</v>
      </c>
      <c r="S9344">
        <v>15</v>
      </c>
      <c r="T9344">
        <v>60</v>
      </c>
      <c r="U9344">
        <v>9</v>
      </c>
    </row>
    <row r="9345" spans="1:20" x14ac:dyDescent="0.25">
      <c r="A9345" t="s">
        <v>43</v>
      </c>
      <c r="B9345">
        <v>3050</v>
      </c>
      <c r="D9345">
        <v>80</v>
      </c>
      <c r="E9345">
        <v>0</v>
      </c>
      <c r="I9345">
        <v>80</v>
      </c>
      <c r="J9345">
        <v>0</v>
      </c>
      <c r="N9345">
        <v>35</v>
      </c>
      <c r="O9345">
        <v>35</v>
      </c>
      <c r="S9345">
        <v>35</v>
      </c>
      <c r="T9345">
        <v>35</v>
      </c>
    </row>
    <row r="9346" spans="1:20" x14ac:dyDescent="0.25">
      <c r="A9346" t="s">
        <v>44</v>
      </c>
      <c r="B9346">
        <v>3050</v>
      </c>
      <c r="D9346">
        <v>50</v>
      </c>
      <c r="E9346">
        <v>0</v>
      </c>
      <c r="I9346">
        <v>50</v>
      </c>
      <c r="J9346">
        <v>0</v>
      </c>
      <c r="N9346">
        <v>5</v>
      </c>
      <c r="O9346">
        <v>5</v>
      </c>
      <c r="S9346">
        <v>5</v>
      </c>
      <c r="T9346">
        <v>5</v>
      </c>
    </row>
    <row r="9347" spans="1:20" x14ac:dyDescent="0.25">
      <c r="A9347" t="s">
        <v>47</v>
      </c>
      <c r="B9347">
        <v>3050</v>
      </c>
      <c r="D9347">
        <v>7</v>
      </c>
      <c r="E9347">
        <v>4</v>
      </c>
      <c r="I9347">
        <v>3</v>
      </c>
      <c r="J9347">
        <v>8</v>
      </c>
      <c r="N9347">
        <v>6</v>
      </c>
      <c r="O9347">
        <v>6</v>
      </c>
      <c r="S9347">
        <v>2</v>
      </c>
      <c r="T9347">
        <v>2</v>
      </c>
    </row>
    <row r="9348" spans="1:20" x14ac:dyDescent="0.25">
      <c r="A9348" t="s">
        <v>703</v>
      </c>
      <c r="B9348">
        <v>3050</v>
      </c>
      <c r="D9348">
        <v>0</v>
      </c>
      <c r="E9348">
        <v>0</v>
      </c>
      <c r="I9348">
        <v>0</v>
      </c>
      <c r="J9348">
        <v>0</v>
      </c>
      <c r="N9348">
        <v>0</v>
      </c>
      <c r="O9348">
        <v>0</v>
      </c>
      <c r="S9348">
        <v>0</v>
      </c>
      <c r="T9348">
        <v>0</v>
      </c>
    </row>
    <row r="9349" spans="1:20" x14ac:dyDescent="0.25">
      <c r="A9349" t="s">
        <v>704</v>
      </c>
      <c r="B9349">
        <v>3050</v>
      </c>
      <c r="D9349">
        <v>0</v>
      </c>
      <c r="E9349">
        <v>0</v>
      </c>
      <c r="I9349">
        <v>0</v>
      </c>
      <c r="J9349">
        <v>0</v>
      </c>
      <c r="N9349">
        <v>0</v>
      </c>
      <c r="O9349">
        <v>0</v>
      </c>
      <c r="S9349">
        <v>0</v>
      </c>
      <c r="T9349">
        <v>0</v>
      </c>
    </row>
    <row r="9350" spans="1:20" x14ac:dyDescent="0.25">
      <c r="A9350" t="s">
        <v>705</v>
      </c>
      <c r="B9350">
        <v>3050</v>
      </c>
      <c r="D9350">
        <v>0</v>
      </c>
      <c r="E9350">
        <v>0</v>
      </c>
      <c r="I9350">
        <v>0</v>
      </c>
      <c r="J9350">
        <v>0</v>
      </c>
      <c r="N9350">
        <v>0</v>
      </c>
      <c r="O9350">
        <v>0</v>
      </c>
      <c r="S9350">
        <v>0</v>
      </c>
      <c r="T9350">
        <v>0</v>
      </c>
    </row>
    <row r="9351" spans="1:20" x14ac:dyDescent="0.25">
      <c r="A9351" t="s">
        <v>706</v>
      </c>
      <c r="B9351">
        <v>3050</v>
      </c>
      <c r="D9351">
        <v>0</v>
      </c>
      <c r="E9351">
        <v>0</v>
      </c>
      <c r="I9351">
        <v>0</v>
      </c>
      <c r="J9351">
        <v>0</v>
      </c>
      <c r="N9351">
        <v>0</v>
      </c>
      <c r="O9351">
        <v>0</v>
      </c>
      <c r="S9351">
        <v>0</v>
      </c>
      <c r="T9351">
        <v>0</v>
      </c>
    </row>
    <row r="9352" spans="1:20" x14ac:dyDescent="0.25">
      <c r="A9352" t="s">
        <v>707</v>
      </c>
      <c r="B9352">
        <v>3050</v>
      </c>
      <c r="D9352">
        <v>1</v>
      </c>
      <c r="E9352">
        <v>0</v>
      </c>
      <c r="I9352">
        <v>1</v>
      </c>
      <c r="J9352">
        <v>0</v>
      </c>
      <c r="N9352">
        <v>1</v>
      </c>
      <c r="O9352">
        <v>1</v>
      </c>
      <c r="S9352">
        <v>1</v>
      </c>
      <c r="T9352">
        <v>1</v>
      </c>
    </row>
    <row r="9353" spans="1:20" x14ac:dyDescent="0.25">
      <c r="A9353" t="s">
        <v>708</v>
      </c>
      <c r="B9353">
        <v>3050</v>
      </c>
      <c r="D9353">
        <v>50</v>
      </c>
      <c r="I9353">
        <v>50</v>
      </c>
      <c r="N9353">
        <v>5</v>
      </c>
      <c r="O9353">
        <v>5</v>
      </c>
      <c r="S9353">
        <v>5</v>
      </c>
      <c r="T9353">
        <v>5</v>
      </c>
    </row>
    <row r="9354" spans="1:20" x14ac:dyDescent="0.25">
      <c r="A9354" t="s">
        <v>709</v>
      </c>
      <c r="B9354">
        <v>3050</v>
      </c>
      <c r="D9354">
        <v>30</v>
      </c>
      <c r="I9354">
        <v>30</v>
      </c>
      <c r="N9354">
        <v>30</v>
      </c>
      <c r="O9354">
        <v>30</v>
      </c>
      <c r="S9354">
        <v>30</v>
      </c>
      <c r="T9354">
        <v>30</v>
      </c>
    </row>
    <row r="9355" spans="1:20" x14ac:dyDescent="0.25">
      <c r="A9355" t="s">
        <v>710</v>
      </c>
      <c r="B9355">
        <v>3050</v>
      </c>
      <c r="D9355">
        <v>3</v>
      </c>
      <c r="I9355">
        <v>3</v>
      </c>
      <c r="N9355">
        <v>3</v>
      </c>
      <c r="O9355">
        <v>3</v>
      </c>
      <c r="S9355">
        <v>3</v>
      </c>
      <c r="T9355">
        <v>3</v>
      </c>
    </row>
    <row r="9356" spans="1:20" x14ac:dyDescent="0.25">
      <c r="A9356" t="s">
        <v>711</v>
      </c>
      <c r="B9356">
        <v>3050</v>
      </c>
      <c r="D9356">
        <v>0</v>
      </c>
      <c r="I9356">
        <v>0</v>
      </c>
      <c r="N9356">
        <v>0</v>
      </c>
      <c r="O9356">
        <v>0</v>
      </c>
      <c r="S9356">
        <v>0</v>
      </c>
      <c r="T9356">
        <v>0</v>
      </c>
    </row>
    <row r="9357" spans="1:20" x14ac:dyDescent="0.25">
      <c r="A9357" t="s">
        <v>712</v>
      </c>
      <c r="B9357">
        <v>3050</v>
      </c>
      <c r="D9357">
        <v>0</v>
      </c>
      <c r="I9357">
        <v>0</v>
      </c>
      <c r="N9357">
        <v>0</v>
      </c>
      <c r="O9357">
        <v>0</v>
      </c>
      <c r="S9357">
        <v>0</v>
      </c>
      <c r="T9357">
        <v>0</v>
      </c>
    </row>
    <row r="9358" spans="1:20" x14ac:dyDescent="0.25">
      <c r="A9358" t="s">
        <v>713</v>
      </c>
      <c r="B9358">
        <v>3050</v>
      </c>
      <c r="D9358">
        <v>0</v>
      </c>
      <c r="I9358">
        <v>0</v>
      </c>
      <c r="N9358">
        <v>0</v>
      </c>
      <c r="O9358">
        <v>0</v>
      </c>
      <c r="S9358">
        <v>0</v>
      </c>
      <c r="T9358">
        <v>0</v>
      </c>
    </row>
    <row r="9359" spans="1:20" x14ac:dyDescent="0.25">
      <c r="A9359" t="s">
        <v>718</v>
      </c>
      <c r="B9359">
        <v>3050</v>
      </c>
      <c r="E9359">
        <v>0</v>
      </c>
      <c r="J9359">
        <v>0</v>
      </c>
      <c r="O9359">
        <v>0</v>
      </c>
      <c r="T9359">
        <v>0</v>
      </c>
    </row>
    <row r="9360" spans="1:20" x14ac:dyDescent="0.25">
      <c r="A9360" t="s">
        <v>405</v>
      </c>
      <c r="B9360">
        <v>3050</v>
      </c>
      <c r="E9360">
        <v>0</v>
      </c>
    </row>
    <row r="9361" spans="1:21" x14ac:dyDescent="0.25">
      <c r="A9361" t="s">
        <v>719</v>
      </c>
      <c r="B9361">
        <v>3050</v>
      </c>
      <c r="D9361">
        <v>38</v>
      </c>
      <c r="E9361">
        <v>1485</v>
      </c>
      <c r="F9361">
        <v>0</v>
      </c>
      <c r="I9361">
        <v>80</v>
      </c>
      <c r="J9361">
        <v>986</v>
      </c>
      <c r="K9361">
        <v>0</v>
      </c>
      <c r="N9361">
        <v>2</v>
      </c>
      <c r="O9361">
        <v>28</v>
      </c>
      <c r="P9361">
        <v>0</v>
      </c>
      <c r="S9361">
        <v>83</v>
      </c>
      <c r="T9361">
        <v>95</v>
      </c>
      <c r="U9361">
        <v>0</v>
      </c>
    </row>
    <row r="9362" spans="1:21" x14ac:dyDescent="0.25">
      <c r="A9362" t="s">
        <v>34</v>
      </c>
      <c r="B9362">
        <v>3325</v>
      </c>
      <c r="D9362">
        <v>3300</v>
      </c>
      <c r="E9362">
        <v>3300</v>
      </c>
      <c r="F9362">
        <v>3300</v>
      </c>
      <c r="I9362">
        <v>3350</v>
      </c>
      <c r="J9362">
        <v>3350</v>
      </c>
      <c r="K9362">
        <v>3350</v>
      </c>
      <c r="N9362">
        <v>309</v>
      </c>
      <c r="O9362">
        <v>309</v>
      </c>
      <c r="P9362">
        <v>309</v>
      </c>
      <c r="S9362">
        <v>2137</v>
      </c>
      <c r="T9362">
        <v>2137</v>
      </c>
      <c r="U9362">
        <v>2137</v>
      </c>
    </row>
    <row r="9363" spans="1:21" x14ac:dyDescent="0.25">
      <c r="A9363" t="s">
        <v>35</v>
      </c>
      <c r="B9363">
        <v>3325</v>
      </c>
      <c r="D9363">
        <v>309</v>
      </c>
      <c r="E9363">
        <v>3350</v>
      </c>
      <c r="F9363">
        <v>2137</v>
      </c>
      <c r="I9363">
        <v>2137</v>
      </c>
      <c r="J9363">
        <v>3300</v>
      </c>
      <c r="K9363">
        <v>309</v>
      </c>
      <c r="N9363">
        <v>3350</v>
      </c>
      <c r="O9363">
        <v>2137</v>
      </c>
      <c r="P9363">
        <v>3300</v>
      </c>
      <c r="S9363">
        <v>3300</v>
      </c>
      <c r="T9363">
        <v>309</v>
      </c>
      <c r="U9363">
        <v>3350</v>
      </c>
    </row>
    <row r="9364" spans="1:21" x14ac:dyDescent="0.25">
      <c r="A9364" t="s">
        <v>36</v>
      </c>
      <c r="B9364">
        <v>3325</v>
      </c>
      <c r="D9364">
        <v>1</v>
      </c>
      <c r="E9364">
        <v>2</v>
      </c>
      <c r="F9364">
        <v>0</v>
      </c>
      <c r="I9364">
        <v>1</v>
      </c>
      <c r="J9364">
        <v>2</v>
      </c>
      <c r="K9364">
        <v>0</v>
      </c>
      <c r="N9364">
        <v>1</v>
      </c>
      <c r="O9364">
        <v>1</v>
      </c>
      <c r="P9364">
        <v>0</v>
      </c>
      <c r="S9364">
        <v>1</v>
      </c>
      <c r="T9364">
        <v>1</v>
      </c>
      <c r="U9364">
        <v>0</v>
      </c>
    </row>
    <row r="9365" spans="1:21" x14ac:dyDescent="0.25">
      <c r="A9365" t="s">
        <v>37</v>
      </c>
      <c r="B9365">
        <v>3325</v>
      </c>
      <c r="D9365">
        <v>0</v>
      </c>
      <c r="E9365">
        <v>2</v>
      </c>
      <c r="I9365">
        <v>0</v>
      </c>
      <c r="J9365">
        <v>2</v>
      </c>
      <c r="N9365">
        <v>0</v>
      </c>
      <c r="O9365">
        <v>2</v>
      </c>
      <c r="S9365">
        <v>0</v>
      </c>
      <c r="T9365">
        <v>2</v>
      </c>
    </row>
    <row r="9366" spans="1:21" x14ac:dyDescent="0.25">
      <c r="A9366" t="s">
        <v>38</v>
      </c>
      <c r="B9366">
        <v>3325</v>
      </c>
      <c r="D9366">
        <v>12</v>
      </c>
      <c r="E9366">
        <v>12</v>
      </c>
      <c r="F9366">
        <v>12</v>
      </c>
      <c r="I9366">
        <v>12</v>
      </c>
      <c r="J9366">
        <v>12</v>
      </c>
      <c r="K9366">
        <v>12</v>
      </c>
      <c r="N9366">
        <v>12</v>
      </c>
      <c r="O9366">
        <v>12</v>
      </c>
      <c r="P9366">
        <v>12</v>
      </c>
      <c r="S9366">
        <v>12</v>
      </c>
      <c r="T9366">
        <v>12</v>
      </c>
      <c r="U9366">
        <v>12</v>
      </c>
    </row>
    <row r="9367" spans="1:21" x14ac:dyDescent="0.25">
      <c r="A9367" t="s">
        <v>39</v>
      </c>
      <c r="B9367">
        <v>3325</v>
      </c>
      <c r="D9367">
        <v>200</v>
      </c>
      <c r="I9367">
        <v>200</v>
      </c>
      <c r="N9367">
        <v>175</v>
      </c>
      <c r="S9367">
        <v>200</v>
      </c>
    </row>
    <row r="9368" spans="1:21" x14ac:dyDescent="0.25">
      <c r="A9368" t="s">
        <v>694</v>
      </c>
      <c r="B9368">
        <v>3325</v>
      </c>
      <c r="D9368">
        <v>25</v>
      </c>
      <c r="I9368">
        <v>25</v>
      </c>
      <c r="N9368">
        <v>25</v>
      </c>
      <c r="S9368">
        <v>25</v>
      </c>
    </row>
    <row r="9369" spans="1:21" x14ac:dyDescent="0.25">
      <c r="A9369" t="s">
        <v>40</v>
      </c>
      <c r="B9369">
        <v>3325</v>
      </c>
      <c r="D9369">
        <v>1</v>
      </c>
      <c r="I9369">
        <v>1</v>
      </c>
      <c r="N9369">
        <v>1</v>
      </c>
      <c r="S9369">
        <v>1</v>
      </c>
    </row>
    <row r="9370" spans="1:21" x14ac:dyDescent="0.25">
      <c r="A9370" t="s">
        <v>41</v>
      </c>
      <c r="B9370">
        <v>3325</v>
      </c>
    </row>
    <row r="9371" spans="1:21" x14ac:dyDescent="0.25">
      <c r="A9371" t="s">
        <v>42</v>
      </c>
      <c r="B9371">
        <v>3325</v>
      </c>
      <c r="E9371">
        <v>40</v>
      </c>
      <c r="J9371">
        <v>40</v>
      </c>
      <c r="O9371">
        <v>25</v>
      </c>
      <c r="T9371">
        <v>25</v>
      </c>
    </row>
    <row r="9372" spans="1:21" x14ac:dyDescent="0.25">
      <c r="A9372" t="s">
        <v>45</v>
      </c>
      <c r="B9372">
        <v>3325</v>
      </c>
      <c r="E9372">
        <v>4</v>
      </c>
      <c r="J9372">
        <v>8</v>
      </c>
      <c r="O9372">
        <v>6</v>
      </c>
      <c r="T9372">
        <v>2</v>
      </c>
    </row>
    <row r="9373" spans="1:21" x14ac:dyDescent="0.25">
      <c r="A9373" t="s">
        <v>46</v>
      </c>
      <c r="B9373">
        <v>3325</v>
      </c>
      <c r="D9373">
        <v>4</v>
      </c>
      <c r="I9373">
        <v>8</v>
      </c>
      <c r="N9373">
        <v>6</v>
      </c>
      <c r="S9373">
        <v>2</v>
      </c>
    </row>
    <row r="9374" spans="1:21" x14ac:dyDescent="0.25">
      <c r="A9374" t="s">
        <v>49</v>
      </c>
      <c r="B9374">
        <v>3325</v>
      </c>
      <c r="D9374">
        <v>5.5</v>
      </c>
      <c r="E9374">
        <v>5.5</v>
      </c>
      <c r="F9374">
        <v>4</v>
      </c>
      <c r="I9374">
        <v>5.5</v>
      </c>
      <c r="J9374">
        <v>5.5</v>
      </c>
      <c r="K9374">
        <v>4</v>
      </c>
      <c r="N9374">
        <v>5.5</v>
      </c>
      <c r="O9374">
        <v>5.5</v>
      </c>
      <c r="P9374">
        <v>4</v>
      </c>
      <c r="S9374">
        <v>5.5</v>
      </c>
      <c r="T9374">
        <v>5.5</v>
      </c>
      <c r="U9374">
        <v>4</v>
      </c>
    </row>
    <row r="9375" spans="1:21" x14ac:dyDescent="0.25">
      <c r="A9375" t="s">
        <v>695</v>
      </c>
      <c r="B9375">
        <v>3325</v>
      </c>
      <c r="D9375">
        <v>0</v>
      </c>
      <c r="E9375">
        <v>0</v>
      </c>
      <c r="F9375">
        <v>0</v>
      </c>
      <c r="I9375">
        <v>0</v>
      </c>
      <c r="J9375">
        <v>0</v>
      </c>
      <c r="K9375">
        <v>0</v>
      </c>
      <c r="N9375">
        <v>0</v>
      </c>
      <c r="O9375">
        <v>0</v>
      </c>
      <c r="P9375">
        <v>0</v>
      </c>
      <c r="S9375">
        <v>0</v>
      </c>
      <c r="T9375">
        <v>0</v>
      </c>
      <c r="U9375">
        <v>0</v>
      </c>
    </row>
    <row r="9376" spans="1:21" x14ac:dyDescent="0.25">
      <c r="A9376" t="s">
        <v>48</v>
      </c>
      <c r="B9376">
        <v>3325</v>
      </c>
      <c r="D9376">
        <v>1900</v>
      </c>
      <c r="E9376">
        <v>1900</v>
      </c>
      <c r="F9376">
        <v>1900</v>
      </c>
      <c r="I9376">
        <v>1900</v>
      </c>
      <c r="J9376">
        <v>1900</v>
      </c>
      <c r="K9376">
        <v>1900</v>
      </c>
      <c r="N9376">
        <v>1900</v>
      </c>
      <c r="O9376">
        <v>1900</v>
      </c>
      <c r="P9376">
        <v>1900</v>
      </c>
      <c r="S9376">
        <v>1900</v>
      </c>
      <c r="T9376">
        <v>1900</v>
      </c>
      <c r="U9376">
        <v>1900</v>
      </c>
    </row>
    <row r="9377" spans="1:21" x14ac:dyDescent="0.25">
      <c r="A9377" t="s">
        <v>696</v>
      </c>
      <c r="B9377">
        <v>3325</v>
      </c>
      <c r="D9377">
        <v>1863</v>
      </c>
      <c r="E9377">
        <v>3539</v>
      </c>
      <c r="F9377">
        <v>0</v>
      </c>
      <c r="I9377">
        <v>1863</v>
      </c>
      <c r="J9377">
        <v>3539</v>
      </c>
      <c r="K9377">
        <v>0</v>
      </c>
      <c r="N9377">
        <v>1863</v>
      </c>
      <c r="O9377">
        <v>1863</v>
      </c>
      <c r="P9377">
        <v>0</v>
      </c>
      <c r="S9377">
        <v>1863</v>
      </c>
      <c r="T9377">
        <v>1863</v>
      </c>
      <c r="U9377">
        <v>0</v>
      </c>
    </row>
    <row r="9378" spans="1:21" x14ac:dyDescent="0.25">
      <c r="A9378" t="s">
        <v>50</v>
      </c>
      <c r="B9378">
        <v>3325</v>
      </c>
      <c r="D9378">
        <v>1863</v>
      </c>
      <c r="E9378">
        <v>3539</v>
      </c>
      <c r="F9378">
        <v>0</v>
      </c>
      <c r="I9378">
        <v>1863</v>
      </c>
      <c r="J9378">
        <v>3539</v>
      </c>
      <c r="K9378">
        <v>0</v>
      </c>
      <c r="N9378">
        <v>1863</v>
      </c>
      <c r="O9378">
        <v>1863</v>
      </c>
      <c r="P9378">
        <v>0</v>
      </c>
      <c r="S9378">
        <v>1863</v>
      </c>
      <c r="T9378">
        <v>1863</v>
      </c>
      <c r="U9378">
        <v>0</v>
      </c>
    </row>
    <row r="9379" spans="1:21" x14ac:dyDescent="0.25">
      <c r="A9379" t="s">
        <v>697</v>
      </c>
      <c r="B9379">
        <v>3325</v>
      </c>
      <c r="D9379">
        <v>1</v>
      </c>
      <c r="E9379">
        <v>1</v>
      </c>
      <c r="F9379">
        <v>1</v>
      </c>
      <c r="I9379">
        <v>1</v>
      </c>
      <c r="J9379">
        <v>1</v>
      </c>
      <c r="K9379">
        <v>1</v>
      </c>
      <c r="N9379">
        <v>1</v>
      </c>
      <c r="O9379">
        <v>1</v>
      </c>
      <c r="P9379">
        <v>1</v>
      </c>
      <c r="S9379">
        <v>1</v>
      </c>
      <c r="T9379">
        <v>1</v>
      </c>
      <c r="U9379">
        <v>1</v>
      </c>
    </row>
    <row r="9380" spans="1:21" x14ac:dyDescent="0.25">
      <c r="A9380" t="s">
        <v>51</v>
      </c>
      <c r="B9380">
        <v>3325</v>
      </c>
      <c r="D9380">
        <v>0</v>
      </c>
      <c r="E9380">
        <v>0</v>
      </c>
      <c r="F9380">
        <v>0</v>
      </c>
      <c r="I9380">
        <v>0</v>
      </c>
      <c r="J9380">
        <v>0</v>
      </c>
      <c r="K9380">
        <v>0</v>
      </c>
      <c r="N9380">
        <v>0</v>
      </c>
      <c r="O9380">
        <v>0</v>
      </c>
      <c r="P9380">
        <v>0</v>
      </c>
      <c r="S9380">
        <v>0</v>
      </c>
      <c r="T9380">
        <v>0</v>
      </c>
      <c r="U9380">
        <v>0</v>
      </c>
    </row>
    <row r="9381" spans="1:21" x14ac:dyDescent="0.25">
      <c r="A9381" t="s">
        <v>53</v>
      </c>
      <c r="B9381">
        <v>3325</v>
      </c>
      <c r="D9381">
        <v>0</v>
      </c>
      <c r="E9381">
        <v>0</v>
      </c>
      <c r="F9381">
        <v>0</v>
      </c>
      <c r="I9381">
        <v>0</v>
      </c>
      <c r="J9381">
        <v>0</v>
      </c>
      <c r="K9381">
        <v>0</v>
      </c>
      <c r="N9381">
        <v>0</v>
      </c>
      <c r="O9381">
        <v>0</v>
      </c>
      <c r="P9381">
        <v>0</v>
      </c>
      <c r="S9381">
        <v>0</v>
      </c>
      <c r="T9381">
        <v>0</v>
      </c>
      <c r="U9381">
        <v>0</v>
      </c>
    </row>
    <row r="9382" spans="1:21" x14ac:dyDescent="0.25">
      <c r="A9382" t="s">
        <v>54</v>
      </c>
      <c r="B9382">
        <v>3325</v>
      </c>
      <c r="D9382">
        <v>0</v>
      </c>
      <c r="E9382">
        <v>0</v>
      </c>
      <c r="F9382">
        <v>0</v>
      </c>
      <c r="I9382">
        <v>0</v>
      </c>
      <c r="J9382">
        <v>0</v>
      </c>
      <c r="K9382">
        <v>0</v>
      </c>
      <c r="N9382">
        <v>0</v>
      </c>
      <c r="O9382">
        <v>0</v>
      </c>
      <c r="P9382">
        <v>0</v>
      </c>
      <c r="S9382">
        <v>0</v>
      </c>
      <c r="T9382">
        <v>0</v>
      </c>
      <c r="U9382">
        <v>0</v>
      </c>
    </row>
    <row r="9383" spans="1:21" x14ac:dyDescent="0.25">
      <c r="A9383" t="s">
        <v>55</v>
      </c>
      <c r="B9383">
        <v>3325</v>
      </c>
      <c r="D9383">
        <v>0</v>
      </c>
      <c r="E9383">
        <v>0</v>
      </c>
      <c r="F9383">
        <v>0</v>
      </c>
      <c r="I9383">
        <v>0</v>
      </c>
      <c r="J9383">
        <v>0</v>
      </c>
      <c r="K9383">
        <v>0</v>
      </c>
      <c r="N9383">
        <v>0</v>
      </c>
      <c r="O9383">
        <v>0</v>
      </c>
      <c r="P9383">
        <v>0</v>
      </c>
      <c r="S9383">
        <v>0</v>
      </c>
      <c r="T9383">
        <v>0</v>
      </c>
      <c r="U9383">
        <v>0</v>
      </c>
    </row>
    <row r="9384" spans="1:21" x14ac:dyDescent="0.25">
      <c r="A9384" t="s">
        <v>56</v>
      </c>
      <c r="B9384">
        <v>3325</v>
      </c>
      <c r="D9384">
        <v>0.92</v>
      </c>
      <c r="E9384">
        <v>0.92</v>
      </c>
      <c r="F9384">
        <v>0.92</v>
      </c>
      <c r="I9384">
        <v>0.92</v>
      </c>
      <c r="J9384">
        <v>0.92</v>
      </c>
      <c r="K9384">
        <v>0.92</v>
      </c>
      <c r="N9384">
        <v>0.92</v>
      </c>
      <c r="O9384">
        <v>0.92</v>
      </c>
      <c r="P9384">
        <v>0.92</v>
      </c>
      <c r="S9384">
        <v>0.92</v>
      </c>
      <c r="T9384">
        <v>0.92</v>
      </c>
      <c r="U9384">
        <v>0.92</v>
      </c>
    </row>
    <row r="9385" spans="1:21" x14ac:dyDescent="0.25">
      <c r="A9385" t="s">
        <v>57</v>
      </c>
      <c r="B9385">
        <v>3325</v>
      </c>
      <c r="D9385">
        <v>100</v>
      </c>
      <c r="E9385">
        <v>100</v>
      </c>
      <c r="F9385">
        <v>100</v>
      </c>
      <c r="I9385">
        <v>100</v>
      </c>
      <c r="J9385">
        <v>100</v>
      </c>
      <c r="K9385">
        <v>100</v>
      </c>
      <c r="N9385">
        <v>100</v>
      </c>
      <c r="O9385">
        <v>100</v>
      </c>
      <c r="P9385">
        <v>100</v>
      </c>
      <c r="S9385">
        <v>100</v>
      </c>
      <c r="T9385">
        <v>100</v>
      </c>
      <c r="U9385">
        <v>100</v>
      </c>
    </row>
    <row r="9386" spans="1:21" x14ac:dyDescent="0.25">
      <c r="A9386" t="s">
        <v>58</v>
      </c>
      <c r="B9386">
        <v>3325</v>
      </c>
      <c r="D9386">
        <v>2</v>
      </c>
      <c r="E9386">
        <v>2</v>
      </c>
      <c r="F9386">
        <v>2</v>
      </c>
      <c r="I9386">
        <v>2</v>
      </c>
      <c r="J9386">
        <v>2</v>
      </c>
      <c r="K9386">
        <v>2</v>
      </c>
      <c r="N9386">
        <v>2</v>
      </c>
      <c r="O9386">
        <v>2</v>
      </c>
      <c r="P9386">
        <v>2</v>
      </c>
      <c r="S9386">
        <v>2</v>
      </c>
      <c r="T9386">
        <v>2</v>
      </c>
      <c r="U9386">
        <v>2</v>
      </c>
    </row>
    <row r="9387" spans="1:21" x14ac:dyDescent="0.25">
      <c r="A9387" t="s">
        <v>59</v>
      </c>
      <c r="B9387">
        <v>3325</v>
      </c>
      <c r="D9387">
        <v>0</v>
      </c>
      <c r="E9387">
        <v>0</v>
      </c>
      <c r="F9387">
        <v>0</v>
      </c>
      <c r="I9387">
        <v>0</v>
      </c>
      <c r="J9387">
        <v>0</v>
      </c>
      <c r="K9387">
        <v>0</v>
      </c>
      <c r="N9387">
        <v>0</v>
      </c>
      <c r="O9387">
        <v>0</v>
      </c>
      <c r="P9387">
        <v>0</v>
      </c>
      <c r="S9387">
        <v>0</v>
      </c>
      <c r="T9387">
        <v>0</v>
      </c>
      <c r="U9387">
        <v>0</v>
      </c>
    </row>
    <row r="9388" spans="1:21" x14ac:dyDescent="0.25">
      <c r="A9388" t="s">
        <v>698</v>
      </c>
      <c r="B9388">
        <v>3325</v>
      </c>
      <c r="E9388">
        <v>0</v>
      </c>
      <c r="J9388">
        <v>0</v>
      </c>
      <c r="O9388">
        <v>0</v>
      </c>
      <c r="T9388">
        <v>0</v>
      </c>
    </row>
    <row r="9389" spans="1:21" x14ac:dyDescent="0.25">
      <c r="A9389" t="s">
        <v>677</v>
      </c>
      <c r="B9389">
        <v>3325</v>
      </c>
      <c r="E9389">
        <v>1319</v>
      </c>
      <c r="J9389">
        <v>1283</v>
      </c>
      <c r="O9389">
        <v>430</v>
      </c>
      <c r="T9389">
        <v>3082</v>
      </c>
    </row>
    <row r="9390" spans="1:21" x14ac:dyDescent="0.25">
      <c r="A9390" t="s">
        <v>78</v>
      </c>
      <c r="B9390">
        <v>3325</v>
      </c>
      <c r="E9390">
        <v>22.5</v>
      </c>
      <c r="J9390">
        <v>21.9</v>
      </c>
      <c r="O9390">
        <v>11.7</v>
      </c>
      <c r="T9390">
        <v>84.1</v>
      </c>
    </row>
    <row r="9391" spans="1:21" x14ac:dyDescent="0.25">
      <c r="A9391" t="s">
        <v>699</v>
      </c>
      <c r="B9391">
        <v>3325</v>
      </c>
      <c r="F9391">
        <v>0</v>
      </c>
      <c r="K9391">
        <v>0</v>
      </c>
      <c r="P9391">
        <v>0</v>
      </c>
      <c r="U9391">
        <v>0</v>
      </c>
    </row>
    <row r="9392" spans="1:21" x14ac:dyDescent="0.25">
      <c r="A9392" t="s">
        <v>700</v>
      </c>
      <c r="B9392">
        <v>3325</v>
      </c>
      <c r="D9392">
        <v>0</v>
      </c>
      <c r="E9392">
        <v>0</v>
      </c>
      <c r="F9392">
        <v>1</v>
      </c>
      <c r="I9392">
        <v>0</v>
      </c>
      <c r="J9392">
        <v>0</v>
      </c>
      <c r="K9392">
        <v>1</v>
      </c>
      <c r="N9392">
        <v>0</v>
      </c>
      <c r="O9392">
        <v>0</v>
      </c>
      <c r="P9392">
        <v>1</v>
      </c>
      <c r="S9392">
        <v>0</v>
      </c>
      <c r="T9392">
        <v>0</v>
      </c>
      <c r="U9392">
        <v>1</v>
      </c>
    </row>
    <row r="9393" spans="1:21" x14ac:dyDescent="0.25">
      <c r="A9393" t="s">
        <v>701</v>
      </c>
      <c r="B9393">
        <v>3325</v>
      </c>
      <c r="D9393">
        <v>0</v>
      </c>
      <c r="E9393">
        <v>0</v>
      </c>
      <c r="F9393">
        <v>0</v>
      </c>
      <c r="I9393">
        <v>0</v>
      </c>
      <c r="J9393">
        <v>0</v>
      </c>
      <c r="K9393">
        <v>0</v>
      </c>
      <c r="N9393">
        <v>0</v>
      </c>
      <c r="O9393">
        <v>0</v>
      </c>
      <c r="P9393">
        <v>0</v>
      </c>
      <c r="S9393">
        <v>0</v>
      </c>
      <c r="T9393">
        <v>0</v>
      </c>
      <c r="U9393">
        <v>0</v>
      </c>
    </row>
    <row r="9394" spans="1:21" x14ac:dyDescent="0.25">
      <c r="A9394" t="s">
        <v>52</v>
      </c>
      <c r="B9394">
        <v>3325</v>
      </c>
      <c r="D9394">
        <v>1</v>
      </c>
      <c r="E9394">
        <v>1</v>
      </c>
      <c r="F9394">
        <v>1</v>
      </c>
      <c r="I9394">
        <v>1</v>
      </c>
      <c r="J9394">
        <v>1</v>
      </c>
      <c r="K9394">
        <v>1</v>
      </c>
      <c r="N9394">
        <v>1</v>
      </c>
      <c r="O9394">
        <v>1</v>
      </c>
      <c r="P9394">
        <v>1</v>
      </c>
      <c r="S9394">
        <v>1</v>
      </c>
      <c r="T9394">
        <v>1</v>
      </c>
      <c r="U9394">
        <v>1</v>
      </c>
    </row>
    <row r="9395" spans="1:21" x14ac:dyDescent="0.25">
      <c r="A9395" t="s">
        <v>702</v>
      </c>
      <c r="B9395">
        <v>3325</v>
      </c>
      <c r="D9395">
        <v>15</v>
      </c>
      <c r="E9395">
        <v>60</v>
      </c>
      <c r="F9395">
        <v>9</v>
      </c>
      <c r="I9395">
        <v>15</v>
      </c>
      <c r="J9395">
        <v>60</v>
      </c>
      <c r="K9395">
        <v>9</v>
      </c>
      <c r="N9395">
        <v>15</v>
      </c>
      <c r="O9395">
        <v>60</v>
      </c>
      <c r="P9395">
        <v>9</v>
      </c>
      <c r="S9395">
        <v>15</v>
      </c>
      <c r="T9395">
        <v>60</v>
      </c>
      <c r="U9395">
        <v>9</v>
      </c>
    </row>
    <row r="9396" spans="1:21" x14ac:dyDescent="0.25">
      <c r="A9396" t="s">
        <v>43</v>
      </c>
      <c r="B9396">
        <v>3325</v>
      </c>
      <c r="D9396">
        <v>0</v>
      </c>
      <c r="E9396">
        <v>0</v>
      </c>
      <c r="I9396">
        <v>0</v>
      </c>
      <c r="J9396">
        <v>0</v>
      </c>
      <c r="N9396">
        <v>35</v>
      </c>
      <c r="O9396">
        <v>35</v>
      </c>
      <c r="S9396">
        <v>35</v>
      </c>
      <c r="T9396">
        <v>35</v>
      </c>
    </row>
    <row r="9397" spans="1:21" x14ac:dyDescent="0.25">
      <c r="A9397" t="s">
        <v>44</v>
      </c>
      <c r="B9397">
        <v>3325</v>
      </c>
      <c r="D9397">
        <v>0</v>
      </c>
      <c r="E9397">
        <v>0</v>
      </c>
      <c r="I9397">
        <v>0</v>
      </c>
      <c r="J9397">
        <v>0</v>
      </c>
      <c r="N9397">
        <v>5</v>
      </c>
      <c r="O9397">
        <v>5</v>
      </c>
      <c r="S9397">
        <v>5</v>
      </c>
      <c r="T9397">
        <v>5</v>
      </c>
    </row>
    <row r="9398" spans="1:21" x14ac:dyDescent="0.25">
      <c r="A9398" t="s">
        <v>47</v>
      </c>
      <c r="B9398">
        <v>3325</v>
      </c>
      <c r="D9398">
        <v>4</v>
      </c>
      <c r="E9398">
        <v>4</v>
      </c>
      <c r="I9398">
        <v>8</v>
      </c>
      <c r="J9398">
        <v>8</v>
      </c>
      <c r="N9398">
        <v>6</v>
      </c>
      <c r="O9398">
        <v>6</v>
      </c>
      <c r="S9398">
        <v>2</v>
      </c>
      <c r="T9398">
        <v>2</v>
      </c>
    </row>
    <row r="9399" spans="1:21" x14ac:dyDescent="0.25">
      <c r="A9399" t="s">
        <v>703</v>
      </c>
      <c r="B9399">
        <v>3325</v>
      </c>
      <c r="D9399">
        <v>0</v>
      </c>
      <c r="E9399">
        <v>0</v>
      </c>
      <c r="I9399">
        <v>0</v>
      </c>
      <c r="J9399">
        <v>0</v>
      </c>
      <c r="N9399">
        <v>0</v>
      </c>
      <c r="O9399">
        <v>0</v>
      </c>
      <c r="S9399">
        <v>0</v>
      </c>
      <c r="T9399">
        <v>0</v>
      </c>
    </row>
    <row r="9400" spans="1:21" x14ac:dyDescent="0.25">
      <c r="A9400" t="s">
        <v>704</v>
      </c>
      <c r="B9400">
        <v>3325</v>
      </c>
      <c r="D9400">
        <v>0</v>
      </c>
      <c r="E9400">
        <v>0</v>
      </c>
      <c r="I9400">
        <v>0</v>
      </c>
      <c r="J9400">
        <v>0</v>
      </c>
      <c r="N9400">
        <v>0</v>
      </c>
      <c r="O9400">
        <v>0</v>
      </c>
      <c r="S9400">
        <v>0</v>
      </c>
      <c r="T9400">
        <v>0</v>
      </c>
    </row>
    <row r="9401" spans="1:21" x14ac:dyDescent="0.25">
      <c r="A9401" t="s">
        <v>705</v>
      </c>
      <c r="B9401">
        <v>3325</v>
      </c>
      <c r="D9401">
        <v>0</v>
      </c>
      <c r="E9401">
        <v>0</v>
      </c>
      <c r="I9401">
        <v>0</v>
      </c>
      <c r="J9401">
        <v>0</v>
      </c>
      <c r="N9401">
        <v>0</v>
      </c>
      <c r="O9401">
        <v>0</v>
      </c>
      <c r="S9401">
        <v>0</v>
      </c>
      <c r="T9401">
        <v>0</v>
      </c>
    </row>
    <row r="9402" spans="1:21" x14ac:dyDescent="0.25">
      <c r="A9402" t="s">
        <v>706</v>
      </c>
      <c r="B9402">
        <v>3325</v>
      </c>
      <c r="D9402">
        <v>0</v>
      </c>
      <c r="E9402">
        <v>0</v>
      </c>
      <c r="I9402">
        <v>0</v>
      </c>
      <c r="J9402">
        <v>0</v>
      </c>
      <c r="N9402">
        <v>0</v>
      </c>
      <c r="O9402">
        <v>0</v>
      </c>
      <c r="S9402">
        <v>0</v>
      </c>
      <c r="T9402">
        <v>0</v>
      </c>
    </row>
    <row r="9403" spans="1:21" x14ac:dyDescent="0.25">
      <c r="A9403" t="s">
        <v>707</v>
      </c>
      <c r="B9403">
        <v>3325</v>
      </c>
      <c r="D9403">
        <v>0</v>
      </c>
      <c r="E9403">
        <v>0</v>
      </c>
      <c r="I9403">
        <v>0</v>
      </c>
      <c r="J9403">
        <v>0</v>
      </c>
      <c r="N9403">
        <v>1</v>
      </c>
      <c r="O9403">
        <v>1</v>
      </c>
      <c r="S9403">
        <v>1</v>
      </c>
      <c r="T9403">
        <v>1</v>
      </c>
    </row>
    <row r="9404" spans="1:21" x14ac:dyDescent="0.25">
      <c r="A9404" t="s">
        <v>708</v>
      </c>
      <c r="B9404">
        <v>3325</v>
      </c>
      <c r="N9404">
        <v>5</v>
      </c>
      <c r="O9404">
        <v>5</v>
      </c>
      <c r="S9404">
        <v>5</v>
      </c>
      <c r="T9404">
        <v>5</v>
      </c>
    </row>
    <row r="9405" spans="1:21" x14ac:dyDescent="0.25">
      <c r="A9405" t="s">
        <v>709</v>
      </c>
      <c r="B9405">
        <v>3325</v>
      </c>
      <c r="N9405">
        <v>30</v>
      </c>
      <c r="O9405">
        <v>30</v>
      </c>
      <c r="S9405">
        <v>30</v>
      </c>
      <c r="T9405">
        <v>30</v>
      </c>
    </row>
    <row r="9406" spans="1:21" x14ac:dyDescent="0.25">
      <c r="A9406" t="s">
        <v>710</v>
      </c>
      <c r="B9406">
        <v>3325</v>
      </c>
      <c r="N9406">
        <v>3</v>
      </c>
      <c r="O9406">
        <v>3</v>
      </c>
      <c r="S9406">
        <v>3</v>
      </c>
      <c r="T9406">
        <v>3</v>
      </c>
    </row>
    <row r="9407" spans="1:21" x14ac:dyDescent="0.25">
      <c r="A9407" t="s">
        <v>711</v>
      </c>
      <c r="B9407">
        <v>3325</v>
      </c>
      <c r="N9407">
        <v>0</v>
      </c>
      <c r="O9407">
        <v>0</v>
      </c>
      <c r="S9407">
        <v>0</v>
      </c>
      <c r="T9407">
        <v>0</v>
      </c>
    </row>
    <row r="9408" spans="1:21" x14ac:dyDescent="0.25">
      <c r="A9408" t="s">
        <v>712</v>
      </c>
      <c r="B9408">
        <v>3325</v>
      </c>
      <c r="N9408">
        <v>0</v>
      </c>
      <c r="O9408">
        <v>0</v>
      </c>
      <c r="S9408">
        <v>0</v>
      </c>
      <c r="T9408">
        <v>0</v>
      </c>
    </row>
    <row r="9409" spans="1:21" x14ac:dyDescent="0.25">
      <c r="A9409" t="s">
        <v>713</v>
      </c>
      <c r="B9409">
        <v>3325</v>
      </c>
      <c r="N9409">
        <v>0</v>
      </c>
      <c r="O9409">
        <v>0</v>
      </c>
      <c r="S9409">
        <v>0</v>
      </c>
      <c r="T9409">
        <v>0</v>
      </c>
    </row>
    <row r="9410" spans="1:21" x14ac:dyDescent="0.25">
      <c r="A9410" t="s">
        <v>718</v>
      </c>
      <c r="B9410">
        <v>3325</v>
      </c>
      <c r="E9410">
        <v>0</v>
      </c>
      <c r="J9410">
        <v>0</v>
      </c>
      <c r="O9410">
        <v>0</v>
      </c>
      <c r="T9410">
        <v>0</v>
      </c>
    </row>
    <row r="9411" spans="1:21" x14ac:dyDescent="0.25">
      <c r="A9411" t="s">
        <v>405</v>
      </c>
      <c r="B9411">
        <v>3325</v>
      </c>
      <c r="E9411">
        <v>0</v>
      </c>
    </row>
    <row r="9412" spans="1:21" x14ac:dyDescent="0.25">
      <c r="A9412" t="s">
        <v>719</v>
      </c>
      <c r="B9412">
        <v>3325</v>
      </c>
      <c r="D9412">
        <v>0</v>
      </c>
      <c r="E9412">
        <v>0</v>
      </c>
      <c r="F9412">
        <v>0</v>
      </c>
      <c r="I9412">
        <v>0</v>
      </c>
      <c r="J9412">
        <v>0</v>
      </c>
      <c r="K9412">
        <v>0</v>
      </c>
      <c r="N9412">
        <v>0</v>
      </c>
      <c r="O9412">
        <v>0</v>
      </c>
      <c r="P9412">
        <v>0</v>
      </c>
      <c r="S9412">
        <v>0</v>
      </c>
      <c r="T9412">
        <v>0</v>
      </c>
      <c r="U9412">
        <v>0</v>
      </c>
    </row>
    <row r="9413" spans="1:21" x14ac:dyDescent="0.25">
      <c r="A9413" t="s">
        <v>34</v>
      </c>
      <c r="B9413">
        <v>3350</v>
      </c>
      <c r="D9413">
        <v>3325</v>
      </c>
      <c r="E9413">
        <v>3325</v>
      </c>
      <c r="F9413">
        <v>3325</v>
      </c>
      <c r="I9413">
        <v>3375</v>
      </c>
      <c r="J9413">
        <v>3375</v>
      </c>
      <c r="K9413">
        <v>3375</v>
      </c>
      <c r="N9413">
        <v>155</v>
      </c>
      <c r="O9413">
        <v>155</v>
      </c>
      <c r="P9413">
        <v>155</v>
      </c>
      <c r="S9413">
        <v>17</v>
      </c>
      <c r="T9413">
        <v>17</v>
      </c>
      <c r="U9413">
        <v>17</v>
      </c>
    </row>
    <row r="9414" spans="1:21" x14ac:dyDescent="0.25">
      <c r="A9414" t="s">
        <v>35</v>
      </c>
      <c r="B9414">
        <v>3350</v>
      </c>
      <c r="D9414">
        <v>155</v>
      </c>
      <c r="E9414">
        <v>3375</v>
      </c>
      <c r="F9414">
        <v>17</v>
      </c>
      <c r="I9414">
        <v>17</v>
      </c>
      <c r="J9414">
        <v>3325</v>
      </c>
      <c r="K9414">
        <v>155</v>
      </c>
      <c r="N9414">
        <v>3375</v>
      </c>
      <c r="O9414">
        <v>17</v>
      </c>
      <c r="P9414">
        <v>3325</v>
      </c>
      <c r="S9414">
        <v>3325</v>
      </c>
      <c r="T9414">
        <v>155</v>
      </c>
      <c r="U9414">
        <v>3375</v>
      </c>
    </row>
    <row r="9415" spans="1:21" x14ac:dyDescent="0.25">
      <c r="A9415" t="s">
        <v>36</v>
      </c>
      <c r="B9415">
        <v>3350</v>
      </c>
      <c r="D9415">
        <v>1</v>
      </c>
      <c r="E9415">
        <v>2</v>
      </c>
      <c r="F9415">
        <v>0</v>
      </c>
      <c r="I9415">
        <v>1</v>
      </c>
      <c r="J9415">
        <v>2</v>
      </c>
      <c r="K9415">
        <v>0</v>
      </c>
      <c r="N9415">
        <v>1</v>
      </c>
      <c r="O9415">
        <v>1</v>
      </c>
      <c r="P9415">
        <v>1</v>
      </c>
      <c r="S9415">
        <v>1</v>
      </c>
      <c r="T9415">
        <v>1</v>
      </c>
      <c r="U9415">
        <v>0</v>
      </c>
    </row>
    <row r="9416" spans="1:21" x14ac:dyDescent="0.25">
      <c r="A9416" t="s">
        <v>37</v>
      </c>
      <c r="B9416">
        <v>3350</v>
      </c>
      <c r="D9416">
        <v>0</v>
      </c>
      <c r="E9416">
        <v>2</v>
      </c>
      <c r="I9416">
        <v>0</v>
      </c>
      <c r="J9416">
        <v>2</v>
      </c>
      <c r="N9416">
        <v>0</v>
      </c>
      <c r="O9416">
        <v>0</v>
      </c>
      <c r="S9416">
        <v>0</v>
      </c>
      <c r="T9416">
        <v>2</v>
      </c>
    </row>
    <row r="9417" spans="1:21" x14ac:dyDescent="0.25">
      <c r="A9417" t="s">
        <v>38</v>
      </c>
      <c r="B9417">
        <v>3350</v>
      </c>
      <c r="D9417">
        <v>12</v>
      </c>
      <c r="E9417">
        <v>12</v>
      </c>
      <c r="F9417">
        <v>12</v>
      </c>
      <c r="I9417">
        <v>12</v>
      </c>
      <c r="J9417">
        <v>12</v>
      </c>
      <c r="K9417">
        <v>12</v>
      </c>
      <c r="N9417">
        <v>12</v>
      </c>
      <c r="O9417">
        <v>12</v>
      </c>
      <c r="P9417">
        <v>12</v>
      </c>
      <c r="S9417">
        <v>12</v>
      </c>
      <c r="T9417">
        <v>12</v>
      </c>
      <c r="U9417">
        <v>12</v>
      </c>
    </row>
    <row r="9418" spans="1:21" x14ac:dyDescent="0.25">
      <c r="A9418" t="s">
        <v>39</v>
      </c>
      <c r="B9418">
        <v>3350</v>
      </c>
      <c r="D9418">
        <v>200</v>
      </c>
      <c r="I9418">
        <v>200</v>
      </c>
      <c r="N9418">
        <v>200</v>
      </c>
      <c r="P9418">
        <v>200</v>
      </c>
      <c r="S9418">
        <v>150</v>
      </c>
    </row>
    <row r="9419" spans="1:21" x14ac:dyDescent="0.25">
      <c r="A9419" t="s">
        <v>694</v>
      </c>
      <c r="B9419">
        <v>3350</v>
      </c>
      <c r="D9419">
        <v>25</v>
      </c>
      <c r="I9419">
        <v>25</v>
      </c>
      <c r="N9419">
        <v>25</v>
      </c>
      <c r="P9419">
        <v>25</v>
      </c>
      <c r="S9419">
        <v>25</v>
      </c>
    </row>
    <row r="9420" spans="1:21" x14ac:dyDescent="0.25">
      <c r="A9420" t="s">
        <v>40</v>
      </c>
      <c r="B9420">
        <v>3350</v>
      </c>
      <c r="D9420">
        <v>1</v>
      </c>
      <c r="I9420">
        <v>1</v>
      </c>
      <c r="N9420">
        <v>1</v>
      </c>
      <c r="P9420">
        <v>1</v>
      </c>
      <c r="S9420">
        <v>1</v>
      </c>
    </row>
    <row r="9421" spans="1:21" x14ac:dyDescent="0.25">
      <c r="A9421" t="s">
        <v>41</v>
      </c>
      <c r="B9421">
        <v>3350</v>
      </c>
    </row>
    <row r="9422" spans="1:21" x14ac:dyDescent="0.25">
      <c r="A9422" t="s">
        <v>42</v>
      </c>
      <c r="B9422">
        <v>3350</v>
      </c>
      <c r="E9422">
        <v>40</v>
      </c>
      <c r="J9422">
        <v>40</v>
      </c>
      <c r="O9422">
        <v>40</v>
      </c>
      <c r="T9422">
        <v>40</v>
      </c>
    </row>
    <row r="9423" spans="1:21" x14ac:dyDescent="0.25">
      <c r="A9423" t="s">
        <v>45</v>
      </c>
      <c r="B9423">
        <v>3350</v>
      </c>
      <c r="E9423">
        <v>4</v>
      </c>
      <c r="J9423">
        <v>8</v>
      </c>
      <c r="O9423">
        <v>6</v>
      </c>
      <c r="T9423">
        <v>2</v>
      </c>
    </row>
    <row r="9424" spans="1:21" x14ac:dyDescent="0.25">
      <c r="A9424" t="s">
        <v>46</v>
      </c>
      <c r="B9424">
        <v>3350</v>
      </c>
      <c r="D9424">
        <v>4</v>
      </c>
      <c r="I9424">
        <v>8</v>
      </c>
      <c r="N9424">
        <v>6</v>
      </c>
      <c r="P9424">
        <v>6</v>
      </c>
      <c r="S9424">
        <v>2</v>
      </c>
    </row>
    <row r="9425" spans="1:21" x14ac:dyDescent="0.25">
      <c r="A9425" t="s">
        <v>49</v>
      </c>
      <c r="B9425">
        <v>3350</v>
      </c>
      <c r="D9425">
        <v>5.5</v>
      </c>
      <c r="E9425">
        <v>5.5</v>
      </c>
      <c r="F9425">
        <v>4</v>
      </c>
      <c r="I9425">
        <v>5.5</v>
      </c>
      <c r="J9425">
        <v>5.5</v>
      </c>
      <c r="K9425">
        <v>4</v>
      </c>
      <c r="N9425">
        <v>5</v>
      </c>
      <c r="O9425">
        <v>5</v>
      </c>
      <c r="P9425">
        <v>5</v>
      </c>
      <c r="S9425">
        <v>5</v>
      </c>
      <c r="T9425">
        <v>5</v>
      </c>
      <c r="U9425">
        <v>4</v>
      </c>
    </row>
    <row r="9426" spans="1:21" x14ac:dyDescent="0.25">
      <c r="A9426" t="s">
        <v>695</v>
      </c>
      <c r="B9426">
        <v>3350</v>
      </c>
      <c r="D9426">
        <v>0</v>
      </c>
      <c r="E9426">
        <v>0</v>
      </c>
      <c r="F9426">
        <v>0</v>
      </c>
      <c r="I9426">
        <v>0</v>
      </c>
      <c r="J9426">
        <v>0</v>
      </c>
      <c r="K9426">
        <v>0</v>
      </c>
      <c r="N9426">
        <v>0</v>
      </c>
      <c r="O9426">
        <v>0</v>
      </c>
      <c r="P9426">
        <v>0</v>
      </c>
      <c r="S9426">
        <v>0</v>
      </c>
      <c r="T9426">
        <v>0</v>
      </c>
      <c r="U9426">
        <v>0</v>
      </c>
    </row>
    <row r="9427" spans="1:21" x14ac:dyDescent="0.25">
      <c r="A9427" t="s">
        <v>48</v>
      </c>
      <c r="B9427">
        <v>3350</v>
      </c>
      <c r="D9427">
        <v>1900</v>
      </c>
      <c r="E9427">
        <v>1900</v>
      </c>
      <c r="F9427">
        <v>1900</v>
      </c>
      <c r="I9427">
        <v>1900</v>
      </c>
      <c r="J9427">
        <v>1900</v>
      </c>
      <c r="K9427">
        <v>1900</v>
      </c>
      <c r="N9427">
        <v>1900</v>
      </c>
      <c r="O9427">
        <v>1900</v>
      </c>
      <c r="P9427">
        <v>1900</v>
      </c>
      <c r="S9427">
        <v>1900</v>
      </c>
      <c r="T9427">
        <v>1900</v>
      </c>
      <c r="U9427">
        <v>1900</v>
      </c>
    </row>
    <row r="9428" spans="1:21" x14ac:dyDescent="0.25">
      <c r="A9428" t="s">
        <v>696</v>
      </c>
      <c r="B9428">
        <v>3350</v>
      </c>
      <c r="D9428">
        <v>1863</v>
      </c>
      <c r="E9428">
        <v>3539</v>
      </c>
      <c r="F9428">
        <v>0</v>
      </c>
      <c r="I9428">
        <v>1770</v>
      </c>
      <c r="J9428">
        <v>3539</v>
      </c>
      <c r="K9428">
        <v>0</v>
      </c>
      <c r="N9428">
        <v>1863</v>
      </c>
      <c r="O9428">
        <v>1863</v>
      </c>
      <c r="P9428">
        <v>1863</v>
      </c>
      <c r="S9428">
        <v>1863</v>
      </c>
      <c r="T9428">
        <v>1863</v>
      </c>
      <c r="U9428">
        <v>0</v>
      </c>
    </row>
    <row r="9429" spans="1:21" x14ac:dyDescent="0.25">
      <c r="A9429" t="s">
        <v>50</v>
      </c>
      <c r="B9429">
        <v>3350</v>
      </c>
      <c r="D9429">
        <v>1863</v>
      </c>
      <c r="E9429">
        <v>3539</v>
      </c>
      <c r="F9429">
        <v>0</v>
      </c>
      <c r="I9429">
        <v>1410</v>
      </c>
      <c r="J9429">
        <v>3539</v>
      </c>
      <c r="K9429">
        <v>0</v>
      </c>
      <c r="N9429">
        <v>1863</v>
      </c>
      <c r="O9429">
        <v>1863</v>
      </c>
      <c r="P9429">
        <v>1863</v>
      </c>
      <c r="S9429">
        <v>1863</v>
      </c>
      <c r="T9429">
        <v>1863</v>
      </c>
      <c r="U9429">
        <v>0</v>
      </c>
    </row>
    <row r="9430" spans="1:21" x14ac:dyDescent="0.25">
      <c r="A9430" t="s">
        <v>697</v>
      </c>
      <c r="B9430">
        <v>3350</v>
      </c>
      <c r="D9430">
        <v>1</v>
      </c>
      <c r="E9430">
        <v>1</v>
      </c>
      <c r="F9430">
        <v>1</v>
      </c>
      <c r="I9430">
        <v>1</v>
      </c>
      <c r="J9430">
        <v>1</v>
      </c>
      <c r="K9430">
        <v>1</v>
      </c>
      <c r="N9430">
        <v>1</v>
      </c>
      <c r="O9430">
        <v>1</v>
      </c>
      <c r="P9430">
        <v>1</v>
      </c>
      <c r="S9430">
        <v>1</v>
      </c>
      <c r="T9430">
        <v>1</v>
      </c>
      <c r="U9430">
        <v>1</v>
      </c>
    </row>
    <row r="9431" spans="1:21" x14ac:dyDescent="0.25">
      <c r="A9431" t="s">
        <v>51</v>
      </c>
      <c r="B9431">
        <v>3350</v>
      </c>
      <c r="D9431">
        <v>0</v>
      </c>
      <c r="E9431">
        <v>0</v>
      </c>
      <c r="F9431">
        <v>0</v>
      </c>
      <c r="I9431">
        <v>0</v>
      </c>
      <c r="J9431">
        <v>0</v>
      </c>
      <c r="K9431">
        <v>0</v>
      </c>
      <c r="N9431">
        <v>0</v>
      </c>
      <c r="O9431">
        <v>0</v>
      </c>
      <c r="P9431">
        <v>0</v>
      </c>
      <c r="S9431">
        <v>0</v>
      </c>
      <c r="T9431">
        <v>0</v>
      </c>
      <c r="U9431">
        <v>0</v>
      </c>
    </row>
    <row r="9432" spans="1:21" x14ac:dyDescent="0.25">
      <c r="A9432" t="s">
        <v>53</v>
      </c>
      <c r="B9432">
        <v>3350</v>
      </c>
      <c r="D9432">
        <v>0</v>
      </c>
      <c r="E9432">
        <v>0</v>
      </c>
      <c r="F9432">
        <v>0</v>
      </c>
      <c r="I9432">
        <v>1</v>
      </c>
      <c r="J9432">
        <v>2</v>
      </c>
      <c r="K9432">
        <v>0</v>
      </c>
      <c r="N9432">
        <v>0</v>
      </c>
      <c r="O9432">
        <v>0</v>
      </c>
      <c r="P9432">
        <v>0</v>
      </c>
      <c r="S9432">
        <v>0</v>
      </c>
      <c r="T9432">
        <v>0</v>
      </c>
      <c r="U9432">
        <v>0</v>
      </c>
    </row>
    <row r="9433" spans="1:21" x14ac:dyDescent="0.25">
      <c r="A9433" t="s">
        <v>54</v>
      </c>
      <c r="B9433">
        <v>3350</v>
      </c>
      <c r="D9433">
        <v>0</v>
      </c>
      <c r="E9433">
        <v>0</v>
      </c>
      <c r="F9433">
        <v>0</v>
      </c>
      <c r="I9433">
        <v>0</v>
      </c>
      <c r="J9433">
        <v>0</v>
      </c>
      <c r="K9433">
        <v>0</v>
      </c>
      <c r="N9433">
        <v>0</v>
      </c>
      <c r="O9433">
        <v>0</v>
      </c>
      <c r="P9433">
        <v>0</v>
      </c>
      <c r="S9433">
        <v>0</v>
      </c>
      <c r="T9433">
        <v>0</v>
      </c>
      <c r="U9433">
        <v>0</v>
      </c>
    </row>
    <row r="9434" spans="1:21" x14ac:dyDescent="0.25">
      <c r="A9434" t="s">
        <v>55</v>
      </c>
      <c r="B9434">
        <v>3350</v>
      </c>
      <c r="D9434">
        <v>0</v>
      </c>
      <c r="E9434">
        <v>0</v>
      </c>
      <c r="F9434">
        <v>0</v>
      </c>
      <c r="I9434">
        <v>0</v>
      </c>
      <c r="J9434">
        <v>0</v>
      </c>
      <c r="K9434">
        <v>0</v>
      </c>
      <c r="N9434">
        <v>0</v>
      </c>
      <c r="O9434">
        <v>0</v>
      </c>
      <c r="P9434">
        <v>0</v>
      </c>
      <c r="S9434">
        <v>0</v>
      </c>
      <c r="T9434">
        <v>0</v>
      </c>
      <c r="U9434">
        <v>0</v>
      </c>
    </row>
    <row r="9435" spans="1:21" x14ac:dyDescent="0.25">
      <c r="A9435" t="s">
        <v>56</v>
      </c>
      <c r="B9435">
        <v>3350</v>
      </c>
      <c r="D9435">
        <v>0.92</v>
      </c>
      <c r="E9435">
        <v>0.92</v>
      </c>
      <c r="F9435">
        <v>0.92</v>
      </c>
      <c r="I9435">
        <v>0.92</v>
      </c>
      <c r="J9435">
        <v>0.92</v>
      </c>
      <c r="K9435">
        <v>0.92</v>
      </c>
      <c r="N9435">
        <v>0.92</v>
      </c>
      <c r="O9435">
        <v>0.92</v>
      </c>
      <c r="P9435">
        <v>0.92</v>
      </c>
      <c r="S9435">
        <v>0.92</v>
      </c>
      <c r="T9435">
        <v>0.92</v>
      </c>
      <c r="U9435">
        <v>0.92</v>
      </c>
    </row>
    <row r="9436" spans="1:21" x14ac:dyDescent="0.25">
      <c r="A9436" t="s">
        <v>57</v>
      </c>
      <c r="B9436">
        <v>3350</v>
      </c>
      <c r="D9436">
        <v>100</v>
      </c>
      <c r="E9436">
        <v>100</v>
      </c>
      <c r="F9436">
        <v>100</v>
      </c>
      <c r="I9436">
        <v>100</v>
      </c>
      <c r="J9436">
        <v>100</v>
      </c>
      <c r="K9436">
        <v>100</v>
      </c>
      <c r="N9436">
        <v>100</v>
      </c>
      <c r="O9436">
        <v>100</v>
      </c>
      <c r="P9436">
        <v>100</v>
      </c>
      <c r="S9436">
        <v>100</v>
      </c>
      <c r="T9436">
        <v>100</v>
      </c>
      <c r="U9436">
        <v>100</v>
      </c>
    </row>
    <row r="9437" spans="1:21" x14ac:dyDescent="0.25">
      <c r="A9437" t="s">
        <v>58</v>
      </c>
      <c r="B9437">
        <v>3350</v>
      </c>
      <c r="D9437">
        <v>2</v>
      </c>
      <c r="E9437">
        <v>2</v>
      </c>
      <c r="F9437">
        <v>2</v>
      </c>
      <c r="I9437">
        <v>2</v>
      </c>
      <c r="J9437">
        <v>2</v>
      </c>
      <c r="K9437">
        <v>2</v>
      </c>
      <c r="N9437">
        <v>2</v>
      </c>
      <c r="O9437">
        <v>2</v>
      </c>
      <c r="P9437">
        <v>2</v>
      </c>
      <c r="S9437">
        <v>2</v>
      </c>
      <c r="T9437">
        <v>2</v>
      </c>
      <c r="U9437">
        <v>2</v>
      </c>
    </row>
    <row r="9438" spans="1:21" x14ac:dyDescent="0.25">
      <c r="A9438" t="s">
        <v>59</v>
      </c>
      <c r="B9438">
        <v>3350</v>
      </c>
      <c r="D9438">
        <v>0</v>
      </c>
      <c r="E9438">
        <v>0</v>
      </c>
      <c r="F9438">
        <v>0</v>
      </c>
      <c r="I9438">
        <v>0</v>
      </c>
      <c r="J9438">
        <v>0</v>
      </c>
      <c r="K9438">
        <v>0</v>
      </c>
      <c r="N9438">
        <v>0</v>
      </c>
      <c r="O9438">
        <v>0</v>
      </c>
      <c r="P9438">
        <v>0</v>
      </c>
      <c r="S9438">
        <v>0</v>
      </c>
      <c r="T9438">
        <v>0</v>
      </c>
      <c r="U9438">
        <v>0</v>
      </c>
    </row>
    <row r="9439" spans="1:21" x14ac:dyDescent="0.25">
      <c r="A9439" t="s">
        <v>698</v>
      </c>
      <c r="B9439">
        <v>3350</v>
      </c>
      <c r="E9439">
        <v>0</v>
      </c>
      <c r="J9439">
        <v>0</v>
      </c>
      <c r="O9439">
        <v>0</v>
      </c>
      <c r="T9439">
        <v>0</v>
      </c>
    </row>
    <row r="9440" spans="1:21" x14ac:dyDescent="0.25">
      <c r="A9440" t="s">
        <v>677</v>
      </c>
      <c r="B9440">
        <v>3350</v>
      </c>
      <c r="E9440">
        <v>1283</v>
      </c>
      <c r="J9440">
        <v>1287</v>
      </c>
      <c r="O9440">
        <v>2644</v>
      </c>
      <c r="T9440">
        <v>2430</v>
      </c>
    </row>
    <row r="9441" spans="1:21" x14ac:dyDescent="0.25">
      <c r="A9441" t="s">
        <v>78</v>
      </c>
      <c r="B9441">
        <v>3350</v>
      </c>
      <c r="E9441">
        <v>21.9</v>
      </c>
      <c r="J9441">
        <v>21.9</v>
      </c>
      <c r="O9441">
        <v>45.1</v>
      </c>
      <c r="T9441">
        <v>41.4</v>
      </c>
    </row>
    <row r="9442" spans="1:21" x14ac:dyDescent="0.25">
      <c r="A9442" t="s">
        <v>699</v>
      </c>
      <c r="B9442">
        <v>3350</v>
      </c>
      <c r="F9442">
        <v>0</v>
      </c>
      <c r="K9442">
        <v>0</v>
      </c>
      <c r="P9442">
        <v>0</v>
      </c>
      <c r="U9442">
        <v>0</v>
      </c>
    </row>
    <row r="9443" spans="1:21" x14ac:dyDescent="0.25">
      <c r="A9443" t="s">
        <v>700</v>
      </c>
      <c r="B9443">
        <v>3350</v>
      </c>
      <c r="D9443">
        <v>0</v>
      </c>
      <c r="E9443">
        <v>0</v>
      </c>
      <c r="F9443">
        <v>1</v>
      </c>
      <c r="I9443">
        <v>0</v>
      </c>
      <c r="J9443">
        <v>0</v>
      </c>
      <c r="K9443">
        <v>1</v>
      </c>
      <c r="N9443">
        <v>0</v>
      </c>
      <c r="O9443">
        <v>0</v>
      </c>
      <c r="P9443">
        <v>1</v>
      </c>
      <c r="S9443">
        <v>0</v>
      </c>
      <c r="T9443">
        <v>0</v>
      </c>
      <c r="U9443">
        <v>1</v>
      </c>
    </row>
    <row r="9444" spans="1:21" x14ac:dyDescent="0.25">
      <c r="A9444" t="s">
        <v>701</v>
      </c>
      <c r="B9444">
        <v>3350</v>
      </c>
      <c r="D9444">
        <v>0</v>
      </c>
      <c r="E9444">
        <v>0</v>
      </c>
      <c r="F9444">
        <v>0</v>
      </c>
      <c r="I9444">
        <v>0</v>
      </c>
      <c r="J9444">
        <v>0</v>
      </c>
      <c r="K9444">
        <v>0</v>
      </c>
      <c r="N9444">
        <v>0</v>
      </c>
      <c r="O9444">
        <v>0</v>
      </c>
      <c r="P9444">
        <v>0</v>
      </c>
      <c r="S9444">
        <v>0</v>
      </c>
      <c r="T9444">
        <v>0</v>
      </c>
      <c r="U9444">
        <v>0</v>
      </c>
    </row>
    <row r="9445" spans="1:21" x14ac:dyDescent="0.25">
      <c r="A9445" t="s">
        <v>52</v>
      </c>
      <c r="B9445">
        <v>3350</v>
      </c>
      <c r="D9445">
        <v>1</v>
      </c>
      <c r="E9445">
        <v>1</v>
      </c>
      <c r="F9445">
        <v>1</v>
      </c>
      <c r="I9445">
        <v>1</v>
      </c>
      <c r="J9445">
        <v>1</v>
      </c>
      <c r="K9445">
        <v>1</v>
      </c>
      <c r="N9445">
        <v>1</v>
      </c>
      <c r="O9445">
        <v>1</v>
      </c>
      <c r="P9445">
        <v>1</v>
      </c>
      <c r="S9445">
        <v>1</v>
      </c>
      <c r="T9445">
        <v>1</v>
      </c>
      <c r="U9445">
        <v>1</v>
      </c>
    </row>
    <row r="9446" spans="1:21" x14ac:dyDescent="0.25">
      <c r="A9446" t="s">
        <v>702</v>
      </c>
      <c r="B9446">
        <v>3350</v>
      </c>
      <c r="D9446">
        <v>15</v>
      </c>
      <c r="E9446">
        <v>60</v>
      </c>
      <c r="F9446">
        <v>9</v>
      </c>
      <c r="I9446">
        <v>15</v>
      </c>
      <c r="J9446">
        <v>60</v>
      </c>
      <c r="K9446">
        <v>9</v>
      </c>
      <c r="N9446">
        <v>15</v>
      </c>
      <c r="O9446">
        <v>60</v>
      </c>
      <c r="P9446">
        <v>9</v>
      </c>
      <c r="S9446">
        <v>15</v>
      </c>
      <c r="T9446">
        <v>60</v>
      </c>
      <c r="U9446">
        <v>9</v>
      </c>
    </row>
    <row r="9447" spans="1:21" x14ac:dyDescent="0.25">
      <c r="A9447" t="s">
        <v>43</v>
      </c>
      <c r="B9447">
        <v>3350</v>
      </c>
      <c r="D9447">
        <v>0</v>
      </c>
      <c r="E9447">
        <v>0</v>
      </c>
      <c r="I9447">
        <v>0</v>
      </c>
      <c r="J9447">
        <v>0</v>
      </c>
      <c r="N9447">
        <v>35</v>
      </c>
      <c r="O9447">
        <v>35</v>
      </c>
      <c r="P9447">
        <v>26</v>
      </c>
      <c r="S9447">
        <v>35</v>
      </c>
      <c r="T9447">
        <v>35</v>
      </c>
    </row>
    <row r="9448" spans="1:21" x14ac:dyDescent="0.25">
      <c r="A9448" t="s">
        <v>44</v>
      </c>
      <c r="B9448">
        <v>3350</v>
      </c>
      <c r="D9448">
        <v>0</v>
      </c>
      <c r="E9448">
        <v>0</v>
      </c>
      <c r="I9448">
        <v>0</v>
      </c>
      <c r="J9448">
        <v>0</v>
      </c>
      <c r="N9448">
        <v>5</v>
      </c>
      <c r="O9448">
        <v>5</v>
      </c>
      <c r="P9448">
        <v>20</v>
      </c>
      <c r="S9448">
        <v>5</v>
      </c>
      <c r="T9448">
        <v>5</v>
      </c>
    </row>
    <row r="9449" spans="1:21" x14ac:dyDescent="0.25">
      <c r="A9449" t="s">
        <v>47</v>
      </c>
      <c r="B9449">
        <v>3350</v>
      </c>
      <c r="D9449">
        <v>4</v>
      </c>
      <c r="E9449">
        <v>4</v>
      </c>
      <c r="I9449">
        <v>8</v>
      </c>
      <c r="J9449">
        <v>8</v>
      </c>
      <c r="N9449">
        <v>6</v>
      </c>
      <c r="O9449">
        <v>6</v>
      </c>
      <c r="P9449">
        <v>6</v>
      </c>
      <c r="S9449">
        <v>2</v>
      </c>
      <c r="T9449">
        <v>2</v>
      </c>
    </row>
    <row r="9450" spans="1:21" x14ac:dyDescent="0.25">
      <c r="A9450" t="s">
        <v>703</v>
      </c>
      <c r="B9450">
        <v>3350</v>
      </c>
      <c r="D9450">
        <v>0</v>
      </c>
      <c r="E9450">
        <v>0</v>
      </c>
      <c r="I9450">
        <v>0</v>
      </c>
      <c r="J9450">
        <v>0</v>
      </c>
      <c r="N9450">
        <v>0</v>
      </c>
      <c r="O9450">
        <v>0</v>
      </c>
      <c r="P9450">
        <v>0</v>
      </c>
      <c r="S9450">
        <v>0</v>
      </c>
      <c r="T9450">
        <v>0</v>
      </c>
    </row>
    <row r="9451" spans="1:21" x14ac:dyDescent="0.25">
      <c r="A9451" t="s">
        <v>704</v>
      </c>
      <c r="B9451">
        <v>3350</v>
      </c>
      <c r="D9451">
        <v>0</v>
      </c>
      <c r="E9451">
        <v>0</v>
      </c>
      <c r="I9451">
        <v>0</v>
      </c>
      <c r="J9451">
        <v>0</v>
      </c>
      <c r="N9451">
        <v>0</v>
      </c>
      <c r="O9451">
        <v>0</v>
      </c>
      <c r="P9451">
        <v>0</v>
      </c>
      <c r="S9451">
        <v>0</v>
      </c>
      <c r="T9451">
        <v>0</v>
      </c>
    </row>
    <row r="9452" spans="1:21" x14ac:dyDescent="0.25">
      <c r="A9452" t="s">
        <v>705</v>
      </c>
      <c r="B9452">
        <v>3350</v>
      </c>
      <c r="D9452">
        <v>0</v>
      </c>
      <c r="E9452">
        <v>0</v>
      </c>
      <c r="I9452">
        <v>0</v>
      </c>
      <c r="J9452">
        <v>0</v>
      </c>
      <c r="N9452">
        <v>0</v>
      </c>
      <c r="O9452">
        <v>0</v>
      </c>
      <c r="P9452">
        <v>0</v>
      </c>
      <c r="S9452">
        <v>0</v>
      </c>
      <c r="T9452">
        <v>0</v>
      </c>
    </row>
    <row r="9453" spans="1:21" x14ac:dyDescent="0.25">
      <c r="A9453" t="s">
        <v>706</v>
      </c>
      <c r="B9453">
        <v>3350</v>
      </c>
      <c r="D9453">
        <v>0</v>
      </c>
      <c r="E9453">
        <v>0</v>
      </c>
      <c r="I9453">
        <v>0</v>
      </c>
      <c r="J9453">
        <v>0</v>
      </c>
      <c r="N9453">
        <v>0</v>
      </c>
      <c r="O9453">
        <v>0</v>
      </c>
      <c r="P9453">
        <v>0</v>
      </c>
      <c r="S9453">
        <v>0</v>
      </c>
      <c r="T9453">
        <v>0</v>
      </c>
    </row>
    <row r="9454" spans="1:21" x14ac:dyDescent="0.25">
      <c r="A9454" t="s">
        <v>707</v>
      </c>
      <c r="B9454">
        <v>3350</v>
      </c>
      <c r="D9454">
        <v>0</v>
      </c>
      <c r="E9454">
        <v>0</v>
      </c>
      <c r="I9454">
        <v>0</v>
      </c>
      <c r="J9454">
        <v>0</v>
      </c>
      <c r="N9454">
        <v>1</v>
      </c>
      <c r="O9454">
        <v>1</v>
      </c>
      <c r="P9454">
        <v>1</v>
      </c>
      <c r="S9454">
        <v>1</v>
      </c>
      <c r="T9454">
        <v>1</v>
      </c>
    </row>
    <row r="9455" spans="1:21" x14ac:dyDescent="0.25">
      <c r="A9455" t="s">
        <v>708</v>
      </c>
      <c r="B9455">
        <v>3350</v>
      </c>
      <c r="N9455">
        <v>5</v>
      </c>
      <c r="O9455">
        <v>5</v>
      </c>
      <c r="P9455">
        <v>20</v>
      </c>
      <c r="S9455">
        <v>5</v>
      </c>
      <c r="T9455">
        <v>5</v>
      </c>
    </row>
    <row r="9456" spans="1:21" x14ac:dyDescent="0.25">
      <c r="A9456" t="s">
        <v>709</v>
      </c>
      <c r="B9456">
        <v>3350</v>
      </c>
      <c r="N9456">
        <v>30</v>
      </c>
      <c r="O9456">
        <v>30</v>
      </c>
      <c r="P9456">
        <v>6</v>
      </c>
      <c r="S9456">
        <v>30</v>
      </c>
      <c r="T9456">
        <v>30</v>
      </c>
    </row>
    <row r="9457" spans="1:21" x14ac:dyDescent="0.25">
      <c r="A9457" t="s">
        <v>710</v>
      </c>
      <c r="B9457">
        <v>3350</v>
      </c>
      <c r="N9457">
        <v>3</v>
      </c>
      <c r="O9457">
        <v>3</v>
      </c>
      <c r="P9457">
        <v>3</v>
      </c>
      <c r="S9457">
        <v>3</v>
      </c>
      <c r="T9457">
        <v>3</v>
      </c>
    </row>
    <row r="9458" spans="1:21" x14ac:dyDescent="0.25">
      <c r="A9458" t="s">
        <v>711</v>
      </c>
      <c r="B9458">
        <v>3350</v>
      </c>
      <c r="N9458">
        <v>0</v>
      </c>
      <c r="O9458">
        <v>0</v>
      </c>
      <c r="P9458">
        <v>0</v>
      </c>
      <c r="S9458">
        <v>0</v>
      </c>
      <c r="T9458">
        <v>0</v>
      </c>
    </row>
    <row r="9459" spans="1:21" x14ac:dyDescent="0.25">
      <c r="A9459" t="s">
        <v>712</v>
      </c>
      <c r="B9459">
        <v>3350</v>
      </c>
      <c r="N9459">
        <v>0</v>
      </c>
      <c r="O9459">
        <v>0</v>
      </c>
      <c r="P9459">
        <v>0</v>
      </c>
      <c r="S9459">
        <v>0</v>
      </c>
      <c r="T9459">
        <v>0</v>
      </c>
    </row>
    <row r="9460" spans="1:21" x14ac:dyDescent="0.25">
      <c r="A9460" t="s">
        <v>713</v>
      </c>
      <c r="B9460">
        <v>3350</v>
      </c>
      <c r="N9460">
        <v>0</v>
      </c>
      <c r="O9460">
        <v>0</v>
      </c>
      <c r="P9460">
        <v>0</v>
      </c>
      <c r="S9460">
        <v>0</v>
      </c>
      <c r="T9460">
        <v>0</v>
      </c>
    </row>
    <row r="9461" spans="1:21" x14ac:dyDescent="0.25">
      <c r="A9461" t="s">
        <v>718</v>
      </c>
      <c r="B9461">
        <v>3350</v>
      </c>
      <c r="E9461">
        <v>0</v>
      </c>
      <c r="J9461">
        <v>0</v>
      </c>
      <c r="O9461">
        <v>0</v>
      </c>
      <c r="T9461">
        <v>0</v>
      </c>
    </row>
    <row r="9462" spans="1:21" x14ac:dyDescent="0.25">
      <c r="A9462" t="s">
        <v>405</v>
      </c>
      <c r="B9462">
        <v>3350</v>
      </c>
      <c r="E9462">
        <v>0</v>
      </c>
    </row>
    <row r="9463" spans="1:21" x14ac:dyDescent="0.25">
      <c r="A9463" t="s">
        <v>719</v>
      </c>
      <c r="B9463">
        <v>3350</v>
      </c>
      <c r="D9463">
        <v>0</v>
      </c>
      <c r="E9463">
        <v>0</v>
      </c>
      <c r="F9463">
        <v>0</v>
      </c>
      <c r="I9463">
        <v>1</v>
      </c>
      <c r="J9463">
        <v>2</v>
      </c>
      <c r="K9463">
        <v>0</v>
      </c>
      <c r="N9463">
        <v>0</v>
      </c>
      <c r="O9463">
        <v>0</v>
      </c>
      <c r="P9463">
        <v>0</v>
      </c>
      <c r="S9463">
        <v>0</v>
      </c>
      <c r="T9463">
        <v>0</v>
      </c>
      <c r="U9463">
        <v>0</v>
      </c>
    </row>
    <row r="9464" spans="1:21" x14ac:dyDescent="0.25">
      <c r="A9464" t="s">
        <v>34</v>
      </c>
      <c r="B9464">
        <v>3375</v>
      </c>
      <c r="D9464">
        <v>3350</v>
      </c>
      <c r="E9464">
        <v>3350</v>
      </c>
      <c r="F9464">
        <v>3350</v>
      </c>
      <c r="I9464">
        <v>154</v>
      </c>
      <c r="J9464">
        <v>154</v>
      </c>
      <c r="K9464">
        <v>154</v>
      </c>
      <c r="N9464">
        <v>327</v>
      </c>
      <c r="O9464">
        <v>327</v>
      </c>
      <c r="P9464">
        <v>327</v>
      </c>
      <c r="S9464">
        <v>181</v>
      </c>
      <c r="T9464">
        <v>181</v>
      </c>
      <c r="U9464">
        <v>181</v>
      </c>
    </row>
    <row r="9465" spans="1:21" x14ac:dyDescent="0.25">
      <c r="A9465" t="s">
        <v>35</v>
      </c>
      <c r="B9465">
        <v>3375</v>
      </c>
      <c r="D9465">
        <v>327</v>
      </c>
      <c r="E9465">
        <v>154</v>
      </c>
      <c r="F9465">
        <v>181</v>
      </c>
      <c r="I9465">
        <v>181</v>
      </c>
      <c r="J9465">
        <v>3350</v>
      </c>
      <c r="K9465">
        <v>327</v>
      </c>
      <c r="N9465">
        <v>154</v>
      </c>
      <c r="O9465">
        <v>181</v>
      </c>
      <c r="P9465">
        <v>3350</v>
      </c>
      <c r="S9465">
        <v>3350</v>
      </c>
      <c r="T9465">
        <v>327</v>
      </c>
      <c r="U9465">
        <v>154</v>
      </c>
    </row>
    <row r="9466" spans="1:21" x14ac:dyDescent="0.25">
      <c r="A9466" t="s">
        <v>36</v>
      </c>
      <c r="B9466">
        <v>3375</v>
      </c>
      <c r="D9466">
        <v>1</v>
      </c>
      <c r="E9466">
        <v>2</v>
      </c>
      <c r="F9466">
        <v>0</v>
      </c>
      <c r="I9466">
        <v>1</v>
      </c>
      <c r="J9466">
        <v>2</v>
      </c>
      <c r="K9466">
        <v>0</v>
      </c>
      <c r="N9466">
        <v>1</v>
      </c>
      <c r="O9466">
        <v>1</v>
      </c>
      <c r="P9466">
        <v>0</v>
      </c>
      <c r="S9466">
        <v>1</v>
      </c>
      <c r="T9466">
        <v>1</v>
      </c>
      <c r="U9466">
        <v>0</v>
      </c>
    </row>
    <row r="9467" spans="1:21" x14ac:dyDescent="0.25">
      <c r="A9467" t="s">
        <v>37</v>
      </c>
      <c r="B9467">
        <v>3375</v>
      </c>
      <c r="D9467">
        <v>0</v>
      </c>
      <c r="E9467">
        <v>2</v>
      </c>
      <c r="I9467">
        <v>0</v>
      </c>
      <c r="J9467">
        <v>2</v>
      </c>
      <c r="N9467">
        <v>0</v>
      </c>
      <c r="O9467">
        <v>2</v>
      </c>
      <c r="S9467">
        <v>0</v>
      </c>
      <c r="T9467">
        <v>2</v>
      </c>
    </row>
    <row r="9468" spans="1:21" x14ac:dyDescent="0.25">
      <c r="A9468" t="s">
        <v>38</v>
      </c>
      <c r="B9468">
        <v>3375</v>
      </c>
      <c r="D9468">
        <v>12</v>
      </c>
      <c r="E9468">
        <v>12</v>
      </c>
      <c r="F9468">
        <v>12</v>
      </c>
      <c r="I9468">
        <v>12</v>
      </c>
      <c r="J9468">
        <v>12</v>
      </c>
      <c r="K9468">
        <v>12</v>
      </c>
      <c r="N9468">
        <v>12</v>
      </c>
      <c r="O9468">
        <v>12</v>
      </c>
      <c r="P9468">
        <v>12</v>
      </c>
      <c r="S9468">
        <v>12</v>
      </c>
      <c r="T9468">
        <v>12</v>
      </c>
      <c r="U9468">
        <v>12</v>
      </c>
    </row>
    <row r="9469" spans="1:21" x14ac:dyDescent="0.25">
      <c r="A9469" t="s">
        <v>39</v>
      </c>
      <c r="B9469">
        <v>3375</v>
      </c>
      <c r="D9469">
        <v>200</v>
      </c>
      <c r="I9469">
        <v>175</v>
      </c>
      <c r="N9469">
        <v>200</v>
      </c>
    </row>
    <row r="9470" spans="1:21" x14ac:dyDescent="0.25">
      <c r="A9470" t="s">
        <v>694</v>
      </c>
      <c r="B9470">
        <v>3375</v>
      </c>
      <c r="D9470">
        <v>25</v>
      </c>
      <c r="I9470">
        <v>25</v>
      </c>
      <c r="N9470">
        <v>25</v>
      </c>
    </row>
    <row r="9471" spans="1:21" x14ac:dyDescent="0.25">
      <c r="A9471" t="s">
        <v>40</v>
      </c>
      <c r="B9471">
        <v>3375</v>
      </c>
      <c r="D9471">
        <v>1</v>
      </c>
      <c r="I9471">
        <v>1</v>
      </c>
      <c r="N9471">
        <v>1</v>
      </c>
    </row>
    <row r="9472" spans="1:21" x14ac:dyDescent="0.25">
      <c r="A9472" t="s">
        <v>41</v>
      </c>
      <c r="B9472">
        <v>3375</v>
      </c>
    </row>
    <row r="9473" spans="1:21" x14ac:dyDescent="0.25">
      <c r="A9473" t="s">
        <v>42</v>
      </c>
      <c r="B9473">
        <v>3375</v>
      </c>
      <c r="E9473">
        <v>40</v>
      </c>
      <c r="J9473">
        <v>40</v>
      </c>
      <c r="O9473">
        <v>25</v>
      </c>
      <c r="T9473">
        <v>25</v>
      </c>
    </row>
    <row r="9474" spans="1:21" x14ac:dyDescent="0.25">
      <c r="A9474" t="s">
        <v>45</v>
      </c>
      <c r="B9474">
        <v>3375</v>
      </c>
      <c r="D9474">
        <v>7</v>
      </c>
      <c r="E9474">
        <v>4</v>
      </c>
      <c r="I9474">
        <v>3</v>
      </c>
      <c r="J9474">
        <v>8</v>
      </c>
      <c r="N9474">
        <v>1</v>
      </c>
      <c r="O9474">
        <v>6</v>
      </c>
      <c r="S9474">
        <v>5</v>
      </c>
      <c r="T9474">
        <v>2</v>
      </c>
    </row>
    <row r="9475" spans="1:21" x14ac:dyDescent="0.25">
      <c r="A9475" t="s">
        <v>46</v>
      </c>
      <c r="B9475">
        <v>3375</v>
      </c>
      <c r="D9475">
        <v>4</v>
      </c>
      <c r="I9475">
        <v>8</v>
      </c>
      <c r="N9475">
        <v>6</v>
      </c>
      <c r="S9475">
        <v>2</v>
      </c>
    </row>
    <row r="9476" spans="1:21" x14ac:dyDescent="0.25">
      <c r="A9476" t="s">
        <v>49</v>
      </c>
      <c r="B9476">
        <v>3375</v>
      </c>
      <c r="D9476">
        <v>4</v>
      </c>
      <c r="E9476">
        <v>5.5</v>
      </c>
      <c r="F9476">
        <v>4</v>
      </c>
      <c r="I9476">
        <v>4</v>
      </c>
      <c r="J9476">
        <v>6</v>
      </c>
      <c r="K9476">
        <v>4</v>
      </c>
      <c r="N9476">
        <v>4</v>
      </c>
      <c r="O9476">
        <v>5.5</v>
      </c>
      <c r="P9476">
        <v>4</v>
      </c>
      <c r="S9476">
        <v>4</v>
      </c>
      <c r="T9476">
        <v>5.5</v>
      </c>
      <c r="U9476">
        <v>4</v>
      </c>
    </row>
    <row r="9477" spans="1:21" x14ac:dyDescent="0.25">
      <c r="A9477" t="s">
        <v>695</v>
      </c>
      <c r="B9477">
        <v>3375</v>
      </c>
      <c r="D9477">
        <v>0</v>
      </c>
      <c r="E9477">
        <v>0</v>
      </c>
      <c r="F9477">
        <v>0</v>
      </c>
      <c r="I9477">
        <v>0</v>
      </c>
      <c r="J9477">
        <v>0</v>
      </c>
      <c r="K9477">
        <v>0</v>
      </c>
      <c r="N9477">
        <v>0</v>
      </c>
      <c r="O9477">
        <v>0</v>
      </c>
      <c r="P9477">
        <v>0</v>
      </c>
      <c r="S9477">
        <v>0</v>
      </c>
      <c r="T9477">
        <v>0</v>
      </c>
      <c r="U9477">
        <v>0</v>
      </c>
    </row>
    <row r="9478" spans="1:21" x14ac:dyDescent="0.25">
      <c r="A9478" t="s">
        <v>48</v>
      </c>
      <c r="B9478">
        <v>3375</v>
      </c>
      <c r="D9478">
        <v>1900</v>
      </c>
      <c r="E9478">
        <v>1900</v>
      </c>
      <c r="F9478">
        <v>1900</v>
      </c>
      <c r="I9478">
        <v>1900</v>
      </c>
      <c r="J9478">
        <v>1900</v>
      </c>
      <c r="K9478">
        <v>1900</v>
      </c>
      <c r="N9478">
        <v>1900</v>
      </c>
      <c r="O9478">
        <v>1900</v>
      </c>
      <c r="P9478">
        <v>1900</v>
      </c>
      <c r="S9478">
        <v>1900</v>
      </c>
      <c r="T9478">
        <v>1900</v>
      </c>
      <c r="U9478">
        <v>1900</v>
      </c>
    </row>
    <row r="9479" spans="1:21" x14ac:dyDescent="0.25">
      <c r="A9479" t="s">
        <v>696</v>
      </c>
      <c r="B9479">
        <v>3375</v>
      </c>
      <c r="D9479">
        <v>1770</v>
      </c>
      <c r="E9479">
        <v>3525</v>
      </c>
      <c r="F9479">
        <v>0</v>
      </c>
      <c r="I9479">
        <v>1770</v>
      </c>
      <c r="J9479">
        <v>3529</v>
      </c>
      <c r="K9479">
        <v>0</v>
      </c>
      <c r="N9479">
        <v>1770</v>
      </c>
      <c r="O9479">
        <v>1615</v>
      </c>
      <c r="P9479">
        <v>0</v>
      </c>
      <c r="S9479">
        <v>1770</v>
      </c>
      <c r="T9479">
        <v>1708</v>
      </c>
      <c r="U9479">
        <v>0</v>
      </c>
    </row>
    <row r="9480" spans="1:21" x14ac:dyDescent="0.25">
      <c r="A9480" t="s">
        <v>50</v>
      </c>
      <c r="B9480">
        <v>3375</v>
      </c>
      <c r="D9480">
        <v>715</v>
      </c>
      <c r="E9480">
        <v>3525</v>
      </c>
      <c r="F9480">
        <v>0</v>
      </c>
      <c r="I9480">
        <v>665</v>
      </c>
      <c r="J9480">
        <v>3529</v>
      </c>
      <c r="K9480">
        <v>0</v>
      </c>
      <c r="N9480">
        <v>1401</v>
      </c>
      <c r="O9480">
        <v>1615</v>
      </c>
      <c r="P9480">
        <v>0</v>
      </c>
      <c r="S9480">
        <v>905</v>
      </c>
      <c r="T9480">
        <v>1708</v>
      </c>
      <c r="U9480">
        <v>0</v>
      </c>
    </row>
    <row r="9481" spans="1:21" x14ac:dyDescent="0.25">
      <c r="A9481" t="s">
        <v>697</v>
      </c>
      <c r="B9481">
        <v>3375</v>
      </c>
      <c r="D9481">
        <v>1</v>
      </c>
      <c r="E9481">
        <v>1</v>
      </c>
      <c r="F9481">
        <v>1</v>
      </c>
      <c r="I9481">
        <v>1</v>
      </c>
      <c r="J9481">
        <v>1</v>
      </c>
      <c r="K9481">
        <v>1</v>
      </c>
      <c r="N9481">
        <v>1</v>
      </c>
      <c r="O9481">
        <v>1</v>
      </c>
      <c r="P9481">
        <v>1</v>
      </c>
      <c r="S9481">
        <v>1</v>
      </c>
      <c r="T9481">
        <v>1</v>
      </c>
      <c r="U9481">
        <v>1</v>
      </c>
    </row>
    <row r="9482" spans="1:21" x14ac:dyDescent="0.25">
      <c r="A9482" t="s">
        <v>51</v>
      </c>
      <c r="B9482">
        <v>3375</v>
      </c>
      <c r="D9482">
        <v>0</v>
      </c>
      <c r="E9482">
        <v>3</v>
      </c>
      <c r="F9482">
        <v>0</v>
      </c>
      <c r="I9482">
        <v>0</v>
      </c>
      <c r="J9482">
        <v>2</v>
      </c>
      <c r="K9482">
        <v>0</v>
      </c>
      <c r="N9482">
        <v>0</v>
      </c>
      <c r="O9482">
        <v>70</v>
      </c>
      <c r="P9482">
        <v>0</v>
      </c>
      <c r="S9482">
        <v>0</v>
      </c>
      <c r="T9482">
        <v>5</v>
      </c>
      <c r="U9482">
        <v>0</v>
      </c>
    </row>
    <row r="9483" spans="1:21" x14ac:dyDescent="0.25">
      <c r="A9483" t="s">
        <v>53</v>
      </c>
      <c r="B9483">
        <v>3375</v>
      </c>
      <c r="D9483">
        <v>47</v>
      </c>
      <c r="E9483">
        <v>640</v>
      </c>
      <c r="F9483">
        <v>18</v>
      </c>
      <c r="I9483">
        <v>19</v>
      </c>
      <c r="J9483">
        <v>592</v>
      </c>
      <c r="K9483">
        <v>13</v>
      </c>
      <c r="N9483">
        <v>36</v>
      </c>
      <c r="O9483">
        <v>8</v>
      </c>
      <c r="P9483">
        <v>64</v>
      </c>
      <c r="S9483">
        <v>95</v>
      </c>
      <c r="T9483">
        <v>4</v>
      </c>
      <c r="U9483">
        <v>5</v>
      </c>
    </row>
    <row r="9484" spans="1:21" x14ac:dyDescent="0.25">
      <c r="A9484" t="s">
        <v>54</v>
      </c>
      <c r="B9484">
        <v>3375</v>
      </c>
      <c r="D9484">
        <v>0</v>
      </c>
      <c r="E9484">
        <v>0</v>
      </c>
      <c r="F9484">
        <v>0</v>
      </c>
      <c r="I9484">
        <v>0</v>
      </c>
      <c r="J9484">
        <v>0</v>
      </c>
      <c r="K9484">
        <v>0</v>
      </c>
      <c r="N9484">
        <v>0</v>
      </c>
      <c r="O9484">
        <v>0</v>
      </c>
      <c r="P9484">
        <v>0</v>
      </c>
      <c r="S9484">
        <v>0</v>
      </c>
      <c r="T9484">
        <v>0</v>
      </c>
      <c r="U9484">
        <v>0</v>
      </c>
    </row>
    <row r="9485" spans="1:21" x14ac:dyDescent="0.25">
      <c r="A9485" t="s">
        <v>55</v>
      </c>
      <c r="B9485">
        <v>3375</v>
      </c>
      <c r="D9485">
        <v>0</v>
      </c>
      <c r="E9485">
        <v>0</v>
      </c>
      <c r="F9485">
        <v>0</v>
      </c>
      <c r="I9485">
        <v>0</v>
      </c>
      <c r="J9485">
        <v>0</v>
      </c>
      <c r="K9485">
        <v>0</v>
      </c>
      <c r="N9485">
        <v>0</v>
      </c>
      <c r="O9485">
        <v>0</v>
      </c>
      <c r="P9485">
        <v>0</v>
      </c>
      <c r="S9485">
        <v>0</v>
      </c>
      <c r="T9485">
        <v>0</v>
      </c>
      <c r="U9485">
        <v>0</v>
      </c>
    </row>
    <row r="9486" spans="1:21" x14ac:dyDescent="0.25">
      <c r="A9486" t="s">
        <v>56</v>
      </c>
      <c r="B9486">
        <v>3375</v>
      </c>
      <c r="D9486">
        <v>0.92</v>
      </c>
      <c r="E9486">
        <v>0.92</v>
      </c>
      <c r="F9486">
        <v>0.92</v>
      </c>
      <c r="I9486">
        <v>0.92</v>
      </c>
      <c r="J9486">
        <v>0.92</v>
      </c>
      <c r="K9486">
        <v>0.92</v>
      </c>
      <c r="N9486">
        <v>0.92</v>
      </c>
      <c r="O9486">
        <v>0.92</v>
      </c>
      <c r="P9486">
        <v>0.92</v>
      </c>
      <c r="S9486">
        <v>0.92</v>
      </c>
      <c r="T9486">
        <v>0.92</v>
      </c>
      <c r="U9486">
        <v>0.92</v>
      </c>
    </row>
    <row r="9487" spans="1:21" x14ac:dyDescent="0.25">
      <c r="A9487" t="s">
        <v>57</v>
      </c>
      <c r="B9487">
        <v>3375</v>
      </c>
      <c r="D9487">
        <v>100</v>
      </c>
      <c r="E9487">
        <v>100</v>
      </c>
      <c r="F9487">
        <v>100</v>
      </c>
      <c r="I9487">
        <v>100</v>
      </c>
      <c r="J9487">
        <v>100</v>
      </c>
      <c r="K9487">
        <v>100</v>
      </c>
      <c r="N9487">
        <v>100</v>
      </c>
      <c r="O9487">
        <v>100</v>
      </c>
      <c r="P9487">
        <v>100</v>
      </c>
      <c r="S9487">
        <v>100</v>
      </c>
      <c r="T9487">
        <v>100</v>
      </c>
      <c r="U9487">
        <v>100</v>
      </c>
    </row>
    <row r="9488" spans="1:21" x14ac:dyDescent="0.25">
      <c r="A9488" t="s">
        <v>58</v>
      </c>
      <c r="B9488">
        <v>3375</v>
      </c>
      <c r="D9488">
        <v>2</v>
      </c>
      <c r="E9488">
        <v>2</v>
      </c>
      <c r="F9488">
        <v>2</v>
      </c>
      <c r="I9488">
        <v>2</v>
      </c>
      <c r="J9488">
        <v>2</v>
      </c>
      <c r="K9488">
        <v>2</v>
      </c>
      <c r="N9488">
        <v>2</v>
      </c>
      <c r="O9488">
        <v>2</v>
      </c>
      <c r="P9488">
        <v>2</v>
      </c>
      <c r="S9488">
        <v>2</v>
      </c>
      <c r="T9488">
        <v>2</v>
      </c>
      <c r="U9488">
        <v>2</v>
      </c>
    </row>
    <row r="9489" spans="1:21" x14ac:dyDescent="0.25">
      <c r="A9489" t="s">
        <v>59</v>
      </c>
      <c r="B9489">
        <v>3375</v>
      </c>
      <c r="D9489">
        <v>0</v>
      </c>
      <c r="E9489">
        <v>0</v>
      </c>
      <c r="F9489">
        <v>0</v>
      </c>
      <c r="I9489">
        <v>0</v>
      </c>
      <c r="J9489">
        <v>0</v>
      </c>
      <c r="K9489">
        <v>0</v>
      </c>
      <c r="N9489">
        <v>0</v>
      </c>
      <c r="O9489">
        <v>0</v>
      </c>
      <c r="P9489">
        <v>0</v>
      </c>
      <c r="S9489">
        <v>0</v>
      </c>
      <c r="T9489">
        <v>0</v>
      </c>
      <c r="U9489">
        <v>0</v>
      </c>
    </row>
    <row r="9490" spans="1:21" x14ac:dyDescent="0.25">
      <c r="A9490" t="s">
        <v>698</v>
      </c>
      <c r="B9490">
        <v>3375</v>
      </c>
      <c r="E9490">
        <v>0</v>
      </c>
      <c r="J9490">
        <v>0</v>
      </c>
      <c r="O9490">
        <v>0</v>
      </c>
      <c r="T9490">
        <v>0</v>
      </c>
    </row>
    <row r="9491" spans="1:21" x14ac:dyDescent="0.25">
      <c r="A9491" t="s">
        <v>677</v>
      </c>
      <c r="B9491">
        <v>3375</v>
      </c>
      <c r="E9491">
        <v>1287</v>
      </c>
      <c r="J9491">
        <v>1396</v>
      </c>
      <c r="O9491">
        <v>1249</v>
      </c>
      <c r="T9491">
        <v>259</v>
      </c>
    </row>
    <row r="9492" spans="1:21" x14ac:dyDescent="0.25">
      <c r="A9492" t="s">
        <v>78</v>
      </c>
      <c r="B9492">
        <v>3375</v>
      </c>
      <c r="E9492">
        <v>21.9</v>
      </c>
      <c r="J9492">
        <v>23.8</v>
      </c>
      <c r="O9492">
        <v>34.1</v>
      </c>
      <c r="T9492">
        <v>7.1</v>
      </c>
    </row>
    <row r="9493" spans="1:21" x14ac:dyDescent="0.25">
      <c r="A9493" t="s">
        <v>699</v>
      </c>
      <c r="B9493">
        <v>3375</v>
      </c>
      <c r="F9493">
        <v>0</v>
      </c>
      <c r="K9493">
        <v>0</v>
      </c>
      <c r="P9493">
        <v>0</v>
      </c>
      <c r="U9493">
        <v>0</v>
      </c>
    </row>
    <row r="9494" spans="1:21" x14ac:dyDescent="0.25">
      <c r="A9494" t="s">
        <v>700</v>
      </c>
      <c r="B9494">
        <v>3375</v>
      </c>
      <c r="D9494">
        <v>0</v>
      </c>
      <c r="E9494">
        <v>0</v>
      </c>
      <c r="F9494">
        <v>1</v>
      </c>
      <c r="I9494">
        <v>0</v>
      </c>
      <c r="J9494">
        <v>0</v>
      </c>
      <c r="K9494">
        <v>1</v>
      </c>
      <c r="N9494">
        <v>0</v>
      </c>
      <c r="O9494">
        <v>0</v>
      </c>
      <c r="P9494">
        <v>1</v>
      </c>
      <c r="S9494">
        <v>0</v>
      </c>
      <c r="T9494">
        <v>0</v>
      </c>
      <c r="U9494">
        <v>1</v>
      </c>
    </row>
    <row r="9495" spans="1:21" x14ac:dyDescent="0.25">
      <c r="A9495" t="s">
        <v>701</v>
      </c>
      <c r="B9495">
        <v>3375</v>
      </c>
      <c r="D9495">
        <v>0</v>
      </c>
      <c r="E9495">
        <v>0</v>
      </c>
      <c r="F9495">
        <v>0</v>
      </c>
      <c r="I9495">
        <v>0</v>
      </c>
      <c r="J9495">
        <v>0</v>
      </c>
      <c r="K9495">
        <v>0</v>
      </c>
      <c r="N9495">
        <v>0</v>
      </c>
      <c r="O9495">
        <v>0</v>
      </c>
      <c r="P9495">
        <v>0</v>
      </c>
      <c r="S9495">
        <v>0</v>
      </c>
      <c r="T9495">
        <v>0</v>
      </c>
      <c r="U9495">
        <v>0</v>
      </c>
    </row>
    <row r="9496" spans="1:21" x14ac:dyDescent="0.25">
      <c r="A9496" t="s">
        <v>52</v>
      </c>
      <c r="B9496">
        <v>3375</v>
      </c>
      <c r="D9496">
        <v>1</v>
      </c>
      <c r="E9496">
        <v>1</v>
      </c>
      <c r="F9496">
        <v>1</v>
      </c>
      <c r="I9496">
        <v>1</v>
      </c>
      <c r="J9496">
        <v>1</v>
      </c>
      <c r="K9496">
        <v>1</v>
      </c>
      <c r="N9496">
        <v>1</v>
      </c>
      <c r="O9496">
        <v>1</v>
      </c>
      <c r="P9496">
        <v>1</v>
      </c>
      <c r="S9496">
        <v>1</v>
      </c>
      <c r="T9496">
        <v>1</v>
      </c>
      <c r="U9496">
        <v>1</v>
      </c>
    </row>
    <row r="9497" spans="1:21" x14ac:dyDescent="0.25">
      <c r="A9497" t="s">
        <v>702</v>
      </c>
      <c r="B9497">
        <v>3375</v>
      </c>
      <c r="D9497">
        <v>15</v>
      </c>
      <c r="E9497">
        <v>60</v>
      </c>
      <c r="F9497">
        <v>9</v>
      </c>
      <c r="I9497">
        <v>15</v>
      </c>
      <c r="J9497">
        <v>60</v>
      </c>
      <c r="K9497">
        <v>9</v>
      </c>
      <c r="N9497">
        <v>15</v>
      </c>
      <c r="O9497">
        <v>60</v>
      </c>
      <c r="P9497">
        <v>9</v>
      </c>
      <c r="S9497">
        <v>15</v>
      </c>
      <c r="T9497">
        <v>60</v>
      </c>
      <c r="U9497">
        <v>9</v>
      </c>
    </row>
    <row r="9498" spans="1:21" x14ac:dyDescent="0.25">
      <c r="A9498" t="s">
        <v>43</v>
      </c>
      <c r="B9498">
        <v>3375</v>
      </c>
      <c r="D9498">
        <v>80</v>
      </c>
      <c r="E9498">
        <v>0</v>
      </c>
      <c r="I9498">
        <v>80</v>
      </c>
      <c r="J9498">
        <v>0</v>
      </c>
      <c r="N9498">
        <v>80</v>
      </c>
      <c r="O9498">
        <v>35</v>
      </c>
      <c r="S9498">
        <v>80</v>
      </c>
      <c r="T9498">
        <v>35</v>
      </c>
    </row>
    <row r="9499" spans="1:21" x14ac:dyDescent="0.25">
      <c r="A9499" t="s">
        <v>44</v>
      </c>
      <c r="B9499">
        <v>3375</v>
      </c>
      <c r="D9499">
        <v>50</v>
      </c>
      <c r="E9499">
        <v>0</v>
      </c>
      <c r="I9499">
        <v>50</v>
      </c>
      <c r="J9499">
        <v>0</v>
      </c>
      <c r="N9499">
        <v>50</v>
      </c>
      <c r="O9499">
        <v>5</v>
      </c>
      <c r="S9499">
        <v>50</v>
      </c>
      <c r="T9499">
        <v>5</v>
      </c>
    </row>
    <row r="9500" spans="1:21" x14ac:dyDescent="0.25">
      <c r="A9500" t="s">
        <v>47</v>
      </c>
      <c r="B9500">
        <v>3375</v>
      </c>
      <c r="D9500">
        <v>7</v>
      </c>
      <c r="E9500">
        <v>4</v>
      </c>
      <c r="I9500">
        <v>3</v>
      </c>
      <c r="J9500">
        <v>8</v>
      </c>
      <c r="N9500">
        <v>1</v>
      </c>
      <c r="O9500">
        <v>6</v>
      </c>
      <c r="S9500">
        <v>5</v>
      </c>
      <c r="T9500">
        <v>2</v>
      </c>
    </row>
    <row r="9501" spans="1:21" x14ac:dyDescent="0.25">
      <c r="A9501" t="s">
        <v>703</v>
      </c>
      <c r="B9501">
        <v>3375</v>
      </c>
      <c r="D9501">
        <v>0</v>
      </c>
      <c r="E9501">
        <v>0</v>
      </c>
      <c r="I9501">
        <v>0</v>
      </c>
      <c r="J9501">
        <v>0</v>
      </c>
      <c r="N9501">
        <v>0</v>
      </c>
      <c r="O9501">
        <v>0</v>
      </c>
      <c r="S9501">
        <v>0</v>
      </c>
      <c r="T9501">
        <v>0</v>
      </c>
    </row>
    <row r="9502" spans="1:21" x14ac:dyDescent="0.25">
      <c r="A9502" t="s">
        <v>704</v>
      </c>
      <c r="B9502">
        <v>3375</v>
      </c>
      <c r="D9502">
        <v>0</v>
      </c>
      <c r="E9502">
        <v>0</v>
      </c>
      <c r="I9502">
        <v>0</v>
      </c>
      <c r="J9502">
        <v>0</v>
      </c>
      <c r="N9502">
        <v>0</v>
      </c>
      <c r="O9502">
        <v>0</v>
      </c>
      <c r="S9502">
        <v>0</v>
      </c>
      <c r="T9502">
        <v>0</v>
      </c>
    </row>
    <row r="9503" spans="1:21" x14ac:dyDescent="0.25">
      <c r="A9503" t="s">
        <v>705</v>
      </c>
      <c r="B9503">
        <v>3375</v>
      </c>
      <c r="D9503">
        <v>0</v>
      </c>
      <c r="E9503">
        <v>0</v>
      </c>
      <c r="I9503">
        <v>0</v>
      </c>
      <c r="J9503">
        <v>0</v>
      </c>
      <c r="N9503">
        <v>0</v>
      </c>
      <c r="O9503">
        <v>0</v>
      </c>
      <c r="S9503">
        <v>0</v>
      </c>
      <c r="T9503">
        <v>0</v>
      </c>
    </row>
    <row r="9504" spans="1:21" x14ac:dyDescent="0.25">
      <c r="A9504" t="s">
        <v>706</v>
      </c>
      <c r="B9504">
        <v>3375</v>
      </c>
      <c r="D9504">
        <v>0</v>
      </c>
      <c r="E9504">
        <v>0</v>
      </c>
      <c r="I9504">
        <v>0</v>
      </c>
      <c r="J9504">
        <v>0</v>
      </c>
      <c r="N9504">
        <v>0</v>
      </c>
      <c r="O9504">
        <v>0</v>
      </c>
      <c r="S9504">
        <v>0</v>
      </c>
      <c r="T9504">
        <v>0</v>
      </c>
    </row>
    <row r="9505" spans="1:21" x14ac:dyDescent="0.25">
      <c r="A9505" t="s">
        <v>707</v>
      </c>
      <c r="B9505">
        <v>3375</v>
      </c>
      <c r="D9505">
        <v>1</v>
      </c>
      <c r="E9505">
        <v>0</v>
      </c>
      <c r="I9505">
        <v>1</v>
      </c>
      <c r="J9505">
        <v>0</v>
      </c>
      <c r="N9505">
        <v>1</v>
      </c>
      <c r="O9505">
        <v>1</v>
      </c>
      <c r="S9505">
        <v>1</v>
      </c>
      <c r="T9505">
        <v>1</v>
      </c>
    </row>
    <row r="9506" spans="1:21" x14ac:dyDescent="0.25">
      <c r="A9506" t="s">
        <v>708</v>
      </c>
      <c r="B9506">
        <v>3375</v>
      </c>
      <c r="D9506">
        <v>50</v>
      </c>
      <c r="I9506">
        <v>50</v>
      </c>
      <c r="N9506">
        <v>50</v>
      </c>
      <c r="O9506">
        <v>5</v>
      </c>
      <c r="S9506">
        <v>50</v>
      </c>
      <c r="T9506">
        <v>5</v>
      </c>
    </row>
    <row r="9507" spans="1:21" x14ac:dyDescent="0.25">
      <c r="A9507" t="s">
        <v>709</v>
      </c>
      <c r="B9507">
        <v>3375</v>
      </c>
      <c r="D9507">
        <v>30</v>
      </c>
      <c r="I9507">
        <v>30</v>
      </c>
      <c r="N9507">
        <v>30</v>
      </c>
      <c r="O9507">
        <v>30</v>
      </c>
      <c r="S9507">
        <v>30</v>
      </c>
      <c r="T9507">
        <v>30</v>
      </c>
    </row>
    <row r="9508" spans="1:21" x14ac:dyDescent="0.25">
      <c r="A9508" t="s">
        <v>710</v>
      </c>
      <c r="B9508">
        <v>3375</v>
      </c>
      <c r="D9508">
        <v>3</v>
      </c>
      <c r="I9508">
        <v>3</v>
      </c>
      <c r="N9508">
        <v>3</v>
      </c>
      <c r="O9508">
        <v>3</v>
      </c>
      <c r="S9508">
        <v>3</v>
      </c>
      <c r="T9508">
        <v>3</v>
      </c>
    </row>
    <row r="9509" spans="1:21" x14ac:dyDescent="0.25">
      <c r="A9509" t="s">
        <v>711</v>
      </c>
      <c r="B9509">
        <v>3375</v>
      </c>
      <c r="D9509">
        <v>0</v>
      </c>
      <c r="I9509">
        <v>0</v>
      </c>
      <c r="N9509">
        <v>0</v>
      </c>
      <c r="O9509">
        <v>0</v>
      </c>
      <c r="S9509">
        <v>0</v>
      </c>
      <c r="T9509">
        <v>0</v>
      </c>
    </row>
    <row r="9510" spans="1:21" x14ac:dyDescent="0.25">
      <c r="A9510" t="s">
        <v>712</v>
      </c>
      <c r="B9510">
        <v>3375</v>
      </c>
      <c r="D9510">
        <v>0</v>
      </c>
      <c r="I9510">
        <v>0</v>
      </c>
      <c r="N9510">
        <v>0</v>
      </c>
      <c r="O9510">
        <v>0</v>
      </c>
      <c r="S9510">
        <v>0</v>
      </c>
      <c r="T9510">
        <v>0</v>
      </c>
    </row>
    <row r="9511" spans="1:21" x14ac:dyDescent="0.25">
      <c r="A9511" t="s">
        <v>713</v>
      </c>
      <c r="B9511">
        <v>3375</v>
      </c>
      <c r="D9511">
        <v>0</v>
      </c>
      <c r="I9511">
        <v>0</v>
      </c>
      <c r="N9511">
        <v>0</v>
      </c>
      <c r="O9511">
        <v>0</v>
      </c>
      <c r="S9511">
        <v>0</v>
      </c>
      <c r="T9511">
        <v>0</v>
      </c>
    </row>
    <row r="9512" spans="1:21" x14ac:dyDescent="0.25">
      <c r="A9512" t="s">
        <v>718</v>
      </c>
      <c r="B9512">
        <v>3375</v>
      </c>
      <c r="E9512">
        <v>0</v>
      </c>
      <c r="J9512">
        <v>0</v>
      </c>
      <c r="O9512">
        <v>0</v>
      </c>
      <c r="T9512">
        <v>0</v>
      </c>
    </row>
    <row r="9513" spans="1:21" x14ac:dyDescent="0.25">
      <c r="A9513" t="s">
        <v>405</v>
      </c>
      <c r="B9513">
        <v>3375</v>
      </c>
      <c r="E9513">
        <v>0</v>
      </c>
    </row>
    <row r="9514" spans="1:21" x14ac:dyDescent="0.25">
      <c r="A9514" t="s">
        <v>719</v>
      </c>
      <c r="B9514">
        <v>3375</v>
      </c>
      <c r="D9514">
        <v>51</v>
      </c>
      <c r="E9514">
        <v>716</v>
      </c>
      <c r="F9514">
        <v>0</v>
      </c>
      <c r="I9514">
        <v>21</v>
      </c>
      <c r="J9514">
        <v>657</v>
      </c>
      <c r="K9514">
        <v>0</v>
      </c>
      <c r="N9514">
        <v>39</v>
      </c>
      <c r="O9514">
        <v>79</v>
      </c>
      <c r="P9514">
        <v>0</v>
      </c>
      <c r="S9514">
        <v>103</v>
      </c>
      <c r="T9514">
        <v>9</v>
      </c>
      <c r="U9514">
        <v>0</v>
      </c>
    </row>
    <row r="9515" spans="1:21" x14ac:dyDescent="0.25">
      <c r="A9515" t="s">
        <v>34</v>
      </c>
      <c r="B9515">
        <v>3425</v>
      </c>
      <c r="D9515">
        <v>154</v>
      </c>
      <c r="E9515">
        <v>154</v>
      </c>
      <c r="J9515">
        <v>3450</v>
      </c>
      <c r="K9515">
        <v>3450</v>
      </c>
      <c r="N9515">
        <v>254</v>
      </c>
      <c r="P9515">
        <v>254</v>
      </c>
    </row>
    <row r="9516" spans="1:21" x14ac:dyDescent="0.25">
      <c r="A9516" t="s">
        <v>35</v>
      </c>
      <c r="B9516">
        <v>3425</v>
      </c>
      <c r="D9516">
        <v>254</v>
      </c>
      <c r="E9516">
        <v>3450</v>
      </c>
      <c r="J9516">
        <v>154</v>
      </c>
      <c r="K9516">
        <v>254</v>
      </c>
      <c r="N9516">
        <v>3450</v>
      </c>
      <c r="P9516">
        <v>154</v>
      </c>
    </row>
    <row r="9517" spans="1:21" x14ac:dyDescent="0.25">
      <c r="A9517" t="s">
        <v>36</v>
      </c>
      <c r="B9517">
        <v>3425</v>
      </c>
      <c r="D9517">
        <v>1</v>
      </c>
      <c r="E9517">
        <v>2</v>
      </c>
      <c r="J9517">
        <v>2</v>
      </c>
      <c r="K9517">
        <v>0</v>
      </c>
      <c r="N9517">
        <v>1</v>
      </c>
      <c r="P9517">
        <v>1</v>
      </c>
    </row>
    <row r="9518" spans="1:21" x14ac:dyDescent="0.25">
      <c r="A9518" t="s">
        <v>37</v>
      </c>
      <c r="B9518">
        <v>3425</v>
      </c>
      <c r="D9518">
        <v>0</v>
      </c>
      <c r="E9518">
        <v>0</v>
      </c>
      <c r="J9518">
        <v>2</v>
      </c>
      <c r="N9518">
        <v>0</v>
      </c>
    </row>
    <row r="9519" spans="1:21" x14ac:dyDescent="0.25">
      <c r="A9519" t="s">
        <v>38</v>
      </c>
      <c r="B9519">
        <v>3425</v>
      </c>
      <c r="D9519">
        <v>12</v>
      </c>
      <c r="E9519">
        <v>12</v>
      </c>
      <c r="J9519">
        <v>12</v>
      </c>
      <c r="K9519">
        <v>12</v>
      </c>
      <c r="N9519">
        <v>12</v>
      </c>
      <c r="P9519">
        <v>12</v>
      </c>
    </row>
    <row r="9520" spans="1:21" x14ac:dyDescent="0.25">
      <c r="A9520" t="s">
        <v>39</v>
      </c>
      <c r="B9520">
        <v>3425</v>
      </c>
      <c r="D9520">
        <v>300</v>
      </c>
    </row>
    <row r="9521" spans="1:16" x14ac:dyDescent="0.25">
      <c r="A9521" t="s">
        <v>694</v>
      </c>
      <c r="B9521">
        <v>3425</v>
      </c>
      <c r="D9521">
        <v>25</v>
      </c>
    </row>
    <row r="9522" spans="1:16" x14ac:dyDescent="0.25">
      <c r="A9522" t="s">
        <v>40</v>
      </c>
      <c r="B9522">
        <v>3425</v>
      </c>
      <c r="D9522">
        <v>1</v>
      </c>
    </row>
    <row r="9523" spans="1:16" x14ac:dyDescent="0.25">
      <c r="A9523" t="s">
        <v>41</v>
      </c>
      <c r="B9523">
        <v>3425</v>
      </c>
    </row>
    <row r="9524" spans="1:16" x14ac:dyDescent="0.25">
      <c r="A9524" t="s">
        <v>42</v>
      </c>
      <c r="B9524">
        <v>3425</v>
      </c>
      <c r="E9524">
        <v>40</v>
      </c>
      <c r="J9524">
        <v>40</v>
      </c>
      <c r="N9524">
        <v>25</v>
      </c>
    </row>
    <row r="9525" spans="1:16" x14ac:dyDescent="0.25">
      <c r="A9525" t="s">
        <v>45</v>
      </c>
      <c r="B9525">
        <v>3425</v>
      </c>
      <c r="D9525">
        <v>7</v>
      </c>
      <c r="E9525">
        <v>4</v>
      </c>
      <c r="J9525">
        <v>8</v>
      </c>
      <c r="N9525">
        <v>6</v>
      </c>
    </row>
    <row r="9526" spans="1:16" x14ac:dyDescent="0.25">
      <c r="A9526" t="s">
        <v>46</v>
      </c>
      <c r="B9526">
        <v>3425</v>
      </c>
      <c r="D9526">
        <v>4</v>
      </c>
      <c r="P9526">
        <v>6</v>
      </c>
    </row>
    <row r="9527" spans="1:16" x14ac:dyDescent="0.25">
      <c r="A9527" t="s">
        <v>49</v>
      </c>
      <c r="B9527">
        <v>3425</v>
      </c>
      <c r="D9527">
        <v>5</v>
      </c>
      <c r="E9527">
        <v>6</v>
      </c>
      <c r="J9527">
        <v>6</v>
      </c>
      <c r="K9527">
        <v>4</v>
      </c>
      <c r="N9527">
        <v>5</v>
      </c>
      <c r="P9527">
        <v>5</v>
      </c>
    </row>
    <row r="9528" spans="1:16" x14ac:dyDescent="0.25">
      <c r="A9528" t="s">
        <v>695</v>
      </c>
      <c r="B9528">
        <v>3425</v>
      </c>
      <c r="D9528">
        <v>0</v>
      </c>
      <c r="E9528">
        <v>0</v>
      </c>
      <c r="J9528">
        <v>0</v>
      </c>
      <c r="K9528">
        <v>0</v>
      </c>
      <c r="N9528">
        <v>0</v>
      </c>
      <c r="P9528">
        <v>0</v>
      </c>
    </row>
    <row r="9529" spans="1:16" x14ac:dyDescent="0.25">
      <c r="A9529" t="s">
        <v>48</v>
      </c>
      <c r="B9529">
        <v>3425</v>
      </c>
      <c r="D9529">
        <v>1900</v>
      </c>
      <c r="E9529">
        <v>1900</v>
      </c>
      <c r="J9529">
        <v>1900</v>
      </c>
      <c r="K9529">
        <v>1900</v>
      </c>
      <c r="N9529">
        <v>1900</v>
      </c>
      <c r="P9529">
        <v>1900</v>
      </c>
    </row>
    <row r="9530" spans="1:16" x14ac:dyDescent="0.25">
      <c r="A9530" t="s">
        <v>696</v>
      </c>
      <c r="B9530">
        <v>3425</v>
      </c>
      <c r="D9530">
        <v>1770</v>
      </c>
      <c r="E9530">
        <v>3539</v>
      </c>
      <c r="J9530">
        <v>3461</v>
      </c>
      <c r="K9530">
        <v>0</v>
      </c>
      <c r="N9530">
        <v>1770</v>
      </c>
      <c r="P9530">
        <v>1583</v>
      </c>
    </row>
    <row r="9531" spans="1:16" x14ac:dyDescent="0.25">
      <c r="A9531" t="s">
        <v>50</v>
      </c>
      <c r="B9531">
        <v>3425</v>
      </c>
      <c r="D9531">
        <v>615</v>
      </c>
      <c r="E9531">
        <v>3539</v>
      </c>
      <c r="J9531">
        <v>3461</v>
      </c>
      <c r="K9531">
        <v>0</v>
      </c>
      <c r="N9531">
        <v>1770</v>
      </c>
      <c r="P9531">
        <v>1583</v>
      </c>
    </row>
    <row r="9532" spans="1:16" x14ac:dyDescent="0.25">
      <c r="A9532" t="s">
        <v>697</v>
      </c>
      <c r="B9532">
        <v>3425</v>
      </c>
      <c r="D9532">
        <v>1</v>
      </c>
      <c r="E9532">
        <v>1</v>
      </c>
      <c r="J9532">
        <v>1</v>
      </c>
      <c r="K9532">
        <v>1</v>
      </c>
      <c r="N9532">
        <v>1</v>
      </c>
      <c r="P9532">
        <v>1</v>
      </c>
    </row>
    <row r="9533" spans="1:16" x14ac:dyDescent="0.25">
      <c r="A9533" t="s">
        <v>51</v>
      </c>
      <c r="B9533">
        <v>3425</v>
      </c>
      <c r="D9533">
        <v>0</v>
      </c>
      <c r="E9533">
        <v>0</v>
      </c>
      <c r="J9533">
        <v>25</v>
      </c>
      <c r="K9533">
        <v>0</v>
      </c>
      <c r="N9533">
        <v>0</v>
      </c>
      <c r="P9533">
        <v>24</v>
      </c>
    </row>
    <row r="9534" spans="1:16" x14ac:dyDescent="0.25">
      <c r="A9534" t="s">
        <v>53</v>
      </c>
      <c r="B9534">
        <v>3425</v>
      </c>
      <c r="D9534">
        <v>81</v>
      </c>
      <c r="E9534">
        <v>727</v>
      </c>
      <c r="J9534">
        <v>616</v>
      </c>
      <c r="K9534">
        <v>105</v>
      </c>
      <c r="N9534">
        <v>17</v>
      </c>
      <c r="P9534">
        <v>22</v>
      </c>
    </row>
    <row r="9535" spans="1:16" x14ac:dyDescent="0.25">
      <c r="A9535" t="s">
        <v>54</v>
      </c>
      <c r="B9535">
        <v>3425</v>
      </c>
      <c r="D9535">
        <v>0</v>
      </c>
      <c r="E9535">
        <v>0</v>
      </c>
      <c r="J9535">
        <v>0</v>
      </c>
      <c r="K9535">
        <v>0</v>
      </c>
      <c r="N9535">
        <v>0</v>
      </c>
      <c r="P9535">
        <v>0</v>
      </c>
    </row>
    <row r="9536" spans="1:16" x14ac:dyDescent="0.25">
      <c r="A9536" t="s">
        <v>55</v>
      </c>
      <c r="B9536">
        <v>3425</v>
      </c>
      <c r="D9536">
        <v>0</v>
      </c>
      <c r="E9536">
        <v>0</v>
      </c>
      <c r="J9536">
        <v>0</v>
      </c>
      <c r="K9536">
        <v>0</v>
      </c>
      <c r="N9536">
        <v>0</v>
      </c>
      <c r="P9536">
        <v>0</v>
      </c>
    </row>
    <row r="9537" spans="1:16" x14ac:dyDescent="0.25">
      <c r="A9537" t="s">
        <v>56</v>
      </c>
      <c r="B9537">
        <v>3425</v>
      </c>
      <c r="D9537">
        <v>0.92</v>
      </c>
      <c r="E9537">
        <v>0.92</v>
      </c>
      <c r="J9537">
        <v>0.92</v>
      </c>
      <c r="K9537">
        <v>0.92</v>
      </c>
      <c r="N9537">
        <v>0.92</v>
      </c>
      <c r="P9537">
        <v>0.92</v>
      </c>
    </row>
    <row r="9538" spans="1:16" x14ac:dyDescent="0.25">
      <c r="A9538" t="s">
        <v>57</v>
      </c>
      <c r="B9538">
        <v>3425</v>
      </c>
      <c r="D9538">
        <v>100</v>
      </c>
      <c r="E9538">
        <v>100</v>
      </c>
      <c r="J9538">
        <v>100</v>
      </c>
      <c r="K9538">
        <v>100</v>
      </c>
      <c r="N9538">
        <v>100</v>
      </c>
      <c r="P9538">
        <v>100</v>
      </c>
    </row>
    <row r="9539" spans="1:16" x14ac:dyDescent="0.25">
      <c r="A9539" t="s">
        <v>58</v>
      </c>
      <c r="B9539">
        <v>3425</v>
      </c>
      <c r="D9539">
        <v>2</v>
      </c>
      <c r="E9539">
        <v>2</v>
      </c>
      <c r="J9539">
        <v>2</v>
      </c>
      <c r="K9539">
        <v>2</v>
      </c>
      <c r="N9539">
        <v>2</v>
      </c>
      <c r="P9539">
        <v>2</v>
      </c>
    </row>
    <row r="9540" spans="1:16" x14ac:dyDescent="0.25">
      <c r="A9540" t="s">
        <v>59</v>
      </c>
      <c r="B9540">
        <v>3425</v>
      </c>
      <c r="D9540">
        <v>0</v>
      </c>
      <c r="E9540">
        <v>0</v>
      </c>
      <c r="J9540">
        <v>0</v>
      </c>
      <c r="K9540">
        <v>0</v>
      </c>
      <c r="N9540">
        <v>0</v>
      </c>
      <c r="P9540">
        <v>0</v>
      </c>
    </row>
    <row r="9541" spans="1:16" x14ac:dyDescent="0.25">
      <c r="A9541" t="s">
        <v>698</v>
      </c>
      <c r="B9541">
        <v>3425</v>
      </c>
      <c r="E9541">
        <v>0</v>
      </c>
      <c r="J9541">
        <v>0</v>
      </c>
      <c r="N9541">
        <v>0</v>
      </c>
    </row>
    <row r="9542" spans="1:16" x14ac:dyDescent="0.25">
      <c r="A9542" t="s">
        <v>677</v>
      </c>
      <c r="B9542">
        <v>3425</v>
      </c>
      <c r="E9542">
        <v>1000</v>
      </c>
      <c r="J9542">
        <v>1586</v>
      </c>
      <c r="N9542">
        <v>900</v>
      </c>
    </row>
    <row r="9543" spans="1:16" x14ac:dyDescent="0.25">
      <c r="A9543" t="s">
        <v>78</v>
      </c>
      <c r="B9543">
        <v>3425</v>
      </c>
      <c r="E9543">
        <v>17</v>
      </c>
      <c r="J9543">
        <v>27</v>
      </c>
      <c r="N9543">
        <v>24.5</v>
      </c>
    </row>
    <row r="9544" spans="1:16" x14ac:dyDescent="0.25">
      <c r="A9544" t="s">
        <v>699</v>
      </c>
      <c r="B9544">
        <v>3425</v>
      </c>
      <c r="E9544">
        <v>0</v>
      </c>
      <c r="K9544">
        <v>0</v>
      </c>
      <c r="P9544">
        <v>0</v>
      </c>
    </row>
    <row r="9545" spans="1:16" x14ac:dyDescent="0.25">
      <c r="A9545" t="s">
        <v>700</v>
      </c>
      <c r="B9545">
        <v>3425</v>
      </c>
      <c r="D9545">
        <v>0</v>
      </c>
      <c r="E9545">
        <v>0</v>
      </c>
      <c r="J9545">
        <v>0</v>
      </c>
      <c r="K9545">
        <v>1</v>
      </c>
      <c r="N9545">
        <v>0</v>
      </c>
      <c r="P9545">
        <v>1</v>
      </c>
    </row>
    <row r="9546" spans="1:16" x14ac:dyDescent="0.25">
      <c r="A9546" t="s">
        <v>701</v>
      </c>
      <c r="B9546">
        <v>3425</v>
      </c>
      <c r="D9546">
        <v>0</v>
      </c>
      <c r="E9546">
        <v>0</v>
      </c>
      <c r="J9546">
        <v>0</v>
      </c>
      <c r="K9546">
        <v>0</v>
      </c>
      <c r="N9546">
        <v>0</v>
      </c>
      <c r="P9546">
        <v>0</v>
      </c>
    </row>
    <row r="9547" spans="1:16" x14ac:dyDescent="0.25">
      <c r="A9547" t="s">
        <v>52</v>
      </c>
      <c r="B9547">
        <v>3425</v>
      </c>
      <c r="D9547">
        <v>1</v>
      </c>
      <c r="E9547">
        <v>1</v>
      </c>
      <c r="J9547">
        <v>1</v>
      </c>
      <c r="K9547">
        <v>1</v>
      </c>
      <c r="N9547">
        <v>1</v>
      </c>
      <c r="P9547">
        <v>1</v>
      </c>
    </row>
    <row r="9548" spans="1:16" x14ac:dyDescent="0.25">
      <c r="A9548" t="s">
        <v>702</v>
      </c>
      <c r="B9548">
        <v>3425</v>
      </c>
      <c r="D9548">
        <v>15</v>
      </c>
      <c r="E9548">
        <v>60</v>
      </c>
      <c r="J9548">
        <v>60</v>
      </c>
      <c r="K9548">
        <v>9</v>
      </c>
      <c r="N9548">
        <v>15</v>
      </c>
      <c r="P9548">
        <v>9</v>
      </c>
    </row>
    <row r="9549" spans="1:16" x14ac:dyDescent="0.25">
      <c r="A9549" t="s">
        <v>43</v>
      </c>
      <c r="B9549">
        <v>3425</v>
      </c>
      <c r="D9549">
        <v>80</v>
      </c>
      <c r="E9549">
        <v>0</v>
      </c>
      <c r="J9549">
        <v>0</v>
      </c>
      <c r="N9549">
        <v>35</v>
      </c>
      <c r="P9549">
        <v>35</v>
      </c>
    </row>
    <row r="9550" spans="1:16" x14ac:dyDescent="0.25">
      <c r="A9550" t="s">
        <v>44</v>
      </c>
      <c r="B9550">
        <v>3425</v>
      </c>
      <c r="D9550">
        <v>50</v>
      </c>
      <c r="E9550">
        <v>0</v>
      </c>
      <c r="J9550">
        <v>0</v>
      </c>
      <c r="N9550">
        <v>5</v>
      </c>
      <c r="P9550">
        <v>5</v>
      </c>
    </row>
    <row r="9551" spans="1:16" x14ac:dyDescent="0.25">
      <c r="A9551" t="s">
        <v>47</v>
      </c>
      <c r="B9551">
        <v>3425</v>
      </c>
      <c r="D9551">
        <v>7</v>
      </c>
      <c r="E9551">
        <v>4</v>
      </c>
      <c r="J9551">
        <v>8</v>
      </c>
      <c r="N9551">
        <v>6</v>
      </c>
      <c r="P9551">
        <v>6</v>
      </c>
    </row>
    <row r="9552" spans="1:16" x14ac:dyDescent="0.25">
      <c r="A9552" t="s">
        <v>703</v>
      </c>
      <c r="B9552">
        <v>3425</v>
      </c>
      <c r="D9552">
        <v>0</v>
      </c>
      <c r="E9552">
        <v>0</v>
      </c>
      <c r="J9552">
        <v>0</v>
      </c>
      <c r="N9552">
        <v>0</v>
      </c>
      <c r="P9552">
        <v>0</v>
      </c>
    </row>
    <row r="9553" spans="1:21" x14ac:dyDescent="0.25">
      <c r="A9553" t="s">
        <v>704</v>
      </c>
      <c r="B9553">
        <v>3425</v>
      </c>
      <c r="D9553">
        <v>0</v>
      </c>
      <c r="E9553">
        <v>0</v>
      </c>
      <c r="J9553">
        <v>0</v>
      </c>
      <c r="N9553">
        <v>0</v>
      </c>
      <c r="P9553">
        <v>0</v>
      </c>
    </row>
    <row r="9554" spans="1:21" x14ac:dyDescent="0.25">
      <c r="A9554" t="s">
        <v>705</v>
      </c>
      <c r="B9554">
        <v>3425</v>
      </c>
      <c r="D9554">
        <v>0</v>
      </c>
      <c r="E9554">
        <v>0</v>
      </c>
      <c r="J9554">
        <v>0</v>
      </c>
      <c r="N9554">
        <v>0</v>
      </c>
      <c r="P9554">
        <v>0</v>
      </c>
    </row>
    <row r="9555" spans="1:21" x14ac:dyDescent="0.25">
      <c r="A9555" t="s">
        <v>706</v>
      </c>
      <c r="B9555">
        <v>3425</v>
      </c>
      <c r="D9555">
        <v>0</v>
      </c>
      <c r="E9555">
        <v>0</v>
      </c>
      <c r="J9555">
        <v>0</v>
      </c>
      <c r="N9555">
        <v>0</v>
      </c>
      <c r="P9555">
        <v>0</v>
      </c>
    </row>
    <row r="9556" spans="1:21" x14ac:dyDescent="0.25">
      <c r="A9556" t="s">
        <v>707</v>
      </c>
      <c r="B9556">
        <v>3425</v>
      </c>
      <c r="D9556">
        <v>1</v>
      </c>
      <c r="E9556">
        <v>0</v>
      </c>
      <c r="J9556">
        <v>0</v>
      </c>
      <c r="N9556">
        <v>1</v>
      </c>
      <c r="P9556">
        <v>1</v>
      </c>
    </row>
    <row r="9557" spans="1:21" x14ac:dyDescent="0.25">
      <c r="A9557" t="s">
        <v>708</v>
      </c>
      <c r="B9557">
        <v>3425</v>
      </c>
      <c r="D9557">
        <v>50</v>
      </c>
      <c r="N9557">
        <v>5</v>
      </c>
      <c r="P9557">
        <v>5</v>
      </c>
    </row>
    <row r="9558" spans="1:21" x14ac:dyDescent="0.25">
      <c r="A9558" t="s">
        <v>709</v>
      </c>
      <c r="B9558">
        <v>3425</v>
      </c>
      <c r="D9558">
        <v>30</v>
      </c>
      <c r="N9558">
        <v>30</v>
      </c>
      <c r="P9558">
        <v>30</v>
      </c>
    </row>
    <row r="9559" spans="1:21" x14ac:dyDescent="0.25">
      <c r="A9559" t="s">
        <v>710</v>
      </c>
      <c r="B9559">
        <v>3425</v>
      </c>
      <c r="D9559">
        <v>3</v>
      </c>
      <c r="N9559">
        <v>3</v>
      </c>
      <c r="P9559">
        <v>3</v>
      </c>
    </row>
    <row r="9560" spans="1:21" x14ac:dyDescent="0.25">
      <c r="A9560" t="s">
        <v>711</v>
      </c>
      <c r="B9560">
        <v>3425</v>
      </c>
      <c r="D9560">
        <v>0</v>
      </c>
      <c r="N9560">
        <v>0</v>
      </c>
      <c r="P9560">
        <v>0</v>
      </c>
    </row>
    <row r="9561" spans="1:21" x14ac:dyDescent="0.25">
      <c r="A9561" t="s">
        <v>712</v>
      </c>
      <c r="B9561">
        <v>3425</v>
      </c>
      <c r="D9561">
        <v>0</v>
      </c>
      <c r="N9561">
        <v>0</v>
      </c>
      <c r="P9561">
        <v>0</v>
      </c>
    </row>
    <row r="9562" spans="1:21" x14ac:dyDescent="0.25">
      <c r="A9562" t="s">
        <v>713</v>
      </c>
      <c r="B9562">
        <v>3425</v>
      </c>
      <c r="D9562">
        <v>0</v>
      </c>
      <c r="N9562">
        <v>0</v>
      </c>
      <c r="P9562">
        <v>0</v>
      </c>
    </row>
    <row r="9563" spans="1:21" x14ac:dyDescent="0.25">
      <c r="A9563" t="s">
        <v>718</v>
      </c>
      <c r="B9563">
        <v>3425</v>
      </c>
      <c r="E9563">
        <v>0</v>
      </c>
      <c r="J9563">
        <v>0</v>
      </c>
      <c r="N9563">
        <v>0</v>
      </c>
    </row>
    <row r="9564" spans="1:21" x14ac:dyDescent="0.25">
      <c r="A9564" t="s">
        <v>405</v>
      </c>
      <c r="B9564">
        <v>3425</v>
      </c>
      <c r="E9564">
        <v>0</v>
      </c>
    </row>
    <row r="9565" spans="1:21" x14ac:dyDescent="0.25">
      <c r="A9565" t="s">
        <v>719</v>
      </c>
      <c r="B9565">
        <v>3425</v>
      </c>
      <c r="D9565">
        <v>88</v>
      </c>
      <c r="E9565">
        <v>790</v>
      </c>
      <c r="J9565">
        <v>784</v>
      </c>
      <c r="K9565">
        <v>0</v>
      </c>
      <c r="N9565">
        <v>18</v>
      </c>
      <c r="P9565">
        <v>24</v>
      </c>
    </row>
    <row r="9566" spans="1:21" x14ac:dyDescent="0.25">
      <c r="A9566" t="s">
        <v>34</v>
      </c>
      <c r="B9566">
        <v>3450</v>
      </c>
      <c r="D9566">
        <v>3425</v>
      </c>
      <c r="E9566">
        <v>3425</v>
      </c>
      <c r="F9566">
        <v>3425</v>
      </c>
      <c r="I9566">
        <v>2324</v>
      </c>
      <c r="J9566">
        <v>2324</v>
      </c>
      <c r="K9566">
        <v>2324</v>
      </c>
      <c r="N9566">
        <v>173</v>
      </c>
      <c r="O9566">
        <v>173</v>
      </c>
      <c r="P9566">
        <v>173</v>
      </c>
      <c r="S9566">
        <v>303</v>
      </c>
      <c r="T9566">
        <v>303</v>
      </c>
      <c r="U9566">
        <v>303</v>
      </c>
    </row>
    <row r="9567" spans="1:21" x14ac:dyDescent="0.25">
      <c r="A9567" t="s">
        <v>35</v>
      </c>
      <c r="B9567">
        <v>3450</v>
      </c>
      <c r="D9567">
        <v>173</v>
      </c>
      <c r="E9567">
        <v>2324</v>
      </c>
      <c r="F9567">
        <v>303</v>
      </c>
      <c r="I9567">
        <v>303</v>
      </c>
      <c r="J9567">
        <v>3425</v>
      </c>
      <c r="K9567">
        <v>173</v>
      </c>
      <c r="N9567">
        <v>2324</v>
      </c>
      <c r="O9567">
        <v>303</v>
      </c>
      <c r="P9567">
        <v>3425</v>
      </c>
      <c r="S9567">
        <v>3425</v>
      </c>
      <c r="T9567">
        <v>173</v>
      </c>
      <c r="U9567">
        <v>2324</v>
      </c>
    </row>
    <row r="9568" spans="1:21" x14ac:dyDescent="0.25">
      <c r="A9568" t="s">
        <v>36</v>
      </c>
      <c r="B9568">
        <v>3450</v>
      </c>
      <c r="D9568">
        <v>1</v>
      </c>
      <c r="E9568">
        <v>2</v>
      </c>
      <c r="F9568">
        <v>0</v>
      </c>
      <c r="I9568">
        <v>1</v>
      </c>
      <c r="J9568">
        <v>2</v>
      </c>
      <c r="K9568">
        <v>0</v>
      </c>
      <c r="N9568">
        <v>1</v>
      </c>
      <c r="O9568">
        <v>1</v>
      </c>
      <c r="P9568">
        <v>1</v>
      </c>
      <c r="S9568">
        <v>1</v>
      </c>
      <c r="T9568">
        <v>1</v>
      </c>
      <c r="U9568">
        <v>1</v>
      </c>
    </row>
    <row r="9569" spans="1:21" x14ac:dyDescent="0.25">
      <c r="A9569" t="s">
        <v>37</v>
      </c>
      <c r="B9569">
        <v>3450</v>
      </c>
      <c r="D9569">
        <v>0</v>
      </c>
      <c r="E9569">
        <v>2</v>
      </c>
      <c r="I9569">
        <v>0</v>
      </c>
      <c r="J9569">
        <v>2</v>
      </c>
      <c r="N9569">
        <v>0</v>
      </c>
      <c r="O9569">
        <v>0</v>
      </c>
      <c r="S9569">
        <v>0</v>
      </c>
      <c r="T9569">
        <v>0</v>
      </c>
    </row>
    <row r="9570" spans="1:21" x14ac:dyDescent="0.25">
      <c r="A9570" t="s">
        <v>38</v>
      </c>
      <c r="B9570">
        <v>3450</v>
      </c>
      <c r="D9570">
        <v>12</v>
      </c>
      <c r="E9570">
        <v>12</v>
      </c>
      <c r="F9570">
        <v>12</v>
      </c>
      <c r="I9570">
        <v>12</v>
      </c>
      <c r="J9570">
        <v>12</v>
      </c>
      <c r="K9570">
        <v>12</v>
      </c>
      <c r="N9570">
        <v>12</v>
      </c>
      <c r="O9570">
        <v>12</v>
      </c>
      <c r="P9570">
        <v>12</v>
      </c>
      <c r="S9570">
        <v>12</v>
      </c>
      <c r="T9570">
        <v>12</v>
      </c>
      <c r="U9570">
        <v>12</v>
      </c>
    </row>
    <row r="9571" spans="1:21" x14ac:dyDescent="0.25">
      <c r="A9571" t="s">
        <v>39</v>
      </c>
      <c r="B9571">
        <v>3450</v>
      </c>
      <c r="D9571">
        <v>200</v>
      </c>
      <c r="I9571">
        <v>200</v>
      </c>
      <c r="N9571">
        <v>150</v>
      </c>
      <c r="P9571">
        <v>150</v>
      </c>
      <c r="S9571">
        <v>200</v>
      </c>
      <c r="U9571">
        <v>200</v>
      </c>
    </row>
    <row r="9572" spans="1:21" x14ac:dyDescent="0.25">
      <c r="A9572" t="s">
        <v>694</v>
      </c>
      <c r="B9572">
        <v>3450</v>
      </c>
      <c r="D9572">
        <v>25</v>
      </c>
      <c r="I9572">
        <v>25</v>
      </c>
      <c r="N9572">
        <v>25</v>
      </c>
      <c r="P9572">
        <v>25</v>
      </c>
      <c r="S9572">
        <v>25</v>
      </c>
      <c r="U9572">
        <v>25</v>
      </c>
    </row>
    <row r="9573" spans="1:21" x14ac:dyDescent="0.25">
      <c r="A9573" t="s">
        <v>40</v>
      </c>
      <c r="B9573">
        <v>3450</v>
      </c>
      <c r="D9573">
        <v>1</v>
      </c>
      <c r="I9573">
        <v>1</v>
      </c>
      <c r="N9573">
        <v>1</v>
      </c>
      <c r="P9573">
        <v>1</v>
      </c>
      <c r="S9573">
        <v>1</v>
      </c>
      <c r="U9573">
        <v>1</v>
      </c>
    </row>
    <row r="9574" spans="1:21" x14ac:dyDescent="0.25">
      <c r="A9574" t="s">
        <v>41</v>
      </c>
      <c r="B9574">
        <v>3450</v>
      </c>
    </row>
    <row r="9575" spans="1:21" x14ac:dyDescent="0.25">
      <c r="A9575" t="s">
        <v>42</v>
      </c>
      <c r="B9575">
        <v>3450</v>
      </c>
      <c r="E9575">
        <v>40</v>
      </c>
      <c r="J9575">
        <v>40</v>
      </c>
      <c r="O9575">
        <v>25</v>
      </c>
      <c r="T9575">
        <v>25</v>
      </c>
    </row>
    <row r="9576" spans="1:21" x14ac:dyDescent="0.25">
      <c r="A9576" t="s">
        <v>45</v>
      </c>
      <c r="B9576">
        <v>3450</v>
      </c>
      <c r="E9576">
        <v>4</v>
      </c>
      <c r="J9576">
        <v>8</v>
      </c>
      <c r="O9576">
        <v>6</v>
      </c>
      <c r="T9576">
        <v>2</v>
      </c>
    </row>
    <row r="9577" spans="1:21" x14ac:dyDescent="0.25">
      <c r="A9577" t="s">
        <v>46</v>
      </c>
      <c r="B9577">
        <v>3450</v>
      </c>
      <c r="D9577">
        <v>4</v>
      </c>
      <c r="I9577">
        <v>8</v>
      </c>
      <c r="N9577">
        <v>6</v>
      </c>
      <c r="P9577">
        <v>6</v>
      </c>
      <c r="S9577">
        <v>2</v>
      </c>
      <c r="U9577">
        <v>2</v>
      </c>
    </row>
    <row r="9578" spans="1:21" x14ac:dyDescent="0.25">
      <c r="A9578" t="s">
        <v>49</v>
      </c>
      <c r="B9578">
        <v>3450</v>
      </c>
      <c r="D9578">
        <v>5.5</v>
      </c>
      <c r="E9578">
        <v>5.5</v>
      </c>
      <c r="F9578">
        <v>4</v>
      </c>
      <c r="I9578">
        <v>5.5</v>
      </c>
      <c r="J9578">
        <v>5.5</v>
      </c>
      <c r="K9578">
        <v>4</v>
      </c>
      <c r="N9578">
        <v>5.5</v>
      </c>
      <c r="O9578">
        <v>5.5</v>
      </c>
      <c r="P9578">
        <v>5.5</v>
      </c>
      <c r="S9578">
        <v>5.5</v>
      </c>
      <c r="T9578">
        <v>5.5</v>
      </c>
      <c r="U9578">
        <v>5.5</v>
      </c>
    </row>
    <row r="9579" spans="1:21" x14ac:dyDescent="0.25">
      <c r="A9579" t="s">
        <v>695</v>
      </c>
      <c r="B9579">
        <v>3450</v>
      </c>
      <c r="D9579">
        <v>0</v>
      </c>
      <c r="E9579">
        <v>0</v>
      </c>
      <c r="F9579">
        <v>0</v>
      </c>
      <c r="I9579">
        <v>0</v>
      </c>
      <c r="J9579">
        <v>0</v>
      </c>
      <c r="K9579">
        <v>0</v>
      </c>
      <c r="N9579">
        <v>0</v>
      </c>
      <c r="O9579">
        <v>0</v>
      </c>
      <c r="P9579">
        <v>0</v>
      </c>
      <c r="S9579">
        <v>0</v>
      </c>
      <c r="T9579">
        <v>0</v>
      </c>
      <c r="U9579">
        <v>0</v>
      </c>
    </row>
    <row r="9580" spans="1:21" x14ac:dyDescent="0.25">
      <c r="A9580" t="s">
        <v>48</v>
      </c>
      <c r="B9580">
        <v>3450</v>
      </c>
      <c r="D9580">
        <v>1900</v>
      </c>
      <c r="E9580">
        <v>1900</v>
      </c>
      <c r="F9580">
        <v>1900</v>
      </c>
      <c r="I9580">
        <v>1900</v>
      </c>
      <c r="J9580">
        <v>1900</v>
      </c>
      <c r="K9580">
        <v>1900</v>
      </c>
      <c r="N9580">
        <v>1900</v>
      </c>
      <c r="O9580">
        <v>1900</v>
      </c>
      <c r="P9580">
        <v>1900</v>
      </c>
      <c r="S9580">
        <v>1900</v>
      </c>
      <c r="T9580">
        <v>1900</v>
      </c>
      <c r="U9580">
        <v>1900</v>
      </c>
    </row>
    <row r="9581" spans="1:21" x14ac:dyDescent="0.25">
      <c r="A9581" t="s">
        <v>696</v>
      </c>
      <c r="B9581">
        <v>3450</v>
      </c>
      <c r="D9581">
        <v>1863</v>
      </c>
      <c r="E9581">
        <v>3539</v>
      </c>
      <c r="F9581">
        <v>0</v>
      </c>
      <c r="I9581">
        <v>1863</v>
      </c>
      <c r="J9581">
        <v>3539</v>
      </c>
      <c r="K9581">
        <v>0</v>
      </c>
      <c r="N9581">
        <v>1863</v>
      </c>
      <c r="O9581">
        <v>1863</v>
      </c>
      <c r="P9581">
        <v>1863</v>
      </c>
      <c r="S9581">
        <v>1863</v>
      </c>
      <c r="T9581">
        <v>1863</v>
      </c>
      <c r="U9581">
        <v>1863</v>
      </c>
    </row>
    <row r="9582" spans="1:21" x14ac:dyDescent="0.25">
      <c r="A9582" t="s">
        <v>50</v>
      </c>
      <c r="B9582">
        <v>3450</v>
      </c>
      <c r="D9582">
        <v>1863</v>
      </c>
      <c r="E9582">
        <v>3539</v>
      </c>
      <c r="F9582">
        <v>0</v>
      </c>
      <c r="I9582">
        <v>1863</v>
      </c>
      <c r="J9582">
        <v>3539</v>
      </c>
      <c r="K9582">
        <v>0</v>
      </c>
      <c r="N9582">
        <v>1863</v>
      </c>
      <c r="O9582">
        <v>1863</v>
      </c>
      <c r="P9582">
        <v>1863</v>
      </c>
      <c r="S9582">
        <v>1863</v>
      </c>
      <c r="T9582">
        <v>1863</v>
      </c>
      <c r="U9582">
        <v>1863</v>
      </c>
    </row>
    <row r="9583" spans="1:21" x14ac:dyDescent="0.25">
      <c r="A9583" t="s">
        <v>697</v>
      </c>
      <c r="B9583">
        <v>3450</v>
      </c>
      <c r="D9583">
        <v>1</v>
      </c>
      <c r="E9583">
        <v>1</v>
      </c>
      <c r="F9583">
        <v>1</v>
      </c>
      <c r="I9583">
        <v>1</v>
      </c>
      <c r="J9583">
        <v>1</v>
      </c>
      <c r="K9583">
        <v>1</v>
      </c>
      <c r="N9583">
        <v>1</v>
      </c>
      <c r="O9583">
        <v>1</v>
      </c>
      <c r="P9583">
        <v>1</v>
      </c>
      <c r="S9583">
        <v>1</v>
      </c>
      <c r="T9583">
        <v>1</v>
      </c>
      <c r="U9583">
        <v>1</v>
      </c>
    </row>
    <row r="9584" spans="1:21" x14ac:dyDescent="0.25">
      <c r="A9584" t="s">
        <v>51</v>
      </c>
      <c r="B9584">
        <v>3450</v>
      </c>
      <c r="D9584">
        <v>0</v>
      </c>
      <c r="E9584">
        <v>0</v>
      </c>
      <c r="F9584">
        <v>0</v>
      </c>
      <c r="I9584">
        <v>0</v>
      </c>
      <c r="J9584">
        <v>0</v>
      </c>
      <c r="K9584">
        <v>0</v>
      </c>
      <c r="N9584">
        <v>0</v>
      </c>
      <c r="O9584">
        <v>0</v>
      </c>
      <c r="P9584">
        <v>0</v>
      </c>
      <c r="S9584">
        <v>0</v>
      </c>
      <c r="T9584">
        <v>0</v>
      </c>
      <c r="U9584">
        <v>0</v>
      </c>
    </row>
    <row r="9585" spans="1:21" x14ac:dyDescent="0.25">
      <c r="A9585" t="s">
        <v>53</v>
      </c>
      <c r="B9585">
        <v>3450</v>
      </c>
      <c r="D9585">
        <v>0</v>
      </c>
      <c r="E9585">
        <v>0</v>
      </c>
      <c r="F9585">
        <v>0</v>
      </c>
      <c r="I9585">
        <v>0</v>
      </c>
      <c r="J9585">
        <v>0</v>
      </c>
      <c r="K9585">
        <v>0</v>
      </c>
      <c r="N9585">
        <v>0</v>
      </c>
      <c r="O9585">
        <v>0</v>
      </c>
      <c r="P9585">
        <v>0</v>
      </c>
      <c r="S9585">
        <v>0</v>
      </c>
      <c r="T9585">
        <v>0</v>
      </c>
      <c r="U9585">
        <v>0</v>
      </c>
    </row>
    <row r="9586" spans="1:21" x14ac:dyDescent="0.25">
      <c r="A9586" t="s">
        <v>54</v>
      </c>
      <c r="B9586">
        <v>3450</v>
      </c>
      <c r="D9586">
        <v>0</v>
      </c>
      <c r="E9586">
        <v>0</v>
      </c>
      <c r="F9586">
        <v>0</v>
      </c>
      <c r="I9586">
        <v>0</v>
      </c>
      <c r="J9586">
        <v>0</v>
      </c>
      <c r="K9586">
        <v>0</v>
      </c>
      <c r="N9586">
        <v>0</v>
      </c>
      <c r="O9586">
        <v>0</v>
      </c>
      <c r="P9586">
        <v>0</v>
      </c>
      <c r="S9586">
        <v>0</v>
      </c>
      <c r="T9586">
        <v>0</v>
      </c>
      <c r="U9586">
        <v>0</v>
      </c>
    </row>
    <row r="9587" spans="1:21" x14ac:dyDescent="0.25">
      <c r="A9587" t="s">
        <v>55</v>
      </c>
      <c r="B9587">
        <v>3450</v>
      </c>
      <c r="D9587">
        <v>0</v>
      </c>
      <c r="E9587">
        <v>0</v>
      </c>
      <c r="F9587">
        <v>0</v>
      </c>
      <c r="I9587">
        <v>0</v>
      </c>
      <c r="J9587">
        <v>0</v>
      </c>
      <c r="K9587">
        <v>0</v>
      </c>
      <c r="N9587">
        <v>0</v>
      </c>
      <c r="O9587">
        <v>0</v>
      </c>
      <c r="P9587">
        <v>0</v>
      </c>
      <c r="S9587">
        <v>0</v>
      </c>
      <c r="T9587">
        <v>0</v>
      </c>
      <c r="U9587">
        <v>0</v>
      </c>
    </row>
    <row r="9588" spans="1:21" x14ac:dyDescent="0.25">
      <c r="A9588" t="s">
        <v>56</v>
      </c>
      <c r="B9588">
        <v>3450</v>
      </c>
      <c r="D9588">
        <v>0.92</v>
      </c>
      <c r="E9588">
        <v>0.92</v>
      </c>
      <c r="F9588">
        <v>0.92</v>
      </c>
      <c r="I9588">
        <v>0.92</v>
      </c>
      <c r="J9588">
        <v>0.92</v>
      </c>
      <c r="K9588">
        <v>0.92</v>
      </c>
      <c r="N9588">
        <v>0.92</v>
      </c>
      <c r="O9588">
        <v>0.92</v>
      </c>
      <c r="P9588">
        <v>0.92</v>
      </c>
      <c r="S9588">
        <v>0.92</v>
      </c>
      <c r="T9588">
        <v>0.92</v>
      </c>
      <c r="U9588">
        <v>0.92</v>
      </c>
    </row>
    <row r="9589" spans="1:21" x14ac:dyDescent="0.25">
      <c r="A9589" t="s">
        <v>57</v>
      </c>
      <c r="B9589">
        <v>3450</v>
      </c>
      <c r="D9589">
        <v>100</v>
      </c>
      <c r="E9589">
        <v>100</v>
      </c>
      <c r="F9589">
        <v>100</v>
      </c>
      <c r="I9589">
        <v>100</v>
      </c>
      <c r="J9589">
        <v>100</v>
      </c>
      <c r="K9589">
        <v>100</v>
      </c>
      <c r="N9589">
        <v>100</v>
      </c>
      <c r="O9589">
        <v>100</v>
      </c>
      <c r="P9589">
        <v>100</v>
      </c>
      <c r="S9589">
        <v>100</v>
      </c>
      <c r="T9589">
        <v>100</v>
      </c>
      <c r="U9589">
        <v>100</v>
      </c>
    </row>
    <row r="9590" spans="1:21" x14ac:dyDescent="0.25">
      <c r="A9590" t="s">
        <v>58</v>
      </c>
      <c r="B9590">
        <v>3450</v>
      </c>
      <c r="D9590">
        <v>2</v>
      </c>
      <c r="E9590">
        <v>2</v>
      </c>
      <c r="F9590">
        <v>2</v>
      </c>
      <c r="I9590">
        <v>2</v>
      </c>
      <c r="J9590">
        <v>2</v>
      </c>
      <c r="K9590">
        <v>2</v>
      </c>
      <c r="N9590">
        <v>2</v>
      </c>
      <c r="O9590">
        <v>2</v>
      </c>
      <c r="P9590">
        <v>2</v>
      </c>
      <c r="S9590">
        <v>2</v>
      </c>
      <c r="T9590">
        <v>2</v>
      </c>
      <c r="U9590">
        <v>2</v>
      </c>
    </row>
    <row r="9591" spans="1:21" x14ac:dyDescent="0.25">
      <c r="A9591" t="s">
        <v>59</v>
      </c>
      <c r="B9591">
        <v>3450</v>
      </c>
      <c r="D9591">
        <v>0</v>
      </c>
      <c r="E9591">
        <v>0</v>
      </c>
      <c r="F9591">
        <v>0</v>
      </c>
      <c r="I9591">
        <v>0</v>
      </c>
      <c r="J9591">
        <v>0</v>
      </c>
      <c r="K9591">
        <v>0</v>
      </c>
      <c r="N9591">
        <v>0</v>
      </c>
      <c r="O9591">
        <v>0</v>
      </c>
      <c r="P9591">
        <v>0</v>
      </c>
      <c r="S9591">
        <v>0</v>
      </c>
      <c r="T9591">
        <v>0</v>
      </c>
      <c r="U9591">
        <v>0</v>
      </c>
    </row>
    <row r="9592" spans="1:21" x14ac:dyDescent="0.25">
      <c r="A9592" t="s">
        <v>698</v>
      </c>
      <c r="B9592">
        <v>3450</v>
      </c>
      <c r="E9592">
        <v>0</v>
      </c>
      <c r="J9592">
        <v>0</v>
      </c>
      <c r="O9592">
        <v>0</v>
      </c>
      <c r="T9592">
        <v>0</v>
      </c>
    </row>
    <row r="9593" spans="1:21" x14ac:dyDescent="0.25">
      <c r="A9593" t="s">
        <v>677</v>
      </c>
      <c r="B9593">
        <v>3450</v>
      </c>
      <c r="E9593">
        <v>1586</v>
      </c>
      <c r="J9593">
        <v>2635</v>
      </c>
      <c r="O9593">
        <v>1034</v>
      </c>
      <c r="T9593">
        <v>763</v>
      </c>
    </row>
    <row r="9594" spans="1:21" x14ac:dyDescent="0.25">
      <c r="A9594" t="s">
        <v>78</v>
      </c>
      <c r="B9594">
        <v>3450</v>
      </c>
      <c r="E9594">
        <v>27</v>
      </c>
      <c r="J9594">
        <v>44.9</v>
      </c>
      <c r="O9594">
        <v>28.2</v>
      </c>
      <c r="T9594">
        <v>20.8</v>
      </c>
    </row>
    <row r="9595" spans="1:21" x14ac:dyDescent="0.25">
      <c r="A9595" t="s">
        <v>699</v>
      </c>
      <c r="B9595">
        <v>3450</v>
      </c>
      <c r="F9595">
        <v>0</v>
      </c>
      <c r="K9595">
        <v>0</v>
      </c>
      <c r="P9595">
        <v>0</v>
      </c>
      <c r="U9595">
        <v>0</v>
      </c>
    </row>
    <row r="9596" spans="1:21" x14ac:dyDescent="0.25">
      <c r="A9596" t="s">
        <v>700</v>
      </c>
      <c r="B9596">
        <v>3450</v>
      </c>
      <c r="D9596">
        <v>0</v>
      </c>
      <c r="E9596">
        <v>0</v>
      </c>
      <c r="F9596">
        <v>1</v>
      </c>
      <c r="I9596">
        <v>0</v>
      </c>
      <c r="J9596">
        <v>0</v>
      </c>
      <c r="K9596">
        <v>1</v>
      </c>
      <c r="N9596">
        <v>0</v>
      </c>
      <c r="O9596">
        <v>0</v>
      </c>
      <c r="P9596">
        <v>1</v>
      </c>
      <c r="S9596">
        <v>0</v>
      </c>
      <c r="T9596">
        <v>0</v>
      </c>
      <c r="U9596">
        <v>1</v>
      </c>
    </row>
    <row r="9597" spans="1:21" x14ac:dyDescent="0.25">
      <c r="A9597" t="s">
        <v>701</v>
      </c>
      <c r="B9597">
        <v>3450</v>
      </c>
      <c r="D9597">
        <v>0</v>
      </c>
      <c r="E9597">
        <v>0</v>
      </c>
      <c r="F9597">
        <v>0</v>
      </c>
      <c r="I9597">
        <v>0</v>
      </c>
      <c r="J9597">
        <v>0</v>
      </c>
      <c r="K9597">
        <v>0</v>
      </c>
      <c r="N9597">
        <v>0</v>
      </c>
      <c r="O9597">
        <v>0</v>
      </c>
      <c r="P9597">
        <v>0</v>
      </c>
      <c r="S9597">
        <v>0</v>
      </c>
      <c r="T9597">
        <v>0</v>
      </c>
      <c r="U9597">
        <v>0</v>
      </c>
    </row>
    <row r="9598" spans="1:21" x14ac:dyDescent="0.25">
      <c r="A9598" t="s">
        <v>52</v>
      </c>
      <c r="B9598">
        <v>3450</v>
      </c>
      <c r="D9598">
        <v>1</v>
      </c>
      <c r="E9598">
        <v>1</v>
      </c>
      <c r="F9598">
        <v>1</v>
      </c>
      <c r="I9598">
        <v>1</v>
      </c>
      <c r="J9598">
        <v>1</v>
      </c>
      <c r="K9598">
        <v>1</v>
      </c>
      <c r="N9598">
        <v>1</v>
      </c>
      <c r="O9598">
        <v>1</v>
      </c>
      <c r="P9598">
        <v>1</v>
      </c>
      <c r="S9598">
        <v>1</v>
      </c>
      <c r="T9598">
        <v>1</v>
      </c>
      <c r="U9598">
        <v>1</v>
      </c>
    </row>
    <row r="9599" spans="1:21" x14ac:dyDescent="0.25">
      <c r="A9599" t="s">
        <v>702</v>
      </c>
      <c r="B9599">
        <v>3450</v>
      </c>
      <c r="D9599">
        <v>15</v>
      </c>
      <c r="E9599">
        <v>60</v>
      </c>
      <c r="F9599">
        <v>9</v>
      </c>
      <c r="I9599">
        <v>15</v>
      </c>
      <c r="J9599">
        <v>60</v>
      </c>
      <c r="K9599">
        <v>9</v>
      </c>
      <c r="N9599">
        <v>15</v>
      </c>
      <c r="O9599">
        <v>60</v>
      </c>
      <c r="P9599">
        <v>9</v>
      </c>
      <c r="S9599">
        <v>15</v>
      </c>
      <c r="T9599">
        <v>60</v>
      </c>
      <c r="U9599">
        <v>9</v>
      </c>
    </row>
    <row r="9600" spans="1:21" x14ac:dyDescent="0.25">
      <c r="A9600" t="s">
        <v>43</v>
      </c>
      <c r="B9600">
        <v>3450</v>
      </c>
      <c r="D9600">
        <v>0</v>
      </c>
      <c r="E9600">
        <v>0</v>
      </c>
      <c r="I9600">
        <v>0</v>
      </c>
      <c r="J9600">
        <v>0</v>
      </c>
      <c r="N9600">
        <v>35</v>
      </c>
      <c r="O9600">
        <v>35</v>
      </c>
      <c r="P9600">
        <v>26</v>
      </c>
      <c r="S9600">
        <v>35</v>
      </c>
      <c r="T9600">
        <v>35</v>
      </c>
      <c r="U9600">
        <v>26</v>
      </c>
    </row>
    <row r="9601" spans="1:21" x14ac:dyDescent="0.25">
      <c r="A9601" t="s">
        <v>44</v>
      </c>
      <c r="B9601">
        <v>3450</v>
      </c>
      <c r="D9601">
        <v>0</v>
      </c>
      <c r="E9601">
        <v>0</v>
      </c>
      <c r="I9601">
        <v>0</v>
      </c>
      <c r="J9601">
        <v>0</v>
      </c>
      <c r="N9601">
        <v>5</v>
      </c>
      <c r="O9601">
        <v>5</v>
      </c>
      <c r="P9601">
        <v>20</v>
      </c>
      <c r="S9601">
        <v>5</v>
      </c>
      <c r="T9601">
        <v>5</v>
      </c>
      <c r="U9601">
        <v>20</v>
      </c>
    </row>
    <row r="9602" spans="1:21" x14ac:dyDescent="0.25">
      <c r="A9602" t="s">
        <v>47</v>
      </c>
      <c r="B9602">
        <v>3450</v>
      </c>
      <c r="D9602">
        <v>4</v>
      </c>
      <c r="E9602">
        <v>4</v>
      </c>
      <c r="I9602">
        <v>8</v>
      </c>
      <c r="J9602">
        <v>8</v>
      </c>
      <c r="N9602">
        <v>6</v>
      </c>
      <c r="O9602">
        <v>6</v>
      </c>
      <c r="P9602">
        <v>6</v>
      </c>
      <c r="S9602">
        <v>2</v>
      </c>
      <c r="T9602">
        <v>2</v>
      </c>
      <c r="U9602">
        <v>2</v>
      </c>
    </row>
    <row r="9603" spans="1:21" x14ac:dyDescent="0.25">
      <c r="A9603" t="s">
        <v>703</v>
      </c>
      <c r="B9603">
        <v>3450</v>
      </c>
      <c r="D9603">
        <v>0</v>
      </c>
      <c r="E9603">
        <v>0</v>
      </c>
      <c r="I9603">
        <v>0</v>
      </c>
      <c r="J9603">
        <v>0</v>
      </c>
      <c r="N9603">
        <v>0</v>
      </c>
      <c r="O9603">
        <v>0</v>
      </c>
      <c r="P9603">
        <v>0</v>
      </c>
      <c r="S9603">
        <v>0</v>
      </c>
      <c r="T9603">
        <v>0</v>
      </c>
      <c r="U9603">
        <v>0</v>
      </c>
    </row>
    <row r="9604" spans="1:21" x14ac:dyDescent="0.25">
      <c r="A9604" t="s">
        <v>704</v>
      </c>
      <c r="B9604">
        <v>3450</v>
      </c>
      <c r="D9604">
        <v>0</v>
      </c>
      <c r="E9604">
        <v>0</v>
      </c>
      <c r="I9604">
        <v>0</v>
      </c>
      <c r="J9604">
        <v>0</v>
      </c>
      <c r="N9604">
        <v>0</v>
      </c>
      <c r="O9604">
        <v>0</v>
      </c>
      <c r="P9604">
        <v>0</v>
      </c>
      <c r="S9604">
        <v>0</v>
      </c>
      <c r="T9604">
        <v>0</v>
      </c>
      <c r="U9604">
        <v>0</v>
      </c>
    </row>
    <row r="9605" spans="1:21" x14ac:dyDescent="0.25">
      <c r="A9605" t="s">
        <v>705</v>
      </c>
      <c r="B9605">
        <v>3450</v>
      </c>
      <c r="D9605">
        <v>0</v>
      </c>
      <c r="E9605">
        <v>0</v>
      </c>
      <c r="I9605">
        <v>0</v>
      </c>
      <c r="J9605">
        <v>0</v>
      </c>
      <c r="N9605">
        <v>0</v>
      </c>
      <c r="O9605">
        <v>0</v>
      </c>
      <c r="P9605">
        <v>0</v>
      </c>
      <c r="S9605">
        <v>0</v>
      </c>
      <c r="T9605">
        <v>0</v>
      </c>
      <c r="U9605">
        <v>0</v>
      </c>
    </row>
    <row r="9606" spans="1:21" x14ac:dyDescent="0.25">
      <c r="A9606" t="s">
        <v>706</v>
      </c>
      <c r="B9606">
        <v>3450</v>
      </c>
      <c r="D9606">
        <v>0</v>
      </c>
      <c r="E9606">
        <v>0</v>
      </c>
      <c r="I9606">
        <v>0</v>
      </c>
      <c r="J9606">
        <v>0</v>
      </c>
      <c r="N9606">
        <v>0</v>
      </c>
      <c r="O9606">
        <v>0</v>
      </c>
      <c r="P9606">
        <v>0</v>
      </c>
      <c r="S9606">
        <v>0</v>
      </c>
      <c r="T9606">
        <v>0</v>
      </c>
      <c r="U9606">
        <v>0</v>
      </c>
    </row>
    <row r="9607" spans="1:21" x14ac:dyDescent="0.25">
      <c r="A9607" t="s">
        <v>707</v>
      </c>
      <c r="B9607">
        <v>3450</v>
      </c>
      <c r="D9607">
        <v>0</v>
      </c>
      <c r="E9607">
        <v>0</v>
      </c>
      <c r="I9607">
        <v>0</v>
      </c>
      <c r="J9607">
        <v>0</v>
      </c>
      <c r="N9607">
        <v>1</v>
      </c>
      <c r="O9607">
        <v>1</v>
      </c>
      <c r="P9607">
        <v>1</v>
      </c>
      <c r="S9607">
        <v>1</v>
      </c>
      <c r="T9607">
        <v>1</v>
      </c>
      <c r="U9607">
        <v>1</v>
      </c>
    </row>
    <row r="9608" spans="1:21" x14ac:dyDescent="0.25">
      <c r="A9608" t="s">
        <v>708</v>
      </c>
      <c r="B9608">
        <v>3450</v>
      </c>
      <c r="N9608">
        <v>5</v>
      </c>
      <c r="O9608">
        <v>5</v>
      </c>
      <c r="P9608">
        <v>20</v>
      </c>
      <c r="S9608">
        <v>5</v>
      </c>
      <c r="T9608">
        <v>5</v>
      </c>
      <c r="U9608">
        <v>20</v>
      </c>
    </row>
    <row r="9609" spans="1:21" x14ac:dyDescent="0.25">
      <c r="A9609" t="s">
        <v>709</v>
      </c>
      <c r="B9609">
        <v>3450</v>
      </c>
      <c r="N9609">
        <v>30</v>
      </c>
      <c r="O9609">
        <v>30</v>
      </c>
      <c r="P9609">
        <v>6</v>
      </c>
      <c r="S9609">
        <v>30</v>
      </c>
      <c r="T9609">
        <v>30</v>
      </c>
      <c r="U9609">
        <v>6</v>
      </c>
    </row>
    <row r="9610" spans="1:21" x14ac:dyDescent="0.25">
      <c r="A9610" t="s">
        <v>710</v>
      </c>
      <c r="B9610">
        <v>3450</v>
      </c>
      <c r="N9610">
        <v>3</v>
      </c>
      <c r="O9610">
        <v>3</v>
      </c>
      <c r="P9610">
        <v>3</v>
      </c>
      <c r="S9610">
        <v>3</v>
      </c>
      <c r="T9610">
        <v>3</v>
      </c>
      <c r="U9610">
        <v>3</v>
      </c>
    </row>
    <row r="9611" spans="1:21" x14ac:dyDescent="0.25">
      <c r="A9611" t="s">
        <v>711</v>
      </c>
      <c r="B9611">
        <v>3450</v>
      </c>
      <c r="N9611">
        <v>0</v>
      </c>
      <c r="O9611">
        <v>0</v>
      </c>
      <c r="P9611">
        <v>0</v>
      </c>
      <c r="S9611">
        <v>0</v>
      </c>
      <c r="T9611">
        <v>0</v>
      </c>
      <c r="U9611">
        <v>0</v>
      </c>
    </row>
    <row r="9612" spans="1:21" x14ac:dyDescent="0.25">
      <c r="A9612" t="s">
        <v>712</v>
      </c>
      <c r="B9612">
        <v>3450</v>
      </c>
      <c r="N9612">
        <v>0</v>
      </c>
      <c r="O9612">
        <v>0</v>
      </c>
      <c r="P9612">
        <v>0</v>
      </c>
      <c r="S9612">
        <v>0</v>
      </c>
      <c r="T9612">
        <v>0</v>
      </c>
      <c r="U9612">
        <v>0</v>
      </c>
    </row>
    <row r="9613" spans="1:21" x14ac:dyDescent="0.25">
      <c r="A9613" t="s">
        <v>713</v>
      </c>
      <c r="B9613">
        <v>3450</v>
      </c>
      <c r="N9613">
        <v>0</v>
      </c>
      <c r="O9613">
        <v>0</v>
      </c>
      <c r="P9613">
        <v>0</v>
      </c>
      <c r="S9613">
        <v>0</v>
      </c>
      <c r="T9613">
        <v>0</v>
      </c>
      <c r="U9613">
        <v>0</v>
      </c>
    </row>
    <row r="9614" spans="1:21" x14ac:dyDescent="0.25">
      <c r="A9614" t="s">
        <v>718</v>
      </c>
      <c r="B9614">
        <v>3450</v>
      </c>
      <c r="E9614">
        <v>0</v>
      </c>
      <c r="J9614">
        <v>0</v>
      </c>
      <c r="O9614">
        <v>0</v>
      </c>
      <c r="T9614">
        <v>0</v>
      </c>
    </row>
    <row r="9615" spans="1:21" x14ac:dyDescent="0.25">
      <c r="A9615" t="s">
        <v>405</v>
      </c>
      <c r="B9615">
        <v>3450</v>
      </c>
      <c r="E9615">
        <v>0</v>
      </c>
    </row>
    <row r="9616" spans="1:21" x14ac:dyDescent="0.25">
      <c r="A9616" t="s">
        <v>719</v>
      </c>
      <c r="B9616">
        <v>3450</v>
      </c>
      <c r="D9616">
        <v>0</v>
      </c>
      <c r="E9616">
        <v>0</v>
      </c>
      <c r="F9616">
        <v>0</v>
      </c>
      <c r="I9616">
        <v>0</v>
      </c>
      <c r="J9616">
        <v>0</v>
      </c>
      <c r="K9616">
        <v>0</v>
      </c>
      <c r="N9616">
        <v>0</v>
      </c>
      <c r="O9616">
        <v>0</v>
      </c>
      <c r="P9616">
        <v>0</v>
      </c>
      <c r="S9616">
        <v>0</v>
      </c>
      <c r="T9616">
        <v>0</v>
      </c>
      <c r="U9616">
        <v>0</v>
      </c>
    </row>
    <row r="9617" spans="1:21" x14ac:dyDescent="0.25">
      <c r="A9617" t="s">
        <v>34</v>
      </c>
      <c r="B9617">
        <v>3750</v>
      </c>
      <c r="D9617">
        <v>3725</v>
      </c>
      <c r="E9617">
        <v>3725</v>
      </c>
      <c r="F9617">
        <v>3725</v>
      </c>
      <c r="I9617">
        <v>3775</v>
      </c>
      <c r="J9617">
        <v>3775</v>
      </c>
      <c r="K9617">
        <v>3775</v>
      </c>
      <c r="N9617">
        <v>300</v>
      </c>
      <c r="O9617">
        <v>300</v>
      </c>
      <c r="P9617">
        <v>300</v>
      </c>
      <c r="S9617">
        <v>206</v>
      </c>
      <c r="T9617">
        <v>206</v>
      </c>
      <c r="U9617">
        <v>206</v>
      </c>
    </row>
    <row r="9618" spans="1:21" x14ac:dyDescent="0.25">
      <c r="A9618" t="s">
        <v>35</v>
      </c>
      <c r="B9618">
        <v>3750</v>
      </c>
      <c r="D9618">
        <v>300</v>
      </c>
      <c r="E9618">
        <v>3775</v>
      </c>
      <c r="F9618">
        <v>206</v>
      </c>
      <c r="I9618">
        <v>206</v>
      </c>
      <c r="J9618">
        <v>3725</v>
      </c>
      <c r="K9618">
        <v>300</v>
      </c>
      <c r="N9618">
        <v>3775</v>
      </c>
      <c r="O9618">
        <v>206</v>
      </c>
      <c r="P9618">
        <v>3725</v>
      </c>
      <c r="S9618">
        <v>3725</v>
      </c>
      <c r="T9618">
        <v>300</v>
      </c>
      <c r="U9618">
        <v>3775</v>
      </c>
    </row>
    <row r="9619" spans="1:21" x14ac:dyDescent="0.25">
      <c r="A9619" t="s">
        <v>36</v>
      </c>
      <c r="B9619">
        <v>3750</v>
      </c>
      <c r="D9619">
        <v>1</v>
      </c>
      <c r="E9619">
        <v>3</v>
      </c>
      <c r="F9619">
        <v>0</v>
      </c>
      <c r="I9619">
        <v>1</v>
      </c>
      <c r="J9619">
        <v>3</v>
      </c>
      <c r="K9619">
        <v>0</v>
      </c>
      <c r="N9619">
        <v>1</v>
      </c>
      <c r="O9619">
        <v>1</v>
      </c>
      <c r="P9619">
        <v>1</v>
      </c>
      <c r="S9619">
        <v>1</v>
      </c>
      <c r="T9619">
        <v>1</v>
      </c>
      <c r="U9619">
        <v>1</v>
      </c>
    </row>
    <row r="9620" spans="1:21" x14ac:dyDescent="0.25">
      <c r="A9620" t="s">
        <v>37</v>
      </c>
      <c r="B9620">
        <v>3750</v>
      </c>
      <c r="D9620">
        <v>0</v>
      </c>
      <c r="E9620">
        <v>2</v>
      </c>
      <c r="I9620">
        <v>0</v>
      </c>
      <c r="J9620">
        <v>2</v>
      </c>
      <c r="N9620">
        <v>0</v>
      </c>
      <c r="O9620">
        <v>0</v>
      </c>
      <c r="S9620">
        <v>0</v>
      </c>
      <c r="T9620">
        <v>0</v>
      </c>
    </row>
    <row r="9621" spans="1:21" x14ac:dyDescent="0.25">
      <c r="A9621" t="s">
        <v>38</v>
      </c>
      <c r="B9621">
        <v>3750</v>
      </c>
      <c r="D9621">
        <v>12</v>
      </c>
      <c r="E9621">
        <v>12</v>
      </c>
      <c r="F9621">
        <v>12</v>
      </c>
      <c r="I9621">
        <v>12</v>
      </c>
      <c r="J9621">
        <v>12</v>
      </c>
      <c r="K9621">
        <v>12</v>
      </c>
      <c r="N9621">
        <v>12</v>
      </c>
      <c r="O9621">
        <v>12</v>
      </c>
      <c r="P9621">
        <v>12</v>
      </c>
      <c r="S9621">
        <v>12</v>
      </c>
      <c r="T9621">
        <v>12</v>
      </c>
      <c r="U9621">
        <v>12</v>
      </c>
    </row>
    <row r="9622" spans="1:21" x14ac:dyDescent="0.25">
      <c r="A9622" t="s">
        <v>39</v>
      </c>
      <c r="B9622">
        <v>3750</v>
      </c>
      <c r="D9622">
        <v>230</v>
      </c>
      <c r="I9622">
        <v>225</v>
      </c>
      <c r="N9622">
        <v>105</v>
      </c>
      <c r="P9622">
        <v>105</v>
      </c>
      <c r="S9622">
        <v>165</v>
      </c>
      <c r="U9622">
        <v>125</v>
      </c>
    </row>
    <row r="9623" spans="1:21" x14ac:dyDescent="0.25">
      <c r="A9623" t="s">
        <v>694</v>
      </c>
      <c r="B9623">
        <v>3750</v>
      </c>
      <c r="D9623">
        <v>25</v>
      </c>
      <c r="I9623">
        <v>25</v>
      </c>
      <c r="N9623">
        <v>25</v>
      </c>
      <c r="P9623">
        <v>25</v>
      </c>
      <c r="S9623">
        <v>25</v>
      </c>
      <c r="U9623">
        <v>25</v>
      </c>
    </row>
    <row r="9624" spans="1:21" x14ac:dyDescent="0.25">
      <c r="A9624" t="s">
        <v>40</v>
      </c>
      <c r="B9624">
        <v>3750</v>
      </c>
      <c r="D9624">
        <v>1</v>
      </c>
      <c r="I9624">
        <v>1</v>
      </c>
      <c r="N9624">
        <v>1</v>
      </c>
      <c r="P9624">
        <v>1</v>
      </c>
      <c r="S9624">
        <v>1</v>
      </c>
      <c r="U9624">
        <v>1</v>
      </c>
    </row>
    <row r="9625" spans="1:21" x14ac:dyDescent="0.25">
      <c r="A9625" t="s">
        <v>41</v>
      </c>
      <c r="B9625">
        <v>3750</v>
      </c>
    </row>
    <row r="9626" spans="1:21" x14ac:dyDescent="0.25">
      <c r="A9626" t="s">
        <v>42</v>
      </c>
      <c r="B9626">
        <v>3750</v>
      </c>
      <c r="E9626">
        <v>40</v>
      </c>
      <c r="J9626">
        <v>30</v>
      </c>
      <c r="O9626">
        <v>40</v>
      </c>
      <c r="T9626">
        <v>40</v>
      </c>
    </row>
    <row r="9627" spans="1:21" x14ac:dyDescent="0.25">
      <c r="A9627" t="s">
        <v>45</v>
      </c>
      <c r="B9627">
        <v>3750</v>
      </c>
      <c r="E9627">
        <v>1</v>
      </c>
      <c r="J9627">
        <v>1</v>
      </c>
      <c r="O9627">
        <v>2</v>
      </c>
      <c r="T9627">
        <v>2</v>
      </c>
    </row>
    <row r="9628" spans="1:21" x14ac:dyDescent="0.25">
      <c r="A9628" t="s">
        <v>46</v>
      </c>
      <c r="B9628">
        <v>3750</v>
      </c>
      <c r="D9628">
        <v>1</v>
      </c>
      <c r="I9628">
        <v>1</v>
      </c>
      <c r="N9628">
        <v>2</v>
      </c>
      <c r="P9628">
        <v>2</v>
      </c>
      <c r="S9628">
        <v>2</v>
      </c>
      <c r="U9628">
        <v>2</v>
      </c>
    </row>
    <row r="9629" spans="1:21" x14ac:dyDescent="0.25">
      <c r="A9629" t="s">
        <v>49</v>
      </c>
      <c r="B9629">
        <v>3750</v>
      </c>
      <c r="D9629">
        <v>3.2</v>
      </c>
      <c r="E9629">
        <v>3.2</v>
      </c>
      <c r="F9629">
        <v>3</v>
      </c>
      <c r="I9629">
        <v>3.2</v>
      </c>
      <c r="J9629">
        <v>3.2</v>
      </c>
      <c r="K9629">
        <v>3</v>
      </c>
      <c r="N9629">
        <v>3.6</v>
      </c>
      <c r="O9629">
        <v>3.6</v>
      </c>
      <c r="P9629">
        <v>3.6</v>
      </c>
      <c r="S9629">
        <v>3.6</v>
      </c>
      <c r="T9629">
        <v>3.6</v>
      </c>
      <c r="U9629">
        <v>3.6</v>
      </c>
    </row>
    <row r="9630" spans="1:21" x14ac:dyDescent="0.25">
      <c r="A9630" t="s">
        <v>695</v>
      </c>
      <c r="B9630">
        <v>3750</v>
      </c>
      <c r="D9630">
        <v>-2.2999999999999998</v>
      </c>
      <c r="E9630">
        <v>-2.2999999999999998</v>
      </c>
      <c r="F9630">
        <v>-1</v>
      </c>
      <c r="I9630">
        <v>-2.2999999999999998</v>
      </c>
      <c r="J9630">
        <v>-2.2999999999999998</v>
      </c>
      <c r="K9630">
        <v>-1</v>
      </c>
      <c r="N9630">
        <v>-2.9</v>
      </c>
      <c r="O9630">
        <v>-2.9</v>
      </c>
      <c r="P9630">
        <v>-2.9</v>
      </c>
      <c r="S9630">
        <v>-2.9</v>
      </c>
      <c r="T9630">
        <v>-2.9</v>
      </c>
      <c r="U9630">
        <v>-2.9</v>
      </c>
    </row>
    <row r="9631" spans="1:21" x14ac:dyDescent="0.25">
      <c r="A9631" t="s">
        <v>48</v>
      </c>
      <c r="B9631">
        <v>3750</v>
      </c>
      <c r="D9631">
        <v>1900</v>
      </c>
      <c r="E9631">
        <v>1900</v>
      </c>
      <c r="F9631">
        <v>1900</v>
      </c>
      <c r="I9631">
        <v>1900</v>
      </c>
      <c r="J9631">
        <v>1900</v>
      </c>
      <c r="K9631">
        <v>1900</v>
      </c>
      <c r="N9631">
        <v>1900</v>
      </c>
      <c r="O9631">
        <v>1900</v>
      </c>
      <c r="P9631">
        <v>1900</v>
      </c>
      <c r="S9631">
        <v>1900</v>
      </c>
      <c r="T9631">
        <v>1900</v>
      </c>
      <c r="U9631">
        <v>1900</v>
      </c>
    </row>
    <row r="9632" spans="1:21" x14ac:dyDescent="0.25">
      <c r="A9632" t="s">
        <v>696</v>
      </c>
      <c r="B9632">
        <v>3750</v>
      </c>
      <c r="D9632">
        <v>1770</v>
      </c>
      <c r="E9632">
        <v>5029</v>
      </c>
      <c r="F9632">
        <v>0</v>
      </c>
      <c r="I9632">
        <v>1770</v>
      </c>
      <c r="J9632">
        <v>5045</v>
      </c>
      <c r="K9632">
        <v>0</v>
      </c>
      <c r="N9632">
        <v>1770</v>
      </c>
      <c r="O9632">
        <v>1863</v>
      </c>
      <c r="P9632">
        <v>1583</v>
      </c>
      <c r="S9632">
        <v>1770</v>
      </c>
      <c r="T9632">
        <v>1863</v>
      </c>
      <c r="U9632">
        <v>1583</v>
      </c>
    </row>
    <row r="9633" spans="1:21" x14ac:dyDescent="0.25">
      <c r="A9633" t="s">
        <v>50</v>
      </c>
      <c r="B9633">
        <v>3750</v>
      </c>
      <c r="D9633">
        <v>479</v>
      </c>
      <c r="E9633">
        <v>5029</v>
      </c>
      <c r="F9633">
        <v>0</v>
      </c>
      <c r="I9633">
        <v>272</v>
      </c>
      <c r="J9633">
        <v>5045</v>
      </c>
      <c r="K9633">
        <v>0</v>
      </c>
      <c r="N9633">
        <v>1345</v>
      </c>
      <c r="O9633">
        <v>1863</v>
      </c>
      <c r="P9633">
        <v>1583</v>
      </c>
      <c r="S9633">
        <v>1345</v>
      </c>
      <c r="T9633">
        <v>1863</v>
      </c>
      <c r="U9633">
        <v>1583</v>
      </c>
    </row>
    <row r="9634" spans="1:21" x14ac:dyDescent="0.25">
      <c r="A9634" t="s">
        <v>697</v>
      </c>
      <c r="B9634">
        <v>3750</v>
      </c>
      <c r="D9634">
        <v>1</v>
      </c>
      <c r="E9634">
        <v>1</v>
      </c>
      <c r="F9634">
        <v>1</v>
      </c>
      <c r="I9634">
        <v>1</v>
      </c>
      <c r="J9634">
        <v>1</v>
      </c>
      <c r="K9634">
        <v>1</v>
      </c>
      <c r="N9634">
        <v>1</v>
      </c>
      <c r="O9634">
        <v>1</v>
      </c>
      <c r="P9634">
        <v>1</v>
      </c>
      <c r="S9634">
        <v>1</v>
      </c>
      <c r="T9634">
        <v>1</v>
      </c>
      <c r="U9634">
        <v>1</v>
      </c>
    </row>
    <row r="9635" spans="1:21" x14ac:dyDescent="0.25">
      <c r="A9635" t="s">
        <v>51</v>
      </c>
      <c r="B9635">
        <v>3750</v>
      </c>
      <c r="D9635">
        <v>0</v>
      </c>
      <c r="E9635">
        <v>20</v>
      </c>
      <c r="F9635">
        <v>0</v>
      </c>
      <c r="I9635">
        <v>0</v>
      </c>
      <c r="J9635">
        <v>14</v>
      </c>
      <c r="K9635">
        <v>0</v>
      </c>
      <c r="N9635">
        <v>0</v>
      </c>
      <c r="O9635">
        <v>0</v>
      </c>
      <c r="P9635">
        <v>54</v>
      </c>
      <c r="S9635">
        <v>0</v>
      </c>
      <c r="T9635">
        <v>0</v>
      </c>
      <c r="U9635">
        <v>57</v>
      </c>
    </row>
    <row r="9636" spans="1:21" x14ac:dyDescent="0.25">
      <c r="A9636" t="s">
        <v>53</v>
      </c>
      <c r="B9636">
        <v>3750</v>
      </c>
      <c r="D9636">
        <v>50</v>
      </c>
      <c r="E9636">
        <v>1300</v>
      </c>
      <c r="F9636">
        <v>100</v>
      </c>
      <c r="I9636">
        <v>100</v>
      </c>
      <c r="J9636">
        <v>900</v>
      </c>
      <c r="K9636">
        <v>50</v>
      </c>
      <c r="N9636">
        <v>100</v>
      </c>
      <c r="O9636">
        <v>50</v>
      </c>
      <c r="P9636">
        <v>50</v>
      </c>
      <c r="S9636">
        <v>50</v>
      </c>
      <c r="T9636">
        <v>50</v>
      </c>
      <c r="U9636">
        <v>150</v>
      </c>
    </row>
    <row r="9637" spans="1:21" x14ac:dyDescent="0.25">
      <c r="A9637" t="s">
        <v>54</v>
      </c>
      <c r="B9637">
        <v>3750</v>
      </c>
      <c r="D9637">
        <v>0</v>
      </c>
      <c r="E9637">
        <v>0</v>
      </c>
      <c r="F9637">
        <v>0</v>
      </c>
      <c r="I9637">
        <v>0</v>
      </c>
      <c r="J9637">
        <v>0</v>
      </c>
      <c r="K9637">
        <v>0</v>
      </c>
      <c r="N9637">
        <v>0</v>
      </c>
      <c r="O9637">
        <v>0</v>
      </c>
      <c r="P9637">
        <v>0</v>
      </c>
      <c r="S9637">
        <v>0</v>
      </c>
      <c r="T9637">
        <v>0</v>
      </c>
      <c r="U9637">
        <v>0</v>
      </c>
    </row>
    <row r="9638" spans="1:21" x14ac:dyDescent="0.25">
      <c r="A9638" t="s">
        <v>55</v>
      </c>
      <c r="B9638">
        <v>3750</v>
      </c>
      <c r="D9638">
        <v>0</v>
      </c>
      <c r="E9638">
        <v>0</v>
      </c>
      <c r="F9638">
        <v>0</v>
      </c>
      <c r="I9638">
        <v>0</v>
      </c>
      <c r="J9638">
        <v>0</v>
      </c>
      <c r="K9638">
        <v>0</v>
      </c>
      <c r="N9638">
        <v>0</v>
      </c>
      <c r="O9638">
        <v>0</v>
      </c>
      <c r="P9638">
        <v>0</v>
      </c>
      <c r="S9638">
        <v>0</v>
      </c>
      <c r="T9638">
        <v>0</v>
      </c>
      <c r="U9638">
        <v>0</v>
      </c>
    </row>
    <row r="9639" spans="1:21" x14ac:dyDescent="0.25">
      <c r="A9639" t="s">
        <v>56</v>
      </c>
      <c r="B9639">
        <v>3750</v>
      </c>
      <c r="D9639">
        <v>0.92</v>
      </c>
      <c r="E9639">
        <v>0.92</v>
      </c>
      <c r="F9639">
        <v>0.92</v>
      </c>
      <c r="I9639">
        <v>0.92</v>
      </c>
      <c r="J9639">
        <v>0.92</v>
      </c>
      <c r="K9639">
        <v>0.92</v>
      </c>
      <c r="N9639">
        <v>0.92</v>
      </c>
      <c r="O9639">
        <v>0.92</v>
      </c>
      <c r="P9639">
        <v>0.92</v>
      </c>
      <c r="S9639">
        <v>0.92</v>
      </c>
      <c r="T9639">
        <v>0.92</v>
      </c>
      <c r="U9639">
        <v>0.92</v>
      </c>
    </row>
    <row r="9640" spans="1:21" x14ac:dyDescent="0.25">
      <c r="A9640" t="s">
        <v>57</v>
      </c>
      <c r="B9640">
        <v>3750</v>
      </c>
      <c r="D9640">
        <v>100</v>
      </c>
      <c r="E9640">
        <v>100</v>
      </c>
      <c r="F9640">
        <v>100</v>
      </c>
      <c r="I9640">
        <v>100</v>
      </c>
      <c r="J9640">
        <v>100</v>
      </c>
      <c r="K9640">
        <v>100</v>
      </c>
      <c r="N9640">
        <v>100</v>
      </c>
      <c r="O9640">
        <v>100</v>
      </c>
      <c r="P9640">
        <v>100</v>
      </c>
      <c r="S9640">
        <v>100</v>
      </c>
      <c r="T9640">
        <v>100</v>
      </c>
      <c r="U9640">
        <v>100</v>
      </c>
    </row>
    <row r="9641" spans="1:21" x14ac:dyDescent="0.25">
      <c r="A9641" t="s">
        <v>58</v>
      </c>
      <c r="B9641">
        <v>3750</v>
      </c>
      <c r="D9641">
        <v>2</v>
      </c>
      <c r="E9641">
        <v>2</v>
      </c>
      <c r="F9641">
        <v>2</v>
      </c>
      <c r="I9641">
        <v>2</v>
      </c>
      <c r="J9641">
        <v>2</v>
      </c>
      <c r="K9641">
        <v>2</v>
      </c>
      <c r="N9641">
        <v>2</v>
      </c>
      <c r="O9641">
        <v>2</v>
      </c>
      <c r="P9641">
        <v>2</v>
      </c>
      <c r="S9641">
        <v>2</v>
      </c>
      <c r="T9641">
        <v>2</v>
      </c>
      <c r="U9641">
        <v>2</v>
      </c>
    </row>
    <row r="9642" spans="1:21" x14ac:dyDescent="0.25">
      <c r="A9642" t="s">
        <v>59</v>
      </c>
      <c r="B9642">
        <v>3750</v>
      </c>
      <c r="D9642">
        <v>0</v>
      </c>
      <c r="E9642">
        <v>0</v>
      </c>
      <c r="F9642">
        <v>0</v>
      </c>
      <c r="I9642">
        <v>0</v>
      </c>
      <c r="J9642">
        <v>0</v>
      </c>
      <c r="K9642">
        <v>0</v>
      </c>
      <c r="N9642">
        <v>0</v>
      </c>
      <c r="O9642">
        <v>0</v>
      </c>
      <c r="P9642">
        <v>0</v>
      </c>
      <c r="S9642">
        <v>0</v>
      </c>
      <c r="T9642">
        <v>0</v>
      </c>
      <c r="U9642">
        <v>0</v>
      </c>
    </row>
    <row r="9643" spans="1:21" x14ac:dyDescent="0.25">
      <c r="A9643" t="s">
        <v>698</v>
      </c>
      <c r="B9643">
        <v>3750</v>
      </c>
      <c r="E9643">
        <v>0</v>
      </c>
      <c r="J9643">
        <v>0</v>
      </c>
      <c r="O9643">
        <v>0</v>
      </c>
      <c r="T9643">
        <v>0</v>
      </c>
    </row>
    <row r="9644" spans="1:21" x14ac:dyDescent="0.25">
      <c r="A9644" t="s">
        <v>677</v>
      </c>
      <c r="B9644">
        <v>3750</v>
      </c>
      <c r="E9644">
        <v>1340</v>
      </c>
      <c r="J9644">
        <v>1330</v>
      </c>
      <c r="O9644">
        <v>1552</v>
      </c>
      <c r="T9644">
        <v>880</v>
      </c>
    </row>
    <row r="9645" spans="1:21" x14ac:dyDescent="0.25">
      <c r="A9645" t="s">
        <v>78</v>
      </c>
      <c r="B9645">
        <v>3750</v>
      </c>
      <c r="E9645">
        <v>22.8</v>
      </c>
      <c r="J9645">
        <v>30.2</v>
      </c>
      <c r="O9645">
        <v>26.5</v>
      </c>
      <c r="T9645">
        <v>15</v>
      </c>
    </row>
    <row r="9646" spans="1:21" x14ac:dyDescent="0.25">
      <c r="A9646" t="s">
        <v>699</v>
      </c>
      <c r="B9646">
        <v>3750</v>
      </c>
      <c r="F9646">
        <v>0</v>
      </c>
      <c r="K9646">
        <v>0</v>
      </c>
      <c r="P9646">
        <v>0</v>
      </c>
      <c r="U9646">
        <v>0</v>
      </c>
    </row>
    <row r="9647" spans="1:21" x14ac:dyDescent="0.25">
      <c r="A9647" t="s">
        <v>700</v>
      </c>
      <c r="B9647">
        <v>3750</v>
      </c>
      <c r="D9647">
        <v>0</v>
      </c>
      <c r="E9647">
        <v>0</v>
      </c>
      <c r="F9647">
        <v>1</v>
      </c>
      <c r="I9647">
        <v>0</v>
      </c>
      <c r="J9647">
        <v>0</v>
      </c>
      <c r="K9647">
        <v>1</v>
      </c>
      <c r="N9647">
        <v>0</v>
      </c>
      <c r="O9647">
        <v>0</v>
      </c>
      <c r="P9647">
        <v>1</v>
      </c>
      <c r="S9647">
        <v>0</v>
      </c>
      <c r="T9647">
        <v>0</v>
      </c>
      <c r="U9647">
        <v>1</v>
      </c>
    </row>
    <row r="9648" spans="1:21" x14ac:dyDescent="0.25">
      <c r="A9648" t="s">
        <v>701</v>
      </c>
      <c r="B9648">
        <v>3750</v>
      </c>
      <c r="D9648">
        <v>0</v>
      </c>
      <c r="E9648">
        <v>0</v>
      </c>
      <c r="F9648">
        <v>0</v>
      </c>
      <c r="I9648">
        <v>0</v>
      </c>
      <c r="J9648">
        <v>0</v>
      </c>
      <c r="K9648">
        <v>0</v>
      </c>
      <c r="N9648">
        <v>0</v>
      </c>
      <c r="O9648">
        <v>0</v>
      </c>
      <c r="P9648">
        <v>0</v>
      </c>
      <c r="S9648">
        <v>0</v>
      </c>
      <c r="T9648">
        <v>0</v>
      </c>
      <c r="U9648">
        <v>0</v>
      </c>
    </row>
    <row r="9649" spans="1:21" x14ac:dyDescent="0.25">
      <c r="A9649" t="s">
        <v>52</v>
      </c>
      <c r="B9649">
        <v>3750</v>
      </c>
      <c r="D9649">
        <v>1</v>
      </c>
      <c r="E9649">
        <v>1</v>
      </c>
      <c r="F9649">
        <v>1</v>
      </c>
      <c r="I9649">
        <v>1</v>
      </c>
      <c r="J9649">
        <v>1</v>
      </c>
      <c r="K9649">
        <v>1</v>
      </c>
      <c r="N9649">
        <v>1</v>
      </c>
      <c r="O9649">
        <v>1</v>
      </c>
      <c r="P9649">
        <v>1</v>
      </c>
      <c r="S9649">
        <v>1</v>
      </c>
      <c r="T9649">
        <v>1</v>
      </c>
      <c r="U9649">
        <v>1</v>
      </c>
    </row>
    <row r="9650" spans="1:21" x14ac:dyDescent="0.25">
      <c r="A9650" t="s">
        <v>702</v>
      </c>
      <c r="B9650">
        <v>3750</v>
      </c>
      <c r="D9650">
        <v>15</v>
      </c>
      <c r="E9650">
        <v>60</v>
      </c>
      <c r="F9650">
        <v>9</v>
      </c>
      <c r="I9650">
        <v>15</v>
      </c>
      <c r="J9650">
        <v>60</v>
      </c>
      <c r="K9650">
        <v>9</v>
      </c>
      <c r="N9650">
        <v>15</v>
      </c>
      <c r="O9650">
        <v>60</v>
      </c>
      <c r="P9650">
        <v>9</v>
      </c>
      <c r="S9650">
        <v>15</v>
      </c>
      <c r="T9650">
        <v>60</v>
      </c>
      <c r="U9650">
        <v>9</v>
      </c>
    </row>
    <row r="9651" spans="1:21" x14ac:dyDescent="0.25">
      <c r="A9651" t="s">
        <v>43</v>
      </c>
      <c r="B9651">
        <v>3750</v>
      </c>
      <c r="D9651">
        <v>0</v>
      </c>
      <c r="E9651">
        <v>0</v>
      </c>
      <c r="I9651">
        <v>0</v>
      </c>
      <c r="J9651">
        <v>0</v>
      </c>
      <c r="N9651">
        <v>40</v>
      </c>
      <c r="O9651">
        <v>35</v>
      </c>
      <c r="P9651">
        <v>26</v>
      </c>
      <c r="S9651">
        <v>35</v>
      </c>
      <c r="T9651">
        <v>35</v>
      </c>
      <c r="U9651">
        <v>26</v>
      </c>
    </row>
    <row r="9652" spans="1:21" x14ac:dyDescent="0.25">
      <c r="A9652" t="s">
        <v>44</v>
      </c>
      <c r="B9652">
        <v>3750</v>
      </c>
      <c r="D9652">
        <v>0</v>
      </c>
      <c r="E9652">
        <v>0</v>
      </c>
      <c r="I9652">
        <v>0</v>
      </c>
      <c r="J9652">
        <v>0</v>
      </c>
      <c r="N9652">
        <v>0</v>
      </c>
      <c r="O9652">
        <v>5</v>
      </c>
      <c r="P9652">
        <v>20</v>
      </c>
      <c r="S9652">
        <v>5</v>
      </c>
      <c r="T9652">
        <v>5</v>
      </c>
      <c r="U9652">
        <v>20</v>
      </c>
    </row>
    <row r="9653" spans="1:21" x14ac:dyDescent="0.25">
      <c r="A9653" t="s">
        <v>47</v>
      </c>
      <c r="B9653">
        <v>3750</v>
      </c>
      <c r="D9653">
        <v>1</v>
      </c>
      <c r="E9653">
        <v>1</v>
      </c>
      <c r="I9653">
        <v>1</v>
      </c>
      <c r="J9653">
        <v>1</v>
      </c>
      <c r="N9653">
        <v>2</v>
      </c>
      <c r="O9653">
        <v>2</v>
      </c>
      <c r="P9653">
        <v>2</v>
      </c>
      <c r="S9653">
        <v>2</v>
      </c>
      <c r="T9653">
        <v>2</v>
      </c>
      <c r="U9653">
        <v>2</v>
      </c>
    </row>
    <row r="9654" spans="1:21" x14ac:dyDescent="0.25">
      <c r="A9654" t="s">
        <v>703</v>
      </c>
      <c r="B9654">
        <v>3750</v>
      </c>
      <c r="D9654">
        <v>0</v>
      </c>
      <c r="E9654">
        <v>0</v>
      </c>
      <c r="I9654">
        <v>0</v>
      </c>
      <c r="J9654">
        <v>0</v>
      </c>
      <c r="N9654">
        <v>0</v>
      </c>
      <c r="O9654">
        <v>0</v>
      </c>
      <c r="P9654">
        <v>0</v>
      </c>
      <c r="S9654">
        <v>0</v>
      </c>
      <c r="T9654">
        <v>0</v>
      </c>
      <c r="U9654">
        <v>0</v>
      </c>
    </row>
    <row r="9655" spans="1:21" x14ac:dyDescent="0.25">
      <c r="A9655" t="s">
        <v>704</v>
      </c>
      <c r="B9655">
        <v>3750</v>
      </c>
      <c r="D9655">
        <v>0</v>
      </c>
      <c r="E9655">
        <v>0</v>
      </c>
      <c r="I9655">
        <v>0</v>
      </c>
      <c r="J9655">
        <v>0</v>
      </c>
      <c r="N9655">
        <v>0</v>
      </c>
      <c r="O9655">
        <v>0</v>
      </c>
      <c r="P9655">
        <v>0</v>
      </c>
      <c r="S9655">
        <v>0</v>
      </c>
      <c r="T9655">
        <v>0</v>
      </c>
      <c r="U9655">
        <v>0</v>
      </c>
    </row>
    <row r="9656" spans="1:21" x14ac:dyDescent="0.25">
      <c r="A9656" t="s">
        <v>705</v>
      </c>
      <c r="B9656">
        <v>3750</v>
      </c>
      <c r="D9656">
        <v>0</v>
      </c>
      <c r="E9656">
        <v>0</v>
      </c>
      <c r="I9656">
        <v>0</v>
      </c>
      <c r="J9656">
        <v>0</v>
      </c>
      <c r="N9656">
        <v>0</v>
      </c>
      <c r="O9656">
        <v>0</v>
      </c>
      <c r="P9656">
        <v>0</v>
      </c>
      <c r="S9656">
        <v>0</v>
      </c>
      <c r="T9656">
        <v>0</v>
      </c>
      <c r="U9656">
        <v>0</v>
      </c>
    </row>
    <row r="9657" spans="1:21" x14ac:dyDescent="0.25">
      <c r="A9657" t="s">
        <v>706</v>
      </c>
      <c r="B9657">
        <v>3750</v>
      </c>
      <c r="D9657">
        <v>0</v>
      </c>
      <c r="E9657">
        <v>0</v>
      </c>
      <c r="I9657">
        <v>0</v>
      </c>
      <c r="J9657">
        <v>0</v>
      </c>
      <c r="N9657">
        <v>0</v>
      </c>
      <c r="O9657">
        <v>0</v>
      </c>
      <c r="P9657">
        <v>0</v>
      </c>
      <c r="S9657">
        <v>0</v>
      </c>
      <c r="T9657">
        <v>0</v>
      </c>
      <c r="U9657">
        <v>0</v>
      </c>
    </row>
    <row r="9658" spans="1:21" x14ac:dyDescent="0.25">
      <c r="A9658" t="s">
        <v>707</v>
      </c>
      <c r="B9658">
        <v>3750</v>
      </c>
      <c r="D9658">
        <v>0</v>
      </c>
      <c r="E9658">
        <v>0</v>
      </c>
      <c r="I9658">
        <v>0</v>
      </c>
      <c r="J9658">
        <v>0</v>
      </c>
      <c r="N9658">
        <v>1</v>
      </c>
      <c r="O9658">
        <v>1</v>
      </c>
      <c r="P9658">
        <v>1</v>
      </c>
      <c r="S9658">
        <v>1</v>
      </c>
      <c r="T9658">
        <v>1</v>
      </c>
      <c r="U9658">
        <v>1</v>
      </c>
    </row>
    <row r="9659" spans="1:21" x14ac:dyDescent="0.25">
      <c r="A9659" t="s">
        <v>708</v>
      </c>
      <c r="B9659">
        <v>3750</v>
      </c>
      <c r="N9659">
        <v>0</v>
      </c>
      <c r="O9659">
        <v>5</v>
      </c>
      <c r="P9659">
        <v>20</v>
      </c>
      <c r="S9659">
        <v>5</v>
      </c>
      <c r="T9659">
        <v>5</v>
      </c>
      <c r="U9659">
        <v>20</v>
      </c>
    </row>
    <row r="9660" spans="1:21" x14ac:dyDescent="0.25">
      <c r="A9660" t="s">
        <v>709</v>
      </c>
      <c r="B9660">
        <v>3750</v>
      </c>
      <c r="N9660">
        <v>40</v>
      </c>
      <c r="O9660">
        <v>30</v>
      </c>
      <c r="P9660">
        <v>6</v>
      </c>
      <c r="S9660">
        <v>30</v>
      </c>
      <c r="T9660">
        <v>30</v>
      </c>
      <c r="U9660">
        <v>6</v>
      </c>
    </row>
    <row r="9661" spans="1:21" x14ac:dyDescent="0.25">
      <c r="A9661" t="s">
        <v>710</v>
      </c>
      <c r="B9661">
        <v>3750</v>
      </c>
      <c r="N9661">
        <v>3</v>
      </c>
      <c r="O9661">
        <v>3</v>
      </c>
      <c r="P9661">
        <v>3</v>
      </c>
      <c r="S9661">
        <v>3</v>
      </c>
      <c r="T9661">
        <v>3</v>
      </c>
      <c r="U9661">
        <v>3</v>
      </c>
    </row>
    <row r="9662" spans="1:21" x14ac:dyDescent="0.25">
      <c r="A9662" t="s">
        <v>711</v>
      </c>
      <c r="B9662">
        <v>3750</v>
      </c>
      <c r="N9662">
        <v>0</v>
      </c>
      <c r="O9662">
        <v>0</v>
      </c>
      <c r="P9662">
        <v>0</v>
      </c>
      <c r="S9662">
        <v>0</v>
      </c>
      <c r="T9662">
        <v>0</v>
      </c>
      <c r="U9662">
        <v>0</v>
      </c>
    </row>
    <row r="9663" spans="1:21" x14ac:dyDescent="0.25">
      <c r="A9663" t="s">
        <v>712</v>
      </c>
      <c r="B9663">
        <v>3750</v>
      </c>
      <c r="N9663">
        <v>0</v>
      </c>
      <c r="O9663">
        <v>0</v>
      </c>
      <c r="P9663">
        <v>0</v>
      </c>
      <c r="S9663">
        <v>0</v>
      </c>
      <c r="T9663">
        <v>0</v>
      </c>
      <c r="U9663">
        <v>0</v>
      </c>
    </row>
    <row r="9664" spans="1:21" x14ac:dyDescent="0.25">
      <c r="A9664" t="s">
        <v>713</v>
      </c>
      <c r="B9664">
        <v>3750</v>
      </c>
      <c r="N9664">
        <v>0</v>
      </c>
      <c r="O9664">
        <v>0</v>
      </c>
      <c r="P9664">
        <v>0</v>
      </c>
      <c r="S9664">
        <v>0</v>
      </c>
      <c r="T9664">
        <v>0</v>
      </c>
      <c r="U9664">
        <v>0</v>
      </c>
    </row>
    <row r="9665" spans="1:21" x14ac:dyDescent="0.25">
      <c r="A9665" t="s">
        <v>718</v>
      </c>
      <c r="B9665">
        <v>3750</v>
      </c>
      <c r="E9665">
        <v>0</v>
      </c>
      <c r="J9665">
        <v>0</v>
      </c>
      <c r="O9665">
        <v>0</v>
      </c>
      <c r="T9665">
        <v>0</v>
      </c>
    </row>
    <row r="9666" spans="1:21" x14ac:dyDescent="0.25">
      <c r="A9666" t="s">
        <v>405</v>
      </c>
      <c r="B9666">
        <v>3750</v>
      </c>
      <c r="E9666">
        <v>0</v>
      </c>
    </row>
    <row r="9667" spans="1:21" x14ac:dyDescent="0.25">
      <c r="A9667" t="s">
        <v>719</v>
      </c>
      <c r="B9667">
        <v>3750</v>
      </c>
      <c r="D9667">
        <v>54</v>
      </c>
      <c r="E9667">
        <v>1522</v>
      </c>
      <c r="F9667">
        <v>0</v>
      </c>
      <c r="I9667">
        <v>109</v>
      </c>
      <c r="J9667">
        <v>1032</v>
      </c>
      <c r="K9667">
        <v>0</v>
      </c>
      <c r="N9667">
        <v>109</v>
      </c>
      <c r="O9667">
        <v>54</v>
      </c>
      <c r="P9667">
        <v>54</v>
      </c>
      <c r="S9667">
        <v>54</v>
      </c>
      <c r="T9667">
        <v>54</v>
      </c>
      <c r="U9667">
        <v>163</v>
      </c>
    </row>
    <row r="9668" spans="1:21" x14ac:dyDescent="0.25">
      <c r="A9668" t="s">
        <v>34</v>
      </c>
      <c r="B9668">
        <v>3775</v>
      </c>
      <c r="D9668">
        <v>3750</v>
      </c>
      <c r="E9668">
        <v>3750</v>
      </c>
      <c r="F9668">
        <v>3750</v>
      </c>
      <c r="I9668">
        <v>102</v>
      </c>
      <c r="J9668">
        <v>102</v>
      </c>
      <c r="K9668">
        <v>102</v>
      </c>
      <c r="N9668">
        <v>208</v>
      </c>
      <c r="O9668">
        <v>208</v>
      </c>
      <c r="P9668">
        <v>208</v>
      </c>
      <c r="S9668">
        <v>209</v>
      </c>
      <c r="T9668">
        <v>209</v>
      </c>
      <c r="U9668">
        <v>209</v>
      </c>
    </row>
    <row r="9669" spans="1:21" x14ac:dyDescent="0.25">
      <c r="A9669" t="s">
        <v>35</v>
      </c>
      <c r="B9669">
        <v>3775</v>
      </c>
      <c r="D9669">
        <v>208</v>
      </c>
      <c r="E9669">
        <v>102</v>
      </c>
      <c r="F9669">
        <v>209</v>
      </c>
      <c r="I9669">
        <v>209</v>
      </c>
      <c r="J9669">
        <v>3750</v>
      </c>
      <c r="K9669">
        <v>208</v>
      </c>
      <c r="N9669">
        <v>102</v>
      </c>
      <c r="O9669">
        <v>209</v>
      </c>
      <c r="P9669">
        <v>3750</v>
      </c>
      <c r="S9669">
        <v>3750</v>
      </c>
      <c r="T9669">
        <v>208</v>
      </c>
      <c r="U9669">
        <v>102</v>
      </c>
    </row>
    <row r="9670" spans="1:21" x14ac:dyDescent="0.25">
      <c r="A9670" t="s">
        <v>36</v>
      </c>
      <c r="B9670">
        <v>3775</v>
      </c>
      <c r="D9670">
        <v>1</v>
      </c>
      <c r="E9670">
        <v>3</v>
      </c>
      <c r="F9670">
        <v>0</v>
      </c>
      <c r="I9670">
        <v>1</v>
      </c>
      <c r="J9670">
        <v>3</v>
      </c>
      <c r="K9670">
        <v>0</v>
      </c>
      <c r="N9670">
        <v>1</v>
      </c>
      <c r="O9670">
        <v>1</v>
      </c>
      <c r="P9670">
        <v>0</v>
      </c>
      <c r="S9670">
        <v>1</v>
      </c>
      <c r="T9670">
        <v>1</v>
      </c>
      <c r="U9670">
        <v>0</v>
      </c>
    </row>
    <row r="9671" spans="1:21" x14ac:dyDescent="0.25">
      <c r="A9671" t="s">
        <v>37</v>
      </c>
      <c r="B9671">
        <v>3775</v>
      </c>
      <c r="D9671">
        <v>0</v>
      </c>
      <c r="E9671">
        <v>2</v>
      </c>
      <c r="I9671">
        <v>0</v>
      </c>
      <c r="J9671">
        <v>2</v>
      </c>
      <c r="N9671">
        <v>0</v>
      </c>
      <c r="O9671">
        <v>2</v>
      </c>
      <c r="S9671">
        <v>0</v>
      </c>
      <c r="T9671">
        <v>2</v>
      </c>
    </row>
    <row r="9672" spans="1:21" x14ac:dyDescent="0.25">
      <c r="A9672" t="s">
        <v>38</v>
      </c>
      <c r="B9672">
        <v>3775</v>
      </c>
      <c r="D9672">
        <v>12</v>
      </c>
      <c r="E9672">
        <v>12</v>
      </c>
      <c r="F9672">
        <v>12</v>
      </c>
      <c r="I9672">
        <v>12</v>
      </c>
      <c r="J9672">
        <v>12</v>
      </c>
      <c r="K9672">
        <v>12</v>
      </c>
      <c r="N9672">
        <v>12</v>
      </c>
      <c r="O9672">
        <v>12</v>
      </c>
      <c r="P9672">
        <v>12</v>
      </c>
      <c r="S9672">
        <v>12</v>
      </c>
      <c r="T9672">
        <v>12</v>
      </c>
      <c r="U9672">
        <v>12</v>
      </c>
    </row>
    <row r="9673" spans="1:21" x14ac:dyDescent="0.25">
      <c r="A9673" t="s">
        <v>39</v>
      </c>
      <c r="B9673">
        <v>3775</v>
      </c>
      <c r="D9673">
        <v>200</v>
      </c>
      <c r="I9673">
        <v>200</v>
      </c>
      <c r="N9673">
        <v>110</v>
      </c>
      <c r="S9673">
        <v>125</v>
      </c>
    </row>
    <row r="9674" spans="1:21" x14ac:dyDescent="0.25">
      <c r="A9674" t="s">
        <v>694</v>
      </c>
      <c r="B9674">
        <v>3775</v>
      </c>
      <c r="D9674">
        <v>25</v>
      </c>
      <c r="I9674">
        <v>25</v>
      </c>
      <c r="N9674">
        <v>25</v>
      </c>
      <c r="S9674">
        <v>25</v>
      </c>
    </row>
    <row r="9675" spans="1:21" x14ac:dyDescent="0.25">
      <c r="A9675" t="s">
        <v>40</v>
      </c>
      <c r="B9675">
        <v>3775</v>
      </c>
      <c r="D9675">
        <v>1</v>
      </c>
      <c r="I9675">
        <v>1</v>
      </c>
      <c r="N9675">
        <v>1</v>
      </c>
      <c r="S9675">
        <v>1</v>
      </c>
    </row>
    <row r="9676" spans="1:21" x14ac:dyDescent="0.25">
      <c r="A9676" t="s">
        <v>41</v>
      </c>
      <c r="B9676">
        <v>3775</v>
      </c>
    </row>
    <row r="9677" spans="1:21" x14ac:dyDescent="0.25">
      <c r="A9677" t="s">
        <v>42</v>
      </c>
      <c r="B9677">
        <v>3775</v>
      </c>
      <c r="E9677">
        <v>40</v>
      </c>
      <c r="J9677">
        <v>40</v>
      </c>
      <c r="O9677">
        <v>40</v>
      </c>
      <c r="T9677">
        <v>40</v>
      </c>
    </row>
    <row r="9678" spans="1:21" x14ac:dyDescent="0.25">
      <c r="A9678" t="s">
        <v>45</v>
      </c>
      <c r="B9678">
        <v>3775</v>
      </c>
      <c r="E9678">
        <v>4</v>
      </c>
      <c r="J9678">
        <v>8</v>
      </c>
      <c r="O9678">
        <v>6</v>
      </c>
      <c r="T9678">
        <v>2</v>
      </c>
    </row>
    <row r="9679" spans="1:21" x14ac:dyDescent="0.25">
      <c r="A9679" t="s">
        <v>46</v>
      </c>
      <c r="B9679">
        <v>3775</v>
      </c>
      <c r="D9679">
        <v>4</v>
      </c>
      <c r="I9679">
        <v>8</v>
      </c>
      <c r="N9679">
        <v>6</v>
      </c>
      <c r="S9679">
        <v>2</v>
      </c>
    </row>
    <row r="9680" spans="1:21" x14ac:dyDescent="0.25">
      <c r="A9680" t="s">
        <v>49</v>
      </c>
      <c r="B9680">
        <v>3775</v>
      </c>
      <c r="D9680">
        <v>5.5</v>
      </c>
      <c r="E9680">
        <v>5.5</v>
      </c>
      <c r="F9680">
        <v>4</v>
      </c>
      <c r="I9680">
        <v>5.5</v>
      </c>
      <c r="J9680">
        <v>5.5</v>
      </c>
      <c r="K9680">
        <v>4</v>
      </c>
      <c r="N9680">
        <v>6.5</v>
      </c>
      <c r="O9680">
        <v>6.5</v>
      </c>
      <c r="P9680">
        <v>4</v>
      </c>
      <c r="S9680">
        <v>6.5</v>
      </c>
      <c r="T9680">
        <v>6.5</v>
      </c>
      <c r="U9680">
        <v>4</v>
      </c>
    </row>
    <row r="9681" spans="1:21" x14ac:dyDescent="0.25">
      <c r="A9681" t="s">
        <v>695</v>
      </c>
      <c r="B9681">
        <v>3775</v>
      </c>
      <c r="D9681">
        <v>0</v>
      </c>
      <c r="E9681">
        <v>0</v>
      </c>
      <c r="F9681">
        <v>0</v>
      </c>
      <c r="I9681">
        <v>0</v>
      </c>
      <c r="J9681">
        <v>0</v>
      </c>
      <c r="K9681">
        <v>0</v>
      </c>
      <c r="N9681">
        <v>0</v>
      </c>
      <c r="O9681">
        <v>0</v>
      </c>
      <c r="P9681">
        <v>0</v>
      </c>
      <c r="S9681">
        <v>0</v>
      </c>
      <c r="T9681">
        <v>0</v>
      </c>
      <c r="U9681">
        <v>0</v>
      </c>
    </row>
    <row r="9682" spans="1:21" x14ac:dyDescent="0.25">
      <c r="A9682" t="s">
        <v>48</v>
      </c>
      <c r="B9682">
        <v>3775</v>
      </c>
      <c r="D9682">
        <v>1900</v>
      </c>
      <c r="E9682">
        <v>1900</v>
      </c>
      <c r="F9682">
        <v>1900</v>
      </c>
      <c r="I9682">
        <v>1900</v>
      </c>
      <c r="J9682">
        <v>1900</v>
      </c>
      <c r="K9682">
        <v>1900</v>
      </c>
      <c r="N9682">
        <v>1900</v>
      </c>
      <c r="O9682">
        <v>1900</v>
      </c>
      <c r="P9682">
        <v>1900</v>
      </c>
      <c r="S9682">
        <v>1900</v>
      </c>
      <c r="T9682">
        <v>1900</v>
      </c>
      <c r="U9682">
        <v>1900</v>
      </c>
    </row>
    <row r="9683" spans="1:21" x14ac:dyDescent="0.25">
      <c r="A9683" t="s">
        <v>696</v>
      </c>
      <c r="B9683">
        <v>3775</v>
      </c>
      <c r="D9683">
        <v>1863</v>
      </c>
      <c r="E9683">
        <v>5085</v>
      </c>
      <c r="F9683">
        <v>0</v>
      </c>
      <c r="I9683">
        <v>1863</v>
      </c>
      <c r="J9683">
        <v>5085</v>
      </c>
      <c r="K9683">
        <v>0</v>
      </c>
      <c r="N9683">
        <v>1863</v>
      </c>
      <c r="O9683">
        <v>1863</v>
      </c>
      <c r="P9683">
        <v>0</v>
      </c>
      <c r="S9683">
        <v>1863</v>
      </c>
      <c r="T9683">
        <v>1863</v>
      </c>
      <c r="U9683">
        <v>0</v>
      </c>
    </row>
    <row r="9684" spans="1:21" x14ac:dyDescent="0.25">
      <c r="A9684" t="s">
        <v>50</v>
      </c>
      <c r="B9684">
        <v>3775</v>
      </c>
      <c r="D9684">
        <v>1863</v>
      </c>
      <c r="E9684">
        <v>5085</v>
      </c>
      <c r="F9684">
        <v>0</v>
      </c>
      <c r="I9684">
        <v>1863</v>
      </c>
      <c r="J9684">
        <v>5085</v>
      </c>
      <c r="K9684">
        <v>0</v>
      </c>
      <c r="N9684">
        <v>1863</v>
      </c>
      <c r="O9684">
        <v>1863</v>
      </c>
      <c r="P9684">
        <v>0</v>
      </c>
      <c r="S9684">
        <v>1863</v>
      </c>
      <c r="T9684">
        <v>1863</v>
      </c>
      <c r="U9684">
        <v>0</v>
      </c>
    </row>
    <row r="9685" spans="1:21" x14ac:dyDescent="0.25">
      <c r="A9685" t="s">
        <v>697</v>
      </c>
      <c r="B9685">
        <v>3775</v>
      </c>
      <c r="D9685">
        <v>1</v>
      </c>
      <c r="E9685">
        <v>1</v>
      </c>
      <c r="F9685">
        <v>1</v>
      </c>
      <c r="I9685">
        <v>1</v>
      </c>
      <c r="J9685">
        <v>1</v>
      </c>
      <c r="K9685">
        <v>1</v>
      </c>
      <c r="N9685">
        <v>1</v>
      </c>
      <c r="O9685">
        <v>1</v>
      </c>
      <c r="P9685">
        <v>1</v>
      </c>
      <c r="S9685">
        <v>1</v>
      </c>
      <c r="T9685">
        <v>1</v>
      </c>
      <c r="U9685">
        <v>1</v>
      </c>
    </row>
    <row r="9686" spans="1:21" x14ac:dyDescent="0.25">
      <c r="A9686" t="s">
        <v>51</v>
      </c>
      <c r="B9686">
        <v>3775</v>
      </c>
      <c r="D9686">
        <v>0</v>
      </c>
      <c r="E9686">
        <v>0</v>
      </c>
      <c r="F9686">
        <v>0</v>
      </c>
      <c r="I9686">
        <v>0</v>
      </c>
      <c r="J9686">
        <v>0</v>
      </c>
      <c r="K9686">
        <v>0</v>
      </c>
      <c r="N9686">
        <v>0</v>
      </c>
      <c r="O9686">
        <v>0</v>
      </c>
      <c r="P9686">
        <v>0</v>
      </c>
      <c r="S9686">
        <v>0</v>
      </c>
      <c r="T9686">
        <v>0</v>
      </c>
      <c r="U9686">
        <v>0</v>
      </c>
    </row>
    <row r="9687" spans="1:21" x14ac:dyDescent="0.25">
      <c r="A9687" t="s">
        <v>53</v>
      </c>
      <c r="B9687">
        <v>3775</v>
      </c>
      <c r="D9687">
        <v>0</v>
      </c>
      <c r="E9687">
        <v>0</v>
      </c>
      <c r="F9687">
        <v>0</v>
      </c>
      <c r="I9687">
        <v>0</v>
      </c>
      <c r="J9687">
        <v>0</v>
      </c>
      <c r="K9687">
        <v>0</v>
      </c>
      <c r="N9687">
        <v>0</v>
      </c>
      <c r="O9687">
        <v>0</v>
      </c>
      <c r="P9687">
        <v>0</v>
      </c>
      <c r="S9687">
        <v>0</v>
      </c>
      <c r="T9687">
        <v>0</v>
      </c>
      <c r="U9687">
        <v>0</v>
      </c>
    </row>
    <row r="9688" spans="1:21" x14ac:dyDescent="0.25">
      <c r="A9688" t="s">
        <v>54</v>
      </c>
      <c r="B9688">
        <v>3775</v>
      </c>
      <c r="D9688">
        <v>0</v>
      </c>
      <c r="E9688">
        <v>0</v>
      </c>
      <c r="F9688">
        <v>0</v>
      </c>
      <c r="I9688">
        <v>0</v>
      </c>
      <c r="J9688">
        <v>0</v>
      </c>
      <c r="K9688">
        <v>0</v>
      </c>
      <c r="N9688">
        <v>0</v>
      </c>
      <c r="O9688">
        <v>0</v>
      </c>
      <c r="P9688">
        <v>0</v>
      </c>
      <c r="S9688">
        <v>0</v>
      </c>
      <c r="T9688">
        <v>0</v>
      </c>
      <c r="U9688">
        <v>0</v>
      </c>
    </row>
    <row r="9689" spans="1:21" x14ac:dyDescent="0.25">
      <c r="A9689" t="s">
        <v>55</v>
      </c>
      <c r="B9689">
        <v>3775</v>
      </c>
      <c r="D9689">
        <v>0</v>
      </c>
      <c r="E9689">
        <v>0</v>
      </c>
      <c r="F9689">
        <v>0</v>
      </c>
      <c r="I9689">
        <v>0</v>
      </c>
      <c r="J9689">
        <v>0</v>
      </c>
      <c r="K9689">
        <v>0</v>
      </c>
      <c r="N9689">
        <v>0</v>
      </c>
      <c r="O9689">
        <v>0</v>
      </c>
      <c r="P9689">
        <v>0</v>
      </c>
      <c r="S9689">
        <v>0</v>
      </c>
      <c r="T9689">
        <v>0</v>
      </c>
      <c r="U9689">
        <v>0</v>
      </c>
    </row>
    <row r="9690" spans="1:21" x14ac:dyDescent="0.25">
      <c r="A9690" t="s">
        <v>56</v>
      </c>
      <c r="B9690">
        <v>3775</v>
      </c>
      <c r="D9690">
        <v>0.92</v>
      </c>
      <c r="E9690">
        <v>0.92</v>
      </c>
      <c r="F9690">
        <v>0.92</v>
      </c>
      <c r="I9690">
        <v>0.92</v>
      </c>
      <c r="J9690">
        <v>0.92</v>
      </c>
      <c r="K9690">
        <v>0.92</v>
      </c>
      <c r="N9690">
        <v>0.92</v>
      </c>
      <c r="O9690">
        <v>0.92</v>
      </c>
      <c r="P9690">
        <v>0.92</v>
      </c>
      <c r="S9690">
        <v>0.92</v>
      </c>
      <c r="T9690">
        <v>0.92</v>
      </c>
      <c r="U9690">
        <v>0.92</v>
      </c>
    </row>
    <row r="9691" spans="1:21" x14ac:dyDescent="0.25">
      <c r="A9691" t="s">
        <v>57</v>
      </c>
      <c r="B9691">
        <v>3775</v>
      </c>
      <c r="D9691">
        <v>100</v>
      </c>
      <c r="E9691">
        <v>100</v>
      </c>
      <c r="F9691">
        <v>100</v>
      </c>
      <c r="I9691">
        <v>100</v>
      </c>
      <c r="J9691">
        <v>100</v>
      </c>
      <c r="K9691">
        <v>100</v>
      </c>
      <c r="N9691">
        <v>100</v>
      </c>
      <c r="O9691">
        <v>100</v>
      </c>
      <c r="P9691">
        <v>100</v>
      </c>
      <c r="S9691">
        <v>100</v>
      </c>
      <c r="T9691">
        <v>100</v>
      </c>
      <c r="U9691">
        <v>100</v>
      </c>
    </row>
    <row r="9692" spans="1:21" x14ac:dyDescent="0.25">
      <c r="A9692" t="s">
        <v>58</v>
      </c>
      <c r="B9692">
        <v>3775</v>
      </c>
      <c r="D9692">
        <v>2</v>
      </c>
      <c r="E9692">
        <v>2</v>
      </c>
      <c r="F9692">
        <v>2</v>
      </c>
      <c r="I9692">
        <v>2</v>
      </c>
      <c r="J9692">
        <v>2</v>
      </c>
      <c r="K9692">
        <v>2</v>
      </c>
      <c r="N9692">
        <v>2</v>
      </c>
      <c r="O9692">
        <v>2</v>
      </c>
      <c r="P9692">
        <v>2</v>
      </c>
      <c r="S9692">
        <v>2</v>
      </c>
      <c r="T9692">
        <v>2</v>
      </c>
      <c r="U9692">
        <v>2</v>
      </c>
    </row>
    <row r="9693" spans="1:21" x14ac:dyDescent="0.25">
      <c r="A9693" t="s">
        <v>59</v>
      </c>
      <c r="B9693">
        <v>3775</v>
      </c>
      <c r="D9693">
        <v>0</v>
      </c>
      <c r="E9693">
        <v>0</v>
      </c>
      <c r="F9693">
        <v>0</v>
      </c>
      <c r="I9693">
        <v>0</v>
      </c>
      <c r="J9693">
        <v>0</v>
      </c>
      <c r="K9693">
        <v>0</v>
      </c>
      <c r="N9693">
        <v>0</v>
      </c>
      <c r="O9693">
        <v>0</v>
      </c>
      <c r="P9693">
        <v>0</v>
      </c>
      <c r="S9693">
        <v>0</v>
      </c>
      <c r="T9693">
        <v>0</v>
      </c>
      <c r="U9693">
        <v>0</v>
      </c>
    </row>
    <row r="9694" spans="1:21" x14ac:dyDescent="0.25">
      <c r="A9694" t="s">
        <v>698</v>
      </c>
      <c r="B9694">
        <v>3775</v>
      </c>
      <c r="E9694">
        <v>0</v>
      </c>
      <c r="J9694">
        <v>0</v>
      </c>
      <c r="O9694">
        <v>0</v>
      </c>
      <c r="T9694">
        <v>0</v>
      </c>
    </row>
    <row r="9695" spans="1:21" x14ac:dyDescent="0.25">
      <c r="A9695" t="s">
        <v>677</v>
      </c>
      <c r="B9695">
        <v>3775</v>
      </c>
      <c r="E9695">
        <v>1330</v>
      </c>
      <c r="J9695">
        <v>1330</v>
      </c>
      <c r="O9695">
        <v>1039</v>
      </c>
      <c r="T9695">
        <v>869</v>
      </c>
    </row>
    <row r="9696" spans="1:21" x14ac:dyDescent="0.25">
      <c r="A9696" t="s">
        <v>78</v>
      </c>
      <c r="B9696">
        <v>3775</v>
      </c>
      <c r="E9696">
        <v>22.7</v>
      </c>
      <c r="J9696">
        <v>22.7</v>
      </c>
      <c r="O9696">
        <v>17.7</v>
      </c>
      <c r="T9696">
        <v>14.8</v>
      </c>
    </row>
    <row r="9697" spans="1:21" x14ac:dyDescent="0.25">
      <c r="A9697" t="s">
        <v>699</v>
      </c>
      <c r="B9697">
        <v>3775</v>
      </c>
      <c r="F9697">
        <v>0</v>
      </c>
      <c r="K9697">
        <v>0</v>
      </c>
      <c r="P9697">
        <v>0</v>
      </c>
      <c r="U9697">
        <v>0</v>
      </c>
    </row>
    <row r="9698" spans="1:21" x14ac:dyDescent="0.25">
      <c r="A9698" t="s">
        <v>700</v>
      </c>
      <c r="B9698">
        <v>3775</v>
      </c>
      <c r="D9698">
        <v>0</v>
      </c>
      <c r="E9698">
        <v>0</v>
      </c>
      <c r="F9698">
        <v>1</v>
      </c>
      <c r="I9698">
        <v>0</v>
      </c>
      <c r="J9698">
        <v>0</v>
      </c>
      <c r="K9698">
        <v>1</v>
      </c>
      <c r="N9698">
        <v>0</v>
      </c>
      <c r="O9698">
        <v>0</v>
      </c>
      <c r="P9698">
        <v>1</v>
      </c>
      <c r="S9698">
        <v>0</v>
      </c>
      <c r="T9698">
        <v>0</v>
      </c>
      <c r="U9698">
        <v>1</v>
      </c>
    </row>
    <row r="9699" spans="1:21" x14ac:dyDescent="0.25">
      <c r="A9699" t="s">
        <v>701</v>
      </c>
      <c r="B9699">
        <v>3775</v>
      </c>
      <c r="D9699">
        <v>0</v>
      </c>
      <c r="E9699">
        <v>0</v>
      </c>
      <c r="F9699">
        <v>0</v>
      </c>
      <c r="I9699">
        <v>0</v>
      </c>
      <c r="J9699">
        <v>0</v>
      </c>
      <c r="K9699">
        <v>0</v>
      </c>
      <c r="N9699">
        <v>0</v>
      </c>
      <c r="O9699">
        <v>0</v>
      </c>
      <c r="P9699">
        <v>0</v>
      </c>
      <c r="S9699">
        <v>0</v>
      </c>
      <c r="T9699">
        <v>0</v>
      </c>
      <c r="U9699">
        <v>0</v>
      </c>
    </row>
    <row r="9700" spans="1:21" x14ac:dyDescent="0.25">
      <c r="A9700" t="s">
        <v>52</v>
      </c>
      <c r="B9700">
        <v>3775</v>
      </c>
      <c r="D9700">
        <v>1</v>
      </c>
      <c r="E9700">
        <v>1</v>
      </c>
      <c r="F9700">
        <v>1</v>
      </c>
      <c r="I9700">
        <v>1</v>
      </c>
      <c r="J9700">
        <v>1</v>
      </c>
      <c r="K9700">
        <v>1</v>
      </c>
      <c r="N9700">
        <v>1</v>
      </c>
      <c r="O9700">
        <v>1</v>
      </c>
      <c r="P9700">
        <v>1</v>
      </c>
      <c r="S9700">
        <v>1</v>
      </c>
      <c r="T9700">
        <v>1</v>
      </c>
      <c r="U9700">
        <v>1</v>
      </c>
    </row>
    <row r="9701" spans="1:21" x14ac:dyDescent="0.25">
      <c r="A9701" t="s">
        <v>702</v>
      </c>
      <c r="B9701">
        <v>3775</v>
      </c>
      <c r="D9701">
        <v>15</v>
      </c>
      <c r="E9701">
        <v>60</v>
      </c>
      <c r="F9701">
        <v>9</v>
      </c>
      <c r="I9701">
        <v>15</v>
      </c>
      <c r="J9701">
        <v>60</v>
      </c>
      <c r="K9701">
        <v>9</v>
      </c>
      <c r="N9701">
        <v>15</v>
      </c>
      <c r="O9701">
        <v>60</v>
      </c>
      <c r="P9701">
        <v>9</v>
      </c>
      <c r="S9701">
        <v>15</v>
      </c>
      <c r="T9701">
        <v>60</v>
      </c>
      <c r="U9701">
        <v>9</v>
      </c>
    </row>
    <row r="9702" spans="1:21" x14ac:dyDescent="0.25">
      <c r="A9702" t="s">
        <v>43</v>
      </c>
      <c r="B9702">
        <v>3775</v>
      </c>
      <c r="D9702">
        <v>0</v>
      </c>
      <c r="E9702">
        <v>0</v>
      </c>
      <c r="I9702">
        <v>0</v>
      </c>
      <c r="J9702">
        <v>0</v>
      </c>
      <c r="N9702">
        <v>35</v>
      </c>
      <c r="O9702">
        <v>35</v>
      </c>
      <c r="S9702">
        <v>35</v>
      </c>
      <c r="T9702">
        <v>35</v>
      </c>
    </row>
    <row r="9703" spans="1:21" x14ac:dyDescent="0.25">
      <c r="A9703" t="s">
        <v>44</v>
      </c>
      <c r="B9703">
        <v>3775</v>
      </c>
      <c r="D9703">
        <v>0</v>
      </c>
      <c r="E9703">
        <v>0</v>
      </c>
      <c r="I9703">
        <v>0</v>
      </c>
      <c r="J9703">
        <v>0</v>
      </c>
      <c r="N9703">
        <v>5</v>
      </c>
      <c r="O9703">
        <v>5</v>
      </c>
      <c r="S9703">
        <v>5</v>
      </c>
      <c r="T9703">
        <v>5</v>
      </c>
    </row>
    <row r="9704" spans="1:21" x14ac:dyDescent="0.25">
      <c r="A9704" t="s">
        <v>47</v>
      </c>
      <c r="B9704">
        <v>3775</v>
      </c>
      <c r="D9704">
        <v>4</v>
      </c>
      <c r="E9704">
        <v>4</v>
      </c>
      <c r="I9704">
        <v>8</v>
      </c>
      <c r="J9704">
        <v>8</v>
      </c>
      <c r="N9704">
        <v>6</v>
      </c>
      <c r="O9704">
        <v>6</v>
      </c>
      <c r="S9704">
        <v>2</v>
      </c>
      <c r="T9704">
        <v>2</v>
      </c>
    </row>
    <row r="9705" spans="1:21" x14ac:dyDescent="0.25">
      <c r="A9705" t="s">
        <v>703</v>
      </c>
      <c r="B9705">
        <v>3775</v>
      </c>
      <c r="D9705">
        <v>0</v>
      </c>
      <c r="E9705">
        <v>0</v>
      </c>
      <c r="I9705">
        <v>0</v>
      </c>
      <c r="J9705">
        <v>0</v>
      </c>
      <c r="N9705">
        <v>0</v>
      </c>
      <c r="O9705">
        <v>0</v>
      </c>
      <c r="S9705">
        <v>0</v>
      </c>
      <c r="T9705">
        <v>0</v>
      </c>
    </row>
    <row r="9706" spans="1:21" x14ac:dyDescent="0.25">
      <c r="A9706" t="s">
        <v>704</v>
      </c>
      <c r="B9706">
        <v>3775</v>
      </c>
      <c r="D9706">
        <v>0</v>
      </c>
      <c r="E9706">
        <v>0</v>
      </c>
      <c r="I9706">
        <v>0</v>
      </c>
      <c r="J9706">
        <v>0</v>
      </c>
      <c r="N9706">
        <v>0</v>
      </c>
      <c r="O9706">
        <v>0</v>
      </c>
      <c r="S9706">
        <v>0</v>
      </c>
      <c r="T9706">
        <v>0</v>
      </c>
    </row>
    <row r="9707" spans="1:21" x14ac:dyDescent="0.25">
      <c r="A9707" t="s">
        <v>705</v>
      </c>
      <c r="B9707">
        <v>3775</v>
      </c>
      <c r="D9707">
        <v>0</v>
      </c>
      <c r="E9707">
        <v>0</v>
      </c>
      <c r="I9707">
        <v>0</v>
      </c>
      <c r="J9707">
        <v>0</v>
      </c>
      <c r="N9707">
        <v>0</v>
      </c>
      <c r="O9707">
        <v>0</v>
      </c>
      <c r="S9707">
        <v>0</v>
      </c>
      <c r="T9707">
        <v>0</v>
      </c>
    </row>
    <row r="9708" spans="1:21" x14ac:dyDescent="0.25">
      <c r="A9708" t="s">
        <v>706</v>
      </c>
      <c r="B9708">
        <v>3775</v>
      </c>
      <c r="D9708">
        <v>0</v>
      </c>
      <c r="E9708">
        <v>0</v>
      </c>
      <c r="I9708">
        <v>0</v>
      </c>
      <c r="J9708">
        <v>0</v>
      </c>
      <c r="N9708">
        <v>0</v>
      </c>
      <c r="O9708">
        <v>0</v>
      </c>
      <c r="S9708">
        <v>0</v>
      </c>
      <c r="T9708">
        <v>0</v>
      </c>
    </row>
    <row r="9709" spans="1:21" x14ac:dyDescent="0.25">
      <c r="A9709" t="s">
        <v>707</v>
      </c>
      <c r="B9709">
        <v>3775</v>
      </c>
      <c r="D9709">
        <v>0</v>
      </c>
      <c r="E9709">
        <v>0</v>
      </c>
      <c r="I9709">
        <v>0</v>
      </c>
      <c r="J9709">
        <v>0</v>
      </c>
      <c r="N9709">
        <v>1</v>
      </c>
      <c r="O9709">
        <v>1</v>
      </c>
      <c r="S9709">
        <v>1</v>
      </c>
      <c r="T9709">
        <v>1</v>
      </c>
    </row>
    <row r="9710" spans="1:21" x14ac:dyDescent="0.25">
      <c r="A9710" t="s">
        <v>708</v>
      </c>
      <c r="B9710">
        <v>3775</v>
      </c>
      <c r="N9710">
        <v>5</v>
      </c>
      <c r="O9710">
        <v>5</v>
      </c>
      <c r="S9710">
        <v>5</v>
      </c>
      <c r="T9710">
        <v>5</v>
      </c>
    </row>
    <row r="9711" spans="1:21" x14ac:dyDescent="0.25">
      <c r="A9711" t="s">
        <v>709</v>
      </c>
      <c r="B9711">
        <v>3775</v>
      </c>
      <c r="N9711">
        <v>30</v>
      </c>
      <c r="O9711">
        <v>30</v>
      </c>
      <c r="S9711">
        <v>30</v>
      </c>
      <c r="T9711">
        <v>30</v>
      </c>
    </row>
    <row r="9712" spans="1:21" x14ac:dyDescent="0.25">
      <c r="A9712" t="s">
        <v>710</v>
      </c>
      <c r="B9712">
        <v>3775</v>
      </c>
      <c r="N9712">
        <v>3</v>
      </c>
      <c r="O9712">
        <v>3</v>
      </c>
      <c r="S9712">
        <v>3</v>
      </c>
      <c r="T9712">
        <v>3</v>
      </c>
    </row>
    <row r="9713" spans="1:21" x14ac:dyDescent="0.25">
      <c r="A9713" t="s">
        <v>711</v>
      </c>
      <c r="B9713">
        <v>3775</v>
      </c>
      <c r="N9713">
        <v>0</v>
      </c>
      <c r="O9713">
        <v>0</v>
      </c>
      <c r="S9713">
        <v>0</v>
      </c>
      <c r="T9713">
        <v>0</v>
      </c>
    </row>
    <row r="9714" spans="1:21" x14ac:dyDescent="0.25">
      <c r="A9714" t="s">
        <v>712</v>
      </c>
      <c r="B9714">
        <v>3775</v>
      </c>
      <c r="N9714">
        <v>0</v>
      </c>
      <c r="O9714">
        <v>0</v>
      </c>
      <c r="S9714">
        <v>0</v>
      </c>
      <c r="T9714">
        <v>0</v>
      </c>
    </row>
    <row r="9715" spans="1:21" x14ac:dyDescent="0.25">
      <c r="A9715" t="s">
        <v>713</v>
      </c>
      <c r="B9715">
        <v>3775</v>
      </c>
      <c r="N9715">
        <v>0</v>
      </c>
      <c r="O9715">
        <v>0</v>
      </c>
      <c r="S9715">
        <v>0</v>
      </c>
      <c r="T9715">
        <v>0</v>
      </c>
    </row>
    <row r="9716" spans="1:21" x14ac:dyDescent="0.25">
      <c r="A9716" t="s">
        <v>718</v>
      </c>
      <c r="B9716">
        <v>3775</v>
      </c>
      <c r="E9716">
        <v>0</v>
      </c>
      <c r="J9716">
        <v>0</v>
      </c>
      <c r="O9716">
        <v>0</v>
      </c>
      <c r="T9716">
        <v>0</v>
      </c>
    </row>
    <row r="9717" spans="1:21" x14ac:dyDescent="0.25">
      <c r="A9717" t="s">
        <v>405</v>
      </c>
      <c r="B9717">
        <v>3775</v>
      </c>
      <c r="E9717">
        <v>0</v>
      </c>
    </row>
    <row r="9718" spans="1:21" x14ac:dyDescent="0.25">
      <c r="A9718" t="s">
        <v>719</v>
      </c>
      <c r="B9718">
        <v>3775</v>
      </c>
      <c r="D9718">
        <v>0</v>
      </c>
      <c r="E9718">
        <v>0</v>
      </c>
      <c r="F9718">
        <v>0</v>
      </c>
      <c r="I9718">
        <v>0</v>
      </c>
      <c r="J9718">
        <v>0</v>
      </c>
      <c r="K9718">
        <v>0</v>
      </c>
      <c r="N9718">
        <v>0</v>
      </c>
      <c r="O9718">
        <v>0</v>
      </c>
      <c r="P9718">
        <v>0</v>
      </c>
      <c r="S9718">
        <v>0</v>
      </c>
      <c r="T9718">
        <v>0</v>
      </c>
      <c r="U9718">
        <v>0</v>
      </c>
    </row>
    <row r="9719" spans="1:21" x14ac:dyDescent="0.25">
      <c r="A9719" t="s">
        <v>34</v>
      </c>
      <c r="B9719">
        <v>3825</v>
      </c>
      <c r="D9719">
        <v>277</v>
      </c>
      <c r="E9719">
        <v>277</v>
      </c>
      <c r="F9719">
        <v>277</v>
      </c>
      <c r="I9719">
        <v>3950</v>
      </c>
      <c r="J9719">
        <v>3950</v>
      </c>
      <c r="K9719">
        <v>3950</v>
      </c>
      <c r="N9719">
        <v>218</v>
      </c>
      <c r="O9719">
        <v>218</v>
      </c>
      <c r="P9719">
        <v>218</v>
      </c>
      <c r="S9719">
        <v>219</v>
      </c>
      <c r="T9719">
        <v>219</v>
      </c>
      <c r="U9719">
        <v>219</v>
      </c>
    </row>
    <row r="9720" spans="1:21" x14ac:dyDescent="0.25">
      <c r="A9720" t="s">
        <v>35</v>
      </c>
      <c r="B9720">
        <v>3825</v>
      </c>
      <c r="D9720">
        <v>218</v>
      </c>
      <c r="E9720">
        <v>3950</v>
      </c>
      <c r="F9720">
        <v>219</v>
      </c>
      <c r="I9720">
        <v>219</v>
      </c>
      <c r="J9720">
        <v>277</v>
      </c>
      <c r="K9720">
        <v>218</v>
      </c>
      <c r="N9720">
        <v>3950</v>
      </c>
      <c r="O9720">
        <v>219</v>
      </c>
      <c r="P9720">
        <v>277</v>
      </c>
      <c r="S9720">
        <v>277</v>
      </c>
      <c r="T9720">
        <v>218</v>
      </c>
      <c r="U9720">
        <v>3950</v>
      </c>
    </row>
    <row r="9721" spans="1:21" x14ac:dyDescent="0.25">
      <c r="A9721" t="s">
        <v>36</v>
      </c>
      <c r="B9721">
        <v>3825</v>
      </c>
      <c r="D9721">
        <v>1</v>
      </c>
      <c r="E9721">
        <v>2</v>
      </c>
      <c r="F9721">
        <v>0</v>
      </c>
      <c r="I9721">
        <v>1</v>
      </c>
      <c r="J9721">
        <v>3</v>
      </c>
      <c r="K9721">
        <v>1</v>
      </c>
      <c r="N9721">
        <v>1</v>
      </c>
      <c r="O9721">
        <v>1</v>
      </c>
      <c r="P9721">
        <v>1</v>
      </c>
      <c r="S9721">
        <v>1</v>
      </c>
      <c r="T9721">
        <v>1</v>
      </c>
      <c r="U9721">
        <v>1</v>
      </c>
    </row>
    <row r="9722" spans="1:21" x14ac:dyDescent="0.25">
      <c r="A9722" t="s">
        <v>37</v>
      </c>
      <c r="B9722">
        <v>3825</v>
      </c>
      <c r="D9722">
        <v>0</v>
      </c>
      <c r="E9722">
        <v>2</v>
      </c>
      <c r="I9722">
        <v>0</v>
      </c>
      <c r="J9722">
        <v>0</v>
      </c>
      <c r="N9722">
        <v>0</v>
      </c>
      <c r="O9722">
        <v>0</v>
      </c>
      <c r="S9722">
        <v>0</v>
      </c>
      <c r="T9722">
        <v>0</v>
      </c>
    </row>
    <row r="9723" spans="1:21" x14ac:dyDescent="0.25">
      <c r="A9723" t="s">
        <v>38</v>
      </c>
      <c r="B9723">
        <v>3825</v>
      </c>
      <c r="D9723">
        <v>12</v>
      </c>
      <c r="E9723">
        <v>12</v>
      </c>
      <c r="F9723">
        <v>12</v>
      </c>
      <c r="I9723">
        <v>12</v>
      </c>
      <c r="J9723">
        <v>12</v>
      </c>
      <c r="K9723">
        <v>12</v>
      </c>
      <c r="N9723">
        <v>12</v>
      </c>
      <c r="O9723">
        <v>12</v>
      </c>
      <c r="P9723">
        <v>12</v>
      </c>
      <c r="S9723">
        <v>12</v>
      </c>
      <c r="T9723">
        <v>12</v>
      </c>
      <c r="U9723">
        <v>12</v>
      </c>
    </row>
    <row r="9724" spans="1:21" x14ac:dyDescent="0.25">
      <c r="A9724" t="s">
        <v>39</v>
      </c>
      <c r="B9724">
        <v>3825</v>
      </c>
      <c r="D9724">
        <v>200</v>
      </c>
      <c r="I9724">
        <v>200</v>
      </c>
      <c r="K9724">
        <v>250</v>
      </c>
      <c r="N9724">
        <v>175</v>
      </c>
      <c r="P9724">
        <v>200</v>
      </c>
      <c r="S9724">
        <v>150</v>
      </c>
      <c r="U9724">
        <v>175</v>
      </c>
    </row>
    <row r="9725" spans="1:21" x14ac:dyDescent="0.25">
      <c r="A9725" t="s">
        <v>694</v>
      </c>
      <c r="B9725">
        <v>3825</v>
      </c>
      <c r="D9725">
        <v>25</v>
      </c>
      <c r="I9725">
        <v>25</v>
      </c>
      <c r="K9725">
        <v>25</v>
      </c>
      <c r="N9725">
        <v>25</v>
      </c>
      <c r="P9725">
        <v>25</v>
      </c>
      <c r="S9725">
        <v>25</v>
      </c>
      <c r="U9725">
        <v>25</v>
      </c>
    </row>
    <row r="9726" spans="1:21" x14ac:dyDescent="0.25">
      <c r="A9726" t="s">
        <v>40</v>
      </c>
      <c r="B9726">
        <v>3825</v>
      </c>
      <c r="D9726">
        <v>1</v>
      </c>
      <c r="I9726">
        <v>1</v>
      </c>
      <c r="K9726">
        <v>1</v>
      </c>
      <c r="N9726">
        <v>1</v>
      </c>
      <c r="P9726">
        <v>1</v>
      </c>
      <c r="S9726">
        <v>1</v>
      </c>
      <c r="U9726">
        <v>1</v>
      </c>
    </row>
    <row r="9727" spans="1:21" x14ac:dyDescent="0.25">
      <c r="A9727" t="s">
        <v>41</v>
      </c>
      <c r="B9727">
        <v>3825</v>
      </c>
    </row>
    <row r="9728" spans="1:21" x14ac:dyDescent="0.25">
      <c r="A9728" t="s">
        <v>42</v>
      </c>
      <c r="B9728">
        <v>3825</v>
      </c>
      <c r="E9728">
        <v>40</v>
      </c>
      <c r="J9728">
        <v>40</v>
      </c>
      <c r="O9728">
        <v>25</v>
      </c>
      <c r="T9728">
        <v>25</v>
      </c>
    </row>
    <row r="9729" spans="1:21" x14ac:dyDescent="0.25">
      <c r="A9729" t="s">
        <v>45</v>
      </c>
      <c r="B9729">
        <v>3825</v>
      </c>
      <c r="D9729">
        <v>7</v>
      </c>
      <c r="E9729">
        <v>4</v>
      </c>
      <c r="I9729">
        <v>3</v>
      </c>
      <c r="J9729">
        <v>8</v>
      </c>
      <c r="N9729">
        <v>1</v>
      </c>
      <c r="O9729">
        <v>6</v>
      </c>
      <c r="S9729">
        <v>5</v>
      </c>
      <c r="T9729">
        <v>2</v>
      </c>
    </row>
    <row r="9730" spans="1:21" x14ac:dyDescent="0.25">
      <c r="A9730" t="s">
        <v>46</v>
      </c>
      <c r="B9730">
        <v>3825</v>
      </c>
      <c r="D9730">
        <v>4</v>
      </c>
      <c r="I9730">
        <v>8</v>
      </c>
      <c r="K9730">
        <v>8</v>
      </c>
      <c r="N9730">
        <v>6</v>
      </c>
      <c r="P9730">
        <v>6</v>
      </c>
      <c r="S9730">
        <v>2</v>
      </c>
      <c r="U9730">
        <v>2</v>
      </c>
    </row>
    <row r="9731" spans="1:21" x14ac:dyDescent="0.25">
      <c r="A9731" t="s">
        <v>49</v>
      </c>
      <c r="B9731">
        <v>3825</v>
      </c>
      <c r="D9731">
        <v>6</v>
      </c>
      <c r="E9731">
        <v>6</v>
      </c>
      <c r="F9731">
        <v>4</v>
      </c>
      <c r="I9731">
        <v>6</v>
      </c>
      <c r="J9731">
        <v>6</v>
      </c>
      <c r="K9731">
        <v>6</v>
      </c>
      <c r="N9731">
        <v>6</v>
      </c>
      <c r="O9731">
        <v>6.5</v>
      </c>
      <c r="P9731">
        <v>6.5</v>
      </c>
      <c r="S9731">
        <v>6</v>
      </c>
      <c r="T9731">
        <v>6.5</v>
      </c>
      <c r="U9731">
        <v>6.5</v>
      </c>
    </row>
    <row r="9732" spans="1:21" x14ac:dyDescent="0.25">
      <c r="A9732" t="s">
        <v>695</v>
      </c>
      <c r="B9732">
        <v>3825</v>
      </c>
      <c r="D9732">
        <v>0</v>
      </c>
      <c r="E9732">
        <v>0</v>
      </c>
      <c r="F9732">
        <v>0</v>
      </c>
      <c r="I9732">
        <v>0</v>
      </c>
      <c r="J9732">
        <v>0</v>
      </c>
      <c r="K9732">
        <v>0</v>
      </c>
      <c r="N9732">
        <v>0</v>
      </c>
      <c r="O9732">
        <v>0</v>
      </c>
      <c r="P9732">
        <v>0</v>
      </c>
      <c r="S9732">
        <v>0</v>
      </c>
      <c r="T9732">
        <v>0</v>
      </c>
      <c r="U9732">
        <v>0</v>
      </c>
    </row>
    <row r="9733" spans="1:21" x14ac:dyDescent="0.25">
      <c r="A9733" t="s">
        <v>48</v>
      </c>
      <c r="B9733">
        <v>3825</v>
      </c>
      <c r="D9733">
        <v>1900</v>
      </c>
      <c r="E9733">
        <v>1900</v>
      </c>
      <c r="F9733">
        <v>1900</v>
      </c>
      <c r="I9733">
        <v>1900</v>
      </c>
      <c r="J9733">
        <v>1900</v>
      </c>
      <c r="K9733">
        <v>1900</v>
      </c>
      <c r="N9733">
        <v>1900</v>
      </c>
      <c r="O9733">
        <v>1900</v>
      </c>
      <c r="P9733">
        <v>1900</v>
      </c>
      <c r="S9733">
        <v>1900</v>
      </c>
      <c r="T9733">
        <v>1900</v>
      </c>
      <c r="U9733">
        <v>1900</v>
      </c>
    </row>
    <row r="9734" spans="1:21" x14ac:dyDescent="0.25">
      <c r="A9734" t="s">
        <v>696</v>
      </c>
      <c r="B9734">
        <v>3825</v>
      </c>
      <c r="D9734">
        <v>1863</v>
      </c>
      <c r="E9734">
        <v>3539</v>
      </c>
      <c r="F9734">
        <v>0</v>
      </c>
      <c r="I9734">
        <v>1863</v>
      </c>
      <c r="J9734">
        <v>5085</v>
      </c>
      <c r="K9734">
        <v>1863</v>
      </c>
      <c r="N9734">
        <v>1863</v>
      </c>
      <c r="O9734">
        <v>1863</v>
      </c>
      <c r="P9734">
        <v>1863</v>
      </c>
      <c r="S9734">
        <v>1863</v>
      </c>
      <c r="T9734">
        <v>1863</v>
      </c>
      <c r="U9734">
        <v>1863</v>
      </c>
    </row>
    <row r="9735" spans="1:21" x14ac:dyDescent="0.25">
      <c r="A9735" t="s">
        <v>50</v>
      </c>
      <c r="B9735">
        <v>3825</v>
      </c>
      <c r="D9735">
        <v>1863</v>
      </c>
      <c r="E9735">
        <v>3539</v>
      </c>
      <c r="F9735">
        <v>0</v>
      </c>
      <c r="I9735">
        <v>1863</v>
      </c>
      <c r="J9735">
        <v>5085</v>
      </c>
      <c r="K9735">
        <v>1863</v>
      </c>
      <c r="N9735">
        <v>1863</v>
      </c>
      <c r="O9735">
        <v>1863</v>
      </c>
      <c r="P9735">
        <v>1863</v>
      </c>
      <c r="S9735">
        <v>1863</v>
      </c>
      <c r="T9735">
        <v>1863</v>
      </c>
      <c r="U9735">
        <v>1863</v>
      </c>
    </row>
    <row r="9736" spans="1:21" x14ac:dyDescent="0.25">
      <c r="A9736" t="s">
        <v>697</v>
      </c>
      <c r="B9736">
        <v>3825</v>
      </c>
      <c r="D9736">
        <v>1</v>
      </c>
      <c r="E9736">
        <v>1</v>
      </c>
      <c r="F9736">
        <v>1</v>
      </c>
      <c r="I9736">
        <v>1</v>
      </c>
      <c r="J9736">
        <v>1</v>
      </c>
      <c r="K9736">
        <v>1</v>
      </c>
      <c r="N9736">
        <v>1</v>
      </c>
      <c r="O9736">
        <v>1</v>
      </c>
      <c r="P9736">
        <v>1</v>
      </c>
      <c r="S9736">
        <v>1</v>
      </c>
      <c r="T9736">
        <v>1</v>
      </c>
      <c r="U9736">
        <v>1</v>
      </c>
    </row>
    <row r="9737" spans="1:21" x14ac:dyDescent="0.25">
      <c r="A9737" t="s">
        <v>51</v>
      </c>
      <c r="B9737">
        <v>3825</v>
      </c>
      <c r="D9737">
        <v>0</v>
      </c>
      <c r="E9737">
        <v>0</v>
      </c>
      <c r="F9737">
        <v>0</v>
      </c>
      <c r="I9737">
        <v>0</v>
      </c>
      <c r="J9737">
        <v>0</v>
      </c>
      <c r="K9737">
        <v>0</v>
      </c>
      <c r="N9737">
        <v>0</v>
      </c>
      <c r="O9737">
        <v>0</v>
      </c>
      <c r="P9737">
        <v>0</v>
      </c>
      <c r="S9737">
        <v>0</v>
      </c>
      <c r="T9737">
        <v>0</v>
      </c>
      <c r="U9737">
        <v>0</v>
      </c>
    </row>
    <row r="9738" spans="1:21" x14ac:dyDescent="0.25">
      <c r="A9738" t="s">
        <v>53</v>
      </c>
      <c r="B9738">
        <v>3825</v>
      </c>
      <c r="D9738">
        <v>0</v>
      </c>
      <c r="E9738">
        <v>0</v>
      </c>
      <c r="F9738">
        <v>0</v>
      </c>
      <c r="I9738">
        <v>0</v>
      </c>
      <c r="J9738">
        <v>0</v>
      </c>
      <c r="K9738">
        <v>0</v>
      </c>
      <c r="N9738">
        <v>0</v>
      </c>
      <c r="O9738">
        <v>0</v>
      </c>
      <c r="P9738">
        <v>0</v>
      </c>
      <c r="S9738">
        <v>0</v>
      </c>
      <c r="T9738">
        <v>0</v>
      </c>
      <c r="U9738">
        <v>0</v>
      </c>
    </row>
    <row r="9739" spans="1:21" x14ac:dyDescent="0.25">
      <c r="A9739" t="s">
        <v>54</v>
      </c>
      <c r="B9739">
        <v>3825</v>
      </c>
      <c r="D9739">
        <v>0</v>
      </c>
      <c r="E9739">
        <v>0</v>
      </c>
      <c r="F9739">
        <v>0</v>
      </c>
      <c r="I9739">
        <v>0</v>
      </c>
      <c r="J9739">
        <v>0</v>
      </c>
      <c r="K9739">
        <v>0</v>
      </c>
      <c r="N9739">
        <v>0</v>
      </c>
      <c r="O9739">
        <v>0</v>
      </c>
      <c r="P9739">
        <v>0</v>
      </c>
      <c r="S9739">
        <v>0</v>
      </c>
      <c r="T9739">
        <v>0</v>
      </c>
      <c r="U9739">
        <v>0</v>
      </c>
    </row>
    <row r="9740" spans="1:21" x14ac:dyDescent="0.25">
      <c r="A9740" t="s">
        <v>55</v>
      </c>
      <c r="B9740">
        <v>3825</v>
      </c>
      <c r="D9740">
        <v>0</v>
      </c>
      <c r="E9740">
        <v>0</v>
      </c>
      <c r="F9740">
        <v>0</v>
      </c>
      <c r="I9740">
        <v>0</v>
      </c>
      <c r="J9740">
        <v>0</v>
      </c>
      <c r="K9740">
        <v>0</v>
      </c>
      <c r="N9740">
        <v>0</v>
      </c>
      <c r="O9740">
        <v>0</v>
      </c>
      <c r="P9740">
        <v>0</v>
      </c>
      <c r="S9740">
        <v>0</v>
      </c>
      <c r="T9740">
        <v>0</v>
      </c>
      <c r="U9740">
        <v>0</v>
      </c>
    </row>
    <row r="9741" spans="1:21" x14ac:dyDescent="0.25">
      <c r="A9741" t="s">
        <v>56</v>
      </c>
      <c r="B9741">
        <v>3825</v>
      </c>
      <c r="D9741">
        <v>0.92</v>
      </c>
      <c r="E9741">
        <v>0.92</v>
      </c>
      <c r="F9741">
        <v>0.92</v>
      </c>
      <c r="I9741">
        <v>0.92</v>
      </c>
      <c r="J9741">
        <v>0.92</v>
      </c>
      <c r="K9741">
        <v>0.92</v>
      </c>
      <c r="N9741">
        <v>0.92</v>
      </c>
      <c r="O9741">
        <v>0.92</v>
      </c>
      <c r="P9741">
        <v>0.92</v>
      </c>
      <c r="S9741">
        <v>0.92</v>
      </c>
      <c r="T9741">
        <v>0.92</v>
      </c>
      <c r="U9741">
        <v>0.92</v>
      </c>
    </row>
    <row r="9742" spans="1:21" x14ac:dyDescent="0.25">
      <c r="A9742" t="s">
        <v>57</v>
      </c>
      <c r="B9742">
        <v>3825</v>
      </c>
      <c r="D9742">
        <v>100</v>
      </c>
      <c r="E9742">
        <v>100</v>
      </c>
      <c r="F9742">
        <v>100</v>
      </c>
      <c r="I9742">
        <v>100</v>
      </c>
      <c r="J9742">
        <v>100</v>
      </c>
      <c r="K9742">
        <v>100</v>
      </c>
      <c r="N9742">
        <v>100</v>
      </c>
      <c r="O9742">
        <v>100</v>
      </c>
      <c r="P9742">
        <v>100</v>
      </c>
      <c r="S9742">
        <v>100</v>
      </c>
      <c r="T9742">
        <v>100</v>
      </c>
      <c r="U9742">
        <v>100</v>
      </c>
    </row>
    <row r="9743" spans="1:21" x14ac:dyDescent="0.25">
      <c r="A9743" t="s">
        <v>58</v>
      </c>
      <c r="B9743">
        <v>3825</v>
      </c>
      <c r="D9743">
        <v>2</v>
      </c>
      <c r="E9743">
        <v>2</v>
      </c>
      <c r="F9743">
        <v>2</v>
      </c>
      <c r="I9743">
        <v>2</v>
      </c>
      <c r="J9743">
        <v>2</v>
      </c>
      <c r="K9743">
        <v>2</v>
      </c>
      <c r="N9743">
        <v>2</v>
      </c>
      <c r="O9743">
        <v>2</v>
      </c>
      <c r="P9743">
        <v>2</v>
      </c>
      <c r="S9743">
        <v>2</v>
      </c>
      <c r="T9743">
        <v>2</v>
      </c>
      <c r="U9743">
        <v>2</v>
      </c>
    </row>
    <row r="9744" spans="1:21" x14ac:dyDescent="0.25">
      <c r="A9744" t="s">
        <v>59</v>
      </c>
      <c r="B9744">
        <v>3825</v>
      </c>
      <c r="D9744">
        <v>0</v>
      </c>
      <c r="E9744">
        <v>0</v>
      </c>
      <c r="F9744">
        <v>0</v>
      </c>
      <c r="I9744">
        <v>0</v>
      </c>
      <c r="J9744">
        <v>0</v>
      </c>
      <c r="K9744">
        <v>0</v>
      </c>
      <c r="N9744">
        <v>0</v>
      </c>
      <c r="O9744">
        <v>0</v>
      </c>
      <c r="P9744">
        <v>0</v>
      </c>
      <c r="S9744">
        <v>0</v>
      </c>
      <c r="T9744">
        <v>0</v>
      </c>
      <c r="U9744">
        <v>0</v>
      </c>
    </row>
    <row r="9745" spans="1:21" x14ac:dyDescent="0.25">
      <c r="A9745" t="s">
        <v>698</v>
      </c>
      <c r="B9745">
        <v>3825</v>
      </c>
      <c r="E9745">
        <v>0</v>
      </c>
      <c r="J9745">
        <v>0</v>
      </c>
      <c r="O9745">
        <v>0</v>
      </c>
      <c r="T9745">
        <v>0</v>
      </c>
    </row>
    <row r="9746" spans="1:21" x14ac:dyDescent="0.25">
      <c r="A9746" t="s">
        <v>677</v>
      </c>
      <c r="B9746">
        <v>3825</v>
      </c>
      <c r="E9746">
        <v>858</v>
      </c>
      <c r="J9746">
        <v>6284</v>
      </c>
      <c r="O9746">
        <v>1508</v>
      </c>
      <c r="T9746">
        <v>365</v>
      </c>
    </row>
    <row r="9747" spans="1:21" x14ac:dyDescent="0.25">
      <c r="A9747" t="s">
        <v>78</v>
      </c>
      <c r="B9747">
        <v>3825</v>
      </c>
      <c r="E9747">
        <v>14.6</v>
      </c>
      <c r="J9747">
        <v>107.1</v>
      </c>
      <c r="O9747">
        <v>41.1</v>
      </c>
      <c r="T9747">
        <v>10</v>
      </c>
    </row>
    <row r="9748" spans="1:21" x14ac:dyDescent="0.25">
      <c r="A9748" t="s">
        <v>699</v>
      </c>
      <c r="B9748">
        <v>3825</v>
      </c>
      <c r="F9748">
        <v>0</v>
      </c>
      <c r="K9748">
        <v>0</v>
      </c>
      <c r="P9748">
        <v>0</v>
      </c>
      <c r="U9748">
        <v>0</v>
      </c>
    </row>
    <row r="9749" spans="1:21" x14ac:dyDescent="0.25">
      <c r="A9749" t="s">
        <v>700</v>
      </c>
      <c r="B9749">
        <v>3825</v>
      </c>
      <c r="D9749">
        <v>0</v>
      </c>
      <c r="E9749">
        <v>0</v>
      </c>
      <c r="F9749">
        <v>1</v>
      </c>
      <c r="I9749">
        <v>0</v>
      </c>
      <c r="J9749">
        <v>0</v>
      </c>
      <c r="K9749">
        <v>1</v>
      </c>
      <c r="N9749">
        <v>0</v>
      </c>
      <c r="O9749">
        <v>0</v>
      </c>
      <c r="P9749">
        <v>1</v>
      </c>
      <c r="S9749">
        <v>0</v>
      </c>
      <c r="T9749">
        <v>0</v>
      </c>
      <c r="U9749">
        <v>1</v>
      </c>
    </row>
    <row r="9750" spans="1:21" x14ac:dyDescent="0.25">
      <c r="A9750" t="s">
        <v>701</v>
      </c>
      <c r="B9750">
        <v>3825</v>
      </c>
      <c r="D9750">
        <v>0</v>
      </c>
      <c r="E9750">
        <v>0</v>
      </c>
      <c r="F9750">
        <v>0</v>
      </c>
      <c r="I9750">
        <v>0</v>
      </c>
      <c r="J9750">
        <v>0</v>
      </c>
      <c r="K9750">
        <v>0</v>
      </c>
      <c r="N9750">
        <v>0</v>
      </c>
      <c r="O9750">
        <v>0</v>
      </c>
      <c r="P9750">
        <v>0</v>
      </c>
      <c r="S9750">
        <v>0</v>
      </c>
      <c r="T9750">
        <v>0</v>
      </c>
      <c r="U9750">
        <v>0</v>
      </c>
    </row>
    <row r="9751" spans="1:21" x14ac:dyDescent="0.25">
      <c r="A9751" t="s">
        <v>52</v>
      </c>
      <c r="B9751">
        <v>3825</v>
      </c>
      <c r="D9751">
        <v>1</v>
      </c>
      <c r="E9751">
        <v>1</v>
      </c>
      <c r="F9751">
        <v>1</v>
      </c>
      <c r="I9751">
        <v>1</v>
      </c>
      <c r="J9751">
        <v>1</v>
      </c>
      <c r="K9751">
        <v>1</v>
      </c>
      <c r="N9751">
        <v>1</v>
      </c>
      <c r="O9751">
        <v>1</v>
      </c>
      <c r="P9751">
        <v>1</v>
      </c>
      <c r="S9751">
        <v>1</v>
      </c>
      <c r="T9751">
        <v>1</v>
      </c>
      <c r="U9751">
        <v>1</v>
      </c>
    </row>
    <row r="9752" spans="1:21" x14ac:dyDescent="0.25">
      <c r="A9752" t="s">
        <v>702</v>
      </c>
      <c r="B9752">
        <v>3825</v>
      </c>
      <c r="D9752">
        <v>15</v>
      </c>
      <c r="E9752">
        <v>60</v>
      </c>
      <c r="F9752">
        <v>9</v>
      </c>
      <c r="I9752">
        <v>15</v>
      </c>
      <c r="J9752">
        <v>60</v>
      </c>
      <c r="K9752">
        <v>9</v>
      </c>
      <c r="N9752">
        <v>15</v>
      </c>
      <c r="O9752">
        <v>60</v>
      </c>
      <c r="P9752">
        <v>9</v>
      </c>
      <c r="S9752">
        <v>15</v>
      </c>
      <c r="T9752">
        <v>60</v>
      </c>
      <c r="U9752">
        <v>9</v>
      </c>
    </row>
    <row r="9753" spans="1:21" x14ac:dyDescent="0.25">
      <c r="A9753" t="s">
        <v>43</v>
      </c>
      <c r="B9753">
        <v>3825</v>
      </c>
      <c r="D9753">
        <v>80</v>
      </c>
      <c r="E9753">
        <v>0</v>
      </c>
      <c r="I9753">
        <v>80</v>
      </c>
      <c r="J9753">
        <v>0</v>
      </c>
      <c r="K9753">
        <v>0</v>
      </c>
      <c r="N9753">
        <v>35</v>
      </c>
      <c r="O9753">
        <v>35</v>
      </c>
      <c r="P9753">
        <v>26</v>
      </c>
      <c r="S9753">
        <v>35</v>
      </c>
      <c r="T9753">
        <v>35</v>
      </c>
      <c r="U9753">
        <v>26</v>
      </c>
    </row>
    <row r="9754" spans="1:21" x14ac:dyDescent="0.25">
      <c r="A9754" t="s">
        <v>44</v>
      </c>
      <c r="B9754">
        <v>3825</v>
      </c>
      <c r="D9754">
        <v>50</v>
      </c>
      <c r="E9754">
        <v>0</v>
      </c>
      <c r="I9754">
        <v>50</v>
      </c>
      <c r="J9754">
        <v>0</v>
      </c>
      <c r="K9754">
        <v>0</v>
      </c>
      <c r="N9754">
        <v>5</v>
      </c>
      <c r="O9754">
        <v>5</v>
      </c>
      <c r="P9754">
        <v>20</v>
      </c>
      <c r="S9754">
        <v>5</v>
      </c>
      <c r="T9754">
        <v>5</v>
      </c>
      <c r="U9754">
        <v>20</v>
      </c>
    </row>
    <row r="9755" spans="1:21" x14ac:dyDescent="0.25">
      <c r="A9755" t="s">
        <v>47</v>
      </c>
      <c r="B9755">
        <v>3825</v>
      </c>
      <c r="D9755">
        <v>7</v>
      </c>
      <c r="E9755">
        <v>4</v>
      </c>
      <c r="I9755">
        <v>3</v>
      </c>
      <c r="J9755">
        <v>8</v>
      </c>
      <c r="K9755">
        <v>8</v>
      </c>
      <c r="N9755">
        <v>1</v>
      </c>
      <c r="O9755">
        <v>6</v>
      </c>
      <c r="P9755">
        <v>6</v>
      </c>
      <c r="S9755">
        <v>5</v>
      </c>
      <c r="T9755">
        <v>2</v>
      </c>
      <c r="U9755">
        <v>2</v>
      </c>
    </row>
    <row r="9756" spans="1:21" x14ac:dyDescent="0.25">
      <c r="A9756" t="s">
        <v>703</v>
      </c>
      <c r="B9756">
        <v>3825</v>
      </c>
      <c r="D9756">
        <v>0</v>
      </c>
      <c r="E9756">
        <v>0</v>
      </c>
      <c r="I9756">
        <v>0</v>
      </c>
      <c r="J9756">
        <v>0</v>
      </c>
      <c r="K9756">
        <v>0</v>
      </c>
      <c r="N9756">
        <v>0</v>
      </c>
      <c r="O9756">
        <v>0</v>
      </c>
      <c r="P9756">
        <v>0</v>
      </c>
      <c r="S9756">
        <v>0</v>
      </c>
      <c r="T9756">
        <v>0</v>
      </c>
      <c r="U9756">
        <v>0</v>
      </c>
    </row>
    <row r="9757" spans="1:21" x14ac:dyDescent="0.25">
      <c r="A9757" t="s">
        <v>704</v>
      </c>
      <c r="B9757">
        <v>3825</v>
      </c>
      <c r="D9757">
        <v>0</v>
      </c>
      <c r="E9757">
        <v>0</v>
      </c>
      <c r="I9757">
        <v>0</v>
      </c>
      <c r="J9757">
        <v>0</v>
      </c>
      <c r="K9757">
        <v>0</v>
      </c>
      <c r="N9757">
        <v>0</v>
      </c>
      <c r="O9757">
        <v>0</v>
      </c>
      <c r="P9757">
        <v>0</v>
      </c>
      <c r="S9757">
        <v>0</v>
      </c>
      <c r="T9757">
        <v>0</v>
      </c>
      <c r="U9757">
        <v>0</v>
      </c>
    </row>
    <row r="9758" spans="1:21" x14ac:dyDescent="0.25">
      <c r="A9758" t="s">
        <v>705</v>
      </c>
      <c r="B9758">
        <v>3825</v>
      </c>
      <c r="D9758">
        <v>0</v>
      </c>
      <c r="E9758">
        <v>0</v>
      </c>
      <c r="I9758">
        <v>0</v>
      </c>
      <c r="J9758">
        <v>0</v>
      </c>
      <c r="K9758">
        <v>0</v>
      </c>
      <c r="N9758">
        <v>0</v>
      </c>
      <c r="O9758">
        <v>0</v>
      </c>
      <c r="P9758">
        <v>0</v>
      </c>
      <c r="S9758">
        <v>0</v>
      </c>
      <c r="T9758">
        <v>0</v>
      </c>
      <c r="U9758">
        <v>0</v>
      </c>
    </row>
    <row r="9759" spans="1:21" x14ac:dyDescent="0.25">
      <c r="A9759" t="s">
        <v>706</v>
      </c>
      <c r="B9759">
        <v>3825</v>
      </c>
      <c r="D9759">
        <v>0</v>
      </c>
      <c r="E9759">
        <v>0</v>
      </c>
      <c r="I9759">
        <v>0</v>
      </c>
      <c r="J9759">
        <v>0</v>
      </c>
      <c r="K9759">
        <v>0</v>
      </c>
      <c r="N9759">
        <v>0</v>
      </c>
      <c r="O9759">
        <v>0</v>
      </c>
      <c r="P9759">
        <v>0</v>
      </c>
      <c r="S9759">
        <v>0</v>
      </c>
      <c r="T9759">
        <v>0</v>
      </c>
      <c r="U9759">
        <v>0</v>
      </c>
    </row>
    <row r="9760" spans="1:21" x14ac:dyDescent="0.25">
      <c r="A9760" t="s">
        <v>707</v>
      </c>
      <c r="B9760">
        <v>3825</v>
      </c>
      <c r="D9760">
        <v>1</v>
      </c>
      <c r="E9760">
        <v>0</v>
      </c>
      <c r="I9760">
        <v>1</v>
      </c>
      <c r="J9760">
        <v>0</v>
      </c>
      <c r="K9760">
        <v>0</v>
      </c>
      <c r="N9760">
        <v>1</v>
      </c>
      <c r="O9760">
        <v>1</v>
      </c>
      <c r="P9760">
        <v>1</v>
      </c>
      <c r="S9760">
        <v>1</v>
      </c>
      <c r="T9760">
        <v>1</v>
      </c>
      <c r="U9760">
        <v>1</v>
      </c>
    </row>
    <row r="9761" spans="1:21" x14ac:dyDescent="0.25">
      <c r="A9761" t="s">
        <v>708</v>
      </c>
      <c r="B9761">
        <v>3825</v>
      </c>
      <c r="D9761">
        <v>50</v>
      </c>
      <c r="I9761">
        <v>50</v>
      </c>
      <c r="N9761">
        <v>5</v>
      </c>
      <c r="O9761">
        <v>5</v>
      </c>
      <c r="P9761">
        <v>20</v>
      </c>
      <c r="S9761">
        <v>5</v>
      </c>
      <c r="T9761">
        <v>5</v>
      </c>
      <c r="U9761">
        <v>20</v>
      </c>
    </row>
    <row r="9762" spans="1:21" x14ac:dyDescent="0.25">
      <c r="A9762" t="s">
        <v>709</v>
      </c>
      <c r="B9762">
        <v>3825</v>
      </c>
      <c r="D9762">
        <v>30</v>
      </c>
      <c r="I9762">
        <v>30</v>
      </c>
      <c r="N9762">
        <v>30</v>
      </c>
      <c r="O9762">
        <v>30</v>
      </c>
      <c r="P9762">
        <v>6</v>
      </c>
      <c r="S9762">
        <v>30</v>
      </c>
      <c r="T9762">
        <v>30</v>
      </c>
      <c r="U9762">
        <v>6</v>
      </c>
    </row>
    <row r="9763" spans="1:21" x14ac:dyDescent="0.25">
      <c r="A9763" t="s">
        <v>710</v>
      </c>
      <c r="B9763">
        <v>3825</v>
      </c>
      <c r="D9763">
        <v>3</v>
      </c>
      <c r="I9763">
        <v>3</v>
      </c>
      <c r="N9763">
        <v>3</v>
      </c>
      <c r="O9763">
        <v>3</v>
      </c>
      <c r="P9763">
        <v>3</v>
      </c>
      <c r="S9763">
        <v>3</v>
      </c>
      <c r="T9763">
        <v>3</v>
      </c>
      <c r="U9763">
        <v>3</v>
      </c>
    </row>
    <row r="9764" spans="1:21" x14ac:dyDescent="0.25">
      <c r="A9764" t="s">
        <v>711</v>
      </c>
      <c r="B9764">
        <v>3825</v>
      </c>
      <c r="D9764">
        <v>0</v>
      </c>
      <c r="I9764">
        <v>0</v>
      </c>
      <c r="N9764">
        <v>0</v>
      </c>
      <c r="O9764">
        <v>0</v>
      </c>
      <c r="P9764">
        <v>0</v>
      </c>
      <c r="S9764">
        <v>0</v>
      </c>
      <c r="T9764">
        <v>0</v>
      </c>
      <c r="U9764">
        <v>0</v>
      </c>
    </row>
    <row r="9765" spans="1:21" x14ac:dyDescent="0.25">
      <c r="A9765" t="s">
        <v>712</v>
      </c>
      <c r="B9765">
        <v>3825</v>
      </c>
      <c r="D9765">
        <v>0</v>
      </c>
      <c r="I9765">
        <v>0</v>
      </c>
      <c r="N9765">
        <v>0</v>
      </c>
      <c r="O9765">
        <v>0</v>
      </c>
      <c r="P9765">
        <v>0</v>
      </c>
      <c r="S9765">
        <v>0</v>
      </c>
      <c r="T9765">
        <v>0</v>
      </c>
      <c r="U9765">
        <v>0</v>
      </c>
    </row>
    <row r="9766" spans="1:21" x14ac:dyDescent="0.25">
      <c r="A9766" t="s">
        <v>713</v>
      </c>
      <c r="B9766">
        <v>3825</v>
      </c>
      <c r="D9766">
        <v>0</v>
      </c>
      <c r="I9766">
        <v>0</v>
      </c>
      <c r="N9766">
        <v>0</v>
      </c>
      <c r="O9766">
        <v>0</v>
      </c>
      <c r="P9766">
        <v>0</v>
      </c>
      <c r="S9766">
        <v>0</v>
      </c>
      <c r="T9766">
        <v>0</v>
      </c>
      <c r="U9766">
        <v>0</v>
      </c>
    </row>
    <row r="9767" spans="1:21" x14ac:dyDescent="0.25">
      <c r="A9767" t="s">
        <v>718</v>
      </c>
      <c r="B9767">
        <v>3825</v>
      </c>
      <c r="E9767">
        <v>0</v>
      </c>
      <c r="J9767">
        <v>0</v>
      </c>
      <c r="O9767">
        <v>0</v>
      </c>
      <c r="T9767">
        <v>0</v>
      </c>
    </row>
    <row r="9768" spans="1:21" x14ac:dyDescent="0.25">
      <c r="A9768" t="s">
        <v>405</v>
      </c>
      <c r="B9768">
        <v>3825</v>
      </c>
      <c r="E9768">
        <v>0</v>
      </c>
    </row>
    <row r="9769" spans="1:21" x14ac:dyDescent="0.25">
      <c r="A9769" t="s">
        <v>719</v>
      </c>
      <c r="B9769">
        <v>3825</v>
      </c>
      <c r="D9769">
        <v>0</v>
      </c>
      <c r="E9769">
        <v>0</v>
      </c>
      <c r="F9769">
        <v>0</v>
      </c>
      <c r="I9769">
        <v>0</v>
      </c>
      <c r="J9769">
        <v>0</v>
      </c>
      <c r="K9769">
        <v>0</v>
      </c>
      <c r="N9769">
        <v>0</v>
      </c>
      <c r="O9769">
        <v>0</v>
      </c>
      <c r="P9769">
        <v>0</v>
      </c>
      <c r="S9769">
        <v>0</v>
      </c>
      <c r="T9769">
        <v>0</v>
      </c>
      <c r="U9769">
        <v>0</v>
      </c>
    </row>
    <row r="9770" spans="1:21" x14ac:dyDescent="0.25">
      <c r="A9770" t="s">
        <v>34</v>
      </c>
      <c r="B9770">
        <v>4300</v>
      </c>
      <c r="D9770">
        <v>38</v>
      </c>
      <c r="E9770">
        <v>38</v>
      </c>
      <c r="F9770">
        <v>38</v>
      </c>
      <c r="I9770">
        <v>4325</v>
      </c>
      <c r="J9770">
        <v>4325</v>
      </c>
      <c r="K9770">
        <v>4325</v>
      </c>
      <c r="N9770">
        <v>4306</v>
      </c>
      <c r="O9770">
        <v>4306</v>
      </c>
      <c r="P9770">
        <v>4306</v>
      </c>
      <c r="S9770">
        <v>3618</v>
      </c>
      <c r="T9770">
        <v>3618</v>
      </c>
      <c r="U9770">
        <v>3618</v>
      </c>
    </row>
    <row r="9771" spans="1:21" x14ac:dyDescent="0.25">
      <c r="A9771" t="s">
        <v>35</v>
      </c>
      <c r="B9771">
        <v>4300</v>
      </c>
      <c r="D9771">
        <v>4306</v>
      </c>
      <c r="E9771">
        <v>4325</v>
      </c>
      <c r="F9771">
        <v>3618</v>
      </c>
      <c r="I9771">
        <v>3618</v>
      </c>
      <c r="J9771">
        <v>38</v>
      </c>
      <c r="K9771">
        <v>4306</v>
      </c>
      <c r="N9771">
        <v>4325</v>
      </c>
      <c r="O9771">
        <v>3618</v>
      </c>
      <c r="P9771">
        <v>38</v>
      </c>
      <c r="S9771">
        <v>38</v>
      </c>
      <c r="T9771">
        <v>4306</v>
      </c>
      <c r="U9771">
        <v>4325</v>
      </c>
    </row>
    <row r="9772" spans="1:21" x14ac:dyDescent="0.25">
      <c r="A9772" t="s">
        <v>36</v>
      </c>
      <c r="B9772">
        <v>4300</v>
      </c>
      <c r="D9772">
        <v>2</v>
      </c>
      <c r="E9772">
        <v>2</v>
      </c>
      <c r="F9772">
        <v>1</v>
      </c>
      <c r="I9772">
        <v>2</v>
      </c>
      <c r="J9772">
        <v>3</v>
      </c>
      <c r="K9772">
        <v>1</v>
      </c>
      <c r="N9772">
        <v>2</v>
      </c>
      <c r="O9772">
        <v>3</v>
      </c>
      <c r="P9772">
        <v>1</v>
      </c>
      <c r="S9772">
        <v>2</v>
      </c>
      <c r="T9772">
        <v>3</v>
      </c>
      <c r="U9772">
        <v>1</v>
      </c>
    </row>
    <row r="9773" spans="1:21" x14ac:dyDescent="0.25">
      <c r="A9773" t="s">
        <v>37</v>
      </c>
      <c r="B9773">
        <v>4300</v>
      </c>
      <c r="D9773">
        <v>0</v>
      </c>
      <c r="E9773">
        <v>0</v>
      </c>
      <c r="I9773">
        <v>0</v>
      </c>
      <c r="J9773">
        <v>0</v>
      </c>
      <c r="N9773">
        <v>0</v>
      </c>
      <c r="O9773">
        <v>0</v>
      </c>
      <c r="S9773">
        <v>0</v>
      </c>
      <c r="T9773">
        <v>0</v>
      </c>
    </row>
    <row r="9774" spans="1:21" x14ac:dyDescent="0.25">
      <c r="A9774" t="s">
        <v>38</v>
      </c>
      <c r="B9774">
        <v>4300</v>
      </c>
      <c r="D9774">
        <v>12</v>
      </c>
      <c r="E9774">
        <v>12</v>
      </c>
      <c r="F9774">
        <v>12</v>
      </c>
      <c r="I9774">
        <v>12</v>
      </c>
      <c r="J9774">
        <v>12</v>
      </c>
      <c r="K9774">
        <v>12</v>
      </c>
      <c r="N9774">
        <v>12</v>
      </c>
      <c r="O9774">
        <v>12</v>
      </c>
      <c r="P9774">
        <v>12</v>
      </c>
      <c r="S9774">
        <v>12</v>
      </c>
      <c r="T9774">
        <v>12</v>
      </c>
      <c r="U9774">
        <v>12</v>
      </c>
    </row>
    <row r="9775" spans="1:21" x14ac:dyDescent="0.25">
      <c r="A9775" t="s">
        <v>39</v>
      </c>
      <c r="B9775">
        <v>4300</v>
      </c>
      <c r="D9775">
        <v>225</v>
      </c>
      <c r="F9775">
        <v>350</v>
      </c>
      <c r="I9775">
        <v>225</v>
      </c>
      <c r="K9775">
        <v>175</v>
      </c>
      <c r="N9775">
        <v>200</v>
      </c>
      <c r="S9775">
        <v>235</v>
      </c>
      <c r="U9775">
        <v>235</v>
      </c>
    </row>
    <row r="9776" spans="1:21" x14ac:dyDescent="0.25">
      <c r="A9776" t="s">
        <v>694</v>
      </c>
      <c r="B9776">
        <v>4300</v>
      </c>
      <c r="D9776">
        <v>25</v>
      </c>
      <c r="F9776">
        <v>25</v>
      </c>
      <c r="I9776">
        <v>25</v>
      </c>
      <c r="K9776">
        <v>25</v>
      </c>
      <c r="N9776">
        <v>25</v>
      </c>
      <c r="S9776">
        <v>25</v>
      </c>
      <c r="U9776">
        <v>25</v>
      </c>
    </row>
    <row r="9777" spans="1:21" x14ac:dyDescent="0.25">
      <c r="A9777" t="s">
        <v>40</v>
      </c>
      <c r="B9777">
        <v>4300</v>
      </c>
      <c r="D9777">
        <v>2</v>
      </c>
      <c r="F9777">
        <v>1</v>
      </c>
      <c r="I9777">
        <v>2</v>
      </c>
      <c r="K9777">
        <v>1</v>
      </c>
      <c r="N9777">
        <v>2</v>
      </c>
      <c r="S9777">
        <v>2</v>
      </c>
      <c r="U9777">
        <v>1</v>
      </c>
    </row>
    <row r="9778" spans="1:21" x14ac:dyDescent="0.25">
      <c r="A9778" t="s">
        <v>41</v>
      </c>
      <c r="B9778">
        <v>4300</v>
      </c>
    </row>
    <row r="9779" spans="1:21" x14ac:dyDescent="0.25">
      <c r="A9779" t="s">
        <v>42</v>
      </c>
      <c r="B9779">
        <v>4300</v>
      </c>
      <c r="E9779">
        <v>40</v>
      </c>
      <c r="J9779">
        <v>40</v>
      </c>
      <c r="O9779">
        <v>40</v>
      </c>
      <c r="T9779">
        <v>40</v>
      </c>
    </row>
    <row r="9780" spans="1:21" x14ac:dyDescent="0.25">
      <c r="A9780" t="s">
        <v>45</v>
      </c>
      <c r="B9780">
        <v>4300</v>
      </c>
      <c r="D9780">
        <v>7</v>
      </c>
      <c r="E9780">
        <v>4</v>
      </c>
      <c r="I9780">
        <v>3</v>
      </c>
      <c r="J9780">
        <v>8</v>
      </c>
      <c r="N9780">
        <v>1</v>
      </c>
      <c r="O9780">
        <v>6</v>
      </c>
      <c r="S9780">
        <v>5</v>
      </c>
      <c r="T9780">
        <v>2</v>
      </c>
    </row>
    <row r="9781" spans="1:21" x14ac:dyDescent="0.25">
      <c r="A9781" t="s">
        <v>46</v>
      </c>
      <c r="B9781">
        <v>4300</v>
      </c>
      <c r="F9781">
        <v>4</v>
      </c>
      <c r="K9781">
        <v>8</v>
      </c>
      <c r="P9781">
        <v>6</v>
      </c>
      <c r="U9781">
        <v>2</v>
      </c>
    </row>
    <row r="9782" spans="1:21" x14ac:dyDescent="0.25">
      <c r="A9782" t="s">
        <v>49</v>
      </c>
      <c r="B9782">
        <v>4300</v>
      </c>
      <c r="D9782">
        <v>6</v>
      </c>
      <c r="E9782">
        <v>7</v>
      </c>
      <c r="F9782">
        <v>7</v>
      </c>
      <c r="I9782">
        <v>6</v>
      </c>
      <c r="J9782">
        <v>7</v>
      </c>
      <c r="K9782">
        <v>7</v>
      </c>
      <c r="N9782">
        <v>6</v>
      </c>
      <c r="O9782">
        <v>7</v>
      </c>
      <c r="P9782">
        <v>7</v>
      </c>
      <c r="S9782">
        <v>6</v>
      </c>
      <c r="T9782">
        <v>7</v>
      </c>
      <c r="U9782">
        <v>7</v>
      </c>
    </row>
    <row r="9783" spans="1:21" x14ac:dyDescent="0.25">
      <c r="A9783" t="s">
        <v>695</v>
      </c>
      <c r="B9783">
        <v>4300</v>
      </c>
      <c r="D9783">
        <v>0</v>
      </c>
      <c r="E9783">
        <v>0</v>
      </c>
      <c r="F9783">
        <v>0</v>
      </c>
      <c r="I9783">
        <v>0</v>
      </c>
      <c r="J9783">
        <v>0</v>
      </c>
      <c r="K9783">
        <v>0</v>
      </c>
      <c r="N9783">
        <v>0</v>
      </c>
      <c r="O9783">
        <v>0</v>
      </c>
      <c r="P9783">
        <v>0</v>
      </c>
      <c r="S9783">
        <v>0</v>
      </c>
      <c r="T9783">
        <v>0</v>
      </c>
      <c r="U9783">
        <v>0</v>
      </c>
    </row>
    <row r="9784" spans="1:21" x14ac:dyDescent="0.25">
      <c r="A9784" t="s">
        <v>48</v>
      </c>
      <c r="B9784">
        <v>4300</v>
      </c>
      <c r="D9784">
        <v>1900</v>
      </c>
      <c r="E9784">
        <v>1900</v>
      </c>
      <c r="F9784">
        <v>1900</v>
      </c>
      <c r="I9784">
        <v>1900</v>
      </c>
      <c r="J9784">
        <v>1900</v>
      </c>
      <c r="K9784">
        <v>1900</v>
      </c>
      <c r="N9784">
        <v>1900</v>
      </c>
      <c r="O9784">
        <v>1900</v>
      </c>
      <c r="P9784">
        <v>1900</v>
      </c>
      <c r="S9784">
        <v>1900</v>
      </c>
      <c r="T9784">
        <v>1900</v>
      </c>
      <c r="U9784">
        <v>1900</v>
      </c>
    </row>
    <row r="9785" spans="1:21" x14ac:dyDescent="0.25">
      <c r="A9785" t="s">
        <v>696</v>
      </c>
      <c r="B9785">
        <v>4300</v>
      </c>
      <c r="D9785">
        <v>3433</v>
      </c>
      <c r="E9785">
        <v>3539</v>
      </c>
      <c r="F9785">
        <v>1583</v>
      </c>
      <c r="I9785">
        <v>3433</v>
      </c>
      <c r="J9785">
        <v>5085</v>
      </c>
      <c r="K9785">
        <v>1583</v>
      </c>
      <c r="N9785">
        <v>3433</v>
      </c>
      <c r="O9785">
        <v>5085</v>
      </c>
      <c r="P9785">
        <v>1583</v>
      </c>
      <c r="S9785">
        <v>3433</v>
      </c>
      <c r="T9785">
        <v>5085</v>
      </c>
      <c r="U9785">
        <v>1583</v>
      </c>
    </row>
    <row r="9786" spans="1:21" x14ac:dyDescent="0.25">
      <c r="A9786" t="s">
        <v>50</v>
      </c>
      <c r="B9786">
        <v>4300</v>
      </c>
      <c r="D9786">
        <v>3433</v>
      </c>
      <c r="E9786">
        <v>3539</v>
      </c>
      <c r="F9786">
        <v>1583</v>
      </c>
      <c r="I9786">
        <v>3433</v>
      </c>
      <c r="J9786">
        <v>5085</v>
      </c>
      <c r="K9786">
        <v>1583</v>
      </c>
      <c r="N9786">
        <v>3433</v>
      </c>
      <c r="O9786">
        <v>5085</v>
      </c>
      <c r="P9786">
        <v>1583</v>
      </c>
      <c r="S9786">
        <v>3433</v>
      </c>
      <c r="T9786">
        <v>5085</v>
      </c>
      <c r="U9786">
        <v>1583</v>
      </c>
    </row>
    <row r="9787" spans="1:21" x14ac:dyDescent="0.25">
      <c r="A9787" t="s">
        <v>697</v>
      </c>
      <c r="B9787">
        <v>4300</v>
      </c>
      <c r="D9787">
        <v>1</v>
      </c>
      <c r="E9787">
        <v>1</v>
      </c>
      <c r="F9787">
        <v>1</v>
      </c>
      <c r="I9787">
        <v>1</v>
      </c>
      <c r="J9787">
        <v>1</v>
      </c>
      <c r="K9787">
        <v>1</v>
      </c>
      <c r="N9787">
        <v>1</v>
      </c>
      <c r="O9787">
        <v>1</v>
      </c>
      <c r="P9787">
        <v>1</v>
      </c>
      <c r="S9787">
        <v>1</v>
      </c>
      <c r="T9787">
        <v>1</v>
      </c>
      <c r="U9787">
        <v>1</v>
      </c>
    </row>
    <row r="9788" spans="1:21" x14ac:dyDescent="0.25">
      <c r="A9788" t="s">
        <v>51</v>
      </c>
      <c r="B9788">
        <v>4300</v>
      </c>
      <c r="D9788">
        <v>0</v>
      </c>
      <c r="E9788">
        <v>0</v>
      </c>
      <c r="F9788">
        <v>293</v>
      </c>
      <c r="I9788">
        <v>0</v>
      </c>
      <c r="J9788">
        <v>0</v>
      </c>
      <c r="K9788">
        <v>186</v>
      </c>
      <c r="N9788">
        <v>0</v>
      </c>
      <c r="O9788">
        <v>0</v>
      </c>
      <c r="P9788">
        <v>137</v>
      </c>
      <c r="S9788">
        <v>0</v>
      </c>
      <c r="T9788">
        <v>0</v>
      </c>
      <c r="U9788">
        <v>129</v>
      </c>
    </row>
    <row r="9789" spans="1:21" x14ac:dyDescent="0.25">
      <c r="A9789" t="s">
        <v>53</v>
      </c>
      <c r="B9789">
        <v>4300</v>
      </c>
      <c r="D9789">
        <v>107</v>
      </c>
      <c r="E9789">
        <v>352</v>
      </c>
      <c r="F9789">
        <v>270</v>
      </c>
      <c r="I9789">
        <v>138</v>
      </c>
      <c r="J9789">
        <v>296</v>
      </c>
      <c r="K9789">
        <v>38</v>
      </c>
      <c r="N9789">
        <v>88</v>
      </c>
      <c r="O9789">
        <v>1610</v>
      </c>
      <c r="P9789">
        <v>72</v>
      </c>
      <c r="S9789">
        <v>143</v>
      </c>
      <c r="T9789">
        <v>754</v>
      </c>
      <c r="U9789">
        <v>94</v>
      </c>
    </row>
    <row r="9790" spans="1:21" x14ac:dyDescent="0.25">
      <c r="A9790" t="s">
        <v>54</v>
      </c>
      <c r="B9790">
        <v>4300</v>
      </c>
      <c r="D9790">
        <v>0</v>
      </c>
      <c r="E9790">
        <v>0</v>
      </c>
      <c r="F9790">
        <v>0</v>
      </c>
      <c r="I9790">
        <v>0</v>
      </c>
      <c r="J9790">
        <v>0</v>
      </c>
      <c r="K9790">
        <v>0</v>
      </c>
      <c r="N9790">
        <v>0</v>
      </c>
      <c r="O9790">
        <v>0</v>
      </c>
      <c r="P9790">
        <v>0</v>
      </c>
      <c r="S9790">
        <v>0</v>
      </c>
      <c r="T9790">
        <v>0</v>
      </c>
      <c r="U9790">
        <v>0</v>
      </c>
    </row>
    <row r="9791" spans="1:21" x14ac:dyDescent="0.25">
      <c r="A9791" t="s">
        <v>55</v>
      </c>
      <c r="B9791">
        <v>4300</v>
      </c>
      <c r="D9791">
        <v>0</v>
      </c>
      <c r="E9791">
        <v>0</v>
      </c>
      <c r="F9791">
        <v>0</v>
      </c>
      <c r="I9791">
        <v>0</v>
      </c>
      <c r="J9791">
        <v>0</v>
      </c>
      <c r="K9791">
        <v>0</v>
      </c>
      <c r="N9791">
        <v>0</v>
      </c>
      <c r="O9791">
        <v>0</v>
      </c>
      <c r="P9791">
        <v>0</v>
      </c>
      <c r="S9791">
        <v>0</v>
      </c>
      <c r="T9791">
        <v>0</v>
      </c>
      <c r="U9791">
        <v>0</v>
      </c>
    </row>
    <row r="9792" spans="1:21" x14ac:dyDescent="0.25">
      <c r="A9792" t="s">
        <v>56</v>
      </c>
      <c r="B9792">
        <v>4300</v>
      </c>
      <c r="D9792">
        <v>0.92</v>
      </c>
      <c r="E9792">
        <v>0.92</v>
      </c>
      <c r="F9792">
        <v>0.92</v>
      </c>
      <c r="I9792">
        <v>0.92</v>
      </c>
      <c r="J9792">
        <v>0.92</v>
      </c>
      <c r="K9792">
        <v>0.92</v>
      </c>
      <c r="N9792">
        <v>0.92</v>
      </c>
      <c r="O9792">
        <v>0.92</v>
      </c>
      <c r="P9792">
        <v>0.92</v>
      </c>
      <c r="S9792">
        <v>0.92</v>
      </c>
      <c r="T9792">
        <v>0.92</v>
      </c>
      <c r="U9792">
        <v>0.92</v>
      </c>
    </row>
    <row r="9793" spans="1:21" x14ac:dyDescent="0.25">
      <c r="A9793" t="s">
        <v>57</v>
      </c>
      <c r="B9793">
        <v>4300</v>
      </c>
      <c r="D9793">
        <v>100</v>
      </c>
      <c r="E9793">
        <v>100</v>
      </c>
      <c r="F9793">
        <v>100</v>
      </c>
      <c r="I9793">
        <v>100</v>
      </c>
      <c r="J9793">
        <v>100</v>
      </c>
      <c r="K9793">
        <v>100</v>
      </c>
      <c r="N9793">
        <v>100</v>
      </c>
      <c r="O9793">
        <v>100</v>
      </c>
      <c r="P9793">
        <v>100</v>
      </c>
      <c r="S9793">
        <v>100</v>
      </c>
      <c r="T9793">
        <v>100</v>
      </c>
      <c r="U9793">
        <v>100</v>
      </c>
    </row>
    <row r="9794" spans="1:21" x14ac:dyDescent="0.25">
      <c r="A9794" t="s">
        <v>58</v>
      </c>
      <c r="B9794">
        <v>4300</v>
      </c>
      <c r="D9794">
        <v>2</v>
      </c>
      <c r="E9794">
        <v>2</v>
      </c>
      <c r="F9794">
        <v>2</v>
      </c>
      <c r="I9794">
        <v>2</v>
      </c>
      <c r="J9794">
        <v>2</v>
      </c>
      <c r="K9794">
        <v>2</v>
      </c>
      <c r="N9794">
        <v>2</v>
      </c>
      <c r="O9794">
        <v>2</v>
      </c>
      <c r="P9794">
        <v>2</v>
      </c>
      <c r="S9794">
        <v>2</v>
      </c>
      <c r="T9794">
        <v>2</v>
      </c>
      <c r="U9794">
        <v>2</v>
      </c>
    </row>
    <row r="9795" spans="1:21" x14ac:dyDescent="0.25">
      <c r="A9795" t="s">
        <v>59</v>
      </c>
      <c r="B9795">
        <v>4300</v>
      </c>
      <c r="D9795">
        <v>0</v>
      </c>
      <c r="E9795">
        <v>0</v>
      </c>
      <c r="F9795">
        <v>0</v>
      </c>
      <c r="I9795">
        <v>0</v>
      </c>
      <c r="J9795">
        <v>0</v>
      </c>
      <c r="K9795">
        <v>0</v>
      </c>
      <c r="N9795">
        <v>0</v>
      </c>
      <c r="O9795">
        <v>0</v>
      </c>
      <c r="P9795">
        <v>0</v>
      </c>
      <c r="S9795">
        <v>0</v>
      </c>
      <c r="T9795">
        <v>0</v>
      </c>
      <c r="U9795">
        <v>0</v>
      </c>
    </row>
    <row r="9796" spans="1:21" x14ac:dyDescent="0.25">
      <c r="A9796" t="s">
        <v>698</v>
      </c>
      <c r="B9796">
        <v>4300</v>
      </c>
      <c r="E9796">
        <v>0</v>
      </c>
      <c r="J9796">
        <v>0</v>
      </c>
      <c r="O9796">
        <v>0</v>
      </c>
      <c r="T9796">
        <v>0</v>
      </c>
    </row>
    <row r="9797" spans="1:21" x14ac:dyDescent="0.25">
      <c r="A9797" t="s">
        <v>677</v>
      </c>
      <c r="B9797">
        <v>4300</v>
      </c>
      <c r="E9797">
        <v>1200</v>
      </c>
      <c r="J9797">
        <v>721</v>
      </c>
      <c r="O9797" t="s">
        <v>855</v>
      </c>
      <c r="T9797" t="s">
        <v>853</v>
      </c>
    </row>
    <row r="9798" spans="1:21" x14ac:dyDescent="0.25">
      <c r="A9798" t="s">
        <v>78</v>
      </c>
      <c r="B9798">
        <v>4300</v>
      </c>
      <c r="E9798">
        <v>20.5</v>
      </c>
      <c r="J9798">
        <v>12.3</v>
      </c>
      <c r="O9798">
        <v>22.5</v>
      </c>
      <c r="T9798">
        <v>22.3</v>
      </c>
    </row>
    <row r="9799" spans="1:21" x14ac:dyDescent="0.25">
      <c r="A9799" t="s">
        <v>699</v>
      </c>
      <c r="B9799">
        <v>4300</v>
      </c>
      <c r="F9799">
        <v>0</v>
      </c>
      <c r="K9799">
        <v>0</v>
      </c>
      <c r="P9799">
        <v>0</v>
      </c>
      <c r="U9799">
        <v>0</v>
      </c>
    </row>
    <row r="9800" spans="1:21" x14ac:dyDescent="0.25">
      <c r="A9800" t="s">
        <v>700</v>
      </c>
      <c r="B9800">
        <v>4300</v>
      </c>
      <c r="D9800">
        <v>0</v>
      </c>
      <c r="E9800">
        <v>0</v>
      </c>
      <c r="F9800">
        <v>1</v>
      </c>
      <c r="I9800">
        <v>0</v>
      </c>
      <c r="J9800">
        <v>0</v>
      </c>
      <c r="K9800">
        <v>1</v>
      </c>
      <c r="N9800">
        <v>0</v>
      </c>
      <c r="O9800">
        <v>0</v>
      </c>
      <c r="P9800">
        <v>1</v>
      </c>
      <c r="S9800">
        <v>0</v>
      </c>
      <c r="T9800">
        <v>0</v>
      </c>
      <c r="U9800">
        <v>1</v>
      </c>
    </row>
    <row r="9801" spans="1:21" x14ac:dyDescent="0.25">
      <c r="A9801" t="s">
        <v>701</v>
      </c>
      <c r="B9801">
        <v>4300</v>
      </c>
      <c r="D9801">
        <v>0</v>
      </c>
      <c r="E9801">
        <v>0</v>
      </c>
      <c r="F9801">
        <v>0</v>
      </c>
      <c r="I9801">
        <v>0</v>
      </c>
      <c r="J9801">
        <v>0</v>
      </c>
      <c r="K9801">
        <v>0</v>
      </c>
      <c r="N9801">
        <v>0</v>
      </c>
      <c r="O9801">
        <v>0</v>
      </c>
      <c r="P9801">
        <v>0</v>
      </c>
      <c r="S9801">
        <v>0</v>
      </c>
      <c r="T9801">
        <v>0</v>
      </c>
      <c r="U9801">
        <v>0</v>
      </c>
    </row>
    <row r="9802" spans="1:21" x14ac:dyDescent="0.25">
      <c r="A9802" t="s">
        <v>52</v>
      </c>
      <c r="B9802">
        <v>4300</v>
      </c>
      <c r="D9802">
        <v>1</v>
      </c>
      <c r="E9802">
        <v>1</v>
      </c>
      <c r="F9802">
        <v>1</v>
      </c>
      <c r="I9802">
        <v>1</v>
      </c>
      <c r="J9802">
        <v>1</v>
      </c>
      <c r="K9802">
        <v>1</v>
      </c>
      <c r="N9802">
        <v>1</v>
      </c>
      <c r="O9802">
        <v>1</v>
      </c>
      <c r="P9802">
        <v>1</v>
      </c>
      <c r="S9802">
        <v>1</v>
      </c>
      <c r="T9802">
        <v>1</v>
      </c>
      <c r="U9802">
        <v>1</v>
      </c>
    </row>
    <row r="9803" spans="1:21" x14ac:dyDescent="0.25">
      <c r="A9803" t="s">
        <v>702</v>
      </c>
      <c r="B9803">
        <v>4300</v>
      </c>
      <c r="D9803">
        <v>15</v>
      </c>
      <c r="E9803">
        <v>60</v>
      </c>
      <c r="F9803">
        <v>9</v>
      </c>
      <c r="I9803">
        <v>15</v>
      </c>
      <c r="J9803">
        <v>60</v>
      </c>
      <c r="K9803">
        <v>9</v>
      </c>
      <c r="N9803">
        <v>15</v>
      </c>
      <c r="O9803">
        <v>60</v>
      </c>
      <c r="P9803">
        <v>9</v>
      </c>
      <c r="S9803">
        <v>15</v>
      </c>
      <c r="T9803">
        <v>60</v>
      </c>
      <c r="U9803">
        <v>9</v>
      </c>
    </row>
    <row r="9804" spans="1:21" x14ac:dyDescent="0.25">
      <c r="A9804" t="s">
        <v>43</v>
      </c>
      <c r="B9804">
        <v>4300</v>
      </c>
      <c r="D9804">
        <v>80</v>
      </c>
      <c r="E9804">
        <v>0</v>
      </c>
      <c r="F9804">
        <v>0</v>
      </c>
      <c r="I9804">
        <v>80</v>
      </c>
      <c r="J9804">
        <v>0</v>
      </c>
      <c r="K9804">
        <v>0</v>
      </c>
      <c r="N9804">
        <v>80</v>
      </c>
      <c r="O9804">
        <v>5</v>
      </c>
      <c r="P9804">
        <v>0</v>
      </c>
      <c r="S9804">
        <v>80</v>
      </c>
      <c r="T9804">
        <v>0</v>
      </c>
      <c r="U9804">
        <v>0</v>
      </c>
    </row>
    <row r="9805" spans="1:21" x14ac:dyDescent="0.25">
      <c r="A9805" t="s">
        <v>44</v>
      </c>
      <c r="B9805">
        <v>4300</v>
      </c>
      <c r="D9805">
        <v>50</v>
      </c>
      <c r="E9805">
        <v>0</v>
      </c>
      <c r="F9805">
        <v>0</v>
      </c>
      <c r="I9805">
        <v>50</v>
      </c>
      <c r="J9805">
        <v>0</v>
      </c>
      <c r="K9805">
        <v>0</v>
      </c>
      <c r="N9805">
        <v>50</v>
      </c>
      <c r="O9805">
        <v>0</v>
      </c>
      <c r="P9805">
        <v>0</v>
      </c>
      <c r="S9805">
        <v>50</v>
      </c>
      <c r="T9805">
        <v>0</v>
      </c>
      <c r="U9805">
        <v>0</v>
      </c>
    </row>
    <row r="9806" spans="1:21" x14ac:dyDescent="0.25">
      <c r="A9806" t="s">
        <v>47</v>
      </c>
      <c r="B9806">
        <v>4300</v>
      </c>
      <c r="D9806">
        <v>7</v>
      </c>
      <c r="E9806">
        <v>4</v>
      </c>
      <c r="F9806">
        <v>4</v>
      </c>
      <c r="I9806">
        <v>3</v>
      </c>
      <c r="J9806">
        <v>8</v>
      </c>
      <c r="K9806">
        <v>8</v>
      </c>
      <c r="N9806">
        <v>1</v>
      </c>
      <c r="O9806">
        <v>6</v>
      </c>
      <c r="P9806">
        <v>6</v>
      </c>
      <c r="S9806">
        <v>5</v>
      </c>
      <c r="T9806">
        <v>2</v>
      </c>
      <c r="U9806">
        <v>2</v>
      </c>
    </row>
    <row r="9807" spans="1:21" x14ac:dyDescent="0.25">
      <c r="A9807" t="s">
        <v>703</v>
      </c>
      <c r="B9807">
        <v>4300</v>
      </c>
      <c r="D9807">
        <v>0</v>
      </c>
      <c r="E9807">
        <v>0</v>
      </c>
      <c r="F9807">
        <v>0</v>
      </c>
      <c r="I9807">
        <v>0</v>
      </c>
      <c r="J9807">
        <v>0</v>
      </c>
      <c r="K9807">
        <v>0</v>
      </c>
      <c r="N9807">
        <v>0</v>
      </c>
      <c r="O9807">
        <v>0</v>
      </c>
      <c r="P9807">
        <v>0</v>
      </c>
      <c r="S9807">
        <v>0</v>
      </c>
      <c r="T9807">
        <v>0</v>
      </c>
      <c r="U9807">
        <v>0</v>
      </c>
    </row>
    <row r="9808" spans="1:21" x14ac:dyDescent="0.25">
      <c r="A9808" t="s">
        <v>704</v>
      </c>
      <c r="B9808">
        <v>4300</v>
      </c>
      <c r="D9808">
        <v>0</v>
      </c>
      <c r="E9808">
        <v>0</v>
      </c>
      <c r="F9808">
        <v>0</v>
      </c>
      <c r="I9808">
        <v>0</v>
      </c>
      <c r="J9808">
        <v>0</v>
      </c>
      <c r="K9808">
        <v>0</v>
      </c>
      <c r="N9808">
        <v>0</v>
      </c>
      <c r="O9808">
        <v>0</v>
      </c>
      <c r="P9808">
        <v>0</v>
      </c>
      <c r="S9808">
        <v>0</v>
      </c>
      <c r="T9808">
        <v>0</v>
      </c>
      <c r="U9808">
        <v>0</v>
      </c>
    </row>
    <row r="9809" spans="1:21" x14ac:dyDescent="0.25">
      <c r="A9809" t="s">
        <v>705</v>
      </c>
      <c r="B9809">
        <v>4300</v>
      </c>
      <c r="D9809">
        <v>0</v>
      </c>
      <c r="E9809">
        <v>0</v>
      </c>
      <c r="F9809">
        <v>0</v>
      </c>
      <c r="I9809">
        <v>0</v>
      </c>
      <c r="J9809">
        <v>0</v>
      </c>
      <c r="K9809">
        <v>0</v>
      </c>
      <c r="N9809">
        <v>0</v>
      </c>
      <c r="O9809">
        <v>0</v>
      </c>
      <c r="P9809">
        <v>0</v>
      </c>
      <c r="S9809">
        <v>0</v>
      </c>
      <c r="T9809">
        <v>0</v>
      </c>
      <c r="U9809">
        <v>0</v>
      </c>
    </row>
    <row r="9810" spans="1:21" x14ac:dyDescent="0.25">
      <c r="A9810" t="s">
        <v>706</v>
      </c>
      <c r="B9810">
        <v>4300</v>
      </c>
      <c r="D9810">
        <v>0</v>
      </c>
      <c r="E9810">
        <v>0</v>
      </c>
      <c r="F9810">
        <v>0</v>
      </c>
      <c r="I9810">
        <v>0</v>
      </c>
      <c r="J9810">
        <v>0</v>
      </c>
      <c r="K9810">
        <v>0</v>
      </c>
      <c r="N9810">
        <v>0</v>
      </c>
      <c r="O9810">
        <v>0</v>
      </c>
      <c r="P9810">
        <v>0</v>
      </c>
      <c r="S9810">
        <v>0</v>
      </c>
      <c r="T9810">
        <v>0</v>
      </c>
      <c r="U9810">
        <v>0</v>
      </c>
    </row>
    <row r="9811" spans="1:21" x14ac:dyDescent="0.25">
      <c r="A9811" t="s">
        <v>707</v>
      </c>
      <c r="B9811">
        <v>4300</v>
      </c>
      <c r="D9811">
        <v>2</v>
      </c>
      <c r="E9811">
        <v>0</v>
      </c>
      <c r="F9811">
        <v>0</v>
      </c>
      <c r="I9811">
        <v>2</v>
      </c>
      <c r="J9811">
        <v>0</v>
      </c>
      <c r="K9811">
        <v>0</v>
      </c>
      <c r="N9811">
        <v>2</v>
      </c>
      <c r="O9811">
        <v>1</v>
      </c>
      <c r="P9811">
        <v>0</v>
      </c>
      <c r="S9811">
        <v>2</v>
      </c>
      <c r="T9811">
        <v>0</v>
      </c>
      <c r="U9811">
        <v>0</v>
      </c>
    </row>
    <row r="9812" spans="1:21" x14ac:dyDescent="0.25">
      <c r="A9812" t="s">
        <v>708</v>
      </c>
      <c r="B9812">
        <v>4300</v>
      </c>
      <c r="D9812">
        <v>5</v>
      </c>
      <c r="I9812">
        <v>5</v>
      </c>
      <c r="N9812">
        <v>5</v>
      </c>
      <c r="O9812">
        <v>0</v>
      </c>
      <c r="S9812">
        <v>5</v>
      </c>
    </row>
    <row r="9813" spans="1:21" x14ac:dyDescent="0.25">
      <c r="A9813" t="s">
        <v>709</v>
      </c>
      <c r="B9813">
        <v>4300</v>
      </c>
      <c r="D9813">
        <v>40</v>
      </c>
      <c r="I9813">
        <v>40</v>
      </c>
      <c r="N9813">
        <v>40</v>
      </c>
      <c r="O9813">
        <v>5</v>
      </c>
      <c r="S9813">
        <v>40</v>
      </c>
    </row>
    <row r="9814" spans="1:21" x14ac:dyDescent="0.25">
      <c r="A9814" t="s">
        <v>710</v>
      </c>
      <c r="B9814">
        <v>4300</v>
      </c>
      <c r="D9814">
        <v>1</v>
      </c>
      <c r="I9814">
        <v>1</v>
      </c>
      <c r="N9814">
        <v>1</v>
      </c>
      <c r="O9814">
        <v>3</v>
      </c>
      <c r="S9814">
        <v>1</v>
      </c>
    </row>
    <row r="9815" spans="1:21" x14ac:dyDescent="0.25">
      <c r="A9815" t="s">
        <v>711</v>
      </c>
      <c r="B9815">
        <v>4300</v>
      </c>
      <c r="D9815">
        <v>0</v>
      </c>
      <c r="I9815">
        <v>0</v>
      </c>
      <c r="N9815">
        <v>0</v>
      </c>
      <c r="O9815">
        <v>0</v>
      </c>
      <c r="S9815">
        <v>0</v>
      </c>
    </row>
    <row r="9816" spans="1:21" x14ac:dyDescent="0.25">
      <c r="A9816" t="s">
        <v>712</v>
      </c>
      <c r="B9816">
        <v>4300</v>
      </c>
      <c r="D9816">
        <v>0</v>
      </c>
      <c r="I9816">
        <v>0</v>
      </c>
      <c r="N9816">
        <v>0</v>
      </c>
      <c r="O9816">
        <v>0</v>
      </c>
      <c r="S9816">
        <v>0</v>
      </c>
    </row>
    <row r="9817" spans="1:21" x14ac:dyDescent="0.25">
      <c r="A9817" t="s">
        <v>713</v>
      </c>
      <c r="B9817">
        <v>4300</v>
      </c>
      <c r="D9817">
        <v>0</v>
      </c>
      <c r="I9817">
        <v>0</v>
      </c>
      <c r="N9817">
        <v>0</v>
      </c>
      <c r="O9817">
        <v>0</v>
      </c>
      <c r="S9817">
        <v>0</v>
      </c>
    </row>
    <row r="9818" spans="1:21" x14ac:dyDescent="0.25">
      <c r="A9818" t="s">
        <v>714</v>
      </c>
      <c r="B9818">
        <v>4300</v>
      </c>
      <c r="D9818">
        <v>50</v>
      </c>
      <c r="I9818">
        <v>50</v>
      </c>
      <c r="N9818">
        <v>50</v>
      </c>
      <c r="S9818">
        <v>50</v>
      </c>
    </row>
    <row r="9819" spans="1:21" x14ac:dyDescent="0.25">
      <c r="A9819" t="s">
        <v>715</v>
      </c>
      <c r="B9819">
        <v>4300</v>
      </c>
      <c r="D9819">
        <v>30</v>
      </c>
      <c r="I9819">
        <v>30</v>
      </c>
      <c r="N9819">
        <v>30</v>
      </c>
      <c r="S9819">
        <v>30</v>
      </c>
    </row>
    <row r="9820" spans="1:21" x14ac:dyDescent="0.25">
      <c r="A9820" t="s">
        <v>716</v>
      </c>
      <c r="B9820">
        <v>4300</v>
      </c>
      <c r="D9820">
        <v>3</v>
      </c>
      <c r="I9820">
        <v>3</v>
      </c>
      <c r="N9820">
        <v>3</v>
      </c>
      <c r="S9820">
        <v>3</v>
      </c>
    </row>
    <row r="9821" spans="1:21" x14ac:dyDescent="0.25">
      <c r="A9821" t="s">
        <v>717</v>
      </c>
      <c r="B9821">
        <v>4300</v>
      </c>
      <c r="D9821">
        <v>0</v>
      </c>
      <c r="I9821">
        <v>0</v>
      </c>
      <c r="N9821">
        <v>0</v>
      </c>
      <c r="S9821">
        <v>0</v>
      </c>
    </row>
    <row r="9822" spans="1:21" x14ac:dyDescent="0.25">
      <c r="A9822" t="s">
        <v>718</v>
      </c>
      <c r="B9822">
        <v>4300</v>
      </c>
      <c r="E9822">
        <v>0</v>
      </c>
      <c r="J9822">
        <v>0</v>
      </c>
      <c r="O9822">
        <v>0</v>
      </c>
      <c r="T9822">
        <v>0</v>
      </c>
    </row>
    <row r="9823" spans="1:21" x14ac:dyDescent="0.25">
      <c r="A9823" t="s">
        <v>405</v>
      </c>
      <c r="B9823">
        <v>4300</v>
      </c>
      <c r="E9823">
        <v>0</v>
      </c>
    </row>
    <row r="9824" spans="1:21" x14ac:dyDescent="0.25">
      <c r="A9824" t="s">
        <v>719</v>
      </c>
      <c r="B9824">
        <v>4300</v>
      </c>
      <c r="D9824">
        <v>116</v>
      </c>
      <c r="E9824">
        <v>383</v>
      </c>
      <c r="F9824">
        <v>293</v>
      </c>
      <c r="I9824">
        <v>150</v>
      </c>
      <c r="J9824">
        <v>322</v>
      </c>
      <c r="K9824">
        <v>41</v>
      </c>
      <c r="N9824">
        <v>96</v>
      </c>
      <c r="O9824">
        <v>1750</v>
      </c>
      <c r="P9824">
        <v>78</v>
      </c>
      <c r="S9824">
        <v>155</v>
      </c>
      <c r="T9824">
        <v>820</v>
      </c>
      <c r="U9824">
        <v>102</v>
      </c>
    </row>
    <row r="9825" spans="1:21" x14ac:dyDescent="0.25">
      <c r="A9825" t="s">
        <v>34</v>
      </c>
      <c r="B9825">
        <v>4306</v>
      </c>
      <c r="D9825">
        <v>29</v>
      </c>
      <c r="E9825">
        <v>29</v>
      </c>
      <c r="F9825">
        <v>29</v>
      </c>
      <c r="I9825">
        <v>46</v>
      </c>
      <c r="J9825">
        <v>46</v>
      </c>
      <c r="K9825">
        <v>46</v>
      </c>
      <c r="N9825">
        <v>4312</v>
      </c>
      <c r="O9825">
        <v>4312</v>
      </c>
      <c r="P9825">
        <v>4312</v>
      </c>
      <c r="S9825">
        <v>4300</v>
      </c>
      <c r="T9825">
        <v>4300</v>
      </c>
      <c r="U9825">
        <v>4300</v>
      </c>
    </row>
    <row r="9826" spans="1:21" x14ac:dyDescent="0.25">
      <c r="A9826" t="s">
        <v>35</v>
      </c>
      <c r="B9826">
        <v>4306</v>
      </c>
      <c r="D9826">
        <v>4312</v>
      </c>
      <c r="E9826">
        <v>46</v>
      </c>
      <c r="F9826">
        <v>4300</v>
      </c>
      <c r="I9826">
        <v>4300</v>
      </c>
      <c r="J9826">
        <v>29</v>
      </c>
      <c r="K9826">
        <v>4312</v>
      </c>
      <c r="N9826">
        <v>46</v>
      </c>
      <c r="O9826">
        <v>4300</v>
      </c>
      <c r="P9826">
        <v>29</v>
      </c>
      <c r="S9826">
        <v>29</v>
      </c>
      <c r="T9826">
        <v>4312</v>
      </c>
      <c r="U9826">
        <v>46</v>
      </c>
    </row>
    <row r="9827" spans="1:21" x14ac:dyDescent="0.25">
      <c r="A9827" t="s">
        <v>36</v>
      </c>
      <c r="B9827">
        <v>4306</v>
      </c>
      <c r="D9827">
        <v>1</v>
      </c>
      <c r="E9827">
        <v>2</v>
      </c>
      <c r="F9827">
        <v>0</v>
      </c>
      <c r="I9827">
        <v>1</v>
      </c>
      <c r="J9827">
        <v>1</v>
      </c>
      <c r="K9827">
        <v>1</v>
      </c>
      <c r="N9827">
        <v>2</v>
      </c>
      <c r="O9827">
        <v>4</v>
      </c>
      <c r="P9827">
        <v>0</v>
      </c>
      <c r="S9827">
        <v>2</v>
      </c>
      <c r="T9827">
        <v>4</v>
      </c>
      <c r="U9827">
        <v>0</v>
      </c>
    </row>
    <row r="9828" spans="1:21" x14ac:dyDescent="0.25">
      <c r="A9828" t="s">
        <v>37</v>
      </c>
      <c r="B9828">
        <v>4306</v>
      </c>
      <c r="D9828">
        <v>0</v>
      </c>
      <c r="E9828">
        <v>2</v>
      </c>
      <c r="I9828">
        <v>0</v>
      </c>
      <c r="J9828">
        <v>0</v>
      </c>
      <c r="N9828">
        <v>0</v>
      </c>
      <c r="O9828">
        <v>2</v>
      </c>
      <c r="S9828">
        <v>0</v>
      </c>
      <c r="T9828">
        <v>2</v>
      </c>
    </row>
    <row r="9829" spans="1:21" x14ac:dyDescent="0.25">
      <c r="A9829" t="s">
        <v>38</v>
      </c>
      <c r="B9829">
        <v>4306</v>
      </c>
      <c r="D9829">
        <v>12</v>
      </c>
      <c r="E9829">
        <v>12</v>
      </c>
      <c r="F9829">
        <v>12</v>
      </c>
      <c r="I9829">
        <v>12</v>
      </c>
      <c r="J9829">
        <v>12</v>
      </c>
      <c r="K9829">
        <v>12</v>
      </c>
      <c r="N9829">
        <v>12</v>
      </c>
      <c r="O9829">
        <v>12</v>
      </c>
      <c r="P9829">
        <v>12</v>
      </c>
      <c r="S9829">
        <v>12</v>
      </c>
      <c r="T9829">
        <v>12</v>
      </c>
      <c r="U9829">
        <v>12</v>
      </c>
    </row>
    <row r="9830" spans="1:21" x14ac:dyDescent="0.25">
      <c r="A9830" t="s">
        <v>39</v>
      </c>
      <c r="B9830">
        <v>4306</v>
      </c>
      <c r="D9830">
        <v>100</v>
      </c>
      <c r="I9830">
        <v>300</v>
      </c>
      <c r="K9830">
        <v>300</v>
      </c>
      <c r="N9830">
        <v>200</v>
      </c>
      <c r="S9830">
        <v>200</v>
      </c>
    </row>
    <row r="9831" spans="1:21" x14ac:dyDescent="0.25">
      <c r="A9831" t="s">
        <v>694</v>
      </c>
      <c r="B9831">
        <v>4306</v>
      </c>
      <c r="D9831">
        <v>25</v>
      </c>
      <c r="I9831">
        <v>25</v>
      </c>
      <c r="K9831">
        <v>25</v>
      </c>
      <c r="N9831">
        <v>25</v>
      </c>
      <c r="S9831">
        <v>25</v>
      </c>
    </row>
    <row r="9832" spans="1:21" x14ac:dyDescent="0.25">
      <c r="A9832" t="s">
        <v>40</v>
      </c>
      <c r="B9832">
        <v>4306</v>
      </c>
      <c r="D9832">
        <v>1</v>
      </c>
      <c r="I9832">
        <v>1</v>
      </c>
      <c r="K9832">
        <v>1</v>
      </c>
      <c r="N9832">
        <v>2</v>
      </c>
      <c r="S9832">
        <v>2</v>
      </c>
    </row>
    <row r="9833" spans="1:21" x14ac:dyDescent="0.25">
      <c r="A9833" t="s">
        <v>41</v>
      </c>
      <c r="B9833">
        <v>4306</v>
      </c>
    </row>
    <row r="9834" spans="1:21" x14ac:dyDescent="0.25">
      <c r="A9834" t="s">
        <v>42</v>
      </c>
      <c r="B9834">
        <v>4306</v>
      </c>
      <c r="E9834">
        <v>30</v>
      </c>
      <c r="J9834">
        <v>30</v>
      </c>
      <c r="O9834">
        <v>40</v>
      </c>
      <c r="T9834">
        <v>40</v>
      </c>
    </row>
    <row r="9835" spans="1:21" x14ac:dyDescent="0.25">
      <c r="A9835" t="s">
        <v>45</v>
      </c>
      <c r="B9835">
        <v>4306</v>
      </c>
      <c r="D9835">
        <v>7</v>
      </c>
      <c r="E9835">
        <v>4</v>
      </c>
      <c r="I9835">
        <v>3</v>
      </c>
      <c r="J9835">
        <v>8</v>
      </c>
      <c r="N9835">
        <v>1</v>
      </c>
      <c r="O9835">
        <v>6</v>
      </c>
      <c r="S9835">
        <v>5</v>
      </c>
      <c r="T9835">
        <v>2</v>
      </c>
    </row>
    <row r="9836" spans="1:21" x14ac:dyDescent="0.25">
      <c r="A9836" t="s">
        <v>46</v>
      </c>
      <c r="B9836">
        <v>4306</v>
      </c>
      <c r="D9836">
        <v>4</v>
      </c>
      <c r="I9836">
        <v>8</v>
      </c>
      <c r="K9836">
        <v>8</v>
      </c>
    </row>
    <row r="9837" spans="1:21" x14ac:dyDescent="0.25">
      <c r="A9837" t="s">
        <v>49</v>
      </c>
      <c r="B9837">
        <v>4306</v>
      </c>
      <c r="D9837">
        <v>4</v>
      </c>
      <c r="E9837">
        <v>1.9</v>
      </c>
      <c r="F9837">
        <v>4</v>
      </c>
      <c r="I9837">
        <v>4</v>
      </c>
      <c r="J9837">
        <v>1.9</v>
      </c>
      <c r="K9837">
        <v>6</v>
      </c>
      <c r="N9837">
        <v>4</v>
      </c>
      <c r="O9837">
        <v>5.5</v>
      </c>
      <c r="P9837">
        <v>4</v>
      </c>
      <c r="S9837">
        <v>4</v>
      </c>
      <c r="T9837">
        <v>5.5</v>
      </c>
      <c r="U9837">
        <v>4</v>
      </c>
    </row>
    <row r="9838" spans="1:21" x14ac:dyDescent="0.25">
      <c r="A9838" t="s">
        <v>695</v>
      </c>
      <c r="B9838">
        <v>4306</v>
      </c>
      <c r="D9838">
        <v>0</v>
      </c>
      <c r="E9838">
        <v>-4.0999999999999996</v>
      </c>
      <c r="F9838">
        <v>0</v>
      </c>
      <c r="I9838">
        <v>0</v>
      </c>
      <c r="J9838">
        <v>-4.0999999999999996</v>
      </c>
      <c r="K9838">
        <v>0</v>
      </c>
      <c r="N9838">
        <v>0</v>
      </c>
      <c r="O9838">
        <v>0</v>
      </c>
      <c r="P9838">
        <v>0</v>
      </c>
      <c r="S9838">
        <v>0</v>
      </c>
      <c r="T9838">
        <v>0</v>
      </c>
      <c r="U9838">
        <v>0</v>
      </c>
    </row>
    <row r="9839" spans="1:21" x14ac:dyDescent="0.25">
      <c r="A9839" t="s">
        <v>48</v>
      </c>
      <c r="B9839">
        <v>4306</v>
      </c>
      <c r="D9839">
        <v>1900</v>
      </c>
      <c r="E9839">
        <v>1900</v>
      </c>
      <c r="F9839">
        <v>1900</v>
      </c>
      <c r="I9839">
        <v>1900</v>
      </c>
      <c r="J9839">
        <v>1900</v>
      </c>
      <c r="K9839">
        <v>1900</v>
      </c>
      <c r="N9839">
        <v>1900</v>
      </c>
      <c r="O9839">
        <v>1900</v>
      </c>
      <c r="P9839">
        <v>1900</v>
      </c>
      <c r="S9839">
        <v>1900</v>
      </c>
      <c r="T9839">
        <v>1900</v>
      </c>
      <c r="U9839">
        <v>1900</v>
      </c>
    </row>
    <row r="9840" spans="1:21" x14ac:dyDescent="0.25">
      <c r="A9840" t="s">
        <v>696</v>
      </c>
      <c r="B9840">
        <v>4306</v>
      </c>
      <c r="D9840">
        <v>1770</v>
      </c>
      <c r="E9840">
        <v>3217</v>
      </c>
      <c r="F9840">
        <v>0</v>
      </c>
      <c r="I9840">
        <v>1770</v>
      </c>
      <c r="J9840">
        <v>1863</v>
      </c>
      <c r="K9840">
        <v>1583</v>
      </c>
      <c r="N9840">
        <v>3433</v>
      </c>
      <c r="O9840">
        <v>6350</v>
      </c>
      <c r="P9840">
        <v>0</v>
      </c>
      <c r="S9840">
        <v>3433</v>
      </c>
      <c r="T9840">
        <v>6331</v>
      </c>
      <c r="U9840">
        <v>0</v>
      </c>
    </row>
    <row r="9841" spans="1:21" x14ac:dyDescent="0.25">
      <c r="A9841" t="s">
        <v>50</v>
      </c>
      <c r="B9841">
        <v>4306</v>
      </c>
      <c r="D9841">
        <v>751</v>
      </c>
      <c r="E9841">
        <v>3217</v>
      </c>
      <c r="F9841">
        <v>0</v>
      </c>
      <c r="I9841">
        <v>723</v>
      </c>
      <c r="J9841">
        <v>1863</v>
      </c>
      <c r="K9841">
        <v>1583</v>
      </c>
      <c r="N9841">
        <v>3433</v>
      </c>
      <c r="O9841">
        <v>6350</v>
      </c>
      <c r="P9841">
        <v>0</v>
      </c>
      <c r="S9841">
        <v>3433</v>
      </c>
      <c r="T9841">
        <v>6331</v>
      </c>
      <c r="U9841">
        <v>0</v>
      </c>
    </row>
    <row r="9842" spans="1:21" x14ac:dyDescent="0.25">
      <c r="A9842" t="s">
        <v>697</v>
      </c>
      <c r="B9842">
        <v>4306</v>
      </c>
      <c r="D9842">
        <v>1</v>
      </c>
      <c r="E9842">
        <v>1</v>
      </c>
      <c r="F9842">
        <v>1</v>
      </c>
      <c r="I9842">
        <v>1</v>
      </c>
      <c r="J9842">
        <v>1</v>
      </c>
      <c r="K9842">
        <v>1</v>
      </c>
      <c r="N9842">
        <v>1</v>
      </c>
      <c r="O9842">
        <v>1</v>
      </c>
      <c r="P9842">
        <v>1</v>
      </c>
      <c r="S9842">
        <v>1</v>
      </c>
      <c r="T9842">
        <v>1</v>
      </c>
      <c r="U9842">
        <v>1</v>
      </c>
    </row>
    <row r="9843" spans="1:21" x14ac:dyDescent="0.25">
      <c r="A9843" t="s">
        <v>51</v>
      </c>
      <c r="B9843">
        <v>4306</v>
      </c>
      <c r="D9843">
        <v>0</v>
      </c>
      <c r="E9843">
        <v>116</v>
      </c>
      <c r="F9843">
        <v>0</v>
      </c>
      <c r="I9843">
        <v>0</v>
      </c>
      <c r="J9843">
        <v>0</v>
      </c>
      <c r="K9843">
        <v>224</v>
      </c>
      <c r="N9843">
        <v>0</v>
      </c>
      <c r="O9843">
        <v>12</v>
      </c>
      <c r="P9843">
        <v>0</v>
      </c>
      <c r="S9843">
        <v>0</v>
      </c>
      <c r="T9843">
        <v>16</v>
      </c>
      <c r="U9843">
        <v>0</v>
      </c>
    </row>
    <row r="9844" spans="1:21" x14ac:dyDescent="0.25">
      <c r="A9844" t="s">
        <v>53</v>
      </c>
      <c r="B9844">
        <v>4306</v>
      </c>
      <c r="D9844">
        <v>159</v>
      </c>
      <c r="E9844">
        <v>69</v>
      </c>
      <c r="F9844">
        <v>107</v>
      </c>
      <c r="I9844">
        <v>143</v>
      </c>
      <c r="J9844">
        <v>76</v>
      </c>
      <c r="K9844">
        <v>206</v>
      </c>
      <c r="N9844">
        <v>170</v>
      </c>
      <c r="O9844">
        <v>1500</v>
      </c>
      <c r="P9844">
        <v>94</v>
      </c>
      <c r="S9844">
        <v>226</v>
      </c>
      <c r="T9844">
        <v>1800</v>
      </c>
      <c r="U9844">
        <v>157</v>
      </c>
    </row>
    <row r="9845" spans="1:21" x14ac:dyDescent="0.25">
      <c r="A9845" t="s">
        <v>54</v>
      </c>
      <c r="B9845">
        <v>4306</v>
      </c>
      <c r="D9845">
        <v>0</v>
      </c>
      <c r="E9845">
        <v>0</v>
      </c>
      <c r="F9845">
        <v>0</v>
      </c>
      <c r="I9845">
        <v>0</v>
      </c>
      <c r="J9845">
        <v>0</v>
      </c>
      <c r="K9845">
        <v>0</v>
      </c>
      <c r="N9845">
        <v>0</v>
      </c>
      <c r="O9845">
        <v>0</v>
      </c>
      <c r="P9845">
        <v>0</v>
      </c>
      <c r="S9845">
        <v>0</v>
      </c>
      <c r="T9845">
        <v>0</v>
      </c>
      <c r="U9845">
        <v>0</v>
      </c>
    </row>
    <row r="9846" spans="1:21" x14ac:dyDescent="0.25">
      <c r="A9846" t="s">
        <v>55</v>
      </c>
      <c r="B9846">
        <v>4306</v>
      </c>
      <c r="D9846">
        <v>0</v>
      </c>
      <c r="E9846">
        <v>0</v>
      </c>
      <c r="F9846">
        <v>0</v>
      </c>
      <c r="I9846">
        <v>0</v>
      </c>
      <c r="J9846">
        <v>0</v>
      </c>
      <c r="K9846">
        <v>0</v>
      </c>
      <c r="N9846">
        <v>0</v>
      </c>
      <c r="O9846">
        <v>0</v>
      </c>
      <c r="P9846">
        <v>0</v>
      </c>
      <c r="S9846">
        <v>0</v>
      </c>
      <c r="T9846">
        <v>0</v>
      </c>
      <c r="U9846">
        <v>0</v>
      </c>
    </row>
    <row r="9847" spans="1:21" x14ac:dyDescent="0.25">
      <c r="A9847" t="s">
        <v>56</v>
      </c>
      <c r="B9847">
        <v>4306</v>
      </c>
      <c r="D9847">
        <v>0.92</v>
      </c>
      <c r="E9847">
        <v>0.92</v>
      </c>
      <c r="F9847">
        <v>0.92</v>
      </c>
      <c r="I9847">
        <v>0.92</v>
      </c>
      <c r="J9847">
        <v>0.92</v>
      </c>
      <c r="K9847">
        <v>0.92</v>
      </c>
      <c r="N9847">
        <v>0.92</v>
      </c>
      <c r="O9847">
        <v>0.92</v>
      </c>
      <c r="P9847">
        <v>0.92</v>
      </c>
      <c r="S9847">
        <v>0.92</v>
      </c>
      <c r="T9847">
        <v>0.92</v>
      </c>
      <c r="U9847">
        <v>0.92</v>
      </c>
    </row>
    <row r="9848" spans="1:21" x14ac:dyDescent="0.25">
      <c r="A9848" t="s">
        <v>57</v>
      </c>
      <c r="B9848">
        <v>4306</v>
      </c>
      <c r="D9848">
        <v>100</v>
      </c>
      <c r="E9848">
        <v>100</v>
      </c>
      <c r="F9848">
        <v>100</v>
      </c>
      <c r="I9848">
        <v>100</v>
      </c>
      <c r="J9848">
        <v>100</v>
      </c>
      <c r="K9848">
        <v>100</v>
      </c>
      <c r="N9848">
        <v>100</v>
      </c>
      <c r="O9848">
        <v>100</v>
      </c>
      <c r="P9848">
        <v>100</v>
      </c>
      <c r="S9848">
        <v>100</v>
      </c>
      <c r="T9848">
        <v>100</v>
      </c>
      <c r="U9848">
        <v>100</v>
      </c>
    </row>
    <row r="9849" spans="1:21" x14ac:dyDescent="0.25">
      <c r="A9849" t="s">
        <v>58</v>
      </c>
      <c r="B9849">
        <v>4306</v>
      </c>
      <c r="D9849">
        <v>2</v>
      </c>
      <c r="E9849">
        <v>2</v>
      </c>
      <c r="F9849">
        <v>2</v>
      </c>
      <c r="I9849">
        <v>2</v>
      </c>
      <c r="J9849">
        <v>2</v>
      </c>
      <c r="K9849">
        <v>2</v>
      </c>
      <c r="N9849">
        <v>2</v>
      </c>
      <c r="O9849">
        <v>2</v>
      </c>
      <c r="P9849">
        <v>2</v>
      </c>
      <c r="S9849">
        <v>2</v>
      </c>
      <c r="T9849">
        <v>2</v>
      </c>
      <c r="U9849">
        <v>2</v>
      </c>
    </row>
    <row r="9850" spans="1:21" x14ac:dyDescent="0.25">
      <c r="A9850" t="s">
        <v>59</v>
      </c>
      <c r="B9850">
        <v>4306</v>
      </c>
      <c r="D9850">
        <v>0</v>
      </c>
      <c r="E9850">
        <v>0</v>
      </c>
      <c r="F9850">
        <v>0</v>
      </c>
      <c r="I9850">
        <v>0</v>
      </c>
      <c r="J9850">
        <v>0</v>
      </c>
      <c r="K9850">
        <v>0</v>
      </c>
      <c r="N9850">
        <v>0</v>
      </c>
      <c r="O9850">
        <v>0</v>
      </c>
      <c r="P9850">
        <v>0</v>
      </c>
      <c r="S9850">
        <v>0</v>
      </c>
      <c r="T9850">
        <v>0</v>
      </c>
      <c r="U9850">
        <v>0</v>
      </c>
    </row>
    <row r="9851" spans="1:21" x14ac:dyDescent="0.25">
      <c r="A9851" t="s">
        <v>698</v>
      </c>
      <c r="B9851">
        <v>4306</v>
      </c>
      <c r="E9851">
        <v>0</v>
      </c>
      <c r="J9851">
        <v>0</v>
      </c>
      <c r="O9851">
        <v>0</v>
      </c>
      <c r="T9851">
        <v>0</v>
      </c>
    </row>
    <row r="9852" spans="1:21" x14ac:dyDescent="0.25">
      <c r="A9852" t="s">
        <v>677</v>
      </c>
      <c r="B9852">
        <v>4306</v>
      </c>
      <c r="E9852">
        <v>1192</v>
      </c>
      <c r="J9852">
        <v>1024</v>
      </c>
      <c r="O9852" t="s">
        <v>857</v>
      </c>
      <c r="T9852" t="s">
        <v>855</v>
      </c>
    </row>
    <row r="9853" spans="1:21" x14ac:dyDescent="0.25">
      <c r="A9853" t="s">
        <v>78</v>
      </c>
      <c r="B9853">
        <v>4306</v>
      </c>
      <c r="E9853">
        <v>27.1</v>
      </c>
      <c r="J9853">
        <v>23.3</v>
      </c>
      <c r="O9853">
        <v>22.7</v>
      </c>
      <c r="T9853">
        <v>22.5</v>
      </c>
    </row>
    <row r="9854" spans="1:21" x14ac:dyDescent="0.25">
      <c r="A9854" t="s">
        <v>699</v>
      </c>
      <c r="B9854">
        <v>4306</v>
      </c>
      <c r="F9854">
        <v>0</v>
      </c>
      <c r="K9854">
        <v>0</v>
      </c>
      <c r="P9854">
        <v>0</v>
      </c>
      <c r="U9854">
        <v>0</v>
      </c>
    </row>
    <row r="9855" spans="1:21" x14ac:dyDescent="0.25">
      <c r="A9855" t="s">
        <v>700</v>
      </c>
      <c r="B9855">
        <v>4306</v>
      </c>
      <c r="D9855">
        <v>0</v>
      </c>
      <c r="E9855">
        <v>0</v>
      </c>
      <c r="F9855">
        <v>1</v>
      </c>
      <c r="I9855">
        <v>0</v>
      </c>
      <c r="J9855">
        <v>0</v>
      </c>
      <c r="K9855">
        <v>1</v>
      </c>
      <c r="N9855">
        <v>0</v>
      </c>
      <c r="O9855">
        <v>0</v>
      </c>
      <c r="P9855">
        <v>1</v>
      </c>
      <c r="S9855">
        <v>0</v>
      </c>
      <c r="T9855">
        <v>0</v>
      </c>
      <c r="U9855">
        <v>1</v>
      </c>
    </row>
    <row r="9856" spans="1:21" x14ac:dyDescent="0.25">
      <c r="A9856" t="s">
        <v>701</v>
      </c>
      <c r="B9856">
        <v>4306</v>
      </c>
      <c r="D9856">
        <v>0</v>
      </c>
      <c r="E9856">
        <v>0</v>
      </c>
      <c r="F9856">
        <v>0</v>
      </c>
      <c r="I9856">
        <v>0</v>
      </c>
      <c r="J9856">
        <v>0</v>
      </c>
      <c r="K9856">
        <v>0</v>
      </c>
      <c r="N9856">
        <v>0</v>
      </c>
      <c r="O9856">
        <v>0</v>
      </c>
      <c r="P9856">
        <v>0</v>
      </c>
      <c r="S9856">
        <v>0</v>
      </c>
      <c r="T9856">
        <v>0</v>
      </c>
      <c r="U9856">
        <v>0</v>
      </c>
    </row>
    <row r="9857" spans="1:21" x14ac:dyDescent="0.25">
      <c r="A9857" t="s">
        <v>52</v>
      </c>
      <c r="B9857">
        <v>4306</v>
      </c>
      <c r="D9857">
        <v>1</v>
      </c>
      <c r="E9857">
        <v>1</v>
      </c>
      <c r="F9857">
        <v>1</v>
      </c>
      <c r="I9857">
        <v>1</v>
      </c>
      <c r="J9857">
        <v>1</v>
      </c>
      <c r="K9857">
        <v>1</v>
      </c>
      <c r="N9857">
        <v>1</v>
      </c>
      <c r="O9857">
        <v>1</v>
      </c>
      <c r="P9857">
        <v>1</v>
      </c>
      <c r="S9857">
        <v>1</v>
      </c>
      <c r="T9857">
        <v>1</v>
      </c>
      <c r="U9857">
        <v>1</v>
      </c>
    </row>
    <row r="9858" spans="1:21" x14ac:dyDescent="0.25">
      <c r="A9858" t="s">
        <v>702</v>
      </c>
      <c r="B9858">
        <v>4306</v>
      </c>
      <c r="D9858">
        <v>15</v>
      </c>
      <c r="E9858">
        <v>60</v>
      </c>
      <c r="F9858">
        <v>9</v>
      </c>
      <c r="I9858">
        <v>15</v>
      </c>
      <c r="J9858">
        <v>60</v>
      </c>
      <c r="K9858">
        <v>9</v>
      </c>
      <c r="N9858">
        <v>15</v>
      </c>
      <c r="O9858">
        <v>60</v>
      </c>
      <c r="P9858">
        <v>9</v>
      </c>
      <c r="S9858">
        <v>15</v>
      </c>
      <c r="T9858">
        <v>60</v>
      </c>
      <c r="U9858">
        <v>9</v>
      </c>
    </row>
    <row r="9859" spans="1:21" x14ac:dyDescent="0.25">
      <c r="A9859" t="s">
        <v>43</v>
      </c>
      <c r="B9859">
        <v>4306</v>
      </c>
      <c r="D9859">
        <v>35</v>
      </c>
      <c r="E9859">
        <v>35</v>
      </c>
      <c r="I9859">
        <v>35</v>
      </c>
      <c r="J9859">
        <v>35</v>
      </c>
      <c r="K9859">
        <v>26</v>
      </c>
      <c r="N9859">
        <v>80</v>
      </c>
      <c r="O9859">
        <v>0</v>
      </c>
      <c r="S9859">
        <v>80</v>
      </c>
      <c r="T9859">
        <v>0</v>
      </c>
    </row>
    <row r="9860" spans="1:21" x14ac:dyDescent="0.25">
      <c r="A9860" t="s">
        <v>44</v>
      </c>
      <c r="B9860">
        <v>4306</v>
      </c>
      <c r="D9860">
        <v>5</v>
      </c>
      <c r="E9860">
        <v>5</v>
      </c>
      <c r="I9860">
        <v>5</v>
      </c>
      <c r="J9860">
        <v>5</v>
      </c>
      <c r="K9860">
        <v>20</v>
      </c>
      <c r="N9860">
        <v>50</v>
      </c>
      <c r="O9860">
        <v>0</v>
      </c>
      <c r="S9860">
        <v>50</v>
      </c>
      <c r="T9860">
        <v>0</v>
      </c>
    </row>
    <row r="9861" spans="1:21" x14ac:dyDescent="0.25">
      <c r="A9861" t="s">
        <v>47</v>
      </c>
      <c r="B9861">
        <v>4306</v>
      </c>
      <c r="D9861">
        <v>7</v>
      </c>
      <c r="E9861">
        <v>4</v>
      </c>
      <c r="I9861">
        <v>3</v>
      </c>
      <c r="J9861">
        <v>8</v>
      </c>
      <c r="K9861">
        <v>8</v>
      </c>
      <c r="N9861">
        <v>1</v>
      </c>
      <c r="O9861">
        <v>6</v>
      </c>
      <c r="S9861">
        <v>5</v>
      </c>
      <c r="T9861">
        <v>2</v>
      </c>
    </row>
    <row r="9862" spans="1:21" x14ac:dyDescent="0.25">
      <c r="A9862" t="s">
        <v>703</v>
      </c>
      <c r="B9862">
        <v>4306</v>
      </c>
      <c r="D9862">
        <v>0</v>
      </c>
      <c r="E9862">
        <v>0</v>
      </c>
      <c r="I9862">
        <v>0</v>
      </c>
      <c r="J9862">
        <v>0</v>
      </c>
      <c r="K9862">
        <v>0</v>
      </c>
      <c r="N9862">
        <v>0</v>
      </c>
      <c r="O9862">
        <v>0</v>
      </c>
      <c r="S9862">
        <v>0</v>
      </c>
      <c r="T9862">
        <v>0</v>
      </c>
    </row>
    <row r="9863" spans="1:21" x14ac:dyDescent="0.25">
      <c r="A9863" t="s">
        <v>704</v>
      </c>
      <c r="B9863">
        <v>4306</v>
      </c>
      <c r="D9863">
        <v>0</v>
      </c>
      <c r="E9863">
        <v>0</v>
      </c>
      <c r="I9863">
        <v>0</v>
      </c>
      <c r="J9863">
        <v>0</v>
      </c>
      <c r="K9863">
        <v>0</v>
      </c>
      <c r="N9863">
        <v>0</v>
      </c>
      <c r="O9863">
        <v>0</v>
      </c>
      <c r="S9863">
        <v>0</v>
      </c>
      <c r="T9863">
        <v>0</v>
      </c>
    </row>
    <row r="9864" spans="1:21" x14ac:dyDescent="0.25">
      <c r="A9864" t="s">
        <v>705</v>
      </c>
      <c r="B9864">
        <v>4306</v>
      </c>
      <c r="D9864">
        <v>0</v>
      </c>
      <c r="E9864">
        <v>0</v>
      </c>
      <c r="I9864">
        <v>0</v>
      </c>
      <c r="J9864">
        <v>0</v>
      </c>
      <c r="K9864">
        <v>0</v>
      </c>
      <c r="N9864">
        <v>0</v>
      </c>
      <c r="O9864">
        <v>0</v>
      </c>
      <c r="S9864">
        <v>0</v>
      </c>
      <c r="T9864">
        <v>0</v>
      </c>
    </row>
    <row r="9865" spans="1:21" x14ac:dyDescent="0.25">
      <c r="A9865" t="s">
        <v>706</v>
      </c>
      <c r="B9865">
        <v>4306</v>
      </c>
      <c r="D9865">
        <v>0</v>
      </c>
      <c r="E9865">
        <v>0</v>
      </c>
      <c r="I9865">
        <v>0</v>
      </c>
      <c r="J9865">
        <v>0</v>
      </c>
      <c r="K9865">
        <v>0</v>
      </c>
      <c r="N9865">
        <v>0</v>
      </c>
      <c r="O9865">
        <v>0</v>
      </c>
      <c r="S9865">
        <v>0</v>
      </c>
      <c r="T9865">
        <v>0</v>
      </c>
    </row>
    <row r="9866" spans="1:21" x14ac:dyDescent="0.25">
      <c r="A9866" t="s">
        <v>707</v>
      </c>
      <c r="B9866">
        <v>4306</v>
      </c>
      <c r="D9866">
        <v>1</v>
      </c>
      <c r="E9866">
        <v>1</v>
      </c>
      <c r="I9866">
        <v>1</v>
      </c>
      <c r="J9866">
        <v>1</v>
      </c>
      <c r="K9866">
        <v>1</v>
      </c>
      <c r="N9866">
        <v>2</v>
      </c>
      <c r="O9866">
        <v>0</v>
      </c>
      <c r="S9866">
        <v>2</v>
      </c>
      <c r="T9866">
        <v>0</v>
      </c>
    </row>
    <row r="9867" spans="1:21" x14ac:dyDescent="0.25">
      <c r="A9867" t="s">
        <v>708</v>
      </c>
      <c r="B9867">
        <v>4306</v>
      </c>
      <c r="D9867">
        <v>5</v>
      </c>
      <c r="E9867">
        <v>5</v>
      </c>
      <c r="I9867">
        <v>5</v>
      </c>
      <c r="J9867">
        <v>5</v>
      </c>
      <c r="K9867">
        <v>20</v>
      </c>
      <c r="N9867">
        <v>5</v>
      </c>
      <c r="S9867">
        <v>5</v>
      </c>
    </row>
    <row r="9868" spans="1:21" x14ac:dyDescent="0.25">
      <c r="A9868" t="s">
        <v>709</v>
      </c>
      <c r="B9868">
        <v>4306</v>
      </c>
      <c r="D9868">
        <v>30</v>
      </c>
      <c r="E9868">
        <v>30</v>
      </c>
      <c r="I9868">
        <v>30</v>
      </c>
      <c r="J9868">
        <v>30</v>
      </c>
      <c r="K9868">
        <v>6</v>
      </c>
      <c r="N9868">
        <v>40</v>
      </c>
      <c r="S9868">
        <v>40</v>
      </c>
    </row>
    <row r="9869" spans="1:21" x14ac:dyDescent="0.25">
      <c r="A9869" t="s">
        <v>710</v>
      </c>
      <c r="B9869">
        <v>4306</v>
      </c>
      <c r="D9869">
        <v>3</v>
      </c>
      <c r="E9869">
        <v>3</v>
      </c>
      <c r="I9869">
        <v>3</v>
      </c>
      <c r="J9869">
        <v>3</v>
      </c>
      <c r="K9869">
        <v>3</v>
      </c>
      <c r="N9869">
        <v>1</v>
      </c>
      <c r="S9869">
        <v>1</v>
      </c>
    </row>
    <row r="9870" spans="1:21" x14ac:dyDescent="0.25">
      <c r="A9870" t="s">
        <v>711</v>
      </c>
      <c r="B9870">
        <v>4306</v>
      </c>
      <c r="D9870">
        <v>0</v>
      </c>
      <c r="E9870">
        <v>0</v>
      </c>
      <c r="I9870">
        <v>0</v>
      </c>
      <c r="J9870">
        <v>0</v>
      </c>
      <c r="K9870">
        <v>0</v>
      </c>
      <c r="N9870">
        <v>0</v>
      </c>
      <c r="S9870">
        <v>0</v>
      </c>
    </row>
    <row r="9871" spans="1:21" x14ac:dyDescent="0.25">
      <c r="A9871" t="s">
        <v>712</v>
      </c>
      <c r="B9871">
        <v>4306</v>
      </c>
      <c r="D9871">
        <v>0</v>
      </c>
      <c r="E9871">
        <v>0</v>
      </c>
      <c r="I9871">
        <v>0</v>
      </c>
      <c r="J9871">
        <v>0</v>
      </c>
      <c r="K9871">
        <v>0</v>
      </c>
      <c r="N9871">
        <v>0</v>
      </c>
      <c r="S9871">
        <v>0</v>
      </c>
    </row>
    <row r="9872" spans="1:21" x14ac:dyDescent="0.25">
      <c r="A9872" t="s">
        <v>713</v>
      </c>
      <c r="B9872">
        <v>4306</v>
      </c>
      <c r="D9872">
        <v>0</v>
      </c>
      <c r="E9872">
        <v>0</v>
      </c>
      <c r="I9872">
        <v>0</v>
      </c>
      <c r="J9872">
        <v>0</v>
      </c>
      <c r="K9872">
        <v>0</v>
      </c>
      <c r="N9872">
        <v>0</v>
      </c>
      <c r="S9872">
        <v>0</v>
      </c>
    </row>
    <row r="9873" spans="1:21" x14ac:dyDescent="0.25">
      <c r="A9873" t="s">
        <v>714</v>
      </c>
      <c r="B9873">
        <v>4306</v>
      </c>
      <c r="N9873">
        <v>50</v>
      </c>
      <c r="S9873">
        <v>50</v>
      </c>
    </row>
    <row r="9874" spans="1:21" x14ac:dyDescent="0.25">
      <c r="A9874" t="s">
        <v>715</v>
      </c>
      <c r="B9874">
        <v>4306</v>
      </c>
      <c r="N9874">
        <v>30</v>
      </c>
      <c r="S9874">
        <v>30</v>
      </c>
    </row>
    <row r="9875" spans="1:21" x14ac:dyDescent="0.25">
      <c r="A9875" t="s">
        <v>716</v>
      </c>
      <c r="B9875">
        <v>4306</v>
      </c>
      <c r="N9875">
        <v>3</v>
      </c>
      <c r="S9875">
        <v>3</v>
      </c>
    </row>
    <row r="9876" spans="1:21" x14ac:dyDescent="0.25">
      <c r="A9876" t="s">
        <v>717</v>
      </c>
      <c r="B9876">
        <v>4306</v>
      </c>
      <c r="N9876">
        <v>0</v>
      </c>
      <c r="S9876">
        <v>0</v>
      </c>
    </row>
    <row r="9877" spans="1:21" x14ac:dyDescent="0.25">
      <c r="A9877" t="s">
        <v>718</v>
      </c>
      <c r="B9877">
        <v>4306</v>
      </c>
      <c r="E9877">
        <v>0</v>
      </c>
      <c r="J9877">
        <v>0</v>
      </c>
      <c r="O9877">
        <v>0</v>
      </c>
      <c r="T9877">
        <v>0</v>
      </c>
    </row>
    <row r="9878" spans="1:21" x14ac:dyDescent="0.25">
      <c r="A9878" t="s">
        <v>405</v>
      </c>
      <c r="B9878">
        <v>4306</v>
      </c>
      <c r="E9878">
        <v>0</v>
      </c>
    </row>
    <row r="9879" spans="1:21" x14ac:dyDescent="0.25">
      <c r="A9879" t="s">
        <v>719</v>
      </c>
      <c r="B9879">
        <v>4306</v>
      </c>
      <c r="D9879">
        <v>173</v>
      </c>
      <c r="E9879">
        <v>191</v>
      </c>
      <c r="F9879">
        <v>0</v>
      </c>
      <c r="I9879">
        <v>155</v>
      </c>
      <c r="J9879">
        <v>83</v>
      </c>
      <c r="K9879">
        <v>224</v>
      </c>
      <c r="N9879">
        <v>185</v>
      </c>
      <c r="O9879">
        <v>1732</v>
      </c>
      <c r="P9879">
        <v>0</v>
      </c>
      <c r="S9879">
        <v>246</v>
      </c>
      <c r="T9879">
        <v>2128</v>
      </c>
      <c r="U9879">
        <v>0</v>
      </c>
    </row>
    <row r="9880" spans="1:21" x14ac:dyDescent="0.25">
      <c r="A9880" t="s">
        <v>34</v>
      </c>
      <c r="B9880">
        <v>4312</v>
      </c>
      <c r="D9880">
        <v>43</v>
      </c>
      <c r="E9880">
        <v>43</v>
      </c>
      <c r="F9880">
        <v>43</v>
      </c>
      <c r="I9880">
        <v>58</v>
      </c>
      <c r="J9880">
        <v>58</v>
      </c>
      <c r="K9880">
        <v>58</v>
      </c>
      <c r="N9880">
        <v>4324</v>
      </c>
      <c r="O9880">
        <v>4324</v>
      </c>
      <c r="P9880">
        <v>4324</v>
      </c>
      <c r="S9880">
        <v>4306</v>
      </c>
      <c r="T9880">
        <v>4306</v>
      </c>
      <c r="U9880">
        <v>4306</v>
      </c>
    </row>
    <row r="9881" spans="1:21" x14ac:dyDescent="0.25">
      <c r="A9881" t="s">
        <v>35</v>
      </c>
      <c r="B9881">
        <v>4312</v>
      </c>
      <c r="D9881">
        <v>4324</v>
      </c>
      <c r="E9881">
        <v>58</v>
      </c>
      <c r="F9881">
        <v>4306</v>
      </c>
      <c r="I9881">
        <v>4306</v>
      </c>
      <c r="J9881">
        <v>43</v>
      </c>
      <c r="K9881">
        <v>4324</v>
      </c>
      <c r="N9881">
        <v>58</v>
      </c>
      <c r="O9881">
        <v>4306</v>
      </c>
      <c r="P9881">
        <v>43</v>
      </c>
      <c r="S9881">
        <v>43</v>
      </c>
      <c r="T9881">
        <v>4324</v>
      </c>
      <c r="U9881">
        <v>58</v>
      </c>
    </row>
    <row r="9882" spans="1:21" x14ac:dyDescent="0.25">
      <c r="A9882" t="s">
        <v>36</v>
      </c>
      <c r="B9882">
        <v>4312</v>
      </c>
      <c r="D9882">
        <v>1</v>
      </c>
      <c r="E9882">
        <v>1</v>
      </c>
      <c r="F9882">
        <v>1</v>
      </c>
      <c r="I9882">
        <v>1</v>
      </c>
      <c r="J9882">
        <v>2</v>
      </c>
      <c r="K9882">
        <v>1</v>
      </c>
      <c r="N9882">
        <v>2</v>
      </c>
      <c r="O9882">
        <v>4</v>
      </c>
      <c r="P9882">
        <v>0</v>
      </c>
      <c r="S9882">
        <v>2</v>
      </c>
      <c r="T9882">
        <v>4</v>
      </c>
      <c r="U9882">
        <v>0</v>
      </c>
    </row>
    <row r="9883" spans="1:21" x14ac:dyDescent="0.25">
      <c r="A9883" t="s">
        <v>37</v>
      </c>
      <c r="B9883">
        <v>4312</v>
      </c>
      <c r="D9883">
        <v>0</v>
      </c>
      <c r="E9883">
        <v>0</v>
      </c>
      <c r="I9883">
        <v>0</v>
      </c>
      <c r="J9883">
        <v>0</v>
      </c>
      <c r="N9883">
        <v>0</v>
      </c>
      <c r="O9883">
        <v>2</v>
      </c>
      <c r="S9883">
        <v>0</v>
      </c>
      <c r="T9883">
        <v>2</v>
      </c>
    </row>
    <row r="9884" spans="1:21" x14ac:dyDescent="0.25">
      <c r="A9884" t="s">
        <v>38</v>
      </c>
      <c r="B9884">
        <v>4312</v>
      </c>
      <c r="D9884">
        <v>12</v>
      </c>
      <c r="E9884">
        <v>12</v>
      </c>
      <c r="F9884">
        <v>12</v>
      </c>
      <c r="I9884">
        <v>12</v>
      </c>
      <c r="J9884">
        <v>12</v>
      </c>
      <c r="K9884">
        <v>12</v>
      </c>
      <c r="N9884">
        <v>12</v>
      </c>
      <c r="O9884">
        <v>12</v>
      </c>
      <c r="P9884">
        <v>12</v>
      </c>
      <c r="S9884">
        <v>12</v>
      </c>
      <c r="T9884">
        <v>12</v>
      </c>
      <c r="U9884">
        <v>12</v>
      </c>
    </row>
    <row r="9885" spans="1:21" x14ac:dyDescent="0.25">
      <c r="A9885" t="s">
        <v>39</v>
      </c>
      <c r="B9885">
        <v>4312</v>
      </c>
      <c r="D9885">
        <v>100</v>
      </c>
      <c r="F9885">
        <v>100</v>
      </c>
      <c r="I9885">
        <v>170</v>
      </c>
      <c r="K9885">
        <v>225</v>
      </c>
      <c r="N9885">
        <v>250</v>
      </c>
      <c r="S9885">
        <v>250</v>
      </c>
    </row>
    <row r="9886" spans="1:21" x14ac:dyDescent="0.25">
      <c r="A9886" t="s">
        <v>694</v>
      </c>
      <c r="B9886">
        <v>4312</v>
      </c>
      <c r="D9886">
        <v>25</v>
      </c>
      <c r="F9886">
        <v>25</v>
      </c>
      <c r="I9886">
        <v>25</v>
      </c>
      <c r="K9886">
        <v>25</v>
      </c>
      <c r="N9886">
        <v>25</v>
      </c>
      <c r="S9886">
        <v>25</v>
      </c>
    </row>
    <row r="9887" spans="1:21" x14ac:dyDescent="0.25">
      <c r="A9887" t="s">
        <v>40</v>
      </c>
      <c r="B9887">
        <v>4312</v>
      </c>
      <c r="D9887">
        <v>1</v>
      </c>
      <c r="F9887">
        <v>1</v>
      </c>
      <c r="I9887">
        <v>1</v>
      </c>
      <c r="K9887">
        <v>1</v>
      </c>
      <c r="N9887">
        <v>2</v>
      </c>
      <c r="S9887">
        <v>2</v>
      </c>
    </row>
    <row r="9888" spans="1:21" x14ac:dyDescent="0.25">
      <c r="A9888" t="s">
        <v>41</v>
      </c>
      <c r="B9888">
        <v>4312</v>
      </c>
    </row>
    <row r="9889" spans="1:21" x14ac:dyDescent="0.25">
      <c r="A9889" t="s">
        <v>42</v>
      </c>
      <c r="B9889">
        <v>4312</v>
      </c>
      <c r="E9889">
        <v>30</v>
      </c>
      <c r="J9889">
        <v>30</v>
      </c>
      <c r="O9889">
        <v>40</v>
      </c>
      <c r="T9889">
        <v>40</v>
      </c>
    </row>
    <row r="9890" spans="1:21" x14ac:dyDescent="0.25">
      <c r="A9890" t="s">
        <v>45</v>
      </c>
      <c r="B9890">
        <v>4312</v>
      </c>
      <c r="D9890">
        <v>7</v>
      </c>
      <c r="E9890">
        <v>4</v>
      </c>
      <c r="I9890">
        <v>3</v>
      </c>
      <c r="J9890">
        <v>8</v>
      </c>
      <c r="N9890">
        <v>1</v>
      </c>
      <c r="O9890">
        <v>6</v>
      </c>
      <c r="S9890">
        <v>5</v>
      </c>
      <c r="T9890">
        <v>2</v>
      </c>
    </row>
    <row r="9891" spans="1:21" x14ac:dyDescent="0.25">
      <c r="A9891" t="s">
        <v>46</v>
      </c>
      <c r="B9891">
        <v>4312</v>
      </c>
      <c r="D9891">
        <v>4</v>
      </c>
      <c r="F9891">
        <v>4</v>
      </c>
      <c r="I9891">
        <v>8</v>
      </c>
      <c r="K9891">
        <v>8</v>
      </c>
    </row>
    <row r="9892" spans="1:21" x14ac:dyDescent="0.25">
      <c r="A9892" t="s">
        <v>49</v>
      </c>
      <c r="B9892">
        <v>4312</v>
      </c>
      <c r="D9892">
        <v>4</v>
      </c>
      <c r="E9892">
        <v>6</v>
      </c>
      <c r="F9892">
        <v>6</v>
      </c>
      <c r="I9892">
        <v>4</v>
      </c>
      <c r="J9892">
        <v>6</v>
      </c>
      <c r="K9892">
        <v>6</v>
      </c>
      <c r="N9892">
        <v>4</v>
      </c>
      <c r="O9892">
        <v>6</v>
      </c>
      <c r="P9892">
        <v>4</v>
      </c>
      <c r="S9892">
        <v>4</v>
      </c>
      <c r="T9892">
        <v>6</v>
      </c>
      <c r="U9892">
        <v>4</v>
      </c>
    </row>
    <row r="9893" spans="1:21" x14ac:dyDescent="0.25">
      <c r="A9893" t="s">
        <v>695</v>
      </c>
      <c r="B9893">
        <v>4312</v>
      </c>
      <c r="D9893">
        <v>0</v>
      </c>
      <c r="E9893">
        <v>0</v>
      </c>
      <c r="F9893">
        <v>0</v>
      </c>
      <c r="I9893">
        <v>0</v>
      </c>
      <c r="J9893">
        <v>0</v>
      </c>
      <c r="K9893">
        <v>0</v>
      </c>
      <c r="N9893">
        <v>0</v>
      </c>
      <c r="O9893">
        <v>0</v>
      </c>
      <c r="P9893">
        <v>0</v>
      </c>
      <c r="S9893">
        <v>0</v>
      </c>
      <c r="T9893">
        <v>0</v>
      </c>
      <c r="U9893">
        <v>0</v>
      </c>
    </row>
    <row r="9894" spans="1:21" x14ac:dyDescent="0.25">
      <c r="A9894" t="s">
        <v>48</v>
      </c>
      <c r="B9894">
        <v>4312</v>
      </c>
      <c r="D9894">
        <v>1900</v>
      </c>
      <c r="E9894">
        <v>1900</v>
      </c>
      <c r="F9894">
        <v>1900</v>
      </c>
      <c r="I9894">
        <v>1900</v>
      </c>
      <c r="J9894">
        <v>1900</v>
      </c>
      <c r="K9894">
        <v>1900</v>
      </c>
      <c r="N9894">
        <v>1900</v>
      </c>
      <c r="O9894">
        <v>1900</v>
      </c>
      <c r="P9894">
        <v>1900</v>
      </c>
      <c r="S9894">
        <v>1900</v>
      </c>
      <c r="T9894">
        <v>1900</v>
      </c>
      <c r="U9894">
        <v>1900</v>
      </c>
    </row>
    <row r="9895" spans="1:21" x14ac:dyDescent="0.25">
      <c r="A9895" t="s">
        <v>696</v>
      </c>
      <c r="B9895">
        <v>4312</v>
      </c>
      <c r="D9895">
        <v>1770</v>
      </c>
      <c r="E9895">
        <v>1863</v>
      </c>
      <c r="F9895">
        <v>1583</v>
      </c>
      <c r="I9895">
        <v>1863</v>
      </c>
      <c r="J9895">
        <v>3539</v>
      </c>
      <c r="K9895">
        <v>1863</v>
      </c>
      <c r="N9895">
        <v>3614</v>
      </c>
      <c r="O9895">
        <v>6363</v>
      </c>
      <c r="P9895">
        <v>0</v>
      </c>
      <c r="S9895">
        <v>3433</v>
      </c>
      <c r="T9895">
        <v>6408</v>
      </c>
      <c r="U9895">
        <v>0</v>
      </c>
    </row>
    <row r="9896" spans="1:21" x14ac:dyDescent="0.25">
      <c r="A9896" t="s">
        <v>50</v>
      </c>
      <c r="B9896">
        <v>4312</v>
      </c>
      <c r="D9896">
        <v>1770</v>
      </c>
      <c r="E9896">
        <v>1863</v>
      </c>
      <c r="F9896">
        <v>1583</v>
      </c>
      <c r="I9896">
        <v>1863</v>
      </c>
      <c r="J9896">
        <v>3539</v>
      </c>
      <c r="K9896">
        <v>1863</v>
      </c>
      <c r="N9896">
        <v>3614</v>
      </c>
      <c r="O9896">
        <v>6363</v>
      </c>
      <c r="P9896">
        <v>0</v>
      </c>
      <c r="S9896">
        <v>3433</v>
      </c>
      <c r="T9896">
        <v>6408</v>
      </c>
      <c r="U9896">
        <v>0</v>
      </c>
    </row>
    <row r="9897" spans="1:21" x14ac:dyDescent="0.25">
      <c r="A9897" t="s">
        <v>697</v>
      </c>
      <c r="B9897">
        <v>4312</v>
      </c>
      <c r="D9897">
        <v>1</v>
      </c>
      <c r="E9897">
        <v>1</v>
      </c>
      <c r="F9897">
        <v>1</v>
      </c>
      <c r="I9897">
        <v>1</v>
      </c>
      <c r="J9897">
        <v>1</v>
      </c>
      <c r="K9897">
        <v>1</v>
      </c>
      <c r="N9897">
        <v>1</v>
      </c>
      <c r="O9897">
        <v>1</v>
      </c>
      <c r="P9897">
        <v>1</v>
      </c>
      <c r="S9897">
        <v>1</v>
      </c>
      <c r="T9897">
        <v>1</v>
      </c>
      <c r="U9897">
        <v>1</v>
      </c>
    </row>
    <row r="9898" spans="1:21" x14ac:dyDescent="0.25">
      <c r="A9898" t="s">
        <v>51</v>
      </c>
      <c r="B9898">
        <v>4312</v>
      </c>
      <c r="D9898">
        <v>0</v>
      </c>
      <c r="E9898">
        <v>0</v>
      </c>
      <c r="F9898">
        <v>442</v>
      </c>
      <c r="I9898">
        <v>0</v>
      </c>
      <c r="J9898">
        <v>0</v>
      </c>
      <c r="K9898">
        <v>0</v>
      </c>
      <c r="N9898">
        <v>0</v>
      </c>
      <c r="O9898">
        <v>9</v>
      </c>
      <c r="P9898">
        <v>0</v>
      </c>
      <c r="S9898">
        <v>0</v>
      </c>
      <c r="T9898">
        <v>0</v>
      </c>
      <c r="U9898">
        <v>0</v>
      </c>
    </row>
    <row r="9899" spans="1:21" x14ac:dyDescent="0.25">
      <c r="A9899" t="s">
        <v>53</v>
      </c>
      <c r="B9899">
        <v>4312</v>
      </c>
      <c r="D9899">
        <v>134</v>
      </c>
      <c r="E9899">
        <v>0</v>
      </c>
      <c r="F9899">
        <v>105</v>
      </c>
      <c r="I9899">
        <v>0</v>
      </c>
      <c r="J9899">
        <v>0</v>
      </c>
      <c r="K9899">
        <v>0</v>
      </c>
      <c r="N9899">
        <v>0</v>
      </c>
      <c r="O9899">
        <v>1500</v>
      </c>
      <c r="P9899">
        <v>72</v>
      </c>
      <c r="S9899">
        <v>183</v>
      </c>
      <c r="T9899">
        <v>1850</v>
      </c>
      <c r="U9899">
        <v>0</v>
      </c>
    </row>
    <row r="9900" spans="1:21" x14ac:dyDescent="0.25">
      <c r="A9900" t="s">
        <v>54</v>
      </c>
      <c r="B9900">
        <v>4312</v>
      </c>
      <c r="D9900">
        <v>0</v>
      </c>
      <c r="E9900">
        <v>0</v>
      </c>
      <c r="F9900">
        <v>0</v>
      </c>
      <c r="I9900">
        <v>0</v>
      </c>
      <c r="J9900">
        <v>0</v>
      </c>
      <c r="K9900">
        <v>0</v>
      </c>
      <c r="N9900">
        <v>0</v>
      </c>
      <c r="O9900">
        <v>0</v>
      </c>
      <c r="P9900">
        <v>0</v>
      </c>
      <c r="S9900">
        <v>0</v>
      </c>
      <c r="T9900">
        <v>0</v>
      </c>
      <c r="U9900">
        <v>0</v>
      </c>
    </row>
    <row r="9901" spans="1:21" x14ac:dyDescent="0.25">
      <c r="A9901" t="s">
        <v>55</v>
      </c>
      <c r="B9901">
        <v>4312</v>
      </c>
      <c r="D9901">
        <v>0</v>
      </c>
      <c r="E9901">
        <v>0</v>
      </c>
      <c r="F9901">
        <v>0</v>
      </c>
      <c r="I9901">
        <v>0</v>
      </c>
      <c r="J9901">
        <v>0</v>
      </c>
      <c r="K9901">
        <v>0</v>
      </c>
      <c r="N9901">
        <v>0</v>
      </c>
      <c r="O9901">
        <v>0</v>
      </c>
      <c r="P9901">
        <v>0</v>
      </c>
      <c r="S9901">
        <v>0</v>
      </c>
      <c r="T9901">
        <v>0</v>
      </c>
      <c r="U9901">
        <v>0</v>
      </c>
    </row>
    <row r="9902" spans="1:21" x14ac:dyDescent="0.25">
      <c r="A9902" t="s">
        <v>56</v>
      </c>
      <c r="B9902">
        <v>4312</v>
      </c>
      <c r="D9902">
        <v>0.92</v>
      </c>
      <c r="E9902">
        <v>0.92</v>
      </c>
      <c r="F9902">
        <v>0.92</v>
      </c>
      <c r="I9902">
        <v>0.92</v>
      </c>
      <c r="J9902">
        <v>0.92</v>
      </c>
      <c r="K9902">
        <v>0.92</v>
      </c>
      <c r="N9902">
        <v>0.92</v>
      </c>
      <c r="O9902">
        <v>0.92</v>
      </c>
      <c r="P9902">
        <v>0.92</v>
      </c>
      <c r="S9902">
        <v>0.92</v>
      </c>
      <c r="T9902">
        <v>0.92</v>
      </c>
      <c r="U9902">
        <v>0.92</v>
      </c>
    </row>
    <row r="9903" spans="1:21" x14ac:dyDescent="0.25">
      <c r="A9903" t="s">
        <v>57</v>
      </c>
      <c r="B9903">
        <v>4312</v>
      </c>
      <c r="D9903">
        <v>100</v>
      </c>
      <c r="E9903">
        <v>100</v>
      </c>
      <c r="F9903">
        <v>100</v>
      </c>
      <c r="I9903">
        <v>100</v>
      </c>
      <c r="J9903">
        <v>100</v>
      </c>
      <c r="K9903">
        <v>100</v>
      </c>
      <c r="N9903">
        <v>100</v>
      </c>
      <c r="O9903">
        <v>100</v>
      </c>
      <c r="P9903">
        <v>100</v>
      </c>
      <c r="S9903">
        <v>100</v>
      </c>
      <c r="T9903">
        <v>100</v>
      </c>
      <c r="U9903">
        <v>100</v>
      </c>
    </row>
    <row r="9904" spans="1:21" x14ac:dyDescent="0.25">
      <c r="A9904" t="s">
        <v>58</v>
      </c>
      <c r="B9904">
        <v>4312</v>
      </c>
      <c r="D9904">
        <v>2</v>
      </c>
      <c r="E9904">
        <v>2</v>
      </c>
      <c r="F9904">
        <v>2</v>
      </c>
      <c r="I9904">
        <v>2</v>
      </c>
      <c r="J9904">
        <v>2</v>
      </c>
      <c r="K9904">
        <v>2</v>
      </c>
      <c r="N9904">
        <v>2</v>
      </c>
      <c r="O9904">
        <v>2</v>
      </c>
      <c r="P9904">
        <v>2</v>
      </c>
      <c r="S9904">
        <v>2</v>
      </c>
      <c r="T9904">
        <v>2</v>
      </c>
      <c r="U9904">
        <v>2</v>
      </c>
    </row>
    <row r="9905" spans="1:21" x14ac:dyDescent="0.25">
      <c r="A9905" t="s">
        <v>59</v>
      </c>
      <c r="B9905">
        <v>4312</v>
      </c>
      <c r="D9905">
        <v>0</v>
      </c>
      <c r="E9905">
        <v>0</v>
      </c>
      <c r="F9905">
        <v>0</v>
      </c>
      <c r="I9905">
        <v>0</v>
      </c>
      <c r="J9905">
        <v>0</v>
      </c>
      <c r="K9905">
        <v>0</v>
      </c>
      <c r="N9905">
        <v>0</v>
      </c>
      <c r="O9905">
        <v>0</v>
      </c>
      <c r="P9905">
        <v>0</v>
      </c>
      <c r="S9905">
        <v>0</v>
      </c>
      <c r="T9905">
        <v>0</v>
      </c>
      <c r="U9905">
        <v>0</v>
      </c>
    </row>
    <row r="9906" spans="1:21" x14ac:dyDescent="0.25">
      <c r="A9906" t="s">
        <v>698</v>
      </c>
      <c r="B9906">
        <v>4312</v>
      </c>
      <c r="E9906">
        <v>0</v>
      </c>
      <c r="J9906">
        <v>0</v>
      </c>
      <c r="O9906">
        <v>0</v>
      </c>
      <c r="T9906">
        <v>0</v>
      </c>
    </row>
    <row r="9907" spans="1:21" x14ac:dyDescent="0.25">
      <c r="A9907" t="s">
        <v>677</v>
      </c>
      <c r="B9907">
        <v>4312</v>
      </c>
      <c r="E9907">
        <v>1160</v>
      </c>
      <c r="J9907">
        <v>318</v>
      </c>
      <c r="O9907" t="s">
        <v>858</v>
      </c>
      <c r="T9907" t="s">
        <v>857</v>
      </c>
    </row>
    <row r="9908" spans="1:21" x14ac:dyDescent="0.25">
      <c r="A9908" t="s">
        <v>78</v>
      </c>
      <c r="B9908">
        <v>4312</v>
      </c>
      <c r="E9908">
        <v>26.4</v>
      </c>
      <c r="J9908">
        <v>7.2</v>
      </c>
      <c r="O9908">
        <v>23.4</v>
      </c>
      <c r="T9908">
        <v>22.7</v>
      </c>
    </row>
    <row r="9909" spans="1:21" x14ac:dyDescent="0.25">
      <c r="A9909" t="s">
        <v>699</v>
      </c>
      <c r="B9909">
        <v>4312</v>
      </c>
      <c r="F9909">
        <v>0</v>
      </c>
      <c r="K9909">
        <v>0</v>
      </c>
      <c r="P9909">
        <v>0</v>
      </c>
      <c r="U9909">
        <v>0</v>
      </c>
    </row>
    <row r="9910" spans="1:21" x14ac:dyDescent="0.25">
      <c r="A9910" t="s">
        <v>700</v>
      </c>
      <c r="B9910">
        <v>4312</v>
      </c>
      <c r="D9910">
        <v>0</v>
      </c>
      <c r="E9910">
        <v>0</v>
      </c>
      <c r="F9910">
        <v>1</v>
      </c>
      <c r="I9910">
        <v>0</v>
      </c>
      <c r="J9910">
        <v>0</v>
      </c>
      <c r="K9910">
        <v>1</v>
      </c>
      <c r="N9910">
        <v>0</v>
      </c>
      <c r="O9910">
        <v>0</v>
      </c>
      <c r="P9910">
        <v>1</v>
      </c>
      <c r="S9910">
        <v>0</v>
      </c>
      <c r="T9910">
        <v>0</v>
      </c>
      <c r="U9910">
        <v>1</v>
      </c>
    </row>
    <row r="9911" spans="1:21" x14ac:dyDescent="0.25">
      <c r="A9911" t="s">
        <v>701</v>
      </c>
      <c r="B9911">
        <v>4312</v>
      </c>
      <c r="D9911">
        <v>0</v>
      </c>
      <c r="E9911">
        <v>0</v>
      </c>
      <c r="F9911">
        <v>0</v>
      </c>
      <c r="I9911">
        <v>0</v>
      </c>
      <c r="J9911">
        <v>0</v>
      </c>
      <c r="K9911">
        <v>0</v>
      </c>
      <c r="N9911">
        <v>0</v>
      </c>
      <c r="O9911">
        <v>0</v>
      </c>
      <c r="P9911">
        <v>0</v>
      </c>
      <c r="S9911">
        <v>0</v>
      </c>
      <c r="T9911">
        <v>0</v>
      </c>
      <c r="U9911">
        <v>0</v>
      </c>
    </row>
    <row r="9912" spans="1:21" x14ac:dyDescent="0.25">
      <c r="A9912" t="s">
        <v>52</v>
      </c>
      <c r="B9912">
        <v>4312</v>
      </c>
      <c r="D9912">
        <v>1</v>
      </c>
      <c r="E9912">
        <v>1</v>
      </c>
      <c r="F9912">
        <v>1</v>
      </c>
      <c r="I9912">
        <v>1</v>
      </c>
      <c r="J9912">
        <v>1</v>
      </c>
      <c r="K9912">
        <v>1</v>
      </c>
      <c r="N9912">
        <v>1</v>
      </c>
      <c r="O9912">
        <v>1</v>
      </c>
      <c r="P9912">
        <v>1</v>
      </c>
      <c r="S9912">
        <v>1</v>
      </c>
      <c r="T9912">
        <v>1</v>
      </c>
      <c r="U9912">
        <v>1</v>
      </c>
    </row>
    <row r="9913" spans="1:21" x14ac:dyDescent="0.25">
      <c r="A9913" t="s">
        <v>702</v>
      </c>
      <c r="B9913">
        <v>4312</v>
      </c>
      <c r="D9913">
        <v>15</v>
      </c>
      <c r="E9913">
        <v>60</v>
      </c>
      <c r="F9913">
        <v>9</v>
      </c>
      <c r="I9913">
        <v>15</v>
      </c>
      <c r="J9913">
        <v>60</v>
      </c>
      <c r="K9913">
        <v>9</v>
      </c>
      <c r="N9913">
        <v>15</v>
      </c>
      <c r="O9913">
        <v>60</v>
      </c>
      <c r="P9913">
        <v>9</v>
      </c>
      <c r="S9913">
        <v>15</v>
      </c>
      <c r="T9913">
        <v>60</v>
      </c>
      <c r="U9913">
        <v>9</v>
      </c>
    </row>
    <row r="9914" spans="1:21" x14ac:dyDescent="0.25">
      <c r="A9914" t="s">
        <v>43</v>
      </c>
      <c r="B9914">
        <v>4312</v>
      </c>
      <c r="D9914">
        <v>20</v>
      </c>
      <c r="E9914">
        <v>35</v>
      </c>
      <c r="F9914">
        <v>26</v>
      </c>
      <c r="I9914">
        <v>80</v>
      </c>
      <c r="J9914">
        <v>35</v>
      </c>
      <c r="K9914">
        <v>26</v>
      </c>
      <c r="N9914">
        <v>80</v>
      </c>
      <c r="O9914">
        <v>5</v>
      </c>
      <c r="S9914">
        <v>80</v>
      </c>
      <c r="T9914">
        <v>0</v>
      </c>
    </row>
    <row r="9915" spans="1:21" x14ac:dyDescent="0.25">
      <c r="A9915" t="s">
        <v>44</v>
      </c>
      <c r="B9915">
        <v>4312</v>
      </c>
      <c r="D9915">
        <v>0</v>
      </c>
      <c r="E9915">
        <v>5</v>
      </c>
      <c r="F9915">
        <v>20</v>
      </c>
      <c r="I9915">
        <v>50</v>
      </c>
      <c r="J9915">
        <v>5</v>
      </c>
      <c r="K9915">
        <v>20</v>
      </c>
      <c r="N9915">
        <v>50</v>
      </c>
      <c r="O9915">
        <v>0</v>
      </c>
      <c r="S9915">
        <v>50</v>
      </c>
      <c r="T9915">
        <v>0</v>
      </c>
    </row>
    <row r="9916" spans="1:21" x14ac:dyDescent="0.25">
      <c r="A9916" t="s">
        <v>47</v>
      </c>
      <c r="B9916">
        <v>4312</v>
      </c>
      <c r="D9916">
        <v>7</v>
      </c>
      <c r="E9916">
        <v>4</v>
      </c>
      <c r="F9916">
        <v>4</v>
      </c>
      <c r="I9916">
        <v>3</v>
      </c>
      <c r="J9916">
        <v>8</v>
      </c>
      <c r="K9916">
        <v>8</v>
      </c>
      <c r="N9916">
        <v>1</v>
      </c>
      <c r="O9916">
        <v>6</v>
      </c>
      <c r="S9916">
        <v>5</v>
      </c>
      <c r="T9916">
        <v>2</v>
      </c>
    </row>
    <row r="9917" spans="1:21" x14ac:dyDescent="0.25">
      <c r="A9917" t="s">
        <v>703</v>
      </c>
      <c r="B9917">
        <v>4312</v>
      </c>
      <c r="D9917">
        <v>0</v>
      </c>
      <c r="E9917">
        <v>0</v>
      </c>
      <c r="F9917">
        <v>0</v>
      </c>
      <c r="I9917">
        <v>0</v>
      </c>
      <c r="J9917">
        <v>0</v>
      </c>
      <c r="K9917">
        <v>0</v>
      </c>
      <c r="N9917">
        <v>0</v>
      </c>
      <c r="O9917">
        <v>0</v>
      </c>
      <c r="S9917">
        <v>0</v>
      </c>
      <c r="T9917">
        <v>0</v>
      </c>
    </row>
    <row r="9918" spans="1:21" x14ac:dyDescent="0.25">
      <c r="A9918" t="s">
        <v>704</v>
      </c>
      <c r="B9918">
        <v>4312</v>
      </c>
      <c r="D9918">
        <v>0</v>
      </c>
      <c r="E9918">
        <v>0</v>
      </c>
      <c r="F9918">
        <v>0</v>
      </c>
      <c r="I9918">
        <v>0</v>
      </c>
      <c r="J9918">
        <v>0</v>
      </c>
      <c r="K9918">
        <v>0</v>
      </c>
      <c r="N9918">
        <v>0</v>
      </c>
      <c r="O9918">
        <v>0</v>
      </c>
      <c r="S9918">
        <v>0</v>
      </c>
      <c r="T9918">
        <v>0</v>
      </c>
    </row>
    <row r="9919" spans="1:21" x14ac:dyDescent="0.25">
      <c r="A9919" t="s">
        <v>705</v>
      </c>
      <c r="B9919">
        <v>4312</v>
      </c>
      <c r="D9919">
        <v>0</v>
      </c>
      <c r="E9919">
        <v>0</v>
      </c>
      <c r="F9919">
        <v>0</v>
      </c>
      <c r="I9919">
        <v>0</v>
      </c>
      <c r="J9919">
        <v>0</v>
      </c>
      <c r="K9919">
        <v>0</v>
      </c>
      <c r="N9919">
        <v>0</v>
      </c>
      <c r="O9919">
        <v>0</v>
      </c>
      <c r="S9919">
        <v>0</v>
      </c>
      <c r="T9919">
        <v>0</v>
      </c>
    </row>
    <row r="9920" spans="1:21" x14ac:dyDescent="0.25">
      <c r="A9920" t="s">
        <v>706</v>
      </c>
      <c r="B9920">
        <v>4312</v>
      </c>
      <c r="D9920">
        <v>0</v>
      </c>
      <c r="E9920">
        <v>0</v>
      </c>
      <c r="F9920">
        <v>0</v>
      </c>
      <c r="I9920">
        <v>0</v>
      </c>
      <c r="J9920">
        <v>0</v>
      </c>
      <c r="K9920">
        <v>0</v>
      </c>
      <c r="N9920">
        <v>0</v>
      </c>
      <c r="O9920">
        <v>0</v>
      </c>
      <c r="S9920">
        <v>0</v>
      </c>
      <c r="T9920">
        <v>0</v>
      </c>
    </row>
    <row r="9921" spans="1:21" x14ac:dyDescent="0.25">
      <c r="A9921" t="s">
        <v>707</v>
      </c>
      <c r="B9921">
        <v>4312</v>
      </c>
      <c r="D9921">
        <v>1</v>
      </c>
      <c r="E9921">
        <v>1</v>
      </c>
      <c r="F9921">
        <v>1</v>
      </c>
      <c r="I9921">
        <v>2</v>
      </c>
      <c r="J9921">
        <v>1</v>
      </c>
      <c r="K9921">
        <v>1</v>
      </c>
      <c r="N9921">
        <v>2</v>
      </c>
      <c r="O9921">
        <v>1</v>
      </c>
      <c r="S9921">
        <v>2</v>
      </c>
      <c r="T9921">
        <v>0</v>
      </c>
    </row>
    <row r="9922" spans="1:21" x14ac:dyDescent="0.25">
      <c r="A9922" t="s">
        <v>708</v>
      </c>
      <c r="B9922">
        <v>4312</v>
      </c>
      <c r="D9922">
        <v>0</v>
      </c>
      <c r="E9922">
        <v>5</v>
      </c>
      <c r="F9922">
        <v>20</v>
      </c>
      <c r="I9922">
        <v>5</v>
      </c>
      <c r="J9922">
        <v>5</v>
      </c>
      <c r="K9922">
        <v>20</v>
      </c>
      <c r="N9922">
        <v>5</v>
      </c>
      <c r="O9922">
        <v>0</v>
      </c>
      <c r="S9922">
        <v>5</v>
      </c>
    </row>
    <row r="9923" spans="1:21" x14ac:dyDescent="0.25">
      <c r="A9923" t="s">
        <v>709</v>
      </c>
      <c r="B9923">
        <v>4312</v>
      </c>
      <c r="D9923">
        <v>20</v>
      </c>
      <c r="E9923">
        <v>30</v>
      </c>
      <c r="F9923">
        <v>6</v>
      </c>
      <c r="I9923">
        <v>40</v>
      </c>
      <c r="J9923">
        <v>30</v>
      </c>
      <c r="K9923">
        <v>6</v>
      </c>
      <c r="N9923">
        <v>40</v>
      </c>
      <c r="O9923">
        <v>5</v>
      </c>
      <c r="S9923">
        <v>40</v>
      </c>
    </row>
    <row r="9924" spans="1:21" x14ac:dyDescent="0.25">
      <c r="A9924" t="s">
        <v>710</v>
      </c>
      <c r="B9924">
        <v>4312</v>
      </c>
      <c r="D9924">
        <v>3</v>
      </c>
      <c r="E9924">
        <v>3</v>
      </c>
      <c r="F9924">
        <v>3</v>
      </c>
      <c r="I9924">
        <v>1</v>
      </c>
      <c r="J9924">
        <v>3</v>
      </c>
      <c r="K9924">
        <v>3</v>
      </c>
      <c r="N9924">
        <v>1</v>
      </c>
      <c r="O9924">
        <v>3</v>
      </c>
      <c r="S9924">
        <v>1</v>
      </c>
    </row>
    <row r="9925" spans="1:21" x14ac:dyDescent="0.25">
      <c r="A9925" t="s">
        <v>711</v>
      </c>
      <c r="B9925">
        <v>4312</v>
      </c>
      <c r="D9925">
        <v>0</v>
      </c>
      <c r="E9925">
        <v>0</v>
      </c>
      <c r="F9925">
        <v>0</v>
      </c>
      <c r="I9925">
        <v>0</v>
      </c>
      <c r="J9925">
        <v>0</v>
      </c>
      <c r="K9925">
        <v>0</v>
      </c>
      <c r="N9925">
        <v>0</v>
      </c>
      <c r="O9925">
        <v>0</v>
      </c>
      <c r="S9925">
        <v>0</v>
      </c>
    </row>
    <row r="9926" spans="1:21" x14ac:dyDescent="0.25">
      <c r="A9926" t="s">
        <v>712</v>
      </c>
      <c r="B9926">
        <v>4312</v>
      </c>
      <c r="D9926">
        <v>0</v>
      </c>
      <c r="E9926">
        <v>0</v>
      </c>
      <c r="F9926">
        <v>0</v>
      </c>
      <c r="I9926">
        <v>0</v>
      </c>
      <c r="J9926">
        <v>0</v>
      </c>
      <c r="K9926">
        <v>0</v>
      </c>
      <c r="N9926">
        <v>0</v>
      </c>
      <c r="O9926">
        <v>0</v>
      </c>
      <c r="S9926">
        <v>0</v>
      </c>
    </row>
    <row r="9927" spans="1:21" x14ac:dyDescent="0.25">
      <c r="A9927" t="s">
        <v>713</v>
      </c>
      <c r="B9927">
        <v>4312</v>
      </c>
      <c r="D9927">
        <v>0</v>
      </c>
      <c r="E9927">
        <v>0</v>
      </c>
      <c r="F9927">
        <v>0</v>
      </c>
      <c r="I9927">
        <v>0</v>
      </c>
      <c r="J9927">
        <v>0</v>
      </c>
      <c r="K9927">
        <v>0</v>
      </c>
      <c r="N9927">
        <v>0</v>
      </c>
      <c r="O9927">
        <v>0</v>
      </c>
      <c r="S9927">
        <v>0</v>
      </c>
    </row>
    <row r="9928" spans="1:21" x14ac:dyDescent="0.25">
      <c r="A9928" t="s">
        <v>714</v>
      </c>
      <c r="B9928">
        <v>4312</v>
      </c>
      <c r="I9928">
        <v>50</v>
      </c>
      <c r="N9928">
        <v>50</v>
      </c>
      <c r="S9928">
        <v>50</v>
      </c>
    </row>
    <row r="9929" spans="1:21" x14ac:dyDescent="0.25">
      <c r="A9929" t="s">
        <v>715</v>
      </c>
      <c r="B9929">
        <v>4312</v>
      </c>
      <c r="I9929">
        <v>30</v>
      </c>
      <c r="N9929">
        <v>30</v>
      </c>
      <c r="S9929">
        <v>30</v>
      </c>
    </row>
    <row r="9930" spans="1:21" x14ac:dyDescent="0.25">
      <c r="A9930" t="s">
        <v>716</v>
      </c>
      <c r="B9930">
        <v>4312</v>
      </c>
      <c r="I9930">
        <v>3</v>
      </c>
      <c r="N9930">
        <v>3</v>
      </c>
      <c r="S9930">
        <v>3</v>
      </c>
    </row>
    <row r="9931" spans="1:21" x14ac:dyDescent="0.25">
      <c r="A9931" t="s">
        <v>717</v>
      </c>
      <c r="B9931">
        <v>4312</v>
      </c>
      <c r="I9931">
        <v>0</v>
      </c>
      <c r="N9931">
        <v>0</v>
      </c>
      <c r="S9931">
        <v>0</v>
      </c>
    </row>
    <row r="9932" spans="1:21" x14ac:dyDescent="0.25">
      <c r="A9932" t="s">
        <v>718</v>
      </c>
      <c r="B9932">
        <v>4312</v>
      </c>
      <c r="E9932">
        <v>0</v>
      </c>
      <c r="J9932">
        <v>0</v>
      </c>
      <c r="O9932">
        <v>0</v>
      </c>
      <c r="T9932">
        <v>0</v>
      </c>
    </row>
    <row r="9933" spans="1:21" x14ac:dyDescent="0.25">
      <c r="A9933" t="s">
        <v>405</v>
      </c>
      <c r="B9933">
        <v>4312</v>
      </c>
      <c r="E9933">
        <v>0</v>
      </c>
    </row>
    <row r="9934" spans="1:21" x14ac:dyDescent="0.25">
      <c r="A9934" t="s">
        <v>719</v>
      </c>
      <c r="B9934">
        <v>4312</v>
      </c>
      <c r="D9934">
        <v>146</v>
      </c>
      <c r="E9934">
        <v>0</v>
      </c>
      <c r="F9934">
        <v>114</v>
      </c>
      <c r="I9934">
        <v>0</v>
      </c>
      <c r="J9934">
        <v>0</v>
      </c>
      <c r="K9934">
        <v>0</v>
      </c>
      <c r="N9934">
        <v>0</v>
      </c>
      <c r="O9934">
        <v>1708</v>
      </c>
      <c r="P9934">
        <v>0</v>
      </c>
      <c r="S9934">
        <v>199</v>
      </c>
      <c r="T9934">
        <v>2011</v>
      </c>
      <c r="U9934">
        <v>0</v>
      </c>
    </row>
    <row r="9935" spans="1:21" x14ac:dyDescent="0.25">
      <c r="A9935" t="s">
        <v>34</v>
      </c>
      <c r="B9935">
        <v>4324</v>
      </c>
      <c r="D9935">
        <v>32</v>
      </c>
      <c r="E9935">
        <v>32</v>
      </c>
      <c r="F9935">
        <v>32</v>
      </c>
      <c r="I9935">
        <v>4374</v>
      </c>
      <c r="J9935">
        <v>4374</v>
      </c>
      <c r="K9935">
        <v>4374</v>
      </c>
      <c r="N9935">
        <v>92</v>
      </c>
      <c r="O9935">
        <v>92</v>
      </c>
      <c r="P9935">
        <v>92</v>
      </c>
      <c r="S9935">
        <v>4312</v>
      </c>
      <c r="T9935">
        <v>4312</v>
      </c>
      <c r="U9935">
        <v>4312</v>
      </c>
    </row>
    <row r="9936" spans="1:21" x14ac:dyDescent="0.25">
      <c r="A9936" t="s">
        <v>35</v>
      </c>
      <c r="B9936">
        <v>4324</v>
      </c>
      <c r="D9936">
        <v>92</v>
      </c>
      <c r="E9936">
        <v>4374</v>
      </c>
      <c r="F9936">
        <v>4312</v>
      </c>
      <c r="I9936">
        <v>4312</v>
      </c>
      <c r="J9936">
        <v>32</v>
      </c>
      <c r="K9936">
        <v>92</v>
      </c>
      <c r="N9936">
        <v>4374</v>
      </c>
      <c r="O9936">
        <v>4312</v>
      </c>
      <c r="P9936">
        <v>32</v>
      </c>
      <c r="S9936">
        <v>32</v>
      </c>
      <c r="T9936">
        <v>92</v>
      </c>
      <c r="U9936">
        <v>4374</v>
      </c>
    </row>
    <row r="9937" spans="1:21" x14ac:dyDescent="0.25">
      <c r="A9937" t="s">
        <v>36</v>
      </c>
      <c r="B9937">
        <v>4324</v>
      </c>
      <c r="D9937">
        <v>2</v>
      </c>
      <c r="E9937">
        <v>2</v>
      </c>
      <c r="F9937">
        <v>2</v>
      </c>
      <c r="I9937">
        <v>2</v>
      </c>
      <c r="J9937">
        <v>3</v>
      </c>
      <c r="K9937">
        <v>1</v>
      </c>
      <c r="N9937">
        <v>2</v>
      </c>
      <c r="O9937">
        <v>4</v>
      </c>
      <c r="P9937">
        <v>0</v>
      </c>
      <c r="S9937">
        <v>2</v>
      </c>
      <c r="T9937">
        <v>4</v>
      </c>
      <c r="U9937">
        <v>0</v>
      </c>
    </row>
    <row r="9938" spans="1:21" x14ac:dyDescent="0.25">
      <c r="A9938" t="s">
        <v>37</v>
      </c>
      <c r="B9938">
        <v>4324</v>
      </c>
      <c r="D9938">
        <v>0</v>
      </c>
      <c r="E9938">
        <v>0</v>
      </c>
      <c r="I9938">
        <v>0</v>
      </c>
      <c r="J9938">
        <v>0</v>
      </c>
      <c r="N9938">
        <v>0</v>
      </c>
      <c r="O9938">
        <v>2</v>
      </c>
      <c r="S9938">
        <v>0</v>
      </c>
      <c r="T9938">
        <v>2</v>
      </c>
    </row>
    <row r="9939" spans="1:21" x14ac:dyDescent="0.25">
      <c r="A9939" t="s">
        <v>38</v>
      </c>
      <c r="B9939">
        <v>4324</v>
      </c>
      <c r="D9939">
        <v>12</v>
      </c>
      <c r="E9939">
        <v>12</v>
      </c>
      <c r="F9939">
        <v>12</v>
      </c>
      <c r="I9939">
        <v>12</v>
      </c>
      <c r="J9939">
        <v>12</v>
      </c>
      <c r="K9939">
        <v>12</v>
      </c>
      <c r="N9939">
        <v>12</v>
      </c>
      <c r="O9939">
        <v>12</v>
      </c>
      <c r="P9939">
        <v>12</v>
      </c>
      <c r="S9939">
        <v>12</v>
      </c>
      <c r="T9939">
        <v>12</v>
      </c>
      <c r="U9939">
        <v>12</v>
      </c>
    </row>
    <row r="9940" spans="1:21" x14ac:dyDescent="0.25">
      <c r="A9940" t="s">
        <v>39</v>
      </c>
      <c r="B9940">
        <v>4324</v>
      </c>
      <c r="D9940">
        <v>250</v>
      </c>
      <c r="F9940">
        <v>150</v>
      </c>
      <c r="I9940">
        <v>250</v>
      </c>
      <c r="K9940">
        <v>125</v>
      </c>
      <c r="N9940">
        <v>250</v>
      </c>
      <c r="S9940">
        <v>250</v>
      </c>
    </row>
    <row r="9941" spans="1:21" x14ac:dyDescent="0.25">
      <c r="A9941" t="s">
        <v>694</v>
      </c>
      <c r="B9941">
        <v>4324</v>
      </c>
      <c r="D9941">
        <v>25</v>
      </c>
      <c r="F9941">
        <v>25</v>
      </c>
      <c r="I9941">
        <v>25</v>
      </c>
      <c r="K9941">
        <v>25</v>
      </c>
      <c r="N9941">
        <v>25</v>
      </c>
      <c r="S9941">
        <v>25</v>
      </c>
    </row>
    <row r="9942" spans="1:21" x14ac:dyDescent="0.25">
      <c r="A9942" t="s">
        <v>40</v>
      </c>
      <c r="B9942">
        <v>4324</v>
      </c>
      <c r="D9942">
        <v>2</v>
      </c>
      <c r="F9942">
        <v>2</v>
      </c>
      <c r="I9942">
        <v>2</v>
      </c>
      <c r="K9942">
        <v>1</v>
      </c>
      <c r="N9942">
        <v>2</v>
      </c>
      <c r="S9942">
        <v>2</v>
      </c>
    </row>
    <row r="9943" spans="1:21" x14ac:dyDescent="0.25">
      <c r="A9943" t="s">
        <v>41</v>
      </c>
      <c r="B9943">
        <v>4324</v>
      </c>
    </row>
    <row r="9944" spans="1:21" x14ac:dyDescent="0.25">
      <c r="A9944" t="s">
        <v>42</v>
      </c>
      <c r="B9944">
        <v>4324</v>
      </c>
      <c r="E9944">
        <v>40</v>
      </c>
      <c r="J9944">
        <v>40</v>
      </c>
      <c r="O9944">
        <v>40</v>
      </c>
      <c r="T9944">
        <v>40</v>
      </c>
    </row>
    <row r="9945" spans="1:21" x14ac:dyDescent="0.25">
      <c r="A9945" t="s">
        <v>45</v>
      </c>
      <c r="B9945">
        <v>4324</v>
      </c>
      <c r="D9945">
        <v>7</v>
      </c>
      <c r="E9945">
        <v>4</v>
      </c>
      <c r="I9945">
        <v>3</v>
      </c>
      <c r="J9945">
        <v>8</v>
      </c>
      <c r="N9945">
        <v>1</v>
      </c>
      <c r="O9945">
        <v>6</v>
      </c>
      <c r="S9945">
        <v>5</v>
      </c>
      <c r="T9945">
        <v>2</v>
      </c>
    </row>
    <row r="9946" spans="1:21" x14ac:dyDescent="0.25">
      <c r="A9946" t="s">
        <v>46</v>
      </c>
      <c r="B9946">
        <v>4324</v>
      </c>
      <c r="F9946">
        <v>4</v>
      </c>
      <c r="K9946">
        <v>8</v>
      </c>
    </row>
    <row r="9947" spans="1:21" x14ac:dyDescent="0.25">
      <c r="A9947" t="s">
        <v>49</v>
      </c>
      <c r="B9947">
        <v>4324</v>
      </c>
      <c r="D9947">
        <v>5</v>
      </c>
      <c r="E9947">
        <v>7</v>
      </c>
      <c r="F9947">
        <v>7</v>
      </c>
      <c r="I9947">
        <v>5</v>
      </c>
      <c r="J9947">
        <v>7</v>
      </c>
      <c r="K9947">
        <v>7</v>
      </c>
      <c r="N9947">
        <v>5</v>
      </c>
      <c r="O9947">
        <v>6.5</v>
      </c>
      <c r="P9947">
        <v>4</v>
      </c>
      <c r="S9947">
        <v>5</v>
      </c>
      <c r="T9947">
        <v>6.5</v>
      </c>
      <c r="U9947">
        <v>4</v>
      </c>
    </row>
    <row r="9948" spans="1:21" x14ac:dyDescent="0.25">
      <c r="A9948" t="s">
        <v>695</v>
      </c>
      <c r="B9948">
        <v>4324</v>
      </c>
      <c r="D9948">
        <v>0</v>
      </c>
      <c r="E9948">
        <v>0</v>
      </c>
      <c r="F9948">
        <v>0</v>
      </c>
      <c r="I9948">
        <v>0</v>
      </c>
      <c r="J9948">
        <v>0</v>
      </c>
      <c r="K9948">
        <v>0</v>
      </c>
      <c r="N9948">
        <v>0</v>
      </c>
      <c r="O9948">
        <v>0</v>
      </c>
      <c r="P9948">
        <v>0</v>
      </c>
      <c r="S9948">
        <v>0</v>
      </c>
      <c r="T9948">
        <v>0</v>
      </c>
      <c r="U9948">
        <v>0</v>
      </c>
    </row>
    <row r="9949" spans="1:21" x14ac:dyDescent="0.25">
      <c r="A9949" t="s">
        <v>48</v>
      </c>
      <c r="B9949">
        <v>4324</v>
      </c>
      <c r="D9949">
        <v>1900</v>
      </c>
      <c r="E9949">
        <v>1900</v>
      </c>
      <c r="F9949">
        <v>1900</v>
      </c>
      <c r="I9949">
        <v>1900</v>
      </c>
      <c r="J9949">
        <v>1900</v>
      </c>
      <c r="K9949">
        <v>1900</v>
      </c>
      <c r="N9949">
        <v>1900</v>
      </c>
      <c r="O9949">
        <v>1900</v>
      </c>
      <c r="P9949">
        <v>1900</v>
      </c>
      <c r="S9949">
        <v>1900</v>
      </c>
      <c r="T9949">
        <v>1900</v>
      </c>
      <c r="U9949">
        <v>1900</v>
      </c>
    </row>
    <row r="9950" spans="1:21" x14ac:dyDescent="0.25">
      <c r="A9950" t="s">
        <v>696</v>
      </c>
      <c r="B9950">
        <v>4324</v>
      </c>
      <c r="D9950">
        <v>3433</v>
      </c>
      <c r="E9950">
        <v>3539</v>
      </c>
      <c r="F9950">
        <v>2787</v>
      </c>
      <c r="I9950">
        <v>3433</v>
      </c>
      <c r="J9950">
        <v>5085</v>
      </c>
      <c r="K9950">
        <v>1583</v>
      </c>
      <c r="N9950">
        <v>1062</v>
      </c>
      <c r="O9950">
        <v>6267</v>
      </c>
      <c r="P9950">
        <v>0</v>
      </c>
      <c r="S9950">
        <v>3433</v>
      </c>
      <c r="T9950">
        <v>5101</v>
      </c>
      <c r="U9950">
        <v>0</v>
      </c>
    </row>
    <row r="9951" spans="1:21" x14ac:dyDescent="0.25">
      <c r="A9951" t="s">
        <v>50</v>
      </c>
      <c r="B9951">
        <v>4324</v>
      </c>
      <c r="D9951">
        <v>3433</v>
      </c>
      <c r="E9951">
        <v>3539</v>
      </c>
      <c r="F9951">
        <v>2787</v>
      </c>
      <c r="I9951">
        <v>3433</v>
      </c>
      <c r="J9951">
        <v>5085</v>
      </c>
      <c r="K9951">
        <v>1583</v>
      </c>
      <c r="N9951">
        <v>1062</v>
      </c>
      <c r="O9951">
        <v>6267</v>
      </c>
      <c r="P9951">
        <v>0</v>
      </c>
      <c r="S9951">
        <v>3433</v>
      </c>
      <c r="T9951">
        <v>5101</v>
      </c>
      <c r="U9951">
        <v>0</v>
      </c>
    </row>
    <row r="9952" spans="1:21" x14ac:dyDescent="0.25">
      <c r="A9952" t="s">
        <v>697</v>
      </c>
      <c r="B9952">
        <v>4324</v>
      </c>
      <c r="D9952">
        <v>1</v>
      </c>
      <c r="E9952">
        <v>1</v>
      </c>
      <c r="F9952">
        <v>1</v>
      </c>
      <c r="I9952">
        <v>1</v>
      </c>
      <c r="J9952">
        <v>1</v>
      </c>
      <c r="K9952">
        <v>1</v>
      </c>
      <c r="N9952">
        <v>1</v>
      </c>
      <c r="O9952">
        <v>1</v>
      </c>
      <c r="P9952">
        <v>1</v>
      </c>
      <c r="S9952">
        <v>1</v>
      </c>
      <c r="T9952">
        <v>1</v>
      </c>
      <c r="U9952">
        <v>1</v>
      </c>
    </row>
    <row r="9953" spans="1:21" x14ac:dyDescent="0.25">
      <c r="A9953" t="s">
        <v>51</v>
      </c>
      <c r="B9953">
        <v>4324</v>
      </c>
      <c r="D9953">
        <v>0</v>
      </c>
      <c r="E9953">
        <v>0</v>
      </c>
      <c r="F9953">
        <v>162</v>
      </c>
      <c r="I9953">
        <v>0</v>
      </c>
      <c r="J9953">
        <v>0</v>
      </c>
      <c r="K9953">
        <v>318</v>
      </c>
      <c r="N9953">
        <v>0</v>
      </c>
      <c r="O9953">
        <v>36</v>
      </c>
      <c r="P9953">
        <v>0</v>
      </c>
      <c r="S9953">
        <v>0</v>
      </c>
      <c r="T9953">
        <v>29</v>
      </c>
      <c r="U9953">
        <v>0</v>
      </c>
    </row>
    <row r="9954" spans="1:21" x14ac:dyDescent="0.25">
      <c r="A9954" t="s">
        <v>53</v>
      </c>
      <c r="B9954">
        <v>4324</v>
      </c>
      <c r="D9954">
        <v>404</v>
      </c>
      <c r="E9954">
        <v>628</v>
      </c>
      <c r="F9954">
        <v>195</v>
      </c>
      <c r="I9954">
        <v>199</v>
      </c>
      <c r="J9954">
        <v>505</v>
      </c>
      <c r="K9954">
        <v>379</v>
      </c>
      <c r="N9954">
        <v>413</v>
      </c>
      <c r="O9954">
        <v>1463</v>
      </c>
      <c r="P9954">
        <v>247</v>
      </c>
      <c r="S9954">
        <v>226</v>
      </c>
      <c r="T9954">
        <v>1650</v>
      </c>
      <c r="U9954">
        <v>285</v>
      </c>
    </row>
    <row r="9955" spans="1:21" x14ac:dyDescent="0.25">
      <c r="A9955" t="s">
        <v>54</v>
      </c>
      <c r="B9955">
        <v>4324</v>
      </c>
      <c r="D9955">
        <v>0</v>
      </c>
      <c r="E9955">
        <v>0</v>
      </c>
      <c r="F9955">
        <v>0</v>
      </c>
      <c r="I9955">
        <v>0</v>
      </c>
      <c r="J9955">
        <v>0</v>
      </c>
      <c r="K9955">
        <v>0</v>
      </c>
      <c r="N9955">
        <v>0</v>
      </c>
      <c r="O9955">
        <v>0</v>
      </c>
      <c r="P9955">
        <v>0</v>
      </c>
      <c r="S9955">
        <v>0</v>
      </c>
      <c r="T9955">
        <v>0</v>
      </c>
      <c r="U9955">
        <v>0</v>
      </c>
    </row>
    <row r="9956" spans="1:21" x14ac:dyDescent="0.25">
      <c r="A9956" t="s">
        <v>55</v>
      </c>
      <c r="B9956">
        <v>4324</v>
      </c>
      <c r="D9956">
        <v>0</v>
      </c>
      <c r="E9956">
        <v>0</v>
      </c>
      <c r="F9956">
        <v>0</v>
      </c>
      <c r="I9956">
        <v>0</v>
      </c>
      <c r="J9956">
        <v>0</v>
      </c>
      <c r="K9956">
        <v>0</v>
      </c>
      <c r="N9956">
        <v>0</v>
      </c>
      <c r="O9956">
        <v>0</v>
      </c>
      <c r="P9956">
        <v>0</v>
      </c>
      <c r="S9956">
        <v>0</v>
      </c>
      <c r="T9956">
        <v>0</v>
      </c>
      <c r="U9956">
        <v>0</v>
      </c>
    </row>
    <row r="9957" spans="1:21" x14ac:dyDescent="0.25">
      <c r="A9957" t="s">
        <v>56</v>
      </c>
      <c r="B9957">
        <v>4324</v>
      </c>
      <c r="D9957">
        <v>0.92</v>
      </c>
      <c r="E9957">
        <v>0.92</v>
      </c>
      <c r="F9957">
        <v>0.92</v>
      </c>
      <c r="I9957">
        <v>0.92</v>
      </c>
      <c r="J9957">
        <v>0.92</v>
      </c>
      <c r="K9957">
        <v>0.92</v>
      </c>
      <c r="N9957">
        <v>0.92</v>
      </c>
      <c r="O9957">
        <v>0.92</v>
      </c>
      <c r="P9957">
        <v>0.92</v>
      </c>
      <c r="S9957">
        <v>0.92</v>
      </c>
      <c r="T9957">
        <v>0.92</v>
      </c>
      <c r="U9957">
        <v>0.92</v>
      </c>
    </row>
    <row r="9958" spans="1:21" x14ac:dyDescent="0.25">
      <c r="A9958" t="s">
        <v>57</v>
      </c>
      <c r="B9958">
        <v>4324</v>
      </c>
      <c r="D9958">
        <v>100</v>
      </c>
      <c r="E9958">
        <v>100</v>
      </c>
      <c r="F9958">
        <v>100</v>
      </c>
      <c r="I9958">
        <v>100</v>
      </c>
      <c r="J9958">
        <v>100</v>
      </c>
      <c r="K9958">
        <v>100</v>
      </c>
      <c r="N9958">
        <v>100</v>
      </c>
      <c r="O9958">
        <v>100</v>
      </c>
      <c r="P9958">
        <v>100</v>
      </c>
      <c r="S9958">
        <v>100</v>
      </c>
      <c r="T9958">
        <v>100</v>
      </c>
      <c r="U9958">
        <v>100</v>
      </c>
    </row>
    <row r="9959" spans="1:21" x14ac:dyDescent="0.25">
      <c r="A9959" t="s">
        <v>58</v>
      </c>
      <c r="B9959">
        <v>4324</v>
      </c>
      <c r="D9959">
        <v>2</v>
      </c>
      <c r="E9959">
        <v>2</v>
      </c>
      <c r="F9959">
        <v>2</v>
      </c>
      <c r="I9959">
        <v>2</v>
      </c>
      <c r="J9959">
        <v>2</v>
      </c>
      <c r="K9959">
        <v>2</v>
      </c>
      <c r="N9959">
        <v>2</v>
      </c>
      <c r="O9959">
        <v>2</v>
      </c>
      <c r="P9959">
        <v>2</v>
      </c>
      <c r="S9959">
        <v>2</v>
      </c>
      <c r="T9959">
        <v>2</v>
      </c>
      <c r="U9959">
        <v>2</v>
      </c>
    </row>
    <row r="9960" spans="1:21" x14ac:dyDescent="0.25">
      <c r="A9960" t="s">
        <v>59</v>
      </c>
      <c r="B9960">
        <v>4324</v>
      </c>
      <c r="D9960">
        <v>0</v>
      </c>
      <c r="E9960">
        <v>0</v>
      </c>
      <c r="F9960">
        <v>0</v>
      </c>
      <c r="I9960">
        <v>0</v>
      </c>
      <c r="J9960">
        <v>0</v>
      </c>
      <c r="K9960">
        <v>0</v>
      </c>
      <c r="N9960">
        <v>0</v>
      </c>
      <c r="O9960">
        <v>0</v>
      </c>
      <c r="P9960">
        <v>0</v>
      </c>
      <c r="S9960">
        <v>0</v>
      </c>
      <c r="T9960">
        <v>0</v>
      </c>
      <c r="U9960">
        <v>0</v>
      </c>
    </row>
    <row r="9961" spans="1:21" x14ac:dyDescent="0.25">
      <c r="A9961" t="s">
        <v>698</v>
      </c>
      <c r="B9961">
        <v>4324</v>
      </c>
      <c r="E9961">
        <v>0</v>
      </c>
      <c r="J9961">
        <v>0</v>
      </c>
      <c r="O9961">
        <v>0</v>
      </c>
      <c r="T9961">
        <v>0</v>
      </c>
    </row>
    <row r="9962" spans="1:21" x14ac:dyDescent="0.25">
      <c r="A9962" t="s">
        <v>677</v>
      </c>
      <c r="B9962">
        <v>4324</v>
      </c>
      <c r="E9962">
        <v>1168</v>
      </c>
      <c r="J9962">
        <v>957</v>
      </c>
      <c r="O9962">
        <v>1088</v>
      </c>
      <c r="T9962" t="s">
        <v>858</v>
      </c>
    </row>
    <row r="9963" spans="1:21" x14ac:dyDescent="0.25">
      <c r="A9963" t="s">
        <v>78</v>
      </c>
      <c r="B9963">
        <v>4324</v>
      </c>
      <c r="E9963">
        <v>19.899999999999999</v>
      </c>
      <c r="J9963">
        <v>16.3</v>
      </c>
      <c r="O9963">
        <v>18.5</v>
      </c>
      <c r="T9963">
        <v>23.4</v>
      </c>
    </row>
    <row r="9964" spans="1:21" x14ac:dyDescent="0.25">
      <c r="A9964" t="s">
        <v>699</v>
      </c>
      <c r="B9964">
        <v>4324</v>
      </c>
      <c r="F9964">
        <v>0</v>
      </c>
      <c r="K9964">
        <v>0</v>
      </c>
      <c r="P9964">
        <v>0</v>
      </c>
      <c r="U9964">
        <v>0</v>
      </c>
    </row>
    <row r="9965" spans="1:21" x14ac:dyDescent="0.25">
      <c r="A9965" t="s">
        <v>700</v>
      </c>
      <c r="B9965">
        <v>4324</v>
      </c>
      <c r="D9965">
        <v>0</v>
      </c>
      <c r="E9965">
        <v>0</v>
      </c>
      <c r="F9965">
        <v>1</v>
      </c>
      <c r="I9965">
        <v>0</v>
      </c>
      <c r="J9965">
        <v>0</v>
      </c>
      <c r="K9965">
        <v>1</v>
      </c>
      <c r="N9965">
        <v>0</v>
      </c>
      <c r="O9965">
        <v>0</v>
      </c>
      <c r="P9965">
        <v>1</v>
      </c>
      <c r="S9965">
        <v>0</v>
      </c>
      <c r="T9965">
        <v>0</v>
      </c>
      <c r="U9965">
        <v>1</v>
      </c>
    </row>
    <row r="9966" spans="1:21" x14ac:dyDescent="0.25">
      <c r="A9966" t="s">
        <v>701</v>
      </c>
      <c r="B9966">
        <v>4324</v>
      </c>
      <c r="D9966">
        <v>0</v>
      </c>
      <c r="E9966">
        <v>0</v>
      </c>
      <c r="F9966">
        <v>0</v>
      </c>
      <c r="I9966">
        <v>0</v>
      </c>
      <c r="J9966">
        <v>0</v>
      </c>
      <c r="K9966">
        <v>0</v>
      </c>
      <c r="N9966">
        <v>0</v>
      </c>
      <c r="O9966">
        <v>0</v>
      </c>
      <c r="P9966">
        <v>0</v>
      </c>
      <c r="S9966">
        <v>0</v>
      </c>
      <c r="T9966">
        <v>0</v>
      </c>
      <c r="U9966">
        <v>0</v>
      </c>
    </row>
    <row r="9967" spans="1:21" x14ac:dyDescent="0.25">
      <c r="A9967" t="s">
        <v>52</v>
      </c>
      <c r="B9967">
        <v>4324</v>
      </c>
      <c r="D9967">
        <v>1</v>
      </c>
      <c r="E9967">
        <v>1</v>
      </c>
      <c r="F9967">
        <v>1</v>
      </c>
      <c r="I9967">
        <v>1</v>
      </c>
      <c r="J9967">
        <v>1</v>
      </c>
      <c r="K9967">
        <v>1</v>
      </c>
      <c r="N9967">
        <v>1</v>
      </c>
      <c r="O9967">
        <v>1</v>
      </c>
      <c r="P9967">
        <v>1</v>
      </c>
      <c r="S9967">
        <v>1</v>
      </c>
      <c r="T9967">
        <v>1</v>
      </c>
      <c r="U9967">
        <v>1</v>
      </c>
    </row>
    <row r="9968" spans="1:21" x14ac:dyDescent="0.25">
      <c r="A9968" t="s">
        <v>702</v>
      </c>
      <c r="B9968">
        <v>4324</v>
      </c>
      <c r="D9968">
        <v>15</v>
      </c>
      <c r="E9968">
        <v>60</v>
      </c>
      <c r="F9968">
        <v>9</v>
      </c>
      <c r="I9968">
        <v>15</v>
      </c>
      <c r="J9968">
        <v>60</v>
      </c>
      <c r="K9968">
        <v>9</v>
      </c>
      <c r="N9968">
        <v>15</v>
      </c>
      <c r="O9968">
        <v>60</v>
      </c>
      <c r="P9968">
        <v>9</v>
      </c>
      <c r="S9968">
        <v>15</v>
      </c>
      <c r="T9968">
        <v>60</v>
      </c>
      <c r="U9968">
        <v>9</v>
      </c>
    </row>
    <row r="9969" spans="1:20" x14ac:dyDescent="0.25">
      <c r="A9969" t="s">
        <v>43</v>
      </c>
      <c r="B9969">
        <v>4324</v>
      </c>
      <c r="D9969">
        <v>80</v>
      </c>
      <c r="E9969">
        <v>20</v>
      </c>
      <c r="F9969">
        <v>26</v>
      </c>
      <c r="I9969">
        <v>80</v>
      </c>
      <c r="J9969">
        <v>20</v>
      </c>
      <c r="K9969">
        <v>26</v>
      </c>
      <c r="N9969">
        <v>80</v>
      </c>
      <c r="O9969">
        <v>0</v>
      </c>
      <c r="S9969">
        <v>80</v>
      </c>
      <c r="T9969">
        <v>0</v>
      </c>
    </row>
    <row r="9970" spans="1:20" x14ac:dyDescent="0.25">
      <c r="A9970" t="s">
        <v>44</v>
      </c>
      <c r="B9970">
        <v>4324</v>
      </c>
      <c r="D9970">
        <v>50</v>
      </c>
      <c r="E9970">
        <v>0</v>
      </c>
      <c r="F9970">
        <v>20</v>
      </c>
      <c r="I9970">
        <v>50</v>
      </c>
      <c r="J9970">
        <v>0</v>
      </c>
      <c r="K9970">
        <v>20</v>
      </c>
      <c r="N9970">
        <v>50</v>
      </c>
      <c r="O9970">
        <v>0</v>
      </c>
      <c r="S9970">
        <v>50</v>
      </c>
      <c r="T9970">
        <v>0</v>
      </c>
    </row>
    <row r="9971" spans="1:20" x14ac:dyDescent="0.25">
      <c r="A9971" t="s">
        <v>47</v>
      </c>
      <c r="B9971">
        <v>4324</v>
      </c>
      <c r="D9971">
        <v>7</v>
      </c>
      <c r="E9971">
        <v>4</v>
      </c>
      <c r="F9971">
        <v>4</v>
      </c>
      <c r="I9971">
        <v>3</v>
      </c>
      <c r="J9971">
        <v>8</v>
      </c>
      <c r="K9971">
        <v>8</v>
      </c>
      <c r="N9971">
        <v>1</v>
      </c>
      <c r="O9971">
        <v>6</v>
      </c>
      <c r="S9971">
        <v>5</v>
      </c>
      <c r="T9971">
        <v>2</v>
      </c>
    </row>
    <row r="9972" spans="1:20" x14ac:dyDescent="0.25">
      <c r="A9972" t="s">
        <v>703</v>
      </c>
      <c r="B9972">
        <v>4324</v>
      </c>
      <c r="D9972">
        <v>0</v>
      </c>
      <c r="E9972">
        <v>0</v>
      </c>
      <c r="F9972">
        <v>0</v>
      </c>
      <c r="I9972">
        <v>0</v>
      </c>
      <c r="J9972">
        <v>0</v>
      </c>
      <c r="K9972">
        <v>0</v>
      </c>
      <c r="N9972">
        <v>0</v>
      </c>
      <c r="O9972">
        <v>0</v>
      </c>
      <c r="S9972">
        <v>0</v>
      </c>
      <c r="T9972">
        <v>0</v>
      </c>
    </row>
    <row r="9973" spans="1:20" x14ac:dyDescent="0.25">
      <c r="A9973" t="s">
        <v>704</v>
      </c>
      <c r="B9973">
        <v>4324</v>
      </c>
      <c r="D9973">
        <v>0</v>
      </c>
      <c r="E9973">
        <v>0</v>
      </c>
      <c r="F9973">
        <v>0</v>
      </c>
      <c r="I9973">
        <v>0</v>
      </c>
      <c r="J9973">
        <v>0</v>
      </c>
      <c r="K9973">
        <v>0</v>
      </c>
      <c r="N9973">
        <v>0</v>
      </c>
      <c r="O9973">
        <v>0</v>
      </c>
      <c r="S9973">
        <v>0</v>
      </c>
      <c r="T9973">
        <v>0</v>
      </c>
    </row>
    <row r="9974" spans="1:20" x14ac:dyDescent="0.25">
      <c r="A9974" t="s">
        <v>705</v>
      </c>
      <c r="B9974">
        <v>4324</v>
      </c>
      <c r="D9974">
        <v>0</v>
      </c>
      <c r="E9974">
        <v>0</v>
      </c>
      <c r="F9974">
        <v>0</v>
      </c>
      <c r="I9974">
        <v>0</v>
      </c>
      <c r="J9974">
        <v>0</v>
      </c>
      <c r="K9974">
        <v>0</v>
      </c>
      <c r="N9974">
        <v>0</v>
      </c>
      <c r="O9974">
        <v>0</v>
      </c>
      <c r="S9974">
        <v>0</v>
      </c>
      <c r="T9974">
        <v>0</v>
      </c>
    </row>
    <row r="9975" spans="1:20" x14ac:dyDescent="0.25">
      <c r="A9975" t="s">
        <v>706</v>
      </c>
      <c r="B9975">
        <v>4324</v>
      </c>
      <c r="D9975">
        <v>0</v>
      </c>
      <c r="E9975">
        <v>0</v>
      </c>
      <c r="F9975">
        <v>0</v>
      </c>
      <c r="I9975">
        <v>0</v>
      </c>
      <c r="J9975">
        <v>0</v>
      </c>
      <c r="K9975">
        <v>0</v>
      </c>
      <c r="N9975">
        <v>0</v>
      </c>
      <c r="O9975">
        <v>0</v>
      </c>
      <c r="S9975">
        <v>0</v>
      </c>
      <c r="T9975">
        <v>0</v>
      </c>
    </row>
    <row r="9976" spans="1:20" x14ac:dyDescent="0.25">
      <c r="A9976" t="s">
        <v>707</v>
      </c>
      <c r="B9976">
        <v>4324</v>
      </c>
      <c r="D9976">
        <v>2</v>
      </c>
      <c r="E9976">
        <v>1</v>
      </c>
      <c r="F9976">
        <v>1</v>
      </c>
      <c r="I9976">
        <v>2</v>
      </c>
      <c r="J9976">
        <v>1</v>
      </c>
      <c r="K9976">
        <v>1</v>
      </c>
      <c r="N9976">
        <v>2</v>
      </c>
      <c r="O9976">
        <v>0</v>
      </c>
      <c r="S9976">
        <v>2</v>
      </c>
      <c r="T9976">
        <v>0</v>
      </c>
    </row>
    <row r="9977" spans="1:20" x14ac:dyDescent="0.25">
      <c r="A9977" t="s">
        <v>708</v>
      </c>
      <c r="B9977">
        <v>4324</v>
      </c>
      <c r="D9977">
        <v>5</v>
      </c>
      <c r="E9977">
        <v>0</v>
      </c>
      <c r="F9977">
        <v>20</v>
      </c>
      <c r="I9977">
        <v>5</v>
      </c>
      <c r="J9977">
        <v>0</v>
      </c>
      <c r="K9977">
        <v>20</v>
      </c>
      <c r="N9977">
        <v>5</v>
      </c>
      <c r="S9977">
        <v>5</v>
      </c>
    </row>
    <row r="9978" spans="1:20" x14ac:dyDescent="0.25">
      <c r="A9978" t="s">
        <v>709</v>
      </c>
      <c r="B9978">
        <v>4324</v>
      </c>
      <c r="D9978">
        <v>40</v>
      </c>
      <c r="E9978">
        <v>20</v>
      </c>
      <c r="F9978">
        <v>6</v>
      </c>
      <c r="I9978">
        <v>40</v>
      </c>
      <c r="J9978">
        <v>20</v>
      </c>
      <c r="K9978">
        <v>6</v>
      </c>
      <c r="N9978">
        <v>40</v>
      </c>
      <c r="S9978">
        <v>40</v>
      </c>
    </row>
    <row r="9979" spans="1:20" x14ac:dyDescent="0.25">
      <c r="A9979" t="s">
        <v>710</v>
      </c>
      <c r="B9979">
        <v>4324</v>
      </c>
      <c r="D9979">
        <v>1</v>
      </c>
      <c r="E9979">
        <v>3</v>
      </c>
      <c r="F9979">
        <v>3</v>
      </c>
      <c r="I9979">
        <v>1</v>
      </c>
      <c r="J9979">
        <v>3</v>
      </c>
      <c r="K9979">
        <v>3</v>
      </c>
      <c r="N9979">
        <v>1</v>
      </c>
      <c r="S9979">
        <v>1</v>
      </c>
    </row>
    <row r="9980" spans="1:20" x14ac:dyDescent="0.25">
      <c r="A9980" t="s">
        <v>711</v>
      </c>
      <c r="B9980">
        <v>4324</v>
      </c>
      <c r="D9980">
        <v>0</v>
      </c>
      <c r="E9980">
        <v>0</v>
      </c>
      <c r="F9980">
        <v>0</v>
      </c>
      <c r="I9980">
        <v>0</v>
      </c>
      <c r="J9980">
        <v>0</v>
      </c>
      <c r="K9980">
        <v>0</v>
      </c>
      <c r="N9980">
        <v>0</v>
      </c>
      <c r="S9980">
        <v>0</v>
      </c>
    </row>
    <row r="9981" spans="1:20" x14ac:dyDescent="0.25">
      <c r="A9981" t="s">
        <v>712</v>
      </c>
      <c r="B9981">
        <v>4324</v>
      </c>
      <c r="D9981">
        <v>0</v>
      </c>
      <c r="E9981">
        <v>0</v>
      </c>
      <c r="F9981">
        <v>0</v>
      </c>
      <c r="I9981">
        <v>0</v>
      </c>
      <c r="J9981">
        <v>0</v>
      </c>
      <c r="K9981">
        <v>0</v>
      </c>
      <c r="N9981">
        <v>0</v>
      </c>
      <c r="S9981">
        <v>0</v>
      </c>
    </row>
    <row r="9982" spans="1:20" x14ac:dyDescent="0.25">
      <c r="A9982" t="s">
        <v>713</v>
      </c>
      <c r="B9982">
        <v>4324</v>
      </c>
      <c r="D9982">
        <v>0</v>
      </c>
      <c r="E9982">
        <v>0</v>
      </c>
      <c r="F9982">
        <v>0</v>
      </c>
      <c r="I9982">
        <v>0</v>
      </c>
      <c r="J9982">
        <v>0</v>
      </c>
      <c r="K9982">
        <v>0</v>
      </c>
      <c r="N9982">
        <v>0</v>
      </c>
      <c r="S9982">
        <v>0</v>
      </c>
    </row>
    <row r="9983" spans="1:20" x14ac:dyDescent="0.25">
      <c r="A9983" t="s">
        <v>714</v>
      </c>
      <c r="B9983">
        <v>4324</v>
      </c>
      <c r="D9983">
        <v>50</v>
      </c>
      <c r="I9983">
        <v>50</v>
      </c>
      <c r="N9983">
        <v>50</v>
      </c>
      <c r="S9983">
        <v>50</v>
      </c>
    </row>
    <row r="9984" spans="1:20" x14ac:dyDescent="0.25">
      <c r="A9984" t="s">
        <v>715</v>
      </c>
      <c r="B9984">
        <v>4324</v>
      </c>
      <c r="D9984">
        <v>30</v>
      </c>
      <c r="I9984">
        <v>30</v>
      </c>
      <c r="N9984">
        <v>30</v>
      </c>
      <c r="S9984">
        <v>30</v>
      </c>
    </row>
    <row r="9985" spans="1:21" x14ac:dyDescent="0.25">
      <c r="A9985" t="s">
        <v>716</v>
      </c>
      <c r="B9985">
        <v>4324</v>
      </c>
      <c r="D9985">
        <v>3</v>
      </c>
      <c r="I9985">
        <v>3</v>
      </c>
      <c r="N9985">
        <v>3</v>
      </c>
      <c r="S9985">
        <v>3</v>
      </c>
    </row>
    <row r="9986" spans="1:21" x14ac:dyDescent="0.25">
      <c r="A9986" t="s">
        <v>717</v>
      </c>
      <c r="B9986">
        <v>4324</v>
      </c>
      <c r="D9986">
        <v>0</v>
      </c>
      <c r="I9986">
        <v>0</v>
      </c>
      <c r="N9986">
        <v>0</v>
      </c>
      <c r="S9986">
        <v>0</v>
      </c>
    </row>
    <row r="9987" spans="1:21" x14ac:dyDescent="0.25">
      <c r="A9987" t="s">
        <v>718</v>
      </c>
      <c r="B9987">
        <v>4324</v>
      </c>
      <c r="E9987">
        <v>0</v>
      </c>
      <c r="J9987">
        <v>0</v>
      </c>
      <c r="O9987">
        <v>0</v>
      </c>
      <c r="T9987">
        <v>0</v>
      </c>
    </row>
    <row r="9988" spans="1:21" x14ac:dyDescent="0.25">
      <c r="A9988" t="s">
        <v>405</v>
      </c>
      <c r="B9988">
        <v>4324</v>
      </c>
      <c r="E9988">
        <v>0</v>
      </c>
    </row>
    <row r="9989" spans="1:21" x14ac:dyDescent="0.25">
      <c r="A9989" t="s">
        <v>719</v>
      </c>
      <c r="B9989">
        <v>4324</v>
      </c>
      <c r="D9989">
        <v>439</v>
      </c>
      <c r="E9989">
        <v>683</v>
      </c>
      <c r="F9989">
        <v>212</v>
      </c>
      <c r="I9989">
        <v>216</v>
      </c>
      <c r="J9989">
        <v>549</v>
      </c>
      <c r="K9989">
        <v>412</v>
      </c>
      <c r="N9989">
        <v>449</v>
      </c>
      <c r="O9989">
        <v>1858</v>
      </c>
      <c r="P9989">
        <v>0</v>
      </c>
      <c r="S9989">
        <v>246</v>
      </c>
      <c r="T9989">
        <v>2103</v>
      </c>
      <c r="U9989">
        <v>0</v>
      </c>
    </row>
    <row r="9990" spans="1:21" x14ac:dyDescent="0.25">
      <c r="A9990" t="s">
        <v>34</v>
      </c>
      <c r="B9990">
        <v>4325</v>
      </c>
      <c r="D9990">
        <v>4300</v>
      </c>
      <c r="E9990">
        <v>4300</v>
      </c>
      <c r="F9990">
        <v>4300</v>
      </c>
      <c r="I9990">
        <v>4350</v>
      </c>
      <c r="J9990">
        <v>4350</v>
      </c>
      <c r="K9990">
        <v>4350</v>
      </c>
      <c r="N9990">
        <v>353</v>
      </c>
      <c r="O9990">
        <v>353</v>
      </c>
      <c r="P9990">
        <v>353</v>
      </c>
      <c r="S9990">
        <v>350</v>
      </c>
      <c r="T9990">
        <v>350</v>
      </c>
      <c r="U9990">
        <v>350</v>
      </c>
    </row>
    <row r="9991" spans="1:21" x14ac:dyDescent="0.25">
      <c r="A9991" t="s">
        <v>35</v>
      </c>
      <c r="B9991">
        <v>4325</v>
      </c>
      <c r="D9991">
        <v>353</v>
      </c>
      <c r="E9991">
        <v>4350</v>
      </c>
      <c r="F9991">
        <v>350</v>
      </c>
      <c r="I9991">
        <v>350</v>
      </c>
      <c r="J9991">
        <v>4300</v>
      </c>
      <c r="K9991">
        <v>353</v>
      </c>
      <c r="N9991">
        <v>4350</v>
      </c>
      <c r="O9991">
        <v>350</v>
      </c>
      <c r="P9991">
        <v>4300</v>
      </c>
      <c r="S9991">
        <v>4300</v>
      </c>
      <c r="T9991">
        <v>353</v>
      </c>
      <c r="U9991">
        <v>4350</v>
      </c>
    </row>
    <row r="9992" spans="1:21" x14ac:dyDescent="0.25">
      <c r="A9992" t="s">
        <v>36</v>
      </c>
      <c r="B9992">
        <v>4325</v>
      </c>
      <c r="D9992">
        <v>2</v>
      </c>
      <c r="E9992">
        <v>2</v>
      </c>
      <c r="F9992">
        <v>1</v>
      </c>
      <c r="I9992">
        <v>1</v>
      </c>
      <c r="J9992">
        <v>3</v>
      </c>
      <c r="K9992">
        <v>1</v>
      </c>
      <c r="N9992">
        <v>1</v>
      </c>
      <c r="O9992">
        <v>1</v>
      </c>
      <c r="P9992">
        <v>2</v>
      </c>
      <c r="S9992">
        <v>1</v>
      </c>
      <c r="T9992">
        <v>1</v>
      </c>
      <c r="U9992">
        <v>1</v>
      </c>
    </row>
    <row r="9993" spans="1:21" x14ac:dyDescent="0.25">
      <c r="A9993" t="s">
        <v>37</v>
      </c>
      <c r="B9993">
        <v>4325</v>
      </c>
      <c r="D9993">
        <v>0</v>
      </c>
      <c r="E9993">
        <v>0</v>
      </c>
      <c r="I9993">
        <v>0</v>
      </c>
      <c r="J9993">
        <v>0</v>
      </c>
      <c r="N9993">
        <v>0</v>
      </c>
      <c r="O9993">
        <v>0</v>
      </c>
      <c r="S9993">
        <v>0</v>
      </c>
      <c r="T9993">
        <v>0</v>
      </c>
    </row>
    <row r="9994" spans="1:21" x14ac:dyDescent="0.25">
      <c r="A9994" t="s">
        <v>38</v>
      </c>
      <c r="B9994">
        <v>4325</v>
      </c>
      <c r="D9994">
        <v>12</v>
      </c>
      <c r="E9994">
        <v>12</v>
      </c>
      <c r="F9994">
        <v>12</v>
      </c>
      <c r="I9994">
        <v>12</v>
      </c>
      <c r="J9994">
        <v>12</v>
      </c>
      <c r="K9994">
        <v>12</v>
      </c>
      <c r="N9994">
        <v>12</v>
      </c>
      <c r="O9994">
        <v>12</v>
      </c>
      <c r="P9994">
        <v>12</v>
      </c>
      <c r="S9994">
        <v>12</v>
      </c>
      <c r="T9994">
        <v>12</v>
      </c>
      <c r="U9994">
        <v>12</v>
      </c>
    </row>
    <row r="9995" spans="1:21" x14ac:dyDescent="0.25">
      <c r="A9995" t="s">
        <v>39</v>
      </c>
      <c r="B9995">
        <v>4325</v>
      </c>
      <c r="D9995">
        <v>180</v>
      </c>
      <c r="F9995">
        <v>200</v>
      </c>
      <c r="I9995">
        <v>185</v>
      </c>
      <c r="K9995">
        <v>140</v>
      </c>
      <c r="N9995">
        <v>175</v>
      </c>
      <c r="S9995">
        <v>170</v>
      </c>
      <c r="U9995">
        <v>90</v>
      </c>
    </row>
    <row r="9996" spans="1:21" x14ac:dyDescent="0.25">
      <c r="A9996" t="s">
        <v>694</v>
      </c>
      <c r="B9996">
        <v>4325</v>
      </c>
      <c r="D9996">
        <v>25</v>
      </c>
      <c r="F9996">
        <v>25</v>
      </c>
      <c r="I9996">
        <v>25</v>
      </c>
      <c r="K9996">
        <v>25</v>
      </c>
      <c r="N9996">
        <v>25</v>
      </c>
      <c r="S9996">
        <v>25</v>
      </c>
      <c r="U9996">
        <v>25</v>
      </c>
    </row>
    <row r="9997" spans="1:21" x14ac:dyDescent="0.25">
      <c r="A9997" t="s">
        <v>40</v>
      </c>
      <c r="B9997">
        <v>4325</v>
      </c>
      <c r="D9997">
        <v>2</v>
      </c>
      <c r="F9997">
        <v>1</v>
      </c>
      <c r="I9997">
        <v>1</v>
      </c>
      <c r="K9997">
        <v>1</v>
      </c>
      <c r="N9997">
        <v>1</v>
      </c>
      <c r="S9997">
        <v>1</v>
      </c>
      <c r="U9997">
        <v>1</v>
      </c>
    </row>
    <row r="9998" spans="1:21" x14ac:dyDescent="0.25">
      <c r="A9998" t="s">
        <v>41</v>
      </c>
      <c r="B9998">
        <v>4325</v>
      </c>
    </row>
    <row r="9999" spans="1:21" x14ac:dyDescent="0.25">
      <c r="A9999" t="s">
        <v>42</v>
      </c>
      <c r="B9999">
        <v>4325</v>
      </c>
      <c r="E9999">
        <v>40</v>
      </c>
      <c r="J9999">
        <v>40</v>
      </c>
      <c r="O9999">
        <v>30</v>
      </c>
      <c r="T9999">
        <v>30</v>
      </c>
    </row>
    <row r="10000" spans="1:21" x14ac:dyDescent="0.25">
      <c r="A10000" t="s">
        <v>45</v>
      </c>
      <c r="B10000">
        <v>4325</v>
      </c>
      <c r="D10000">
        <v>7</v>
      </c>
      <c r="E10000">
        <v>4</v>
      </c>
      <c r="I10000">
        <v>3</v>
      </c>
      <c r="J10000">
        <v>8</v>
      </c>
      <c r="N10000">
        <v>1</v>
      </c>
      <c r="O10000">
        <v>6</v>
      </c>
      <c r="S10000">
        <v>5</v>
      </c>
      <c r="T10000">
        <v>2</v>
      </c>
    </row>
    <row r="10001" spans="1:21" x14ac:dyDescent="0.25">
      <c r="A10001" t="s">
        <v>46</v>
      </c>
      <c r="B10001">
        <v>4325</v>
      </c>
      <c r="F10001">
        <v>4</v>
      </c>
      <c r="K10001">
        <v>8</v>
      </c>
      <c r="N10001">
        <v>6</v>
      </c>
      <c r="P10001">
        <v>6</v>
      </c>
      <c r="S10001">
        <v>2</v>
      </c>
      <c r="U10001">
        <v>2</v>
      </c>
    </row>
    <row r="10002" spans="1:21" x14ac:dyDescent="0.25">
      <c r="A10002" t="s">
        <v>49</v>
      </c>
      <c r="B10002">
        <v>4325</v>
      </c>
      <c r="D10002">
        <v>6</v>
      </c>
      <c r="E10002">
        <v>6</v>
      </c>
      <c r="F10002">
        <v>6</v>
      </c>
      <c r="I10002">
        <v>6</v>
      </c>
      <c r="J10002">
        <v>6</v>
      </c>
      <c r="K10002">
        <v>6</v>
      </c>
      <c r="N10002">
        <v>6</v>
      </c>
      <c r="O10002">
        <v>6</v>
      </c>
      <c r="P10002">
        <v>6</v>
      </c>
      <c r="S10002">
        <v>6</v>
      </c>
      <c r="T10002">
        <v>6</v>
      </c>
      <c r="U10002">
        <v>6</v>
      </c>
    </row>
    <row r="10003" spans="1:21" x14ac:dyDescent="0.25">
      <c r="A10003" t="s">
        <v>695</v>
      </c>
      <c r="B10003">
        <v>4325</v>
      </c>
      <c r="D10003">
        <v>0</v>
      </c>
      <c r="E10003">
        <v>0</v>
      </c>
      <c r="F10003">
        <v>0</v>
      </c>
      <c r="I10003">
        <v>0</v>
      </c>
      <c r="J10003">
        <v>0</v>
      </c>
      <c r="K10003">
        <v>0</v>
      </c>
      <c r="N10003">
        <v>0</v>
      </c>
      <c r="O10003">
        <v>0</v>
      </c>
      <c r="P10003">
        <v>0</v>
      </c>
      <c r="S10003">
        <v>0</v>
      </c>
      <c r="T10003">
        <v>0</v>
      </c>
      <c r="U10003">
        <v>0</v>
      </c>
    </row>
    <row r="10004" spans="1:21" x14ac:dyDescent="0.25">
      <c r="A10004" t="s">
        <v>48</v>
      </c>
      <c r="B10004">
        <v>4325</v>
      </c>
      <c r="D10004">
        <v>1900</v>
      </c>
      <c r="E10004">
        <v>1900</v>
      </c>
      <c r="F10004">
        <v>1900</v>
      </c>
      <c r="I10004">
        <v>1900</v>
      </c>
      <c r="J10004">
        <v>1900</v>
      </c>
      <c r="K10004">
        <v>1900</v>
      </c>
      <c r="N10004">
        <v>1900</v>
      </c>
      <c r="O10004">
        <v>1900</v>
      </c>
      <c r="P10004">
        <v>1900</v>
      </c>
      <c r="S10004">
        <v>1900</v>
      </c>
      <c r="T10004">
        <v>1900</v>
      </c>
      <c r="U10004">
        <v>1900</v>
      </c>
    </row>
    <row r="10005" spans="1:21" x14ac:dyDescent="0.25">
      <c r="A10005" t="s">
        <v>696</v>
      </c>
      <c r="B10005">
        <v>4325</v>
      </c>
      <c r="D10005">
        <v>3433</v>
      </c>
      <c r="E10005">
        <v>3539</v>
      </c>
      <c r="F10005">
        <v>1583</v>
      </c>
      <c r="I10005">
        <v>1770</v>
      </c>
      <c r="J10005">
        <v>5085</v>
      </c>
      <c r="K10005">
        <v>1583</v>
      </c>
      <c r="N10005">
        <v>1770</v>
      </c>
      <c r="O10005">
        <v>1863</v>
      </c>
      <c r="P10005">
        <v>2787</v>
      </c>
      <c r="S10005">
        <v>1770</v>
      </c>
      <c r="T10005">
        <v>1863</v>
      </c>
      <c r="U10005">
        <v>1583</v>
      </c>
    </row>
    <row r="10006" spans="1:21" x14ac:dyDescent="0.25">
      <c r="A10006" t="s">
        <v>50</v>
      </c>
      <c r="B10006">
        <v>4325</v>
      </c>
      <c r="D10006">
        <v>3433</v>
      </c>
      <c r="E10006">
        <v>3539</v>
      </c>
      <c r="F10006">
        <v>1583</v>
      </c>
      <c r="I10006">
        <v>1770</v>
      </c>
      <c r="J10006">
        <v>5085</v>
      </c>
      <c r="K10006">
        <v>1583</v>
      </c>
      <c r="N10006">
        <v>678</v>
      </c>
      <c r="O10006">
        <v>1863</v>
      </c>
      <c r="P10006">
        <v>2787</v>
      </c>
      <c r="S10006">
        <v>1490</v>
      </c>
      <c r="T10006">
        <v>1863</v>
      </c>
      <c r="U10006">
        <v>1583</v>
      </c>
    </row>
    <row r="10007" spans="1:21" x14ac:dyDescent="0.25">
      <c r="A10007" t="s">
        <v>697</v>
      </c>
      <c r="B10007">
        <v>4325</v>
      </c>
      <c r="D10007">
        <v>1</v>
      </c>
      <c r="E10007">
        <v>1</v>
      </c>
      <c r="F10007">
        <v>1</v>
      </c>
      <c r="I10007">
        <v>1</v>
      </c>
      <c r="J10007">
        <v>1</v>
      </c>
      <c r="K10007">
        <v>1</v>
      </c>
      <c r="N10007">
        <v>1</v>
      </c>
      <c r="O10007">
        <v>1</v>
      </c>
      <c r="P10007">
        <v>1</v>
      </c>
      <c r="S10007">
        <v>1</v>
      </c>
      <c r="T10007">
        <v>1</v>
      </c>
      <c r="U10007">
        <v>1</v>
      </c>
    </row>
    <row r="10008" spans="1:21" x14ac:dyDescent="0.25">
      <c r="A10008" t="s">
        <v>51</v>
      </c>
      <c r="B10008">
        <v>4325</v>
      </c>
      <c r="D10008">
        <v>0</v>
      </c>
      <c r="E10008">
        <v>0</v>
      </c>
      <c r="F10008">
        <v>136</v>
      </c>
      <c r="I10008">
        <v>0</v>
      </c>
      <c r="J10008">
        <v>0</v>
      </c>
      <c r="K10008">
        <v>153</v>
      </c>
      <c r="N10008">
        <v>0</v>
      </c>
      <c r="O10008">
        <v>0</v>
      </c>
      <c r="P10008">
        <v>163</v>
      </c>
      <c r="S10008">
        <v>0</v>
      </c>
      <c r="T10008">
        <v>0</v>
      </c>
      <c r="U10008">
        <v>136</v>
      </c>
    </row>
    <row r="10009" spans="1:21" x14ac:dyDescent="0.25">
      <c r="A10009" t="s">
        <v>53</v>
      </c>
      <c r="B10009">
        <v>4325</v>
      </c>
      <c r="D10009">
        <v>250</v>
      </c>
      <c r="E10009">
        <v>650</v>
      </c>
      <c r="F10009">
        <v>50</v>
      </c>
      <c r="I10009">
        <v>50</v>
      </c>
      <c r="J10009">
        <v>700</v>
      </c>
      <c r="K10009">
        <v>150</v>
      </c>
      <c r="N10009">
        <v>200</v>
      </c>
      <c r="O10009">
        <v>20</v>
      </c>
      <c r="P10009">
        <v>150</v>
      </c>
      <c r="S10009">
        <v>50</v>
      </c>
      <c r="T10009">
        <v>20</v>
      </c>
      <c r="U10009">
        <v>75</v>
      </c>
    </row>
    <row r="10010" spans="1:21" x14ac:dyDescent="0.25">
      <c r="A10010" t="s">
        <v>54</v>
      </c>
      <c r="B10010">
        <v>4325</v>
      </c>
      <c r="D10010">
        <v>0</v>
      </c>
      <c r="E10010">
        <v>0</v>
      </c>
      <c r="F10010">
        <v>0</v>
      </c>
      <c r="I10010">
        <v>0</v>
      </c>
      <c r="J10010">
        <v>0</v>
      </c>
      <c r="K10010">
        <v>0</v>
      </c>
      <c r="N10010">
        <v>0</v>
      </c>
      <c r="O10010">
        <v>0</v>
      </c>
      <c r="P10010">
        <v>0</v>
      </c>
      <c r="S10010">
        <v>0</v>
      </c>
      <c r="T10010">
        <v>0</v>
      </c>
      <c r="U10010">
        <v>0</v>
      </c>
    </row>
    <row r="10011" spans="1:21" x14ac:dyDescent="0.25">
      <c r="A10011" t="s">
        <v>55</v>
      </c>
      <c r="B10011">
        <v>4325</v>
      </c>
      <c r="D10011">
        <v>0</v>
      </c>
      <c r="E10011">
        <v>0</v>
      </c>
      <c r="F10011">
        <v>0</v>
      </c>
      <c r="I10011">
        <v>0</v>
      </c>
      <c r="J10011">
        <v>0</v>
      </c>
      <c r="K10011">
        <v>0</v>
      </c>
      <c r="N10011">
        <v>0</v>
      </c>
      <c r="O10011">
        <v>0</v>
      </c>
      <c r="P10011">
        <v>0</v>
      </c>
      <c r="S10011">
        <v>0</v>
      </c>
      <c r="T10011">
        <v>0</v>
      </c>
      <c r="U10011">
        <v>0</v>
      </c>
    </row>
    <row r="10012" spans="1:21" x14ac:dyDescent="0.25">
      <c r="A10012" t="s">
        <v>56</v>
      </c>
      <c r="B10012">
        <v>4325</v>
      </c>
      <c r="D10012">
        <v>0.92</v>
      </c>
      <c r="E10012">
        <v>0.92</v>
      </c>
      <c r="F10012">
        <v>0.92</v>
      </c>
      <c r="I10012">
        <v>0.92</v>
      </c>
      <c r="J10012">
        <v>0.92</v>
      </c>
      <c r="K10012">
        <v>0.92</v>
      </c>
      <c r="N10012">
        <v>0.92</v>
      </c>
      <c r="O10012">
        <v>0.92</v>
      </c>
      <c r="P10012">
        <v>0.92</v>
      </c>
      <c r="S10012">
        <v>0.92</v>
      </c>
      <c r="T10012">
        <v>0.92</v>
      </c>
      <c r="U10012">
        <v>0.92</v>
      </c>
    </row>
    <row r="10013" spans="1:21" x14ac:dyDescent="0.25">
      <c r="A10013" t="s">
        <v>57</v>
      </c>
      <c r="B10013">
        <v>4325</v>
      </c>
      <c r="D10013">
        <v>100</v>
      </c>
      <c r="E10013">
        <v>100</v>
      </c>
      <c r="F10013">
        <v>100</v>
      </c>
      <c r="I10013">
        <v>100</v>
      </c>
      <c r="J10013">
        <v>100</v>
      </c>
      <c r="K10013">
        <v>100</v>
      </c>
      <c r="N10013">
        <v>100</v>
      </c>
      <c r="O10013">
        <v>100</v>
      </c>
      <c r="P10013">
        <v>100</v>
      </c>
      <c r="S10013">
        <v>100</v>
      </c>
      <c r="T10013">
        <v>100</v>
      </c>
      <c r="U10013">
        <v>100</v>
      </c>
    </row>
    <row r="10014" spans="1:21" x14ac:dyDescent="0.25">
      <c r="A10014" t="s">
        <v>58</v>
      </c>
      <c r="B10014">
        <v>4325</v>
      </c>
      <c r="D10014">
        <v>2</v>
      </c>
      <c r="E10014">
        <v>2</v>
      </c>
      <c r="F10014">
        <v>2</v>
      </c>
      <c r="I10014">
        <v>2</v>
      </c>
      <c r="J10014">
        <v>2</v>
      </c>
      <c r="K10014">
        <v>2</v>
      </c>
      <c r="N10014">
        <v>2</v>
      </c>
      <c r="O10014">
        <v>2</v>
      </c>
      <c r="P10014">
        <v>2</v>
      </c>
      <c r="S10014">
        <v>2</v>
      </c>
      <c r="T10014">
        <v>2</v>
      </c>
      <c r="U10014">
        <v>2</v>
      </c>
    </row>
    <row r="10015" spans="1:21" x14ac:dyDescent="0.25">
      <c r="A10015" t="s">
        <v>59</v>
      </c>
      <c r="B10015">
        <v>4325</v>
      </c>
      <c r="D10015">
        <v>0</v>
      </c>
      <c r="E10015">
        <v>0</v>
      </c>
      <c r="F10015">
        <v>0</v>
      </c>
      <c r="I10015">
        <v>0</v>
      </c>
      <c r="J10015">
        <v>0</v>
      </c>
      <c r="K10015">
        <v>0</v>
      </c>
      <c r="N10015">
        <v>0</v>
      </c>
      <c r="O10015">
        <v>0</v>
      </c>
      <c r="P10015">
        <v>0</v>
      </c>
      <c r="S10015">
        <v>0</v>
      </c>
      <c r="T10015">
        <v>0</v>
      </c>
      <c r="U10015">
        <v>0</v>
      </c>
    </row>
    <row r="10016" spans="1:21" x14ac:dyDescent="0.25">
      <c r="A10016" t="s">
        <v>698</v>
      </c>
      <c r="B10016">
        <v>4325</v>
      </c>
      <c r="E10016">
        <v>0</v>
      </c>
      <c r="J10016">
        <v>0</v>
      </c>
      <c r="O10016">
        <v>0</v>
      </c>
      <c r="T10016">
        <v>0</v>
      </c>
    </row>
    <row r="10017" spans="1:21" x14ac:dyDescent="0.25">
      <c r="A10017" t="s">
        <v>677</v>
      </c>
      <c r="B10017">
        <v>4325</v>
      </c>
      <c r="E10017">
        <v>721</v>
      </c>
      <c r="J10017">
        <v>567</v>
      </c>
      <c r="O10017">
        <v>432</v>
      </c>
      <c r="T10017">
        <v>267</v>
      </c>
    </row>
    <row r="10018" spans="1:21" x14ac:dyDescent="0.25">
      <c r="A10018" t="s">
        <v>78</v>
      </c>
      <c r="B10018">
        <v>4325</v>
      </c>
      <c r="E10018">
        <v>12.3</v>
      </c>
      <c r="J10018">
        <v>9.6999999999999993</v>
      </c>
      <c r="O10018">
        <v>9.8000000000000007</v>
      </c>
      <c r="T10018">
        <v>6.1</v>
      </c>
    </row>
    <row r="10019" spans="1:21" x14ac:dyDescent="0.25">
      <c r="A10019" t="s">
        <v>699</v>
      </c>
      <c r="B10019">
        <v>4325</v>
      </c>
      <c r="F10019">
        <v>0</v>
      </c>
      <c r="K10019">
        <v>0</v>
      </c>
      <c r="P10019">
        <v>0</v>
      </c>
      <c r="U10019">
        <v>0</v>
      </c>
    </row>
    <row r="10020" spans="1:21" x14ac:dyDescent="0.25">
      <c r="A10020" t="s">
        <v>700</v>
      </c>
      <c r="B10020">
        <v>4325</v>
      </c>
      <c r="D10020">
        <v>0</v>
      </c>
      <c r="E10020">
        <v>0</v>
      </c>
      <c r="F10020">
        <v>1</v>
      </c>
      <c r="I10020">
        <v>0</v>
      </c>
      <c r="J10020">
        <v>0</v>
      </c>
      <c r="K10020">
        <v>1</v>
      </c>
      <c r="N10020">
        <v>0</v>
      </c>
      <c r="O10020">
        <v>0</v>
      </c>
      <c r="P10020">
        <v>1</v>
      </c>
      <c r="S10020">
        <v>0</v>
      </c>
      <c r="T10020">
        <v>0</v>
      </c>
      <c r="U10020">
        <v>1</v>
      </c>
    </row>
    <row r="10021" spans="1:21" x14ac:dyDescent="0.25">
      <c r="A10021" t="s">
        <v>701</v>
      </c>
      <c r="B10021">
        <v>4325</v>
      </c>
      <c r="D10021">
        <v>0</v>
      </c>
      <c r="E10021">
        <v>0</v>
      </c>
      <c r="F10021">
        <v>0</v>
      </c>
      <c r="I10021">
        <v>0</v>
      </c>
      <c r="J10021">
        <v>0</v>
      </c>
      <c r="K10021">
        <v>0</v>
      </c>
      <c r="N10021">
        <v>0</v>
      </c>
      <c r="O10021">
        <v>0</v>
      </c>
      <c r="P10021">
        <v>0</v>
      </c>
      <c r="S10021">
        <v>0</v>
      </c>
      <c r="T10021">
        <v>0</v>
      </c>
      <c r="U10021">
        <v>0</v>
      </c>
    </row>
    <row r="10022" spans="1:21" x14ac:dyDescent="0.25">
      <c r="A10022" t="s">
        <v>52</v>
      </c>
      <c r="B10022">
        <v>4325</v>
      </c>
      <c r="D10022">
        <v>1</v>
      </c>
      <c r="E10022">
        <v>1</v>
      </c>
      <c r="F10022">
        <v>1</v>
      </c>
      <c r="I10022">
        <v>1</v>
      </c>
      <c r="J10022">
        <v>1</v>
      </c>
      <c r="K10022">
        <v>1</v>
      </c>
      <c r="N10022">
        <v>1</v>
      </c>
      <c r="O10022">
        <v>1</v>
      </c>
      <c r="P10022">
        <v>1</v>
      </c>
      <c r="S10022">
        <v>1</v>
      </c>
      <c r="T10022">
        <v>1</v>
      </c>
      <c r="U10022">
        <v>1</v>
      </c>
    </row>
    <row r="10023" spans="1:21" x14ac:dyDescent="0.25">
      <c r="A10023" t="s">
        <v>702</v>
      </c>
      <c r="B10023">
        <v>4325</v>
      </c>
      <c r="D10023">
        <v>15</v>
      </c>
      <c r="E10023">
        <v>60</v>
      </c>
      <c r="F10023">
        <v>9</v>
      </c>
      <c r="I10023">
        <v>15</v>
      </c>
      <c r="J10023">
        <v>60</v>
      </c>
      <c r="K10023">
        <v>9</v>
      </c>
      <c r="N10023">
        <v>15</v>
      </c>
      <c r="O10023">
        <v>60</v>
      </c>
      <c r="P10023">
        <v>9</v>
      </c>
      <c r="S10023">
        <v>15</v>
      </c>
      <c r="T10023">
        <v>60</v>
      </c>
      <c r="U10023">
        <v>9</v>
      </c>
    </row>
    <row r="10024" spans="1:21" x14ac:dyDescent="0.25">
      <c r="A10024" t="s">
        <v>43</v>
      </c>
      <c r="B10024">
        <v>4325</v>
      </c>
      <c r="D10024">
        <v>80</v>
      </c>
      <c r="E10024">
        <v>20</v>
      </c>
      <c r="F10024">
        <v>26</v>
      </c>
      <c r="I10024">
        <v>80</v>
      </c>
      <c r="J10024">
        <v>20</v>
      </c>
      <c r="K10024">
        <v>26</v>
      </c>
      <c r="N10024">
        <v>80</v>
      </c>
      <c r="O10024">
        <v>20</v>
      </c>
      <c r="P10024">
        <v>26</v>
      </c>
      <c r="S10024">
        <v>80</v>
      </c>
      <c r="T10024">
        <v>20</v>
      </c>
      <c r="U10024">
        <v>26</v>
      </c>
    </row>
    <row r="10025" spans="1:21" x14ac:dyDescent="0.25">
      <c r="A10025" t="s">
        <v>44</v>
      </c>
      <c r="B10025">
        <v>4325</v>
      </c>
      <c r="D10025">
        <v>50</v>
      </c>
      <c r="E10025">
        <v>0</v>
      </c>
      <c r="F10025">
        <v>20</v>
      </c>
      <c r="I10025">
        <v>50</v>
      </c>
      <c r="J10025">
        <v>0</v>
      </c>
      <c r="K10025">
        <v>20</v>
      </c>
      <c r="N10025">
        <v>50</v>
      </c>
      <c r="O10025">
        <v>0</v>
      </c>
      <c r="P10025">
        <v>20</v>
      </c>
      <c r="S10025">
        <v>50</v>
      </c>
      <c r="T10025">
        <v>0</v>
      </c>
      <c r="U10025">
        <v>20</v>
      </c>
    </row>
    <row r="10026" spans="1:21" x14ac:dyDescent="0.25">
      <c r="A10026" t="s">
        <v>47</v>
      </c>
      <c r="B10026">
        <v>4325</v>
      </c>
      <c r="D10026">
        <v>7</v>
      </c>
      <c r="E10026">
        <v>4</v>
      </c>
      <c r="F10026">
        <v>4</v>
      </c>
      <c r="I10026">
        <v>3</v>
      </c>
      <c r="J10026">
        <v>8</v>
      </c>
      <c r="K10026">
        <v>8</v>
      </c>
      <c r="N10026">
        <v>1</v>
      </c>
      <c r="O10026">
        <v>6</v>
      </c>
      <c r="P10026">
        <v>6</v>
      </c>
      <c r="S10026">
        <v>5</v>
      </c>
      <c r="T10026">
        <v>2</v>
      </c>
      <c r="U10026">
        <v>2</v>
      </c>
    </row>
    <row r="10027" spans="1:21" x14ac:dyDescent="0.25">
      <c r="A10027" t="s">
        <v>703</v>
      </c>
      <c r="B10027">
        <v>4325</v>
      </c>
      <c r="D10027">
        <v>0</v>
      </c>
      <c r="E10027">
        <v>0</v>
      </c>
      <c r="F10027">
        <v>0</v>
      </c>
      <c r="I10027">
        <v>0</v>
      </c>
      <c r="J10027">
        <v>0</v>
      </c>
      <c r="K10027">
        <v>0</v>
      </c>
      <c r="N10027">
        <v>0</v>
      </c>
      <c r="O10027">
        <v>0</v>
      </c>
      <c r="P10027">
        <v>0</v>
      </c>
      <c r="S10027">
        <v>0</v>
      </c>
      <c r="T10027">
        <v>0</v>
      </c>
      <c r="U10027">
        <v>0</v>
      </c>
    </row>
    <row r="10028" spans="1:21" x14ac:dyDescent="0.25">
      <c r="A10028" t="s">
        <v>704</v>
      </c>
      <c r="B10028">
        <v>4325</v>
      </c>
      <c r="D10028">
        <v>0</v>
      </c>
      <c r="E10028">
        <v>0</v>
      </c>
      <c r="F10028">
        <v>0</v>
      </c>
      <c r="I10028">
        <v>0</v>
      </c>
      <c r="J10028">
        <v>0</v>
      </c>
      <c r="K10028">
        <v>0</v>
      </c>
      <c r="N10028">
        <v>0</v>
      </c>
      <c r="O10028">
        <v>0</v>
      </c>
      <c r="P10028">
        <v>0</v>
      </c>
      <c r="S10028">
        <v>0</v>
      </c>
      <c r="T10028">
        <v>0</v>
      </c>
      <c r="U10028">
        <v>0</v>
      </c>
    </row>
    <row r="10029" spans="1:21" x14ac:dyDescent="0.25">
      <c r="A10029" t="s">
        <v>705</v>
      </c>
      <c r="B10029">
        <v>4325</v>
      </c>
      <c r="D10029">
        <v>0</v>
      </c>
      <c r="E10029">
        <v>0</v>
      </c>
      <c r="F10029">
        <v>0</v>
      </c>
      <c r="I10029">
        <v>0</v>
      </c>
      <c r="J10029">
        <v>0</v>
      </c>
      <c r="K10029">
        <v>0</v>
      </c>
      <c r="N10029">
        <v>0</v>
      </c>
      <c r="O10029">
        <v>0</v>
      </c>
      <c r="P10029">
        <v>0</v>
      </c>
      <c r="S10029">
        <v>0</v>
      </c>
      <c r="T10029">
        <v>0</v>
      </c>
      <c r="U10029">
        <v>0</v>
      </c>
    </row>
    <row r="10030" spans="1:21" x14ac:dyDescent="0.25">
      <c r="A10030" t="s">
        <v>706</v>
      </c>
      <c r="B10030">
        <v>4325</v>
      </c>
      <c r="D10030">
        <v>0</v>
      </c>
      <c r="E10030">
        <v>0</v>
      </c>
      <c r="F10030">
        <v>0</v>
      </c>
      <c r="I10030">
        <v>0</v>
      </c>
      <c r="J10030">
        <v>0</v>
      </c>
      <c r="K10030">
        <v>0</v>
      </c>
      <c r="N10030">
        <v>0</v>
      </c>
      <c r="O10030">
        <v>0</v>
      </c>
      <c r="P10030">
        <v>0</v>
      </c>
      <c r="S10030">
        <v>0</v>
      </c>
      <c r="T10030">
        <v>0</v>
      </c>
      <c r="U10030">
        <v>0</v>
      </c>
    </row>
    <row r="10031" spans="1:21" x14ac:dyDescent="0.25">
      <c r="A10031" t="s">
        <v>707</v>
      </c>
      <c r="B10031">
        <v>4325</v>
      </c>
      <c r="D10031">
        <v>2</v>
      </c>
      <c r="E10031">
        <v>1</v>
      </c>
      <c r="F10031">
        <v>1</v>
      </c>
      <c r="I10031">
        <v>2</v>
      </c>
      <c r="J10031">
        <v>1</v>
      </c>
      <c r="K10031">
        <v>1</v>
      </c>
      <c r="N10031">
        <v>2</v>
      </c>
      <c r="O10031">
        <v>1</v>
      </c>
      <c r="P10031">
        <v>1</v>
      </c>
      <c r="S10031">
        <v>2</v>
      </c>
      <c r="T10031">
        <v>1</v>
      </c>
      <c r="U10031">
        <v>1</v>
      </c>
    </row>
    <row r="10032" spans="1:21" x14ac:dyDescent="0.25">
      <c r="A10032" t="s">
        <v>708</v>
      </c>
      <c r="B10032">
        <v>4325</v>
      </c>
      <c r="D10032">
        <v>5</v>
      </c>
      <c r="E10032">
        <v>0</v>
      </c>
      <c r="F10032">
        <v>20</v>
      </c>
      <c r="I10032">
        <v>5</v>
      </c>
      <c r="J10032">
        <v>0</v>
      </c>
      <c r="K10032">
        <v>20</v>
      </c>
      <c r="N10032">
        <v>5</v>
      </c>
      <c r="O10032">
        <v>0</v>
      </c>
      <c r="P10032">
        <v>20</v>
      </c>
      <c r="S10032">
        <v>5</v>
      </c>
      <c r="T10032">
        <v>0</v>
      </c>
      <c r="U10032">
        <v>20</v>
      </c>
    </row>
    <row r="10033" spans="1:21" x14ac:dyDescent="0.25">
      <c r="A10033" t="s">
        <v>709</v>
      </c>
      <c r="B10033">
        <v>4325</v>
      </c>
      <c r="D10033">
        <v>40</v>
      </c>
      <c r="E10033">
        <v>20</v>
      </c>
      <c r="F10033">
        <v>6</v>
      </c>
      <c r="I10033">
        <v>40</v>
      </c>
      <c r="J10033">
        <v>20</v>
      </c>
      <c r="K10033">
        <v>6</v>
      </c>
      <c r="N10033">
        <v>40</v>
      </c>
      <c r="O10033">
        <v>20</v>
      </c>
      <c r="P10033">
        <v>6</v>
      </c>
      <c r="S10033">
        <v>40</v>
      </c>
      <c r="T10033">
        <v>20</v>
      </c>
      <c r="U10033">
        <v>6</v>
      </c>
    </row>
    <row r="10034" spans="1:21" x14ac:dyDescent="0.25">
      <c r="A10034" t="s">
        <v>710</v>
      </c>
      <c r="B10034">
        <v>4325</v>
      </c>
      <c r="D10034">
        <v>1</v>
      </c>
      <c r="E10034">
        <v>3</v>
      </c>
      <c r="F10034">
        <v>3</v>
      </c>
      <c r="I10034">
        <v>1</v>
      </c>
      <c r="J10034">
        <v>3</v>
      </c>
      <c r="K10034">
        <v>3</v>
      </c>
      <c r="N10034">
        <v>1</v>
      </c>
      <c r="O10034">
        <v>3</v>
      </c>
      <c r="P10034">
        <v>3</v>
      </c>
      <c r="S10034">
        <v>1</v>
      </c>
      <c r="T10034">
        <v>3</v>
      </c>
      <c r="U10034">
        <v>3</v>
      </c>
    </row>
    <row r="10035" spans="1:21" x14ac:dyDescent="0.25">
      <c r="A10035" t="s">
        <v>711</v>
      </c>
      <c r="B10035">
        <v>4325</v>
      </c>
      <c r="D10035">
        <v>0</v>
      </c>
      <c r="E10035">
        <v>0</v>
      </c>
      <c r="F10035">
        <v>0</v>
      </c>
      <c r="I10035">
        <v>0</v>
      </c>
      <c r="J10035">
        <v>0</v>
      </c>
      <c r="K10035">
        <v>0</v>
      </c>
      <c r="N10035">
        <v>0</v>
      </c>
      <c r="O10035">
        <v>0</v>
      </c>
      <c r="P10035">
        <v>0</v>
      </c>
      <c r="S10035">
        <v>0</v>
      </c>
      <c r="T10035">
        <v>0</v>
      </c>
      <c r="U10035">
        <v>0</v>
      </c>
    </row>
    <row r="10036" spans="1:21" x14ac:dyDescent="0.25">
      <c r="A10036" t="s">
        <v>712</v>
      </c>
      <c r="B10036">
        <v>4325</v>
      </c>
      <c r="D10036">
        <v>0</v>
      </c>
      <c r="E10036">
        <v>0</v>
      </c>
      <c r="F10036">
        <v>0</v>
      </c>
      <c r="I10036">
        <v>0</v>
      </c>
      <c r="J10036">
        <v>0</v>
      </c>
      <c r="K10036">
        <v>0</v>
      </c>
      <c r="N10036">
        <v>0</v>
      </c>
      <c r="O10036">
        <v>0</v>
      </c>
      <c r="P10036">
        <v>0</v>
      </c>
      <c r="S10036">
        <v>0</v>
      </c>
      <c r="T10036">
        <v>0</v>
      </c>
      <c r="U10036">
        <v>0</v>
      </c>
    </row>
    <row r="10037" spans="1:21" x14ac:dyDescent="0.25">
      <c r="A10037" t="s">
        <v>713</v>
      </c>
      <c r="B10037">
        <v>4325</v>
      </c>
      <c r="D10037">
        <v>0</v>
      </c>
      <c r="E10037">
        <v>0</v>
      </c>
      <c r="F10037">
        <v>0</v>
      </c>
      <c r="I10037">
        <v>0</v>
      </c>
      <c r="J10037">
        <v>0</v>
      </c>
      <c r="K10037">
        <v>0</v>
      </c>
      <c r="N10037">
        <v>0</v>
      </c>
      <c r="O10037">
        <v>0</v>
      </c>
      <c r="P10037">
        <v>0</v>
      </c>
      <c r="S10037">
        <v>0</v>
      </c>
      <c r="T10037">
        <v>0</v>
      </c>
      <c r="U10037">
        <v>0</v>
      </c>
    </row>
    <row r="10038" spans="1:21" x14ac:dyDescent="0.25">
      <c r="A10038" t="s">
        <v>714</v>
      </c>
      <c r="B10038">
        <v>4325</v>
      </c>
      <c r="D10038">
        <v>50</v>
      </c>
      <c r="I10038">
        <v>50</v>
      </c>
      <c r="N10038">
        <v>50</v>
      </c>
      <c r="S10038">
        <v>50</v>
      </c>
    </row>
    <row r="10039" spans="1:21" x14ac:dyDescent="0.25">
      <c r="A10039" t="s">
        <v>715</v>
      </c>
      <c r="B10039">
        <v>4325</v>
      </c>
      <c r="D10039">
        <v>30</v>
      </c>
      <c r="I10039">
        <v>30</v>
      </c>
      <c r="N10039">
        <v>30</v>
      </c>
      <c r="S10039">
        <v>30</v>
      </c>
    </row>
    <row r="10040" spans="1:21" x14ac:dyDescent="0.25">
      <c r="A10040" t="s">
        <v>716</v>
      </c>
      <c r="B10040">
        <v>4325</v>
      </c>
      <c r="D10040">
        <v>3</v>
      </c>
      <c r="I10040">
        <v>3</v>
      </c>
      <c r="N10040">
        <v>3</v>
      </c>
      <c r="S10040">
        <v>3</v>
      </c>
    </row>
    <row r="10041" spans="1:21" x14ac:dyDescent="0.25">
      <c r="A10041" t="s">
        <v>717</v>
      </c>
      <c r="B10041">
        <v>4325</v>
      </c>
      <c r="D10041">
        <v>0</v>
      </c>
      <c r="I10041">
        <v>0</v>
      </c>
      <c r="N10041">
        <v>0</v>
      </c>
      <c r="S10041">
        <v>0</v>
      </c>
    </row>
    <row r="10042" spans="1:21" x14ac:dyDescent="0.25">
      <c r="A10042" t="s">
        <v>718</v>
      </c>
      <c r="B10042">
        <v>4325</v>
      </c>
      <c r="E10042">
        <v>0</v>
      </c>
      <c r="J10042">
        <v>0</v>
      </c>
      <c r="O10042">
        <v>0</v>
      </c>
      <c r="T10042">
        <v>0</v>
      </c>
    </row>
    <row r="10043" spans="1:21" x14ac:dyDescent="0.25">
      <c r="A10043" t="s">
        <v>405</v>
      </c>
      <c r="B10043">
        <v>4325</v>
      </c>
      <c r="E10043">
        <v>0</v>
      </c>
    </row>
    <row r="10044" spans="1:21" x14ac:dyDescent="0.25">
      <c r="A10044" t="s">
        <v>719</v>
      </c>
      <c r="B10044">
        <v>4325</v>
      </c>
      <c r="D10044">
        <v>272</v>
      </c>
      <c r="E10044">
        <v>707</v>
      </c>
      <c r="F10044">
        <v>54</v>
      </c>
      <c r="I10044">
        <v>54</v>
      </c>
      <c r="J10044">
        <v>761</v>
      </c>
      <c r="K10044">
        <v>163</v>
      </c>
      <c r="N10044">
        <v>217</v>
      </c>
      <c r="O10044">
        <v>22</v>
      </c>
      <c r="P10044">
        <v>163</v>
      </c>
      <c r="S10044">
        <v>54</v>
      </c>
      <c r="T10044">
        <v>22</v>
      </c>
      <c r="U10044">
        <v>82</v>
      </c>
    </row>
    <row r="10045" spans="1:21" x14ac:dyDescent="0.25">
      <c r="A10045" t="s">
        <v>34</v>
      </c>
      <c r="B10045">
        <v>4350</v>
      </c>
      <c r="D10045">
        <v>4325</v>
      </c>
      <c r="E10045">
        <v>4325</v>
      </c>
      <c r="J10045">
        <v>4400</v>
      </c>
      <c r="K10045">
        <v>4400</v>
      </c>
      <c r="N10045">
        <v>358</v>
      </c>
      <c r="P10045">
        <v>358</v>
      </c>
    </row>
    <row r="10046" spans="1:21" x14ac:dyDescent="0.25">
      <c r="A10046" t="s">
        <v>35</v>
      </c>
      <c r="B10046">
        <v>4350</v>
      </c>
      <c r="D10046">
        <v>358</v>
      </c>
      <c r="E10046">
        <v>4400</v>
      </c>
      <c r="J10046">
        <v>4325</v>
      </c>
      <c r="K10046">
        <v>358</v>
      </c>
      <c r="N10046">
        <v>4400</v>
      </c>
      <c r="P10046">
        <v>4325</v>
      </c>
    </row>
    <row r="10047" spans="1:21" x14ac:dyDescent="0.25">
      <c r="A10047" t="s">
        <v>36</v>
      </c>
      <c r="B10047">
        <v>4350</v>
      </c>
      <c r="D10047">
        <v>1</v>
      </c>
      <c r="E10047">
        <v>2</v>
      </c>
      <c r="J10047">
        <v>2</v>
      </c>
      <c r="K10047">
        <v>1</v>
      </c>
      <c r="N10047">
        <v>2</v>
      </c>
      <c r="P10047">
        <v>1</v>
      </c>
    </row>
    <row r="10048" spans="1:21" x14ac:dyDescent="0.25">
      <c r="A10048" t="s">
        <v>37</v>
      </c>
      <c r="B10048">
        <v>4350</v>
      </c>
      <c r="D10048">
        <v>0</v>
      </c>
      <c r="E10048">
        <v>0</v>
      </c>
      <c r="J10048">
        <v>0</v>
      </c>
      <c r="N10048">
        <v>0</v>
      </c>
    </row>
    <row r="10049" spans="1:16" x14ac:dyDescent="0.25">
      <c r="A10049" t="s">
        <v>38</v>
      </c>
      <c r="B10049">
        <v>4350</v>
      </c>
      <c r="D10049">
        <v>12</v>
      </c>
      <c r="E10049">
        <v>12</v>
      </c>
      <c r="J10049">
        <v>12</v>
      </c>
      <c r="K10049">
        <v>12</v>
      </c>
      <c r="N10049">
        <v>12</v>
      </c>
      <c r="P10049">
        <v>12</v>
      </c>
    </row>
    <row r="10050" spans="1:16" x14ac:dyDescent="0.25">
      <c r="A10050" t="s">
        <v>39</v>
      </c>
      <c r="B10050">
        <v>4350</v>
      </c>
      <c r="D10050">
        <v>225</v>
      </c>
      <c r="K10050">
        <v>125</v>
      </c>
    </row>
    <row r="10051" spans="1:16" x14ac:dyDescent="0.25">
      <c r="A10051" t="s">
        <v>694</v>
      </c>
      <c r="B10051">
        <v>4350</v>
      </c>
      <c r="D10051">
        <v>25</v>
      </c>
      <c r="K10051">
        <v>25</v>
      </c>
    </row>
    <row r="10052" spans="1:16" x14ac:dyDescent="0.25">
      <c r="A10052" t="s">
        <v>40</v>
      </c>
      <c r="B10052">
        <v>4350</v>
      </c>
      <c r="D10052">
        <v>1</v>
      </c>
      <c r="K10052">
        <v>1</v>
      </c>
    </row>
    <row r="10053" spans="1:16" x14ac:dyDescent="0.25">
      <c r="A10053" t="s">
        <v>41</v>
      </c>
      <c r="B10053">
        <v>4350</v>
      </c>
    </row>
    <row r="10054" spans="1:16" x14ac:dyDescent="0.25">
      <c r="A10054" t="s">
        <v>42</v>
      </c>
      <c r="B10054">
        <v>4350</v>
      </c>
      <c r="E10054">
        <v>40</v>
      </c>
      <c r="J10054">
        <v>40</v>
      </c>
      <c r="N10054">
        <v>30</v>
      </c>
    </row>
    <row r="10055" spans="1:16" x14ac:dyDescent="0.25">
      <c r="A10055" t="s">
        <v>45</v>
      </c>
      <c r="B10055">
        <v>4350</v>
      </c>
      <c r="D10055">
        <v>7</v>
      </c>
      <c r="E10055">
        <v>4</v>
      </c>
      <c r="J10055">
        <v>8</v>
      </c>
      <c r="N10055">
        <v>6</v>
      </c>
    </row>
    <row r="10056" spans="1:16" x14ac:dyDescent="0.25">
      <c r="A10056" t="s">
        <v>46</v>
      </c>
      <c r="B10056">
        <v>4350</v>
      </c>
      <c r="D10056">
        <v>4</v>
      </c>
      <c r="K10056">
        <v>8</v>
      </c>
      <c r="P10056">
        <v>6</v>
      </c>
    </row>
    <row r="10057" spans="1:16" x14ac:dyDescent="0.25">
      <c r="A10057" t="s">
        <v>49</v>
      </c>
      <c r="B10057">
        <v>4350</v>
      </c>
      <c r="D10057">
        <v>6</v>
      </c>
      <c r="E10057">
        <v>6</v>
      </c>
      <c r="J10057">
        <v>6</v>
      </c>
      <c r="K10057">
        <v>6</v>
      </c>
      <c r="N10057">
        <v>6</v>
      </c>
      <c r="P10057">
        <v>6</v>
      </c>
    </row>
    <row r="10058" spans="1:16" x14ac:dyDescent="0.25">
      <c r="A10058" t="s">
        <v>695</v>
      </c>
      <c r="B10058">
        <v>4350</v>
      </c>
      <c r="D10058">
        <v>0</v>
      </c>
      <c r="E10058">
        <v>0</v>
      </c>
      <c r="J10058">
        <v>0</v>
      </c>
      <c r="K10058">
        <v>0</v>
      </c>
      <c r="N10058">
        <v>0</v>
      </c>
      <c r="P10058">
        <v>0</v>
      </c>
    </row>
    <row r="10059" spans="1:16" x14ac:dyDescent="0.25">
      <c r="A10059" t="s">
        <v>48</v>
      </c>
      <c r="B10059">
        <v>4350</v>
      </c>
      <c r="D10059">
        <v>1900</v>
      </c>
      <c r="E10059">
        <v>1900</v>
      </c>
      <c r="J10059">
        <v>1900</v>
      </c>
      <c r="K10059">
        <v>1900</v>
      </c>
      <c r="N10059">
        <v>1900</v>
      </c>
      <c r="P10059">
        <v>1900</v>
      </c>
    </row>
    <row r="10060" spans="1:16" x14ac:dyDescent="0.25">
      <c r="A10060" t="s">
        <v>696</v>
      </c>
      <c r="B10060">
        <v>4350</v>
      </c>
      <c r="D10060">
        <v>1770</v>
      </c>
      <c r="E10060">
        <v>3539</v>
      </c>
      <c r="J10060">
        <v>3539</v>
      </c>
      <c r="K10060">
        <v>1583</v>
      </c>
      <c r="N10060">
        <v>3433</v>
      </c>
      <c r="P10060">
        <v>1583</v>
      </c>
    </row>
    <row r="10061" spans="1:16" x14ac:dyDescent="0.25">
      <c r="A10061" t="s">
        <v>50</v>
      </c>
      <c r="B10061">
        <v>4350</v>
      </c>
      <c r="D10061">
        <v>564</v>
      </c>
      <c r="E10061">
        <v>3539</v>
      </c>
      <c r="J10061">
        <v>3539</v>
      </c>
      <c r="K10061">
        <v>1583</v>
      </c>
      <c r="N10061">
        <v>3433</v>
      </c>
      <c r="P10061">
        <v>1583</v>
      </c>
    </row>
    <row r="10062" spans="1:16" x14ac:dyDescent="0.25">
      <c r="A10062" t="s">
        <v>697</v>
      </c>
      <c r="B10062">
        <v>4350</v>
      </c>
      <c r="D10062">
        <v>1</v>
      </c>
      <c r="E10062">
        <v>1</v>
      </c>
      <c r="J10062">
        <v>1</v>
      </c>
      <c r="K10062">
        <v>1</v>
      </c>
      <c r="N10062">
        <v>1</v>
      </c>
      <c r="P10062">
        <v>1</v>
      </c>
    </row>
    <row r="10063" spans="1:16" x14ac:dyDescent="0.25">
      <c r="A10063" t="s">
        <v>51</v>
      </c>
      <c r="B10063">
        <v>4350</v>
      </c>
      <c r="D10063">
        <v>0</v>
      </c>
      <c r="E10063">
        <v>0</v>
      </c>
      <c r="J10063">
        <v>0</v>
      </c>
      <c r="K10063">
        <v>144</v>
      </c>
      <c r="N10063">
        <v>0</v>
      </c>
      <c r="P10063">
        <v>163</v>
      </c>
    </row>
    <row r="10064" spans="1:16" x14ac:dyDescent="0.25">
      <c r="A10064" t="s">
        <v>53</v>
      </c>
      <c r="B10064">
        <v>4350</v>
      </c>
      <c r="D10064">
        <v>150</v>
      </c>
      <c r="E10064">
        <v>750</v>
      </c>
      <c r="J10064">
        <v>750</v>
      </c>
      <c r="K10064">
        <v>200</v>
      </c>
      <c r="N10064">
        <v>200</v>
      </c>
      <c r="P10064">
        <v>150</v>
      </c>
    </row>
    <row r="10065" spans="1:16" x14ac:dyDescent="0.25">
      <c r="A10065" t="s">
        <v>54</v>
      </c>
      <c r="B10065">
        <v>4350</v>
      </c>
      <c r="D10065">
        <v>0</v>
      </c>
      <c r="E10065">
        <v>0</v>
      </c>
      <c r="J10065">
        <v>0</v>
      </c>
      <c r="K10065">
        <v>0</v>
      </c>
      <c r="N10065">
        <v>0</v>
      </c>
      <c r="P10065">
        <v>0</v>
      </c>
    </row>
    <row r="10066" spans="1:16" x14ac:dyDescent="0.25">
      <c r="A10066" t="s">
        <v>55</v>
      </c>
      <c r="B10066">
        <v>4350</v>
      </c>
      <c r="D10066">
        <v>0</v>
      </c>
      <c r="E10066">
        <v>0</v>
      </c>
      <c r="J10066">
        <v>0</v>
      </c>
      <c r="K10066">
        <v>0</v>
      </c>
      <c r="N10066">
        <v>0</v>
      </c>
      <c r="P10066">
        <v>0</v>
      </c>
    </row>
    <row r="10067" spans="1:16" x14ac:dyDescent="0.25">
      <c r="A10067" t="s">
        <v>56</v>
      </c>
      <c r="B10067">
        <v>4350</v>
      </c>
      <c r="D10067">
        <v>0.92</v>
      </c>
      <c r="E10067">
        <v>0.92</v>
      </c>
      <c r="J10067">
        <v>0.92</v>
      </c>
      <c r="K10067">
        <v>0.92</v>
      </c>
      <c r="N10067">
        <v>0.92</v>
      </c>
      <c r="P10067">
        <v>0.92</v>
      </c>
    </row>
    <row r="10068" spans="1:16" x14ac:dyDescent="0.25">
      <c r="A10068" t="s">
        <v>57</v>
      </c>
      <c r="B10068">
        <v>4350</v>
      </c>
      <c r="D10068">
        <v>100</v>
      </c>
      <c r="E10068">
        <v>100</v>
      </c>
      <c r="J10068">
        <v>100</v>
      </c>
      <c r="K10068">
        <v>100</v>
      </c>
      <c r="N10068">
        <v>100</v>
      </c>
      <c r="P10068">
        <v>100</v>
      </c>
    </row>
    <row r="10069" spans="1:16" x14ac:dyDescent="0.25">
      <c r="A10069" t="s">
        <v>58</v>
      </c>
      <c r="B10069">
        <v>4350</v>
      </c>
      <c r="D10069">
        <v>2</v>
      </c>
      <c r="E10069">
        <v>2</v>
      </c>
      <c r="J10069">
        <v>2</v>
      </c>
      <c r="K10069">
        <v>2</v>
      </c>
      <c r="N10069">
        <v>2</v>
      </c>
      <c r="P10069">
        <v>2</v>
      </c>
    </row>
    <row r="10070" spans="1:16" x14ac:dyDescent="0.25">
      <c r="A10070" t="s">
        <v>59</v>
      </c>
      <c r="B10070">
        <v>4350</v>
      </c>
      <c r="D10070">
        <v>0</v>
      </c>
      <c r="E10070">
        <v>0</v>
      </c>
      <c r="J10070">
        <v>0</v>
      </c>
      <c r="K10070">
        <v>0</v>
      </c>
      <c r="N10070">
        <v>0</v>
      </c>
      <c r="P10070">
        <v>0</v>
      </c>
    </row>
    <row r="10071" spans="1:16" x14ac:dyDescent="0.25">
      <c r="A10071" t="s">
        <v>698</v>
      </c>
      <c r="B10071">
        <v>4350</v>
      </c>
      <c r="E10071">
        <v>0</v>
      </c>
      <c r="J10071">
        <v>0</v>
      </c>
      <c r="N10071">
        <v>0</v>
      </c>
    </row>
    <row r="10072" spans="1:16" x14ac:dyDescent="0.25">
      <c r="A10072" t="s">
        <v>677</v>
      </c>
      <c r="B10072">
        <v>4350</v>
      </c>
      <c r="E10072">
        <v>567</v>
      </c>
      <c r="J10072">
        <v>3981</v>
      </c>
      <c r="N10072">
        <v>449</v>
      </c>
    </row>
    <row r="10073" spans="1:16" x14ac:dyDescent="0.25">
      <c r="A10073" t="s">
        <v>78</v>
      </c>
      <c r="B10073">
        <v>4350</v>
      </c>
      <c r="E10073">
        <v>9.6999999999999993</v>
      </c>
      <c r="J10073">
        <v>67.900000000000006</v>
      </c>
      <c r="N10073">
        <v>10.199999999999999</v>
      </c>
    </row>
    <row r="10074" spans="1:16" x14ac:dyDescent="0.25">
      <c r="A10074" t="s">
        <v>699</v>
      </c>
      <c r="B10074">
        <v>4350</v>
      </c>
      <c r="E10074">
        <v>0</v>
      </c>
      <c r="K10074">
        <v>0</v>
      </c>
      <c r="P10074">
        <v>0</v>
      </c>
    </row>
    <row r="10075" spans="1:16" x14ac:dyDescent="0.25">
      <c r="A10075" t="s">
        <v>700</v>
      </c>
      <c r="B10075">
        <v>4350</v>
      </c>
      <c r="D10075">
        <v>0</v>
      </c>
      <c r="E10075">
        <v>0</v>
      </c>
      <c r="J10075">
        <v>0</v>
      </c>
      <c r="K10075">
        <v>1</v>
      </c>
      <c r="N10075">
        <v>0</v>
      </c>
      <c r="P10075">
        <v>1</v>
      </c>
    </row>
    <row r="10076" spans="1:16" x14ac:dyDescent="0.25">
      <c r="A10076" t="s">
        <v>701</v>
      </c>
      <c r="B10076">
        <v>4350</v>
      </c>
      <c r="D10076">
        <v>0</v>
      </c>
      <c r="E10076">
        <v>0</v>
      </c>
      <c r="J10076">
        <v>0</v>
      </c>
      <c r="K10076">
        <v>0</v>
      </c>
      <c r="N10076">
        <v>0</v>
      </c>
      <c r="P10076">
        <v>0</v>
      </c>
    </row>
    <row r="10077" spans="1:16" x14ac:dyDescent="0.25">
      <c r="A10077" t="s">
        <v>52</v>
      </c>
      <c r="B10077">
        <v>4350</v>
      </c>
      <c r="D10077">
        <v>1</v>
      </c>
      <c r="E10077">
        <v>1</v>
      </c>
      <c r="J10077">
        <v>1</v>
      </c>
      <c r="K10077">
        <v>1</v>
      </c>
      <c r="N10077">
        <v>1</v>
      </c>
      <c r="P10077">
        <v>1</v>
      </c>
    </row>
    <row r="10078" spans="1:16" x14ac:dyDescent="0.25">
      <c r="A10078" t="s">
        <v>702</v>
      </c>
      <c r="B10078">
        <v>4350</v>
      </c>
      <c r="D10078">
        <v>15</v>
      </c>
      <c r="E10078">
        <v>60</v>
      </c>
      <c r="J10078">
        <v>60</v>
      </c>
      <c r="K10078">
        <v>9</v>
      </c>
      <c r="N10078">
        <v>15</v>
      </c>
      <c r="P10078">
        <v>9</v>
      </c>
    </row>
    <row r="10079" spans="1:16" x14ac:dyDescent="0.25">
      <c r="A10079" t="s">
        <v>43</v>
      </c>
      <c r="B10079">
        <v>4350</v>
      </c>
      <c r="D10079">
        <v>80</v>
      </c>
      <c r="E10079">
        <v>0</v>
      </c>
      <c r="J10079">
        <v>0</v>
      </c>
      <c r="K10079">
        <v>0</v>
      </c>
      <c r="N10079">
        <v>80</v>
      </c>
      <c r="P10079">
        <v>26</v>
      </c>
    </row>
    <row r="10080" spans="1:16" x14ac:dyDescent="0.25">
      <c r="A10080" t="s">
        <v>44</v>
      </c>
      <c r="B10080">
        <v>4350</v>
      </c>
      <c r="D10080">
        <v>50</v>
      </c>
      <c r="E10080">
        <v>0</v>
      </c>
      <c r="J10080">
        <v>0</v>
      </c>
      <c r="K10080">
        <v>0</v>
      </c>
      <c r="N10080">
        <v>50</v>
      </c>
      <c r="P10080">
        <v>20</v>
      </c>
    </row>
    <row r="10081" spans="1:16" x14ac:dyDescent="0.25">
      <c r="A10081" t="s">
        <v>47</v>
      </c>
      <c r="B10081">
        <v>4350</v>
      </c>
      <c r="D10081">
        <v>7</v>
      </c>
      <c r="E10081">
        <v>4</v>
      </c>
      <c r="J10081">
        <v>8</v>
      </c>
      <c r="K10081">
        <v>8</v>
      </c>
      <c r="N10081">
        <v>6</v>
      </c>
      <c r="P10081">
        <v>6</v>
      </c>
    </row>
    <row r="10082" spans="1:16" x14ac:dyDescent="0.25">
      <c r="A10082" t="s">
        <v>703</v>
      </c>
      <c r="B10082">
        <v>4350</v>
      </c>
      <c r="D10082">
        <v>0</v>
      </c>
      <c r="E10082">
        <v>0</v>
      </c>
      <c r="J10082">
        <v>0</v>
      </c>
      <c r="K10082">
        <v>0</v>
      </c>
      <c r="N10082">
        <v>0</v>
      </c>
      <c r="P10082">
        <v>0</v>
      </c>
    </row>
    <row r="10083" spans="1:16" x14ac:dyDescent="0.25">
      <c r="A10083" t="s">
        <v>704</v>
      </c>
      <c r="B10083">
        <v>4350</v>
      </c>
      <c r="D10083">
        <v>0</v>
      </c>
      <c r="E10083">
        <v>0</v>
      </c>
      <c r="J10083">
        <v>0</v>
      </c>
      <c r="K10083">
        <v>0</v>
      </c>
      <c r="N10083">
        <v>0</v>
      </c>
      <c r="P10083">
        <v>0</v>
      </c>
    </row>
    <row r="10084" spans="1:16" x14ac:dyDescent="0.25">
      <c r="A10084" t="s">
        <v>705</v>
      </c>
      <c r="B10084">
        <v>4350</v>
      </c>
      <c r="D10084">
        <v>0</v>
      </c>
      <c r="E10084">
        <v>0</v>
      </c>
      <c r="J10084">
        <v>0</v>
      </c>
      <c r="K10084">
        <v>0</v>
      </c>
      <c r="N10084">
        <v>0</v>
      </c>
      <c r="P10084">
        <v>0</v>
      </c>
    </row>
    <row r="10085" spans="1:16" x14ac:dyDescent="0.25">
      <c r="A10085" t="s">
        <v>706</v>
      </c>
      <c r="B10085">
        <v>4350</v>
      </c>
      <c r="D10085">
        <v>0</v>
      </c>
      <c r="E10085">
        <v>0</v>
      </c>
      <c r="J10085">
        <v>0</v>
      </c>
      <c r="K10085">
        <v>0</v>
      </c>
      <c r="N10085">
        <v>0</v>
      </c>
      <c r="P10085">
        <v>0</v>
      </c>
    </row>
    <row r="10086" spans="1:16" x14ac:dyDescent="0.25">
      <c r="A10086" t="s">
        <v>707</v>
      </c>
      <c r="B10086">
        <v>4350</v>
      </c>
      <c r="D10086">
        <v>1</v>
      </c>
      <c r="E10086">
        <v>0</v>
      </c>
      <c r="J10086">
        <v>0</v>
      </c>
      <c r="K10086">
        <v>0</v>
      </c>
      <c r="N10086">
        <v>2</v>
      </c>
      <c r="P10086">
        <v>1</v>
      </c>
    </row>
    <row r="10087" spans="1:16" x14ac:dyDescent="0.25">
      <c r="A10087" t="s">
        <v>708</v>
      </c>
      <c r="B10087">
        <v>4350</v>
      </c>
      <c r="D10087">
        <v>50</v>
      </c>
      <c r="N10087">
        <v>5</v>
      </c>
      <c r="P10087">
        <v>20</v>
      </c>
    </row>
    <row r="10088" spans="1:16" x14ac:dyDescent="0.25">
      <c r="A10088" t="s">
        <v>709</v>
      </c>
      <c r="B10088">
        <v>4350</v>
      </c>
      <c r="D10088">
        <v>30</v>
      </c>
      <c r="N10088">
        <v>40</v>
      </c>
      <c r="P10088">
        <v>6</v>
      </c>
    </row>
    <row r="10089" spans="1:16" x14ac:dyDescent="0.25">
      <c r="A10089" t="s">
        <v>710</v>
      </c>
      <c r="B10089">
        <v>4350</v>
      </c>
      <c r="D10089">
        <v>3</v>
      </c>
      <c r="N10089">
        <v>1</v>
      </c>
      <c r="P10089">
        <v>3</v>
      </c>
    </row>
    <row r="10090" spans="1:16" x14ac:dyDescent="0.25">
      <c r="A10090" t="s">
        <v>711</v>
      </c>
      <c r="B10090">
        <v>4350</v>
      </c>
      <c r="D10090">
        <v>0</v>
      </c>
      <c r="N10090">
        <v>0</v>
      </c>
      <c r="P10090">
        <v>0</v>
      </c>
    </row>
    <row r="10091" spans="1:16" x14ac:dyDescent="0.25">
      <c r="A10091" t="s">
        <v>712</v>
      </c>
      <c r="B10091">
        <v>4350</v>
      </c>
      <c r="D10091">
        <v>0</v>
      </c>
      <c r="N10091">
        <v>0</v>
      </c>
      <c r="P10091">
        <v>0</v>
      </c>
    </row>
    <row r="10092" spans="1:16" x14ac:dyDescent="0.25">
      <c r="A10092" t="s">
        <v>713</v>
      </c>
      <c r="B10092">
        <v>4350</v>
      </c>
      <c r="D10092">
        <v>0</v>
      </c>
      <c r="N10092">
        <v>0</v>
      </c>
      <c r="P10092">
        <v>0</v>
      </c>
    </row>
    <row r="10093" spans="1:16" x14ac:dyDescent="0.25">
      <c r="A10093" t="s">
        <v>714</v>
      </c>
      <c r="B10093">
        <v>4350</v>
      </c>
      <c r="N10093">
        <v>50</v>
      </c>
    </row>
    <row r="10094" spans="1:16" x14ac:dyDescent="0.25">
      <c r="A10094" t="s">
        <v>715</v>
      </c>
      <c r="B10094">
        <v>4350</v>
      </c>
      <c r="N10094">
        <v>30</v>
      </c>
    </row>
    <row r="10095" spans="1:16" x14ac:dyDescent="0.25">
      <c r="A10095" t="s">
        <v>716</v>
      </c>
      <c r="B10095">
        <v>4350</v>
      </c>
      <c r="N10095">
        <v>3</v>
      </c>
    </row>
    <row r="10096" spans="1:16" x14ac:dyDescent="0.25">
      <c r="A10096" t="s">
        <v>717</v>
      </c>
      <c r="B10096">
        <v>4350</v>
      </c>
      <c r="N10096">
        <v>0</v>
      </c>
    </row>
    <row r="10097" spans="1:21" x14ac:dyDescent="0.25">
      <c r="A10097" t="s">
        <v>718</v>
      </c>
      <c r="B10097">
        <v>4350</v>
      </c>
      <c r="E10097">
        <v>0</v>
      </c>
      <c r="J10097">
        <v>0</v>
      </c>
      <c r="N10097">
        <v>0</v>
      </c>
    </row>
    <row r="10098" spans="1:21" x14ac:dyDescent="0.25">
      <c r="A10098" t="s">
        <v>405</v>
      </c>
      <c r="B10098">
        <v>4350</v>
      </c>
      <c r="E10098">
        <v>0</v>
      </c>
    </row>
    <row r="10099" spans="1:21" x14ac:dyDescent="0.25">
      <c r="A10099" t="s">
        <v>719</v>
      </c>
      <c r="B10099">
        <v>4350</v>
      </c>
      <c r="D10099">
        <v>163</v>
      </c>
      <c r="E10099">
        <v>815</v>
      </c>
      <c r="J10099">
        <v>815</v>
      </c>
      <c r="K10099">
        <v>217</v>
      </c>
      <c r="N10099">
        <v>217</v>
      </c>
      <c r="P10099">
        <v>163</v>
      </c>
    </row>
    <row r="10100" spans="1:21" x14ac:dyDescent="0.25">
      <c r="A10100" t="s">
        <v>34</v>
      </c>
      <c r="B10100">
        <v>4362</v>
      </c>
      <c r="D10100">
        <v>58</v>
      </c>
      <c r="E10100">
        <v>58</v>
      </c>
      <c r="F10100">
        <v>58</v>
      </c>
      <c r="I10100">
        <v>377</v>
      </c>
      <c r="J10100">
        <v>377</v>
      </c>
      <c r="K10100">
        <v>377</v>
      </c>
      <c r="N10100">
        <v>4374</v>
      </c>
      <c r="O10100">
        <v>4374</v>
      </c>
      <c r="P10100">
        <v>4374</v>
      </c>
      <c r="S10100">
        <v>131</v>
      </c>
      <c r="T10100">
        <v>131</v>
      </c>
      <c r="U10100">
        <v>131</v>
      </c>
    </row>
    <row r="10101" spans="1:21" x14ac:dyDescent="0.25">
      <c r="A10101" t="s">
        <v>35</v>
      </c>
      <c r="B10101">
        <v>4362</v>
      </c>
      <c r="D10101">
        <v>4374</v>
      </c>
      <c r="E10101">
        <v>377</v>
      </c>
      <c r="F10101">
        <v>131</v>
      </c>
      <c r="I10101">
        <v>131</v>
      </c>
      <c r="J10101">
        <v>58</v>
      </c>
      <c r="K10101">
        <v>4374</v>
      </c>
      <c r="N10101">
        <v>377</v>
      </c>
      <c r="O10101">
        <v>131</v>
      </c>
      <c r="P10101">
        <v>58</v>
      </c>
      <c r="S10101">
        <v>58</v>
      </c>
      <c r="T10101">
        <v>4374</v>
      </c>
      <c r="U10101">
        <v>377</v>
      </c>
    </row>
    <row r="10102" spans="1:21" x14ac:dyDescent="0.25">
      <c r="A10102" t="s">
        <v>36</v>
      </c>
      <c r="B10102">
        <v>4362</v>
      </c>
      <c r="D10102">
        <v>1</v>
      </c>
      <c r="E10102">
        <v>2</v>
      </c>
      <c r="F10102">
        <v>1</v>
      </c>
      <c r="I10102">
        <v>1</v>
      </c>
      <c r="J10102">
        <v>2</v>
      </c>
      <c r="K10102">
        <v>0</v>
      </c>
      <c r="N10102">
        <v>1</v>
      </c>
      <c r="O10102">
        <v>2</v>
      </c>
      <c r="P10102">
        <v>0</v>
      </c>
      <c r="S10102">
        <v>1</v>
      </c>
      <c r="T10102">
        <v>2</v>
      </c>
      <c r="U10102">
        <v>0</v>
      </c>
    </row>
    <row r="10103" spans="1:21" x14ac:dyDescent="0.25">
      <c r="A10103" t="s">
        <v>37</v>
      </c>
      <c r="B10103">
        <v>4362</v>
      </c>
      <c r="D10103">
        <v>0</v>
      </c>
      <c r="E10103">
        <v>0</v>
      </c>
      <c r="I10103">
        <v>0</v>
      </c>
      <c r="J10103">
        <v>2</v>
      </c>
      <c r="N10103">
        <v>0</v>
      </c>
      <c r="O10103">
        <v>2</v>
      </c>
      <c r="S10103">
        <v>0</v>
      </c>
      <c r="T10103">
        <v>2</v>
      </c>
    </row>
    <row r="10104" spans="1:21" x14ac:dyDescent="0.25">
      <c r="A10104" t="s">
        <v>38</v>
      </c>
      <c r="B10104">
        <v>4362</v>
      </c>
      <c r="D10104">
        <v>12</v>
      </c>
      <c r="E10104">
        <v>12</v>
      </c>
      <c r="F10104">
        <v>12</v>
      </c>
      <c r="I10104">
        <v>12</v>
      </c>
      <c r="J10104">
        <v>12</v>
      </c>
      <c r="K10104">
        <v>12</v>
      </c>
      <c r="N10104">
        <v>12</v>
      </c>
      <c r="O10104">
        <v>12</v>
      </c>
      <c r="P10104">
        <v>12</v>
      </c>
      <c r="S10104">
        <v>12</v>
      </c>
      <c r="T10104">
        <v>12</v>
      </c>
      <c r="U10104">
        <v>12</v>
      </c>
    </row>
    <row r="10105" spans="1:21" x14ac:dyDescent="0.25">
      <c r="A10105" t="s">
        <v>39</v>
      </c>
      <c r="B10105">
        <v>4362</v>
      </c>
      <c r="D10105">
        <v>200</v>
      </c>
      <c r="F10105">
        <v>240</v>
      </c>
      <c r="I10105">
        <v>225</v>
      </c>
      <c r="N10105">
        <v>180</v>
      </c>
    </row>
    <row r="10106" spans="1:21" x14ac:dyDescent="0.25">
      <c r="A10106" t="s">
        <v>694</v>
      </c>
      <c r="B10106">
        <v>4362</v>
      </c>
      <c r="D10106">
        <v>25</v>
      </c>
      <c r="F10106">
        <v>25</v>
      </c>
      <c r="I10106">
        <v>25</v>
      </c>
      <c r="N10106">
        <v>25</v>
      </c>
    </row>
    <row r="10107" spans="1:21" x14ac:dyDescent="0.25">
      <c r="A10107" t="s">
        <v>40</v>
      </c>
      <c r="B10107">
        <v>4362</v>
      </c>
      <c r="D10107">
        <v>1</v>
      </c>
      <c r="F10107">
        <v>1</v>
      </c>
      <c r="I10107">
        <v>1</v>
      </c>
      <c r="N10107">
        <v>1</v>
      </c>
    </row>
    <row r="10108" spans="1:21" x14ac:dyDescent="0.25">
      <c r="A10108" t="s">
        <v>41</v>
      </c>
      <c r="B10108">
        <v>4362</v>
      </c>
    </row>
    <row r="10109" spans="1:21" x14ac:dyDescent="0.25">
      <c r="A10109" t="s">
        <v>42</v>
      </c>
      <c r="B10109">
        <v>4362</v>
      </c>
      <c r="E10109">
        <v>30</v>
      </c>
      <c r="J10109">
        <v>30</v>
      </c>
      <c r="O10109">
        <v>30</v>
      </c>
      <c r="T10109">
        <v>30</v>
      </c>
    </row>
    <row r="10110" spans="1:21" x14ac:dyDescent="0.25">
      <c r="A10110" t="s">
        <v>45</v>
      </c>
      <c r="B10110">
        <v>4362</v>
      </c>
      <c r="E10110">
        <v>1</v>
      </c>
      <c r="J10110">
        <v>1</v>
      </c>
      <c r="O10110">
        <v>2</v>
      </c>
      <c r="T10110">
        <v>2</v>
      </c>
    </row>
    <row r="10111" spans="1:21" x14ac:dyDescent="0.25">
      <c r="A10111" t="s">
        <v>46</v>
      </c>
      <c r="B10111">
        <v>4362</v>
      </c>
      <c r="D10111">
        <v>1</v>
      </c>
      <c r="F10111">
        <v>1</v>
      </c>
      <c r="I10111">
        <v>1</v>
      </c>
      <c r="N10111">
        <v>2</v>
      </c>
      <c r="S10111">
        <v>2</v>
      </c>
    </row>
    <row r="10112" spans="1:21" x14ac:dyDescent="0.25">
      <c r="A10112" t="s">
        <v>49</v>
      </c>
      <c r="B10112">
        <v>4362</v>
      </c>
      <c r="D10112">
        <v>6.1</v>
      </c>
      <c r="E10112">
        <v>6.1</v>
      </c>
      <c r="F10112">
        <v>6.1</v>
      </c>
      <c r="I10112">
        <v>6.1</v>
      </c>
      <c r="J10112">
        <v>6.1</v>
      </c>
      <c r="K10112">
        <v>4</v>
      </c>
      <c r="N10112">
        <v>6.2</v>
      </c>
      <c r="O10112">
        <v>6.2</v>
      </c>
      <c r="P10112">
        <v>4</v>
      </c>
      <c r="S10112">
        <v>6.2</v>
      </c>
      <c r="T10112">
        <v>6.2</v>
      </c>
      <c r="U10112">
        <v>4</v>
      </c>
    </row>
    <row r="10113" spans="1:21" x14ac:dyDescent="0.25">
      <c r="A10113" t="s">
        <v>695</v>
      </c>
      <c r="B10113">
        <v>4362</v>
      </c>
      <c r="D10113">
        <v>0</v>
      </c>
      <c r="E10113">
        <v>0</v>
      </c>
      <c r="F10113">
        <v>0</v>
      </c>
      <c r="I10113">
        <v>0</v>
      </c>
      <c r="J10113">
        <v>0</v>
      </c>
      <c r="K10113">
        <v>0</v>
      </c>
      <c r="N10113">
        <v>0</v>
      </c>
      <c r="O10113">
        <v>0</v>
      </c>
      <c r="P10113">
        <v>0</v>
      </c>
      <c r="S10113">
        <v>0</v>
      </c>
      <c r="T10113">
        <v>0</v>
      </c>
      <c r="U10113">
        <v>0</v>
      </c>
    </row>
    <row r="10114" spans="1:21" x14ac:dyDescent="0.25">
      <c r="A10114" t="s">
        <v>48</v>
      </c>
      <c r="B10114">
        <v>4362</v>
      </c>
      <c r="D10114">
        <v>1900</v>
      </c>
      <c r="E10114">
        <v>1900</v>
      </c>
      <c r="F10114">
        <v>1900</v>
      </c>
      <c r="I10114">
        <v>1900</v>
      </c>
      <c r="J10114">
        <v>1900</v>
      </c>
      <c r="K10114">
        <v>1900</v>
      </c>
      <c r="N10114">
        <v>1900</v>
      </c>
      <c r="O10114">
        <v>1900</v>
      </c>
      <c r="P10114">
        <v>1900</v>
      </c>
      <c r="S10114">
        <v>1900</v>
      </c>
      <c r="T10114">
        <v>1900</v>
      </c>
      <c r="U10114">
        <v>1900</v>
      </c>
    </row>
    <row r="10115" spans="1:21" x14ac:dyDescent="0.25">
      <c r="A10115" t="s">
        <v>696</v>
      </c>
      <c r="B10115">
        <v>4362</v>
      </c>
      <c r="D10115">
        <v>1863</v>
      </c>
      <c r="E10115">
        <v>3539</v>
      </c>
      <c r="F10115">
        <v>1863</v>
      </c>
      <c r="I10115">
        <v>1863</v>
      </c>
      <c r="J10115">
        <v>3539</v>
      </c>
      <c r="K10115">
        <v>0</v>
      </c>
      <c r="N10115">
        <v>1863</v>
      </c>
      <c r="O10115">
        <v>3539</v>
      </c>
      <c r="P10115">
        <v>0</v>
      </c>
      <c r="S10115">
        <v>1863</v>
      </c>
      <c r="T10115">
        <v>3539</v>
      </c>
      <c r="U10115">
        <v>0</v>
      </c>
    </row>
    <row r="10116" spans="1:21" x14ac:dyDescent="0.25">
      <c r="A10116" t="s">
        <v>50</v>
      </c>
      <c r="B10116">
        <v>4362</v>
      </c>
      <c r="D10116">
        <v>1863</v>
      </c>
      <c r="E10116">
        <v>3539</v>
      </c>
      <c r="F10116">
        <v>1863</v>
      </c>
      <c r="I10116">
        <v>1863</v>
      </c>
      <c r="J10116">
        <v>3539</v>
      </c>
      <c r="K10116">
        <v>0</v>
      </c>
      <c r="N10116">
        <v>1863</v>
      </c>
      <c r="O10116">
        <v>3539</v>
      </c>
      <c r="P10116">
        <v>0</v>
      </c>
      <c r="S10116">
        <v>1863</v>
      </c>
      <c r="T10116">
        <v>3539</v>
      </c>
      <c r="U10116">
        <v>0</v>
      </c>
    </row>
    <row r="10117" spans="1:21" x14ac:dyDescent="0.25">
      <c r="A10117" t="s">
        <v>697</v>
      </c>
      <c r="B10117">
        <v>4362</v>
      </c>
      <c r="D10117">
        <v>1</v>
      </c>
      <c r="E10117">
        <v>1</v>
      </c>
      <c r="F10117">
        <v>1</v>
      </c>
      <c r="I10117">
        <v>1</v>
      </c>
      <c r="J10117">
        <v>1</v>
      </c>
      <c r="K10117">
        <v>1</v>
      </c>
      <c r="N10117">
        <v>1</v>
      </c>
      <c r="O10117">
        <v>1</v>
      </c>
      <c r="P10117">
        <v>1</v>
      </c>
      <c r="S10117">
        <v>1</v>
      </c>
      <c r="T10117">
        <v>1</v>
      </c>
      <c r="U10117">
        <v>1</v>
      </c>
    </row>
    <row r="10118" spans="1:21" x14ac:dyDescent="0.25">
      <c r="A10118" t="s">
        <v>51</v>
      </c>
      <c r="B10118">
        <v>4362</v>
      </c>
      <c r="D10118">
        <v>0</v>
      </c>
      <c r="E10118">
        <v>0</v>
      </c>
      <c r="F10118">
        <v>0</v>
      </c>
      <c r="I10118">
        <v>0</v>
      </c>
      <c r="J10118">
        <v>0</v>
      </c>
      <c r="K10118">
        <v>0</v>
      </c>
      <c r="N10118">
        <v>0</v>
      </c>
      <c r="O10118">
        <v>0</v>
      </c>
      <c r="P10118">
        <v>0</v>
      </c>
      <c r="S10118">
        <v>0</v>
      </c>
      <c r="T10118">
        <v>0</v>
      </c>
      <c r="U10118">
        <v>0</v>
      </c>
    </row>
    <row r="10119" spans="1:21" x14ac:dyDescent="0.25">
      <c r="A10119" t="s">
        <v>53</v>
      </c>
      <c r="B10119">
        <v>4362</v>
      </c>
      <c r="D10119">
        <v>0</v>
      </c>
      <c r="E10119">
        <v>0</v>
      </c>
      <c r="F10119">
        <v>0</v>
      </c>
      <c r="I10119">
        <v>0</v>
      </c>
      <c r="J10119">
        <v>0</v>
      </c>
      <c r="K10119">
        <v>0</v>
      </c>
      <c r="N10119">
        <v>0</v>
      </c>
      <c r="O10119">
        <v>0</v>
      </c>
      <c r="P10119">
        <v>0</v>
      </c>
      <c r="S10119">
        <v>0</v>
      </c>
      <c r="T10119">
        <v>0</v>
      </c>
      <c r="U10119">
        <v>0</v>
      </c>
    </row>
    <row r="10120" spans="1:21" x14ac:dyDescent="0.25">
      <c r="A10120" t="s">
        <v>54</v>
      </c>
      <c r="B10120">
        <v>4362</v>
      </c>
      <c r="D10120">
        <v>0</v>
      </c>
      <c r="E10120">
        <v>0</v>
      </c>
      <c r="F10120">
        <v>0</v>
      </c>
      <c r="I10120">
        <v>0</v>
      </c>
      <c r="J10120">
        <v>0</v>
      </c>
      <c r="K10120">
        <v>0</v>
      </c>
      <c r="N10120">
        <v>0</v>
      </c>
      <c r="O10120">
        <v>0</v>
      </c>
      <c r="P10120">
        <v>0</v>
      </c>
      <c r="S10120">
        <v>0</v>
      </c>
      <c r="T10120">
        <v>0</v>
      </c>
      <c r="U10120">
        <v>0</v>
      </c>
    </row>
    <row r="10121" spans="1:21" x14ac:dyDescent="0.25">
      <c r="A10121" t="s">
        <v>55</v>
      </c>
      <c r="B10121">
        <v>4362</v>
      </c>
      <c r="D10121">
        <v>0</v>
      </c>
      <c r="E10121">
        <v>0</v>
      </c>
      <c r="F10121">
        <v>0</v>
      </c>
      <c r="I10121">
        <v>0</v>
      </c>
      <c r="J10121">
        <v>0</v>
      </c>
      <c r="K10121">
        <v>0</v>
      </c>
      <c r="N10121">
        <v>0</v>
      </c>
      <c r="O10121">
        <v>0</v>
      </c>
      <c r="P10121">
        <v>0</v>
      </c>
      <c r="S10121">
        <v>0</v>
      </c>
      <c r="T10121">
        <v>0</v>
      </c>
      <c r="U10121">
        <v>0</v>
      </c>
    </row>
    <row r="10122" spans="1:21" x14ac:dyDescent="0.25">
      <c r="A10122" t="s">
        <v>56</v>
      </c>
      <c r="B10122">
        <v>4362</v>
      </c>
      <c r="D10122">
        <v>0.92</v>
      </c>
      <c r="E10122">
        <v>0.92</v>
      </c>
      <c r="F10122">
        <v>0.92</v>
      </c>
      <c r="I10122">
        <v>0.92</v>
      </c>
      <c r="J10122">
        <v>0.92</v>
      </c>
      <c r="K10122">
        <v>0.92</v>
      </c>
      <c r="N10122">
        <v>0.92</v>
      </c>
      <c r="O10122">
        <v>0.92</v>
      </c>
      <c r="P10122">
        <v>0.92</v>
      </c>
      <c r="S10122">
        <v>0.92</v>
      </c>
      <c r="T10122">
        <v>0.92</v>
      </c>
      <c r="U10122">
        <v>0.92</v>
      </c>
    </row>
    <row r="10123" spans="1:21" x14ac:dyDescent="0.25">
      <c r="A10123" t="s">
        <v>57</v>
      </c>
      <c r="B10123">
        <v>4362</v>
      </c>
      <c r="D10123">
        <v>100</v>
      </c>
      <c r="E10123">
        <v>100</v>
      </c>
      <c r="F10123">
        <v>100</v>
      </c>
      <c r="I10123">
        <v>100</v>
      </c>
      <c r="J10123">
        <v>100</v>
      </c>
      <c r="K10123">
        <v>100</v>
      </c>
      <c r="N10123">
        <v>100</v>
      </c>
      <c r="O10123">
        <v>100</v>
      </c>
      <c r="P10123">
        <v>100</v>
      </c>
      <c r="S10123">
        <v>100</v>
      </c>
      <c r="T10123">
        <v>100</v>
      </c>
      <c r="U10123">
        <v>100</v>
      </c>
    </row>
    <row r="10124" spans="1:21" x14ac:dyDescent="0.25">
      <c r="A10124" t="s">
        <v>58</v>
      </c>
      <c r="B10124">
        <v>4362</v>
      </c>
      <c r="D10124">
        <v>2</v>
      </c>
      <c r="E10124">
        <v>2</v>
      </c>
      <c r="F10124">
        <v>2</v>
      </c>
      <c r="I10124">
        <v>2</v>
      </c>
      <c r="J10124">
        <v>2</v>
      </c>
      <c r="K10124">
        <v>2</v>
      </c>
      <c r="N10124">
        <v>2</v>
      </c>
      <c r="O10124">
        <v>2</v>
      </c>
      <c r="P10124">
        <v>2</v>
      </c>
      <c r="S10124">
        <v>2</v>
      </c>
      <c r="T10124">
        <v>2</v>
      </c>
      <c r="U10124">
        <v>2</v>
      </c>
    </row>
    <row r="10125" spans="1:21" x14ac:dyDescent="0.25">
      <c r="A10125" t="s">
        <v>59</v>
      </c>
      <c r="B10125">
        <v>4362</v>
      </c>
      <c r="D10125">
        <v>0</v>
      </c>
      <c r="E10125">
        <v>0</v>
      </c>
      <c r="F10125">
        <v>0</v>
      </c>
      <c r="I10125">
        <v>0</v>
      </c>
      <c r="J10125">
        <v>0</v>
      </c>
      <c r="K10125">
        <v>0</v>
      </c>
      <c r="N10125">
        <v>0</v>
      </c>
      <c r="O10125">
        <v>0</v>
      </c>
      <c r="P10125">
        <v>0</v>
      </c>
      <c r="S10125">
        <v>0</v>
      </c>
      <c r="T10125">
        <v>0</v>
      </c>
      <c r="U10125">
        <v>0</v>
      </c>
    </row>
    <row r="10126" spans="1:21" x14ac:dyDescent="0.25">
      <c r="A10126" t="s">
        <v>698</v>
      </c>
      <c r="B10126">
        <v>4362</v>
      </c>
      <c r="E10126">
        <v>0</v>
      </c>
      <c r="J10126">
        <v>0</v>
      </c>
      <c r="O10126">
        <v>0</v>
      </c>
      <c r="T10126">
        <v>0</v>
      </c>
    </row>
    <row r="10127" spans="1:21" x14ac:dyDescent="0.25">
      <c r="A10127" t="s">
        <v>677</v>
      </c>
      <c r="B10127">
        <v>4362</v>
      </c>
      <c r="E10127">
        <v>1105</v>
      </c>
      <c r="J10127">
        <v>1218</v>
      </c>
      <c r="O10127">
        <v>829</v>
      </c>
      <c r="T10127">
        <v>397</v>
      </c>
    </row>
    <row r="10128" spans="1:21" x14ac:dyDescent="0.25">
      <c r="A10128" t="s">
        <v>78</v>
      </c>
      <c r="B10128">
        <v>4362</v>
      </c>
      <c r="E10128">
        <v>25.1</v>
      </c>
      <c r="J10128">
        <v>27.7</v>
      </c>
      <c r="O10128">
        <v>18.8</v>
      </c>
      <c r="T10128">
        <v>9</v>
      </c>
    </row>
    <row r="10129" spans="1:21" x14ac:dyDescent="0.25">
      <c r="A10129" t="s">
        <v>699</v>
      </c>
      <c r="B10129">
        <v>4362</v>
      </c>
      <c r="F10129">
        <v>0</v>
      </c>
      <c r="K10129">
        <v>0</v>
      </c>
      <c r="P10129">
        <v>0</v>
      </c>
      <c r="U10129">
        <v>0</v>
      </c>
    </row>
    <row r="10130" spans="1:21" x14ac:dyDescent="0.25">
      <c r="A10130" t="s">
        <v>700</v>
      </c>
      <c r="B10130">
        <v>4362</v>
      </c>
      <c r="D10130">
        <v>0</v>
      </c>
      <c r="E10130">
        <v>0</v>
      </c>
      <c r="F10130">
        <v>1</v>
      </c>
      <c r="I10130">
        <v>0</v>
      </c>
      <c r="J10130">
        <v>0</v>
      </c>
      <c r="K10130">
        <v>1</v>
      </c>
      <c r="N10130">
        <v>0</v>
      </c>
      <c r="O10130">
        <v>0</v>
      </c>
      <c r="P10130">
        <v>1</v>
      </c>
      <c r="S10130">
        <v>0</v>
      </c>
      <c r="T10130">
        <v>0</v>
      </c>
      <c r="U10130">
        <v>1</v>
      </c>
    </row>
    <row r="10131" spans="1:21" x14ac:dyDescent="0.25">
      <c r="A10131" t="s">
        <v>701</v>
      </c>
      <c r="B10131">
        <v>4362</v>
      </c>
      <c r="D10131">
        <v>0</v>
      </c>
      <c r="E10131">
        <v>0</v>
      </c>
      <c r="F10131">
        <v>0</v>
      </c>
      <c r="I10131">
        <v>0</v>
      </c>
      <c r="J10131">
        <v>0</v>
      </c>
      <c r="K10131">
        <v>0</v>
      </c>
      <c r="N10131">
        <v>0</v>
      </c>
      <c r="O10131">
        <v>0</v>
      </c>
      <c r="P10131">
        <v>0</v>
      </c>
      <c r="S10131">
        <v>0</v>
      </c>
      <c r="T10131">
        <v>0</v>
      </c>
      <c r="U10131">
        <v>0</v>
      </c>
    </row>
    <row r="10132" spans="1:21" x14ac:dyDescent="0.25">
      <c r="A10132" t="s">
        <v>52</v>
      </c>
      <c r="B10132">
        <v>4362</v>
      </c>
      <c r="D10132">
        <v>1</v>
      </c>
      <c r="E10132">
        <v>1</v>
      </c>
      <c r="F10132">
        <v>1</v>
      </c>
      <c r="I10132">
        <v>1</v>
      </c>
      <c r="J10132">
        <v>1</v>
      </c>
      <c r="K10132">
        <v>1</v>
      </c>
      <c r="N10132">
        <v>1</v>
      </c>
      <c r="O10132">
        <v>1</v>
      </c>
      <c r="P10132">
        <v>1</v>
      </c>
      <c r="S10132">
        <v>1</v>
      </c>
      <c r="T10132">
        <v>1</v>
      </c>
      <c r="U10132">
        <v>1</v>
      </c>
    </row>
    <row r="10133" spans="1:21" x14ac:dyDescent="0.25">
      <c r="A10133" t="s">
        <v>702</v>
      </c>
      <c r="B10133">
        <v>4362</v>
      </c>
      <c r="D10133">
        <v>15</v>
      </c>
      <c r="E10133">
        <v>60</v>
      </c>
      <c r="F10133">
        <v>9</v>
      </c>
      <c r="I10133">
        <v>15</v>
      </c>
      <c r="J10133">
        <v>60</v>
      </c>
      <c r="K10133">
        <v>9</v>
      </c>
      <c r="N10133">
        <v>15</v>
      </c>
      <c r="O10133">
        <v>60</v>
      </c>
      <c r="P10133">
        <v>9</v>
      </c>
      <c r="S10133">
        <v>15</v>
      </c>
      <c r="T10133">
        <v>60</v>
      </c>
      <c r="U10133">
        <v>9</v>
      </c>
    </row>
    <row r="10134" spans="1:21" x14ac:dyDescent="0.25">
      <c r="A10134" t="s">
        <v>43</v>
      </c>
      <c r="B10134">
        <v>4362</v>
      </c>
      <c r="D10134">
        <v>0</v>
      </c>
      <c r="E10134">
        <v>0</v>
      </c>
      <c r="F10134">
        <v>0</v>
      </c>
      <c r="I10134">
        <v>0</v>
      </c>
      <c r="J10134">
        <v>0</v>
      </c>
      <c r="N10134">
        <v>0</v>
      </c>
      <c r="O10134">
        <v>0</v>
      </c>
      <c r="S10134">
        <v>0</v>
      </c>
      <c r="T10134">
        <v>0</v>
      </c>
    </row>
    <row r="10135" spans="1:21" x14ac:dyDescent="0.25">
      <c r="A10135" t="s">
        <v>44</v>
      </c>
      <c r="B10135">
        <v>4362</v>
      </c>
      <c r="D10135">
        <v>0</v>
      </c>
      <c r="E10135">
        <v>0</v>
      </c>
      <c r="F10135">
        <v>0</v>
      </c>
      <c r="I10135">
        <v>0</v>
      </c>
      <c r="J10135">
        <v>0</v>
      </c>
      <c r="N10135">
        <v>0</v>
      </c>
      <c r="O10135">
        <v>0</v>
      </c>
      <c r="S10135">
        <v>0</v>
      </c>
      <c r="T10135">
        <v>0</v>
      </c>
    </row>
    <row r="10136" spans="1:21" x14ac:dyDescent="0.25">
      <c r="A10136" t="s">
        <v>47</v>
      </c>
      <c r="B10136">
        <v>4362</v>
      </c>
      <c r="D10136">
        <v>1</v>
      </c>
      <c r="E10136">
        <v>1</v>
      </c>
      <c r="F10136">
        <v>1</v>
      </c>
      <c r="I10136">
        <v>1</v>
      </c>
      <c r="J10136">
        <v>1</v>
      </c>
      <c r="N10136">
        <v>2</v>
      </c>
      <c r="O10136">
        <v>2</v>
      </c>
      <c r="S10136">
        <v>2</v>
      </c>
      <c r="T10136">
        <v>2</v>
      </c>
    </row>
    <row r="10137" spans="1:21" x14ac:dyDescent="0.25">
      <c r="A10137" t="s">
        <v>703</v>
      </c>
      <c r="B10137">
        <v>4362</v>
      </c>
      <c r="D10137">
        <v>0</v>
      </c>
      <c r="E10137">
        <v>0</v>
      </c>
      <c r="F10137">
        <v>0</v>
      </c>
      <c r="I10137">
        <v>0</v>
      </c>
      <c r="J10137">
        <v>0</v>
      </c>
      <c r="N10137">
        <v>0</v>
      </c>
      <c r="O10137">
        <v>0</v>
      </c>
      <c r="S10137">
        <v>0</v>
      </c>
      <c r="T10137">
        <v>0</v>
      </c>
    </row>
    <row r="10138" spans="1:21" x14ac:dyDescent="0.25">
      <c r="A10138" t="s">
        <v>704</v>
      </c>
      <c r="B10138">
        <v>4362</v>
      </c>
      <c r="D10138">
        <v>0</v>
      </c>
      <c r="E10138">
        <v>0</v>
      </c>
      <c r="F10138">
        <v>0</v>
      </c>
      <c r="I10138">
        <v>0</v>
      </c>
      <c r="J10138">
        <v>0</v>
      </c>
      <c r="N10138">
        <v>0</v>
      </c>
      <c r="O10138">
        <v>0</v>
      </c>
      <c r="S10138">
        <v>0</v>
      </c>
      <c r="T10138">
        <v>0</v>
      </c>
    </row>
    <row r="10139" spans="1:21" x14ac:dyDescent="0.25">
      <c r="A10139" t="s">
        <v>705</v>
      </c>
      <c r="B10139">
        <v>4362</v>
      </c>
      <c r="D10139">
        <v>0</v>
      </c>
      <c r="E10139">
        <v>0</v>
      </c>
      <c r="F10139">
        <v>0</v>
      </c>
      <c r="I10139">
        <v>0</v>
      </c>
      <c r="J10139">
        <v>0</v>
      </c>
      <c r="N10139">
        <v>0</v>
      </c>
      <c r="O10139">
        <v>0</v>
      </c>
      <c r="S10139">
        <v>0</v>
      </c>
      <c r="T10139">
        <v>0</v>
      </c>
    </row>
    <row r="10140" spans="1:21" x14ac:dyDescent="0.25">
      <c r="A10140" t="s">
        <v>706</v>
      </c>
      <c r="B10140">
        <v>4362</v>
      </c>
      <c r="D10140">
        <v>0</v>
      </c>
      <c r="E10140">
        <v>0</v>
      </c>
      <c r="F10140">
        <v>0</v>
      </c>
      <c r="I10140">
        <v>0</v>
      </c>
      <c r="J10140">
        <v>0</v>
      </c>
      <c r="N10140">
        <v>0</v>
      </c>
      <c r="O10140">
        <v>0</v>
      </c>
      <c r="S10140">
        <v>0</v>
      </c>
      <c r="T10140">
        <v>0</v>
      </c>
    </row>
    <row r="10141" spans="1:21" x14ac:dyDescent="0.25">
      <c r="A10141" t="s">
        <v>707</v>
      </c>
      <c r="B10141">
        <v>4362</v>
      </c>
      <c r="D10141">
        <v>0</v>
      </c>
      <c r="E10141">
        <v>0</v>
      </c>
      <c r="F10141">
        <v>0</v>
      </c>
      <c r="I10141">
        <v>0</v>
      </c>
      <c r="J10141">
        <v>0</v>
      </c>
      <c r="N10141">
        <v>0</v>
      </c>
      <c r="O10141">
        <v>0</v>
      </c>
      <c r="S10141">
        <v>0</v>
      </c>
      <c r="T10141">
        <v>0</v>
      </c>
    </row>
    <row r="10142" spans="1:21" x14ac:dyDescent="0.25">
      <c r="A10142" t="s">
        <v>718</v>
      </c>
      <c r="B10142">
        <v>4362</v>
      </c>
      <c r="E10142">
        <v>0</v>
      </c>
      <c r="J10142">
        <v>0</v>
      </c>
      <c r="O10142">
        <v>0</v>
      </c>
      <c r="T10142">
        <v>0</v>
      </c>
    </row>
    <row r="10143" spans="1:21" x14ac:dyDescent="0.25">
      <c r="A10143" t="s">
        <v>405</v>
      </c>
      <c r="B10143">
        <v>4362</v>
      </c>
      <c r="E10143">
        <v>0</v>
      </c>
    </row>
    <row r="10144" spans="1:21" x14ac:dyDescent="0.25">
      <c r="A10144" t="s">
        <v>719</v>
      </c>
      <c r="B10144">
        <v>4362</v>
      </c>
      <c r="D10144">
        <v>0</v>
      </c>
      <c r="E10144">
        <v>0</v>
      </c>
      <c r="F10144">
        <v>0</v>
      </c>
      <c r="I10144">
        <v>0</v>
      </c>
      <c r="J10144">
        <v>0</v>
      </c>
      <c r="K10144">
        <v>0</v>
      </c>
      <c r="N10144">
        <v>0</v>
      </c>
      <c r="O10144">
        <v>0</v>
      </c>
      <c r="P10144">
        <v>0</v>
      </c>
      <c r="S10144">
        <v>0</v>
      </c>
      <c r="T10144">
        <v>0</v>
      </c>
      <c r="U10144">
        <v>0</v>
      </c>
    </row>
    <row r="10145" spans="1:21" x14ac:dyDescent="0.25">
      <c r="A10145" t="s">
        <v>34</v>
      </c>
      <c r="B10145">
        <v>4374</v>
      </c>
      <c r="D10145">
        <v>4324</v>
      </c>
      <c r="E10145">
        <v>4324</v>
      </c>
      <c r="F10145">
        <v>4324</v>
      </c>
      <c r="I10145">
        <v>314</v>
      </c>
      <c r="J10145">
        <v>314</v>
      </c>
      <c r="K10145">
        <v>314</v>
      </c>
      <c r="N10145">
        <v>380</v>
      </c>
      <c r="O10145">
        <v>380</v>
      </c>
      <c r="P10145">
        <v>380</v>
      </c>
      <c r="S10145">
        <v>4362</v>
      </c>
      <c r="T10145">
        <v>4362</v>
      </c>
      <c r="U10145">
        <v>4362</v>
      </c>
    </row>
    <row r="10146" spans="1:21" x14ac:dyDescent="0.25">
      <c r="A10146" t="s">
        <v>35</v>
      </c>
      <c r="B10146">
        <v>4374</v>
      </c>
      <c r="D10146">
        <v>380</v>
      </c>
      <c r="E10146">
        <v>314</v>
      </c>
      <c r="F10146">
        <v>4362</v>
      </c>
      <c r="I10146">
        <v>4362</v>
      </c>
      <c r="J10146">
        <v>4324</v>
      </c>
      <c r="K10146">
        <v>380</v>
      </c>
      <c r="N10146">
        <v>314</v>
      </c>
      <c r="O10146">
        <v>4362</v>
      </c>
      <c r="P10146">
        <v>4324</v>
      </c>
      <c r="S10146">
        <v>4324</v>
      </c>
      <c r="T10146">
        <v>380</v>
      </c>
      <c r="U10146">
        <v>314</v>
      </c>
    </row>
    <row r="10147" spans="1:21" x14ac:dyDescent="0.25">
      <c r="A10147" t="s">
        <v>36</v>
      </c>
      <c r="B10147">
        <v>4374</v>
      </c>
      <c r="D10147">
        <v>1</v>
      </c>
      <c r="E10147">
        <v>2</v>
      </c>
      <c r="F10147">
        <v>1</v>
      </c>
      <c r="I10147">
        <v>1</v>
      </c>
      <c r="J10147">
        <v>2</v>
      </c>
      <c r="K10147">
        <v>1</v>
      </c>
      <c r="N10147">
        <v>1</v>
      </c>
      <c r="O10147">
        <v>1</v>
      </c>
      <c r="P10147">
        <v>1</v>
      </c>
      <c r="S10147">
        <v>2</v>
      </c>
      <c r="T10147">
        <v>1</v>
      </c>
      <c r="U10147">
        <v>1</v>
      </c>
    </row>
    <row r="10148" spans="1:21" x14ac:dyDescent="0.25">
      <c r="A10148" t="s">
        <v>37</v>
      </c>
      <c r="B10148">
        <v>4374</v>
      </c>
      <c r="D10148">
        <v>0</v>
      </c>
      <c r="E10148">
        <v>0</v>
      </c>
      <c r="I10148">
        <v>0</v>
      </c>
      <c r="J10148">
        <v>0</v>
      </c>
      <c r="N10148">
        <v>0</v>
      </c>
      <c r="O10148">
        <v>0</v>
      </c>
      <c r="S10148">
        <v>0</v>
      </c>
      <c r="T10148">
        <v>0</v>
      </c>
    </row>
    <row r="10149" spans="1:21" x14ac:dyDescent="0.25">
      <c r="A10149" t="s">
        <v>38</v>
      </c>
      <c r="B10149">
        <v>4374</v>
      </c>
      <c r="D10149">
        <v>12</v>
      </c>
      <c r="E10149">
        <v>12</v>
      </c>
      <c r="F10149">
        <v>12</v>
      </c>
      <c r="I10149">
        <v>12</v>
      </c>
      <c r="J10149">
        <v>12</v>
      </c>
      <c r="K10149">
        <v>12</v>
      </c>
      <c r="N10149">
        <v>12</v>
      </c>
      <c r="O10149">
        <v>12</v>
      </c>
      <c r="P10149">
        <v>12</v>
      </c>
      <c r="S10149">
        <v>12</v>
      </c>
      <c r="T10149">
        <v>12</v>
      </c>
      <c r="U10149">
        <v>12</v>
      </c>
    </row>
    <row r="10150" spans="1:21" x14ac:dyDescent="0.25">
      <c r="A10150" t="s">
        <v>39</v>
      </c>
      <c r="B10150">
        <v>4374</v>
      </c>
      <c r="F10150">
        <v>300</v>
      </c>
      <c r="I10150">
        <v>330</v>
      </c>
      <c r="S10150">
        <v>115</v>
      </c>
    </row>
    <row r="10151" spans="1:21" x14ac:dyDescent="0.25">
      <c r="A10151" t="s">
        <v>694</v>
      </c>
      <c r="B10151">
        <v>4374</v>
      </c>
      <c r="F10151">
        <v>25</v>
      </c>
      <c r="I10151">
        <v>25</v>
      </c>
      <c r="S10151">
        <v>25</v>
      </c>
    </row>
    <row r="10152" spans="1:21" x14ac:dyDescent="0.25">
      <c r="A10152" t="s">
        <v>40</v>
      </c>
      <c r="B10152">
        <v>4374</v>
      </c>
      <c r="F10152">
        <v>1</v>
      </c>
      <c r="I10152">
        <v>1</v>
      </c>
      <c r="S10152">
        <v>1</v>
      </c>
    </row>
    <row r="10153" spans="1:21" x14ac:dyDescent="0.25">
      <c r="A10153" t="s">
        <v>41</v>
      </c>
      <c r="B10153">
        <v>4374</v>
      </c>
    </row>
    <row r="10154" spans="1:21" x14ac:dyDescent="0.25">
      <c r="A10154" t="s">
        <v>42</v>
      </c>
      <c r="B10154">
        <v>4374</v>
      </c>
      <c r="E10154">
        <v>40</v>
      </c>
      <c r="J10154">
        <v>30</v>
      </c>
      <c r="O10154">
        <v>30</v>
      </c>
      <c r="T10154">
        <v>30</v>
      </c>
    </row>
    <row r="10155" spans="1:21" x14ac:dyDescent="0.25">
      <c r="A10155" t="s">
        <v>45</v>
      </c>
      <c r="B10155">
        <v>4374</v>
      </c>
      <c r="D10155">
        <v>7</v>
      </c>
      <c r="E10155">
        <v>4</v>
      </c>
      <c r="F10155">
        <v>5</v>
      </c>
      <c r="I10155">
        <v>3</v>
      </c>
      <c r="J10155">
        <v>8</v>
      </c>
      <c r="N10155">
        <v>1</v>
      </c>
      <c r="O10155">
        <v>6</v>
      </c>
      <c r="S10155">
        <v>5</v>
      </c>
      <c r="T10155">
        <v>2</v>
      </c>
      <c r="U10155">
        <v>3</v>
      </c>
    </row>
    <row r="10156" spans="1:21" x14ac:dyDescent="0.25">
      <c r="A10156" t="s">
        <v>46</v>
      </c>
      <c r="B10156">
        <v>4374</v>
      </c>
      <c r="F10156">
        <v>4</v>
      </c>
      <c r="K10156">
        <v>8</v>
      </c>
      <c r="P10156">
        <v>6</v>
      </c>
      <c r="U10156">
        <v>2</v>
      </c>
    </row>
    <row r="10157" spans="1:21" x14ac:dyDescent="0.25">
      <c r="A10157" t="s">
        <v>49</v>
      </c>
      <c r="B10157">
        <v>4374</v>
      </c>
      <c r="D10157">
        <v>6</v>
      </c>
      <c r="E10157">
        <v>6</v>
      </c>
      <c r="F10157">
        <v>6</v>
      </c>
      <c r="I10157">
        <v>6</v>
      </c>
      <c r="J10157">
        <v>6</v>
      </c>
      <c r="K10157">
        <v>6</v>
      </c>
      <c r="N10157">
        <v>6</v>
      </c>
      <c r="O10157">
        <v>6</v>
      </c>
      <c r="P10157">
        <v>6</v>
      </c>
      <c r="S10157">
        <v>6</v>
      </c>
      <c r="T10157">
        <v>6</v>
      </c>
      <c r="U10157">
        <v>6</v>
      </c>
    </row>
    <row r="10158" spans="1:21" x14ac:dyDescent="0.25">
      <c r="A10158" t="s">
        <v>695</v>
      </c>
      <c r="B10158">
        <v>4374</v>
      </c>
      <c r="D10158">
        <v>0</v>
      </c>
      <c r="E10158">
        <v>0</v>
      </c>
      <c r="F10158">
        <v>0</v>
      </c>
      <c r="I10158">
        <v>0</v>
      </c>
      <c r="J10158">
        <v>0</v>
      </c>
      <c r="K10158">
        <v>0</v>
      </c>
      <c r="N10158">
        <v>0</v>
      </c>
      <c r="O10158">
        <v>0</v>
      </c>
      <c r="P10158">
        <v>0</v>
      </c>
      <c r="S10158">
        <v>0</v>
      </c>
      <c r="T10158">
        <v>0</v>
      </c>
      <c r="U10158">
        <v>0</v>
      </c>
    </row>
    <row r="10159" spans="1:21" x14ac:dyDescent="0.25">
      <c r="A10159" t="s">
        <v>48</v>
      </c>
      <c r="B10159">
        <v>4374</v>
      </c>
      <c r="D10159">
        <v>1900</v>
      </c>
      <c r="E10159">
        <v>1900</v>
      </c>
      <c r="F10159">
        <v>1900</v>
      </c>
      <c r="I10159">
        <v>1900</v>
      </c>
      <c r="J10159">
        <v>1900</v>
      </c>
      <c r="K10159">
        <v>1900</v>
      </c>
      <c r="N10159">
        <v>1900</v>
      </c>
      <c r="O10159">
        <v>1900</v>
      </c>
      <c r="P10159">
        <v>1900</v>
      </c>
      <c r="S10159">
        <v>1900</v>
      </c>
      <c r="T10159">
        <v>1900</v>
      </c>
      <c r="U10159">
        <v>1900</v>
      </c>
    </row>
    <row r="10160" spans="1:21" x14ac:dyDescent="0.25">
      <c r="A10160" t="s">
        <v>696</v>
      </c>
      <c r="B10160">
        <v>4374</v>
      </c>
      <c r="D10160">
        <v>1863</v>
      </c>
      <c r="E10160">
        <v>3539</v>
      </c>
      <c r="F10160">
        <v>1863</v>
      </c>
      <c r="I10160">
        <v>1863</v>
      </c>
      <c r="J10160">
        <v>3539</v>
      </c>
      <c r="K10160">
        <v>1863</v>
      </c>
      <c r="N10160">
        <v>1863</v>
      </c>
      <c r="O10160">
        <v>1863</v>
      </c>
      <c r="P10160">
        <v>1863</v>
      </c>
      <c r="S10160">
        <v>3614</v>
      </c>
      <c r="T10160">
        <v>1863</v>
      </c>
      <c r="U10160">
        <v>1863</v>
      </c>
    </row>
    <row r="10161" spans="1:21" x14ac:dyDescent="0.25">
      <c r="A10161" t="s">
        <v>50</v>
      </c>
      <c r="B10161">
        <v>4374</v>
      </c>
      <c r="D10161">
        <v>1863</v>
      </c>
      <c r="E10161">
        <v>3539</v>
      </c>
      <c r="F10161">
        <v>1863</v>
      </c>
      <c r="I10161">
        <v>1863</v>
      </c>
      <c r="J10161">
        <v>3539</v>
      </c>
      <c r="K10161">
        <v>1863</v>
      </c>
      <c r="N10161">
        <v>1863</v>
      </c>
      <c r="O10161">
        <v>1863</v>
      </c>
      <c r="P10161">
        <v>1863</v>
      </c>
      <c r="S10161">
        <v>3614</v>
      </c>
      <c r="T10161">
        <v>1863</v>
      </c>
      <c r="U10161">
        <v>1863</v>
      </c>
    </row>
    <row r="10162" spans="1:21" x14ac:dyDescent="0.25">
      <c r="A10162" t="s">
        <v>697</v>
      </c>
      <c r="B10162">
        <v>4374</v>
      </c>
      <c r="D10162">
        <v>1</v>
      </c>
      <c r="E10162">
        <v>1</v>
      </c>
      <c r="F10162">
        <v>1</v>
      </c>
      <c r="I10162">
        <v>1</v>
      </c>
      <c r="J10162">
        <v>1</v>
      </c>
      <c r="K10162">
        <v>1</v>
      </c>
      <c r="N10162">
        <v>1</v>
      </c>
      <c r="O10162">
        <v>1</v>
      </c>
      <c r="P10162">
        <v>1</v>
      </c>
      <c r="S10162">
        <v>1</v>
      </c>
      <c r="T10162">
        <v>1</v>
      </c>
      <c r="U10162">
        <v>1</v>
      </c>
    </row>
    <row r="10163" spans="1:21" x14ac:dyDescent="0.25">
      <c r="A10163" t="s">
        <v>51</v>
      </c>
      <c r="B10163">
        <v>4374</v>
      </c>
      <c r="D10163">
        <v>0</v>
      </c>
      <c r="E10163">
        <v>0</v>
      </c>
      <c r="F10163">
        <v>0</v>
      </c>
      <c r="I10163">
        <v>0</v>
      </c>
      <c r="J10163">
        <v>0</v>
      </c>
      <c r="K10163">
        <v>0</v>
      </c>
      <c r="N10163">
        <v>0</v>
      </c>
      <c r="O10163">
        <v>0</v>
      </c>
      <c r="P10163">
        <v>0</v>
      </c>
      <c r="S10163">
        <v>0</v>
      </c>
      <c r="T10163">
        <v>0</v>
      </c>
      <c r="U10163">
        <v>0</v>
      </c>
    </row>
    <row r="10164" spans="1:21" x14ac:dyDescent="0.25">
      <c r="A10164" t="s">
        <v>53</v>
      </c>
      <c r="B10164">
        <v>4374</v>
      </c>
      <c r="D10164">
        <v>0</v>
      </c>
      <c r="E10164">
        <v>0</v>
      </c>
      <c r="F10164">
        <v>0</v>
      </c>
      <c r="I10164">
        <v>0</v>
      </c>
      <c r="J10164">
        <v>0</v>
      </c>
      <c r="K10164">
        <v>0</v>
      </c>
      <c r="N10164">
        <v>0</v>
      </c>
      <c r="O10164">
        <v>0</v>
      </c>
      <c r="P10164">
        <v>0</v>
      </c>
      <c r="S10164">
        <v>0</v>
      </c>
      <c r="T10164">
        <v>0</v>
      </c>
      <c r="U10164">
        <v>0</v>
      </c>
    </row>
    <row r="10165" spans="1:21" x14ac:dyDescent="0.25">
      <c r="A10165" t="s">
        <v>54</v>
      </c>
      <c r="B10165">
        <v>4374</v>
      </c>
      <c r="D10165">
        <v>0</v>
      </c>
      <c r="E10165">
        <v>0</v>
      </c>
      <c r="F10165">
        <v>0</v>
      </c>
      <c r="I10165">
        <v>0</v>
      </c>
      <c r="J10165">
        <v>0</v>
      </c>
      <c r="K10165">
        <v>0</v>
      </c>
      <c r="N10165">
        <v>0</v>
      </c>
      <c r="O10165">
        <v>0</v>
      </c>
      <c r="P10165">
        <v>0</v>
      </c>
      <c r="S10165">
        <v>0</v>
      </c>
      <c r="T10165">
        <v>0</v>
      </c>
      <c r="U10165">
        <v>0</v>
      </c>
    </row>
    <row r="10166" spans="1:21" x14ac:dyDescent="0.25">
      <c r="A10166" t="s">
        <v>55</v>
      </c>
      <c r="B10166">
        <v>4374</v>
      </c>
      <c r="D10166">
        <v>0</v>
      </c>
      <c r="E10166">
        <v>0</v>
      </c>
      <c r="F10166">
        <v>0</v>
      </c>
      <c r="I10166">
        <v>0</v>
      </c>
      <c r="J10166">
        <v>0</v>
      </c>
      <c r="K10166">
        <v>0</v>
      </c>
      <c r="N10166">
        <v>0</v>
      </c>
      <c r="O10166">
        <v>0</v>
      </c>
      <c r="P10166">
        <v>0</v>
      </c>
      <c r="S10166">
        <v>0</v>
      </c>
      <c r="T10166">
        <v>0</v>
      </c>
      <c r="U10166">
        <v>0</v>
      </c>
    </row>
    <row r="10167" spans="1:21" x14ac:dyDescent="0.25">
      <c r="A10167" t="s">
        <v>56</v>
      </c>
      <c r="B10167">
        <v>4374</v>
      </c>
      <c r="D10167">
        <v>0.92</v>
      </c>
      <c r="E10167">
        <v>0.92</v>
      </c>
      <c r="F10167">
        <v>0.92</v>
      </c>
      <c r="I10167">
        <v>0.92</v>
      </c>
      <c r="J10167">
        <v>0.92</v>
      </c>
      <c r="K10167">
        <v>0.92</v>
      </c>
      <c r="N10167">
        <v>0.92</v>
      </c>
      <c r="O10167">
        <v>0.92</v>
      </c>
      <c r="P10167">
        <v>0.92</v>
      </c>
      <c r="S10167">
        <v>0.92</v>
      </c>
      <c r="T10167">
        <v>0.92</v>
      </c>
      <c r="U10167">
        <v>0.92</v>
      </c>
    </row>
    <row r="10168" spans="1:21" x14ac:dyDescent="0.25">
      <c r="A10168" t="s">
        <v>57</v>
      </c>
      <c r="B10168">
        <v>4374</v>
      </c>
      <c r="D10168">
        <v>100</v>
      </c>
      <c r="E10168">
        <v>100</v>
      </c>
      <c r="F10168">
        <v>100</v>
      </c>
      <c r="I10168">
        <v>100</v>
      </c>
      <c r="J10168">
        <v>100</v>
      </c>
      <c r="K10168">
        <v>100</v>
      </c>
      <c r="N10168">
        <v>100</v>
      </c>
      <c r="O10168">
        <v>100</v>
      </c>
      <c r="P10168">
        <v>100</v>
      </c>
      <c r="S10168">
        <v>100</v>
      </c>
      <c r="T10168">
        <v>100</v>
      </c>
      <c r="U10168">
        <v>100</v>
      </c>
    </row>
    <row r="10169" spans="1:21" x14ac:dyDescent="0.25">
      <c r="A10169" t="s">
        <v>58</v>
      </c>
      <c r="B10169">
        <v>4374</v>
      </c>
      <c r="D10169">
        <v>2</v>
      </c>
      <c r="E10169">
        <v>2</v>
      </c>
      <c r="F10169">
        <v>2</v>
      </c>
      <c r="I10169">
        <v>2</v>
      </c>
      <c r="J10169">
        <v>2</v>
      </c>
      <c r="K10169">
        <v>2</v>
      </c>
      <c r="N10169">
        <v>2</v>
      </c>
      <c r="O10169">
        <v>2</v>
      </c>
      <c r="P10169">
        <v>2</v>
      </c>
      <c r="S10169">
        <v>2</v>
      </c>
      <c r="T10169">
        <v>2</v>
      </c>
      <c r="U10169">
        <v>2</v>
      </c>
    </row>
    <row r="10170" spans="1:21" x14ac:dyDescent="0.25">
      <c r="A10170" t="s">
        <v>59</v>
      </c>
      <c r="B10170">
        <v>4374</v>
      </c>
      <c r="D10170">
        <v>0</v>
      </c>
      <c r="E10170">
        <v>0</v>
      </c>
      <c r="F10170">
        <v>0</v>
      </c>
      <c r="I10170">
        <v>0</v>
      </c>
      <c r="J10170">
        <v>0</v>
      </c>
      <c r="K10170">
        <v>0</v>
      </c>
      <c r="N10170">
        <v>0</v>
      </c>
      <c r="O10170">
        <v>0</v>
      </c>
      <c r="P10170">
        <v>0</v>
      </c>
      <c r="S10170">
        <v>0</v>
      </c>
      <c r="T10170">
        <v>0</v>
      </c>
      <c r="U10170">
        <v>0</v>
      </c>
    </row>
    <row r="10171" spans="1:21" x14ac:dyDescent="0.25">
      <c r="A10171" t="s">
        <v>698</v>
      </c>
      <c r="B10171">
        <v>4374</v>
      </c>
      <c r="E10171">
        <v>0</v>
      </c>
      <c r="J10171">
        <v>0</v>
      </c>
      <c r="O10171">
        <v>0</v>
      </c>
      <c r="T10171">
        <v>0</v>
      </c>
    </row>
    <row r="10172" spans="1:21" x14ac:dyDescent="0.25">
      <c r="A10172" t="s">
        <v>677</v>
      </c>
      <c r="B10172">
        <v>4374</v>
      </c>
      <c r="E10172">
        <v>957</v>
      </c>
      <c r="J10172">
        <v>1759</v>
      </c>
      <c r="O10172">
        <v>249</v>
      </c>
      <c r="T10172">
        <v>829</v>
      </c>
    </row>
    <row r="10173" spans="1:21" x14ac:dyDescent="0.25">
      <c r="A10173" t="s">
        <v>78</v>
      </c>
      <c r="B10173">
        <v>4374</v>
      </c>
      <c r="E10173">
        <v>16.3</v>
      </c>
      <c r="J10173">
        <v>40</v>
      </c>
      <c r="O10173">
        <v>5.7</v>
      </c>
      <c r="T10173">
        <v>18.8</v>
      </c>
    </row>
    <row r="10174" spans="1:21" x14ac:dyDescent="0.25">
      <c r="A10174" t="s">
        <v>699</v>
      </c>
      <c r="B10174">
        <v>4374</v>
      </c>
      <c r="F10174">
        <v>0</v>
      </c>
      <c r="K10174">
        <v>0</v>
      </c>
      <c r="P10174">
        <v>0</v>
      </c>
      <c r="U10174">
        <v>0</v>
      </c>
    </row>
    <row r="10175" spans="1:21" x14ac:dyDescent="0.25">
      <c r="A10175" t="s">
        <v>700</v>
      </c>
      <c r="B10175">
        <v>4374</v>
      </c>
      <c r="D10175">
        <v>0</v>
      </c>
      <c r="E10175">
        <v>0</v>
      </c>
      <c r="F10175">
        <v>1</v>
      </c>
      <c r="I10175">
        <v>0</v>
      </c>
      <c r="J10175">
        <v>0</v>
      </c>
      <c r="K10175">
        <v>1</v>
      </c>
      <c r="N10175">
        <v>0</v>
      </c>
      <c r="O10175">
        <v>0</v>
      </c>
      <c r="P10175">
        <v>1</v>
      </c>
      <c r="S10175">
        <v>0</v>
      </c>
      <c r="T10175">
        <v>0</v>
      </c>
      <c r="U10175">
        <v>1</v>
      </c>
    </row>
    <row r="10176" spans="1:21" x14ac:dyDescent="0.25">
      <c r="A10176" t="s">
        <v>701</v>
      </c>
      <c r="B10176">
        <v>4374</v>
      </c>
      <c r="D10176">
        <v>0</v>
      </c>
      <c r="E10176">
        <v>0</v>
      </c>
      <c r="F10176">
        <v>0</v>
      </c>
      <c r="I10176">
        <v>0</v>
      </c>
      <c r="J10176">
        <v>0</v>
      </c>
      <c r="K10176">
        <v>0</v>
      </c>
      <c r="N10176">
        <v>0</v>
      </c>
      <c r="O10176">
        <v>0</v>
      </c>
      <c r="P10176">
        <v>0</v>
      </c>
      <c r="S10176">
        <v>0</v>
      </c>
      <c r="T10176">
        <v>0</v>
      </c>
      <c r="U10176">
        <v>0</v>
      </c>
    </row>
    <row r="10177" spans="1:21" x14ac:dyDescent="0.25">
      <c r="A10177" t="s">
        <v>52</v>
      </c>
      <c r="B10177">
        <v>4374</v>
      </c>
      <c r="D10177">
        <v>1</v>
      </c>
      <c r="E10177">
        <v>1</v>
      </c>
      <c r="F10177">
        <v>1</v>
      </c>
      <c r="I10177">
        <v>1</v>
      </c>
      <c r="J10177">
        <v>1</v>
      </c>
      <c r="K10177">
        <v>1</v>
      </c>
      <c r="N10177">
        <v>1</v>
      </c>
      <c r="O10177">
        <v>1</v>
      </c>
      <c r="P10177">
        <v>1</v>
      </c>
      <c r="S10177">
        <v>1</v>
      </c>
      <c r="T10177">
        <v>1</v>
      </c>
      <c r="U10177">
        <v>1</v>
      </c>
    </row>
    <row r="10178" spans="1:21" x14ac:dyDescent="0.25">
      <c r="A10178" t="s">
        <v>702</v>
      </c>
      <c r="B10178">
        <v>4374</v>
      </c>
      <c r="D10178">
        <v>15</v>
      </c>
      <c r="E10178">
        <v>60</v>
      </c>
      <c r="F10178">
        <v>9</v>
      </c>
      <c r="I10178">
        <v>15</v>
      </c>
      <c r="J10178">
        <v>60</v>
      </c>
      <c r="K10178">
        <v>9</v>
      </c>
      <c r="N10178">
        <v>15</v>
      </c>
      <c r="O10178">
        <v>60</v>
      </c>
      <c r="P10178">
        <v>9</v>
      </c>
      <c r="S10178">
        <v>15</v>
      </c>
      <c r="T10178">
        <v>60</v>
      </c>
      <c r="U10178">
        <v>9</v>
      </c>
    </row>
    <row r="10179" spans="1:21" x14ac:dyDescent="0.25">
      <c r="A10179" t="s">
        <v>43</v>
      </c>
      <c r="B10179">
        <v>4374</v>
      </c>
      <c r="D10179">
        <v>80</v>
      </c>
      <c r="E10179">
        <v>0</v>
      </c>
      <c r="F10179">
        <v>26</v>
      </c>
      <c r="I10179">
        <v>80</v>
      </c>
      <c r="J10179">
        <v>0</v>
      </c>
      <c r="K10179">
        <v>26</v>
      </c>
      <c r="N10179">
        <v>80</v>
      </c>
      <c r="O10179">
        <v>35</v>
      </c>
      <c r="P10179">
        <v>26</v>
      </c>
      <c r="S10179">
        <v>80</v>
      </c>
      <c r="T10179">
        <v>35</v>
      </c>
      <c r="U10179">
        <v>26</v>
      </c>
    </row>
    <row r="10180" spans="1:21" x14ac:dyDescent="0.25">
      <c r="A10180" t="s">
        <v>44</v>
      </c>
      <c r="B10180">
        <v>4374</v>
      </c>
      <c r="D10180">
        <v>50</v>
      </c>
      <c r="E10180">
        <v>0</v>
      </c>
      <c r="F10180">
        <v>20</v>
      </c>
      <c r="I10180">
        <v>50</v>
      </c>
      <c r="J10180">
        <v>0</v>
      </c>
      <c r="K10180">
        <v>20</v>
      </c>
      <c r="N10180">
        <v>50</v>
      </c>
      <c r="O10180">
        <v>5</v>
      </c>
      <c r="P10180">
        <v>20</v>
      </c>
      <c r="S10180">
        <v>50</v>
      </c>
      <c r="T10180">
        <v>5</v>
      </c>
      <c r="U10180">
        <v>20</v>
      </c>
    </row>
    <row r="10181" spans="1:21" x14ac:dyDescent="0.25">
      <c r="A10181" t="s">
        <v>47</v>
      </c>
      <c r="B10181">
        <v>4374</v>
      </c>
      <c r="D10181">
        <v>7</v>
      </c>
      <c r="E10181">
        <v>4</v>
      </c>
      <c r="F10181">
        <v>5</v>
      </c>
      <c r="I10181">
        <v>3</v>
      </c>
      <c r="J10181">
        <v>8</v>
      </c>
      <c r="K10181">
        <v>8</v>
      </c>
      <c r="N10181">
        <v>1</v>
      </c>
      <c r="O10181">
        <v>6</v>
      </c>
      <c r="P10181">
        <v>6</v>
      </c>
      <c r="S10181">
        <v>5</v>
      </c>
      <c r="T10181">
        <v>2</v>
      </c>
      <c r="U10181">
        <v>3</v>
      </c>
    </row>
    <row r="10182" spans="1:21" x14ac:dyDescent="0.25">
      <c r="A10182" t="s">
        <v>703</v>
      </c>
      <c r="B10182">
        <v>4374</v>
      </c>
      <c r="D10182">
        <v>0</v>
      </c>
      <c r="E10182">
        <v>0</v>
      </c>
      <c r="F10182">
        <v>0</v>
      </c>
      <c r="I10182">
        <v>0</v>
      </c>
      <c r="J10182">
        <v>0</v>
      </c>
      <c r="K10182">
        <v>0</v>
      </c>
      <c r="N10182">
        <v>0</v>
      </c>
      <c r="O10182">
        <v>0</v>
      </c>
      <c r="P10182">
        <v>0</v>
      </c>
      <c r="S10182">
        <v>0</v>
      </c>
      <c r="T10182">
        <v>0</v>
      </c>
      <c r="U10182">
        <v>0</v>
      </c>
    </row>
    <row r="10183" spans="1:21" x14ac:dyDescent="0.25">
      <c r="A10183" t="s">
        <v>704</v>
      </c>
      <c r="B10183">
        <v>4374</v>
      </c>
      <c r="D10183">
        <v>0</v>
      </c>
      <c r="E10183">
        <v>0</v>
      </c>
      <c r="F10183">
        <v>0</v>
      </c>
      <c r="I10183">
        <v>0</v>
      </c>
      <c r="J10183">
        <v>0</v>
      </c>
      <c r="K10183">
        <v>0</v>
      </c>
      <c r="N10183">
        <v>0</v>
      </c>
      <c r="O10183">
        <v>0</v>
      </c>
      <c r="P10183">
        <v>0</v>
      </c>
      <c r="S10183">
        <v>0</v>
      </c>
      <c r="T10183">
        <v>0</v>
      </c>
      <c r="U10183">
        <v>0</v>
      </c>
    </row>
    <row r="10184" spans="1:21" x14ac:dyDescent="0.25">
      <c r="A10184" t="s">
        <v>705</v>
      </c>
      <c r="B10184">
        <v>4374</v>
      </c>
      <c r="D10184">
        <v>0</v>
      </c>
      <c r="E10184">
        <v>0</v>
      </c>
      <c r="F10184">
        <v>0</v>
      </c>
      <c r="I10184">
        <v>0</v>
      </c>
      <c r="J10184">
        <v>0</v>
      </c>
      <c r="K10184">
        <v>0</v>
      </c>
      <c r="N10184">
        <v>0</v>
      </c>
      <c r="O10184">
        <v>0</v>
      </c>
      <c r="P10184">
        <v>0</v>
      </c>
      <c r="S10184">
        <v>0</v>
      </c>
      <c r="T10184">
        <v>0</v>
      </c>
      <c r="U10184">
        <v>0</v>
      </c>
    </row>
    <row r="10185" spans="1:21" x14ac:dyDescent="0.25">
      <c r="A10185" t="s">
        <v>706</v>
      </c>
      <c r="B10185">
        <v>4374</v>
      </c>
      <c r="D10185">
        <v>0</v>
      </c>
      <c r="E10185">
        <v>0</v>
      </c>
      <c r="F10185">
        <v>0</v>
      </c>
      <c r="I10185">
        <v>0</v>
      </c>
      <c r="J10185">
        <v>0</v>
      </c>
      <c r="K10185">
        <v>0</v>
      </c>
      <c r="N10185">
        <v>0</v>
      </c>
      <c r="O10185">
        <v>0</v>
      </c>
      <c r="P10185">
        <v>0</v>
      </c>
      <c r="S10185">
        <v>0</v>
      </c>
      <c r="T10185">
        <v>0</v>
      </c>
      <c r="U10185">
        <v>0</v>
      </c>
    </row>
    <row r="10186" spans="1:21" x14ac:dyDescent="0.25">
      <c r="A10186" t="s">
        <v>707</v>
      </c>
      <c r="B10186">
        <v>4374</v>
      </c>
      <c r="D10186">
        <v>2</v>
      </c>
      <c r="E10186">
        <v>0</v>
      </c>
      <c r="F10186">
        <v>1</v>
      </c>
      <c r="I10186">
        <v>2</v>
      </c>
      <c r="J10186">
        <v>0</v>
      </c>
      <c r="K10186">
        <v>1</v>
      </c>
      <c r="N10186">
        <v>2</v>
      </c>
      <c r="O10186">
        <v>1</v>
      </c>
      <c r="P10186">
        <v>1</v>
      </c>
      <c r="S10186">
        <v>2</v>
      </c>
      <c r="T10186">
        <v>1</v>
      </c>
      <c r="U10186">
        <v>1</v>
      </c>
    </row>
    <row r="10187" spans="1:21" x14ac:dyDescent="0.25">
      <c r="A10187" t="s">
        <v>708</v>
      </c>
      <c r="B10187">
        <v>4374</v>
      </c>
      <c r="D10187">
        <v>5</v>
      </c>
      <c r="F10187">
        <v>20</v>
      </c>
      <c r="I10187">
        <v>5</v>
      </c>
      <c r="K10187">
        <v>20</v>
      </c>
      <c r="N10187">
        <v>5</v>
      </c>
      <c r="O10187">
        <v>5</v>
      </c>
      <c r="P10187">
        <v>20</v>
      </c>
      <c r="S10187">
        <v>5</v>
      </c>
      <c r="T10187">
        <v>5</v>
      </c>
      <c r="U10187">
        <v>20</v>
      </c>
    </row>
    <row r="10188" spans="1:21" x14ac:dyDescent="0.25">
      <c r="A10188" t="s">
        <v>709</v>
      </c>
      <c r="B10188">
        <v>4374</v>
      </c>
      <c r="D10188">
        <v>40</v>
      </c>
      <c r="F10188">
        <v>6</v>
      </c>
      <c r="I10188">
        <v>40</v>
      </c>
      <c r="K10188">
        <v>6</v>
      </c>
      <c r="N10188">
        <v>40</v>
      </c>
      <c r="O10188">
        <v>30</v>
      </c>
      <c r="P10188">
        <v>6</v>
      </c>
      <c r="S10188">
        <v>40</v>
      </c>
      <c r="T10188">
        <v>30</v>
      </c>
      <c r="U10188">
        <v>6</v>
      </c>
    </row>
    <row r="10189" spans="1:21" x14ac:dyDescent="0.25">
      <c r="A10189" t="s">
        <v>710</v>
      </c>
      <c r="B10189">
        <v>4374</v>
      </c>
      <c r="D10189">
        <v>1</v>
      </c>
      <c r="F10189">
        <v>3</v>
      </c>
      <c r="I10189">
        <v>1</v>
      </c>
      <c r="K10189">
        <v>3</v>
      </c>
      <c r="N10189">
        <v>1</v>
      </c>
      <c r="O10189">
        <v>3</v>
      </c>
      <c r="P10189">
        <v>3</v>
      </c>
      <c r="S10189">
        <v>1</v>
      </c>
      <c r="T10189">
        <v>3</v>
      </c>
      <c r="U10189">
        <v>3</v>
      </c>
    </row>
    <row r="10190" spans="1:21" x14ac:dyDescent="0.25">
      <c r="A10190" t="s">
        <v>711</v>
      </c>
      <c r="B10190">
        <v>4374</v>
      </c>
      <c r="D10190">
        <v>0</v>
      </c>
      <c r="F10190">
        <v>0</v>
      </c>
      <c r="I10190">
        <v>0</v>
      </c>
      <c r="K10190">
        <v>0</v>
      </c>
      <c r="N10190">
        <v>0</v>
      </c>
      <c r="O10190">
        <v>0</v>
      </c>
      <c r="P10190">
        <v>0</v>
      </c>
      <c r="S10190">
        <v>0</v>
      </c>
      <c r="T10190">
        <v>0</v>
      </c>
      <c r="U10190">
        <v>0</v>
      </c>
    </row>
    <row r="10191" spans="1:21" x14ac:dyDescent="0.25">
      <c r="A10191" t="s">
        <v>712</v>
      </c>
      <c r="B10191">
        <v>4374</v>
      </c>
      <c r="D10191">
        <v>0</v>
      </c>
      <c r="F10191">
        <v>0</v>
      </c>
      <c r="I10191">
        <v>0</v>
      </c>
      <c r="K10191">
        <v>0</v>
      </c>
      <c r="N10191">
        <v>0</v>
      </c>
      <c r="O10191">
        <v>0</v>
      </c>
      <c r="P10191">
        <v>0</v>
      </c>
      <c r="S10191">
        <v>0</v>
      </c>
      <c r="T10191">
        <v>0</v>
      </c>
      <c r="U10191">
        <v>0</v>
      </c>
    </row>
    <row r="10192" spans="1:21" x14ac:dyDescent="0.25">
      <c r="A10192" t="s">
        <v>713</v>
      </c>
      <c r="B10192">
        <v>4374</v>
      </c>
      <c r="D10192">
        <v>0</v>
      </c>
      <c r="F10192">
        <v>0</v>
      </c>
      <c r="I10192">
        <v>0</v>
      </c>
      <c r="K10192">
        <v>0</v>
      </c>
      <c r="N10192">
        <v>0</v>
      </c>
      <c r="O10192">
        <v>0</v>
      </c>
      <c r="P10192">
        <v>0</v>
      </c>
      <c r="S10192">
        <v>0</v>
      </c>
      <c r="T10192">
        <v>0</v>
      </c>
      <c r="U10192">
        <v>0</v>
      </c>
    </row>
    <row r="10193" spans="1:21" x14ac:dyDescent="0.25">
      <c r="A10193" t="s">
        <v>714</v>
      </c>
      <c r="B10193">
        <v>4374</v>
      </c>
      <c r="D10193">
        <v>50</v>
      </c>
      <c r="I10193">
        <v>50</v>
      </c>
      <c r="N10193">
        <v>50</v>
      </c>
      <c r="S10193">
        <v>50</v>
      </c>
    </row>
    <row r="10194" spans="1:21" x14ac:dyDescent="0.25">
      <c r="A10194" t="s">
        <v>715</v>
      </c>
      <c r="B10194">
        <v>4374</v>
      </c>
      <c r="D10194">
        <v>30</v>
      </c>
      <c r="I10194">
        <v>30</v>
      </c>
      <c r="N10194">
        <v>30</v>
      </c>
      <c r="S10194">
        <v>30</v>
      </c>
    </row>
    <row r="10195" spans="1:21" x14ac:dyDescent="0.25">
      <c r="A10195" t="s">
        <v>716</v>
      </c>
      <c r="B10195">
        <v>4374</v>
      </c>
      <c r="D10195">
        <v>3</v>
      </c>
      <c r="I10195">
        <v>3</v>
      </c>
      <c r="N10195">
        <v>3</v>
      </c>
      <c r="S10195">
        <v>3</v>
      </c>
    </row>
    <row r="10196" spans="1:21" x14ac:dyDescent="0.25">
      <c r="A10196" t="s">
        <v>717</v>
      </c>
      <c r="B10196">
        <v>4374</v>
      </c>
      <c r="D10196">
        <v>0</v>
      </c>
      <c r="I10196">
        <v>0</v>
      </c>
      <c r="N10196">
        <v>0</v>
      </c>
      <c r="S10196">
        <v>0</v>
      </c>
    </row>
    <row r="10197" spans="1:21" x14ac:dyDescent="0.25">
      <c r="A10197" t="s">
        <v>718</v>
      </c>
      <c r="B10197">
        <v>4374</v>
      </c>
      <c r="E10197">
        <v>0</v>
      </c>
      <c r="J10197">
        <v>0</v>
      </c>
      <c r="O10197">
        <v>0</v>
      </c>
      <c r="T10197">
        <v>0</v>
      </c>
    </row>
    <row r="10198" spans="1:21" x14ac:dyDescent="0.25">
      <c r="A10198" t="s">
        <v>405</v>
      </c>
      <c r="B10198">
        <v>4374</v>
      </c>
      <c r="E10198">
        <v>0</v>
      </c>
    </row>
    <row r="10199" spans="1:21" x14ac:dyDescent="0.25">
      <c r="A10199" t="s">
        <v>719</v>
      </c>
      <c r="B10199">
        <v>4374</v>
      </c>
      <c r="D10199">
        <v>0</v>
      </c>
      <c r="E10199">
        <v>0</v>
      </c>
      <c r="F10199">
        <v>0</v>
      </c>
      <c r="I10199">
        <v>0</v>
      </c>
      <c r="J10199">
        <v>0</v>
      </c>
      <c r="K10199">
        <v>0</v>
      </c>
      <c r="N10199">
        <v>0</v>
      </c>
      <c r="O10199">
        <v>0</v>
      </c>
      <c r="P10199">
        <v>0</v>
      </c>
      <c r="S10199">
        <v>0</v>
      </c>
      <c r="T10199">
        <v>0</v>
      </c>
      <c r="U10199">
        <v>0</v>
      </c>
    </row>
    <row r="10200" spans="1:21" x14ac:dyDescent="0.25">
      <c r="A10200" t="s">
        <v>34</v>
      </c>
      <c r="B10200">
        <v>4399</v>
      </c>
      <c r="E10200">
        <v>388</v>
      </c>
      <c r="F10200">
        <v>388</v>
      </c>
      <c r="I10200">
        <v>123</v>
      </c>
      <c r="J10200">
        <v>123</v>
      </c>
      <c r="S10200">
        <v>389</v>
      </c>
      <c r="U10200">
        <v>389</v>
      </c>
    </row>
    <row r="10201" spans="1:21" x14ac:dyDescent="0.25">
      <c r="A10201" t="s">
        <v>35</v>
      </c>
      <c r="B10201">
        <v>4399</v>
      </c>
      <c r="E10201">
        <v>123</v>
      </c>
      <c r="F10201">
        <v>389</v>
      </c>
      <c r="I10201">
        <v>389</v>
      </c>
      <c r="J10201">
        <v>388</v>
      </c>
      <c r="S10201">
        <v>388</v>
      </c>
      <c r="U10201">
        <v>123</v>
      </c>
    </row>
    <row r="10202" spans="1:21" x14ac:dyDescent="0.25">
      <c r="A10202" t="s">
        <v>36</v>
      </c>
      <c r="B10202">
        <v>4399</v>
      </c>
      <c r="E10202">
        <v>2</v>
      </c>
      <c r="F10202">
        <v>1</v>
      </c>
      <c r="I10202">
        <v>1</v>
      </c>
      <c r="J10202">
        <v>2</v>
      </c>
      <c r="S10202">
        <v>1</v>
      </c>
      <c r="U10202">
        <v>1</v>
      </c>
    </row>
    <row r="10203" spans="1:21" x14ac:dyDescent="0.25">
      <c r="A10203" t="s">
        <v>37</v>
      </c>
      <c r="B10203">
        <v>4399</v>
      </c>
      <c r="E10203">
        <v>0</v>
      </c>
      <c r="I10203">
        <v>0</v>
      </c>
      <c r="J10203">
        <v>0</v>
      </c>
      <c r="S10203">
        <v>0</v>
      </c>
    </row>
    <row r="10204" spans="1:21" x14ac:dyDescent="0.25">
      <c r="A10204" t="s">
        <v>38</v>
      </c>
      <c r="B10204">
        <v>4399</v>
      </c>
      <c r="E10204">
        <v>12</v>
      </c>
      <c r="F10204">
        <v>12</v>
      </c>
      <c r="I10204">
        <v>12</v>
      </c>
      <c r="J10204">
        <v>12</v>
      </c>
      <c r="S10204">
        <v>12</v>
      </c>
      <c r="U10204">
        <v>12</v>
      </c>
    </row>
    <row r="10205" spans="1:21" x14ac:dyDescent="0.25">
      <c r="A10205" t="s">
        <v>39</v>
      </c>
      <c r="B10205">
        <v>4399</v>
      </c>
      <c r="F10205">
        <v>100</v>
      </c>
      <c r="I10205">
        <v>100</v>
      </c>
    </row>
    <row r="10206" spans="1:21" x14ac:dyDescent="0.25">
      <c r="A10206" t="s">
        <v>694</v>
      </c>
      <c r="B10206">
        <v>4399</v>
      </c>
      <c r="F10206">
        <v>25</v>
      </c>
      <c r="I10206">
        <v>25</v>
      </c>
    </row>
    <row r="10207" spans="1:21" x14ac:dyDescent="0.25">
      <c r="A10207" t="s">
        <v>40</v>
      </c>
      <c r="B10207">
        <v>4399</v>
      </c>
      <c r="F10207">
        <v>1</v>
      </c>
      <c r="I10207">
        <v>1</v>
      </c>
    </row>
    <row r="10208" spans="1:21" x14ac:dyDescent="0.25">
      <c r="A10208" t="s">
        <v>41</v>
      </c>
      <c r="B10208">
        <v>4399</v>
      </c>
    </row>
    <row r="10209" spans="1:21" x14ac:dyDescent="0.25">
      <c r="A10209" t="s">
        <v>42</v>
      </c>
      <c r="B10209">
        <v>4399</v>
      </c>
      <c r="E10209">
        <v>30</v>
      </c>
      <c r="J10209">
        <v>30</v>
      </c>
      <c r="S10209">
        <v>30</v>
      </c>
    </row>
    <row r="10210" spans="1:21" x14ac:dyDescent="0.25">
      <c r="A10210" t="s">
        <v>45</v>
      </c>
      <c r="B10210">
        <v>4399</v>
      </c>
      <c r="E10210">
        <v>4</v>
      </c>
      <c r="I10210">
        <v>3</v>
      </c>
      <c r="J10210">
        <v>8</v>
      </c>
      <c r="S10210">
        <v>5</v>
      </c>
    </row>
    <row r="10211" spans="1:21" x14ac:dyDescent="0.25">
      <c r="A10211" t="s">
        <v>46</v>
      </c>
      <c r="B10211">
        <v>4399</v>
      </c>
      <c r="F10211">
        <v>4</v>
      </c>
      <c r="I10211">
        <v>8</v>
      </c>
      <c r="U10211">
        <v>5</v>
      </c>
    </row>
    <row r="10212" spans="1:21" x14ac:dyDescent="0.25">
      <c r="A10212" t="s">
        <v>49</v>
      </c>
      <c r="B10212">
        <v>4399</v>
      </c>
      <c r="E10212">
        <v>6</v>
      </c>
      <c r="F10212">
        <v>6</v>
      </c>
      <c r="I10212">
        <v>5.5</v>
      </c>
      <c r="J10212">
        <v>6</v>
      </c>
      <c r="S10212">
        <v>5.5</v>
      </c>
      <c r="U10212">
        <v>5.5</v>
      </c>
    </row>
    <row r="10213" spans="1:21" x14ac:dyDescent="0.25">
      <c r="A10213" t="s">
        <v>695</v>
      </c>
      <c r="B10213">
        <v>4399</v>
      </c>
      <c r="E10213">
        <v>0</v>
      </c>
      <c r="F10213">
        <v>0</v>
      </c>
      <c r="I10213">
        <v>0</v>
      </c>
      <c r="J10213">
        <v>0</v>
      </c>
      <c r="S10213">
        <v>0</v>
      </c>
      <c r="U10213">
        <v>0</v>
      </c>
    </row>
    <row r="10214" spans="1:21" x14ac:dyDescent="0.25">
      <c r="A10214" t="s">
        <v>48</v>
      </c>
      <c r="B10214">
        <v>4399</v>
      </c>
      <c r="E10214">
        <v>1900</v>
      </c>
      <c r="F10214">
        <v>1900</v>
      </c>
      <c r="I10214">
        <v>1900</v>
      </c>
      <c r="J10214">
        <v>1900</v>
      </c>
      <c r="S10214">
        <v>1900</v>
      </c>
      <c r="U10214">
        <v>1900</v>
      </c>
    </row>
    <row r="10215" spans="1:21" x14ac:dyDescent="0.25">
      <c r="A10215" t="s">
        <v>696</v>
      </c>
      <c r="B10215">
        <v>4399</v>
      </c>
      <c r="E10215">
        <v>3539</v>
      </c>
      <c r="F10215">
        <v>1863</v>
      </c>
      <c r="I10215">
        <v>1863</v>
      </c>
      <c r="J10215">
        <v>3539</v>
      </c>
      <c r="S10215">
        <v>1863</v>
      </c>
      <c r="U10215">
        <v>1863</v>
      </c>
    </row>
    <row r="10216" spans="1:21" x14ac:dyDescent="0.25">
      <c r="A10216" t="s">
        <v>50</v>
      </c>
      <c r="B10216">
        <v>4399</v>
      </c>
      <c r="E10216">
        <v>3539</v>
      </c>
      <c r="F10216">
        <v>1863</v>
      </c>
      <c r="I10216">
        <v>1863</v>
      </c>
      <c r="J10216">
        <v>3539</v>
      </c>
      <c r="S10216">
        <v>1863</v>
      </c>
      <c r="U10216">
        <v>1863</v>
      </c>
    </row>
    <row r="10217" spans="1:21" x14ac:dyDescent="0.25">
      <c r="A10217" t="s">
        <v>697</v>
      </c>
      <c r="B10217">
        <v>4399</v>
      </c>
      <c r="E10217">
        <v>1</v>
      </c>
      <c r="F10217">
        <v>1</v>
      </c>
      <c r="I10217">
        <v>1</v>
      </c>
      <c r="J10217">
        <v>1</v>
      </c>
      <c r="S10217">
        <v>1</v>
      </c>
      <c r="U10217">
        <v>1</v>
      </c>
    </row>
    <row r="10218" spans="1:21" x14ac:dyDescent="0.25">
      <c r="A10218" t="s">
        <v>51</v>
      </c>
      <c r="B10218">
        <v>4399</v>
      </c>
      <c r="E10218">
        <v>0</v>
      </c>
      <c r="F10218">
        <v>0</v>
      </c>
      <c r="I10218">
        <v>0</v>
      </c>
      <c r="J10218">
        <v>0</v>
      </c>
      <c r="S10218">
        <v>0</v>
      </c>
      <c r="U10218">
        <v>0</v>
      </c>
    </row>
    <row r="10219" spans="1:21" x14ac:dyDescent="0.25">
      <c r="A10219" t="s">
        <v>53</v>
      </c>
      <c r="B10219">
        <v>4399</v>
      </c>
      <c r="E10219">
        <v>0</v>
      </c>
      <c r="F10219">
        <v>0</v>
      </c>
      <c r="I10219">
        <v>0</v>
      </c>
      <c r="J10219">
        <v>0</v>
      </c>
      <c r="S10219">
        <v>0</v>
      </c>
      <c r="U10219">
        <v>0</v>
      </c>
    </row>
    <row r="10220" spans="1:21" x14ac:dyDescent="0.25">
      <c r="A10220" t="s">
        <v>54</v>
      </c>
      <c r="B10220">
        <v>4399</v>
      </c>
      <c r="E10220">
        <v>0</v>
      </c>
      <c r="F10220">
        <v>0</v>
      </c>
      <c r="I10220">
        <v>0</v>
      </c>
      <c r="J10220">
        <v>0</v>
      </c>
      <c r="S10220">
        <v>0</v>
      </c>
      <c r="U10220">
        <v>0</v>
      </c>
    </row>
    <row r="10221" spans="1:21" x14ac:dyDescent="0.25">
      <c r="A10221" t="s">
        <v>55</v>
      </c>
      <c r="B10221">
        <v>4399</v>
      </c>
      <c r="E10221">
        <v>0</v>
      </c>
      <c r="F10221">
        <v>0</v>
      </c>
      <c r="I10221">
        <v>0</v>
      </c>
      <c r="J10221">
        <v>0</v>
      </c>
      <c r="S10221">
        <v>0</v>
      </c>
      <c r="U10221">
        <v>0</v>
      </c>
    </row>
    <row r="10222" spans="1:21" x14ac:dyDescent="0.25">
      <c r="A10222" t="s">
        <v>56</v>
      </c>
      <c r="B10222">
        <v>4399</v>
      </c>
      <c r="E10222">
        <v>0.92</v>
      </c>
      <c r="F10222">
        <v>0.92</v>
      </c>
      <c r="I10222">
        <v>0.92</v>
      </c>
      <c r="J10222">
        <v>0.92</v>
      </c>
      <c r="S10222">
        <v>0.92</v>
      </c>
      <c r="U10222">
        <v>0.92</v>
      </c>
    </row>
    <row r="10223" spans="1:21" x14ac:dyDescent="0.25">
      <c r="A10223" t="s">
        <v>57</v>
      </c>
      <c r="B10223">
        <v>4399</v>
      </c>
      <c r="E10223">
        <v>100</v>
      </c>
      <c r="F10223">
        <v>100</v>
      </c>
      <c r="I10223">
        <v>100</v>
      </c>
      <c r="J10223">
        <v>100</v>
      </c>
      <c r="S10223">
        <v>100</v>
      </c>
      <c r="U10223">
        <v>100</v>
      </c>
    </row>
    <row r="10224" spans="1:21" x14ac:dyDescent="0.25">
      <c r="A10224" t="s">
        <v>58</v>
      </c>
      <c r="B10224">
        <v>4399</v>
      </c>
      <c r="E10224">
        <v>2</v>
      </c>
      <c r="F10224">
        <v>2</v>
      </c>
      <c r="I10224">
        <v>2</v>
      </c>
      <c r="J10224">
        <v>2</v>
      </c>
      <c r="S10224">
        <v>2</v>
      </c>
      <c r="U10224">
        <v>2</v>
      </c>
    </row>
    <row r="10225" spans="1:21" x14ac:dyDescent="0.25">
      <c r="A10225" t="s">
        <v>59</v>
      </c>
      <c r="B10225">
        <v>4399</v>
      </c>
      <c r="E10225">
        <v>0</v>
      </c>
      <c r="F10225">
        <v>0</v>
      </c>
      <c r="I10225">
        <v>0</v>
      </c>
      <c r="J10225">
        <v>0</v>
      </c>
      <c r="S10225">
        <v>0</v>
      </c>
      <c r="U10225">
        <v>0</v>
      </c>
    </row>
    <row r="10226" spans="1:21" x14ac:dyDescent="0.25">
      <c r="A10226" t="s">
        <v>698</v>
      </c>
      <c r="B10226">
        <v>4399</v>
      </c>
      <c r="E10226">
        <v>0</v>
      </c>
      <c r="J10226">
        <v>0</v>
      </c>
      <c r="S10226">
        <v>0</v>
      </c>
    </row>
    <row r="10227" spans="1:21" x14ac:dyDescent="0.25">
      <c r="A10227" t="s">
        <v>677</v>
      </c>
      <c r="B10227">
        <v>4399</v>
      </c>
      <c r="E10227">
        <v>577</v>
      </c>
      <c r="J10227">
        <v>435</v>
      </c>
      <c r="S10227">
        <v>289</v>
      </c>
    </row>
    <row r="10228" spans="1:21" x14ac:dyDescent="0.25">
      <c r="A10228" t="s">
        <v>78</v>
      </c>
      <c r="B10228">
        <v>4399</v>
      </c>
      <c r="E10228">
        <v>13.1</v>
      </c>
      <c r="J10228">
        <v>9.9</v>
      </c>
      <c r="S10228">
        <v>6.6</v>
      </c>
    </row>
    <row r="10229" spans="1:21" x14ac:dyDescent="0.25">
      <c r="A10229" t="s">
        <v>699</v>
      </c>
      <c r="B10229">
        <v>4399</v>
      </c>
      <c r="F10229">
        <v>0</v>
      </c>
      <c r="J10229">
        <v>0</v>
      </c>
      <c r="U10229">
        <v>0</v>
      </c>
    </row>
    <row r="10230" spans="1:21" x14ac:dyDescent="0.25">
      <c r="A10230" t="s">
        <v>700</v>
      </c>
      <c r="B10230">
        <v>4399</v>
      </c>
      <c r="E10230">
        <v>0</v>
      </c>
      <c r="F10230">
        <v>1</v>
      </c>
      <c r="I10230">
        <v>0</v>
      </c>
      <c r="J10230">
        <v>0</v>
      </c>
      <c r="S10230">
        <v>0</v>
      </c>
      <c r="U10230">
        <v>1</v>
      </c>
    </row>
    <row r="10231" spans="1:21" x14ac:dyDescent="0.25">
      <c r="A10231" t="s">
        <v>701</v>
      </c>
      <c r="B10231">
        <v>4399</v>
      </c>
      <c r="E10231">
        <v>0</v>
      </c>
      <c r="F10231">
        <v>0</v>
      </c>
      <c r="I10231">
        <v>0</v>
      </c>
      <c r="J10231">
        <v>0</v>
      </c>
      <c r="S10231">
        <v>0</v>
      </c>
      <c r="U10231">
        <v>0</v>
      </c>
    </row>
    <row r="10232" spans="1:21" x14ac:dyDescent="0.25">
      <c r="A10232" t="s">
        <v>52</v>
      </c>
      <c r="B10232">
        <v>4399</v>
      </c>
      <c r="E10232">
        <v>1</v>
      </c>
      <c r="F10232">
        <v>1</v>
      </c>
      <c r="I10232">
        <v>1</v>
      </c>
      <c r="J10232">
        <v>1</v>
      </c>
      <c r="S10232">
        <v>1</v>
      </c>
      <c r="U10232">
        <v>1</v>
      </c>
    </row>
    <row r="10233" spans="1:21" x14ac:dyDescent="0.25">
      <c r="A10233" t="s">
        <v>702</v>
      </c>
      <c r="B10233">
        <v>4399</v>
      </c>
      <c r="E10233">
        <v>60</v>
      </c>
      <c r="F10233">
        <v>9</v>
      </c>
      <c r="I10233">
        <v>15</v>
      </c>
      <c r="J10233">
        <v>60</v>
      </c>
      <c r="S10233">
        <v>15</v>
      </c>
      <c r="U10233">
        <v>9</v>
      </c>
    </row>
    <row r="10234" spans="1:21" x14ac:dyDescent="0.25">
      <c r="A10234" t="s">
        <v>43</v>
      </c>
      <c r="B10234">
        <v>4399</v>
      </c>
      <c r="E10234">
        <v>35</v>
      </c>
      <c r="F10234">
        <v>26</v>
      </c>
      <c r="I10234">
        <v>80</v>
      </c>
      <c r="J10234">
        <v>35</v>
      </c>
      <c r="S10234">
        <v>80</v>
      </c>
      <c r="U10234">
        <v>26</v>
      </c>
    </row>
    <row r="10235" spans="1:21" x14ac:dyDescent="0.25">
      <c r="A10235" t="s">
        <v>44</v>
      </c>
      <c r="B10235">
        <v>4399</v>
      </c>
      <c r="E10235">
        <v>5</v>
      </c>
      <c r="F10235">
        <v>20</v>
      </c>
      <c r="I10235">
        <v>50</v>
      </c>
      <c r="J10235">
        <v>5</v>
      </c>
      <c r="S10235">
        <v>50</v>
      </c>
      <c r="U10235">
        <v>20</v>
      </c>
    </row>
    <row r="10236" spans="1:21" x14ac:dyDescent="0.25">
      <c r="A10236" t="s">
        <v>47</v>
      </c>
      <c r="B10236">
        <v>4399</v>
      </c>
      <c r="E10236">
        <v>4</v>
      </c>
      <c r="F10236">
        <v>4</v>
      </c>
      <c r="I10236">
        <v>3</v>
      </c>
      <c r="J10236">
        <v>8</v>
      </c>
      <c r="S10236">
        <v>5</v>
      </c>
      <c r="U10236">
        <v>5</v>
      </c>
    </row>
    <row r="10237" spans="1:21" x14ac:dyDescent="0.25">
      <c r="A10237" t="s">
        <v>703</v>
      </c>
      <c r="B10237">
        <v>4399</v>
      </c>
      <c r="E10237">
        <v>0</v>
      </c>
      <c r="F10237">
        <v>0</v>
      </c>
      <c r="I10237">
        <v>0</v>
      </c>
      <c r="J10237">
        <v>0</v>
      </c>
      <c r="S10237">
        <v>0</v>
      </c>
      <c r="U10237">
        <v>0</v>
      </c>
    </row>
    <row r="10238" spans="1:21" x14ac:dyDescent="0.25">
      <c r="A10238" t="s">
        <v>704</v>
      </c>
      <c r="B10238">
        <v>4399</v>
      </c>
      <c r="E10238">
        <v>0</v>
      </c>
      <c r="F10238">
        <v>0</v>
      </c>
      <c r="I10238">
        <v>0</v>
      </c>
      <c r="J10238">
        <v>0</v>
      </c>
      <c r="S10238">
        <v>0</v>
      </c>
      <c r="U10238">
        <v>0</v>
      </c>
    </row>
    <row r="10239" spans="1:21" x14ac:dyDescent="0.25">
      <c r="A10239" t="s">
        <v>705</v>
      </c>
      <c r="B10239">
        <v>4399</v>
      </c>
      <c r="E10239">
        <v>0</v>
      </c>
      <c r="F10239">
        <v>0</v>
      </c>
      <c r="I10239">
        <v>0</v>
      </c>
      <c r="J10239">
        <v>0</v>
      </c>
      <c r="S10239">
        <v>0</v>
      </c>
      <c r="U10239">
        <v>0</v>
      </c>
    </row>
    <row r="10240" spans="1:21" x14ac:dyDescent="0.25">
      <c r="A10240" t="s">
        <v>706</v>
      </c>
      <c r="B10240">
        <v>4399</v>
      </c>
      <c r="E10240">
        <v>0</v>
      </c>
      <c r="F10240">
        <v>0</v>
      </c>
      <c r="I10240">
        <v>0</v>
      </c>
      <c r="J10240">
        <v>0</v>
      </c>
      <c r="S10240">
        <v>0</v>
      </c>
      <c r="U10240">
        <v>0</v>
      </c>
    </row>
    <row r="10241" spans="1:21" x14ac:dyDescent="0.25">
      <c r="A10241" t="s">
        <v>707</v>
      </c>
      <c r="B10241">
        <v>4399</v>
      </c>
      <c r="E10241">
        <v>1</v>
      </c>
      <c r="F10241">
        <v>1</v>
      </c>
      <c r="I10241">
        <v>2</v>
      </c>
      <c r="J10241">
        <v>1</v>
      </c>
      <c r="S10241">
        <v>2</v>
      </c>
      <c r="U10241">
        <v>1</v>
      </c>
    </row>
    <row r="10242" spans="1:21" x14ac:dyDescent="0.25">
      <c r="A10242" t="s">
        <v>708</v>
      </c>
      <c r="B10242">
        <v>4399</v>
      </c>
      <c r="E10242">
        <v>5</v>
      </c>
      <c r="F10242">
        <v>20</v>
      </c>
      <c r="I10242">
        <v>5</v>
      </c>
      <c r="J10242">
        <v>5</v>
      </c>
      <c r="S10242">
        <v>5</v>
      </c>
      <c r="U10242">
        <v>20</v>
      </c>
    </row>
    <row r="10243" spans="1:21" x14ac:dyDescent="0.25">
      <c r="A10243" t="s">
        <v>709</v>
      </c>
      <c r="B10243">
        <v>4399</v>
      </c>
      <c r="E10243">
        <v>30</v>
      </c>
      <c r="F10243">
        <v>6</v>
      </c>
      <c r="I10243">
        <v>40</v>
      </c>
      <c r="J10243">
        <v>30</v>
      </c>
      <c r="S10243">
        <v>40</v>
      </c>
      <c r="U10243">
        <v>6</v>
      </c>
    </row>
    <row r="10244" spans="1:21" x14ac:dyDescent="0.25">
      <c r="A10244" t="s">
        <v>710</v>
      </c>
      <c r="B10244">
        <v>4399</v>
      </c>
      <c r="E10244">
        <v>3</v>
      </c>
      <c r="F10244">
        <v>3</v>
      </c>
      <c r="I10244">
        <v>1</v>
      </c>
      <c r="J10244">
        <v>3</v>
      </c>
      <c r="S10244">
        <v>1</v>
      </c>
      <c r="U10244">
        <v>3</v>
      </c>
    </row>
    <row r="10245" spans="1:21" x14ac:dyDescent="0.25">
      <c r="A10245" t="s">
        <v>711</v>
      </c>
      <c r="B10245">
        <v>4399</v>
      </c>
      <c r="E10245">
        <v>0</v>
      </c>
      <c r="F10245">
        <v>0</v>
      </c>
      <c r="I10245">
        <v>0</v>
      </c>
      <c r="J10245">
        <v>0</v>
      </c>
      <c r="S10245">
        <v>0</v>
      </c>
      <c r="U10245">
        <v>0</v>
      </c>
    </row>
    <row r="10246" spans="1:21" x14ac:dyDescent="0.25">
      <c r="A10246" t="s">
        <v>712</v>
      </c>
      <c r="B10246">
        <v>4399</v>
      </c>
      <c r="E10246">
        <v>0</v>
      </c>
      <c r="F10246">
        <v>0</v>
      </c>
      <c r="I10246">
        <v>0</v>
      </c>
      <c r="J10246">
        <v>0</v>
      </c>
      <c r="S10246">
        <v>0</v>
      </c>
      <c r="U10246">
        <v>0</v>
      </c>
    </row>
    <row r="10247" spans="1:21" x14ac:dyDescent="0.25">
      <c r="A10247" t="s">
        <v>713</v>
      </c>
      <c r="B10247">
        <v>4399</v>
      </c>
      <c r="E10247">
        <v>0</v>
      </c>
      <c r="F10247">
        <v>0</v>
      </c>
      <c r="I10247">
        <v>0</v>
      </c>
      <c r="J10247">
        <v>0</v>
      </c>
      <c r="S10247">
        <v>0</v>
      </c>
      <c r="U10247">
        <v>0</v>
      </c>
    </row>
    <row r="10248" spans="1:21" x14ac:dyDescent="0.25">
      <c r="A10248" t="s">
        <v>714</v>
      </c>
      <c r="B10248">
        <v>4399</v>
      </c>
      <c r="I10248">
        <v>50</v>
      </c>
      <c r="S10248">
        <v>50</v>
      </c>
    </row>
    <row r="10249" spans="1:21" x14ac:dyDescent="0.25">
      <c r="A10249" t="s">
        <v>715</v>
      </c>
      <c r="B10249">
        <v>4399</v>
      </c>
      <c r="I10249">
        <v>30</v>
      </c>
      <c r="S10249">
        <v>30</v>
      </c>
    </row>
    <row r="10250" spans="1:21" x14ac:dyDescent="0.25">
      <c r="A10250" t="s">
        <v>716</v>
      </c>
      <c r="B10250">
        <v>4399</v>
      </c>
      <c r="I10250">
        <v>3</v>
      </c>
      <c r="S10250">
        <v>3</v>
      </c>
    </row>
    <row r="10251" spans="1:21" x14ac:dyDescent="0.25">
      <c r="A10251" t="s">
        <v>717</v>
      </c>
      <c r="B10251">
        <v>4399</v>
      </c>
      <c r="I10251">
        <v>0</v>
      </c>
      <c r="S10251">
        <v>0</v>
      </c>
    </row>
    <row r="10252" spans="1:21" x14ac:dyDescent="0.25">
      <c r="A10252" t="s">
        <v>718</v>
      </c>
      <c r="B10252">
        <v>4399</v>
      </c>
      <c r="E10252">
        <v>0</v>
      </c>
      <c r="J10252">
        <v>0</v>
      </c>
      <c r="S10252">
        <v>0</v>
      </c>
    </row>
    <row r="10253" spans="1:21" x14ac:dyDescent="0.25">
      <c r="A10253" t="s">
        <v>405</v>
      </c>
      <c r="B10253">
        <v>4399</v>
      </c>
      <c r="E10253">
        <v>0</v>
      </c>
    </row>
    <row r="10254" spans="1:21" x14ac:dyDescent="0.25">
      <c r="A10254" t="s">
        <v>719</v>
      </c>
      <c r="B10254">
        <v>4399</v>
      </c>
      <c r="E10254">
        <v>0</v>
      </c>
      <c r="F10254">
        <v>0</v>
      </c>
      <c r="I10254">
        <v>0</v>
      </c>
      <c r="J10254">
        <v>0</v>
      </c>
      <c r="S10254">
        <v>0</v>
      </c>
      <c r="U10254">
        <v>0</v>
      </c>
    </row>
    <row r="10255" spans="1:21" x14ac:dyDescent="0.25">
      <c r="A10255" t="s">
        <v>34</v>
      </c>
      <c r="B10255">
        <v>4400</v>
      </c>
      <c r="D10255">
        <v>4350</v>
      </c>
      <c r="E10255">
        <v>4350</v>
      </c>
      <c r="F10255">
        <v>4350</v>
      </c>
      <c r="I10255">
        <v>4450</v>
      </c>
      <c r="J10255">
        <v>4450</v>
      </c>
      <c r="K10255">
        <v>4450</v>
      </c>
      <c r="N10255">
        <v>4406</v>
      </c>
      <c r="O10255">
        <v>4406</v>
      </c>
      <c r="P10255">
        <v>4406</v>
      </c>
      <c r="S10255">
        <v>3700</v>
      </c>
      <c r="T10255">
        <v>3700</v>
      </c>
      <c r="U10255">
        <v>3700</v>
      </c>
    </row>
    <row r="10256" spans="1:21" x14ac:dyDescent="0.25">
      <c r="A10256" t="s">
        <v>35</v>
      </c>
      <c r="B10256">
        <v>4400</v>
      </c>
      <c r="D10256">
        <v>4406</v>
      </c>
      <c r="E10256">
        <v>4450</v>
      </c>
      <c r="F10256">
        <v>3700</v>
      </c>
      <c r="I10256">
        <v>3700</v>
      </c>
      <c r="J10256">
        <v>4350</v>
      </c>
      <c r="K10256">
        <v>4406</v>
      </c>
      <c r="N10256">
        <v>4450</v>
      </c>
      <c r="O10256">
        <v>3700</v>
      </c>
      <c r="P10256">
        <v>4350</v>
      </c>
      <c r="S10256">
        <v>4350</v>
      </c>
      <c r="T10256">
        <v>4406</v>
      </c>
      <c r="U10256">
        <v>4450</v>
      </c>
    </row>
    <row r="10257" spans="1:21" x14ac:dyDescent="0.25">
      <c r="A10257" t="s">
        <v>36</v>
      </c>
      <c r="B10257">
        <v>4400</v>
      </c>
      <c r="D10257">
        <v>1</v>
      </c>
      <c r="E10257">
        <v>2</v>
      </c>
      <c r="F10257">
        <v>0</v>
      </c>
      <c r="I10257">
        <v>1</v>
      </c>
      <c r="J10257">
        <v>2</v>
      </c>
      <c r="K10257">
        <v>0</v>
      </c>
      <c r="N10257">
        <v>1</v>
      </c>
      <c r="O10257">
        <v>2</v>
      </c>
      <c r="P10257">
        <v>0</v>
      </c>
      <c r="S10257">
        <v>1</v>
      </c>
      <c r="T10257">
        <v>2</v>
      </c>
      <c r="U10257">
        <v>0</v>
      </c>
    </row>
    <row r="10258" spans="1:21" x14ac:dyDescent="0.25">
      <c r="A10258" t="s">
        <v>37</v>
      </c>
      <c r="B10258">
        <v>4400</v>
      </c>
      <c r="D10258">
        <v>0</v>
      </c>
      <c r="E10258">
        <v>2</v>
      </c>
      <c r="I10258">
        <v>0</v>
      </c>
      <c r="J10258">
        <v>2</v>
      </c>
      <c r="N10258">
        <v>0</v>
      </c>
      <c r="O10258">
        <v>2</v>
      </c>
      <c r="S10258">
        <v>0</v>
      </c>
      <c r="T10258">
        <v>2</v>
      </c>
    </row>
    <row r="10259" spans="1:21" x14ac:dyDescent="0.25">
      <c r="A10259" t="s">
        <v>38</v>
      </c>
      <c r="B10259">
        <v>4400</v>
      </c>
      <c r="D10259">
        <v>12</v>
      </c>
      <c r="E10259">
        <v>12</v>
      </c>
      <c r="F10259">
        <v>12</v>
      </c>
      <c r="I10259">
        <v>12</v>
      </c>
      <c r="J10259">
        <v>12</v>
      </c>
      <c r="K10259">
        <v>12</v>
      </c>
      <c r="N10259">
        <v>12</v>
      </c>
      <c r="O10259">
        <v>12</v>
      </c>
      <c r="P10259">
        <v>12</v>
      </c>
      <c r="S10259">
        <v>12</v>
      </c>
      <c r="T10259">
        <v>12</v>
      </c>
      <c r="U10259">
        <v>12</v>
      </c>
    </row>
    <row r="10260" spans="1:21" x14ac:dyDescent="0.25">
      <c r="A10260" t="s">
        <v>39</v>
      </c>
      <c r="B10260">
        <v>4400</v>
      </c>
      <c r="D10260">
        <v>315</v>
      </c>
      <c r="I10260">
        <v>260</v>
      </c>
      <c r="N10260">
        <v>260</v>
      </c>
      <c r="S10260">
        <v>260</v>
      </c>
    </row>
    <row r="10261" spans="1:21" x14ac:dyDescent="0.25">
      <c r="A10261" t="s">
        <v>694</v>
      </c>
      <c r="B10261">
        <v>4400</v>
      </c>
      <c r="D10261">
        <v>25</v>
      </c>
      <c r="I10261">
        <v>25</v>
      </c>
      <c r="N10261">
        <v>25</v>
      </c>
      <c r="S10261">
        <v>25</v>
      </c>
    </row>
    <row r="10262" spans="1:21" x14ac:dyDescent="0.25">
      <c r="A10262" t="s">
        <v>40</v>
      </c>
      <c r="B10262">
        <v>4400</v>
      </c>
      <c r="D10262">
        <v>1</v>
      </c>
      <c r="I10262">
        <v>1</v>
      </c>
      <c r="N10262">
        <v>1</v>
      </c>
      <c r="S10262">
        <v>1</v>
      </c>
    </row>
    <row r="10263" spans="1:21" x14ac:dyDescent="0.25">
      <c r="A10263" t="s">
        <v>41</v>
      </c>
      <c r="B10263">
        <v>4400</v>
      </c>
    </row>
    <row r="10264" spans="1:21" x14ac:dyDescent="0.25">
      <c r="A10264" t="s">
        <v>42</v>
      </c>
      <c r="B10264">
        <v>4400</v>
      </c>
      <c r="E10264">
        <v>35</v>
      </c>
      <c r="J10264">
        <v>35</v>
      </c>
      <c r="O10264">
        <v>35</v>
      </c>
      <c r="T10264">
        <v>35</v>
      </c>
    </row>
    <row r="10265" spans="1:21" x14ac:dyDescent="0.25">
      <c r="A10265" t="s">
        <v>45</v>
      </c>
      <c r="B10265">
        <v>4400</v>
      </c>
      <c r="D10265">
        <v>7</v>
      </c>
      <c r="E10265">
        <v>4</v>
      </c>
      <c r="I10265">
        <v>3</v>
      </c>
      <c r="J10265">
        <v>8</v>
      </c>
      <c r="N10265">
        <v>1</v>
      </c>
      <c r="O10265">
        <v>6</v>
      </c>
      <c r="S10265">
        <v>5</v>
      </c>
      <c r="T10265">
        <v>2</v>
      </c>
    </row>
    <row r="10266" spans="1:21" x14ac:dyDescent="0.25">
      <c r="A10266" t="s">
        <v>46</v>
      </c>
      <c r="B10266">
        <v>4400</v>
      </c>
      <c r="D10266">
        <v>4</v>
      </c>
      <c r="I10266">
        <v>8</v>
      </c>
    </row>
    <row r="10267" spans="1:21" x14ac:dyDescent="0.25">
      <c r="A10267" t="s">
        <v>49</v>
      </c>
      <c r="B10267">
        <v>4400</v>
      </c>
      <c r="D10267">
        <v>3.5</v>
      </c>
      <c r="E10267">
        <v>3.5</v>
      </c>
      <c r="F10267">
        <v>3</v>
      </c>
      <c r="I10267">
        <v>3.5</v>
      </c>
      <c r="J10267">
        <v>3.5</v>
      </c>
      <c r="K10267">
        <v>3</v>
      </c>
      <c r="N10267">
        <v>3.5</v>
      </c>
      <c r="O10267">
        <v>3.5</v>
      </c>
      <c r="P10267">
        <v>3</v>
      </c>
      <c r="S10267">
        <v>3.5</v>
      </c>
      <c r="T10267">
        <v>3.5</v>
      </c>
      <c r="U10267">
        <v>3</v>
      </c>
    </row>
    <row r="10268" spans="1:21" x14ac:dyDescent="0.25">
      <c r="A10268" t="s">
        <v>695</v>
      </c>
      <c r="B10268">
        <v>4400</v>
      </c>
      <c r="D10268">
        <v>-2.5</v>
      </c>
      <c r="E10268">
        <v>-2.5</v>
      </c>
      <c r="F10268">
        <v>-1</v>
      </c>
      <c r="I10268">
        <v>-2.5</v>
      </c>
      <c r="J10268">
        <v>-2.5</v>
      </c>
      <c r="K10268">
        <v>-1</v>
      </c>
      <c r="N10268">
        <v>-2.5</v>
      </c>
      <c r="O10268">
        <v>-2.5</v>
      </c>
      <c r="P10268">
        <v>-1</v>
      </c>
      <c r="S10268">
        <v>-2.5</v>
      </c>
      <c r="T10268">
        <v>-2.5</v>
      </c>
      <c r="U10268">
        <v>-1</v>
      </c>
    </row>
    <row r="10269" spans="1:21" x14ac:dyDescent="0.25">
      <c r="A10269" t="s">
        <v>48</v>
      </c>
      <c r="B10269">
        <v>4400</v>
      </c>
      <c r="D10269">
        <v>1900</v>
      </c>
      <c r="E10269">
        <v>1900</v>
      </c>
      <c r="F10269">
        <v>1900</v>
      </c>
      <c r="I10269">
        <v>1900</v>
      </c>
      <c r="J10269">
        <v>1900</v>
      </c>
      <c r="K10269">
        <v>1900</v>
      </c>
      <c r="N10269">
        <v>1900</v>
      </c>
      <c r="O10269">
        <v>1900</v>
      </c>
      <c r="P10269">
        <v>1900</v>
      </c>
      <c r="S10269">
        <v>1900</v>
      </c>
      <c r="T10269">
        <v>1900</v>
      </c>
      <c r="U10269">
        <v>1900</v>
      </c>
    </row>
    <row r="10270" spans="1:21" x14ac:dyDescent="0.25">
      <c r="A10270" t="s">
        <v>696</v>
      </c>
      <c r="B10270">
        <v>4400</v>
      </c>
      <c r="D10270">
        <v>1770</v>
      </c>
      <c r="E10270">
        <v>3415</v>
      </c>
      <c r="F10270">
        <v>0</v>
      </c>
      <c r="I10270">
        <v>1770</v>
      </c>
      <c r="J10270">
        <v>3458</v>
      </c>
      <c r="K10270">
        <v>0</v>
      </c>
      <c r="N10270">
        <v>1770</v>
      </c>
      <c r="O10270">
        <v>3479</v>
      </c>
      <c r="P10270">
        <v>0</v>
      </c>
      <c r="S10270">
        <v>1770</v>
      </c>
      <c r="T10270">
        <v>3444</v>
      </c>
      <c r="U10270">
        <v>0</v>
      </c>
    </row>
    <row r="10271" spans="1:21" x14ac:dyDescent="0.25">
      <c r="A10271" t="s">
        <v>50</v>
      </c>
      <c r="B10271">
        <v>4400</v>
      </c>
      <c r="D10271">
        <v>509</v>
      </c>
      <c r="E10271">
        <v>3415</v>
      </c>
      <c r="F10271">
        <v>0</v>
      </c>
      <c r="I10271">
        <v>613</v>
      </c>
      <c r="J10271">
        <v>3458</v>
      </c>
      <c r="K10271">
        <v>0</v>
      </c>
      <c r="N10271">
        <v>1770</v>
      </c>
      <c r="O10271">
        <v>3479</v>
      </c>
      <c r="P10271">
        <v>0</v>
      </c>
      <c r="S10271">
        <v>1770</v>
      </c>
      <c r="T10271">
        <v>3444</v>
      </c>
      <c r="U10271">
        <v>0</v>
      </c>
    </row>
    <row r="10272" spans="1:21" x14ac:dyDescent="0.25">
      <c r="A10272" t="s">
        <v>697</v>
      </c>
      <c r="B10272">
        <v>4400</v>
      </c>
      <c r="D10272">
        <v>1</v>
      </c>
      <c r="E10272">
        <v>1</v>
      </c>
      <c r="F10272">
        <v>1</v>
      </c>
      <c r="I10272">
        <v>1</v>
      </c>
      <c r="J10272">
        <v>1</v>
      </c>
      <c r="K10272">
        <v>1</v>
      </c>
      <c r="N10272">
        <v>1</v>
      </c>
      <c r="O10272">
        <v>1</v>
      </c>
      <c r="P10272">
        <v>1</v>
      </c>
      <c r="S10272">
        <v>1</v>
      </c>
      <c r="T10272">
        <v>1</v>
      </c>
      <c r="U10272">
        <v>1</v>
      </c>
    </row>
    <row r="10273" spans="1:21" x14ac:dyDescent="0.25">
      <c r="A10273" t="s">
        <v>51</v>
      </c>
      <c r="B10273">
        <v>4400</v>
      </c>
      <c r="D10273">
        <v>0</v>
      </c>
      <c r="E10273">
        <v>34</v>
      </c>
      <c r="F10273">
        <v>0</v>
      </c>
      <c r="I10273">
        <v>0</v>
      </c>
      <c r="J10273">
        <v>18</v>
      </c>
      <c r="K10273">
        <v>0</v>
      </c>
      <c r="N10273">
        <v>0</v>
      </c>
      <c r="O10273">
        <v>11</v>
      </c>
      <c r="P10273">
        <v>0</v>
      </c>
      <c r="S10273">
        <v>0</v>
      </c>
      <c r="T10273">
        <v>25</v>
      </c>
      <c r="U10273">
        <v>0</v>
      </c>
    </row>
    <row r="10274" spans="1:21" x14ac:dyDescent="0.25">
      <c r="A10274" t="s">
        <v>53</v>
      </c>
      <c r="B10274">
        <v>4400</v>
      </c>
      <c r="D10274">
        <v>62</v>
      </c>
      <c r="E10274">
        <v>250</v>
      </c>
      <c r="F10274">
        <v>77</v>
      </c>
      <c r="I10274">
        <v>102</v>
      </c>
      <c r="J10274">
        <v>374</v>
      </c>
      <c r="K10274">
        <v>69</v>
      </c>
      <c r="N10274">
        <v>53</v>
      </c>
      <c r="O10274">
        <v>723</v>
      </c>
      <c r="P10274">
        <v>91</v>
      </c>
      <c r="S10274">
        <v>88</v>
      </c>
      <c r="T10274">
        <v>395</v>
      </c>
      <c r="U10274">
        <v>88</v>
      </c>
    </row>
    <row r="10275" spans="1:21" x14ac:dyDescent="0.25">
      <c r="A10275" t="s">
        <v>54</v>
      </c>
      <c r="B10275">
        <v>4400</v>
      </c>
      <c r="D10275">
        <v>0</v>
      </c>
      <c r="E10275">
        <v>0</v>
      </c>
      <c r="F10275">
        <v>0</v>
      </c>
      <c r="I10275">
        <v>0</v>
      </c>
      <c r="J10275">
        <v>0</v>
      </c>
      <c r="K10275">
        <v>0</v>
      </c>
      <c r="N10275">
        <v>0</v>
      </c>
      <c r="O10275">
        <v>0</v>
      </c>
      <c r="P10275">
        <v>0</v>
      </c>
      <c r="S10275">
        <v>0</v>
      </c>
      <c r="T10275">
        <v>0</v>
      </c>
      <c r="U10275">
        <v>0</v>
      </c>
    </row>
    <row r="10276" spans="1:21" x14ac:dyDescent="0.25">
      <c r="A10276" t="s">
        <v>55</v>
      </c>
      <c r="B10276">
        <v>4400</v>
      </c>
      <c r="D10276">
        <v>0</v>
      </c>
      <c r="E10276">
        <v>0</v>
      </c>
      <c r="F10276">
        <v>0</v>
      </c>
      <c r="I10276">
        <v>0</v>
      </c>
      <c r="J10276">
        <v>0</v>
      </c>
      <c r="K10276">
        <v>0</v>
      </c>
      <c r="N10276">
        <v>0</v>
      </c>
      <c r="O10276">
        <v>0</v>
      </c>
      <c r="P10276">
        <v>0</v>
      </c>
      <c r="S10276">
        <v>0</v>
      </c>
      <c r="T10276">
        <v>0</v>
      </c>
      <c r="U10276">
        <v>0</v>
      </c>
    </row>
    <row r="10277" spans="1:21" x14ac:dyDescent="0.25">
      <c r="A10277" t="s">
        <v>56</v>
      </c>
      <c r="B10277">
        <v>4400</v>
      </c>
      <c r="D10277">
        <v>0.92</v>
      </c>
      <c r="E10277">
        <v>0.92</v>
      </c>
      <c r="F10277">
        <v>0.92</v>
      </c>
      <c r="I10277">
        <v>0.92</v>
      </c>
      <c r="J10277">
        <v>0.92</v>
      </c>
      <c r="K10277">
        <v>0.92</v>
      </c>
      <c r="N10277">
        <v>0.92</v>
      </c>
      <c r="O10277">
        <v>0.92</v>
      </c>
      <c r="P10277">
        <v>0.92</v>
      </c>
      <c r="S10277">
        <v>0.92</v>
      </c>
      <c r="T10277">
        <v>0.92</v>
      </c>
      <c r="U10277">
        <v>0.92</v>
      </c>
    </row>
    <row r="10278" spans="1:21" x14ac:dyDescent="0.25">
      <c r="A10278" t="s">
        <v>57</v>
      </c>
      <c r="B10278">
        <v>4400</v>
      </c>
      <c r="D10278">
        <v>100</v>
      </c>
      <c r="E10278">
        <v>100</v>
      </c>
      <c r="F10278">
        <v>100</v>
      </c>
      <c r="I10278">
        <v>100</v>
      </c>
      <c r="J10278">
        <v>100</v>
      </c>
      <c r="K10278">
        <v>100</v>
      </c>
      <c r="N10278">
        <v>100</v>
      </c>
      <c r="O10278">
        <v>100</v>
      </c>
      <c r="P10278">
        <v>100</v>
      </c>
      <c r="S10278">
        <v>100</v>
      </c>
      <c r="T10278">
        <v>100</v>
      </c>
      <c r="U10278">
        <v>100</v>
      </c>
    </row>
    <row r="10279" spans="1:21" x14ac:dyDescent="0.25">
      <c r="A10279" t="s">
        <v>58</v>
      </c>
      <c r="B10279">
        <v>4400</v>
      </c>
      <c r="D10279">
        <v>2</v>
      </c>
      <c r="E10279">
        <v>2</v>
      </c>
      <c r="F10279">
        <v>2</v>
      </c>
      <c r="I10279">
        <v>2</v>
      </c>
      <c r="J10279">
        <v>2</v>
      </c>
      <c r="K10279">
        <v>2</v>
      </c>
      <c r="N10279">
        <v>2</v>
      </c>
      <c r="O10279">
        <v>2</v>
      </c>
      <c r="P10279">
        <v>2</v>
      </c>
      <c r="S10279">
        <v>2</v>
      </c>
      <c r="T10279">
        <v>2</v>
      </c>
      <c r="U10279">
        <v>2</v>
      </c>
    </row>
    <row r="10280" spans="1:21" x14ac:dyDescent="0.25">
      <c r="A10280" t="s">
        <v>59</v>
      </c>
      <c r="B10280">
        <v>4400</v>
      </c>
      <c r="D10280">
        <v>0</v>
      </c>
      <c r="E10280">
        <v>0</v>
      </c>
      <c r="F10280">
        <v>0</v>
      </c>
      <c r="I10280">
        <v>0</v>
      </c>
      <c r="J10280">
        <v>0</v>
      </c>
      <c r="K10280">
        <v>0</v>
      </c>
      <c r="N10280">
        <v>0</v>
      </c>
      <c r="O10280">
        <v>0</v>
      </c>
      <c r="P10280">
        <v>0</v>
      </c>
      <c r="S10280">
        <v>0</v>
      </c>
      <c r="T10280">
        <v>0</v>
      </c>
      <c r="U10280">
        <v>0</v>
      </c>
    </row>
    <row r="10281" spans="1:21" x14ac:dyDescent="0.25">
      <c r="A10281" t="s">
        <v>698</v>
      </c>
      <c r="B10281">
        <v>4400</v>
      </c>
      <c r="E10281">
        <v>0</v>
      </c>
      <c r="J10281">
        <v>0</v>
      </c>
      <c r="O10281">
        <v>0</v>
      </c>
      <c r="T10281">
        <v>0</v>
      </c>
    </row>
    <row r="10282" spans="1:21" x14ac:dyDescent="0.25">
      <c r="A10282" t="s">
        <v>677</v>
      </c>
      <c r="B10282">
        <v>4400</v>
      </c>
      <c r="E10282">
        <v>3981</v>
      </c>
      <c r="J10282">
        <v>2680</v>
      </c>
      <c r="O10282">
        <v>1331</v>
      </c>
      <c r="T10282">
        <v>5270</v>
      </c>
    </row>
    <row r="10283" spans="1:21" x14ac:dyDescent="0.25">
      <c r="A10283" t="s">
        <v>78</v>
      </c>
      <c r="B10283">
        <v>4400</v>
      </c>
      <c r="E10283">
        <v>77.599999999999994</v>
      </c>
      <c r="J10283">
        <v>52.2</v>
      </c>
      <c r="O10283">
        <v>25.9</v>
      </c>
      <c r="T10283">
        <v>102.7</v>
      </c>
    </row>
    <row r="10284" spans="1:21" x14ac:dyDescent="0.25">
      <c r="A10284" t="s">
        <v>699</v>
      </c>
      <c r="B10284">
        <v>4400</v>
      </c>
      <c r="F10284">
        <v>0</v>
      </c>
      <c r="K10284">
        <v>0</v>
      </c>
      <c r="P10284">
        <v>0</v>
      </c>
      <c r="U10284">
        <v>0</v>
      </c>
    </row>
    <row r="10285" spans="1:21" x14ac:dyDescent="0.25">
      <c r="A10285" t="s">
        <v>700</v>
      </c>
      <c r="B10285">
        <v>4400</v>
      </c>
      <c r="D10285">
        <v>0</v>
      </c>
      <c r="E10285">
        <v>0</v>
      </c>
      <c r="F10285">
        <v>1</v>
      </c>
      <c r="I10285">
        <v>0</v>
      </c>
      <c r="J10285">
        <v>0</v>
      </c>
      <c r="K10285">
        <v>1</v>
      </c>
      <c r="N10285">
        <v>0</v>
      </c>
      <c r="O10285">
        <v>0</v>
      </c>
      <c r="P10285">
        <v>1</v>
      </c>
      <c r="S10285">
        <v>0</v>
      </c>
      <c r="T10285">
        <v>0</v>
      </c>
      <c r="U10285">
        <v>1</v>
      </c>
    </row>
    <row r="10286" spans="1:21" x14ac:dyDescent="0.25">
      <c r="A10286" t="s">
        <v>701</v>
      </c>
      <c r="B10286">
        <v>4400</v>
      </c>
      <c r="D10286">
        <v>0</v>
      </c>
      <c r="E10286">
        <v>0</v>
      </c>
      <c r="F10286">
        <v>0</v>
      </c>
      <c r="I10286">
        <v>0</v>
      </c>
      <c r="J10286">
        <v>0</v>
      </c>
      <c r="K10286">
        <v>0</v>
      </c>
      <c r="N10286">
        <v>0</v>
      </c>
      <c r="O10286">
        <v>0</v>
      </c>
      <c r="P10286">
        <v>0</v>
      </c>
      <c r="S10286">
        <v>0</v>
      </c>
      <c r="T10286">
        <v>0</v>
      </c>
      <c r="U10286">
        <v>0</v>
      </c>
    </row>
    <row r="10287" spans="1:21" x14ac:dyDescent="0.25">
      <c r="A10287" t="s">
        <v>52</v>
      </c>
      <c r="B10287">
        <v>4400</v>
      </c>
      <c r="D10287">
        <v>1</v>
      </c>
      <c r="E10287">
        <v>1</v>
      </c>
      <c r="F10287">
        <v>1</v>
      </c>
      <c r="I10287">
        <v>1</v>
      </c>
      <c r="J10287">
        <v>1</v>
      </c>
      <c r="K10287">
        <v>1</v>
      </c>
      <c r="N10287">
        <v>1</v>
      </c>
      <c r="O10287">
        <v>1</v>
      </c>
      <c r="P10287">
        <v>1</v>
      </c>
      <c r="S10287">
        <v>1</v>
      </c>
      <c r="T10287">
        <v>1</v>
      </c>
      <c r="U10287">
        <v>1</v>
      </c>
    </row>
    <row r="10288" spans="1:21" x14ac:dyDescent="0.25">
      <c r="A10288" t="s">
        <v>702</v>
      </c>
      <c r="B10288">
        <v>4400</v>
      </c>
      <c r="D10288">
        <v>15</v>
      </c>
      <c r="E10288">
        <v>60</v>
      </c>
      <c r="F10288">
        <v>9</v>
      </c>
      <c r="I10288">
        <v>15</v>
      </c>
      <c r="J10288">
        <v>60</v>
      </c>
      <c r="K10288">
        <v>9</v>
      </c>
      <c r="N10288">
        <v>15</v>
      </c>
      <c r="O10288">
        <v>60</v>
      </c>
      <c r="P10288">
        <v>9</v>
      </c>
      <c r="S10288">
        <v>15</v>
      </c>
      <c r="T10288">
        <v>60</v>
      </c>
      <c r="U10288">
        <v>9</v>
      </c>
    </row>
    <row r="10289" spans="1:20" x14ac:dyDescent="0.25">
      <c r="A10289" t="s">
        <v>43</v>
      </c>
      <c r="B10289">
        <v>4400</v>
      </c>
      <c r="D10289">
        <v>80</v>
      </c>
      <c r="E10289">
        <v>0</v>
      </c>
      <c r="I10289">
        <v>80</v>
      </c>
      <c r="J10289">
        <v>0</v>
      </c>
      <c r="N10289">
        <v>80</v>
      </c>
      <c r="O10289">
        <v>0</v>
      </c>
      <c r="S10289">
        <v>80</v>
      </c>
      <c r="T10289">
        <v>0</v>
      </c>
    </row>
    <row r="10290" spans="1:20" x14ac:dyDescent="0.25">
      <c r="A10290" t="s">
        <v>44</v>
      </c>
      <c r="B10290">
        <v>4400</v>
      </c>
      <c r="D10290">
        <v>50</v>
      </c>
      <c r="E10290">
        <v>0</v>
      </c>
      <c r="I10290">
        <v>50</v>
      </c>
      <c r="J10290">
        <v>0</v>
      </c>
      <c r="N10290">
        <v>50</v>
      </c>
      <c r="O10290">
        <v>0</v>
      </c>
      <c r="S10290">
        <v>50</v>
      </c>
      <c r="T10290">
        <v>0</v>
      </c>
    </row>
    <row r="10291" spans="1:20" x14ac:dyDescent="0.25">
      <c r="A10291" t="s">
        <v>47</v>
      </c>
      <c r="B10291">
        <v>4400</v>
      </c>
      <c r="D10291">
        <v>7</v>
      </c>
      <c r="E10291">
        <v>4</v>
      </c>
      <c r="I10291">
        <v>3</v>
      </c>
      <c r="J10291">
        <v>8</v>
      </c>
      <c r="N10291">
        <v>1</v>
      </c>
      <c r="O10291">
        <v>6</v>
      </c>
      <c r="S10291">
        <v>5</v>
      </c>
      <c r="T10291">
        <v>2</v>
      </c>
    </row>
    <row r="10292" spans="1:20" x14ac:dyDescent="0.25">
      <c r="A10292" t="s">
        <v>703</v>
      </c>
      <c r="B10292">
        <v>4400</v>
      </c>
      <c r="D10292">
        <v>0</v>
      </c>
      <c r="E10292">
        <v>0</v>
      </c>
      <c r="I10292">
        <v>0</v>
      </c>
      <c r="J10292">
        <v>0</v>
      </c>
      <c r="N10292">
        <v>0</v>
      </c>
      <c r="O10292">
        <v>0</v>
      </c>
      <c r="S10292">
        <v>0</v>
      </c>
      <c r="T10292">
        <v>0</v>
      </c>
    </row>
    <row r="10293" spans="1:20" x14ac:dyDescent="0.25">
      <c r="A10293" t="s">
        <v>704</v>
      </c>
      <c r="B10293">
        <v>4400</v>
      </c>
      <c r="D10293">
        <v>0</v>
      </c>
      <c r="E10293">
        <v>0</v>
      </c>
      <c r="I10293">
        <v>0</v>
      </c>
      <c r="J10293">
        <v>0</v>
      </c>
      <c r="N10293">
        <v>0</v>
      </c>
      <c r="O10293">
        <v>0</v>
      </c>
      <c r="S10293">
        <v>0</v>
      </c>
      <c r="T10293">
        <v>0</v>
      </c>
    </row>
    <row r="10294" spans="1:20" x14ac:dyDescent="0.25">
      <c r="A10294" t="s">
        <v>705</v>
      </c>
      <c r="B10294">
        <v>4400</v>
      </c>
      <c r="D10294">
        <v>0</v>
      </c>
      <c r="E10294">
        <v>0</v>
      </c>
      <c r="I10294">
        <v>0</v>
      </c>
      <c r="J10294">
        <v>0</v>
      </c>
      <c r="N10294">
        <v>0</v>
      </c>
      <c r="O10294">
        <v>0</v>
      </c>
      <c r="S10294">
        <v>0</v>
      </c>
      <c r="T10294">
        <v>0</v>
      </c>
    </row>
    <row r="10295" spans="1:20" x14ac:dyDescent="0.25">
      <c r="A10295" t="s">
        <v>706</v>
      </c>
      <c r="B10295">
        <v>4400</v>
      </c>
      <c r="D10295">
        <v>0</v>
      </c>
      <c r="E10295">
        <v>0</v>
      </c>
      <c r="I10295">
        <v>0</v>
      </c>
      <c r="J10295">
        <v>0</v>
      </c>
      <c r="N10295">
        <v>0</v>
      </c>
      <c r="O10295">
        <v>0</v>
      </c>
      <c r="S10295">
        <v>0</v>
      </c>
      <c r="T10295">
        <v>0</v>
      </c>
    </row>
    <row r="10296" spans="1:20" x14ac:dyDescent="0.25">
      <c r="A10296" t="s">
        <v>707</v>
      </c>
      <c r="B10296">
        <v>4400</v>
      </c>
      <c r="D10296">
        <v>1</v>
      </c>
      <c r="E10296">
        <v>0</v>
      </c>
      <c r="I10296">
        <v>1</v>
      </c>
      <c r="J10296">
        <v>0</v>
      </c>
      <c r="N10296">
        <v>2</v>
      </c>
      <c r="O10296">
        <v>0</v>
      </c>
      <c r="S10296">
        <v>2</v>
      </c>
      <c r="T10296">
        <v>0</v>
      </c>
    </row>
    <row r="10297" spans="1:20" x14ac:dyDescent="0.25">
      <c r="A10297" t="s">
        <v>708</v>
      </c>
      <c r="B10297">
        <v>4400</v>
      </c>
      <c r="D10297">
        <v>50</v>
      </c>
      <c r="I10297">
        <v>50</v>
      </c>
      <c r="N10297">
        <v>5</v>
      </c>
      <c r="S10297">
        <v>5</v>
      </c>
    </row>
    <row r="10298" spans="1:20" x14ac:dyDescent="0.25">
      <c r="A10298" t="s">
        <v>709</v>
      </c>
      <c r="B10298">
        <v>4400</v>
      </c>
      <c r="D10298">
        <v>30</v>
      </c>
      <c r="I10298">
        <v>30</v>
      </c>
      <c r="N10298">
        <v>40</v>
      </c>
      <c r="S10298">
        <v>40</v>
      </c>
    </row>
    <row r="10299" spans="1:20" x14ac:dyDescent="0.25">
      <c r="A10299" t="s">
        <v>710</v>
      </c>
      <c r="B10299">
        <v>4400</v>
      </c>
      <c r="D10299">
        <v>3</v>
      </c>
      <c r="I10299">
        <v>3</v>
      </c>
      <c r="N10299">
        <v>1</v>
      </c>
      <c r="S10299">
        <v>1</v>
      </c>
    </row>
    <row r="10300" spans="1:20" x14ac:dyDescent="0.25">
      <c r="A10300" t="s">
        <v>711</v>
      </c>
      <c r="B10300">
        <v>4400</v>
      </c>
      <c r="D10300">
        <v>0</v>
      </c>
      <c r="I10300">
        <v>0</v>
      </c>
      <c r="N10300">
        <v>0</v>
      </c>
      <c r="S10300">
        <v>0</v>
      </c>
    </row>
    <row r="10301" spans="1:20" x14ac:dyDescent="0.25">
      <c r="A10301" t="s">
        <v>712</v>
      </c>
      <c r="B10301">
        <v>4400</v>
      </c>
      <c r="D10301">
        <v>0</v>
      </c>
      <c r="I10301">
        <v>0</v>
      </c>
      <c r="N10301">
        <v>0</v>
      </c>
      <c r="S10301">
        <v>0</v>
      </c>
    </row>
    <row r="10302" spans="1:20" x14ac:dyDescent="0.25">
      <c r="A10302" t="s">
        <v>713</v>
      </c>
      <c r="B10302">
        <v>4400</v>
      </c>
      <c r="D10302">
        <v>0</v>
      </c>
      <c r="I10302">
        <v>0</v>
      </c>
      <c r="N10302">
        <v>0</v>
      </c>
      <c r="S10302">
        <v>0</v>
      </c>
    </row>
    <row r="10303" spans="1:20" x14ac:dyDescent="0.25">
      <c r="A10303" t="s">
        <v>714</v>
      </c>
      <c r="B10303">
        <v>4400</v>
      </c>
      <c r="N10303">
        <v>50</v>
      </c>
      <c r="S10303">
        <v>50</v>
      </c>
    </row>
    <row r="10304" spans="1:20" x14ac:dyDescent="0.25">
      <c r="A10304" t="s">
        <v>715</v>
      </c>
      <c r="B10304">
        <v>4400</v>
      </c>
      <c r="N10304">
        <v>30</v>
      </c>
      <c r="S10304">
        <v>30</v>
      </c>
    </row>
    <row r="10305" spans="1:21" x14ac:dyDescent="0.25">
      <c r="A10305" t="s">
        <v>716</v>
      </c>
      <c r="B10305">
        <v>4400</v>
      </c>
      <c r="N10305">
        <v>3</v>
      </c>
      <c r="S10305">
        <v>3</v>
      </c>
    </row>
    <row r="10306" spans="1:21" x14ac:dyDescent="0.25">
      <c r="A10306" t="s">
        <v>717</v>
      </c>
      <c r="B10306">
        <v>4400</v>
      </c>
      <c r="N10306">
        <v>0</v>
      </c>
      <c r="S10306">
        <v>0</v>
      </c>
    </row>
    <row r="10307" spans="1:21" x14ac:dyDescent="0.25">
      <c r="A10307" t="s">
        <v>718</v>
      </c>
      <c r="B10307">
        <v>4400</v>
      </c>
      <c r="E10307">
        <v>0</v>
      </c>
      <c r="J10307">
        <v>0</v>
      </c>
      <c r="O10307">
        <v>0</v>
      </c>
      <c r="T10307">
        <v>0</v>
      </c>
    </row>
    <row r="10308" spans="1:21" x14ac:dyDescent="0.25">
      <c r="A10308" t="s">
        <v>405</v>
      </c>
      <c r="B10308">
        <v>4400</v>
      </c>
      <c r="E10308">
        <v>0</v>
      </c>
    </row>
    <row r="10309" spans="1:21" x14ac:dyDescent="0.25">
      <c r="A10309" t="s">
        <v>719</v>
      </c>
      <c r="B10309">
        <v>4400</v>
      </c>
      <c r="D10309">
        <v>67</v>
      </c>
      <c r="E10309">
        <v>356</v>
      </c>
      <c r="F10309">
        <v>0</v>
      </c>
      <c r="I10309">
        <v>111</v>
      </c>
      <c r="J10309">
        <v>482</v>
      </c>
      <c r="K10309">
        <v>0</v>
      </c>
      <c r="N10309">
        <v>58</v>
      </c>
      <c r="O10309">
        <v>885</v>
      </c>
      <c r="P10309">
        <v>0</v>
      </c>
      <c r="S10309">
        <v>96</v>
      </c>
      <c r="T10309">
        <v>525</v>
      </c>
      <c r="U10309">
        <v>0</v>
      </c>
    </row>
    <row r="10310" spans="1:21" x14ac:dyDescent="0.25">
      <c r="A10310" t="s">
        <v>34</v>
      </c>
      <c r="B10310">
        <v>4406</v>
      </c>
      <c r="D10310">
        <v>280</v>
      </c>
      <c r="E10310">
        <v>280</v>
      </c>
      <c r="F10310">
        <v>280</v>
      </c>
      <c r="I10310">
        <v>110</v>
      </c>
      <c r="J10310">
        <v>110</v>
      </c>
      <c r="K10310">
        <v>110</v>
      </c>
      <c r="N10310">
        <v>4412</v>
      </c>
      <c r="O10310">
        <v>4412</v>
      </c>
      <c r="P10310">
        <v>4412</v>
      </c>
      <c r="S10310">
        <v>4400</v>
      </c>
      <c r="T10310">
        <v>4400</v>
      </c>
      <c r="U10310">
        <v>4400</v>
      </c>
    </row>
    <row r="10311" spans="1:21" x14ac:dyDescent="0.25">
      <c r="A10311" t="s">
        <v>35</v>
      </c>
      <c r="B10311">
        <v>4406</v>
      </c>
      <c r="D10311">
        <v>4412</v>
      </c>
      <c r="E10311">
        <v>110</v>
      </c>
      <c r="F10311">
        <v>4400</v>
      </c>
      <c r="I10311">
        <v>4400</v>
      </c>
      <c r="J10311">
        <v>280</v>
      </c>
      <c r="K10311">
        <v>4412</v>
      </c>
      <c r="N10311">
        <v>110</v>
      </c>
      <c r="O10311">
        <v>4400</v>
      </c>
      <c r="P10311">
        <v>280</v>
      </c>
      <c r="S10311">
        <v>280</v>
      </c>
      <c r="T10311">
        <v>4412</v>
      </c>
      <c r="U10311">
        <v>110</v>
      </c>
    </row>
    <row r="10312" spans="1:21" x14ac:dyDescent="0.25">
      <c r="A10312" t="s">
        <v>36</v>
      </c>
      <c r="B10312">
        <v>4406</v>
      </c>
      <c r="D10312">
        <v>1</v>
      </c>
      <c r="E10312">
        <v>1</v>
      </c>
      <c r="F10312">
        <v>0</v>
      </c>
      <c r="I10312">
        <v>1</v>
      </c>
      <c r="J10312">
        <v>1</v>
      </c>
      <c r="K10312">
        <v>0</v>
      </c>
      <c r="N10312">
        <v>1</v>
      </c>
      <c r="O10312">
        <v>2</v>
      </c>
      <c r="P10312">
        <v>0</v>
      </c>
      <c r="S10312">
        <v>1</v>
      </c>
      <c r="T10312">
        <v>2</v>
      </c>
      <c r="U10312">
        <v>0</v>
      </c>
    </row>
    <row r="10313" spans="1:21" x14ac:dyDescent="0.25">
      <c r="A10313" t="s">
        <v>37</v>
      </c>
      <c r="B10313">
        <v>4406</v>
      </c>
      <c r="D10313">
        <v>0</v>
      </c>
      <c r="E10313">
        <v>2</v>
      </c>
      <c r="I10313">
        <v>0</v>
      </c>
      <c r="J10313">
        <v>2</v>
      </c>
      <c r="N10313">
        <v>0</v>
      </c>
      <c r="O10313">
        <v>2</v>
      </c>
      <c r="S10313">
        <v>0</v>
      </c>
      <c r="T10313">
        <v>2</v>
      </c>
    </row>
    <row r="10314" spans="1:21" x14ac:dyDescent="0.25">
      <c r="A10314" t="s">
        <v>38</v>
      </c>
      <c r="B10314">
        <v>4406</v>
      </c>
      <c r="D10314">
        <v>12</v>
      </c>
      <c r="E10314">
        <v>12</v>
      </c>
      <c r="F10314">
        <v>12</v>
      </c>
      <c r="I10314">
        <v>12</v>
      </c>
      <c r="J10314">
        <v>12</v>
      </c>
      <c r="K10314">
        <v>12</v>
      </c>
      <c r="N10314">
        <v>12</v>
      </c>
      <c r="O10314">
        <v>12</v>
      </c>
      <c r="P10314">
        <v>12</v>
      </c>
      <c r="S10314">
        <v>12</v>
      </c>
      <c r="T10314">
        <v>12</v>
      </c>
      <c r="U10314">
        <v>12</v>
      </c>
    </row>
    <row r="10315" spans="1:21" x14ac:dyDescent="0.25">
      <c r="A10315" t="s">
        <v>39</v>
      </c>
      <c r="B10315">
        <v>4406</v>
      </c>
      <c r="N10315">
        <v>175</v>
      </c>
      <c r="S10315">
        <v>175</v>
      </c>
    </row>
    <row r="10316" spans="1:21" x14ac:dyDescent="0.25">
      <c r="A10316" t="s">
        <v>694</v>
      </c>
      <c r="B10316">
        <v>4406</v>
      </c>
      <c r="N10316">
        <v>25</v>
      </c>
      <c r="S10316">
        <v>25</v>
      </c>
    </row>
    <row r="10317" spans="1:21" x14ac:dyDescent="0.25">
      <c r="A10317" t="s">
        <v>40</v>
      </c>
      <c r="B10317">
        <v>4406</v>
      </c>
      <c r="N10317">
        <v>1</v>
      </c>
      <c r="S10317">
        <v>1</v>
      </c>
    </row>
    <row r="10318" spans="1:21" x14ac:dyDescent="0.25">
      <c r="A10318" t="s">
        <v>41</v>
      </c>
      <c r="B10318">
        <v>4406</v>
      </c>
    </row>
    <row r="10319" spans="1:21" x14ac:dyDescent="0.25">
      <c r="A10319" t="s">
        <v>42</v>
      </c>
      <c r="B10319">
        <v>4406</v>
      </c>
      <c r="E10319">
        <v>30</v>
      </c>
      <c r="J10319">
        <v>30</v>
      </c>
      <c r="O10319">
        <v>40</v>
      </c>
      <c r="T10319">
        <v>40</v>
      </c>
    </row>
    <row r="10320" spans="1:21" x14ac:dyDescent="0.25">
      <c r="A10320" t="s">
        <v>876</v>
      </c>
      <c r="B10320">
        <v>4406</v>
      </c>
      <c r="E10320">
        <v>1</v>
      </c>
      <c r="J10320">
        <v>1</v>
      </c>
      <c r="O10320">
        <v>0</v>
      </c>
      <c r="T10320">
        <v>0</v>
      </c>
    </row>
    <row r="10321" spans="1:21" x14ac:dyDescent="0.25">
      <c r="A10321" t="s">
        <v>48</v>
      </c>
      <c r="B10321">
        <v>4406</v>
      </c>
      <c r="D10321">
        <v>1900</v>
      </c>
      <c r="E10321">
        <v>1900</v>
      </c>
      <c r="F10321">
        <v>1900</v>
      </c>
      <c r="I10321">
        <v>1900</v>
      </c>
      <c r="J10321">
        <v>1900</v>
      </c>
      <c r="K10321">
        <v>1900</v>
      </c>
      <c r="N10321">
        <v>1900</v>
      </c>
      <c r="O10321">
        <v>1900</v>
      </c>
      <c r="P10321">
        <v>1900</v>
      </c>
      <c r="S10321">
        <v>1900</v>
      </c>
      <c r="T10321">
        <v>1900</v>
      </c>
      <c r="U10321">
        <v>1900</v>
      </c>
    </row>
    <row r="10322" spans="1:21" x14ac:dyDescent="0.25">
      <c r="A10322" t="s">
        <v>696</v>
      </c>
      <c r="B10322">
        <v>4406</v>
      </c>
      <c r="D10322">
        <v>1770</v>
      </c>
      <c r="E10322">
        <v>1626</v>
      </c>
      <c r="F10322">
        <v>0</v>
      </c>
      <c r="I10322">
        <v>1770</v>
      </c>
      <c r="J10322">
        <v>1626</v>
      </c>
      <c r="K10322">
        <v>0</v>
      </c>
      <c r="N10322">
        <v>1770</v>
      </c>
      <c r="O10322">
        <v>3525</v>
      </c>
      <c r="P10322">
        <v>0</v>
      </c>
      <c r="S10322">
        <v>1770</v>
      </c>
      <c r="T10322">
        <v>3514</v>
      </c>
      <c r="U10322">
        <v>0</v>
      </c>
    </row>
    <row r="10323" spans="1:21" x14ac:dyDescent="0.25">
      <c r="A10323" t="s">
        <v>50</v>
      </c>
      <c r="B10323">
        <v>4406</v>
      </c>
      <c r="D10323">
        <v>1770</v>
      </c>
      <c r="E10323">
        <v>1626</v>
      </c>
      <c r="F10323">
        <v>0</v>
      </c>
      <c r="I10323">
        <v>1770</v>
      </c>
      <c r="J10323">
        <v>1626</v>
      </c>
      <c r="K10323">
        <v>0</v>
      </c>
      <c r="N10323">
        <v>1770</v>
      </c>
      <c r="O10323">
        <v>3525</v>
      </c>
      <c r="P10323">
        <v>0</v>
      </c>
      <c r="S10323">
        <v>1770</v>
      </c>
      <c r="T10323">
        <v>3514</v>
      </c>
      <c r="U10323">
        <v>0</v>
      </c>
    </row>
    <row r="10324" spans="1:21" x14ac:dyDescent="0.25">
      <c r="A10324" t="s">
        <v>697</v>
      </c>
      <c r="B10324">
        <v>4406</v>
      </c>
      <c r="D10324">
        <v>1</v>
      </c>
      <c r="E10324">
        <v>1</v>
      </c>
      <c r="F10324">
        <v>1</v>
      </c>
      <c r="I10324">
        <v>1</v>
      </c>
      <c r="J10324">
        <v>1</v>
      </c>
      <c r="K10324">
        <v>1</v>
      </c>
      <c r="N10324">
        <v>1</v>
      </c>
      <c r="O10324">
        <v>1</v>
      </c>
      <c r="P10324">
        <v>1</v>
      </c>
      <c r="S10324">
        <v>1</v>
      </c>
      <c r="T10324">
        <v>1</v>
      </c>
      <c r="U10324">
        <v>1</v>
      </c>
    </row>
    <row r="10325" spans="1:21" x14ac:dyDescent="0.25">
      <c r="A10325" t="s">
        <v>51</v>
      </c>
      <c r="B10325">
        <v>4406</v>
      </c>
      <c r="D10325">
        <v>0</v>
      </c>
      <c r="E10325">
        <v>27</v>
      </c>
      <c r="F10325">
        <v>0</v>
      </c>
      <c r="I10325">
        <v>0</v>
      </c>
      <c r="J10325">
        <v>27</v>
      </c>
      <c r="K10325">
        <v>0</v>
      </c>
      <c r="N10325">
        <v>0</v>
      </c>
      <c r="O10325">
        <v>5</v>
      </c>
      <c r="P10325">
        <v>0</v>
      </c>
      <c r="S10325">
        <v>0</v>
      </c>
      <c r="T10325">
        <v>9</v>
      </c>
      <c r="U10325">
        <v>0</v>
      </c>
    </row>
    <row r="10326" spans="1:21" x14ac:dyDescent="0.25">
      <c r="A10326" t="s">
        <v>53</v>
      </c>
      <c r="B10326">
        <v>4406</v>
      </c>
      <c r="D10326">
        <v>25</v>
      </c>
      <c r="E10326">
        <v>5</v>
      </c>
      <c r="F10326">
        <v>25</v>
      </c>
      <c r="I10326">
        <v>25</v>
      </c>
      <c r="J10326">
        <v>5</v>
      </c>
      <c r="K10326">
        <v>25</v>
      </c>
      <c r="N10326">
        <v>25</v>
      </c>
      <c r="O10326">
        <v>900</v>
      </c>
      <c r="P10326">
        <v>25</v>
      </c>
      <c r="S10326">
        <v>50</v>
      </c>
      <c r="T10326">
        <v>1000</v>
      </c>
      <c r="U10326">
        <v>50</v>
      </c>
    </row>
    <row r="10327" spans="1:21" x14ac:dyDescent="0.25">
      <c r="A10327" t="s">
        <v>54</v>
      </c>
      <c r="B10327">
        <v>4406</v>
      </c>
      <c r="D10327">
        <v>0</v>
      </c>
      <c r="E10327">
        <v>0</v>
      </c>
      <c r="F10327">
        <v>0</v>
      </c>
      <c r="I10327">
        <v>0</v>
      </c>
      <c r="J10327">
        <v>0</v>
      </c>
      <c r="K10327">
        <v>0</v>
      </c>
      <c r="N10327">
        <v>0</v>
      </c>
      <c r="O10327">
        <v>0</v>
      </c>
      <c r="P10327">
        <v>0</v>
      </c>
      <c r="S10327">
        <v>0</v>
      </c>
      <c r="T10327">
        <v>0</v>
      </c>
      <c r="U10327">
        <v>0</v>
      </c>
    </row>
    <row r="10328" spans="1:21" x14ac:dyDescent="0.25">
      <c r="A10328" t="s">
        <v>55</v>
      </c>
      <c r="B10328">
        <v>4406</v>
      </c>
      <c r="D10328">
        <v>0</v>
      </c>
      <c r="E10328">
        <v>0</v>
      </c>
      <c r="F10328">
        <v>0</v>
      </c>
      <c r="I10328">
        <v>0</v>
      </c>
      <c r="J10328">
        <v>0</v>
      </c>
      <c r="K10328">
        <v>0</v>
      </c>
      <c r="N10328">
        <v>0</v>
      </c>
      <c r="O10328">
        <v>0</v>
      </c>
      <c r="P10328">
        <v>0</v>
      </c>
      <c r="S10328">
        <v>0</v>
      </c>
      <c r="T10328">
        <v>0</v>
      </c>
      <c r="U10328">
        <v>0</v>
      </c>
    </row>
    <row r="10329" spans="1:21" x14ac:dyDescent="0.25">
      <c r="A10329" t="s">
        <v>56</v>
      </c>
      <c r="B10329">
        <v>4406</v>
      </c>
      <c r="D10329">
        <v>0.92</v>
      </c>
      <c r="E10329">
        <v>0.92</v>
      </c>
      <c r="F10329">
        <v>0.92</v>
      </c>
      <c r="I10329">
        <v>0.92</v>
      </c>
      <c r="J10329">
        <v>0.92</v>
      </c>
      <c r="K10329">
        <v>0.92</v>
      </c>
      <c r="N10329">
        <v>0.92</v>
      </c>
      <c r="O10329">
        <v>0.92</v>
      </c>
      <c r="P10329">
        <v>0.92</v>
      </c>
      <c r="S10329">
        <v>0.92</v>
      </c>
      <c r="T10329">
        <v>0.92</v>
      </c>
      <c r="U10329">
        <v>0.92</v>
      </c>
    </row>
    <row r="10330" spans="1:21" x14ac:dyDescent="0.25">
      <c r="A10330" t="s">
        <v>57</v>
      </c>
      <c r="B10330">
        <v>4406</v>
      </c>
      <c r="D10330">
        <v>100</v>
      </c>
      <c r="E10330">
        <v>100</v>
      </c>
      <c r="F10330">
        <v>100</v>
      </c>
      <c r="I10330">
        <v>100</v>
      </c>
      <c r="J10330">
        <v>100</v>
      </c>
      <c r="K10330">
        <v>100</v>
      </c>
      <c r="N10330">
        <v>100</v>
      </c>
      <c r="O10330">
        <v>100</v>
      </c>
      <c r="P10330">
        <v>100</v>
      </c>
      <c r="S10330">
        <v>100</v>
      </c>
      <c r="T10330">
        <v>100</v>
      </c>
      <c r="U10330">
        <v>100</v>
      </c>
    </row>
    <row r="10331" spans="1:21" x14ac:dyDescent="0.25">
      <c r="A10331" t="s">
        <v>58</v>
      </c>
      <c r="B10331">
        <v>4406</v>
      </c>
      <c r="D10331">
        <v>2</v>
      </c>
      <c r="E10331">
        <v>2</v>
      </c>
      <c r="F10331">
        <v>2</v>
      </c>
      <c r="I10331">
        <v>2</v>
      </c>
      <c r="J10331">
        <v>2</v>
      </c>
      <c r="K10331">
        <v>2</v>
      </c>
      <c r="N10331">
        <v>2</v>
      </c>
      <c r="O10331">
        <v>2</v>
      </c>
      <c r="P10331">
        <v>2</v>
      </c>
      <c r="S10331">
        <v>2</v>
      </c>
      <c r="T10331">
        <v>2</v>
      </c>
      <c r="U10331">
        <v>2</v>
      </c>
    </row>
    <row r="10332" spans="1:21" x14ac:dyDescent="0.25">
      <c r="A10332" t="s">
        <v>59</v>
      </c>
      <c r="B10332">
        <v>4406</v>
      </c>
      <c r="D10332">
        <v>0</v>
      </c>
      <c r="E10332">
        <v>0</v>
      </c>
      <c r="F10332">
        <v>0</v>
      </c>
      <c r="I10332">
        <v>0</v>
      </c>
      <c r="J10332">
        <v>0</v>
      </c>
      <c r="K10332">
        <v>0</v>
      </c>
      <c r="N10332">
        <v>0</v>
      </c>
      <c r="O10332">
        <v>0</v>
      </c>
      <c r="P10332">
        <v>0</v>
      </c>
      <c r="S10332">
        <v>0</v>
      </c>
      <c r="T10332">
        <v>0</v>
      </c>
      <c r="U10332">
        <v>0</v>
      </c>
    </row>
    <row r="10333" spans="1:21" x14ac:dyDescent="0.25">
      <c r="A10333" t="s">
        <v>698</v>
      </c>
      <c r="B10333">
        <v>4406</v>
      </c>
      <c r="E10333">
        <v>0</v>
      </c>
      <c r="J10333">
        <v>0</v>
      </c>
      <c r="O10333">
        <v>0</v>
      </c>
      <c r="T10333">
        <v>0</v>
      </c>
    </row>
    <row r="10334" spans="1:21" x14ac:dyDescent="0.25">
      <c r="A10334" t="s">
        <v>677</v>
      </c>
      <c r="B10334">
        <v>4406</v>
      </c>
      <c r="E10334">
        <v>489</v>
      </c>
      <c r="J10334">
        <v>927</v>
      </c>
      <c r="O10334">
        <v>1313</v>
      </c>
      <c r="T10334">
        <v>1331</v>
      </c>
    </row>
    <row r="10335" spans="1:21" x14ac:dyDescent="0.25">
      <c r="A10335" t="s">
        <v>78</v>
      </c>
      <c r="B10335">
        <v>4406</v>
      </c>
      <c r="E10335">
        <v>11.1</v>
      </c>
      <c r="J10335">
        <v>21.1</v>
      </c>
      <c r="O10335">
        <v>22.4</v>
      </c>
      <c r="T10335">
        <v>22.7</v>
      </c>
    </row>
    <row r="10336" spans="1:21" x14ac:dyDescent="0.25">
      <c r="A10336" t="s">
        <v>699</v>
      </c>
      <c r="B10336">
        <v>4406</v>
      </c>
      <c r="F10336">
        <v>0</v>
      </c>
      <c r="K10336">
        <v>0</v>
      </c>
      <c r="P10336">
        <v>0</v>
      </c>
      <c r="U10336">
        <v>0</v>
      </c>
    </row>
    <row r="10337" spans="1:21" x14ac:dyDescent="0.25">
      <c r="A10337" t="s">
        <v>700</v>
      </c>
      <c r="B10337">
        <v>4406</v>
      </c>
      <c r="D10337">
        <v>0</v>
      </c>
      <c r="E10337">
        <v>0</v>
      </c>
      <c r="F10337">
        <v>1</v>
      </c>
      <c r="I10337">
        <v>0</v>
      </c>
      <c r="J10337">
        <v>0</v>
      </c>
      <c r="K10337">
        <v>1</v>
      </c>
      <c r="N10337">
        <v>0</v>
      </c>
      <c r="O10337">
        <v>0</v>
      </c>
      <c r="P10337">
        <v>1</v>
      </c>
      <c r="S10337">
        <v>0</v>
      </c>
      <c r="T10337">
        <v>0</v>
      </c>
      <c r="U10337">
        <v>1</v>
      </c>
    </row>
    <row r="10338" spans="1:21" x14ac:dyDescent="0.25">
      <c r="A10338" t="s">
        <v>701</v>
      </c>
      <c r="B10338">
        <v>4406</v>
      </c>
      <c r="D10338">
        <v>0</v>
      </c>
      <c r="E10338">
        <v>0</v>
      </c>
      <c r="F10338">
        <v>0</v>
      </c>
      <c r="I10338">
        <v>0</v>
      </c>
      <c r="J10338">
        <v>0</v>
      </c>
      <c r="K10338">
        <v>0</v>
      </c>
      <c r="N10338">
        <v>0</v>
      </c>
      <c r="O10338">
        <v>0</v>
      </c>
      <c r="P10338">
        <v>0</v>
      </c>
      <c r="S10338">
        <v>0</v>
      </c>
      <c r="T10338">
        <v>0</v>
      </c>
      <c r="U10338">
        <v>0</v>
      </c>
    </row>
    <row r="10339" spans="1:21" x14ac:dyDescent="0.25">
      <c r="A10339" t="s">
        <v>52</v>
      </c>
      <c r="B10339">
        <v>4406</v>
      </c>
      <c r="D10339">
        <v>1</v>
      </c>
      <c r="E10339">
        <v>1</v>
      </c>
      <c r="F10339">
        <v>1</v>
      </c>
      <c r="I10339">
        <v>1</v>
      </c>
      <c r="J10339">
        <v>1</v>
      </c>
      <c r="K10339">
        <v>1</v>
      </c>
      <c r="N10339">
        <v>1</v>
      </c>
      <c r="O10339">
        <v>1</v>
      </c>
      <c r="P10339">
        <v>1</v>
      </c>
      <c r="S10339">
        <v>1</v>
      </c>
      <c r="T10339">
        <v>1</v>
      </c>
      <c r="U10339">
        <v>1</v>
      </c>
    </row>
    <row r="10340" spans="1:21" x14ac:dyDescent="0.25">
      <c r="A10340" t="s">
        <v>702</v>
      </c>
      <c r="B10340">
        <v>4406</v>
      </c>
      <c r="D10340">
        <v>15</v>
      </c>
      <c r="E10340">
        <v>60</v>
      </c>
      <c r="F10340">
        <v>9</v>
      </c>
      <c r="I10340">
        <v>15</v>
      </c>
      <c r="J10340">
        <v>60</v>
      </c>
      <c r="K10340">
        <v>9</v>
      </c>
      <c r="N10340">
        <v>15</v>
      </c>
      <c r="O10340">
        <v>60</v>
      </c>
      <c r="P10340">
        <v>9</v>
      </c>
      <c r="S10340">
        <v>15</v>
      </c>
      <c r="T10340">
        <v>60</v>
      </c>
      <c r="U10340">
        <v>9</v>
      </c>
    </row>
    <row r="10341" spans="1:21" x14ac:dyDescent="0.25">
      <c r="A10341" t="s">
        <v>43</v>
      </c>
      <c r="B10341">
        <v>4406</v>
      </c>
      <c r="D10341">
        <v>50</v>
      </c>
      <c r="E10341">
        <v>50</v>
      </c>
      <c r="I10341">
        <v>50</v>
      </c>
      <c r="J10341">
        <v>50</v>
      </c>
      <c r="N10341">
        <v>50</v>
      </c>
      <c r="O10341">
        <v>50</v>
      </c>
      <c r="S10341">
        <v>50</v>
      </c>
      <c r="T10341">
        <v>50</v>
      </c>
    </row>
    <row r="10342" spans="1:21" x14ac:dyDescent="0.25">
      <c r="A10342" t="s">
        <v>44</v>
      </c>
      <c r="B10342">
        <v>4406</v>
      </c>
      <c r="D10342">
        <v>0</v>
      </c>
      <c r="E10342">
        <v>0</v>
      </c>
      <c r="I10342">
        <v>0</v>
      </c>
      <c r="J10342">
        <v>0</v>
      </c>
      <c r="N10342">
        <v>0</v>
      </c>
      <c r="O10342">
        <v>0</v>
      </c>
      <c r="S10342">
        <v>0</v>
      </c>
      <c r="T10342">
        <v>0</v>
      </c>
    </row>
    <row r="10343" spans="1:21" x14ac:dyDescent="0.25">
      <c r="A10343" t="s">
        <v>718</v>
      </c>
      <c r="B10343">
        <v>4406</v>
      </c>
      <c r="E10343">
        <v>0</v>
      </c>
      <c r="J10343">
        <v>0</v>
      </c>
      <c r="O10343">
        <v>0</v>
      </c>
      <c r="T10343">
        <v>0</v>
      </c>
    </row>
    <row r="10344" spans="1:21" x14ac:dyDescent="0.25">
      <c r="A10344" t="s">
        <v>405</v>
      </c>
      <c r="B10344">
        <v>4406</v>
      </c>
      <c r="E10344">
        <v>0</v>
      </c>
    </row>
    <row r="10345" spans="1:21" x14ac:dyDescent="0.25">
      <c r="A10345" t="s">
        <v>719</v>
      </c>
      <c r="B10345">
        <v>4406</v>
      </c>
      <c r="D10345">
        <v>27</v>
      </c>
      <c r="E10345">
        <v>32</v>
      </c>
      <c r="F10345">
        <v>0</v>
      </c>
      <c r="I10345">
        <v>27</v>
      </c>
      <c r="J10345">
        <v>32</v>
      </c>
      <c r="K10345">
        <v>0</v>
      </c>
      <c r="N10345">
        <v>27</v>
      </c>
      <c r="O10345">
        <v>1005</v>
      </c>
      <c r="P10345">
        <v>0</v>
      </c>
      <c r="S10345">
        <v>54</v>
      </c>
      <c r="T10345">
        <v>1141</v>
      </c>
      <c r="U10345">
        <v>0</v>
      </c>
    </row>
    <row r="10346" spans="1:21" x14ac:dyDescent="0.25">
      <c r="A10346" t="s">
        <v>34</v>
      </c>
      <c r="B10346">
        <v>4412</v>
      </c>
      <c r="D10346">
        <v>378</v>
      </c>
      <c r="E10346">
        <v>378</v>
      </c>
      <c r="F10346">
        <v>378</v>
      </c>
      <c r="I10346">
        <v>124</v>
      </c>
      <c r="J10346">
        <v>124</v>
      </c>
      <c r="K10346">
        <v>124</v>
      </c>
      <c r="N10346">
        <v>4417</v>
      </c>
      <c r="O10346">
        <v>4417</v>
      </c>
      <c r="P10346">
        <v>4417</v>
      </c>
      <c r="S10346">
        <v>4406</v>
      </c>
      <c r="T10346">
        <v>4406</v>
      </c>
      <c r="U10346">
        <v>4406</v>
      </c>
    </row>
    <row r="10347" spans="1:21" x14ac:dyDescent="0.25">
      <c r="A10347" t="s">
        <v>35</v>
      </c>
      <c r="B10347">
        <v>4412</v>
      </c>
      <c r="D10347">
        <v>4417</v>
      </c>
      <c r="E10347">
        <v>124</v>
      </c>
      <c r="F10347">
        <v>4406</v>
      </c>
      <c r="I10347">
        <v>4406</v>
      </c>
      <c r="J10347">
        <v>378</v>
      </c>
      <c r="K10347">
        <v>4417</v>
      </c>
      <c r="N10347">
        <v>124</v>
      </c>
      <c r="O10347">
        <v>4406</v>
      </c>
      <c r="P10347">
        <v>378</v>
      </c>
      <c r="S10347">
        <v>378</v>
      </c>
      <c r="T10347">
        <v>4417</v>
      </c>
      <c r="U10347">
        <v>124</v>
      </c>
    </row>
    <row r="10348" spans="1:21" x14ac:dyDescent="0.25">
      <c r="A10348" t="s">
        <v>36</v>
      </c>
      <c r="B10348">
        <v>4412</v>
      </c>
      <c r="D10348">
        <v>1</v>
      </c>
      <c r="E10348">
        <v>1</v>
      </c>
      <c r="F10348">
        <v>1</v>
      </c>
      <c r="I10348">
        <v>1</v>
      </c>
      <c r="J10348">
        <v>1</v>
      </c>
      <c r="K10348">
        <v>1</v>
      </c>
      <c r="N10348">
        <v>1</v>
      </c>
      <c r="O10348">
        <v>2</v>
      </c>
      <c r="P10348">
        <v>1</v>
      </c>
      <c r="S10348">
        <v>1</v>
      </c>
      <c r="T10348">
        <v>2</v>
      </c>
      <c r="U10348">
        <v>0</v>
      </c>
    </row>
    <row r="10349" spans="1:21" x14ac:dyDescent="0.25">
      <c r="A10349" t="s">
        <v>37</v>
      </c>
      <c r="B10349">
        <v>4412</v>
      </c>
      <c r="D10349">
        <v>0</v>
      </c>
      <c r="E10349">
        <v>0</v>
      </c>
      <c r="I10349">
        <v>0</v>
      </c>
      <c r="J10349">
        <v>0</v>
      </c>
      <c r="N10349">
        <v>0</v>
      </c>
      <c r="O10349">
        <v>0</v>
      </c>
      <c r="S10349">
        <v>0</v>
      </c>
      <c r="T10349">
        <v>2</v>
      </c>
    </row>
    <row r="10350" spans="1:21" x14ac:dyDescent="0.25">
      <c r="A10350" t="s">
        <v>38</v>
      </c>
      <c r="B10350">
        <v>4412</v>
      </c>
      <c r="D10350">
        <v>12</v>
      </c>
      <c r="E10350">
        <v>12</v>
      </c>
      <c r="F10350">
        <v>12</v>
      </c>
      <c r="I10350">
        <v>12</v>
      </c>
      <c r="J10350">
        <v>12</v>
      </c>
      <c r="K10350">
        <v>12</v>
      </c>
      <c r="N10350">
        <v>12</v>
      </c>
      <c r="O10350">
        <v>12</v>
      </c>
      <c r="P10350">
        <v>12</v>
      </c>
      <c r="S10350">
        <v>12</v>
      </c>
      <c r="T10350">
        <v>12</v>
      </c>
      <c r="U10350">
        <v>12</v>
      </c>
    </row>
    <row r="10351" spans="1:21" x14ac:dyDescent="0.25">
      <c r="A10351" t="s">
        <v>39</v>
      </c>
      <c r="B10351">
        <v>4412</v>
      </c>
      <c r="D10351">
        <v>275</v>
      </c>
      <c r="F10351">
        <v>200</v>
      </c>
      <c r="I10351">
        <v>180</v>
      </c>
      <c r="K10351">
        <v>180</v>
      </c>
      <c r="N10351">
        <v>250</v>
      </c>
      <c r="P10351">
        <v>225</v>
      </c>
      <c r="S10351">
        <v>315</v>
      </c>
    </row>
    <row r="10352" spans="1:21" x14ac:dyDescent="0.25">
      <c r="A10352" t="s">
        <v>694</v>
      </c>
      <c r="B10352">
        <v>4412</v>
      </c>
      <c r="D10352">
        <v>25</v>
      </c>
      <c r="F10352">
        <v>25</v>
      </c>
      <c r="I10352">
        <v>25</v>
      </c>
      <c r="K10352">
        <v>25</v>
      </c>
      <c r="N10352">
        <v>25</v>
      </c>
      <c r="P10352">
        <v>25</v>
      </c>
      <c r="S10352">
        <v>25</v>
      </c>
    </row>
    <row r="10353" spans="1:21" x14ac:dyDescent="0.25">
      <c r="A10353" t="s">
        <v>40</v>
      </c>
      <c r="B10353">
        <v>4412</v>
      </c>
      <c r="D10353">
        <v>1</v>
      </c>
      <c r="F10353">
        <v>1</v>
      </c>
      <c r="I10353">
        <v>1</v>
      </c>
      <c r="K10353">
        <v>1</v>
      </c>
      <c r="N10353">
        <v>1</v>
      </c>
      <c r="P10353">
        <v>1</v>
      </c>
      <c r="S10353">
        <v>1</v>
      </c>
    </row>
    <row r="10354" spans="1:21" x14ac:dyDescent="0.25">
      <c r="A10354" t="s">
        <v>41</v>
      </c>
      <c r="B10354">
        <v>4412</v>
      </c>
    </row>
    <row r="10355" spans="1:21" x14ac:dyDescent="0.25">
      <c r="A10355" t="s">
        <v>42</v>
      </c>
      <c r="B10355">
        <v>4412</v>
      </c>
      <c r="E10355">
        <v>30</v>
      </c>
      <c r="J10355">
        <v>30</v>
      </c>
      <c r="O10355">
        <v>40</v>
      </c>
      <c r="T10355">
        <v>40</v>
      </c>
    </row>
    <row r="10356" spans="1:21" x14ac:dyDescent="0.25">
      <c r="A10356" t="s">
        <v>45</v>
      </c>
      <c r="B10356">
        <v>4412</v>
      </c>
      <c r="D10356">
        <v>7</v>
      </c>
      <c r="E10356">
        <v>4</v>
      </c>
      <c r="J10356">
        <v>8</v>
      </c>
      <c r="N10356">
        <v>1</v>
      </c>
      <c r="O10356">
        <v>6</v>
      </c>
      <c r="S10356">
        <v>5</v>
      </c>
      <c r="T10356">
        <v>2</v>
      </c>
    </row>
    <row r="10357" spans="1:21" x14ac:dyDescent="0.25">
      <c r="A10357" t="s">
        <v>46</v>
      </c>
      <c r="B10357">
        <v>4412</v>
      </c>
      <c r="D10357">
        <v>4</v>
      </c>
      <c r="F10357">
        <v>4</v>
      </c>
      <c r="I10357">
        <v>8</v>
      </c>
      <c r="K10357">
        <v>8</v>
      </c>
      <c r="N10357">
        <v>6</v>
      </c>
      <c r="P10357">
        <v>6</v>
      </c>
      <c r="S10357">
        <v>2</v>
      </c>
    </row>
    <row r="10358" spans="1:21" x14ac:dyDescent="0.25">
      <c r="A10358" t="s">
        <v>49</v>
      </c>
      <c r="B10358">
        <v>4412</v>
      </c>
      <c r="D10358">
        <v>6</v>
      </c>
      <c r="E10358">
        <v>6</v>
      </c>
      <c r="F10358">
        <v>6</v>
      </c>
      <c r="I10358">
        <v>3.2</v>
      </c>
      <c r="J10358">
        <v>6</v>
      </c>
      <c r="K10358">
        <v>3.2</v>
      </c>
      <c r="N10358">
        <v>5</v>
      </c>
      <c r="O10358">
        <v>3.5</v>
      </c>
      <c r="P10358">
        <v>6</v>
      </c>
      <c r="S10358">
        <v>6</v>
      </c>
      <c r="T10358">
        <v>3.5</v>
      </c>
      <c r="U10358">
        <v>3</v>
      </c>
    </row>
    <row r="10359" spans="1:21" x14ac:dyDescent="0.25">
      <c r="A10359" t="s">
        <v>695</v>
      </c>
      <c r="B10359">
        <v>4412</v>
      </c>
      <c r="D10359">
        <v>0</v>
      </c>
      <c r="E10359">
        <v>0</v>
      </c>
      <c r="F10359">
        <v>0</v>
      </c>
      <c r="I10359">
        <v>-2.8</v>
      </c>
      <c r="J10359">
        <v>0</v>
      </c>
      <c r="K10359">
        <v>-2.8</v>
      </c>
      <c r="N10359">
        <v>-1</v>
      </c>
      <c r="O10359">
        <v>-2.5</v>
      </c>
      <c r="P10359">
        <v>0</v>
      </c>
      <c r="S10359">
        <v>0</v>
      </c>
      <c r="T10359">
        <v>-2.5</v>
      </c>
      <c r="U10359">
        <v>-1</v>
      </c>
    </row>
    <row r="10360" spans="1:21" x14ac:dyDescent="0.25">
      <c r="A10360" t="s">
        <v>48</v>
      </c>
      <c r="B10360">
        <v>4412</v>
      </c>
      <c r="D10360">
        <v>1900</v>
      </c>
      <c r="E10360">
        <v>1900</v>
      </c>
      <c r="F10360">
        <v>1900</v>
      </c>
      <c r="I10360">
        <v>1900</v>
      </c>
      <c r="J10360">
        <v>1900</v>
      </c>
      <c r="K10360">
        <v>1900</v>
      </c>
      <c r="N10360">
        <v>1900</v>
      </c>
      <c r="O10360">
        <v>1900</v>
      </c>
      <c r="P10360">
        <v>1900</v>
      </c>
      <c r="S10360">
        <v>1900</v>
      </c>
      <c r="T10360">
        <v>1900</v>
      </c>
      <c r="U10360">
        <v>1900</v>
      </c>
    </row>
    <row r="10361" spans="1:21" x14ac:dyDescent="0.25">
      <c r="A10361" t="s">
        <v>696</v>
      </c>
      <c r="B10361">
        <v>4412</v>
      </c>
      <c r="D10361">
        <v>1863</v>
      </c>
      <c r="E10361">
        <v>1863</v>
      </c>
      <c r="F10361">
        <v>1863</v>
      </c>
      <c r="I10361">
        <v>1770</v>
      </c>
      <c r="J10361">
        <v>1863</v>
      </c>
      <c r="K10361">
        <v>1583</v>
      </c>
      <c r="N10361">
        <v>1770</v>
      </c>
      <c r="O10361">
        <v>3539</v>
      </c>
      <c r="P10361">
        <v>1863</v>
      </c>
      <c r="S10361">
        <v>1863</v>
      </c>
      <c r="T10361">
        <v>3511</v>
      </c>
      <c r="U10361">
        <v>0</v>
      </c>
    </row>
    <row r="10362" spans="1:21" x14ac:dyDescent="0.25">
      <c r="A10362" t="s">
        <v>50</v>
      </c>
      <c r="B10362">
        <v>4412</v>
      </c>
      <c r="D10362">
        <v>1863</v>
      </c>
      <c r="E10362">
        <v>1863</v>
      </c>
      <c r="F10362">
        <v>1863</v>
      </c>
      <c r="I10362">
        <v>1410</v>
      </c>
      <c r="J10362">
        <v>1863</v>
      </c>
      <c r="K10362">
        <v>1583</v>
      </c>
      <c r="N10362">
        <v>456</v>
      </c>
      <c r="O10362">
        <v>3539</v>
      </c>
      <c r="P10362">
        <v>1863</v>
      </c>
      <c r="S10362">
        <v>1863</v>
      </c>
      <c r="T10362">
        <v>3511</v>
      </c>
      <c r="U10362">
        <v>0</v>
      </c>
    </row>
    <row r="10363" spans="1:21" x14ac:dyDescent="0.25">
      <c r="A10363" t="s">
        <v>697</v>
      </c>
      <c r="B10363">
        <v>4412</v>
      </c>
      <c r="D10363">
        <v>1</v>
      </c>
      <c r="E10363">
        <v>1</v>
      </c>
      <c r="F10363">
        <v>1</v>
      </c>
      <c r="I10363">
        <v>1</v>
      </c>
      <c r="J10363">
        <v>1</v>
      </c>
      <c r="K10363">
        <v>1</v>
      </c>
      <c r="N10363">
        <v>1</v>
      </c>
      <c r="O10363">
        <v>1</v>
      </c>
      <c r="P10363">
        <v>1</v>
      </c>
      <c r="S10363">
        <v>1</v>
      </c>
      <c r="T10363">
        <v>1</v>
      </c>
      <c r="U10363">
        <v>1</v>
      </c>
    </row>
    <row r="10364" spans="1:21" x14ac:dyDescent="0.25">
      <c r="A10364" t="s">
        <v>51</v>
      </c>
      <c r="B10364">
        <v>4412</v>
      </c>
      <c r="D10364">
        <v>0</v>
      </c>
      <c r="E10364">
        <v>0</v>
      </c>
      <c r="F10364">
        <v>0</v>
      </c>
      <c r="I10364">
        <v>0</v>
      </c>
      <c r="J10364">
        <v>0</v>
      </c>
      <c r="K10364">
        <v>484</v>
      </c>
      <c r="N10364">
        <v>0</v>
      </c>
      <c r="O10364">
        <v>0</v>
      </c>
      <c r="P10364">
        <v>0</v>
      </c>
      <c r="S10364">
        <v>0</v>
      </c>
      <c r="T10364">
        <v>5</v>
      </c>
      <c r="U10364">
        <v>0</v>
      </c>
    </row>
    <row r="10365" spans="1:21" x14ac:dyDescent="0.25">
      <c r="A10365" t="s">
        <v>53</v>
      </c>
      <c r="B10365">
        <v>4412</v>
      </c>
      <c r="D10365">
        <v>0</v>
      </c>
      <c r="E10365">
        <v>0</v>
      </c>
      <c r="F10365">
        <v>0</v>
      </c>
      <c r="I10365">
        <v>28</v>
      </c>
      <c r="J10365">
        <v>0</v>
      </c>
      <c r="K10365">
        <v>72</v>
      </c>
      <c r="N10365">
        <v>147</v>
      </c>
      <c r="O10365">
        <v>747</v>
      </c>
      <c r="P10365">
        <v>0</v>
      </c>
      <c r="S10365">
        <v>0</v>
      </c>
      <c r="T10365">
        <v>873</v>
      </c>
      <c r="U10365">
        <v>49</v>
      </c>
    </row>
    <row r="10366" spans="1:21" x14ac:dyDescent="0.25">
      <c r="A10366" t="s">
        <v>54</v>
      </c>
      <c r="B10366">
        <v>4412</v>
      </c>
      <c r="D10366">
        <v>0</v>
      </c>
      <c r="E10366">
        <v>0</v>
      </c>
      <c r="F10366">
        <v>0</v>
      </c>
      <c r="I10366">
        <v>0</v>
      </c>
      <c r="J10366">
        <v>0</v>
      </c>
      <c r="K10366">
        <v>0</v>
      </c>
      <c r="N10366">
        <v>0</v>
      </c>
      <c r="O10366">
        <v>0</v>
      </c>
      <c r="P10366">
        <v>0</v>
      </c>
      <c r="S10366">
        <v>0</v>
      </c>
      <c r="T10366">
        <v>0</v>
      </c>
      <c r="U10366">
        <v>0</v>
      </c>
    </row>
    <row r="10367" spans="1:21" x14ac:dyDescent="0.25">
      <c r="A10367" t="s">
        <v>55</v>
      </c>
      <c r="B10367">
        <v>4412</v>
      </c>
      <c r="D10367">
        <v>0</v>
      </c>
      <c r="E10367">
        <v>0</v>
      </c>
      <c r="F10367">
        <v>0</v>
      </c>
      <c r="I10367">
        <v>0</v>
      </c>
      <c r="J10367">
        <v>0</v>
      </c>
      <c r="K10367">
        <v>0</v>
      </c>
      <c r="N10367">
        <v>0</v>
      </c>
      <c r="O10367">
        <v>0</v>
      </c>
      <c r="P10367">
        <v>0</v>
      </c>
      <c r="S10367">
        <v>0</v>
      </c>
      <c r="T10367">
        <v>0</v>
      </c>
      <c r="U10367">
        <v>0</v>
      </c>
    </row>
    <row r="10368" spans="1:21" x14ac:dyDescent="0.25">
      <c r="A10368" t="s">
        <v>56</v>
      </c>
      <c r="B10368">
        <v>4412</v>
      </c>
      <c r="D10368">
        <v>0.92</v>
      </c>
      <c r="E10368">
        <v>0.92</v>
      </c>
      <c r="F10368">
        <v>0.92</v>
      </c>
      <c r="I10368">
        <v>0.92</v>
      </c>
      <c r="J10368">
        <v>0.92</v>
      </c>
      <c r="K10368">
        <v>0.92</v>
      </c>
      <c r="N10368">
        <v>0.92</v>
      </c>
      <c r="O10368">
        <v>0.92</v>
      </c>
      <c r="P10368">
        <v>0.92</v>
      </c>
      <c r="S10368">
        <v>0.92</v>
      </c>
      <c r="T10368">
        <v>0.92</v>
      </c>
      <c r="U10368">
        <v>0.92</v>
      </c>
    </row>
    <row r="10369" spans="1:21" x14ac:dyDescent="0.25">
      <c r="A10369" t="s">
        <v>57</v>
      </c>
      <c r="B10369">
        <v>4412</v>
      </c>
      <c r="D10369">
        <v>100</v>
      </c>
      <c r="E10369">
        <v>100</v>
      </c>
      <c r="F10369">
        <v>100</v>
      </c>
      <c r="I10369">
        <v>100</v>
      </c>
      <c r="J10369">
        <v>100</v>
      </c>
      <c r="K10369">
        <v>100</v>
      </c>
      <c r="N10369">
        <v>100</v>
      </c>
      <c r="O10369">
        <v>100</v>
      </c>
      <c r="P10369">
        <v>100</v>
      </c>
      <c r="S10369">
        <v>100</v>
      </c>
      <c r="T10369">
        <v>100</v>
      </c>
      <c r="U10369">
        <v>100</v>
      </c>
    </row>
    <row r="10370" spans="1:21" x14ac:dyDescent="0.25">
      <c r="A10370" t="s">
        <v>58</v>
      </c>
      <c r="B10370">
        <v>4412</v>
      </c>
      <c r="D10370">
        <v>2</v>
      </c>
      <c r="E10370">
        <v>2</v>
      </c>
      <c r="F10370">
        <v>2</v>
      </c>
      <c r="I10370">
        <v>2</v>
      </c>
      <c r="J10370">
        <v>2</v>
      </c>
      <c r="K10370">
        <v>2</v>
      </c>
      <c r="N10370">
        <v>2</v>
      </c>
      <c r="O10370">
        <v>2</v>
      </c>
      <c r="P10370">
        <v>2</v>
      </c>
      <c r="S10370">
        <v>2</v>
      </c>
      <c r="T10370">
        <v>2</v>
      </c>
      <c r="U10370">
        <v>2</v>
      </c>
    </row>
    <row r="10371" spans="1:21" x14ac:dyDescent="0.25">
      <c r="A10371" t="s">
        <v>59</v>
      </c>
      <c r="B10371">
        <v>4412</v>
      </c>
      <c r="D10371">
        <v>0</v>
      </c>
      <c r="E10371">
        <v>0</v>
      </c>
      <c r="F10371">
        <v>0</v>
      </c>
      <c r="I10371">
        <v>0</v>
      </c>
      <c r="J10371">
        <v>0</v>
      </c>
      <c r="K10371">
        <v>0</v>
      </c>
      <c r="N10371">
        <v>0</v>
      </c>
      <c r="O10371">
        <v>0</v>
      </c>
      <c r="P10371">
        <v>0</v>
      </c>
      <c r="S10371">
        <v>0</v>
      </c>
      <c r="T10371">
        <v>0</v>
      </c>
      <c r="U10371">
        <v>0</v>
      </c>
    </row>
    <row r="10372" spans="1:21" x14ac:dyDescent="0.25">
      <c r="A10372" t="s">
        <v>698</v>
      </c>
      <c r="B10372">
        <v>4412</v>
      </c>
      <c r="E10372">
        <v>0</v>
      </c>
      <c r="J10372">
        <v>0</v>
      </c>
      <c r="O10372">
        <v>0</v>
      </c>
      <c r="T10372">
        <v>0</v>
      </c>
    </row>
    <row r="10373" spans="1:21" x14ac:dyDescent="0.25">
      <c r="A10373" t="s">
        <v>677</v>
      </c>
      <c r="B10373">
        <v>4412</v>
      </c>
      <c r="E10373">
        <v>1547</v>
      </c>
      <c r="J10373">
        <v>904</v>
      </c>
      <c r="O10373">
        <v>799</v>
      </c>
      <c r="T10373">
        <v>1313</v>
      </c>
    </row>
    <row r="10374" spans="1:21" x14ac:dyDescent="0.25">
      <c r="A10374" t="s">
        <v>78</v>
      </c>
      <c r="B10374">
        <v>4412</v>
      </c>
      <c r="E10374">
        <v>35.200000000000003</v>
      </c>
      <c r="J10374">
        <v>20.5</v>
      </c>
      <c r="O10374">
        <v>13.6</v>
      </c>
      <c r="T10374">
        <v>22.4</v>
      </c>
    </row>
    <row r="10375" spans="1:21" x14ac:dyDescent="0.25">
      <c r="A10375" t="s">
        <v>699</v>
      </c>
      <c r="B10375">
        <v>4412</v>
      </c>
      <c r="F10375">
        <v>0</v>
      </c>
      <c r="K10375">
        <v>0</v>
      </c>
      <c r="P10375">
        <v>0</v>
      </c>
      <c r="U10375">
        <v>0</v>
      </c>
    </row>
    <row r="10376" spans="1:21" x14ac:dyDescent="0.25">
      <c r="A10376" t="s">
        <v>700</v>
      </c>
      <c r="B10376">
        <v>4412</v>
      </c>
      <c r="D10376">
        <v>0</v>
      </c>
      <c r="E10376">
        <v>0</v>
      </c>
      <c r="F10376">
        <v>1</v>
      </c>
      <c r="I10376">
        <v>0</v>
      </c>
      <c r="J10376">
        <v>0</v>
      </c>
      <c r="K10376">
        <v>1</v>
      </c>
      <c r="N10376">
        <v>0</v>
      </c>
      <c r="O10376">
        <v>0</v>
      </c>
      <c r="P10376">
        <v>1</v>
      </c>
      <c r="S10376">
        <v>0</v>
      </c>
      <c r="T10376">
        <v>0</v>
      </c>
      <c r="U10376">
        <v>1</v>
      </c>
    </row>
    <row r="10377" spans="1:21" x14ac:dyDescent="0.25">
      <c r="A10377" t="s">
        <v>701</v>
      </c>
      <c r="B10377">
        <v>4412</v>
      </c>
      <c r="D10377">
        <v>0</v>
      </c>
      <c r="E10377">
        <v>0</v>
      </c>
      <c r="F10377">
        <v>0</v>
      </c>
      <c r="I10377">
        <v>0</v>
      </c>
      <c r="J10377">
        <v>0</v>
      </c>
      <c r="K10377">
        <v>0</v>
      </c>
      <c r="N10377">
        <v>0</v>
      </c>
      <c r="O10377">
        <v>0</v>
      </c>
      <c r="P10377">
        <v>0</v>
      </c>
      <c r="S10377">
        <v>0</v>
      </c>
      <c r="T10377">
        <v>0</v>
      </c>
      <c r="U10377">
        <v>0</v>
      </c>
    </row>
    <row r="10378" spans="1:21" x14ac:dyDescent="0.25">
      <c r="A10378" t="s">
        <v>52</v>
      </c>
      <c r="B10378">
        <v>4412</v>
      </c>
      <c r="D10378">
        <v>1</v>
      </c>
      <c r="E10378">
        <v>1</v>
      </c>
      <c r="F10378">
        <v>1</v>
      </c>
      <c r="I10378">
        <v>1</v>
      </c>
      <c r="J10378">
        <v>1</v>
      </c>
      <c r="K10378">
        <v>1</v>
      </c>
      <c r="N10378">
        <v>1</v>
      </c>
      <c r="O10378">
        <v>1</v>
      </c>
      <c r="P10378">
        <v>1</v>
      </c>
      <c r="S10378">
        <v>1</v>
      </c>
      <c r="T10378">
        <v>1</v>
      </c>
      <c r="U10378">
        <v>1</v>
      </c>
    </row>
    <row r="10379" spans="1:21" x14ac:dyDescent="0.25">
      <c r="A10379" t="s">
        <v>702</v>
      </c>
      <c r="B10379">
        <v>4412</v>
      </c>
      <c r="D10379">
        <v>15</v>
      </c>
      <c r="E10379">
        <v>60</v>
      </c>
      <c r="F10379">
        <v>9</v>
      </c>
      <c r="I10379">
        <v>15</v>
      </c>
      <c r="J10379">
        <v>60</v>
      </c>
      <c r="K10379">
        <v>9</v>
      </c>
      <c r="N10379">
        <v>15</v>
      </c>
      <c r="O10379">
        <v>60</v>
      </c>
      <c r="P10379">
        <v>9</v>
      </c>
      <c r="S10379">
        <v>15</v>
      </c>
      <c r="T10379">
        <v>60</v>
      </c>
      <c r="U10379">
        <v>9</v>
      </c>
    </row>
    <row r="10380" spans="1:21" x14ac:dyDescent="0.25">
      <c r="A10380" t="s">
        <v>43</v>
      </c>
      <c r="B10380">
        <v>4412</v>
      </c>
      <c r="D10380">
        <v>80</v>
      </c>
      <c r="E10380">
        <v>35</v>
      </c>
      <c r="F10380">
        <v>26</v>
      </c>
      <c r="I10380">
        <v>35</v>
      </c>
      <c r="J10380">
        <v>35</v>
      </c>
      <c r="K10380">
        <v>26</v>
      </c>
      <c r="N10380">
        <v>80</v>
      </c>
      <c r="O10380">
        <v>0</v>
      </c>
      <c r="P10380">
        <v>0</v>
      </c>
      <c r="S10380">
        <v>80</v>
      </c>
      <c r="T10380">
        <v>0</v>
      </c>
    </row>
    <row r="10381" spans="1:21" x14ac:dyDescent="0.25">
      <c r="A10381" t="s">
        <v>44</v>
      </c>
      <c r="B10381">
        <v>4412</v>
      </c>
      <c r="D10381">
        <v>50</v>
      </c>
      <c r="E10381">
        <v>5</v>
      </c>
      <c r="F10381">
        <v>20</v>
      </c>
      <c r="I10381">
        <v>5</v>
      </c>
      <c r="J10381">
        <v>5</v>
      </c>
      <c r="K10381">
        <v>20</v>
      </c>
      <c r="N10381">
        <v>50</v>
      </c>
      <c r="O10381">
        <v>0</v>
      </c>
      <c r="P10381">
        <v>0</v>
      </c>
      <c r="S10381">
        <v>50</v>
      </c>
      <c r="T10381">
        <v>0</v>
      </c>
    </row>
    <row r="10382" spans="1:21" x14ac:dyDescent="0.25">
      <c r="A10382" t="s">
        <v>47</v>
      </c>
      <c r="B10382">
        <v>4412</v>
      </c>
      <c r="D10382">
        <v>7</v>
      </c>
      <c r="E10382">
        <v>4</v>
      </c>
      <c r="F10382">
        <v>4</v>
      </c>
      <c r="I10382">
        <v>8</v>
      </c>
      <c r="J10382">
        <v>8</v>
      </c>
      <c r="K10382">
        <v>8</v>
      </c>
      <c r="N10382">
        <v>1</v>
      </c>
      <c r="O10382">
        <v>6</v>
      </c>
      <c r="P10382">
        <v>6</v>
      </c>
      <c r="S10382">
        <v>5</v>
      </c>
      <c r="T10382">
        <v>2</v>
      </c>
    </row>
    <row r="10383" spans="1:21" x14ac:dyDescent="0.25">
      <c r="A10383" t="s">
        <v>703</v>
      </c>
      <c r="B10383">
        <v>4412</v>
      </c>
      <c r="D10383">
        <v>0</v>
      </c>
      <c r="E10383">
        <v>0</v>
      </c>
      <c r="F10383">
        <v>0</v>
      </c>
      <c r="I10383">
        <v>0</v>
      </c>
      <c r="J10383">
        <v>0</v>
      </c>
      <c r="K10383">
        <v>0</v>
      </c>
      <c r="N10383">
        <v>0</v>
      </c>
      <c r="O10383">
        <v>0</v>
      </c>
      <c r="P10383">
        <v>0</v>
      </c>
      <c r="S10383">
        <v>0</v>
      </c>
      <c r="T10383">
        <v>0</v>
      </c>
    </row>
    <row r="10384" spans="1:21" x14ac:dyDescent="0.25">
      <c r="A10384" t="s">
        <v>704</v>
      </c>
      <c r="B10384">
        <v>4412</v>
      </c>
      <c r="D10384">
        <v>0</v>
      </c>
      <c r="E10384">
        <v>0</v>
      </c>
      <c r="F10384">
        <v>0</v>
      </c>
      <c r="I10384">
        <v>0</v>
      </c>
      <c r="J10384">
        <v>0</v>
      </c>
      <c r="K10384">
        <v>0</v>
      </c>
      <c r="N10384">
        <v>0</v>
      </c>
      <c r="O10384">
        <v>0</v>
      </c>
      <c r="P10384">
        <v>0</v>
      </c>
      <c r="S10384">
        <v>0</v>
      </c>
      <c r="T10384">
        <v>0</v>
      </c>
    </row>
    <row r="10385" spans="1:21" x14ac:dyDescent="0.25">
      <c r="A10385" t="s">
        <v>705</v>
      </c>
      <c r="B10385">
        <v>4412</v>
      </c>
      <c r="D10385">
        <v>0</v>
      </c>
      <c r="E10385">
        <v>0</v>
      </c>
      <c r="F10385">
        <v>0</v>
      </c>
      <c r="I10385">
        <v>0</v>
      </c>
      <c r="J10385">
        <v>0</v>
      </c>
      <c r="K10385">
        <v>0</v>
      </c>
      <c r="N10385">
        <v>0</v>
      </c>
      <c r="O10385">
        <v>0</v>
      </c>
      <c r="P10385">
        <v>0</v>
      </c>
      <c r="S10385">
        <v>0</v>
      </c>
      <c r="T10385">
        <v>0</v>
      </c>
    </row>
    <row r="10386" spans="1:21" x14ac:dyDescent="0.25">
      <c r="A10386" t="s">
        <v>706</v>
      </c>
      <c r="B10386">
        <v>4412</v>
      </c>
      <c r="D10386">
        <v>0</v>
      </c>
      <c r="E10386">
        <v>0</v>
      </c>
      <c r="F10386">
        <v>0</v>
      </c>
      <c r="I10386">
        <v>0</v>
      </c>
      <c r="J10386">
        <v>0</v>
      </c>
      <c r="K10386">
        <v>0</v>
      </c>
      <c r="N10386">
        <v>0</v>
      </c>
      <c r="O10386">
        <v>0</v>
      </c>
      <c r="P10386">
        <v>0</v>
      </c>
      <c r="S10386">
        <v>0</v>
      </c>
      <c r="T10386">
        <v>0</v>
      </c>
    </row>
    <row r="10387" spans="1:21" x14ac:dyDescent="0.25">
      <c r="A10387" t="s">
        <v>707</v>
      </c>
      <c r="B10387">
        <v>4412</v>
      </c>
      <c r="D10387">
        <v>2</v>
      </c>
      <c r="E10387">
        <v>1</v>
      </c>
      <c r="F10387">
        <v>1</v>
      </c>
      <c r="I10387">
        <v>1</v>
      </c>
      <c r="J10387">
        <v>1</v>
      </c>
      <c r="K10387">
        <v>1</v>
      </c>
      <c r="N10387">
        <v>1</v>
      </c>
      <c r="O10387">
        <v>0</v>
      </c>
      <c r="P10387">
        <v>0</v>
      </c>
      <c r="S10387">
        <v>1</v>
      </c>
      <c r="T10387">
        <v>0</v>
      </c>
    </row>
    <row r="10388" spans="1:21" x14ac:dyDescent="0.25">
      <c r="A10388" t="s">
        <v>708</v>
      </c>
      <c r="B10388">
        <v>4412</v>
      </c>
      <c r="D10388">
        <v>5</v>
      </c>
      <c r="E10388">
        <v>5</v>
      </c>
      <c r="F10388">
        <v>20</v>
      </c>
      <c r="I10388">
        <v>5</v>
      </c>
      <c r="J10388">
        <v>5</v>
      </c>
      <c r="K10388">
        <v>20</v>
      </c>
      <c r="N10388">
        <v>50</v>
      </c>
      <c r="S10388">
        <v>50</v>
      </c>
    </row>
    <row r="10389" spans="1:21" x14ac:dyDescent="0.25">
      <c r="A10389" t="s">
        <v>709</v>
      </c>
      <c r="B10389">
        <v>4412</v>
      </c>
      <c r="D10389">
        <v>40</v>
      </c>
      <c r="E10389">
        <v>30</v>
      </c>
      <c r="F10389">
        <v>6</v>
      </c>
      <c r="I10389">
        <v>30</v>
      </c>
      <c r="J10389">
        <v>30</v>
      </c>
      <c r="K10389">
        <v>6</v>
      </c>
      <c r="N10389">
        <v>30</v>
      </c>
      <c r="S10389">
        <v>30</v>
      </c>
    </row>
    <row r="10390" spans="1:21" x14ac:dyDescent="0.25">
      <c r="A10390" t="s">
        <v>710</v>
      </c>
      <c r="B10390">
        <v>4412</v>
      </c>
      <c r="D10390">
        <v>1</v>
      </c>
      <c r="E10390">
        <v>3</v>
      </c>
      <c r="F10390">
        <v>3</v>
      </c>
      <c r="I10390">
        <v>3</v>
      </c>
      <c r="J10390">
        <v>3</v>
      </c>
      <c r="K10390">
        <v>3</v>
      </c>
      <c r="N10390">
        <v>3</v>
      </c>
      <c r="S10390">
        <v>3</v>
      </c>
    </row>
    <row r="10391" spans="1:21" x14ac:dyDescent="0.25">
      <c r="A10391" t="s">
        <v>711</v>
      </c>
      <c r="B10391">
        <v>4412</v>
      </c>
      <c r="D10391">
        <v>0</v>
      </c>
      <c r="E10391">
        <v>0</v>
      </c>
      <c r="F10391">
        <v>0</v>
      </c>
      <c r="I10391">
        <v>0</v>
      </c>
      <c r="J10391">
        <v>0</v>
      </c>
      <c r="K10391">
        <v>0</v>
      </c>
      <c r="N10391">
        <v>0</v>
      </c>
      <c r="S10391">
        <v>0</v>
      </c>
    </row>
    <row r="10392" spans="1:21" x14ac:dyDescent="0.25">
      <c r="A10392" t="s">
        <v>712</v>
      </c>
      <c r="B10392">
        <v>4412</v>
      </c>
      <c r="D10392">
        <v>0</v>
      </c>
      <c r="E10392">
        <v>0</v>
      </c>
      <c r="F10392">
        <v>0</v>
      </c>
      <c r="I10392">
        <v>0</v>
      </c>
      <c r="J10392">
        <v>0</v>
      </c>
      <c r="K10392">
        <v>0</v>
      </c>
      <c r="N10392">
        <v>0</v>
      </c>
      <c r="S10392">
        <v>0</v>
      </c>
    </row>
    <row r="10393" spans="1:21" x14ac:dyDescent="0.25">
      <c r="A10393" t="s">
        <v>713</v>
      </c>
      <c r="B10393">
        <v>4412</v>
      </c>
      <c r="D10393">
        <v>0</v>
      </c>
      <c r="E10393">
        <v>0</v>
      </c>
      <c r="F10393">
        <v>0</v>
      </c>
      <c r="I10393">
        <v>0</v>
      </c>
      <c r="J10393">
        <v>0</v>
      </c>
      <c r="K10393">
        <v>0</v>
      </c>
      <c r="N10393">
        <v>0</v>
      </c>
      <c r="S10393">
        <v>0</v>
      </c>
    </row>
    <row r="10394" spans="1:21" x14ac:dyDescent="0.25">
      <c r="A10394" t="s">
        <v>714</v>
      </c>
      <c r="B10394">
        <v>4412</v>
      </c>
      <c r="D10394">
        <v>50</v>
      </c>
    </row>
    <row r="10395" spans="1:21" x14ac:dyDescent="0.25">
      <c r="A10395" t="s">
        <v>715</v>
      </c>
      <c r="B10395">
        <v>4412</v>
      </c>
      <c r="D10395">
        <v>30</v>
      </c>
    </row>
    <row r="10396" spans="1:21" x14ac:dyDescent="0.25">
      <c r="A10396" t="s">
        <v>716</v>
      </c>
      <c r="B10396">
        <v>4412</v>
      </c>
      <c r="D10396">
        <v>3</v>
      </c>
    </row>
    <row r="10397" spans="1:21" x14ac:dyDescent="0.25">
      <c r="A10397" t="s">
        <v>717</v>
      </c>
      <c r="B10397">
        <v>4412</v>
      </c>
      <c r="D10397">
        <v>0</v>
      </c>
    </row>
    <row r="10398" spans="1:21" x14ac:dyDescent="0.25">
      <c r="A10398" t="s">
        <v>718</v>
      </c>
      <c r="B10398">
        <v>4412</v>
      </c>
      <c r="E10398">
        <v>0</v>
      </c>
      <c r="J10398">
        <v>0</v>
      </c>
      <c r="O10398">
        <v>0</v>
      </c>
      <c r="T10398">
        <v>0</v>
      </c>
    </row>
    <row r="10399" spans="1:21" x14ac:dyDescent="0.25">
      <c r="A10399" t="s">
        <v>405</v>
      </c>
      <c r="B10399">
        <v>4412</v>
      </c>
      <c r="E10399">
        <v>0</v>
      </c>
    </row>
    <row r="10400" spans="1:21" x14ac:dyDescent="0.25">
      <c r="A10400" t="s">
        <v>719</v>
      </c>
      <c r="B10400">
        <v>4412</v>
      </c>
      <c r="D10400">
        <v>0</v>
      </c>
      <c r="E10400">
        <v>0</v>
      </c>
      <c r="F10400">
        <v>0</v>
      </c>
      <c r="I10400">
        <v>30</v>
      </c>
      <c r="J10400">
        <v>0</v>
      </c>
      <c r="K10400">
        <v>78</v>
      </c>
      <c r="N10400">
        <v>160</v>
      </c>
      <c r="O10400">
        <v>812</v>
      </c>
      <c r="P10400">
        <v>0</v>
      </c>
      <c r="S10400">
        <v>0</v>
      </c>
      <c r="T10400">
        <v>1002</v>
      </c>
      <c r="U10400">
        <v>0</v>
      </c>
    </row>
    <row r="10401" spans="1:21" x14ac:dyDescent="0.25">
      <c r="A10401" t="s">
        <v>34</v>
      </c>
      <c r="B10401">
        <v>4417</v>
      </c>
      <c r="D10401">
        <v>255</v>
      </c>
      <c r="E10401">
        <v>255</v>
      </c>
      <c r="F10401">
        <v>255</v>
      </c>
      <c r="I10401">
        <v>269</v>
      </c>
      <c r="J10401">
        <v>269</v>
      </c>
      <c r="K10401">
        <v>269</v>
      </c>
      <c r="N10401">
        <v>4419</v>
      </c>
      <c r="O10401">
        <v>4419</v>
      </c>
      <c r="P10401">
        <v>4419</v>
      </c>
      <c r="S10401">
        <v>4412</v>
      </c>
      <c r="T10401">
        <v>4412</v>
      </c>
      <c r="U10401">
        <v>4412</v>
      </c>
    </row>
    <row r="10402" spans="1:21" x14ac:dyDescent="0.25">
      <c r="A10402" t="s">
        <v>35</v>
      </c>
      <c r="B10402">
        <v>4417</v>
      </c>
      <c r="D10402">
        <v>4419</v>
      </c>
      <c r="E10402">
        <v>269</v>
      </c>
      <c r="F10402">
        <v>4412</v>
      </c>
      <c r="I10402">
        <v>4412</v>
      </c>
      <c r="J10402">
        <v>255</v>
      </c>
      <c r="K10402">
        <v>4419</v>
      </c>
      <c r="N10402">
        <v>269</v>
      </c>
      <c r="O10402">
        <v>4412</v>
      </c>
      <c r="P10402">
        <v>255</v>
      </c>
      <c r="S10402">
        <v>255</v>
      </c>
      <c r="T10402">
        <v>4419</v>
      </c>
      <c r="U10402">
        <v>269</v>
      </c>
    </row>
    <row r="10403" spans="1:21" x14ac:dyDescent="0.25">
      <c r="A10403" t="s">
        <v>36</v>
      </c>
      <c r="B10403">
        <v>4417</v>
      </c>
      <c r="D10403">
        <v>1</v>
      </c>
      <c r="E10403">
        <v>1</v>
      </c>
      <c r="F10403">
        <v>1</v>
      </c>
      <c r="I10403">
        <v>0</v>
      </c>
      <c r="J10403">
        <v>0</v>
      </c>
      <c r="K10403">
        <v>0</v>
      </c>
      <c r="N10403">
        <v>2</v>
      </c>
      <c r="O10403">
        <v>2</v>
      </c>
      <c r="P10403">
        <v>0</v>
      </c>
      <c r="S10403">
        <v>0</v>
      </c>
      <c r="T10403">
        <v>4</v>
      </c>
      <c r="U10403">
        <v>1</v>
      </c>
    </row>
    <row r="10404" spans="1:21" x14ac:dyDescent="0.25">
      <c r="A10404" t="s">
        <v>37</v>
      </c>
      <c r="B10404">
        <v>4417</v>
      </c>
      <c r="D10404">
        <v>0</v>
      </c>
      <c r="E10404">
        <v>3</v>
      </c>
      <c r="I10404">
        <v>0</v>
      </c>
      <c r="J10404">
        <v>0</v>
      </c>
      <c r="N10404">
        <v>0</v>
      </c>
      <c r="O10404">
        <v>0</v>
      </c>
      <c r="S10404">
        <v>0</v>
      </c>
      <c r="T10404">
        <v>0</v>
      </c>
    </row>
    <row r="10405" spans="1:21" x14ac:dyDescent="0.25">
      <c r="A10405" t="s">
        <v>38</v>
      </c>
      <c r="B10405">
        <v>4417</v>
      </c>
      <c r="D10405">
        <v>12</v>
      </c>
      <c r="E10405">
        <v>12</v>
      </c>
      <c r="F10405">
        <v>12</v>
      </c>
      <c r="I10405">
        <v>12</v>
      </c>
      <c r="J10405">
        <v>12</v>
      </c>
      <c r="K10405">
        <v>12</v>
      </c>
      <c r="N10405">
        <v>12</v>
      </c>
      <c r="O10405">
        <v>12</v>
      </c>
      <c r="P10405">
        <v>12</v>
      </c>
      <c r="S10405">
        <v>12</v>
      </c>
      <c r="T10405">
        <v>12</v>
      </c>
      <c r="U10405">
        <v>12</v>
      </c>
    </row>
    <row r="10406" spans="1:21" x14ac:dyDescent="0.25">
      <c r="A10406" t="s">
        <v>39</v>
      </c>
      <c r="B10406">
        <v>4417</v>
      </c>
      <c r="S10406">
        <v>200</v>
      </c>
      <c r="U10406">
        <v>200</v>
      </c>
    </row>
    <row r="10407" spans="1:21" x14ac:dyDescent="0.25">
      <c r="A10407" t="s">
        <v>694</v>
      </c>
      <c r="B10407">
        <v>4417</v>
      </c>
      <c r="S10407">
        <v>25</v>
      </c>
      <c r="U10407">
        <v>25</v>
      </c>
    </row>
    <row r="10408" spans="1:21" x14ac:dyDescent="0.25">
      <c r="A10408" t="s">
        <v>40</v>
      </c>
      <c r="B10408">
        <v>4417</v>
      </c>
      <c r="S10408">
        <v>0</v>
      </c>
      <c r="U10408">
        <v>1</v>
      </c>
    </row>
    <row r="10409" spans="1:21" x14ac:dyDescent="0.25">
      <c r="A10409" t="s">
        <v>41</v>
      </c>
      <c r="B10409">
        <v>4417</v>
      </c>
    </row>
    <row r="10410" spans="1:21" x14ac:dyDescent="0.25">
      <c r="A10410" t="s">
        <v>42</v>
      </c>
      <c r="B10410">
        <v>4417</v>
      </c>
      <c r="E10410">
        <v>30</v>
      </c>
      <c r="J10410">
        <v>30</v>
      </c>
      <c r="O10410">
        <v>26</v>
      </c>
      <c r="T10410">
        <v>36</v>
      </c>
    </row>
    <row r="10411" spans="1:21" x14ac:dyDescent="0.25">
      <c r="A10411" t="s">
        <v>45</v>
      </c>
      <c r="B10411">
        <v>4417</v>
      </c>
      <c r="D10411">
        <v>5</v>
      </c>
      <c r="E10411">
        <v>5</v>
      </c>
      <c r="F10411">
        <v>5</v>
      </c>
      <c r="N10411">
        <v>6</v>
      </c>
      <c r="O10411">
        <v>6</v>
      </c>
      <c r="T10411">
        <v>7</v>
      </c>
    </row>
    <row r="10412" spans="1:21" x14ac:dyDescent="0.25">
      <c r="A10412" t="s">
        <v>740</v>
      </c>
      <c r="B10412">
        <v>4417</v>
      </c>
      <c r="D10412">
        <v>8</v>
      </c>
      <c r="E10412">
        <v>8</v>
      </c>
      <c r="F10412">
        <v>8</v>
      </c>
      <c r="O10412">
        <v>7</v>
      </c>
    </row>
    <row r="10413" spans="1:21" x14ac:dyDescent="0.25">
      <c r="A10413" t="s">
        <v>46</v>
      </c>
      <c r="B10413">
        <v>4417</v>
      </c>
      <c r="U10413">
        <v>7</v>
      </c>
    </row>
    <row r="10414" spans="1:21" x14ac:dyDescent="0.25">
      <c r="A10414" t="s">
        <v>49</v>
      </c>
      <c r="B10414">
        <v>4417</v>
      </c>
      <c r="D10414">
        <v>3</v>
      </c>
      <c r="E10414">
        <v>3</v>
      </c>
      <c r="F10414">
        <v>3</v>
      </c>
      <c r="I10414">
        <v>3</v>
      </c>
      <c r="J10414">
        <v>3</v>
      </c>
      <c r="K10414">
        <v>3</v>
      </c>
      <c r="N10414">
        <v>3</v>
      </c>
      <c r="O10414">
        <v>3</v>
      </c>
      <c r="P10414">
        <v>3</v>
      </c>
      <c r="S10414">
        <v>3</v>
      </c>
      <c r="T10414">
        <v>3</v>
      </c>
      <c r="U10414">
        <v>3</v>
      </c>
    </row>
    <row r="10415" spans="1:21" x14ac:dyDescent="0.25">
      <c r="A10415" t="s">
        <v>695</v>
      </c>
      <c r="B10415">
        <v>4417</v>
      </c>
      <c r="D10415">
        <v>-2</v>
      </c>
      <c r="E10415">
        <v>-2</v>
      </c>
      <c r="F10415">
        <v>-2</v>
      </c>
      <c r="I10415">
        <v>-1</v>
      </c>
      <c r="J10415">
        <v>-1</v>
      </c>
      <c r="K10415">
        <v>-1</v>
      </c>
      <c r="N10415">
        <v>-1.9</v>
      </c>
      <c r="O10415">
        <v>-1.9</v>
      </c>
      <c r="P10415">
        <v>-1</v>
      </c>
      <c r="S10415">
        <v>-1</v>
      </c>
      <c r="T10415">
        <v>-1.9</v>
      </c>
      <c r="U10415">
        <v>-1.9</v>
      </c>
    </row>
    <row r="10416" spans="1:21" x14ac:dyDescent="0.25">
      <c r="A10416" t="s">
        <v>48</v>
      </c>
      <c r="B10416">
        <v>4417</v>
      </c>
      <c r="D10416">
        <v>1900</v>
      </c>
      <c r="E10416">
        <v>1900</v>
      </c>
      <c r="F10416">
        <v>1900</v>
      </c>
      <c r="I10416">
        <v>1900</v>
      </c>
      <c r="J10416">
        <v>1900</v>
      </c>
      <c r="K10416">
        <v>1900</v>
      </c>
      <c r="N10416">
        <v>1900</v>
      </c>
      <c r="O10416">
        <v>1900</v>
      </c>
      <c r="P10416">
        <v>1900</v>
      </c>
      <c r="S10416">
        <v>1900</v>
      </c>
      <c r="T10416">
        <v>1900</v>
      </c>
      <c r="U10416">
        <v>1900</v>
      </c>
    </row>
    <row r="10417" spans="1:21" x14ac:dyDescent="0.25">
      <c r="A10417" t="s">
        <v>696</v>
      </c>
      <c r="B10417">
        <v>4417</v>
      </c>
      <c r="D10417">
        <v>1681</v>
      </c>
      <c r="E10417">
        <v>1585</v>
      </c>
      <c r="F10417">
        <v>1504</v>
      </c>
      <c r="I10417">
        <v>0</v>
      </c>
      <c r="J10417">
        <v>0</v>
      </c>
      <c r="K10417">
        <v>0</v>
      </c>
      <c r="N10417">
        <v>3433</v>
      </c>
      <c r="O10417">
        <v>3539</v>
      </c>
      <c r="P10417">
        <v>0</v>
      </c>
      <c r="S10417">
        <v>0</v>
      </c>
      <c r="T10417">
        <v>6408</v>
      </c>
      <c r="U10417">
        <v>1583</v>
      </c>
    </row>
    <row r="10418" spans="1:21" x14ac:dyDescent="0.25">
      <c r="A10418" t="s">
        <v>50</v>
      </c>
      <c r="B10418">
        <v>4417</v>
      </c>
      <c r="D10418">
        <v>1681</v>
      </c>
      <c r="E10418">
        <v>1585</v>
      </c>
      <c r="F10418">
        <v>1504</v>
      </c>
      <c r="I10418">
        <v>0</v>
      </c>
      <c r="J10418">
        <v>0</v>
      </c>
      <c r="K10418">
        <v>0</v>
      </c>
      <c r="N10418">
        <v>3433</v>
      </c>
      <c r="O10418">
        <v>3539</v>
      </c>
      <c r="P10418">
        <v>0</v>
      </c>
      <c r="S10418">
        <v>0</v>
      </c>
      <c r="T10418">
        <v>6408</v>
      </c>
      <c r="U10418">
        <v>1583</v>
      </c>
    </row>
    <row r="10419" spans="1:21" x14ac:dyDescent="0.25">
      <c r="A10419" t="s">
        <v>697</v>
      </c>
      <c r="B10419">
        <v>4417</v>
      </c>
      <c r="D10419">
        <v>1</v>
      </c>
      <c r="E10419">
        <v>1</v>
      </c>
      <c r="F10419">
        <v>1</v>
      </c>
      <c r="I10419">
        <v>1</v>
      </c>
      <c r="J10419">
        <v>1</v>
      </c>
      <c r="K10419">
        <v>1</v>
      </c>
      <c r="N10419">
        <v>1</v>
      </c>
      <c r="O10419">
        <v>1</v>
      </c>
      <c r="P10419">
        <v>1</v>
      </c>
      <c r="S10419">
        <v>1</v>
      </c>
      <c r="T10419">
        <v>1</v>
      </c>
      <c r="U10419">
        <v>1</v>
      </c>
    </row>
    <row r="10420" spans="1:21" x14ac:dyDescent="0.25">
      <c r="A10420" t="s">
        <v>51</v>
      </c>
      <c r="B10420">
        <v>4417</v>
      </c>
      <c r="D10420">
        <v>0</v>
      </c>
      <c r="E10420">
        <v>153</v>
      </c>
      <c r="F10420">
        <v>197</v>
      </c>
      <c r="I10420">
        <v>0</v>
      </c>
      <c r="J10420">
        <v>0</v>
      </c>
      <c r="K10420">
        <v>0</v>
      </c>
      <c r="N10420">
        <v>0</v>
      </c>
      <c r="O10420">
        <v>0</v>
      </c>
      <c r="P10420">
        <v>0</v>
      </c>
      <c r="S10420">
        <v>0</v>
      </c>
      <c r="T10420">
        <v>0</v>
      </c>
      <c r="U10420">
        <v>154</v>
      </c>
    </row>
    <row r="10421" spans="1:21" x14ac:dyDescent="0.25">
      <c r="A10421" t="s">
        <v>53</v>
      </c>
      <c r="B10421">
        <v>4417</v>
      </c>
      <c r="D10421">
        <v>604</v>
      </c>
      <c r="E10421">
        <v>0</v>
      </c>
      <c r="F10421">
        <v>360</v>
      </c>
      <c r="I10421">
        <v>0</v>
      </c>
      <c r="J10421">
        <v>0</v>
      </c>
      <c r="K10421">
        <v>0</v>
      </c>
      <c r="N10421">
        <v>778</v>
      </c>
      <c r="O10421">
        <v>741</v>
      </c>
      <c r="P10421">
        <v>0</v>
      </c>
      <c r="S10421">
        <v>0</v>
      </c>
      <c r="T10421">
        <v>1038</v>
      </c>
      <c r="U10421">
        <v>116</v>
      </c>
    </row>
    <row r="10422" spans="1:21" x14ac:dyDescent="0.25">
      <c r="A10422" t="s">
        <v>54</v>
      </c>
      <c r="B10422">
        <v>4417</v>
      </c>
      <c r="D10422">
        <v>0</v>
      </c>
      <c r="E10422">
        <v>0</v>
      </c>
      <c r="F10422">
        <v>0</v>
      </c>
      <c r="I10422">
        <v>0</v>
      </c>
      <c r="J10422">
        <v>0</v>
      </c>
      <c r="K10422">
        <v>0</v>
      </c>
      <c r="N10422">
        <v>0</v>
      </c>
      <c r="O10422">
        <v>0</v>
      </c>
      <c r="P10422">
        <v>0</v>
      </c>
      <c r="S10422">
        <v>0</v>
      </c>
      <c r="T10422">
        <v>0</v>
      </c>
      <c r="U10422">
        <v>0</v>
      </c>
    </row>
    <row r="10423" spans="1:21" x14ac:dyDescent="0.25">
      <c r="A10423" t="s">
        <v>55</v>
      </c>
      <c r="B10423">
        <v>4417</v>
      </c>
      <c r="D10423">
        <v>0</v>
      </c>
      <c r="E10423">
        <v>0</v>
      </c>
      <c r="F10423">
        <v>0</v>
      </c>
      <c r="I10423">
        <v>0</v>
      </c>
      <c r="J10423">
        <v>0</v>
      </c>
      <c r="K10423">
        <v>0</v>
      </c>
      <c r="N10423">
        <v>0</v>
      </c>
      <c r="O10423">
        <v>0</v>
      </c>
      <c r="P10423">
        <v>0</v>
      </c>
      <c r="S10423">
        <v>0</v>
      </c>
      <c r="T10423">
        <v>0</v>
      </c>
      <c r="U10423">
        <v>0</v>
      </c>
    </row>
    <row r="10424" spans="1:21" x14ac:dyDescent="0.25">
      <c r="A10424" t="s">
        <v>56</v>
      </c>
      <c r="B10424">
        <v>4417</v>
      </c>
      <c r="D10424">
        <v>0.92</v>
      </c>
      <c r="E10424">
        <v>0.92</v>
      </c>
      <c r="F10424">
        <v>0.92</v>
      </c>
      <c r="I10424">
        <v>0.92</v>
      </c>
      <c r="J10424">
        <v>0.92</v>
      </c>
      <c r="K10424">
        <v>0.92</v>
      </c>
      <c r="N10424">
        <v>0.92</v>
      </c>
      <c r="O10424">
        <v>0.92</v>
      </c>
      <c r="P10424">
        <v>0.92</v>
      </c>
      <c r="S10424">
        <v>0.92</v>
      </c>
      <c r="T10424">
        <v>0.92</v>
      </c>
      <c r="U10424">
        <v>0.92</v>
      </c>
    </row>
    <row r="10425" spans="1:21" x14ac:dyDescent="0.25">
      <c r="A10425" t="s">
        <v>57</v>
      </c>
      <c r="B10425">
        <v>4417</v>
      </c>
      <c r="D10425">
        <v>100</v>
      </c>
      <c r="E10425">
        <v>100</v>
      </c>
      <c r="F10425">
        <v>100</v>
      </c>
      <c r="I10425">
        <v>100</v>
      </c>
      <c r="J10425">
        <v>100</v>
      </c>
      <c r="K10425">
        <v>100</v>
      </c>
      <c r="N10425">
        <v>100</v>
      </c>
      <c r="O10425">
        <v>100</v>
      </c>
      <c r="P10425">
        <v>100</v>
      </c>
      <c r="S10425">
        <v>100</v>
      </c>
      <c r="T10425">
        <v>100</v>
      </c>
      <c r="U10425">
        <v>100</v>
      </c>
    </row>
    <row r="10426" spans="1:21" x14ac:dyDescent="0.25">
      <c r="A10426" t="s">
        <v>58</v>
      </c>
      <c r="B10426">
        <v>4417</v>
      </c>
      <c r="D10426">
        <v>2</v>
      </c>
      <c r="E10426">
        <v>2</v>
      </c>
      <c r="F10426">
        <v>2</v>
      </c>
      <c r="I10426">
        <v>2</v>
      </c>
      <c r="J10426">
        <v>2</v>
      </c>
      <c r="K10426">
        <v>2</v>
      </c>
      <c r="N10426">
        <v>2</v>
      </c>
      <c r="O10426">
        <v>2</v>
      </c>
      <c r="P10426">
        <v>2</v>
      </c>
      <c r="S10426">
        <v>2</v>
      </c>
      <c r="T10426">
        <v>2</v>
      </c>
      <c r="U10426">
        <v>2</v>
      </c>
    </row>
    <row r="10427" spans="1:21" x14ac:dyDescent="0.25">
      <c r="A10427" t="s">
        <v>59</v>
      </c>
      <c r="B10427">
        <v>4417</v>
      </c>
      <c r="D10427">
        <v>0</v>
      </c>
      <c r="E10427">
        <v>0</v>
      </c>
      <c r="F10427">
        <v>0</v>
      </c>
      <c r="I10427">
        <v>0</v>
      </c>
      <c r="J10427">
        <v>0</v>
      </c>
      <c r="K10427">
        <v>0</v>
      </c>
      <c r="N10427">
        <v>0</v>
      </c>
      <c r="O10427">
        <v>0</v>
      </c>
      <c r="P10427">
        <v>0</v>
      </c>
      <c r="S10427">
        <v>0</v>
      </c>
      <c r="T10427">
        <v>0</v>
      </c>
      <c r="U10427">
        <v>0</v>
      </c>
    </row>
    <row r="10428" spans="1:21" x14ac:dyDescent="0.25">
      <c r="A10428" t="s">
        <v>698</v>
      </c>
      <c r="B10428">
        <v>4417</v>
      </c>
      <c r="E10428">
        <v>0</v>
      </c>
      <c r="J10428">
        <v>0</v>
      </c>
      <c r="O10428">
        <v>0</v>
      </c>
      <c r="T10428">
        <v>0</v>
      </c>
    </row>
    <row r="10429" spans="1:21" x14ac:dyDescent="0.25">
      <c r="A10429" t="s">
        <v>677</v>
      </c>
      <c r="B10429">
        <v>4417</v>
      </c>
      <c r="E10429">
        <v>590</v>
      </c>
      <c r="J10429">
        <v>581</v>
      </c>
      <c r="O10429">
        <v>420</v>
      </c>
      <c r="T10429">
        <v>799</v>
      </c>
    </row>
    <row r="10430" spans="1:21" x14ac:dyDescent="0.25">
      <c r="A10430" t="s">
        <v>78</v>
      </c>
      <c r="B10430">
        <v>4417</v>
      </c>
      <c r="E10430">
        <v>13.4</v>
      </c>
      <c r="J10430">
        <v>13.2</v>
      </c>
      <c r="O10430">
        <v>11</v>
      </c>
      <c r="T10430">
        <v>15.1</v>
      </c>
    </row>
    <row r="10431" spans="1:21" x14ac:dyDescent="0.25">
      <c r="A10431" t="s">
        <v>699</v>
      </c>
      <c r="B10431">
        <v>4417</v>
      </c>
      <c r="F10431">
        <v>0</v>
      </c>
      <c r="K10431">
        <v>0</v>
      </c>
      <c r="P10431">
        <v>0</v>
      </c>
      <c r="U10431">
        <v>0</v>
      </c>
    </row>
    <row r="10432" spans="1:21" x14ac:dyDescent="0.25">
      <c r="A10432" t="s">
        <v>700</v>
      </c>
      <c r="B10432">
        <v>4417</v>
      </c>
      <c r="D10432">
        <v>0</v>
      </c>
      <c r="E10432">
        <v>0</v>
      </c>
      <c r="F10432">
        <v>1</v>
      </c>
      <c r="I10432">
        <v>0</v>
      </c>
      <c r="J10432">
        <v>0</v>
      </c>
      <c r="K10432">
        <v>1</v>
      </c>
      <c r="N10432">
        <v>0</v>
      </c>
      <c r="O10432">
        <v>0</v>
      </c>
      <c r="P10432">
        <v>1</v>
      </c>
      <c r="S10432">
        <v>0</v>
      </c>
      <c r="T10432">
        <v>0</v>
      </c>
      <c r="U10432">
        <v>1</v>
      </c>
    </row>
    <row r="10433" spans="1:21" x14ac:dyDescent="0.25">
      <c r="A10433" t="s">
        <v>701</v>
      </c>
      <c r="B10433">
        <v>4417</v>
      </c>
      <c r="D10433">
        <v>0</v>
      </c>
      <c r="E10433">
        <v>0</v>
      </c>
      <c r="F10433">
        <v>0</v>
      </c>
      <c r="I10433">
        <v>0</v>
      </c>
      <c r="J10433">
        <v>0</v>
      </c>
      <c r="K10433">
        <v>0</v>
      </c>
      <c r="N10433">
        <v>0</v>
      </c>
      <c r="O10433">
        <v>0</v>
      </c>
      <c r="P10433">
        <v>0</v>
      </c>
      <c r="S10433">
        <v>0</v>
      </c>
      <c r="T10433">
        <v>0</v>
      </c>
      <c r="U10433">
        <v>0</v>
      </c>
    </row>
    <row r="10434" spans="1:21" x14ac:dyDescent="0.25">
      <c r="A10434" t="s">
        <v>52</v>
      </c>
      <c r="B10434">
        <v>4417</v>
      </c>
      <c r="D10434">
        <v>1</v>
      </c>
      <c r="E10434">
        <v>1</v>
      </c>
      <c r="F10434">
        <v>1</v>
      </c>
      <c r="I10434">
        <v>1</v>
      </c>
      <c r="J10434">
        <v>1</v>
      </c>
      <c r="K10434">
        <v>1</v>
      </c>
      <c r="N10434">
        <v>1</v>
      </c>
      <c r="O10434">
        <v>1</v>
      </c>
      <c r="P10434">
        <v>1</v>
      </c>
      <c r="S10434">
        <v>1</v>
      </c>
      <c r="T10434">
        <v>1</v>
      </c>
      <c r="U10434">
        <v>1</v>
      </c>
    </row>
    <row r="10435" spans="1:21" x14ac:dyDescent="0.25">
      <c r="A10435" t="s">
        <v>702</v>
      </c>
      <c r="B10435">
        <v>4417</v>
      </c>
      <c r="D10435">
        <v>15</v>
      </c>
      <c r="E10435">
        <v>60</v>
      </c>
      <c r="F10435">
        <v>9</v>
      </c>
      <c r="I10435">
        <v>15</v>
      </c>
      <c r="J10435">
        <v>60</v>
      </c>
      <c r="K10435">
        <v>9</v>
      </c>
      <c r="N10435">
        <v>15</v>
      </c>
      <c r="O10435">
        <v>60</v>
      </c>
      <c r="P10435">
        <v>9</v>
      </c>
      <c r="S10435">
        <v>15</v>
      </c>
      <c r="T10435">
        <v>60</v>
      </c>
      <c r="U10435">
        <v>9</v>
      </c>
    </row>
    <row r="10436" spans="1:21" x14ac:dyDescent="0.25">
      <c r="A10436" t="s">
        <v>43</v>
      </c>
      <c r="B10436">
        <v>4417</v>
      </c>
      <c r="D10436">
        <v>50</v>
      </c>
      <c r="E10436">
        <v>50</v>
      </c>
      <c r="F10436">
        <v>50</v>
      </c>
      <c r="N10436">
        <v>50</v>
      </c>
      <c r="O10436">
        <v>50</v>
      </c>
      <c r="T10436">
        <v>50</v>
      </c>
      <c r="U10436">
        <v>50</v>
      </c>
    </row>
    <row r="10437" spans="1:21" x14ac:dyDescent="0.25">
      <c r="A10437" t="s">
        <v>44</v>
      </c>
      <c r="B10437">
        <v>4417</v>
      </c>
      <c r="D10437">
        <v>0</v>
      </c>
      <c r="E10437">
        <v>0</v>
      </c>
      <c r="F10437">
        <v>0</v>
      </c>
      <c r="N10437">
        <v>0</v>
      </c>
      <c r="O10437">
        <v>0</v>
      </c>
      <c r="T10437">
        <v>0</v>
      </c>
      <c r="U10437">
        <v>0</v>
      </c>
    </row>
    <row r="10438" spans="1:21" x14ac:dyDescent="0.25">
      <c r="A10438" t="s">
        <v>47</v>
      </c>
      <c r="B10438">
        <v>4417</v>
      </c>
      <c r="D10438">
        <v>5</v>
      </c>
      <c r="E10438">
        <v>5</v>
      </c>
      <c r="F10438">
        <v>5</v>
      </c>
      <c r="N10438">
        <v>6</v>
      </c>
      <c r="O10438">
        <v>6</v>
      </c>
      <c r="T10438">
        <v>7</v>
      </c>
      <c r="U10438">
        <v>7</v>
      </c>
    </row>
    <row r="10439" spans="1:21" x14ac:dyDescent="0.25">
      <c r="A10439" t="s">
        <v>703</v>
      </c>
      <c r="B10439">
        <v>4417</v>
      </c>
      <c r="D10439">
        <v>8</v>
      </c>
      <c r="E10439">
        <v>8</v>
      </c>
      <c r="F10439">
        <v>8</v>
      </c>
      <c r="N10439">
        <v>0</v>
      </c>
      <c r="O10439">
        <v>7</v>
      </c>
      <c r="T10439">
        <v>0</v>
      </c>
      <c r="U10439">
        <v>0</v>
      </c>
    </row>
    <row r="10440" spans="1:21" x14ac:dyDescent="0.25">
      <c r="A10440" t="s">
        <v>704</v>
      </c>
      <c r="B10440">
        <v>4417</v>
      </c>
      <c r="D10440">
        <v>0</v>
      </c>
      <c r="E10440">
        <v>0</v>
      </c>
      <c r="F10440">
        <v>0</v>
      </c>
      <c r="N10440">
        <v>0</v>
      </c>
      <c r="O10440">
        <v>0</v>
      </c>
      <c r="T10440">
        <v>0</v>
      </c>
      <c r="U10440">
        <v>0</v>
      </c>
    </row>
    <row r="10441" spans="1:21" x14ac:dyDescent="0.25">
      <c r="A10441" t="s">
        <v>705</v>
      </c>
      <c r="B10441">
        <v>4417</v>
      </c>
      <c r="D10441">
        <v>0</v>
      </c>
      <c r="E10441">
        <v>0</v>
      </c>
      <c r="F10441">
        <v>0</v>
      </c>
      <c r="N10441">
        <v>0</v>
      </c>
      <c r="O10441">
        <v>0</v>
      </c>
      <c r="T10441">
        <v>0</v>
      </c>
      <c r="U10441">
        <v>0</v>
      </c>
    </row>
    <row r="10442" spans="1:21" x14ac:dyDescent="0.25">
      <c r="A10442" t="s">
        <v>706</v>
      </c>
      <c r="B10442">
        <v>4417</v>
      </c>
      <c r="D10442">
        <v>0</v>
      </c>
      <c r="E10442">
        <v>0</v>
      </c>
      <c r="F10442">
        <v>0</v>
      </c>
      <c r="N10442">
        <v>0</v>
      </c>
      <c r="O10442">
        <v>0</v>
      </c>
      <c r="T10442">
        <v>0</v>
      </c>
      <c r="U10442">
        <v>0</v>
      </c>
    </row>
    <row r="10443" spans="1:21" x14ac:dyDescent="0.25">
      <c r="A10443" t="s">
        <v>707</v>
      </c>
      <c r="B10443">
        <v>4417</v>
      </c>
      <c r="D10443">
        <v>1</v>
      </c>
      <c r="E10443">
        <v>1</v>
      </c>
      <c r="F10443">
        <v>1</v>
      </c>
      <c r="N10443">
        <v>1</v>
      </c>
      <c r="O10443">
        <v>1</v>
      </c>
      <c r="T10443">
        <v>1</v>
      </c>
      <c r="U10443">
        <v>1</v>
      </c>
    </row>
    <row r="10444" spans="1:21" x14ac:dyDescent="0.25">
      <c r="A10444" t="s">
        <v>708</v>
      </c>
      <c r="B10444">
        <v>4417</v>
      </c>
      <c r="D10444">
        <v>0</v>
      </c>
      <c r="E10444">
        <v>0</v>
      </c>
      <c r="F10444">
        <v>0</v>
      </c>
      <c r="N10444">
        <v>0</v>
      </c>
      <c r="O10444">
        <v>0</v>
      </c>
      <c r="T10444">
        <v>0</v>
      </c>
      <c r="U10444">
        <v>0</v>
      </c>
    </row>
    <row r="10445" spans="1:21" x14ac:dyDescent="0.25">
      <c r="A10445" t="s">
        <v>709</v>
      </c>
      <c r="B10445">
        <v>4417</v>
      </c>
      <c r="D10445">
        <v>50</v>
      </c>
      <c r="E10445">
        <v>50</v>
      </c>
      <c r="F10445">
        <v>50</v>
      </c>
      <c r="N10445">
        <v>50</v>
      </c>
      <c r="O10445">
        <v>50</v>
      </c>
      <c r="T10445">
        <v>50</v>
      </c>
      <c r="U10445">
        <v>50</v>
      </c>
    </row>
    <row r="10446" spans="1:21" x14ac:dyDescent="0.25">
      <c r="A10446" t="s">
        <v>710</v>
      </c>
      <c r="B10446">
        <v>4417</v>
      </c>
      <c r="D10446">
        <v>3</v>
      </c>
      <c r="E10446">
        <v>3</v>
      </c>
      <c r="F10446">
        <v>3</v>
      </c>
      <c r="N10446">
        <v>3</v>
      </c>
      <c r="O10446">
        <v>3</v>
      </c>
      <c r="T10446">
        <v>3</v>
      </c>
      <c r="U10446">
        <v>3</v>
      </c>
    </row>
    <row r="10447" spans="1:21" x14ac:dyDescent="0.25">
      <c r="A10447" t="s">
        <v>711</v>
      </c>
      <c r="B10447">
        <v>4417</v>
      </c>
      <c r="D10447">
        <v>0</v>
      </c>
      <c r="E10447">
        <v>0</v>
      </c>
      <c r="F10447">
        <v>0</v>
      </c>
      <c r="N10447">
        <v>0</v>
      </c>
      <c r="O10447">
        <v>0</v>
      </c>
      <c r="T10447">
        <v>0</v>
      </c>
      <c r="U10447">
        <v>0</v>
      </c>
    </row>
    <row r="10448" spans="1:21" x14ac:dyDescent="0.25">
      <c r="A10448" t="s">
        <v>712</v>
      </c>
      <c r="B10448">
        <v>4417</v>
      </c>
      <c r="D10448">
        <v>0</v>
      </c>
      <c r="E10448">
        <v>0</v>
      </c>
      <c r="F10448">
        <v>0</v>
      </c>
      <c r="N10448">
        <v>0</v>
      </c>
      <c r="O10448">
        <v>0</v>
      </c>
      <c r="T10448">
        <v>0</v>
      </c>
      <c r="U10448">
        <v>0</v>
      </c>
    </row>
    <row r="10449" spans="1:21" x14ac:dyDescent="0.25">
      <c r="A10449" t="s">
        <v>713</v>
      </c>
      <c r="B10449">
        <v>4417</v>
      </c>
      <c r="D10449">
        <v>0</v>
      </c>
      <c r="E10449">
        <v>0</v>
      </c>
      <c r="F10449">
        <v>0</v>
      </c>
      <c r="N10449">
        <v>0</v>
      </c>
      <c r="O10449">
        <v>0</v>
      </c>
      <c r="T10449">
        <v>0</v>
      </c>
      <c r="U10449">
        <v>0</v>
      </c>
    </row>
    <row r="10450" spans="1:21" x14ac:dyDescent="0.25">
      <c r="A10450" t="s">
        <v>718</v>
      </c>
      <c r="B10450">
        <v>4417</v>
      </c>
      <c r="E10450">
        <v>0</v>
      </c>
      <c r="J10450">
        <v>0</v>
      </c>
      <c r="O10450">
        <v>0</v>
      </c>
      <c r="T10450">
        <v>0</v>
      </c>
    </row>
    <row r="10451" spans="1:21" x14ac:dyDescent="0.25">
      <c r="A10451" t="s">
        <v>405</v>
      </c>
      <c r="B10451">
        <v>4417</v>
      </c>
      <c r="E10451">
        <v>0</v>
      </c>
    </row>
    <row r="10452" spans="1:21" x14ac:dyDescent="0.25">
      <c r="A10452" t="s">
        <v>742</v>
      </c>
      <c r="B10452">
        <v>4417</v>
      </c>
      <c r="D10452">
        <v>45</v>
      </c>
      <c r="F10452">
        <v>16</v>
      </c>
    </row>
    <row r="10453" spans="1:21" x14ac:dyDescent="0.25">
      <c r="A10453" t="s">
        <v>719</v>
      </c>
      <c r="B10453">
        <v>4417</v>
      </c>
      <c r="D10453">
        <v>361</v>
      </c>
      <c r="E10453">
        <v>359</v>
      </c>
      <c r="F10453">
        <v>328</v>
      </c>
      <c r="I10453">
        <v>0</v>
      </c>
      <c r="J10453">
        <v>0</v>
      </c>
      <c r="K10453">
        <v>0</v>
      </c>
      <c r="N10453">
        <v>846</v>
      </c>
      <c r="O10453">
        <v>805</v>
      </c>
      <c r="P10453">
        <v>0</v>
      </c>
      <c r="S10453">
        <v>0</v>
      </c>
      <c r="T10453">
        <v>1128</v>
      </c>
      <c r="U10453">
        <v>126</v>
      </c>
    </row>
    <row r="10454" spans="1:21" x14ac:dyDescent="0.25">
      <c r="A10454" t="s">
        <v>34</v>
      </c>
      <c r="B10454">
        <v>4419</v>
      </c>
      <c r="D10454">
        <v>117</v>
      </c>
      <c r="E10454">
        <v>117</v>
      </c>
      <c r="F10454">
        <v>117</v>
      </c>
      <c r="I10454">
        <v>264</v>
      </c>
      <c r="J10454">
        <v>264</v>
      </c>
      <c r="K10454">
        <v>264</v>
      </c>
      <c r="N10454">
        <v>4423</v>
      </c>
      <c r="O10454">
        <v>4423</v>
      </c>
      <c r="P10454">
        <v>4423</v>
      </c>
      <c r="S10454">
        <v>4417</v>
      </c>
      <c r="T10454">
        <v>4417</v>
      </c>
      <c r="U10454">
        <v>4417</v>
      </c>
    </row>
    <row r="10455" spans="1:21" x14ac:dyDescent="0.25">
      <c r="A10455" t="s">
        <v>35</v>
      </c>
      <c r="B10455">
        <v>4419</v>
      </c>
      <c r="D10455">
        <v>4423</v>
      </c>
      <c r="E10455">
        <v>264</v>
      </c>
      <c r="F10455">
        <v>4417</v>
      </c>
      <c r="I10455">
        <v>4417</v>
      </c>
      <c r="J10455">
        <v>117</v>
      </c>
      <c r="K10455">
        <v>4423</v>
      </c>
      <c r="N10455">
        <v>264</v>
      </c>
      <c r="O10455">
        <v>4417</v>
      </c>
      <c r="P10455">
        <v>117</v>
      </c>
      <c r="S10455">
        <v>117</v>
      </c>
      <c r="T10455">
        <v>4423</v>
      </c>
      <c r="U10455">
        <v>264</v>
      </c>
    </row>
    <row r="10456" spans="1:21" x14ac:dyDescent="0.25">
      <c r="A10456" t="s">
        <v>36</v>
      </c>
      <c r="B10456">
        <v>4419</v>
      </c>
      <c r="D10456">
        <v>0</v>
      </c>
      <c r="E10456">
        <v>0</v>
      </c>
      <c r="F10456">
        <v>0</v>
      </c>
      <c r="I10456">
        <v>1</v>
      </c>
      <c r="J10456">
        <v>1</v>
      </c>
      <c r="K10456">
        <v>1</v>
      </c>
      <c r="N10456">
        <v>0</v>
      </c>
      <c r="O10456">
        <v>3</v>
      </c>
      <c r="P10456">
        <v>1</v>
      </c>
      <c r="S10456">
        <v>2</v>
      </c>
      <c r="T10456">
        <v>2</v>
      </c>
      <c r="U10456">
        <v>0</v>
      </c>
    </row>
    <row r="10457" spans="1:21" x14ac:dyDescent="0.25">
      <c r="A10457" t="s">
        <v>37</v>
      </c>
      <c r="B10457">
        <v>4419</v>
      </c>
      <c r="D10457">
        <v>0</v>
      </c>
      <c r="E10457">
        <v>0</v>
      </c>
      <c r="I10457">
        <v>0</v>
      </c>
      <c r="J10457">
        <v>3</v>
      </c>
      <c r="N10457">
        <v>0</v>
      </c>
      <c r="O10457">
        <v>0</v>
      </c>
      <c r="S10457">
        <v>0</v>
      </c>
      <c r="T10457">
        <v>0</v>
      </c>
    </row>
    <row r="10458" spans="1:21" x14ac:dyDescent="0.25">
      <c r="A10458" t="s">
        <v>38</v>
      </c>
      <c r="B10458">
        <v>4419</v>
      </c>
      <c r="D10458">
        <v>12</v>
      </c>
      <c r="E10458">
        <v>12</v>
      </c>
      <c r="F10458">
        <v>12</v>
      </c>
      <c r="I10458">
        <v>12</v>
      </c>
      <c r="J10458">
        <v>12</v>
      </c>
      <c r="K10458">
        <v>12</v>
      </c>
      <c r="N10458">
        <v>12</v>
      </c>
      <c r="O10458">
        <v>12</v>
      </c>
      <c r="P10458">
        <v>12</v>
      </c>
      <c r="S10458">
        <v>12</v>
      </c>
      <c r="T10458">
        <v>12</v>
      </c>
      <c r="U10458">
        <v>12</v>
      </c>
    </row>
    <row r="10459" spans="1:21" x14ac:dyDescent="0.25">
      <c r="A10459" t="s">
        <v>39</v>
      </c>
      <c r="B10459">
        <v>4419</v>
      </c>
    </row>
    <row r="10460" spans="1:21" x14ac:dyDescent="0.25">
      <c r="A10460" t="s">
        <v>694</v>
      </c>
      <c r="B10460">
        <v>4419</v>
      </c>
    </row>
    <row r="10461" spans="1:21" x14ac:dyDescent="0.25">
      <c r="A10461" t="s">
        <v>40</v>
      </c>
      <c r="B10461">
        <v>4419</v>
      </c>
    </row>
    <row r="10462" spans="1:21" x14ac:dyDescent="0.25">
      <c r="A10462" t="s">
        <v>41</v>
      </c>
      <c r="B10462">
        <v>4419</v>
      </c>
    </row>
    <row r="10463" spans="1:21" x14ac:dyDescent="0.25">
      <c r="A10463" t="s">
        <v>42</v>
      </c>
      <c r="B10463">
        <v>4419</v>
      </c>
      <c r="E10463">
        <v>30</v>
      </c>
      <c r="J10463">
        <v>30</v>
      </c>
      <c r="O10463">
        <v>29</v>
      </c>
      <c r="T10463">
        <v>36</v>
      </c>
    </row>
    <row r="10464" spans="1:21" x14ac:dyDescent="0.25">
      <c r="A10464" t="s">
        <v>45</v>
      </c>
      <c r="B10464">
        <v>4419</v>
      </c>
      <c r="I10464">
        <v>2</v>
      </c>
      <c r="J10464">
        <v>2</v>
      </c>
      <c r="K10464">
        <v>2</v>
      </c>
      <c r="O10464">
        <v>1</v>
      </c>
      <c r="S10464">
        <v>4</v>
      </c>
      <c r="T10464">
        <v>1</v>
      </c>
    </row>
    <row r="10465" spans="1:21" x14ac:dyDescent="0.25">
      <c r="A10465" t="s">
        <v>740</v>
      </c>
      <c r="B10465">
        <v>4419</v>
      </c>
      <c r="I10465">
        <v>3</v>
      </c>
      <c r="J10465">
        <v>3</v>
      </c>
      <c r="K10465">
        <v>3</v>
      </c>
      <c r="T10465">
        <v>4</v>
      </c>
    </row>
    <row r="10466" spans="1:21" x14ac:dyDescent="0.25">
      <c r="A10466" t="s">
        <v>46</v>
      </c>
      <c r="B10466">
        <v>4419</v>
      </c>
      <c r="P10466">
        <v>1</v>
      </c>
    </row>
    <row r="10467" spans="1:21" x14ac:dyDescent="0.25">
      <c r="A10467" t="s">
        <v>49</v>
      </c>
      <c r="B10467">
        <v>4419</v>
      </c>
      <c r="D10467">
        <v>3</v>
      </c>
      <c r="E10467">
        <v>3</v>
      </c>
      <c r="F10467">
        <v>3</v>
      </c>
      <c r="I10467">
        <v>3</v>
      </c>
      <c r="J10467">
        <v>3</v>
      </c>
      <c r="K10467">
        <v>3</v>
      </c>
      <c r="N10467">
        <v>3</v>
      </c>
      <c r="O10467">
        <v>3</v>
      </c>
      <c r="P10467">
        <v>3</v>
      </c>
      <c r="S10467">
        <v>3</v>
      </c>
      <c r="T10467">
        <v>3</v>
      </c>
      <c r="U10467">
        <v>3</v>
      </c>
    </row>
    <row r="10468" spans="1:21" x14ac:dyDescent="0.25">
      <c r="A10468" t="s">
        <v>695</v>
      </c>
      <c r="B10468">
        <v>4419</v>
      </c>
      <c r="D10468">
        <v>-1</v>
      </c>
      <c r="E10468">
        <v>-1</v>
      </c>
      <c r="F10468">
        <v>-1</v>
      </c>
      <c r="I10468">
        <v>-2</v>
      </c>
      <c r="J10468">
        <v>-2</v>
      </c>
      <c r="K10468">
        <v>-2</v>
      </c>
      <c r="N10468">
        <v>-1</v>
      </c>
      <c r="O10468">
        <v>-1.9</v>
      </c>
      <c r="P10468">
        <v>-1.9</v>
      </c>
      <c r="S10468">
        <v>-1.9</v>
      </c>
      <c r="T10468">
        <v>-1.9</v>
      </c>
      <c r="U10468">
        <v>-1</v>
      </c>
    </row>
    <row r="10469" spans="1:21" x14ac:dyDescent="0.25">
      <c r="A10469" t="s">
        <v>48</v>
      </c>
      <c r="B10469">
        <v>4419</v>
      </c>
      <c r="D10469">
        <v>1900</v>
      </c>
      <c r="E10469">
        <v>1900</v>
      </c>
      <c r="F10469">
        <v>1900</v>
      </c>
      <c r="I10469">
        <v>1900</v>
      </c>
      <c r="J10469">
        <v>1900</v>
      </c>
      <c r="K10469">
        <v>1900</v>
      </c>
      <c r="N10469">
        <v>1900</v>
      </c>
      <c r="O10469">
        <v>1900</v>
      </c>
      <c r="P10469">
        <v>1900</v>
      </c>
      <c r="S10469">
        <v>1900</v>
      </c>
      <c r="T10469">
        <v>1900</v>
      </c>
      <c r="U10469">
        <v>1900</v>
      </c>
    </row>
    <row r="10470" spans="1:21" x14ac:dyDescent="0.25">
      <c r="A10470" t="s">
        <v>696</v>
      </c>
      <c r="B10470">
        <v>4419</v>
      </c>
      <c r="D10470">
        <v>0</v>
      </c>
      <c r="E10470">
        <v>0</v>
      </c>
      <c r="F10470">
        <v>0</v>
      </c>
      <c r="I10470">
        <v>1681</v>
      </c>
      <c r="J10470">
        <v>1444</v>
      </c>
      <c r="K10470">
        <v>1504</v>
      </c>
      <c r="N10470">
        <v>0</v>
      </c>
      <c r="O10470">
        <v>5085</v>
      </c>
      <c r="P10470">
        <v>1583</v>
      </c>
      <c r="S10470">
        <v>3433</v>
      </c>
      <c r="T10470">
        <v>3539</v>
      </c>
      <c r="U10470">
        <v>0</v>
      </c>
    </row>
    <row r="10471" spans="1:21" x14ac:dyDescent="0.25">
      <c r="A10471" t="s">
        <v>50</v>
      </c>
      <c r="B10471">
        <v>4419</v>
      </c>
      <c r="D10471">
        <v>0</v>
      </c>
      <c r="E10471">
        <v>0</v>
      </c>
      <c r="F10471">
        <v>0</v>
      </c>
      <c r="I10471">
        <v>1681</v>
      </c>
      <c r="J10471">
        <v>1444</v>
      </c>
      <c r="K10471">
        <v>1504</v>
      </c>
      <c r="N10471">
        <v>0</v>
      </c>
      <c r="O10471">
        <v>5085</v>
      </c>
      <c r="P10471">
        <v>1583</v>
      </c>
      <c r="S10471">
        <v>3433</v>
      </c>
      <c r="T10471">
        <v>3539</v>
      </c>
      <c r="U10471">
        <v>0</v>
      </c>
    </row>
    <row r="10472" spans="1:21" x14ac:dyDescent="0.25">
      <c r="A10472" t="s">
        <v>697</v>
      </c>
      <c r="B10472">
        <v>4419</v>
      </c>
      <c r="D10472">
        <v>1</v>
      </c>
      <c r="E10472">
        <v>1</v>
      </c>
      <c r="F10472">
        <v>1</v>
      </c>
      <c r="I10472">
        <v>1</v>
      </c>
      <c r="J10472">
        <v>1</v>
      </c>
      <c r="K10472">
        <v>1</v>
      </c>
      <c r="N10472">
        <v>1</v>
      </c>
      <c r="O10472">
        <v>1</v>
      </c>
      <c r="P10472">
        <v>1</v>
      </c>
      <c r="S10472">
        <v>1</v>
      </c>
      <c r="T10472">
        <v>1</v>
      </c>
      <c r="U10472">
        <v>1</v>
      </c>
    </row>
    <row r="10473" spans="1:21" x14ac:dyDescent="0.25">
      <c r="A10473" t="s">
        <v>51</v>
      </c>
      <c r="B10473">
        <v>4419</v>
      </c>
      <c r="D10473">
        <v>0</v>
      </c>
      <c r="E10473">
        <v>0</v>
      </c>
      <c r="F10473">
        <v>0</v>
      </c>
      <c r="I10473">
        <v>0</v>
      </c>
      <c r="J10473">
        <v>153</v>
      </c>
      <c r="K10473">
        <v>153</v>
      </c>
      <c r="N10473">
        <v>0</v>
      </c>
      <c r="O10473">
        <v>0</v>
      </c>
      <c r="P10473">
        <v>440</v>
      </c>
      <c r="S10473">
        <v>0</v>
      </c>
      <c r="T10473">
        <v>0</v>
      </c>
      <c r="U10473">
        <v>0</v>
      </c>
    </row>
    <row r="10474" spans="1:21" x14ac:dyDescent="0.25">
      <c r="A10474" t="s">
        <v>53</v>
      </c>
      <c r="B10474">
        <v>4419</v>
      </c>
      <c r="D10474">
        <v>0</v>
      </c>
      <c r="E10474">
        <v>0</v>
      </c>
      <c r="F10474">
        <v>0</v>
      </c>
      <c r="I10474">
        <v>98</v>
      </c>
      <c r="J10474">
        <v>0</v>
      </c>
      <c r="K10474">
        <v>1069</v>
      </c>
      <c r="N10474">
        <v>0</v>
      </c>
      <c r="O10474">
        <v>1560</v>
      </c>
      <c r="P10474">
        <v>495</v>
      </c>
      <c r="S10474">
        <v>171</v>
      </c>
      <c r="T10474">
        <v>1466</v>
      </c>
      <c r="U10474">
        <v>0</v>
      </c>
    </row>
    <row r="10475" spans="1:21" x14ac:dyDescent="0.25">
      <c r="A10475" t="s">
        <v>54</v>
      </c>
      <c r="B10475">
        <v>4419</v>
      </c>
      <c r="D10475">
        <v>0</v>
      </c>
      <c r="E10475">
        <v>0</v>
      </c>
      <c r="F10475">
        <v>0</v>
      </c>
      <c r="I10475">
        <v>0</v>
      </c>
      <c r="J10475">
        <v>0</v>
      </c>
      <c r="K10475">
        <v>0</v>
      </c>
      <c r="N10475">
        <v>0</v>
      </c>
      <c r="O10475">
        <v>0</v>
      </c>
      <c r="P10475">
        <v>0</v>
      </c>
      <c r="S10475">
        <v>0</v>
      </c>
      <c r="T10475">
        <v>0</v>
      </c>
      <c r="U10475">
        <v>0</v>
      </c>
    </row>
    <row r="10476" spans="1:21" x14ac:dyDescent="0.25">
      <c r="A10476" t="s">
        <v>55</v>
      </c>
      <c r="B10476">
        <v>4419</v>
      </c>
      <c r="D10476">
        <v>0</v>
      </c>
      <c r="E10476">
        <v>0</v>
      </c>
      <c r="F10476">
        <v>0</v>
      </c>
      <c r="I10476">
        <v>0</v>
      </c>
      <c r="J10476">
        <v>0</v>
      </c>
      <c r="K10476">
        <v>0</v>
      </c>
      <c r="N10476">
        <v>0</v>
      </c>
      <c r="O10476">
        <v>0</v>
      </c>
      <c r="P10476">
        <v>0</v>
      </c>
      <c r="S10476">
        <v>0</v>
      </c>
      <c r="T10476">
        <v>0</v>
      </c>
      <c r="U10476">
        <v>0</v>
      </c>
    </row>
    <row r="10477" spans="1:21" x14ac:dyDescent="0.25">
      <c r="A10477" t="s">
        <v>56</v>
      </c>
      <c r="B10477">
        <v>4419</v>
      </c>
      <c r="D10477">
        <v>0.92</v>
      </c>
      <c r="E10477">
        <v>0.92</v>
      </c>
      <c r="F10477">
        <v>0.92</v>
      </c>
      <c r="I10477">
        <v>0.92</v>
      </c>
      <c r="J10477">
        <v>0.92</v>
      </c>
      <c r="K10477">
        <v>0.92</v>
      </c>
      <c r="N10477">
        <v>0.92</v>
      </c>
      <c r="O10477">
        <v>0.92</v>
      </c>
      <c r="P10477">
        <v>0.92</v>
      </c>
      <c r="S10477">
        <v>0.92</v>
      </c>
      <c r="T10477">
        <v>0.92</v>
      </c>
      <c r="U10477">
        <v>0.92</v>
      </c>
    </row>
    <row r="10478" spans="1:21" x14ac:dyDescent="0.25">
      <c r="A10478" t="s">
        <v>57</v>
      </c>
      <c r="B10478">
        <v>4419</v>
      </c>
      <c r="D10478">
        <v>100</v>
      </c>
      <c r="E10478">
        <v>100</v>
      </c>
      <c r="F10478">
        <v>100</v>
      </c>
      <c r="I10478">
        <v>100</v>
      </c>
      <c r="J10478">
        <v>100</v>
      </c>
      <c r="K10478">
        <v>100</v>
      </c>
      <c r="N10478">
        <v>100</v>
      </c>
      <c r="O10478">
        <v>100</v>
      </c>
      <c r="P10478">
        <v>100</v>
      </c>
      <c r="S10478">
        <v>100</v>
      </c>
      <c r="T10478">
        <v>100</v>
      </c>
      <c r="U10478">
        <v>100</v>
      </c>
    </row>
    <row r="10479" spans="1:21" x14ac:dyDescent="0.25">
      <c r="A10479" t="s">
        <v>58</v>
      </c>
      <c r="B10479">
        <v>4419</v>
      </c>
      <c r="D10479">
        <v>2</v>
      </c>
      <c r="E10479">
        <v>2</v>
      </c>
      <c r="F10479">
        <v>2</v>
      </c>
      <c r="I10479">
        <v>2</v>
      </c>
      <c r="J10479">
        <v>2</v>
      </c>
      <c r="K10479">
        <v>2</v>
      </c>
      <c r="N10479">
        <v>2</v>
      </c>
      <c r="O10479">
        <v>2</v>
      </c>
      <c r="P10479">
        <v>2</v>
      </c>
      <c r="S10479">
        <v>2</v>
      </c>
      <c r="T10479">
        <v>2</v>
      </c>
      <c r="U10479">
        <v>2</v>
      </c>
    </row>
    <row r="10480" spans="1:21" x14ac:dyDescent="0.25">
      <c r="A10480" t="s">
        <v>59</v>
      </c>
      <c r="B10480">
        <v>4419</v>
      </c>
      <c r="D10480">
        <v>0</v>
      </c>
      <c r="E10480">
        <v>0</v>
      </c>
      <c r="F10480">
        <v>0</v>
      </c>
      <c r="I10480">
        <v>0</v>
      </c>
      <c r="J10480">
        <v>0</v>
      </c>
      <c r="K10480">
        <v>0</v>
      </c>
      <c r="N10480">
        <v>0</v>
      </c>
      <c r="O10480">
        <v>0</v>
      </c>
      <c r="P10480">
        <v>0</v>
      </c>
      <c r="S10480">
        <v>0</v>
      </c>
      <c r="T10480">
        <v>0</v>
      </c>
      <c r="U10480">
        <v>0</v>
      </c>
    </row>
    <row r="10481" spans="1:21" x14ac:dyDescent="0.25">
      <c r="A10481" t="s">
        <v>698</v>
      </c>
      <c r="B10481">
        <v>4419</v>
      </c>
      <c r="E10481">
        <v>0</v>
      </c>
      <c r="J10481">
        <v>0</v>
      </c>
      <c r="O10481">
        <v>0</v>
      </c>
      <c r="T10481">
        <v>0</v>
      </c>
    </row>
    <row r="10482" spans="1:21" x14ac:dyDescent="0.25">
      <c r="A10482" t="s">
        <v>677</v>
      </c>
      <c r="B10482">
        <v>4419</v>
      </c>
      <c r="E10482">
        <v>590</v>
      </c>
      <c r="J10482">
        <v>557</v>
      </c>
      <c r="O10482">
        <v>706</v>
      </c>
      <c r="T10482">
        <v>420</v>
      </c>
    </row>
    <row r="10483" spans="1:21" x14ac:dyDescent="0.25">
      <c r="A10483" t="s">
        <v>78</v>
      </c>
      <c r="B10483">
        <v>4419</v>
      </c>
      <c r="E10483">
        <v>13.4</v>
      </c>
      <c r="J10483">
        <v>12.7</v>
      </c>
      <c r="O10483">
        <v>16.600000000000001</v>
      </c>
      <c r="T10483">
        <v>8</v>
      </c>
    </row>
    <row r="10484" spans="1:21" x14ac:dyDescent="0.25">
      <c r="A10484" t="s">
        <v>699</v>
      </c>
      <c r="B10484">
        <v>4419</v>
      </c>
      <c r="F10484">
        <v>0</v>
      </c>
      <c r="K10484">
        <v>0</v>
      </c>
      <c r="P10484">
        <v>0</v>
      </c>
      <c r="U10484">
        <v>0</v>
      </c>
    </row>
    <row r="10485" spans="1:21" x14ac:dyDescent="0.25">
      <c r="A10485" t="s">
        <v>700</v>
      </c>
      <c r="B10485">
        <v>4419</v>
      </c>
      <c r="D10485">
        <v>0</v>
      </c>
      <c r="E10485">
        <v>0</v>
      </c>
      <c r="F10485">
        <v>1</v>
      </c>
      <c r="I10485">
        <v>0</v>
      </c>
      <c r="J10485">
        <v>0</v>
      </c>
      <c r="K10485">
        <v>1</v>
      </c>
      <c r="N10485">
        <v>0</v>
      </c>
      <c r="O10485">
        <v>0</v>
      </c>
      <c r="P10485">
        <v>1</v>
      </c>
      <c r="S10485">
        <v>0</v>
      </c>
      <c r="T10485">
        <v>0</v>
      </c>
      <c r="U10485">
        <v>1</v>
      </c>
    </row>
    <row r="10486" spans="1:21" x14ac:dyDescent="0.25">
      <c r="A10486" t="s">
        <v>701</v>
      </c>
      <c r="B10486">
        <v>4419</v>
      </c>
      <c r="D10486">
        <v>0</v>
      </c>
      <c r="E10486">
        <v>0</v>
      </c>
      <c r="F10486">
        <v>0</v>
      </c>
      <c r="I10486">
        <v>0</v>
      </c>
      <c r="J10486">
        <v>0</v>
      </c>
      <c r="K10486">
        <v>0</v>
      </c>
      <c r="N10486">
        <v>0</v>
      </c>
      <c r="O10486">
        <v>0</v>
      </c>
      <c r="P10486">
        <v>0</v>
      </c>
      <c r="S10486">
        <v>0</v>
      </c>
      <c r="T10486">
        <v>0</v>
      </c>
      <c r="U10486">
        <v>0</v>
      </c>
    </row>
    <row r="10487" spans="1:21" x14ac:dyDescent="0.25">
      <c r="A10487" t="s">
        <v>52</v>
      </c>
      <c r="B10487">
        <v>4419</v>
      </c>
      <c r="D10487">
        <v>1</v>
      </c>
      <c r="E10487">
        <v>1</v>
      </c>
      <c r="F10487">
        <v>1</v>
      </c>
      <c r="I10487">
        <v>1</v>
      </c>
      <c r="J10487">
        <v>1</v>
      </c>
      <c r="K10487">
        <v>1</v>
      </c>
      <c r="N10487">
        <v>1</v>
      </c>
      <c r="O10487">
        <v>1</v>
      </c>
      <c r="P10487">
        <v>1</v>
      </c>
      <c r="S10487">
        <v>1</v>
      </c>
      <c r="T10487">
        <v>1</v>
      </c>
      <c r="U10487">
        <v>1</v>
      </c>
    </row>
    <row r="10488" spans="1:21" x14ac:dyDescent="0.25">
      <c r="A10488" t="s">
        <v>702</v>
      </c>
      <c r="B10488">
        <v>4419</v>
      </c>
      <c r="D10488">
        <v>15</v>
      </c>
      <c r="E10488">
        <v>60</v>
      </c>
      <c r="F10488">
        <v>9</v>
      </c>
      <c r="I10488">
        <v>15</v>
      </c>
      <c r="J10488">
        <v>60</v>
      </c>
      <c r="K10488">
        <v>9</v>
      </c>
      <c r="N10488">
        <v>15</v>
      </c>
      <c r="O10488">
        <v>60</v>
      </c>
      <c r="P10488">
        <v>9</v>
      </c>
      <c r="S10488">
        <v>15</v>
      </c>
      <c r="T10488">
        <v>60</v>
      </c>
      <c r="U10488">
        <v>9</v>
      </c>
    </row>
    <row r="10489" spans="1:21" x14ac:dyDescent="0.25">
      <c r="A10489" t="s">
        <v>43</v>
      </c>
      <c r="B10489">
        <v>4419</v>
      </c>
      <c r="I10489">
        <v>50</v>
      </c>
      <c r="J10489">
        <v>50</v>
      </c>
      <c r="K10489">
        <v>50</v>
      </c>
      <c r="O10489">
        <v>50</v>
      </c>
      <c r="P10489">
        <v>50</v>
      </c>
      <c r="S10489">
        <v>50</v>
      </c>
      <c r="T10489">
        <v>50</v>
      </c>
    </row>
    <row r="10490" spans="1:21" x14ac:dyDescent="0.25">
      <c r="A10490" t="s">
        <v>44</v>
      </c>
      <c r="B10490">
        <v>4419</v>
      </c>
      <c r="I10490">
        <v>0</v>
      </c>
      <c r="J10490">
        <v>0</v>
      </c>
      <c r="K10490">
        <v>0</v>
      </c>
      <c r="O10490">
        <v>0</v>
      </c>
      <c r="P10490">
        <v>0</v>
      </c>
      <c r="S10490">
        <v>0</v>
      </c>
      <c r="T10490">
        <v>0</v>
      </c>
    </row>
    <row r="10491" spans="1:21" x14ac:dyDescent="0.25">
      <c r="A10491" t="s">
        <v>47</v>
      </c>
      <c r="B10491">
        <v>4419</v>
      </c>
      <c r="I10491">
        <v>2</v>
      </c>
      <c r="J10491">
        <v>2</v>
      </c>
      <c r="K10491">
        <v>2</v>
      </c>
      <c r="O10491">
        <v>1</v>
      </c>
      <c r="P10491">
        <v>1</v>
      </c>
      <c r="S10491">
        <v>4</v>
      </c>
      <c r="T10491">
        <v>1</v>
      </c>
    </row>
    <row r="10492" spans="1:21" x14ac:dyDescent="0.25">
      <c r="A10492" t="s">
        <v>703</v>
      </c>
      <c r="B10492">
        <v>4419</v>
      </c>
      <c r="I10492">
        <v>3</v>
      </c>
      <c r="J10492">
        <v>3</v>
      </c>
      <c r="K10492">
        <v>3</v>
      </c>
      <c r="O10492">
        <v>0</v>
      </c>
      <c r="P10492">
        <v>0</v>
      </c>
      <c r="S10492">
        <v>0</v>
      </c>
      <c r="T10492">
        <v>4</v>
      </c>
    </row>
    <row r="10493" spans="1:21" x14ac:dyDescent="0.25">
      <c r="A10493" t="s">
        <v>704</v>
      </c>
      <c r="B10493">
        <v>4419</v>
      </c>
      <c r="I10493">
        <v>0</v>
      </c>
      <c r="J10493">
        <v>0</v>
      </c>
      <c r="K10493">
        <v>0</v>
      </c>
      <c r="O10493">
        <v>0</v>
      </c>
      <c r="P10493">
        <v>0</v>
      </c>
      <c r="S10493">
        <v>0</v>
      </c>
      <c r="T10493">
        <v>0</v>
      </c>
    </row>
    <row r="10494" spans="1:21" x14ac:dyDescent="0.25">
      <c r="A10494" t="s">
        <v>705</v>
      </c>
      <c r="B10494">
        <v>4419</v>
      </c>
      <c r="I10494">
        <v>0</v>
      </c>
      <c r="J10494">
        <v>0</v>
      </c>
      <c r="K10494">
        <v>0</v>
      </c>
      <c r="O10494">
        <v>0</v>
      </c>
      <c r="P10494">
        <v>0</v>
      </c>
      <c r="S10494">
        <v>0</v>
      </c>
      <c r="T10494">
        <v>0</v>
      </c>
    </row>
    <row r="10495" spans="1:21" x14ac:dyDescent="0.25">
      <c r="A10495" t="s">
        <v>706</v>
      </c>
      <c r="B10495">
        <v>4419</v>
      </c>
      <c r="I10495">
        <v>0</v>
      </c>
      <c r="J10495">
        <v>0</v>
      </c>
      <c r="K10495">
        <v>0</v>
      </c>
      <c r="O10495">
        <v>0</v>
      </c>
      <c r="P10495">
        <v>0</v>
      </c>
      <c r="S10495">
        <v>0</v>
      </c>
      <c r="T10495">
        <v>0</v>
      </c>
    </row>
    <row r="10496" spans="1:21" x14ac:dyDescent="0.25">
      <c r="A10496" t="s">
        <v>707</v>
      </c>
      <c r="B10496">
        <v>4419</v>
      </c>
      <c r="I10496">
        <v>1</v>
      </c>
      <c r="J10496">
        <v>1</v>
      </c>
      <c r="K10496">
        <v>1</v>
      </c>
      <c r="O10496">
        <v>1</v>
      </c>
      <c r="P10496">
        <v>1</v>
      </c>
      <c r="S10496">
        <v>1</v>
      </c>
      <c r="T10496">
        <v>1</v>
      </c>
    </row>
    <row r="10497" spans="1:21" x14ac:dyDescent="0.25">
      <c r="A10497" t="s">
        <v>708</v>
      </c>
      <c r="B10497">
        <v>4419</v>
      </c>
      <c r="I10497">
        <v>0</v>
      </c>
      <c r="J10497">
        <v>0</v>
      </c>
      <c r="K10497">
        <v>0</v>
      </c>
      <c r="O10497">
        <v>0</v>
      </c>
      <c r="P10497">
        <v>0</v>
      </c>
      <c r="S10497">
        <v>0</v>
      </c>
      <c r="T10497">
        <v>0</v>
      </c>
    </row>
    <row r="10498" spans="1:21" x14ac:dyDescent="0.25">
      <c r="A10498" t="s">
        <v>709</v>
      </c>
      <c r="B10498">
        <v>4419</v>
      </c>
      <c r="I10498">
        <v>50</v>
      </c>
      <c r="J10498">
        <v>50</v>
      </c>
      <c r="K10498">
        <v>50</v>
      </c>
      <c r="O10498">
        <v>50</v>
      </c>
      <c r="P10498">
        <v>50</v>
      </c>
      <c r="S10498">
        <v>50</v>
      </c>
      <c r="T10498">
        <v>50</v>
      </c>
    </row>
    <row r="10499" spans="1:21" x14ac:dyDescent="0.25">
      <c r="A10499" t="s">
        <v>710</v>
      </c>
      <c r="B10499">
        <v>4419</v>
      </c>
      <c r="I10499">
        <v>3</v>
      </c>
      <c r="J10499">
        <v>3</v>
      </c>
      <c r="K10499">
        <v>3</v>
      </c>
      <c r="O10499">
        <v>3</v>
      </c>
      <c r="P10499">
        <v>3</v>
      </c>
      <c r="S10499">
        <v>3</v>
      </c>
      <c r="T10499">
        <v>3</v>
      </c>
    </row>
    <row r="10500" spans="1:21" x14ac:dyDescent="0.25">
      <c r="A10500" t="s">
        <v>711</v>
      </c>
      <c r="B10500">
        <v>4419</v>
      </c>
      <c r="I10500">
        <v>0</v>
      </c>
      <c r="J10500">
        <v>0</v>
      </c>
      <c r="K10500">
        <v>0</v>
      </c>
      <c r="O10500">
        <v>0</v>
      </c>
      <c r="P10500">
        <v>0</v>
      </c>
      <c r="S10500">
        <v>0</v>
      </c>
      <c r="T10500">
        <v>0</v>
      </c>
    </row>
    <row r="10501" spans="1:21" x14ac:dyDescent="0.25">
      <c r="A10501" t="s">
        <v>712</v>
      </c>
      <c r="B10501">
        <v>4419</v>
      </c>
      <c r="I10501">
        <v>0</v>
      </c>
      <c r="J10501">
        <v>0</v>
      </c>
      <c r="K10501">
        <v>0</v>
      </c>
      <c r="O10501">
        <v>0</v>
      </c>
      <c r="P10501">
        <v>0</v>
      </c>
      <c r="S10501">
        <v>0</v>
      </c>
      <c r="T10501">
        <v>0</v>
      </c>
    </row>
    <row r="10502" spans="1:21" x14ac:dyDescent="0.25">
      <c r="A10502" t="s">
        <v>713</v>
      </c>
      <c r="B10502">
        <v>4419</v>
      </c>
      <c r="I10502">
        <v>0</v>
      </c>
      <c r="J10502">
        <v>0</v>
      </c>
      <c r="K10502">
        <v>0</v>
      </c>
      <c r="O10502">
        <v>0</v>
      </c>
      <c r="P10502">
        <v>0</v>
      </c>
      <c r="S10502">
        <v>0</v>
      </c>
      <c r="T10502">
        <v>0</v>
      </c>
    </row>
    <row r="10503" spans="1:21" x14ac:dyDescent="0.25">
      <c r="A10503" t="s">
        <v>718</v>
      </c>
      <c r="B10503">
        <v>4419</v>
      </c>
      <c r="E10503">
        <v>0</v>
      </c>
      <c r="J10503">
        <v>0</v>
      </c>
      <c r="O10503">
        <v>0</v>
      </c>
      <c r="T10503">
        <v>0</v>
      </c>
    </row>
    <row r="10504" spans="1:21" x14ac:dyDescent="0.25">
      <c r="A10504" t="s">
        <v>405</v>
      </c>
      <c r="B10504">
        <v>4419</v>
      </c>
      <c r="E10504">
        <v>0</v>
      </c>
    </row>
    <row r="10505" spans="1:21" x14ac:dyDescent="0.25">
      <c r="A10505" t="s">
        <v>742</v>
      </c>
      <c r="B10505">
        <v>4419</v>
      </c>
      <c r="I10505">
        <v>10</v>
      </c>
      <c r="K10505">
        <v>50</v>
      </c>
    </row>
    <row r="10506" spans="1:21" x14ac:dyDescent="0.25">
      <c r="A10506" t="s">
        <v>719</v>
      </c>
      <c r="B10506">
        <v>4419</v>
      </c>
      <c r="D10506">
        <v>0</v>
      </c>
      <c r="E10506">
        <v>0</v>
      </c>
      <c r="F10506">
        <v>0</v>
      </c>
      <c r="I10506">
        <v>96</v>
      </c>
      <c r="J10506">
        <v>592</v>
      </c>
      <c r="K10506">
        <v>581</v>
      </c>
      <c r="N10506">
        <v>0</v>
      </c>
      <c r="O10506">
        <v>1696</v>
      </c>
      <c r="P10506">
        <v>538</v>
      </c>
      <c r="S10506">
        <v>186</v>
      </c>
      <c r="T10506">
        <v>1593</v>
      </c>
      <c r="U10506">
        <v>0</v>
      </c>
    </row>
    <row r="10507" spans="1:21" x14ac:dyDescent="0.25">
      <c r="A10507" t="s">
        <v>34</v>
      </c>
      <c r="B10507">
        <v>4423</v>
      </c>
      <c r="D10507">
        <v>119</v>
      </c>
      <c r="E10507">
        <v>119</v>
      </c>
      <c r="F10507">
        <v>119</v>
      </c>
      <c r="I10507">
        <v>322</v>
      </c>
      <c r="J10507">
        <v>322</v>
      </c>
      <c r="K10507">
        <v>322</v>
      </c>
      <c r="N10507">
        <v>4424</v>
      </c>
      <c r="O10507">
        <v>4424</v>
      </c>
      <c r="P10507">
        <v>4424</v>
      </c>
      <c r="S10507">
        <v>4419</v>
      </c>
      <c r="T10507">
        <v>4419</v>
      </c>
      <c r="U10507">
        <v>4419</v>
      </c>
    </row>
    <row r="10508" spans="1:21" x14ac:dyDescent="0.25">
      <c r="A10508" t="s">
        <v>35</v>
      </c>
      <c r="B10508">
        <v>4423</v>
      </c>
      <c r="D10508">
        <v>4424</v>
      </c>
      <c r="E10508">
        <v>322</v>
      </c>
      <c r="F10508">
        <v>4419</v>
      </c>
      <c r="I10508">
        <v>4419</v>
      </c>
      <c r="J10508">
        <v>119</v>
      </c>
      <c r="K10508">
        <v>4424</v>
      </c>
      <c r="N10508">
        <v>322</v>
      </c>
      <c r="O10508">
        <v>4419</v>
      </c>
      <c r="P10508">
        <v>119</v>
      </c>
      <c r="S10508">
        <v>119</v>
      </c>
      <c r="T10508">
        <v>4424</v>
      </c>
      <c r="U10508">
        <v>322</v>
      </c>
    </row>
    <row r="10509" spans="1:21" x14ac:dyDescent="0.25">
      <c r="A10509" t="s">
        <v>36</v>
      </c>
      <c r="B10509">
        <v>4423</v>
      </c>
      <c r="D10509">
        <v>1</v>
      </c>
      <c r="E10509">
        <v>1</v>
      </c>
      <c r="F10509">
        <v>0</v>
      </c>
      <c r="I10509">
        <v>1</v>
      </c>
      <c r="J10509">
        <v>1</v>
      </c>
      <c r="K10509">
        <v>0</v>
      </c>
      <c r="N10509">
        <v>1</v>
      </c>
      <c r="O10509">
        <v>3</v>
      </c>
      <c r="P10509">
        <v>1</v>
      </c>
      <c r="S10509">
        <v>1</v>
      </c>
      <c r="T10509">
        <v>3</v>
      </c>
      <c r="U10509">
        <v>1</v>
      </c>
    </row>
    <row r="10510" spans="1:21" x14ac:dyDescent="0.25">
      <c r="A10510" t="s">
        <v>37</v>
      </c>
      <c r="B10510">
        <v>4423</v>
      </c>
      <c r="D10510">
        <v>0</v>
      </c>
      <c r="E10510">
        <v>2</v>
      </c>
      <c r="I10510">
        <v>0</v>
      </c>
      <c r="J10510">
        <v>2</v>
      </c>
      <c r="N10510">
        <v>0</v>
      </c>
      <c r="O10510">
        <v>0</v>
      </c>
      <c r="S10510">
        <v>0</v>
      </c>
      <c r="T10510">
        <v>0</v>
      </c>
    </row>
    <row r="10511" spans="1:21" x14ac:dyDescent="0.25">
      <c r="A10511" t="s">
        <v>38</v>
      </c>
      <c r="B10511">
        <v>4423</v>
      </c>
      <c r="D10511">
        <v>12</v>
      </c>
      <c r="E10511">
        <v>12</v>
      </c>
      <c r="F10511">
        <v>12</v>
      </c>
      <c r="I10511">
        <v>12</v>
      </c>
      <c r="J10511">
        <v>12</v>
      </c>
      <c r="K10511">
        <v>12</v>
      </c>
      <c r="N10511">
        <v>12</v>
      </c>
      <c r="O10511">
        <v>12</v>
      </c>
      <c r="P10511">
        <v>12</v>
      </c>
      <c r="S10511">
        <v>12</v>
      </c>
      <c r="T10511">
        <v>12</v>
      </c>
      <c r="U10511">
        <v>12</v>
      </c>
    </row>
    <row r="10512" spans="1:21" x14ac:dyDescent="0.25">
      <c r="A10512" t="s">
        <v>39</v>
      </c>
      <c r="B10512">
        <v>4423</v>
      </c>
      <c r="I10512">
        <v>50</v>
      </c>
      <c r="N10512">
        <v>260</v>
      </c>
      <c r="P10512">
        <v>75</v>
      </c>
      <c r="S10512">
        <v>215</v>
      </c>
      <c r="U10512">
        <v>130</v>
      </c>
    </row>
    <row r="10513" spans="1:21" x14ac:dyDescent="0.25">
      <c r="A10513" t="s">
        <v>694</v>
      </c>
      <c r="B10513">
        <v>4423</v>
      </c>
      <c r="I10513">
        <v>25</v>
      </c>
      <c r="N10513">
        <v>25</v>
      </c>
      <c r="P10513">
        <v>25</v>
      </c>
      <c r="S10513">
        <v>25</v>
      </c>
      <c r="U10513">
        <v>25</v>
      </c>
    </row>
    <row r="10514" spans="1:21" x14ac:dyDescent="0.25">
      <c r="A10514" t="s">
        <v>40</v>
      </c>
      <c r="B10514">
        <v>4423</v>
      </c>
      <c r="I10514">
        <v>1</v>
      </c>
      <c r="N10514">
        <v>1</v>
      </c>
      <c r="P10514">
        <v>1</v>
      </c>
      <c r="S10514">
        <v>1</v>
      </c>
      <c r="U10514">
        <v>1</v>
      </c>
    </row>
    <row r="10515" spans="1:21" x14ac:dyDescent="0.25">
      <c r="A10515" t="s">
        <v>41</v>
      </c>
      <c r="B10515">
        <v>4423</v>
      </c>
    </row>
    <row r="10516" spans="1:21" x14ac:dyDescent="0.25">
      <c r="A10516" t="s">
        <v>42</v>
      </c>
      <c r="B10516">
        <v>4423</v>
      </c>
      <c r="E10516">
        <v>30</v>
      </c>
      <c r="J10516">
        <v>30</v>
      </c>
      <c r="O10516">
        <v>27</v>
      </c>
      <c r="T10516">
        <v>33</v>
      </c>
    </row>
    <row r="10517" spans="1:21" x14ac:dyDescent="0.25">
      <c r="A10517" t="s">
        <v>45</v>
      </c>
      <c r="B10517">
        <v>4423</v>
      </c>
      <c r="D10517">
        <v>7</v>
      </c>
      <c r="E10517">
        <v>4</v>
      </c>
      <c r="I10517">
        <v>3</v>
      </c>
      <c r="J10517">
        <v>8</v>
      </c>
      <c r="N10517">
        <v>1</v>
      </c>
      <c r="O10517">
        <v>6</v>
      </c>
      <c r="S10517">
        <v>5</v>
      </c>
      <c r="T10517">
        <v>2</v>
      </c>
    </row>
    <row r="10518" spans="1:21" x14ac:dyDescent="0.25">
      <c r="A10518" t="s">
        <v>46</v>
      </c>
      <c r="B10518">
        <v>4423</v>
      </c>
      <c r="D10518">
        <v>4</v>
      </c>
      <c r="I10518">
        <v>8</v>
      </c>
      <c r="N10518">
        <v>6</v>
      </c>
      <c r="P10518">
        <v>6</v>
      </c>
      <c r="S10518">
        <v>2</v>
      </c>
      <c r="U10518">
        <v>2</v>
      </c>
    </row>
    <row r="10519" spans="1:21" x14ac:dyDescent="0.25">
      <c r="A10519" t="s">
        <v>49</v>
      </c>
      <c r="B10519">
        <v>4423</v>
      </c>
      <c r="D10519">
        <v>5</v>
      </c>
      <c r="E10519">
        <v>4.4000000000000004</v>
      </c>
      <c r="F10519">
        <v>3</v>
      </c>
      <c r="I10519">
        <v>5</v>
      </c>
      <c r="J10519">
        <v>4.4000000000000004</v>
      </c>
      <c r="K10519">
        <v>3</v>
      </c>
      <c r="N10519">
        <v>5</v>
      </c>
      <c r="O10519">
        <v>3.6</v>
      </c>
      <c r="P10519">
        <v>3.6</v>
      </c>
      <c r="S10519">
        <v>5</v>
      </c>
      <c r="T10519">
        <v>3.6</v>
      </c>
      <c r="U10519">
        <v>3.6</v>
      </c>
    </row>
    <row r="10520" spans="1:21" x14ac:dyDescent="0.25">
      <c r="A10520" t="s">
        <v>695</v>
      </c>
      <c r="B10520">
        <v>4423</v>
      </c>
      <c r="D10520">
        <v>-1</v>
      </c>
      <c r="E10520">
        <v>-2.8</v>
      </c>
      <c r="F10520">
        <v>-1</v>
      </c>
      <c r="I10520">
        <v>-1</v>
      </c>
      <c r="J10520">
        <v>-2.8</v>
      </c>
      <c r="K10520">
        <v>-1</v>
      </c>
      <c r="N10520">
        <v>-1</v>
      </c>
      <c r="O10520">
        <v>-2.2000000000000002</v>
      </c>
      <c r="P10520">
        <v>-2.2000000000000002</v>
      </c>
      <c r="S10520">
        <v>-1</v>
      </c>
      <c r="T10520">
        <v>-2.2000000000000002</v>
      </c>
      <c r="U10520">
        <v>-2.2000000000000002</v>
      </c>
    </row>
    <row r="10521" spans="1:21" x14ac:dyDescent="0.25">
      <c r="A10521" t="s">
        <v>48</v>
      </c>
      <c r="B10521">
        <v>4423</v>
      </c>
      <c r="D10521">
        <v>1900</v>
      </c>
      <c r="E10521">
        <v>1900</v>
      </c>
      <c r="F10521">
        <v>1900</v>
      </c>
      <c r="I10521">
        <v>1900</v>
      </c>
      <c r="J10521">
        <v>1900</v>
      </c>
      <c r="K10521">
        <v>1900</v>
      </c>
      <c r="N10521">
        <v>1900</v>
      </c>
      <c r="O10521">
        <v>1900</v>
      </c>
      <c r="P10521">
        <v>1900</v>
      </c>
      <c r="S10521">
        <v>1900</v>
      </c>
      <c r="T10521">
        <v>1900</v>
      </c>
      <c r="U10521">
        <v>1900</v>
      </c>
    </row>
    <row r="10522" spans="1:21" x14ac:dyDescent="0.25">
      <c r="A10522" t="s">
        <v>696</v>
      </c>
      <c r="B10522">
        <v>4423</v>
      </c>
      <c r="D10522">
        <v>1770</v>
      </c>
      <c r="E10522">
        <v>1589</v>
      </c>
      <c r="F10522">
        <v>0</v>
      </c>
      <c r="I10522">
        <v>1770</v>
      </c>
      <c r="J10522">
        <v>1615</v>
      </c>
      <c r="K10522">
        <v>0</v>
      </c>
      <c r="N10522">
        <v>1770</v>
      </c>
      <c r="O10522">
        <v>5085</v>
      </c>
      <c r="P10522">
        <v>1583</v>
      </c>
      <c r="S10522">
        <v>1770</v>
      </c>
      <c r="T10522">
        <v>5085</v>
      </c>
      <c r="U10522">
        <v>1583</v>
      </c>
    </row>
    <row r="10523" spans="1:21" x14ac:dyDescent="0.25">
      <c r="A10523" t="s">
        <v>50</v>
      </c>
      <c r="B10523">
        <v>4423</v>
      </c>
      <c r="D10523">
        <v>767</v>
      </c>
      <c r="E10523">
        <v>1589</v>
      </c>
      <c r="F10523">
        <v>0</v>
      </c>
      <c r="I10523">
        <v>1585</v>
      </c>
      <c r="J10523">
        <v>1615</v>
      </c>
      <c r="K10523">
        <v>0</v>
      </c>
      <c r="N10523">
        <v>212</v>
      </c>
      <c r="O10523">
        <v>5085</v>
      </c>
      <c r="P10523">
        <v>1583</v>
      </c>
      <c r="S10523">
        <v>186</v>
      </c>
      <c r="T10523">
        <v>5085</v>
      </c>
      <c r="U10523">
        <v>1583</v>
      </c>
    </row>
    <row r="10524" spans="1:21" x14ac:dyDescent="0.25">
      <c r="A10524" t="s">
        <v>697</v>
      </c>
      <c r="B10524">
        <v>4423</v>
      </c>
      <c r="D10524">
        <v>1</v>
      </c>
      <c r="E10524">
        <v>1</v>
      </c>
      <c r="F10524">
        <v>1</v>
      </c>
      <c r="I10524">
        <v>1</v>
      </c>
      <c r="J10524">
        <v>1</v>
      </c>
      <c r="K10524">
        <v>1</v>
      </c>
      <c r="N10524">
        <v>1</v>
      </c>
      <c r="O10524">
        <v>1</v>
      </c>
      <c r="P10524">
        <v>1</v>
      </c>
      <c r="S10524">
        <v>1</v>
      </c>
      <c r="T10524">
        <v>1</v>
      </c>
      <c r="U10524">
        <v>1</v>
      </c>
    </row>
    <row r="10525" spans="1:21" x14ac:dyDescent="0.25">
      <c r="A10525" t="s">
        <v>51</v>
      </c>
      <c r="B10525">
        <v>4423</v>
      </c>
      <c r="D10525">
        <v>0</v>
      </c>
      <c r="E10525">
        <v>235</v>
      </c>
      <c r="F10525">
        <v>0</v>
      </c>
      <c r="I10525">
        <v>0</v>
      </c>
      <c r="J10525">
        <v>39</v>
      </c>
      <c r="K10525">
        <v>0</v>
      </c>
      <c r="N10525">
        <v>0</v>
      </c>
      <c r="O10525">
        <v>0</v>
      </c>
      <c r="P10525">
        <v>196</v>
      </c>
      <c r="S10525">
        <v>0</v>
      </c>
      <c r="T10525">
        <v>0</v>
      </c>
      <c r="U10525">
        <v>196</v>
      </c>
    </row>
    <row r="10526" spans="1:21" x14ac:dyDescent="0.25">
      <c r="A10526" t="s">
        <v>53</v>
      </c>
      <c r="B10526">
        <v>4423</v>
      </c>
      <c r="D10526">
        <v>156</v>
      </c>
      <c r="E10526">
        <v>5</v>
      </c>
      <c r="F10526">
        <v>216</v>
      </c>
      <c r="I10526">
        <v>36</v>
      </c>
      <c r="J10526">
        <v>5</v>
      </c>
      <c r="K10526">
        <v>36</v>
      </c>
      <c r="N10526">
        <v>48</v>
      </c>
      <c r="O10526">
        <v>1700</v>
      </c>
      <c r="P10526">
        <v>60</v>
      </c>
      <c r="S10526">
        <v>276</v>
      </c>
      <c r="T10526">
        <v>1968</v>
      </c>
      <c r="U10526">
        <v>24</v>
      </c>
    </row>
    <row r="10527" spans="1:21" x14ac:dyDescent="0.25">
      <c r="A10527" t="s">
        <v>54</v>
      </c>
      <c r="B10527">
        <v>4423</v>
      </c>
      <c r="D10527">
        <v>0</v>
      </c>
      <c r="E10527">
        <v>0</v>
      </c>
      <c r="F10527">
        <v>0</v>
      </c>
      <c r="I10527">
        <v>0</v>
      </c>
      <c r="J10527">
        <v>0</v>
      </c>
      <c r="K10527">
        <v>0</v>
      </c>
      <c r="N10527">
        <v>0</v>
      </c>
      <c r="O10527">
        <v>0</v>
      </c>
      <c r="P10527">
        <v>0</v>
      </c>
      <c r="S10527">
        <v>0</v>
      </c>
      <c r="T10527">
        <v>0</v>
      </c>
      <c r="U10527">
        <v>0</v>
      </c>
    </row>
    <row r="10528" spans="1:21" x14ac:dyDescent="0.25">
      <c r="A10528" t="s">
        <v>55</v>
      </c>
      <c r="B10528">
        <v>4423</v>
      </c>
      <c r="D10528">
        <v>0</v>
      </c>
      <c r="E10528">
        <v>0</v>
      </c>
      <c r="F10528">
        <v>0</v>
      </c>
      <c r="I10528">
        <v>0</v>
      </c>
      <c r="J10528">
        <v>0</v>
      </c>
      <c r="K10528">
        <v>0</v>
      </c>
      <c r="N10528">
        <v>0</v>
      </c>
      <c r="O10528">
        <v>0</v>
      </c>
      <c r="P10528">
        <v>0</v>
      </c>
      <c r="S10528">
        <v>0</v>
      </c>
      <c r="T10528">
        <v>0</v>
      </c>
      <c r="U10528">
        <v>0</v>
      </c>
    </row>
    <row r="10529" spans="1:21" x14ac:dyDescent="0.25">
      <c r="A10529" t="s">
        <v>56</v>
      </c>
      <c r="B10529">
        <v>4423</v>
      </c>
      <c r="D10529">
        <v>0.92</v>
      </c>
      <c r="E10529">
        <v>0.92</v>
      </c>
      <c r="F10529">
        <v>0.92</v>
      </c>
      <c r="I10529">
        <v>0.92</v>
      </c>
      <c r="J10529">
        <v>0.92</v>
      </c>
      <c r="K10529">
        <v>0.92</v>
      </c>
      <c r="N10529">
        <v>0.92</v>
      </c>
      <c r="O10529">
        <v>0.92</v>
      </c>
      <c r="P10529">
        <v>0.92</v>
      </c>
      <c r="S10529">
        <v>0.92</v>
      </c>
      <c r="T10529">
        <v>0.92</v>
      </c>
      <c r="U10529">
        <v>0.92</v>
      </c>
    </row>
    <row r="10530" spans="1:21" x14ac:dyDescent="0.25">
      <c r="A10530" t="s">
        <v>57</v>
      </c>
      <c r="B10530">
        <v>4423</v>
      </c>
      <c r="D10530">
        <v>100</v>
      </c>
      <c r="E10530">
        <v>100</v>
      </c>
      <c r="F10530">
        <v>100</v>
      </c>
      <c r="I10530">
        <v>100</v>
      </c>
      <c r="J10530">
        <v>100</v>
      </c>
      <c r="K10530">
        <v>100</v>
      </c>
      <c r="N10530">
        <v>100</v>
      </c>
      <c r="O10530">
        <v>100</v>
      </c>
      <c r="P10530">
        <v>100</v>
      </c>
      <c r="S10530">
        <v>100</v>
      </c>
      <c r="T10530">
        <v>100</v>
      </c>
      <c r="U10530">
        <v>100</v>
      </c>
    </row>
    <row r="10531" spans="1:21" x14ac:dyDescent="0.25">
      <c r="A10531" t="s">
        <v>58</v>
      </c>
      <c r="B10531">
        <v>4423</v>
      </c>
      <c r="D10531">
        <v>2</v>
      </c>
      <c r="E10531">
        <v>2</v>
      </c>
      <c r="F10531">
        <v>2</v>
      </c>
      <c r="I10531">
        <v>2</v>
      </c>
      <c r="J10531">
        <v>2</v>
      </c>
      <c r="K10531">
        <v>2</v>
      </c>
      <c r="N10531">
        <v>2</v>
      </c>
      <c r="O10531">
        <v>2</v>
      </c>
      <c r="P10531">
        <v>2</v>
      </c>
      <c r="S10531">
        <v>2</v>
      </c>
      <c r="T10531">
        <v>2</v>
      </c>
      <c r="U10531">
        <v>2</v>
      </c>
    </row>
    <row r="10532" spans="1:21" x14ac:dyDescent="0.25">
      <c r="A10532" t="s">
        <v>59</v>
      </c>
      <c r="B10532">
        <v>4423</v>
      </c>
      <c r="D10532">
        <v>0</v>
      </c>
      <c r="E10532">
        <v>0</v>
      </c>
      <c r="F10532">
        <v>0</v>
      </c>
      <c r="I10532">
        <v>0</v>
      </c>
      <c r="J10532">
        <v>0</v>
      </c>
      <c r="K10532">
        <v>0</v>
      </c>
      <c r="N10532">
        <v>0</v>
      </c>
      <c r="O10532">
        <v>0</v>
      </c>
      <c r="P10532">
        <v>0</v>
      </c>
      <c r="S10532">
        <v>0</v>
      </c>
      <c r="T10532">
        <v>0</v>
      </c>
      <c r="U10532">
        <v>0</v>
      </c>
    </row>
    <row r="10533" spans="1:21" x14ac:dyDescent="0.25">
      <c r="A10533" t="s">
        <v>698</v>
      </c>
      <c r="B10533">
        <v>4423</v>
      </c>
      <c r="E10533">
        <v>0</v>
      </c>
      <c r="J10533">
        <v>0</v>
      </c>
      <c r="O10533">
        <v>0</v>
      </c>
      <c r="T10533">
        <v>0</v>
      </c>
    </row>
    <row r="10534" spans="1:21" x14ac:dyDescent="0.25">
      <c r="A10534" t="s">
        <v>677</v>
      </c>
      <c r="B10534">
        <v>4423</v>
      </c>
      <c r="E10534">
        <v>590</v>
      </c>
      <c r="J10534">
        <v>566</v>
      </c>
      <c r="O10534">
        <v>712</v>
      </c>
      <c r="T10534">
        <v>706</v>
      </c>
    </row>
    <row r="10535" spans="1:21" x14ac:dyDescent="0.25">
      <c r="A10535" t="s">
        <v>78</v>
      </c>
      <c r="B10535">
        <v>4423</v>
      </c>
      <c r="E10535">
        <v>13.4</v>
      </c>
      <c r="J10535">
        <v>12.9</v>
      </c>
      <c r="O10535">
        <v>18</v>
      </c>
      <c r="T10535">
        <v>14.6</v>
      </c>
    </row>
    <row r="10536" spans="1:21" x14ac:dyDescent="0.25">
      <c r="A10536" t="s">
        <v>699</v>
      </c>
      <c r="B10536">
        <v>4423</v>
      </c>
      <c r="F10536">
        <v>0</v>
      </c>
      <c r="K10536">
        <v>0</v>
      </c>
      <c r="P10536">
        <v>0</v>
      </c>
      <c r="U10536">
        <v>0</v>
      </c>
    </row>
    <row r="10537" spans="1:21" x14ac:dyDescent="0.25">
      <c r="A10537" t="s">
        <v>700</v>
      </c>
      <c r="B10537">
        <v>4423</v>
      </c>
      <c r="D10537">
        <v>0</v>
      </c>
      <c r="E10537">
        <v>0</v>
      </c>
      <c r="F10537">
        <v>1</v>
      </c>
      <c r="I10537">
        <v>0</v>
      </c>
      <c r="J10537">
        <v>0</v>
      </c>
      <c r="K10537">
        <v>1</v>
      </c>
      <c r="N10537">
        <v>0</v>
      </c>
      <c r="O10537">
        <v>0</v>
      </c>
      <c r="P10537">
        <v>1</v>
      </c>
      <c r="S10537">
        <v>0</v>
      </c>
      <c r="T10537">
        <v>0</v>
      </c>
      <c r="U10537">
        <v>1</v>
      </c>
    </row>
    <row r="10538" spans="1:21" x14ac:dyDescent="0.25">
      <c r="A10538" t="s">
        <v>701</v>
      </c>
      <c r="B10538">
        <v>4423</v>
      </c>
      <c r="D10538">
        <v>0</v>
      </c>
      <c r="E10538">
        <v>0</v>
      </c>
      <c r="F10538">
        <v>0</v>
      </c>
      <c r="I10538">
        <v>0</v>
      </c>
      <c r="J10538">
        <v>0</v>
      </c>
      <c r="K10538">
        <v>0</v>
      </c>
      <c r="N10538">
        <v>0</v>
      </c>
      <c r="O10538">
        <v>0</v>
      </c>
      <c r="P10538">
        <v>0</v>
      </c>
      <c r="S10538">
        <v>0</v>
      </c>
      <c r="T10538">
        <v>0</v>
      </c>
      <c r="U10538">
        <v>0</v>
      </c>
    </row>
    <row r="10539" spans="1:21" x14ac:dyDescent="0.25">
      <c r="A10539" t="s">
        <v>52</v>
      </c>
      <c r="B10539">
        <v>4423</v>
      </c>
      <c r="D10539">
        <v>1</v>
      </c>
      <c r="E10539">
        <v>1</v>
      </c>
      <c r="F10539">
        <v>1</v>
      </c>
      <c r="I10539">
        <v>1</v>
      </c>
      <c r="J10539">
        <v>1</v>
      </c>
      <c r="K10539">
        <v>1</v>
      </c>
      <c r="N10539">
        <v>1</v>
      </c>
      <c r="O10539">
        <v>1</v>
      </c>
      <c r="P10539">
        <v>1</v>
      </c>
      <c r="S10539">
        <v>1</v>
      </c>
      <c r="T10539">
        <v>1</v>
      </c>
      <c r="U10539">
        <v>1</v>
      </c>
    </row>
    <row r="10540" spans="1:21" x14ac:dyDescent="0.25">
      <c r="A10540" t="s">
        <v>702</v>
      </c>
      <c r="B10540">
        <v>4423</v>
      </c>
      <c r="D10540">
        <v>15</v>
      </c>
      <c r="E10540">
        <v>60</v>
      </c>
      <c r="F10540">
        <v>9</v>
      </c>
      <c r="I10540">
        <v>15</v>
      </c>
      <c r="J10540">
        <v>60</v>
      </c>
      <c r="K10540">
        <v>9</v>
      </c>
      <c r="N10540">
        <v>15</v>
      </c>
      <c r="O10540">
        <v>60</v>
      </c>
      <c r="P10540">
        <v>9</v>
      </c>
      <c r="S10540">
        <v>15</v>
      </c>
      <c r="T10540">
        <v>60</v>
      </c>
      <c r="U10540">
        <v>9</v>
      </c>
    </row>
    <row r="10541" spans="1:21" x14ac:dyDescent="0.25">
      <c r="A10541" t="s">
        <v>43</v>
      </c>
      <c r="B10541">
        <v>4423</v>
      </c>
      <c r="D10541">
        <v>80</v>
      </c>
      <c r="E10541">
        <v>35</v>
      </c>
      <c r="I10541">
        <v>80</v>
      </c>
      <c r="J10541">
        <v>35</v>
      </c>
      <c r="N10541">
        <v>80</v>
      </c>
      <c r="O10541">
        <v>0</v>
      </c>
      <c r="P10541">
        <v>0</v>
      </c>
      <c r="S10541">
        <v>80</v>
      </c>
      <c r="T10541">
        <v>0</v>
      </c>
      <c r="U10541">
        <v>0</v>
      </c>
    </row>
    <row r="10542" spans="1:21" x14ac:dyDescent="0.25">
      <c r="A10542" t="s">
        <v>44</v>
      </c>
      <c r="B10542">
        <v>4423</v>
      </c>
      <c r="D10542">
        <v>50</v>
      </c>
      <c r="E10542">
        <v>5</v>
      </c>
      <c r="I10542">
        <v>50</v>
      </c>
      <c r="J10542">
        <v>5</v>
      </c>
      <c r="N10542">
        <v>50</v>
      </c>
      <c r="O10542">
        <v>0</v>
      </c>
      <c r="P10542">
        <v>0</v>
      </c>
      <c r="S10542">
        <v>50</v>
      </c>
      <c r="T10542">
        <v>0</v>
      </c>
      <c r="U10542">
        <v>0</v>
      </c>
    </row>
    <row r="10543" spans="1:21" x14ac:dyDescent="0.25">
      <c r="A10543" t="s">
        <v>47</v>
      </c>
      <c r="B10543">
        <v>4423</v>
      </c>
      <c r="D10543">
        <v>7</v>
      </c>
      <c r="E10543">
        <v>4</v>
      </c>
      <c r="I10543">
        <v>3</v>
      </c>
      <c r="J10543">
        <v>8</v>
      </c>
      <c r="N10543">
        <v>1</v>
      </c>
      <c r="O10543">
        <v>6</v>
      </c>
      <c r="P10543">
        <v>6</v>
      </c>
      <c r="S10543">
        <v>5</v>
      </c>
      <c r="T10543">
        <v>2</v>
      </c>
      <c r="U10543">
        <v>2</v>
      </c>
    </row>
    <row r="10544" spans="1:21" x14ac:dyDescent="0.25">
      <c r="A10544" t="s">
        <v>703</v>
      </c>
      <c r="B10544">
        <v>4423</v>
      </c>
      <c r="D10544">
        <v>0</v>
      </c>
      <c r="E10544">
        <v>0</v>
      </c>
      <c r="I10544">
        <v>0</v>
      </c>
      <c r="J10544">
        <v>0</v>
      </c>
      <c r="N10544">
        <v>0</v>
      </c>
      <c r="O10544">
        <v>0</v>
      </c>
      <c r="P10544">
        <v>0</v>
      </c>
      <c r="S10544">
        <v>0</v>
      </c>
      <c r="T10544">
        <v>0</v>
      </c>
      <c r="U10544">
        <v>0</v>
      </c>
    </row>
    <row r="10545" spans="1:21" x14ac:dyDescent="0.25">
      <c r="A10545" t="s">
        <v>704</v>
      </c>
      <c r="B10545">
        <v>4423</v>
      </c>
      <c r="D10545">
        <v>0</v>
      </c>
      <c r="E10545">
        <v>0</v>
      </c>
      <c r="I10545">
        <v>0</v>
      </c>
      <c r="J10545">
        <v>0</v>
      </c>
      <c r="N10545">
        <v>0</v>
      </c>
      <c r="O10545">
        <v>0</v>
      </c>
      <c r="P10545">
        <v>0</v>
      </c>
      <c r="S10545">
        <v>0</v>
      </c>
      <c r="T10545">
        <v>0</v>
      </c>
      <c r="U10545">
        <v>0</v>
      </c>
    </row>
    <row r="10546" spans="1:21" x14ac:dyDescent="0.25">
      <c r="A10546" t="s">
        <v>705</v>
      </c>
      <c r="B10546">
        <v>4423</v>
      </c>
      <c r="D10546">
        <v>0</v>
      </c>
      <c r="E10546">
        <v>0</v>
      </c>
      <c r="I10546">
        <v>0</v>
      </c>
      <c r="J10546">
        <v>0</v>
      </c>
      <c r="N10546">
        <v>0</v>
      </c>
      <c r="O10546">
        <v>0</v>
      </c>
      <c r="P10546">
        <v>0</v>
      </c>
      <c r="S10546">
        <v>0</v>
      </c>
      <c r="T10546">
        <v>0</v>
      </c>
      <c r="U10546">
        <v>0</v>
      </c>
    </row>
    <row r="10547" spans="1:21" x14ac:dyDescent="0.25">
      <c r="A10547" t="s">
        <v>706</v>
      </c>
      <c r="B10547">
        <v>4423</v>
      </c>
      <c r="D10547">
        <v>0</v>
      </c>
      <c r="E10547">
        <v>0</v>
      </c>
      <c r="I10547">
        <v>0</v>
      </c>
      <c r="J10547">
        <v>0</v>
      </c>
      <c r="N10547">
        <v>0</v>
      </c>
      <c r="O10547">
        <v>0</v>
      </c>
      <c r="P10547">
        <v>0</v>
      </c>
      <c r="S10547">
        <v>0</v>
      </c>
      <c r="T10547">
        <v>0</v>
      </c>
      <c r="U10547">
        <v>0</v>
      </c>
    </row>
    <row r="10548" spans="1:21" x14ac:dyDescent="0.25">
      <c r="A10548" t="s">
        <v>707</v>
      </c>
      <c r="B10548">
        <v>4423</v>
      </c>
      <c r="D10548">
        <v>1</v>
      </c>
      <c r="E10548">
        <v>1</v>
      </c>
      <c r="I10548">
        <v>1</v>
      </c>
      <c r="J10548">
        <v>1</v>
      </c>
      <c r="N10548">
        <v>1</v>
      </c>
      <c r="O10548">
        <v>0</v>
      </c>
      <c r="P10548">
        <v>0</v>
      </c>
      <c r="S10548">
        <v>1</v>
      </c>
      <c r="T10548">
        <v>0</v>
      </c>
      <c r="U10548">
        <v>0</v>
      </c>
    </row>
    <row r="10549" spans="1:21" x14ac:dyDescent="0.25">
      <c r="A10549" t="s">
        <v>708</v>
      </c>
      <c r="B10549">
        <v>4423</v>
      </c>
      <c r="D10549">
        <v>50</v>
      </c>
      <c r="E10549">
        <v>5</v>
      </c>
      <c r="I10549">
        <v>50</v>
      </c>
      <c r="J10549">
        <v>5</v>
      </c>
      <c r="N10549">
        <v>50</v>
      </c>
      <c r="S10549">
        <v>50</v>
      </c>
    </row>
    <row r="10550" spans="1:21" x14ac:dyDescent="0.25">
      <c r="A10550" t="s">
        <v>709</v>
      </c>
      <c r="B10550">
        <v>4423</v>
      </c>
      <c r="D10550">
        <v>30</v>
      </c>
      <c r="E10550">
        <v>30</v>
      </c>
      <c r="I10550">
        <v>30</v>
      </c>
      <c r="J10550">
        <v>30</v>
      </c>
      <c r="N10550">
        <v>30</v>
      </c>
      <c r="S10550">
        <v>30</v>
      </c>
    </row>
    <row r="10551" spans="1:21" x14ac:dyDescent="0.25">
      <c r="A10551" t="s">
        <v>710</v>
      </c>
      <c r="B10551">
        <v>4423</v>
      </c>
      <c r="D10551">
        <v>3</v>
      </c>
      <c r="E10551">
        <v>3</v>
      </c>
      <c r="I10551">
        <v>3</v>
      </c>
      <c r="J10551">
        <v>3</v>
      </c>
      <c r="N10551">
        <v>3</v>
      </c>
      <c r="S10551">
        <v>3</v>
      </c>
    </row>
    <row r="10552" spans="1:21" x14ac:dyDescent="0.25">
      <c r="A10552" t="s">
        <v>711</v>
      </c>
      <c r="B10552">
        <v>4423</v>
      </c>
      <c r="D10552">
        <v>0</v>
      </c>
      <c r="E10552">
        <v>0</v>
      </c>
      <c r="I10552">
        <v>0</v>
      </c>
      <c r="J10552">
        <v>0</v>
      </c>
      <c r="N10552">
        <v>0</v>
      </c>
      <c r="S10552">
        <v>0</v>
      </c>
    </row>
    <row r="10553" spans="1:21" x14ac:dyDescent="0.25">
      <c r="A10553" t="s">
        <v>712</v>
      </c>
      <c r="B10553">
        <v>4423</v>
      </c>
      <c r="D10553">
        <v>0</v>
      </c>
      <c r="E10553">
        <v>0</v>
      </c>
      <c r="I10553">
        <v>0</v>
      </c>
      <c r="J10553">
        <v>0</v>
      </c>
      <c r="N10553">
        <v>0</v>
      </c>
      <c r="S10553">
        <v>0</v>
      </c>
    </row>
    <row r="10554" spans="1:21" x14ac:dyDescent="0.25">
      <c r="A10554" t="s">
        <v>713</v>
      </c>
      <c r="B10554">
        <v>4423</v>
      </c>
      <c r="D10554">
        <v>0</v>
      </c>
      <c r="E10554">
        <v>0</v>
      </c>
      <c r="I10554">
        <v>0</v>
      </c>
      <c r="J10554">
        <v>0</v>
      </c>
      <c r="N10554">
        <v>0</v>
      </c>
      <c r="S10554">
        <v>0</v>
      </c>
    </row>
    <row r="10555" spans="1:21" x14ac:dyDescent="0.25">
      <c r="A10555" t="s">
        <v>718</v>
      </c>
      <c r="B10555">
        <v>4423</v>
      </c>
      <c r="E10555">
        <v>0</v>
      </c>
      <c r="J10555">
        <v>0</v>
      </c>
      <c r="O10555">
        <v>0</v>
      </c>
      <c r="T10555">
        <v>0</v>
      </c>
    </row>
    <row r="10556" spans="1:21" x14ac:dyDescent="0.25">
      <c r="A10556" t="s">
        <v>405</v>
      </c>
      <c r="B10556">
        <v>4423</v>
      </c>
      <c r="E10556">
        <v>0</v>
      </c>
    </row>
    <row r="10557" spans="1:21" x14ac:dyDescent="0.25">
      <c r="A10557" t="s">
        <v>719</v>
      </c>
      <c r="B10557">
        <v>4423</v>
      </c>
      <c r="D10557">
        <v>170</v>
      </c>
      <c r="E10557">
        <v>240</v>
      </c>
      <c r="F10557">
        <v>0</v>
      </c>
      <c r="I10557">
        <v>39</v>
      </c>
      <c r="J10557">
        <v>44</v>
      </c>
      <c r="K10557">
        <v>0</v>
      </c>
      <c r="N10557">
        <v>52</v>
      </c>
      <c r="O10557">
        <v>1848</v>
      </c>
      <c r="P10557">
        <v>65</v>
      </c>
      <c r="S10557">
        <v>300</v>
      </c>
      <c r="T10557">
        <v>2139</v>
      </c>
      <c r="U10557">
        <v>26</v>
      </c>
    </row>
    <row r="10558" spans="1:21" x14ac:dyDescent="0.25">
      <c r="A10558" t="s">
        <v>34</v>
      </c>
      <c r="B10558">
        <v>4424</v>
      </c>
      <c r="D10558">
        <v>123</v>
      </c>
      <c r="E10558">
        <v>123</v>
      </c>
      <c r="F10558">
        <v>123</v>
      </c>
      <c r="I10558">
        <v>121</v>
      </c>
      <c r="J10558">
        <v>121</v>
      </c>
      <c r="K10558">
        <v>121</v>
      </c>
      <c r="N10558">
        <v>122</v>
      </c>
      <c r="O10558">
        <v>122</v>
      </c>
      <c r="P10558">
        <v>122</v>
      </c>
      <c r="S10558">
        <v>4423</v>
      </c>
      <c r="T10558">
        <v>4423</v>
      </c>
      <c r="U10558">
        <v>4423</v>
      </c>
    </row>
    <row r="10559" spans="1:21" x14ac:dyDescent="0.25">
      <c r="A10559" t="s">
        <v>35</v>
      </c>
      <c r="B10559">
        <v>4424</v>
      </c>
      <c r="D10559">
        <v>122</v>
      </c>
      <c r="E10559">
        <v>121</v>
      </c>
      <c r="F10559">
        <v>4423</v>
      </c>
      <c r="I10559">
        <v>4423</v>
      </c>
      <c r="J10559">
        <v>123</v>
      </c>
      <c r="K10559">
        <v>122</v>
      </c>
      <c r="N10559">
        <v>121</v>
      </c>
      <c r="O10559">
        <v>4423</v>
      </c>
      <c r="P10559">
        <v>123</v>
      </c>
      <c r="S10559">
        <v>123</v>
      </c>
      <c r="T10559">
        <v>122</v>
      </c>
      <c r="U10559">
        <v>121</v>
      </c>
    </row>
    <row r="10560" spans="1:21" x14ac:dyDescent="0.25">
      <c r="A10560" t="s">
        <v>36</v>
      </c>
      <c r="B10560">
        <v>4424</v>
      </c>
      <c r="D10560">
        <v>2</v>
      </c>
      <c r="E10560">
        <v>2</v>
      </c>
      <c r="F10560">
        <v>1</v>
      </c>
      <c r="I10560">
        <v>2</v>
      </c>
      <c r="J10560">
        <v>2</v>
      </c>
      <c r="K10560">
        <v>1</v>
      </c>
      <c r="N10560">
        <v>1</v>
      </c>
      <c r="O10560">
        <v>3</v>
      </c>
      <c r="P10560">
        <v>1</v>
      </c>
      <c r="S10560">
        <v>1</v>
      </c>
      <c r="T10560">
        <v>3</v>
      </c>
      <c r="U10560">
        <v>1</v>
      </c>
    </row>
    <row r="10561" spans="1:21" x14ac:dyDescent="0.25">
      <c r="A10561" t="s">
        <v>37</v>
      </c>
      <c r="B10561">
        <v>4424</v>
      </c>
      <c r="D10561">
        <v>0</v>
      </c>
      <c r="E10561">
        <v>0</v>
      </c>
      <c r="I10561">
        <v>0</v>
      </c>
      <c r="J10561">
        <v>0</v>
      </c>
      <c r="N10561">
        <v>0</v>
      </c>
      <c r="O10561">
        <v>0</v>
      </c>
      <c r="S10561">
        <v>0</v>
      </c>
      <c r="T10561">
        <v>0</v>
      </c>
    </row>
    <row r="10562" spans="1:21" x14ac:dyDescent="0.25">
      <c r="A10562" t="s">
        <v>38</v>
      </c>
      <c r="B10562">
        <v>4424</v>
      </c>
      <c r="D10562">
        <v>12</v>
      </c>
      <c r="E10562">
        <v>12</v>
      </c>
      <c r="F10562">
        <v>12</v>
      </c>
      <c r="I10562">
        <v>12</v>
      </c>
      <c r="J10562">
        <v>12</v>
      </c>
      <c r="K10562">
        <v>12</v>
      </c>
      <c r="N10562">
        <v>12</v>
      </c>
      <c r="O10562">
        <v>12</v>
      </c>
      <c r="P10562">
        <v>12</v>
      </c>
      <c r="S10562">
        <v>12</v>
      </c>
      <c r="T10562">
        <v>12</v>
      </c>
      <c r="U10562">
        <v>12</v>
      </c>
    </row>
    <row r="10563" spans="1:21" x14ac:dyDescent="0.25">
      <c r="A10563" t="s">
        <v>39</v>
      </c>
      <c r="B10563">
        <v>4424</v>
      </c>
      <c r="D10563">
        <v>250</v>
      </c>
      <c r="F10563">
        <v>205</v>
      </c>
      <c r="I10563">
        <v>645</v>
      </c>
      <c r="N10563">
        <v>375</v>
      </c>
      <c r="P10563">
        <v>375</v>
      </c>
      <c r="S10563">
        <v>330</v>
      </c>
      <c r="U10563">
        <v>525</v>
      </c>
    </row>
    <row r="10564" spans="1:21" x14ac:dyDescent="0.25">
      <c r="A10564" t="s">
        <v>694</v>
      </c>
      <c r="B10564">
        <v>4424</v>
      </c>
      <c r="D10564">
        <v>25</v>
      </c>
      <c r="F10564">
        <v>25</v>
      </c>
      <c r="I10564">
        <v>25</v>
      </c>
      <c r="N10564">
        <v>25</v>
      </c>
      <c r="P10564">
        <v>25</v>
      </c>
      <c r="S10564">
        <v>25</v>
      </c>
      <c r="U10564">
        <v>25</v>
      </c>
    </row>
    <row r="10565" spans="1:21" x14ac:dyDescent="0.25">
      <c r="A10565" t="s">
        <v>40</v>
      </c>
      <c r="B10565">
        <v>4424</v>
      </c>
      <c r="D10565">
        <v>2</v>
      </c>
      <c r="F10565">
        <v>1</v>
      </c>
      <c r="I10565">
        <v>2</v>
      </c>
      <c r="N10565">
        <v>1</v>
      </c>
      <c r="P10565">
        <v>1</v>
      </c>
      <c r="S10565">
        <v>1</v>
      </c>
      <c r="U10565">
        <v>1</v>
      </c>
    </row>
    <row r="10566" spans="1:21" x14ac:dyDescent="0.25">
      <c r="A10566" t="s">
        <v>41</v>
      </c>
      <c r="B10566">
        <v>4424</v>
      </c>
    </row>
    <row r="10567" spans="1:21" x14ac:dyDescent="0.25">
      <c r="A10567" t="s">
        <v>42</v>
      </c>
      <c r="B10567">
        <v>4424</v>
      </c>
      <c r="E10567">
        <v>40</v>
      </c>
      <c r="J10567">
        <v>40</v>
      </c>
      <c r="O10567">
        <v>40</v>
      </c>
      <c r="T10567">
        <v>34</v>
      </c>
    </row>
    <row r="10568" spans="1:21" x14ac:dyDescent="0.25">
      <c r="A10568" t="s">
        <v>45</v>
      </c>
      <c r="B10568">
        <v>4424</v>
      </c>
      <c r="D10568">
        <v>7</v>
      </c>
      <c r="E10568">
        <v>4</v>
      </c>
      <c r="I10568">
        <v>3</v>
      </c>
      <c r="J10568">
        <v>8</v>
      </c>
      <c r="N10568">
        <v>1</v>
      </c>
      <c r="O10568">
        <v>6</v>
      </c>
      <c r="S10568">
        <v>5</v>
      </c>
      <c r="T10568">
        <v>2</v>
      </c>
    </row>
    <row r="10569" spans="1:21" x14ac:dyDescent="0.25">
      <c r="A10569" t="s">
        <v>46</v>
      </c>
      <c r="B10569">
        <v>4424</v>
      </c>
      <c r="D10569">
        <v>4</v>
      </c>
      <c r="F10569">
        <v>4</v>
      </c>
      <c r="I10569">
        <v>8</v>
      </c>
      <c r="K10569">
        <v>8</v>
      </c>
      <c r="N10569">
        <v>6</v>
      </c>
      <c r="P10569">
        <v>6</v>
      </c>
      <c r="S10569">
        <v>2</v>
      </c>
      <c r="U10569">
        <v>-1</v>
      </c>
    </row>
    <row r="10570" spans="1:21" x14ac:dyDescent="0.25">
      <c r="A10570" t="s">
        <v>49</v>
      </c>
      <c r="B10570">
        <v>4424</v>
      </c>
      <c r="D10570">
        <v>3</v>
      </c>
      <c r="E10570">
        <v>3</v>
      </c>
      <c r="F10570">
        <v>3</v>
      </c>
      <c r="I10570">
        <v>3</v>
      </c>
      <c r="J10570">
        <v>3</v>
      </c>
      <c r="K10570">
        <v>3</v>
      </c>
      <c r="N10570">
        <v>3</v>
      </c>
      <c r="O10570">
        <v>3</v>
      </c>
      <c r="P10570">
        <v>3</v>
      </c>
      <c r="S10570">
        <v>3</v>
      </c>
      <c r="T10570">
        <v>3</v>
      </c>
      <c r="U10570">
        <v>3</v>
      </c>
    </row>
    <row r="10571" spans="1:21" x14ac:dyDescent="0.25">
      <c r="A10571" t="s">
        <v>695</v>
      </c>
      <c r="B10571">
        <v>4424</v>
      </c>
      <c r="D10571">
        <v>-2</v>
      </c>
      <c r="E10571">
        <v>-2</v>
      </c>
      <c r="F10571">
        <v>-2</v>
      </c>
      <c r="I10571">
        <v>-2</v>
      </c>
      <c r="J10571">
        <v>-2</v>
      </c>
      <c r="K10571">
        <v>-2</v>
      </c>
      <c r="N10571">
        <v>-2</v>
      </c>
      <c r="O10571">
        <v>-2</v>
      </c>
      <c r="P10571">
        <v>-2</v>
      </c>
      <c r="S10571">
        <v>-2</v>
      </c>
      <c r="T10571">
        <v>-2</v>
      </c>
      <c r="U10571">
        <v>-1</v>
      </c>
    </row>
    <row r="10572" spans="1:21" x14ac:dyDescent="0.25">
      <c r="A10572" t="s">
        <v>48</v>
      </c>
      <c r="B10572">
        <v>4424</v>
      </c>
      <c r="D10572">
        <v>1900</v>
      </c>
      <c r="E10572">
        <v>1900</v>
      </c>
      <c r="F10572">
        <v>1900</v>
      </c>
      <c r="I10572">
        <v>1900</v>
      </c>
      <c r="J10572">
        <v>1900</v>
      </c>
      <c r="K10572">
        <v>1900</v>
      </c>
      <c r="N10572">
        <v>1900</v>
      </c>
      <c r="O10572">
        <v>1900</v>
      </c>
      <c r="P10572">
        <v>1900</v>
      </c>
      <c r="S10572">
        <v>1900</v>
      </c>
      <c r="T10572">
        <v>1900</v>
      </c>
      <c r="U10572">
        <v>1900</v>
      </c>
    </row>
    <row r="10573" spans="1:21" x14ac:dyDescent="0.25">
      <c r="A10573" t="s">
        <v>696</v>
      </c>
      <c r="B10573">
        <v>4424</v>
      </c>
      <c r="D10573">
        <v>3433</v>
      </c>
      <c r="E10573">
        <v>3539</v>
      </c>
      <c r="F10573">
        <v>1583</v>
      </c>
      <c r="I10573">
        <v>3433</v>
      </c>
      <c r="J10573">
        <v>3539</v>
      </c>
      <c r="K10573">
        <v>1583</v>
      </c>
      <c r="N10573">
        <v>1770</v>
      </c>
      <c r="O10573">
        <v>5085</v>
      </c>
      <c r="P10573">
        <v>1583</v>
      </c>
      <c r="S10573">
        <v>1770</v>
      </c>
      <c r="T10573">
        <v>5085</v>
      </c>
      <c r="U10573">
        <v>1583</v>
      </c>
    </row>
    <row r="10574" spans="1:21" x14ac:dyDescent="0.25">
      <c r="A10574" t="s">
        <v>50</v>
      </c>
      <c r="B10574">
        <v>4424</v>
      </c>
      <c r="D10574">
        <v>1109</v>
      </c>
      <c r="E10574">
        <v>3539</v>
      </c>
      <c r="F10574">
        <v>1583</v>
      </c>
      <c r="I10574">
        <v>1330</v>
      </c>
      <c r="J10574">
        <v>3539</v>
      </c>
      <c r="K10574">
        <v>1583</v>
      </c>
      <c r="N10574">
        <v>753</v>
      </c>
      <c r="O10574">
        <v>5085</v>
      </c>
      <c r="P10574">
        <v>1583</v>
      </c>
      <c r="S10574">
        <v>505</v>
      </c>
      <c r="T10574">
        <v>5085</v>
      </c>
      <c r="U10574">
        <v>1583</v>
      </c>
    </row>
    <row r="10575" spans="1:21" x14ac:dyDescent="0.25">
      <c r="A10575" t="s">
        <v>697</v>
      </c>
      <c r="B10575">
        <v>4424</v>
      </c>
      <c r="D10575">
        <v>1</v>
      </c>
      <c r="E10575">
        <v>1</v>
      </c>
      <c r="F10575">
        <v>1</v>
      </c>
      <c r="I10575">
        <v>1</v>
      </c>
      <c r="J10575">
        <v>1</v>
      </c>
      <c r="K10575">
        <v>1</v>
      </c>
      <c r="N10575">
        <v>1</v>
      </c>
      <c r="O10575">
        <v>1</v>
      </c>
      <c r="P10575">
        <v>1</v>
      </c>
      <c r="S10575">
        <v>1</v>
      </c>
      <c r="T10575">
        <v>1</v>
      </c>
      <c r="U10575">
        <v>1</v>
      </c>
    </row>
    <row r="10576" spans="1:21" x14ac:dyDescent="0.25">
      <c r="A10576" t="s">
        <v>51</v>
      </c>
      <c r="B10576">
        <v>4424</v>
      </c>
      <c r="D10576">
        <v>0</v>
      </c>
      <c r="E10576">
        <v>0</v>
      </c>
      <c r="F10576">
        <v>155</v>
      </c>
      <c r="I10576">
        <v>0</v>
      </c>
      <c r="J10576">
        <v>0</v>
      </c>
      <c r="K10576">
        <v>109</v>
      </c>
      <c r="N10576">
        <v>0</v>
      </c>
      <c r="O10576">
        <v>0</v>
      </c>
      <c r="P10576">
        <v>164</v>
      </c>
      <c r="S10576">
        <v>0</v>
      </c>
      <c r="T10576">
        <v>0</v>
      </c>
      <c r="U10576">
        <v>479</v>
      </c>
    </row>
    <row r="10577" spans="1:21" x14ac:dyDescent="0.25">
      <c r="A10577" t="s">
        <v>53</v>
      </c>
      <c r="B10577">
        <v>4424</v>
      </c>
      <c r="D10577">
        <v>102</v>
      </c>
      <c r="E10577">
        <v>209</v>
      </c>
      <c r="F10577">
        <v>69</v>
      </c>
      <c r="I10577">
        <v>392</v>
      </c>
      <c r="J10577">
        <v>419</v>
      </c>
      <c r="K10577">
        <v>80</v>
      </c>
      <c r="N10577">
        <v>74</v>
      </c>
      <c r="O10577">
        <v>797</v>
      </c>
      <c r="P10577">
        <v>151</v>
      </c>
      <c r="S10577">
        <v>51</v>
      </c>
      <c r="T10577">
        <v>513</v>
      </c>
      <c r="U10577">
        <v>441</v>
      </c>
    </row>
    <row r="10578" spans="1:21" x14ac:dyDescent="0.25">
      <c r="A10578" t="s">
        <v>54</v>
      </c>
      <c r="B10578">
        <v>4424</v>
      </c>
      <c r="D10578">
        <v>0</v>
      </c>
      <c r="E10578">
        <v>0</v>
      </c>
      <c r="F10578">
        <v>0</v>
      </c>
      <c r="I10578">
        <v>0</v>
      </c>
      <c r="J10578">
        <v>0</v>
      </c>
      <c r="K10578">
        <v>0</v>
      </c>
      <c r="N10578">
        <v>0</v>
      </c>
      <c r="O10578">
        <v>0</v>
      </c>
      <c r="P10578">
        <v>0</v>
      </c>
      <c r="S10578">
        <v>0</v>
      </c>
      <c r="T10578">
        <v>0</v>
      </c>
      <c r="U10578">
        <v>0</v>
      </c>
    </row>
    <row r="10579" spans="1:21" x14ac:dyDescent="0.25">
      <c r="A10579" t="s">
        <v>55</v>
      </c>
      <c r="B10579">
        <v>4424</v>
      </c>
      <c r="D10579">
        <v>0</v>
      </c>
      <c r="E10579">
        <v>0</v>
      </c>
      <c r="F10579">
        <v>0</v>
      </c>
      <c r="I10579">
        <v>0</v>
      </c>
      <c r="J10579">
        <v>0</v>
      </c>
      <c r="K10579">
        <v>0</v>
      </c>
      <c r="N10579">
        <v>0</v>
      </c>
      <c r="O10579">
        <v>0</v>
      </c>
      <c r="P10579">
        <v>0</v>
      </c>
      <c r="S10579">
        <v>0</v>
      </c>
      <c r="T10579">
        <v>0</v>
      </c>
      <c r="U10579">
        <v>0</v>
      </c>
    </row>
    <row r="10580" spans="1:21" x14ac:dyDescent="0.25">
      <c r="A10580" t="s">
        <v>56</v>
      </c>
      <c r="B10580">
        <v>4424</v>
      </c>
      <c r="D10580">
        <v>0.92</v>
      </c>
      <c r="E10580">
        <v>0.92</v>
      </c>
      <c r="F10580">
        <v>0.92</v>
      </c>
      <c r="I10580">
        <v>0.92</v>
      </c>
      <c r="J10580">
        <v>0.92</v>
      </c>
      <c r="K10580">
        <v>0.92</v>
      </c>
      <c r="N10580">
        <v>0.92</v>
      </c>
      <c r="O10580">
        <v>0.92</v>
      </c>
      <c r="P10580">
        <v>0.92</v>
      </c>
      <c r="S10580">
        <v>0.92</v>
      </c>
      <c r="T10580">
        <v>0.92</v>
      </c>
      <c r="U10580">
        <v>0.92</v>
      </c>
    </row>
    <row r="10581" spans="1:21" x14ac:dyDescent="0.25">
      <c r="A10581" t="s">
        <v>57</v>
      </c>
      <c r="B10581">
        <v>4424</v>
      </c>
      <c r="D10581">
        <v>100</v>
      </c>
      <c r="E10581">
        <v>100</v>
      </c>
      <c r="F10581">
        <v>100</v>
      </c>
      <c r="I10581">
        <v>100</v>
      </c>
      <c r="J10581">
        <v>100</v>
      </c>
      <c r="K10581">
        <v>100</v>
      </c>
      <c r="N10581">
        <v>100</v>
      </c>
      <c r="O10581">
        <v>100</v>
      </c>
      <c r="P10581">
        <v>100</v>
      </c>
      <c r="S10581">
        <v>100</v>
      </c>
      <c r="T10581">
        <v>100</v>
      </c>
      <c r="U10581">
        <v>100</v>
      </c>
    </row>
    <row r="10582" spans="1:21" x14ac:dyDescent="0.25">
      <c r="A10582" t="s">
        <v>58</v>
      </c>
      <c r="B10582">
        <v>4424</v>
      </c>
      <c r="D10582">
        <v>2</v>
      </c>
      <c r="E10582">
        <v>2</v>
      </c>
      <c r="F10582">
        <v>2</v>
      </c>
      <c r="I10582">
        <v>2</v>
      </c>
      <c r="J10582">
        <v>2</v>
      </c>
      <c r="K10582">
        <v>2</v>
      </c>
      <c r="N10582">
        <v>2</v>
      </c>
      <c r="O10582">
        <v>2</v>
      </c>
      <c r="P10582">
        <v>2</v>
      </c>
      <c r="S10582">
        <v>2</v>
      </c>
      <c r="T10582">
        <v>2</v>
      </c>
      <c r="U10582">
        <v>2</v>
      </c>
    </row>
    <row r="10583" spans="1:21" x14ac:dyDescent="0.25">
      <c r="A10583" t="s">
        <v>59</v>
      </c>
      <c r="B10583">
        <v>4424</v>
      </c>
      <c r="D10583">
        <v>0</v>
      </c>
      <c r="E10583">
        <v>0</v>
      </c>
      <c r="F10583">
        <v>0</v>
      </c>
      <c r="I10583">
        <v>0</v>
      </c>
      <c r="J10583">
        <v>0</v>
      </c>
      <c r="K10583">
        <v>0</v>
      </c>
      <c r="N10583">
        <v>0</v>
      </c>
      <c r="O10583">
        <v>0</v>
      </c>
      <c r="P10583">
        <v>0</v>
      </c>
      <c r="S10583">
        <v>0</v>
      </c>
      <c r="T10583">
        <v>0</v>
      </c>
      <c r="U10583">
        <v>0</v>
      </c>
    </row>
    <row r="10584" spans="1:21" x14ac:dyDescent="0.25">
      <c r="A10584" t="s">
        <v>698</v>
      </c>
      <c r="B10584">
        <v>4424</v>
      </c>
      <c r="E10584">
        <v>0</v>
      </c>
      <c r="J10584">
        <v>0</v>
      </c>
      <c r="O10584">
        <v>0</v>
      </c>
      <c r="T10584">
        <v>0</v>
      </c>
    </row>
    <row r="10585" spans="1:21" x14ac:dyDescent="0.25">
      <c r="A10585" t="s">
        <v>677</v>
      </c>
      <c r="B10585">
        <v>4424</v>
      </c>
      <c r="E10585">
        <v>528</v>
      </c>
      <c r="J10585">
        <v>712</v>
      </c>
      <c r="O10585">
        <v>919</v>
      </c>
      <c r="T10585">
        <v>712</v>
      </c>
    </row>
    <row r="10586" spans="1:21" x14ac:dyDescent="0.25">
      <c r="A10586" t="s">
        <v>78</v>
      </c>
      <c r="B10586">
        <v>4424</v>
      </c>
      <c r="E10586">
        <v>9</v>
      </c>
      <c r="J10586">
        <v>12.1</v>
      </c>
      <c r="O10586">
        <v>15.7</v>
      </c>
      <c r="T10586">
        <v>14.3</v>
      </c>
    </row>
    <row r="10587" spans="1:21" x14ac:dyDescent="0.25">
      <c r="A10587" t="s">
        <v>699</v>
      </c>
      <c r="B10587">
        <v>4424</v>
      </c>
      <c r="F10587">
        <v>0</v>
      </c>
      <c r="K10587">
        <v>0</v>
      </c>
      <c r="P10587">
        <v>0</v>
      </c>
      <c r="U10587">
        <v>2</v>
      </c>
    </row>
    <row r="10588" spans="1:21" x14ac:dyDescent="0.25">
      <c r="A10588" t="s">
        <v>720</v>
      </c>
      <c r="B10588">
        <v>4424</v>
      </c>
      <c r="U10588">
        <v>50</v>
      </c>
    </row>
    <row r="10589" spans="1:21" x14ac:dyDescent="0.25">
      <c r="A10589" t="s">
        <v>721</v>
      </c>
      <c r="B10589">
        <v>4424</v>
      </c>
      <c r="U10589">
        <v>0</v>
      </c>
    </row>
    <row r="10590" spans="1:21" x14ac:dyDescent="0.25">
      <c r="A10590" t="s">
        <v>700</v>
      </c>
      <c r="B10590">
        <v>4424</v>
      </c>
      <c r="D10590">
        <v>0</v>
      </c>
      <c r="E10590">
        <v>2</v>
      </c>
      <c r="F10590">
        <v>1</v>
      </c>
      <c r="I10590">
        <v>0</v>
      </c>
      <c r="J10590">
        <v>0</v>
      </c>
      <c r="K10590">
        <v>1</v>
      </c>
      <c r="N10590">
        <v>0</v>
      </c>
      <c r="O10590">
        <v>0</v>
      </c>
      <c r="P10590">
        <v>1</v>
      </c>
      <c r="S10590">
        <v>0</v>
      </c>
      <c r="T10590">
        <v>0</v>
      </c>
      <c r="U10590">
        <v>1</v>
      </c>
    </row>
    <row r="10591" spans="1:21" x14ac:dyDescent="0.25">
      <c r="A10591" t="s">
        <v>701</v>
      </c>
      <c r="B10591">
        <v>4424</v>
      </c>
      <c r="D10591">
        <v>0</v>
      </c>
      <c r="E10591">
        <v>0</v>
      </c>
      <c r="F10591">
        <v>0</v>
      </c>
      <c r="I10591">
        <v>0</v>
      </c>
      <c r="J10591">
        <v>0</v>
      </c>
      <c r="K10591">
        <v>0</v>
      </c>
      <c r="N10591">
        <v>0</v>
      </c>
      <c r="O10591">
        <v>0</v>
      </c>
      <c r="P10591">
        <v>0</v>
      </c>
      <c r="S10591">
        <v>0</v>
      </c>
      <c r="T10591">
        <v>0</v>
      </c>
      <c r="U10591">
        <v>0</v>
      </c>
    </row>
    <row r="10592" spans="1:21" x14ac:dyDescent="0.25">
      <c r="A10592" t="s">
        <v>52</v>
      </c>
      <c r="B10592">
        <v>4424</v>
      </c>
      <c r="D10592">
        <v>1</v>
      </c>
      <c r="E10592">
        <v>1</v>
      </c>
      <c r="F10592">
        <v>1</v>
      </c>
      <c r="I10592">
        <v>1</v>
      </c>
      <c r="J10592">
        <v>1</v>
      </c>
      <c r="K10592">
        <v>1</v>
      </c>
      <c r="N10592">
        <v>1</v>
      </c>
      <c r="O10592">
        <v>1</v>
      </c>
      <c r="P10592">
        <v>1</v>
      </c>
      <c r="S10592">
        <v>1</v>
      </c>
      <c r="T10592">
        <v>1</v>
      </c>
      <c r="U10592">
        <v>1</v>
      </c>
    </row>
    <row r="10593" spans="1:21" x14ac:dyDescent="0.25">
      <c r="A10593" t="s">
        <v>702</v>
      </c>
      <c r="B10593">
        <v>4424</v>
      </c>
      <c r="D10593">
        <v>15</v>
      </c>
      <c r="E10593">
        <v>60</v>
      </c>
      <c r="F10593">
        <v>9</v>
      </c>
      <c r="I10593">
        <v>15</v>
      </c>
      <c r="J10593">
        <v>60</v>
      </c>
      <c r="K10593">
        <v>9</v>
      </c>
      <c r="N10593">
        <v>15</v>
      </c>
      <c r="O10593">
        <v>60</v>
      </c>
      <c r="P10593">
        <v>9</v>
      </c>
      <c r="S10593">
        <v>15</v>
      </c>
      <c r="T10593">
        <v>60</v>
      </c>
      <c r="U10593">
        <v>9</v>
      </c>
    </row>
    <row r="10594" spans="1:21" x14ac:dyDescent="0.25">
      <c r="A10594" t="s">
        <v>43</v>
      </c>
      <c r="B10594">
        <v>4424</v>
      </c>
      <c r="D10594">
        <v>50</v>
      </c>
      <c r="E10594">
        <v>50</v>
      </c>
      <c r="F10594">
        <v>50</v>
      </c>
      <c r="I10594">
        <v>50</v>
      </c>
      <c r="J10594">
        <v>50</v>
      </c>
      <c r="K10594">
        <v>50</v>
      </c>
      <c r="N10594">
        <v>50</v>
      </c>
      <c r="O10594">
        <v>50</v>
      </c>
      <c r="P10594">
        <v>50</v>
      </c>
      <c r="S10594">
        <v>50</v>
      </c>
      <c r="T10594">
        <v>50</v>
      </c>
      <c r="U10594">
        <v>50</v>
      </c>
    </row>
    <row r="10595" spans="1:21" x14ac:dyDescent="0.25">
      <c r="A10595" t="s">
        <v>44</v>
      </c>
      <c r="B10595">
        <v>4424</v>
      </c>
      <c r="D10595">
        <v>0</v>
      </c>
      <c r="E10595">
        <v>0</v>
      </c>
      <c r="F10595">
        <v>0</v>
      </c>
      <c r="I10595">
        <v>0</v>
      </c>
      <c r="J10595">
        <v>0</v>
      </c>
      <c r="K10595">
        <v>0</v>
      </c>
      <c r="N10595">
        <v>0</v>
      </c>
      <c r="O10595">
        <v>0</v>
      </c>
      <c r="P10595">
        <v>0</v>
      </c>
      <c r="S10595">
        <v>0</v>
      </c>
      <c r="T10595">
        <v>0</v>
      </c>
      <c r="U10595">
        <v>0</v>
      </c>
    </row>
    <row r="10596" spans="1:21" x14ac:dyDescent="0.25">
      <c r="A10596" t="s">
        <v>47</v>
      </c>
      <c r="B10596">
        <v>4424</v>
      </c>
      <c r="D10596">
        <v>7</v>
      </c>
      <c r="E10596">
        <v>4</v>
      </c>
      <c r="F10596">
        <v>4</v>
      </c>
      <c r="I10596">
        <v>3</v>
      </c>
      <c r="J10596">
        <v>8</v>
      </c>
      <c r="K10596">
        <v>8</v>
      </c>
      <c r="N10596">
        <v>1</v>
      </c>
      <c r="O10596">
        <v>6</v>
      </c>
      <c r="P10596">
        <v>6</v>
      </c>
      <c r="S10596">
        <v>5</v>
      </c>
      <c r="T10596">
        <v>2</v>
      </c>
      <c r="U10596">
        <v>0</v>
      </c>
    </row>
    <row r="10597" spans="1:21" x14ac:dyDescent="0.25">
      <c r="A10597" t="s">
        <v>703</v>
      </c>
      <c r="B10597">
        <v>4424</v>
      </c>
      <c r="D10597">
        <v>0</v>
      </c>
      <c r="E10597">
        <v>0</v>
      </c>
      <c r="F10597">
        <v>0</v>
      </c>
      <c r="I10597">
        <v>0</v>
      </c>
      <c r="J10597">
        <v>0</v>
      </c>
      <c r="K10597">
        <v>0</v>
      </c>
      <c r="N10597">
        <v>0</v>
      </c>
      <c r="O10597">
        <v>0</v>
      </c>
      <c r="P10597">
        <v>0</v>
      </c>
      <c r="S10597">
        <v>0</v>
      </c>
      <c r="T10597">
        <v>0</v>
      </c>
      <c r="U10597">
        <v>0</v>
      </c>
    </row>
    <row r="10598" spans="1:21" x14ac:dyDescent="0.25">
      <c r="A10598" t="s">
        <v>704</v>
      </c>
      <c r="B10598">
        <v>4424</v>
      </c>
      <c r="D10598">
        <v>0</v>
      </c>
      <c r="E10598">
        <v>0</v>
      </c>
      <c r="F10598">
        <v>0</v>
      </c>
      <c r="I10598">
        <v>0</v>
      </c>
      <c r="J10598">
        <v>0</v>
      </c>
      <c r="K10598">
        <v>0</v>
      </c>
      <c r="N10598">
        <v>0</v>
      </c>
      <c r="O10598">
        <v>0</v>
      </c>
      <c r="P10598">
        <v>0</v>
      </c>
      <c r="S10598">
        <v>0</v>
      </c>
      <c r="T10598">
        <v>0</v>
      </c>
      <c r="U10598">
        <v>0</v>
      </c>
    </row>
    <row r="10599" spans="1:21" x14ac:dyDescent="0.25">
      <c r="A10599" t="s">
        <v>705</v>
      </c>
      <c r="B10599">
        <v>4424</v>
      </c>
      <c r="D10599">
        <v>0</v>
      </c>
      <c r="E10599">
        <v>0</v>
      </c>
      <c r="F10599">
        <v>0</v>
      </c>
      <c r="I10599">
        <v>0</v>
      </c>
      <c r="J10599">
        <v>0</v>
      </c>
      <c r="K10599">
        <v>0</v>
      </c>
      <c r="N10599">
        <v>0</v>
      </c>
      <c r="O10599">
        <v>0</v>
      </c>
      <c r="P10599">
        <v>0</v>
      </c>
      <c r="S10599">
        <v>0</v>
      </c>
      <c r="T10599">
        <v>0</v>
      </c>
      <c r="U10599">
        <v>0</v>
      </c>
    </row>
    <row r="10600" spans="1:21" x14ac:dyDescent="0.25">
      <c r="A10600" t="s">
        <v>706</v>
      </c>
      <c r="B10600">
        <v>4424</v>
      </c>
      <c r="D10600">
        <v>0</v>
      </c>
      <c r="E10600">
        <v>0</v>
      </c>
      <c r="F10600">
        <v>0</v>
      </c>
      <c r="I10600">
        <v>0</v>
      </c>
      <c r="J10600">
        <v>0</v>
      </c>
      <c r="K10600">
        <v>0</v>
      </c>
      <c r="N10600">
        <v>0</v>
      </c>
      <c r="O10600">
        <v>0</v>
      </c>
      <c r="P10600">
        <v>0</v>
      </c>
      <c r="S10600">
        <v>0</v>
      </c>
      <c r="T10600">
        <v>0</v>
      </c>
      <c r="U10600">
        <v>0</v>
      </c>
    </row>
    <row r="10601" spans="1:21" x14ac:dyDescent="0.25">
      <c r="A10601" t="s">
        <v>707</v>
      </c>
      <c r="B10601">
        <v>4424</v>
      </c>
      <c r="D10601">
        <v>1</v>
      </c>
      <c r="E10601">
        <v>1</v>
      </c>
      <c r="F10601">
        <v>1</v>
      </c>
      <c r="I10601">
        <v>1</v>
      </c>
      <c r="J10601">
        <v>1</v>
      </c>
      <c r="K10601">
        <v>1</v>
      </c>
      <c r="N10601">
        <v>1</v>
      </c>
      <c r="O10601">
        <v>1</v>
      </c>
      <c r="P10601">
        <v>1</v>
      </c>
      <c r="S10601">
        <v>1</v>
      </c>
      <c r="T10601">
        <v>1</v>
      </c>
      <c r="U10601">
        <v>1</v>
      </c>
    </row>
    <row r="10602" spans="1:21" x14ac:dyDescent="0.25">
      <c r="A10602" t="s">
        <v>708</v>
      </c>
      <c r="B10602">
        <v>4424</v>
      </c>
      <c r="D10602">
        <v>0</v>
      </c>
      <c r="E10602">
        <v>0</v>
      </c>
      <c r="F10602">
        <v>0</v>
      </c>
      <c r="I10602">
        <v>0</v>
      </c>
      <c r="J10602">
        <v>0</v>
      </c>
      <c r="K10602">
        <v>0</v>
      </c>
      <c r="N10602">
        <v>0</v>
      </c>
      <c r="O10602">
        <v>0</v>
      </c>
      <c r="P10602">
        <v>0</v>
      </c>
      <c r="S10602">
        <v>0</v>
      </c>
      <c r="T10602">
        <v>0</v>
      </c>
      <c r="U10602">
        <v>0</v>
      </c>
    </row>
    <row r="10603" spans="1:21" x14ac:dyDescent="0.25">
      <c r="A10603" t="s">
        <v>709</v>
      </c>
      <c r="B10603">
        <v>4424</v>
      </c>
      <c r="D10603">
        <v>50</v>
      </c>
      <c r="E10603">
        <v>50</v>
      </c>
      <c r="F10603">
        <v>50</v>
      </c>
      <c r="I10603">
        <v>50</v>
      </c>
      <c r="J10603">
        <v>50</v>
      </c>
      <c r="K10603">
        <v>50</v>
      </c>
      <c r="N10603">
        <v>50</v>
      </c>
      <c r="O10603">
        <v>50</v>
      </c>
      <c r="P10603">
        <v>50</v>
      </c>
      <c r="S10603">
        <v>50</v>
      </c>
      <c r="T10603">
        <v>50</v>
      </c>
      <c r="U10603">
        <v>50</v>
      </c>
    </row>
    <row r="10604" spans="1:21" x14ac:dyDescent="0.25">
      <c r="A10604" t="s">
        <v>710</v>
      </c>
      <c r="B10604">
        <v>4424</v>
      </c>
      <c r="D10604">
        <v>3</v>
      </c>
      <c r="E10604">
        <v>3</v>
      </c>
      <c r="F10604">
        <v>3</v>
      </c>
      <c r="I10604">
        <v>3</v>
      </c>
      <c r="J10604">
        <v>3</v>
      </c>
      <c r="K10604">
        <v>3</v>
      </c>
      <c r="N10604">
        <v>3</v>
      </c>
      <c r="O10604">
        <v>3</v>
      </c>
      <c r="P10604">
        <v>3</v>
      </c>
      <c r="S10604">
        <v>3</v>
      </c>
      <c r="T10604">
        <v>3</v>
      </c>
      <c r="U10604">
        <v>3</v>
      </c>
    </row>
    <row r="10605" spans="1:21" x14ac:dyDescent="0.25">
      <c r="A10605" t="s">
        <v>711</v>
      </c>
      <c r="B10605">
        <v>4424</v>
      </c>
      <c r="D10605">
        <v>0</v>
      </c>
      <c r="E10605">
        <v>0</v>
      </c>
      <c r="F10605">
        <v>0</v>
      </c>
      <c r="I10605">
        <v>0</v>
      </c>
      <c r="J10605">
        <v>0</v>
      </c>
      <c r="K10605">
        <v>0</v>
      </c>
      <c r="N10605">
        <v>0</v>
      </c>
      <c r="O10605">
        <v>0</v>
      </c>
      <c r="P10605">
        <v>0</v>
      </c>
      <c r="S10605">
        <v>0</v>
      </c>
      <c r="T10605">
        <v>0</v>
      </c>
      <c r="U10605">
        <v>0</v>
      </c>
    </row>
    <row r="10606" spans="1:21" x14ac:dyDescent="0.25">
      <c r="A10606" t="s">
        <v>712</v>
      </c>
      <c r="B10606">
        <v>4424</v>
      </c>
      <c r="D10606">
        <v>0</v>
      </c>
      <c r="E10606">
        <v>0</v>
      </c>
      <c r="F10606">
        <v>0</v>
      </c>
      <c r="I10606">
        <v>0</v>
      </c>
      <c r="J10606">
        <v>0</v>
      </c>
      <c r="K10606">
        <v>0</v>
      </c>
      <c r="N10606">
        <v>0</v>
      </c>
      <c r="O10606">
        <v>0</v>
      </c>
      <c r="P10606">
        <v>0</v>
      </c>
      <c r="S10606">
        <v>0</v>
      </c>
      <c r="T10606">
        <v>0</v>
      </c>
      <c r="U10606">
        <v>0</v>
      </c>
    </row>
    <row r="10607" spans="1:21" x14ac:dyDescent="0.25">
      <c r="A10607" t="s">
        <v>713</v>
      </c>
      <c r="B10607">
        <v>4424</v>
      </c>
      <c r="D10607">
        <v>0</v>
      </c>
      <c r="E10607">
        <v>0</v>
      </c>
      <c r="F10607">
        <v>0</v>
      </c>
      <c r="I10607">
        <v>0</v>
      </c>
      <c r="J10607">
        <v>0</v>
      </c>
      <c r="K10607">
        <v>0</v>
      </c>
      <c r="N10607">
        <v>0</v>
      </c>
      <c r="O10607">
        <v>0</v>
      </c>
      <c r="P10607">
        <v>0</v>
      </c>
      <c r="S10607">
        <v>0</v>
      </c>
      <c r="T10607">
        <v>0</v>
      </c>
      <c r="U10607">
        <v>0</v>
      </c>
    </row>
    <row r="10608" spans="1:21" x14ac:dyDescent="0.25">
      <c r="A10608" t="s">
        <v>718</v>
      </c>
      <c r="B10608">
        <v>4424</v>
      </c>
      <c r="E10608">
        <v>0</v>
      </c>
      <c r="J10608">
        <v>0</v>
      </c>
      <c r="O10608">
        <v>0</v>
      </c>
      <c r="T10608">
        <v>0</v>
      </c>
    </row>
    <row r="10609" spans="1:21" x14ac:dyDescent="0.25">
      <c r="A10609" t="s">
        <v>405</v>
      </c>
      <c r="B10609">
        <v>4424</v>
      </c>
      <c r="E10609">
        <v>0</v>
      </c>
    </row>
    <row r="10610" spans="1:21" x14ac:dyDescent="0.25">
      <c r="A10610" t="s">
        <v>719</v>
      </c>
      <c r="B10610">
        <v>4424</v>
      </c>
      <c r="D10610">
        <v>111</v>
      </c>
      <c r="E10610">
        <v>227</v>
      </c>
      <c r="F10610">
        <v>75</v>
      </c>
      <c r="I10610">
        <v>426</v>
      </c>
      <c r="J10610">
        <v>455</v>
      </c>
      <c r="K10610">
        <v>87</v>
      </c>
      <c r="N10610">
        <v>80</v>
      </c>
      <c r="O10610">
        <v>866</v>
      </c>
      <c r="P10610">
        <v>164</v>
      </c>
      <c r="S10610">
        <v>55</v>
      </c>
      <c r="T10610">
        <v>558</v>
      </c>
      <c r="U10610">
        <v>479</v>
      </c>
    </row>
    <row r="10611" spans="1:21" x14ac:dyDescent="0.25">
      <c r="A10611" t="s">
        <v>34</v>
      </c>
      <c r="B10611">
        <v>4450</v>
      </c>
      <c r="D10611">
        <v>4400</v>
      </c>
      <c r="E10611">
        <v>4400</v>
      </c>
      <c r="F10611">
        <v>4400</v>
      </c>
      <c r="I10611">
        <v>250</v>
      </c>
      <c r="J10611">
        <v>250</v>
      </c>
      <c r="K10611">
        <v>250</v>
      </c>
      <c r="N10611">
        <v>245</v>
      </c>
      <c r="O10611">
        <v>245</v>
      </c>
      <c r="P10611">
        <v>245</v>
      </c>
      <c r="S10611">
        <v>246</v>
      </c>
      <c r="T10611">
        <v>246</v>
      </c>
      <c r="U10611">
        <v>246</v>
      </c>
    </row>
    <row r="10612" spans="1:21" x14ac:dyDescent="0.25">
      <c r="A10612" t="s">
        <v>35</v>
      </c>
      <c r="B10612">
        <v>4450</v>
      </c>
      <c r="D10612">
        <v>245</v>
      </c>
      <c r="E10612">
        <v>250</v>
      </c>
      <c r="F10612">
        <v>246</v>
      </c>
      <c r="I10612">
        <v>246</v>
      </c>
      <c r="J10612">
        <v>4400</v>
      </c>
      <c r="K10612">
        <v>245</v>
      </c>
      <c r="N10612">
        <v>250</v>
      </c>
      <c r="O10612">
        <v>246</v>
      </c>
      <c r="P10612">
        <v>4400</v>
      </c>
      <c r="S10612">
        <v>4400</v>
      </c>
      <c r="T10612">
        <v>245</v>
      </c>
      <c r="U10612">
        <v>250</v>
      </c>
    </row>
    <row r="10613" spans="1:21" x14ac:dyDescent="0.25">
      <c r="A10613" t="s">
        <v>36</v>
      </c>
      <c r="B10613">
        <v>4450</v>
      </c>
      <c r="D10613">
        <v>1</v>
      </c>
      <c r="E10613">
        <v>2</v>
      </c>
      <c r="F10613">
        <v>0</v>
      </c>
      <c r="I10613">
        <v>1</v>
      </c>
      <c r="J10613">
        <v>2</v>
      </c>
      <c r="K10613">
        <v>0</v>
      </c>
      <c r="N10613">
        <v>1</v>
      </c>
      <c r="O10613">
        <v>1</v>
      </c>
      <c r="P10613">
        <v>1</v>
      </c>
      <c r="S10613">
        <v>1</v>
      </c>
      <c r="T10613">
        <v>1</v>
      </c>
      <c r="U10613">
        <v>1</v>
      </c>
    </row>
    <row r="10614" spans="1:21" x14ac:dyDescent="0.25">
      <c r="A10614" t="s">
        <v>37</v>
      </c>
      <c r="B10614">
        <v>4450</v>
      </c>
      <c r="D10614">
        <v>0</v>
      </c>
      <c r="E10614">
        <v>2</v>
      </c>
      <c r="I10614">
        <v>0</v>
      </c>
      <c r="J10614">
        <v>2</v>
      </c>
      <c r="N10614">
        <v>0</v>
      </c>
      <c r="O10614">
        <v>0</v>
      </c>
      <c r="S10614">
        <v>0</v>
      </c>
      <c r="T10614">
        <v>0</v>
      </c>
    </row>
    <row r="10615" spans="1:21" x14ac:dyDescent="0.25">
      <c r="A10615" t="s">
        <v>38</v>
      </c>
      <c r="B10615">
        <v>4450</v>
      </c>
      <c r="D10615">
        <v>12</v>
      </c>
      <c r="E10615">
        <v>12</v>
      </c>
      <c r="F10615">
        <v>12</v>
      </c>
      <c r="I10615">
        <v>12</v>
      </c>
      <c r="J10615">
        <v>12</v>
      </c>
      <c r="K10615">
        <v>12</v>
      </c>
      <c r="N10615">
        <v>12</v>
      </c>
      <c r="O10615">
        <v>12</v>
      </c>
      <c r="P10615">
        <v>12</v>
      </c>
      <c r="S10615">
        <v>12</v>
      </c>
      <c r="T10615">
        <v>12</v>
      </c>
      <c r="U10615">
        <v>12</v>
      </c>
    </row>
    <row r="10616" spans="1:21" x14ac:dyDescent="0.25">
      <c r="A10616" t="s">
        <v>39</v>
      </c>
      <c r="B10616">
        <v>4450</v>
      </c>
      <c r="D10616">
        <v>195</v>
      </c>
      <c r="I10616">
        <v>205</v>
      </c>
      <c r="N10616">
        <v>275</v>
      </c>
      <c r="P10616">
        <v>105</v>
      </c>
      <c r="S10616">
        <v>245</v>
      </c>
      <c r="U10616">
        <v>105</v>
      </c>
    </row>
    <row r="10617" spans="1:21" x14ac:dyDescent="0.25">
      <c r="A10617" t="s">
        <v>694</v>
      </c>
      <c r="B10617">
        <v>4450</v>
      </c>
      <c r="D10617">
        <v>25</v>
      </c>
      <c r="I10617">
        <v>25</v>
      </c>
      <c r="N10617">
        <v>25</v>
      </c>
      <c r="P10617">
        <v>25</v>
      </c>
      <c r="S10617">
        <v>25</v>
      </c>
      <c r="U10617">
        <v>25</v>
      </c>
    </row>
    <row r="10618" spans="1:21" x14ac:dyDescent="0.25">
      <c r="A10618" t="s">
        <v>40</v>
      </c>
      <c r="B10618">
        <v>4450</v>
      </c>
      <c r="D10618">
        <v>1</v>
      </c>
      <c r="I10618">
        <v>1</v>
      </c>
      <c r="N10618">
        <v>1</v>
      </c>
      <c r="P10618">
        <v>1</v>
      </c>
      <c r="S10618">
        <v>1</v>
      </c>
      <c r="U10618">
        <v>1</v>
      </c>
    </row>
    <row r="10619" spans="1:21" x14ac:dyDescent="0.25">
      <c r="A10619" t="s">
        <v>41</v>
      </c>
      <c r="B10619">
        <v>4450</v>
      </c>
    </row>
    <row r="10620" spans="1:21" x14ac:dyDescent="0.25">
      <c r="A10620" t="s">
        <v>42</v>
      </c>
      <c r="B10620">
        <v>4450</v>
      </c>
      <c r="E10620">
        <v>40</v>
      </c>
      <c r="J10620">
        <v>40</v>
      </c>
      <c r="O10620">
        <v>30</v>
      </c>
      <c r="T10620">
        <v>30</v>
      </c>
    </row>
    <row r="10621" spans="1:21" x14ac:dyDescent="0.25">
      <c r="A10621" t="s">
        <v>45</v>
      </c>
      <c r="B10621">
        <v>4450</v>
      </c>
      <c r="E10621">
        <v>4</v>
      </c>
      <c r="J10621">
        <v>8</v>
      </c>
      <c r="O10621">
        <v>6</v>
      </c>
      <c r="T10621">
        <v>2</v>
      </c>
    </row>
    <row r="10622" spans="1:21" x14ac:dyDescent="0.25">
      <c r="A10622" t="s">
        <v>46</v>
      </c>
      <c r="B10622">
        <v>4450</v>
      </c>
      <c r="D10622">
        <v>4</v>
      </c>
      <c r="I10622">
        <v>8</v>
      </c>
      <c r="N10622">
        <v>6</v>
      </c>
      <c r="P10622">
        <v>6</v>
      </c>
      <c r="S10622">
        <v>2</v>
      </c>
      <c r="U10622">
        <v>2</v>
      </c>
    </row>
    <row r="10623" spans="1:21" x14ac:dyDescent="0.25">
      <c r="A10623" t="s">
        <v>49</v>
      </c>
      <c r="B10623">
        <v>4450</v>
      </c>
      <c r="D10623">
        <v>3.2</v>
      </c>
      <c r="E10623">
        <v>3.2</v>
      </c>
      <c r="F10623">
        <v>3</v>
      </c>
      <c r="I10623">
        <v>3.2</v>
      </c>
      <c r="J10623">
        <v>3.2</v>
      </c>
      <c r="K10623">
        <v>3</v>
      </c>
      <c r="N10623">
        <v>3.1</v>
      </c>
      <c r="O10623">
        <v>3.1</v>
      </c>
      <c r="P10623">
        <v>3.1</v>
      </c>
      <c r="S10623">
        <v>3.1</v>
      </c>
      <c r="T10623">
        <v>3.1</v>
      </c>
      <c r="U10623">
        <v>3.1</v>
      </c>
    </row>
    <row r="10624" spans="1:21" x14ac:dyDescent="0.25">
      <c r="A10624" t="s">
        <v>695</v>
      </c>
      <c r="B10624">
        <v>4450</v>
      </c>
      <c r="D10624">
        <v>-2.2999999999999998</v>
      </c>
      <c r="E10624">
        <v>-2.2999999999999998</v>
      </c>
      <c r="F10624">
        <v>-1</v>
      </c>
      <c r="I10624">
        <v>-2.2999999999999998</v>
      </c>
      <c r="J10624">
        <v>-2.2999999999999998</v>
      </c>
      <c r="K10624">
        <v>-1</v>
      </c>
      <c r="N10624">
        <v>-2.4</v>
      </c>
      <c r="O10624">
        <v>-2.4</v>
      </c>
      <c r="P10624">
        <v>-2.4</v>
      </c>
      <c r="S10624">
        <v>-2.4</v>
      </c>
      <c r="T10624">
        <v>-2.4</v>
      </c>
      <c r="U10624">
        <v>-2.4</v>
      </c>
    </row>
    <row r="10625" spans="1:21" x14ac:dyDescent="0.25">
      <c r="A10625" t="s">
        <v>48</v>
      </c>
      <c r="B10625">
        <v>4450</v>
      </c>
      <c r="D10625">
        <v>1900</v>
      </c>
      <c r="E10625">
        <v>1900</v>
      </c>
      <c r="F10625">
        <v>1900</v>
      </c>
      <c r="I10625">
        <v>1900</v>
      </c>
      <c r="J10625">
        <v>1900</v>
      </c>
      <c r="K10625">
        <v>1900</v>
      </c>
      <c r="N10625">
        <v>1900</v>
      </c>
      <c r="O10625">
        <v>1900</v>
      </c>
      <c r="P10625">
        <v>1900</v>
      </c>
      <c r="S10625">
        <v>1900</v>
      </c>
      <c r="T10625">
        <v>1900</v>
      </c>
      <c r="U10625">
        <v>1900</v>
      </c>
    </row>
    <row r="10626" spans="1:21" x14ac:dyDescent="0.25">
      <c r="A10626" t="s">
        <v>696</v>
      </c>
      <c r="B10626">
        <v>4450</v>
      </c>
      <c r="D10626">
        <v>1770</v>
      </c>
      <c r="E10626">
        <v>3507</v>
      </c>
      <c r="F10626">
        <v>0</v>
      </c>
      <c r="I10626">
        <v>1770</v>
      </c>
      <c r="J10626">
        <v>3507</v>
      </c>
      <c r="K10626">
        <v>0</v>
      </c>
      <c r="N10626">
        <v>1770</v>
      </c>
      <c r="O10626">
        <v>1863</v>
      </c>
      <c r="P10626">
        <v>1583</v>
      </c>
      <c r="S10626">
        <v>1770</v>
      </c>
      <c r="T10626">
        <v>1863</v>
      </c>
      <c r="U10626">
        <v>1583</v>
      </c>
    </row>
    <row r="10627" spans="1:21" x14ac:dyDescent="0.25">
      <c r="A10627" t="s">
        <v>50</v>
      </c>
      <c r="B10627">
        <v>4450</v>
      </c>
      <c r="D10627">
        <v>559</v>
      </c>
      <c r="E10627">
        <v>3507</v>
      </c>
      <c r="F10627">
        <v>0</v>
      </c>
      <c r="I10627">
        <v>559</v>
      </c>
      <c r="J10627">
        <v>3507</v>
      </c>
      <c r="K10627">
        <v>0</v>
      </c>
      <c r="N10627">
        <v>1405</v>
      </c>
      <c r="O10627">
        <v>1863</v>
      </c>
      <c r="P10627">
        <v>1583</v>
      </c>
      <c r="S10627">
        <v>1378</v>
      </c>
      <c r="T10627">
        <v>1863</v>
      </c>
      <c r="U10627">
        <v>1583</v>
      </c>
    </row>
    <row r="10628" spans="1:21" x14ac:dyDescent="0.25">
      <c r="A10628" t="s">
        <v>697</v>
      </c>
      <c r="B10628">
        <v>4450</v>
      </c>
      <c r="D10628">
        <v>1</v>
      </c>
      <c r="E10628">
        <v>1</v>
      </c>
      <c r="F10628">
        <v>1</v>
      </c>
      <c r="I10628">
        <v>1</v>
      </c>
      <c r="J10628">
        <v>1</v>
      </c>
      <c r="K10628">
        <v>1</v>
      </c>
      <c r="N10628">
        <v>1</v>
      </c>
      <c r="O10628">
        <v>1</v>
      </c>
      <c r="P10628">
        <v>1</v>
      </c>
      <c r="S10628">
        <v>1</v>
      </c>
      <c r="T10628">
        <v>1</v>
      </c>
      <c r="U10628">
        <v>1</v>
      </c>
    </row>
    <row r="10629" spans="1:21" x14ac:dyDescent="0.25">
      <c r="A10629" t="s">
        <v>51</v>
      </c>
      <c r="B10629">
        <v>4450</v>
      </c>
      <c r="D10629">
        <v>0</v>
      </c>
      <c r="E10629">
        <v>10</v>
      </c>
      <c r="F10629">
        <v>0</v>
      </c>
      <c r="I10629">
        <v>0</v>
      </c>
      <c r="J10629">
        <v>10</v>
      </c>
      <c r="K10629">
        <v>0</v>
      </c>
      <c r="N10629">
        <v>0</v>
      </c>
      <c r="O10629">
        <v>0</v>
      </c>
      <c r="P10629">
        <v>27</v>
      </c>
      <c r="S10629">
        <v>0</v>
      </c>
      <c r="T10629">
        <v>0</v>
      </c>
      <c r="U10629">
        <v>54</v>
      </c>
    </row>
    <row r="10630" spans="1:21" x14ac:dyDescent="0.25">
      <c r="A10630" t="s">
        <v>53</v>
      </c>
      <c r="B10630">
        <v>4450</v>
      </c>
      <c r="D10630">
        <v>50</v>
      </c>
      <c r="E10630">
        <v>800</v>
      </c>
      <c r="F10630">
        <v>50</v>
      </c>
      <c r="I10630">
        <v>50</v>
      </c>
      <c r="J10630">
        <v>800</v>
      </c>
      <c r="K10630">
        <v>50</v>
      </c>
      <c r="N10630">
        <v>50</v>
      </c>
      <c r="O10630">
        <v>25</v>
      </c>
      <c r="P10630">
        <v>25</v>
      </c>
      <c r="S10630">
        <v>25</v>
      </c>
      <c r="T10630">
        <v>5</v>
      </c>
      <c r="U10630">
        <v>50</v>
      </c>
    </row>
    <row r="10631" spans="1:21" x14ac:dyDescent="0.25">
      <c r="A10631" t="s">
        <v>54</v>
      </c>
      <c r="B10631">
        <v>4450</v>
      </c>
      <c r="D10631">
        <v>0</v>
      </c>
      <c r="E10631">
        <v>0</v>
      </c>
      <c r="F10631">
        <v>0</v>
      </c>
      <c r="I10631">
        <v>0</v>
      </c>
      <c r="J10631">
        <v>0</v>
      </c>
      <c r="K10631">
        <v>0</v>
      </c>
      <c r="N10631">
        <v>0</v>
      </c>
      <c r="O10631">
        <v>0</v>
      </c>
      <c r="P10631">
        <v>0</v>
      </c>
      <c r="S10631">
        <v>0</v>
      </c>
      <c r="T10631">
        <v>0</v>
      </c>
      <c r="U10631">
        <v>0</v>
      </c>
    </row>
    <row r="10632" spans="1:21" x14ac:dyDescent="0.25">
      <c r="A10632" t="s">
        <v>55</v>
      </c>
      <c r="B10632">
        <v>4450</v>
      </c>
      <c r="D10632">
        <v>0</v>
      </c>
      <c r="E10632">
        <v>0</v>
      </c>
      <c r="F10632">
        <v>0</v>
      </c>
      <c r="I10632">
        <v>0</v>
      </c>
      <c r="J10632">
        <v>0</v>
      </c>
      <c r="K10632">
        <v>0</v>
      </c>
      <c r="N10632">
        <v>0</v>
      </c>
      <c r="O10632">
        <v>0</v>
      </c>
      <c r="P10632">
        <v>0</v>
      </c>
      <c r="S10632">
        <v>0</v>
      </c>
      <c r="T10632">
        <v>0</v>
      </c>
      <c r="U10632">
        <v>0</v>
      </c>
    </row>
    <row r="10633" spans="1:21" x14ac:dyDescent="0.25">
      <c r="A10633" t="s">
        <v>56</v>
      </c>
      <c r="B10633">
        <v>4450</v>
      </c>
      <c r="D10633">
        <v>0.92</v>
      </c>
      <c r="E10633">
        <v>0.92</v>
      </c>
      <c r="F10633">
        <v>0.92</v>
      </c>
      <c r="I10633">
        <v>0.92</v>
      </c>
      <c r="J10633">
        <v>0.92</v>
      </c>
      <c r="K10633">
        <v>0.92</v>
      </c>
      <c r="N10633">
        <v>0.92</v>
      </c>
      <c r="O10633">
        <v>0.92</v>
      </c>
      <c r="P10633">
        <v>0.92</v>
      </c>
      <c r="S10633">
        <v>0.92</v>
      </c>
      <c r="T10633">
        <v>0.92</v>
      </c>
      <c r="U10633">
        <v>0.92</v>
      </c>
    </row>
    <row r="10634" spans="1:21" x14ac:dyDescent="0.25">
      <c r="A10634" t="s">
        <v>57</v>
      </c>
      <c r="B10634">
        <v>4450</v>
      </c>
      <c r="D10634">
        <v>100</v>
      </c>
      <c r="E10634">
        <v>100</v>
      </c>
      <c r="F10634">
        <v>100</v>
      </c>
      <c r="I10634">
        <v>100</v>
      </c>
      <c r="J10634">
        <v>100</v>
      </c>
      <c r="K10634">
        <v>100</v>
      </c>
      <c r="N10634">
        <v>100</v>
      </c>
      <c r="O10634">
        <v>100</v>
      </c>
      <c r="P10634">
        <v>100</v>
      </c>
      <c r="S10634">
        <v>100</v>
      </c>
      <c r="T10634">
        <v>100</v>
      </c>
      <c r="U10634">
        <v>100</v>
      </c>
    </row>
    <row r="10635" spans="1:21" x14ac:dyDescent="0.25">
      <c r="A10635" t="s">
        <v>58</v>
      </c>
      <c r="B10635">
        <v>4450</v>
      </c>
      <c r="D10635">
        <v>2</v>
      </c>
      <c r="E10635">
        <v>2</v>
      </c>
      <c r="F10635">
        <v>2</v>
      </c>
      <c r="I10635">
        <v>2</v>
      </c>
      <c r="J10635">
        <v>2</v>
      </c>
      <c r="K10635">
        <v>2</v>
      </c>
      <c r="N10635">
        <v>2</v>
      </c>
      <c r="O10635">
        <v>2</v>
      </c>
      <c r="P10635">
        <v>2</v>
      </c>
      <c r="S10635">
        <v>2</v>
      </c>
      <c r="T10635">
        <v>2</v>
      </c>
      <c r="U10635">
        <v>2</v>
      </c>
    </row>
    <row r="10636" spans="1:21" x14ac:dyDescent="0.25">
      <c r="A10636" t="s">
        <v>59</v>
      </c>
      <c r="B10636">
        <v>4450</v>
      </c>
      <c r="D10636">
        <v>0</v>
      </c>
      <c r="E10636">
        <v>0</v>
      </c>
      <c r="F10636">
        <v>0</v>
      </c>
      <c r="I10636">
        <v>0</v>
      </c>
      <c r="J10636">
        <v>0</v>
      </c>
      <c r="K10636">
        <v>0</v>
      </c>
      <c r="N10636">
        <v>0</v>
      </c>
      <c r="O10636">
        <v>0</v>
      </c>
      <c r="P10636">
        <v>0</v>
      </c>
      <c r="S10636">
        <v>0</v>
      </c>
      <c r="T10636">
        <v>0</v>
      </c>
      <c r="U10636">
        <v>0</v>
      </c>
    </row>
    <row r="10637" spans="1:21" x14ac:dyDescent="0.25">
      <c r="A10637" t="s">
        <v>698</v>
      </c>
      <c r="B10637">
        <v>4450</v>
      </c>
      <c r="E10637">
        <v>0</v>
      </c>
      <c r="J10637">
        <v>0</v>
      </c>
      <c r="O10637">
        <v>0</v>
      </c>
      <c r="T10637">
        <v>0</v>
      </c>
    </row>
    <row r="10638" spans="1:21" x14ac:dyDescent="0.25">
      <c r="A10638" t="s">
        <v>677</v>
      </c>
      <c r="B10638">
        <v>4450</v>
      </c>
      <c r="E10638">
        <v>2680</v>
      </c>
      <c r="J10638">
        <v>2640</v>
      </c>
      <c r="O10638">
        <v>571</v>
      </c>
      <c r="T10638">
        <v>521</v>
      </c>
    </row>
    <row r="10639" spans="1:21" x14ac:dyDescent="0.25">
      <c r="A10639" t="s">
        <v>78</v>
      </c>
      <c r="B10639">
        <v>4450</v>
      </c>
      <c r="E10639">
        <v>45.7</v>
      </c>
      <c r="J10639">
        <v>45</v>
      </c>
      <c r="O10639">
        <v>13</v>
      </c>
      <c r="T10639">
        <v>11.8</v>
      </c>
    </row>
    <row r="10640" spans="1:21" x14ac:dyDescent="0.25">
      <c r="A10640" t="s">
        <v>699</v>
      </c>
      <c r="B10640">
        <v>4450</v>
      </c>
      <c r="F10640">
        <v>0</v>
      </c>
      <c r="K10640">
        <v>0</v>
      </c>
      <c r="P10640">
        <v>0</v>
      </c>
      <c r="U10640">
        <v>0</v>
      </c>
    </row>
    <row r="10641" spans="1:21" x14ac:dyDescent="0.25">
      <c r="A10641" t="s">
        <v>700</v>
      </c>
      <c r="B10641">
        <v>4450</v>
      </c>
      <c r="D10641">
        <v>0</v>
      </c>
      <c r="E10641">
        <v>0</v>
      </c>
      <c r="F10641">
        <v>1</v>
      </c>
      <c r="I10641">
        <v>0</v>
      </c>
      <c r="J10641">
        <v>0</v>
      </c>
      <c r="K10641">
        <v>1</v>
      </c>
      <c r="N10641">
        <v>0</v>
      </c>
      <c r="O10641">
        <v>0</v>
      </c>
      <c r="P10641">
        <v>1</v>
      </c>
      <c r="S10641">
        <v>0</v>
      </c>
      <c r="T10641">
        <v>0</v>
      </c>
      <c r="U10641">
        <v>1</v>
      </c>
    </row>
    <row r="10642" spans="1:21" x14ac:dyDescent="0.25">
      <c r="A10642" t="s">
        <v>701</v>
      </c>
      <c r="B10642">
        <v>4450</v>
      </c>
      <c r="D10642">
        <v>0</v>
      </c>
      <c r="E10642">
        <v>0</v>
      </c>
      <c r="F10642">
        <v>0</v>
      </c>
      <c r="I10642">
        <v>0</v>
      </c>
      <c r="J10642">
        <v>0</v>
      </c>
      <c r="K10642">
        <v>0</v>
      </c>
      <c r="N10642">
        <v>0</v>
      </c>
      <c r="O10642">
        <v>0</v>
      </c>
      <c r="P10642">
        <v>0</v>
      </c>
      <c r="S10642">
        <v>0</v>
      </c>
      <c r="T10642">
        <v>0</v>
      </c>
      <c r="U10642">
        <v>0</v>
      </c>
    </row>
    <row r="10643" spans="1:21" x14ac:dyDescent="0.25">
      <c r="A10643" t="s">
        <v>52</v>
      </c>
      <c r="B10643">
        <v>4450</v>
      </c>
      <c r="D10643">
        <v>1</v>
      </c>
      <c r="E10643">
        <v>1</v>
      </c>
      <c r="F10643">
        <v>1</v>
      </c>
      <c r="I10643">
        <v>1</v>
      </c>
      <c r="J10643">
        <v>1</v>
      </c>
      <c r="K10643">
        <v>1</v>
      </c>
      <c r="N10643">
        <v>1</v>
      </c>
      <c r="O10643">
        <v>1</v>
      </c>
      <c r="P10643">
        <v>1</v>
      </c>
      <c r="S10643">
        <v>1</v>
      </c>
      <c r="T10643">
        <v>1</v>
      </c>
      <c r="U10643">
        <v>1</v>
      </c>
    </row>
    <row r="10644" spans="1:21" x14ac:dyDescent="0.25">
      <c r="A10644" t="s">
        <v>702</v>
      </c>
      <c r="B10644">
        <v>4450</v>
      </c>
      <c r="D10644">
        <v>15</v>
      </c>
      <c r="E10644">
        <v>60</v>
      </c>
      <c r="F10644">
        <v>9</v>
      </c>
      <c r="I10644">
        <v>15</v>
      </c>
      <c r="J10644">
        <v>60</v>
      </c>
      <c r="K10644">
        <v>9</v>
      </c>
      <c r="N10644">
        <v>15</v>
      </c>
      <c r="O10644">
        <v>60</v>
      </c>
      <c r="P10644">
        <v>9</v>
      </c>
      <c r="S10644">
        <v>15</v>
      </c>
      <c r="T10644">
        <v>60</v>
      </c>
      <c r="U10644">
        <v>9</v>
      </c>
    </row>
    <row r="10645" spans="1:21" x14ac:dyDescent="0.25">
      <c r="A10645" t="s">
        <v>43</v>
      </c>
      <c r="B10645">
        <v>4450</v>
      </c>
      <c r="D10645">
        <v>0</v>
      </c>
      <c r="E10645">
        <v>0</v>
      </c>
      <c r="I10645">
        <v>0</v>
      </c>
      <c r="J10645">
        <v>0</v>
      </c>
      <c r="N10645">
        <v>35</v>
      </c>
      <c r="O10645">
        <v>35</v>
      </c>
      <c r="P10645">
        <v>26</v>
      </c>
      <c r="S10645">
        <v>35</v>
      </c>
      <c r="T10645">
        <v>35</v>
      </c>
      <c r="U10645">
        <v>26</v>
      </c>
    </row>
    <row r="10646" spans="1:21" x14ac:dyDescent="0.25">
      <c r="A10646" t="s">
        <v>44</v>
      </c>
      <c r="B10646">
        <v>4450</v>
      </c>
      <c r="D10646">
        <v>0</v>
      </c>
      <c r="E10646">
        <v>0</v>
      </c>
      <c r="I10646">
        <v>0</v>
      </c>
      <c r="J10646">
        <v>0</v>
      </c>
      <c r="N10646">
        <v>5</v>
      </c>
      <c r="O10646">
        <v>5</v>
      </c>
      <c r="P10646">
        <v>20</v>
      </c>
      <c r="S10646">
        <v>5</v>
      </c>
      <c r="T10646">
        <v>5</v>
      </c>
      <c r="U10646">
        <v>20</v>
      </c>
    </row>
    <row r="10647" spans="1:21" x14ac:dyDescent="0.25">
      <c r="A10647" t="s">
        <v>47</v>
      </c>
      <c r="B10647">
        <v>4450</v>
      </c>
      <c r="D10647">
        <v>4</v>
      </c>
      <c r="E10647">
        <v>4</v>
      </c>
      <c r="I10647">
        <v>8</v>
      </c>
      <c r="J10647">
        <v>8</v>
      </c>
      <c r="N10647">
        <v>6</v>
      </c>
      <c r="O10647">
        <v>6</v>
      </c>
      <c r="P10647">
        <v>6</v>
      </c>
      <c r="S10647">
        <v>2</v>
      </c>
      <c r="T10647">
        <v>2</v>
      </c>
      <c r="U10647">
        <v>2</v>
      </c>
    </row>
    <row r="10648" spans="1:21" x14ac:dyDescent="0.25">
      <c r="A10648" t="s">
        <v>703</v>
      </c>
      <c r="B10648">
        <v>4450</v>
      </c>
      <c r="D10648">
        <v>0</v>
      </c>
      <c r="E10648">
        <v>0</v>
      </c>
      <c r="I10648">
        <v>0</v>
      </c>
      <c r="J10648">
        <v>0</v>
      </c>
      <c r="N10648">
        <v>0</v>
      </c>
      <c r="O10648">
        <v>0</v>
      </c>
      <c r="P10648">
        <v>0</v>
      </c>
      <c r="S10648">
        <v>0</v>
      </c>
      <c r="T10648">
        <v>0</v>
      </c>
      <c r="U10648">
        <v>0</v>
      </c>
    </row>
    <row r="10649" spans="1:21" x14ac:dyDescent="0.25">
      <c r="A10649" t="s">
        <v>704</v>
      </c>
      <c r="B10649">
        <v>4450</v>
      </c>
      <c r="D10649">
        <v>0</v>
      </c>
      <c r="E10649">
        <v>0</v>
      </c>
      <c r="I10649">
        <v>0</v>
      </c>
      <c r="J10649">
        <v>0</v>
      </c>
      <c r="N10649">
        <v>0</v>
      </c>
      <c r="O10649">
        <v>0</v>
      </c>
      <c r="P10649">
        <v>0</v>
      </c>
      <c r="S10649">
        <v>0</v>
      </c>
      <c r="T10649">
        <v>0</v>
      </c>
      <c r="U10649">
        <v>0</v>
      </c>
    </row>
    <row r="10650" spans="1:21" x14ac:dyDescent="0.25">
      <c r="A10650" t="s">
        <v>705</v>
      </c>
      <c r="B10650">
        <v>4450</v>
      </c>
      <c r="D10650">
        <v>0</v>
      </c>
      <c r="E10650">
        <v>0</v>
      </c>
      <c r="I10650">
        <v>0</v>
      </c>
      <c r="J10650">
        <v>0</v>
      </c>
      <c r="N10650">
        <v>0</v>
      </c>
      <c r="O10650">
        <v>0</v>
      </c>
      <c r="P10650">
        <v>0</v>
      </c>
      <c r="S10650">
        <v>0</v>
      </c>
      <c r="T10650">
        <v>0</v>
      </c>
      <c r="U10650">
        <v>0</v>
      </c>
    </row>
    <row r="10651" spans="1:21" x14ac:dyDescent="0.25">
      <c r="A10651" t="s">
        <v>706</v>
      </c>
      <c r="B10651">
        <v>4450</v>
      </c>
      <c r="D10651">
        <v>0</v>
      </c>
      <c r="E10651">
        <v>0</v>
      </c>
      <c r="I10651">
        <v>0</v>
      </c>
      <c r="J10651">
        <v>0</v>
      </c>
      <c r="N10651">
        <v>0</v>
      </c>
      <c r="O10651">
        <v>0</v>
      </c>
      <c r="P10651">
        <v>0</v>
      </c>
      <c r="S10651">
        <v>0</v>
      </c>
      <c r="T10651">
        <v>0</v>
      </c>
      <c r="U10651">
        <v>0</v>
      </c>
    </row>
    <row r="10652" spans="1:21" x14ac:dyDescent="0.25">
      <c r="A10652" t="s">
        <v>707</v>
      </c>
      <c r="B10652">
        <v>4450</v>
      </c>
      <c r="D10652">
        <v>0</v>
      </c>
      <c r="E10652">
        <v>0</v>
      </c>
      <c r="I10652">
        <v>0</v>
      </c>
      <c r="J10652">
        <v>0</v>
      </c>
      <c r="N10652">
        <v>1</v>
      </c>
      <c r="O10652">
        <v>1</v>
      </c>
      <c r="P10652">
        <v>1</v>
      </c>
      <c r="S10652">
        <v>1</v>
      </c>
      <c r="T10652">
        <v>1</v>
      </c>
      <c r="U10652">
        <v>1</v>
      </c>
    </row>
    <row r="10653" spans="1:21" x14ac:dyDescent="0.25">
      <c r="A10653" t="s">
        <v>708</v>
      </c>
      <c r="B10653">
        <v>4450</v>
      </c>
      <c r="N10653">
        <v>5</v>
      </c>
      <c r="O10653">
        <v>5</v>
      </c>
      <c r="P10653">
        <v>20</v>
      </c>
      <c r="S10653">
        <v>5</v>
      </c>
      <c r="T10653">
        <v>5</v>
      </c>
      <c r="U10653">
        <v>20</v>
      </c>
    </row>
    <row r="10654" spans="1:21" x14ac:dyDescent="0.25">
      <c r="A10654" t="s">
        <v>709</v>
      </c>
      <c r="B10654">
        <v>4450</v>
      </c>
      <c r="N10654">
        <v>30</v>
      </c>
      <c r="O10654">
        <v>30</v>
      </c>
      <c r="P10654">
        <v>6</v>
      </c>
      <c r="S10654">
        <v>30</v>
      </c>
      <c r="T10654">
        <v>30</v>
      </c>
      <c r="U10654">
        <v>6</v>
      </c>
    </row>
    <row r="10655" spans="1:21" x14ac:dyDescent="0.25">
      <c r="A10655" t="s">
        <v>710</v>
      </c>
      <c r="B10655">
        <v>4450</v>
      </c>
      <c r="N10655">
        <v>3</v>
      </c>
      <c r="O10655">
        <v>3</v>
      </c>
      <c r="P10655">
        <v>3</v>
      </c>
      <c r="S10655">
        <v>3</v>
      </c>
      <c r="T10655">
        <v>3</v>
      </c>
      <c r="U10655">
        <v>3</v>
      </c>
    </row>
    <row r="10656" spans="1:21" x14ac:dyDescent="0.25">
      <c r="A10656" t="s">
        <v>711</v>
      </c>
      <c r="B10656">
        <v>4450</v>
      </c>
      <c r="N10656">
        <v>0</v>
      </c>
      <c r="O10656">
        <v>0</v>
      </c>
      <c r="P10656">
        <v>0</v>
      </c>
      <c r="S10656">
        <v>0</v>
      </c>
      <c r="T10656">
        <v>0</v>
      </c>
      <c r="U10656">
        <v>0</v>
      </c>
    </row>
    <row r="10657" spans="1:21" x14ac:dyDescent="0.25">
      <c r="A10657" t="s">
        <v>712</v>
      </c>
      <c r="B10657">
        <v>4450</v>
      </c>
      <c r="N10657">
        <v>0</v>
      </c>
      <c r="O10657">
        <v>0</v>
      </c>
      <c r="P10657">
        <v>0</v>
      </c>
      <c r="S10657">
        <v>0</v>
      </c>
      <c r="T10657">
        <v>0</v>
      </c>
      <c r="U10657">
        <v>0</v>
      </c>
    </row>
    <row r="10658" spans="1:21" x14ac:dyDescent="0.25">
      <c r="A10658" t="s">
        <v>713</v>
      </c>
      <c r="B10658">
        <v>4450</v>
      </c>
      <c r="N10658">
        <v>0</v>
      </c>
      <c r="O10658">
        <v>0</v>
      </c>
      <c r="P10658">
        <v>0</v>
      </c>
      <c r="S10658">
        <v>0</v>
      </c>
      <c r="T10658">
        <v>0</v>
      </c>
      <c r="U10658">
        <v>0</v>
      </c>
    </row>
    <row r="10659" spans="1:21" x14ac:dyDescent="0.25">
      <c r="A10659" t="s">
        <v>718</v>
      </c>
      <c r="B10659">
        <v>4450</v>
      </c>
      <c r="E10659">
        <v>0</v>
      </c>
      <c r="J10659">
        <v>0</v>
      </c>
      <c r="O10659">
        <v>0</v>
      </c>
      <c r="T10659">
        <v>0</v>
      </c>
    </row>
    <row r="10660" spans="1:21" x14ac:dyDescent="0.25">
      <c r="A10660" t="s">
        <v>405</v>
      </c>
      <c r="B10660">
        <v>4450</v>
      </c>
      <c r="E10660">
        <v>0</v>
      </c>
    </row>
    <row r="10661" spans="1:21" x14ac:dyDescent="0.25">
      <c r="A10661" t="s">
        <v>719</v>
      </c>
      <c r="B10661">
        <v>4450</v>
      </c>
      <c r="D10661">
        <v>54</v>
      </c>
      <c r="E10661">
        <v>924</v>
      </c>
      <c r="F10661">
        <v>0</v>
      </c>
      <c r="I10661">
        <v>54</v>
      </c>
      <c r="J10661">
        <v>924</v>
      </c>
      <c r="K10661">
        <v>0</v>
      </c>
      <c r="N10661">
        <v>54</v>
      </c>
      <c r="O10661">
        <v>27</v>
      </c>
      <c r="P10661">
        <v>27</v>
      </c>
      <c r="S10661">
        <v>27</v>
      </c>
      <c r="T10661">
        <v>5</v>
      </c>
      <c r="U10661">
        <v>54</v>
      </c>
    </row>
    <row r="10662" spans="1:21" x14ac:dyDescent="0.25">
      <c r="A10662" t="s">
        <v>34</v>
      </c>
      <c r="B10662">
        <v>4550</v>
      </c>
      <c r="D10662">
        <v>363</v>
      </c>
      <c r="E10662">
        <v>363</v>
      </c>
      <c r="F10662">
        <v>363</v>
      </c>
      <c r="I10662">
        <v>3924</v>
      </c>
      <c r="J10662">
        <v>3924</v>
      </c>
      <c r="K10662">
        <v>3924</v>
      </c>
      <c r="N10662">
        <v>236</v>
      </c>
      <c r="O10662">
        <v>236</v>
      </c>
      <c r="P10662">
        <v>236</v>
      </c>
      <c r="S10662">
        <v>235</v>
      </c>
      <c r="T10662">
        <v>235</v>
      </c>
      <c r="U10662">
        <v>235</v>
      </c>
    </row>
    <row r="10663" spans="1:21" x14ac:dyDescent="0.25">
      <c r="A10663" t="s">
        <v>35</v>
      </c>
      <c r="B10663">
        <v>4550</v>
      </c>
      <c r="D10663">
        <v>236</v>
      </c>
      <c r="E10663">
        <v>3924</v>
      </c>
      <c r="F10663">
        <v>235</v>
      </c>
      <c r="I10663">
        <v>235</v>
      </c>
      <c r="J10663">
        <v>363</v>
      </c>
      <c r="K10663">
        <v>236</v>
      </c>
      <c r="N10663">
        <v>3924</v>
      </c>
      <c r="O10663">
        <v>235</v>
      </c>
      <c r="P10663">
        <v>363</v>
      </c>
      <c r="S10663">
        <v>363</v>
      </c>
      <c r="T10663">
        <v>236</v>
      </c>
      <c r="U10663">
        <v>3924</v>
      </c>
    </row>
    <row r="10664" spans="1:21" x14ac:dyDescent="0.25">
      <c r="A10664" t="s">
        <v>36</v>
      </c>
      <c r="B10664">
        <v>4550</v>
      </c>
      <c r="D10664">
        <v>1</v>
      </c>
      <c r="E10664">
        <v>2</v>
      </c>
      <c r="F10664">
        <v>1</v>
      </c>
      <c r="I10664">
        <v>1</v>
      </c>
      <c r="J10664">
        <v>2</v>
      </c>
      <c r="K10664">
        <v>1</v>
      </c>
      <c r="N10664">
        <v>1</v>
      </c>
      <c r="O10664">
        <v>1</v>
      </c>
      <c r="P10664">
        <v>2</v>
      </c>
      <c r="S10664">
        <v>1</v>
      </c>
      <c r="T10664">
        <v>1</v>
      </c>
      <c r="U10664">
        <v>1</v>
      </c>
    </row>
    <row r="10665" spans="1:21" x14ac:dyDescent="0.25">
      <c r="A10665" t="s">
        <v>37</v>
      </c>
      <c r="B10665">
        <v>4550</v>
      </c>
      <c r="D10665">
        <v>0</v>
      </c>
      <c r="E10665">
        <v>0</v>
      </c>
      <c r="I10665">
        <v>0</v>
      </c>
      <c r="J10665">
        <v>0</v>
      </c>
      <c r="N10665">
        <v>0</v>
      </c>
      <c r="O10665">
        <v>0</v>
      </c>
      <c r="S10665">
        <v>0</v>
      </c>
      <c r="T10665">
        <v>0</v>
      </c>
    </row>
    <row r="10666" spans="1:21" x14ac:dyDescent="0.25">
      <c r="A10666" t="s">
        <v>38</v>
      </c>
      <c r="B10666">
        <v>4550</v>
      </c>
      <c r="D10666">
        <v>12</v>
      </c>
      <c r="E10666">
        <v>12</v>
      </c>
      <c r="F10666">
        <v>12</v>
      </c>
      <c r="I10666">
        <v>12</v>
      </c>
      <c r="J10666">
        <v>12</v>
      </c>
      <c r="K10666">
        <v>12</v>
      </c>
      <c r="N10666">
        <v>12</v>
      </c>
      <c r="O10666">
        <v>12</v>
      </c>
      <c r="P10666">
        <v>12</v>
      </c>
      <c r="S10666">
        <v>12</v>
      </c>
      <c r="T10666">
        <v>12</v>
      </c>
      <c r="U10666">
        <v>12</v>
      </c>
    </row>
    <row r="10667" spans="1:21" x14ac:dyDescent="0.25">
      <c r="A10667" t="s">
        <v>39</v>
      </c>
      <c r="B10667">
        <v>4550</v>
      </c>
      <c r="D10667">
        <v>300</v>
      </c>
      <c r="F10667">
        <v>150</v>
      </c>
      <c r="I10667">
        <v>325</v>
      </c>
      <c r="K10667">
        <v>200</v>
      </c>
      <c r="S10667">
        <v>150</v>
      </c>
      <c r="U10667">
        <v>200</v>
      </c>
    </row>
    <row r="10668" spans="1:21" x14ac:dyDescent="0.25">
      <c r="A10668" t="s">
        <v>694</v>
      </c>
      <c r="B10668">
        <v>4550</v>
      </c>
      <c r="D10668">
        <v>25</v>
      </c>
      <c r="F10668">
        <v>25</v>
      </c>
      <c r="I10668">
        <v>25</v>
      </c>
      <c r="K10668">
        <v>25</v>
      </c>
      <c r="S10668">
        <v>25</v>
      </c>
      <c r="U10668">
        <v>25</v>
      </c>
    </row>
    <row r="10669" spans="1:21" x14ac:dyDescent="0.25">
      <c r="A10669" t="s">
        <v>40</v>
      </c>
      <c r="B10669">
        <v>4550</v>
      </c>
      <c r="D10669">
        <v>1</v>
      </c>
      <c r="F10669">
        <v>1</v>
      </c>
      <c r="I10669">
        <v>1</v>
      </c>
      <c r="K10669">
        <v>1</v>
      </c>
      <c r="S10669">
        <v>1</v>
      </c>
      <c r="U10669">
        <v>1</v>
      </c>
    </row>
    <row r="10670" spans="1:21" x14ac:dyDescent="0.25">
      <c r="A10670" t="s">
        <v>41</v>
      </c>
      <c r="B10670">
        <v>4550</v>
      </c>
    </row>
    <row r="10671" spans="1:21" x14ac:dyDescent="0.25">
      <c r="A10671" t="s">
        <v>42</v>
      </c>
      <c r="B10671">
        <v>4550</v>
      </c>
      <c r="E10671">
        <v>40</v>
      </c>
      <c r="J10671">
        <v>40</v>
      </c>
      <c r="O10671">
        <v>30</v>
      </c>
      <c r="T10671">
        <v>30</v>
      </c>
    </row>
    <row r="10672" spans="1:21" x14ac:dyDescent="0.25">
      <c r="A10672" t="s">
        <v>45</v>
      </c>
      <c r="B10672">
        <v>4550</v>
      </c>
      <c r="D10672">
        <v>7</v>
      </c>
      <c r="E10672">
        <v>4</v>
      </c>
      <c r="I10672">
        <v>3</v>
      </c>
      <c r="J10672">
        <v>8</v>
      </c>
      <c r="N10672">
        <v>1</v>
      </c>
      <c r="O10672">
        <v>6</v>
      </c>
      <c r="S10672">
        <v>5</v>
      </c>
      <c r="T10672">
        <v>2</v>
      </c>
    </row>
    <row r="10673" spans="1:21" x14ac:dyDescent="0.25">
      <c r="A10673" t="s">
        <v>46</v>
      </c>
      <c r="B10673">
        <v>4550</v>
      </c>
      <c r="D10673">
        <v>4</v>
      </c>
      <c r="F10673">
        <v>4</v>
      </c>
      <c r="I10673">
        <v>8</v>
      </c>
      <c r="K10673">
        <v>8</v>
      </c>
      <c r="N10673">
        <v>6</v>
      </c>
      <c r="P10673">
        <v>6</v>
      </c>
      <c r="S10673">
        <v>2</v>
      </c>
      <c r="U10673">
        <v>2</v>
      </c>
    </row>
    <row r="10674" spans="1:21" x14ac:dyDescent="0.25">
      <c r="A10674" t="s">
        <v>49</v>
      </c>
      <c r="B10674">
        <v>4550</v>
      </c>
      <c r="D10674">
        <v>4</v>
      </c>
      <c r="E10674">
        <v>6</v>
      </c>
      <c r="F10674">
        <v>6</v>
      </c>
      <c r="I10674">
        <v>4</v>
      </c>
      <c r="J10674">
        <v>6</v>
      </c>
      <c r="K10674">
        <v>6</v>
      </c>
      <c r="N10674">
        <v>4</v>
      </c>
      <c r="O10674">
        <v>6</v>
      </c>
      <c r="P10674">
        <v>6</v>
      </c>
      <c r="S10674">
        <v>4</v>
      </c>
      <c r="T10674">
        <v>6</v>
      </c>
      <c r="U10674">
        <v>6</v>
      </c>
    </row>
    <row r="10675" spans="1:21" x14ac:dyDescent="0.25">
      <c r="A10675" t="s">
        <v>695</v>
      </c>
      <c r="B10675">
        <v>4550</v>
      </c>
      <c r="D10675">
        <v>0</v>
      </c>
      <c r="E10675">
        <v>0</v>
      </c>
      <c r="F10675">
        <v>0</v>
      </c>
      <c r="I10675">
        <v>0</v>
      </c>
      <c r="J10675">
        <v>0</v>
      </c>
      <c r="K10675">
        <v>0</v>
      </c>
      <c r="N10675">
        <v>0</v>
      </c>
      <c r="O10675">
        <v>0</v>
      </c>
      <c r="P10675">
        <v>0</v>
      </c>
      <c r="S10675">
        <v>0</v>
      </c>
      <c r="T10675">
        <v>0</v>
      </c>
      <c r="U10675">
        <v>0</v>
      </c>
    </row>
    <row r="10676" spans="1:21" x14ac:dyDescent="0.25">
      <c r="A10676" t="s">
        <v>48</v>
      </c>
      <c r="B10676">
        <v>4550</v>
      </c>
      <c r="D10676">
        <v>1900</v>
      </c>
      <c r="E10676">
        <v>1900</v>
      </c>
      <c r="F10676">
        <v>1900</v>
      </c>
      <c r="I10676">
        <v>1900</v>
      </c>
      <c r="J10676">
        <v>1900</v>
      </c>
      <c r="K10676">
        <v>1900</v>
      </c>
      <c r="N10676">
        <v>1900</v>
      </c>
      <c r="O10676">
        <v>1900</v>
      </c>
      <c r="P10676">
        <v>1900</v>
      </c>
      <c r="S10676">
        <v>1900</v>
      </c>
      <c r="T10676">
        <v>1900</v>
      </c>
      <c r="U10676">
        <v>1900</v>
      </c>
    </row>
    <row r="10677" spans="1:21" x14ac:dyDescent="0.25">
      <c r="A10677" t="s">
        <v>696</v>
      </c>
      <c r="B10677">
        <v>4550</v>
      </c>
      <c r="D10677">
        <v>1863</v>
      </c>
      <c r="E10677">
        <v>3539</v>
      </c>
      <c r="F10677">
        <v>1863</v>
      </c>
      <c r="I10677">
        <v>1863</v>
      </c>
      <c r="J10677">
        <v>3539</v>
      </c>
      <c r="K10677">
        <v>1863</v>
      </c>
      <c r="N10677">
        <v>1863</v>
      </c>
      <c r="O10677">
        <v>1863</v>
      </c>
      <c r="P10677">
        <v>3278</v>
      </c>
      <c r="S10677">
        <v>1863</v>
      </c>
      <c r="T10677">
        <v>1863</v>
      </c>
      <c r="U10677">
        <v>1863</v>
      </c>
    </row>
    <row r="10678" spans="1:21" x14ac:dyDescent="0.25">
      <c r="A10678" t="s">
        <v>50</v>
      </c>
      <c r="B10678">
        <v>4550</v>
      </c>
      <c r="D10678">
        <v>1863</v>
      </c>
      <c r="E10678">
        <v>3539</v>
      </c>
      <c r="F10678">
        <v>1863</v>
      </c>
      <c r="I10678">
        <v>1863</v>
      </c>
      <c r="J10678">
        <v>3539</v>
      </c>
      <c r="K10678">
        <v>1863</v>
      </c>
      <c r="N10678">
        <v>1863</v>
      </c>
      <c r="O10678">
        <v>1863</v>
      </c>
      <c r="P10678">
        <v>3278</v>
      </c>
      <c r="S10678">
        <v>1863</v>
      </c>
      <c r="T10678">
        <v>1863</v>
      </c>
      <c r="U10678">
        <v>1863</v>
      </c>
    </row>
    <row r="10679" spans="1:21" x14ac:dyDescent="0.25">
      <c r="A10679" t="s">
        <v>697</v>
      </c>
      <c r="B10679">
        <v>4550</v>
      </c>
      <c r="D10679">
        <v>1</v>
      </c>
      <c r="E10679">
        <v>1</v>
      </c>
      <c r="F10679">
        <v>1</v>
      </c>
      <c r="I10679">
        <v>1</v>
      </c>
      <c r="J10679">
        <v>1</v>
      </c>
      <c r="K10679">
        <v>1</v>
      </c>
      <c r="N10679">
        <v>1</v>
      </c>
      <c r="O10679">
        <v>1</v>
      </c>
      <c r="P10679">
        <v>1</v>
      </c>
      <c r="S10679">
        <v>1</v>
      </c>
      <c r="T10679">
        <v>1</v>
      </c>
      <c r="U10679">
        <v>1</v>
      </c>
    </row>
    <row r="10680" spans="1:21" x14ac:dyDescent="0.25">
      <c r="A10680" t="s">
        <v>51</v>
      </c>
      <c r="B10680">
        <v>4550</v>
      </c>
      <c r="D10680">
        <v>0</v>
      </c>
      <c r="E10680">
        <v>0</v>
      </c>
      <c r="F10680">
        <v>0</v>
      </c>
      <c r="I10680">
        <v>0</v>
      </c>
      <c r="J10680">
        <v>0</v>
      </c>
      <c r="K10680">
        <v>0</v>
      </c>
      <c r="N10680">
        <v>0</v>
      </c>
      <c r="O10680">
        <v>0</v>
      </c>
      <c r="P10680">
        <v>0</v>
      </c>
      <c r="S10680">
        <v>0</v>
      </c>
      <c r="T10680">
        <v>0</v>
      </c>
      <c r="U10680">
        <v>0</v>
      </c>
    </row>
    <row r="10681" spans="1:21" x14ac:dyDescent="0.25">
      <c r="A10681" t="s">
        <v>53</v>
      </c>
      <c r="B10681">
        <v>4550</v>
      </c>
      <c r="D10681">
        <v>0</v>
      </c>
      <c r="E10681">
        <v>0</v>
      </c>
      <c r="F10681">
        <v>0</v>
      </c>
      <c r="I10681">
        <v>0</v>
      </c>
      <c r="J10681">
        <v>0</v>
      </c>
      <c r="K10681">
        <v>0</v>
      </c>
      <c r="N10681">
        <v>0</v>
      </c>
      <c r="O10681">
        <v>0</v>
      </c>
      <c r="P10681">
        <v>0</v>
      </c>
      <c r="S10681">
        <v>0</v>
      </c>
      <c r="T10681">
        <v>0</v>
      </c>
      <c r="U10681">
        <v>0</v>
      </c>
    </row>
    <row r="10682" spans="1:21" x14ac:dyDescent="0.25">
      <c r="A10682" t="s">
        <v>54</v>
      </c>
      <c r="B10682">
        <v>4550</v>
      </c>
      <c r="D10682">
        <v>0</v>
      </c>
      <c r="E10682">
        <v>0</v>
      </c>
      <c r="F10682">
        <v>0</v>
      </c>
      <c r="I10682">
        <v>0</v>
      </c>
      <c r="J10682">
        <v>0</v>
      </c>
      <c r="K10682">
        <v>0</v>
      </c>
      <c r="N10682">
        <v>0</v>
      </c>
      <c r="O10682">
        <v>0</v>
      </c>
      <c r="P10682">
        <v>0</v>
      </c>
      <c r="S10682">
        <v>0</v>
      </c>
      <c r="T10682">
        <v>0</v>
      </c>
      <c r="U10682">
        <v>0</v>
      </c>
    </row>
    <row r="10683" spans="1:21" x14ac:dyDescent="0.25">
      <c r="A10683" t="s">
        <v>55</v>
      </c>
      <c r="B10683">
        <v>4550</v>
      </c>
      <c r="D10683">
        <v>0</v>
      </c>
      <c r="E10683">
        <v>0</v>
      </c>
      <c r="F10683">
        <v>0</v>
      </c>
      <c r="I10683">
        <v>0</v>
      </c>
      <c r="J10683">
        <v>0</v>
      </c>
      <c r="K10683">
        <v>0</v>
      </c>
      <c r="N10683">
        <v>0</v>
      </c>
      <c r="O10683">
        <v>0</v>
      </c>
      <c r="P10683">
        <v>0</v>
      </c>
      <c r="S10683">
        <v>0</v>
      </c>
      <c r="T10683">
        <v>0</v>
      </c>
      <c r="U10683">
        <v>0</v>
      </c>
    </row>
    <row r="10684" spans="1:21" x14ac:dyDescent="0.25">
      <c r="A10684" t="s">
        <v>56</v>
      </c>
      <c r="B10684">
        <v>4550</v>
      </c>
      <c r="D10684">
        <v>0.92</v>
      </c>
      <c r="E10684">
        <v>0.92</v>
      </c>
      <c r="F10684">
        <v>0.92</v>
      </c>
      <c r="I10684">
        <v>0.92</v>
      </c>
      <c r="J10684">
        <v>0.92</v>
      </c>
      <c r="K10684">
        <v>0.92</v>
      </c>
      <c r="N10684">
        <v>0.92</v>
      </c>
      <c r="O10684">
        <v>0.92</v>
      </c>
      <c r="P10684">
        <v>0.92</v>
      </c>
      <c r="S10684">
        <v>0.92</v>
      </c>
      <c r="T10684">
        <v>0.92</v>
      </c>
      <c r="U10684">
        <v>0.92</v>
      </c>
    </row>
    <row r="10685" spans="1:21" x14ac:dyDescent="0.25">
      <c r="A10685" t="s">
        <v>57</v>
      </c>
      <c r="B10685">
        <v>4550</v>
      </c>
      <c r="D10685">
        <v>100</v>
      </c>
      <c r="E10685">
        <v>100</v>
      </c>
      <c r="F10685">
        <v>100</v>
      </c>
      <c r="I10685">
        <v>100</v>
      </c>
      <c r="J10685">
        <v>100</v>
      </c>
      <c r="K10685">
        <v>100</v>
      </c>
      <c r="N10685">
        <v>100</v>
      </c>
      <c r="O10685">
        <v>100</v>
      </c>
      <c r="P10685">
        <v>100</v>
      </c>
      <c r="S10685">
        <v>100</v>
      </c>
      <c r="T10685">
        <v>100</v>
      </c>
      <c r="U10685">
        <v>100</v>
      </c>
    </row>
    <row r="10686" spans="1:21" x14ac:dyDescent="0.25">
      <c r="A10686" t="s">
        <v>58</v>
      </c>
      <c r="B10686">
        <v>4550</v>
      </c>
      <c r="D10686">
        <v>2</v>
      </c>
      <c r="E10686">
        <v>2</v>
      </c>
      <c r="F10686">
        <v>2</v>
      </c>
      <c r="I10686">
        <v>2</v>
      </c>
      <c r="J10686">
        <v>2</v>
      </c>
      <c r="K10686">
        <v>2</v>
      </c>
      <c r="N10686">
        <v>2</v>
      </c>
      <c r="O10686">
        <v>2</v>
      </c>
      <c r="P10686">
        <v>2</v>
      </c>
      <c r="S10686">
        <v>2</v>
      </c>
      <c r="T10686">
        <v>2</v>
      </c>
      <c r="U10686">
        <v>2</v>
      </c>
    </row>
    <row r="10687" spans="1:21" x14ac:dyDescent="0.25">
      <c r="A10687" t="s">
        <v>59</v>
      </c>
      <c r="B10687">
        <v>4550</v>
      </c>
      <c r="D10687">
        <v>0</v>
      </c>
      <c r="E10687">
        <v>0</v>
      </c>
      <c r="F10687">
        <v>0</v>
      </c>
      <c r="I10687">
        <v>0</v>
      </c>
      <c r="J10687">
        <v>0</v>
      </c>
      <c r="K10687">
        <v>0</v>
      </c>
      <c r="N10687">
        <v>0</v>
      </c>
      <c r="O10687">
        <v>0</v>
      </c>
      <c r="P10687">
        <v>0</v>
      </c>
      <c r="S10687">
        <v>0</v>
      </c>
      <c r="T10687">
        <v>0</v>
      </c>
      <c r="U10687">
        <v>0</v>
      </c>
    </row>
    <row r="10688" spans="1:21" x14ac:dyDescent="0.25">
      <c r="A10688" t="s">
        <v>698</v>
      </c>
      <c r="B10688">
        <v>4550</v>
      </c>
      <c r="E10688">
        <v>0</v>
      </c>
      <c r="J10688">
        <v>0</v>
      </c>
      <c r="O10688">
        <v>0</v>
      </c>
      <c r="T10688">
        <v>0</v>
      </c>
    </row>
    <row r="10689" spans="1:21" x14ac:dyDescent="0.25">
      <c r="A10689" t="s">
        <v>677</v>
      </c>
      <c r="B10689">
        <v>4550</v>
      </c>
      <c r="E10689">
        <v>1341</v>
      </c>
      <c r="J10689">
        <v>2659</v>
      </c>
      <c r="O10689">
        <v>1433</v>
      </c>
      <c r="T10689">
        <v>500</v>
      </c>
    </row>
    <row r="10690" spans="1:21" x14ac:dyDescent="0.25">
      <c r="A10690" t="s">
        <v>78</v>
      </c>
      <c r="B10690">
        <v>4550</v>
      </c>
      <c r="E10690">
        <v>22.9</v>
      </c>
      <c r="J10690">
        <v>45.3</v>
      </c>
      <c r="O10690">
        <v>32.6</v>
      </c>
      <c r="T10690">
        <v>11.4</v>
      </c>
    </row>
    <row r="10691" spans="1:21" x14ac:dyDescent="0.25">
      <c r="A10691" t="s">
        <v>699</v>
      </c>
      <c r="B10691">
        <v>4550</v>
      </c>
      <c r="F10691">
        <v>0</v>
      </c>
      <c r="K10691">
        <v>0</v>
      </c>
      <c r="P10691">
        <v>0</v>
      </c>
      <c r="U10691">
        <v>0</v>
      </c>
    </row>
    <row r="10692" spans="1:21" x14ac:dyDescent="0.25">
      <c r="A10692" t="s">
        <v>700</v>
      </c>
      <c r="B10692">
        <v>4550</v>
      </c>
      <c r="D10692">
        <v>0</v>
      </c>
      <c r="E10692">
        <v>0</v>
      </c>
      <c r="F10692">
        <v>1</v>
      </c>
      <c r="I10692">
        <v>0</v>
      </c>
      <c r="J10692">
        <v>0</v>
      </c>
      <c r="K10692">
        <v>1</v>
      </c>
      <c r="N10692">
        <v>0</v>
      </c>
      <c r="O10692">
        <v>0</v>
      </c>
      <c r="P10692">
        <v>1</v>
      </c>
      <c r="S10692">
        <v>0</v>
      </c>
      <c r="T10692">
        <v>0</v>
      </c>
      <c r="U10692">
        <v>1</v>
      </c>
    </row>
    <row r="10693" spans="1:21" x14ac:dyDescent="0.25">
      <c r="A10693" t="s">
        <v>701</v>
      </c>
      <c r="B10693">
        <v>4550</v>
      </c>
      <c r="D10693">
        <v>0</v>
      </c>
      <c r="E10693">
        <v>0</v>
      </c>
      <c r="F10693">
        <v>0</v>
      </c>
      <c r="I10693">
        <v>0</v>
      </c>
      <c r="J10693">
        <v>0</v>
      </c>
      <c r="K10693">
        <v>0</v>
      </c>
      <c r="N10693">
        <v>0</v>
      </c>
      <c r="O10693">
        <v>0</v>
      </c>
      <c r="P10693">
        <v>0</v>
      </c>
      <c r="S10693">
        <v>0</v>
      </c>
      <c r="T10693">
        <v>0</v>
      </c>
      <c r="U10693">
        <v>0</v>
      </c>
    </row>
    <row r="10694" spans="1:21" x14ac:dyDescent="0.25">
      <c r="A10694" t="s">
        <v>52</v>
      </c>
      <c r="B10694">
        <v>4550</v>
      </c>
      <c r="D10694">
        <v>1</v>
      </c>
      <c r="E10694">
        <v>1</v>
      </c>
      <c r="F10694">
        <v>1</v>
      </c>
      <c r="I10694">
        <v>1</v>
      </c>
      <c r="J10694">
        <v>1</v>
      </c>
      <c r="K10694">
        <v>1</v>
      </c>
      <c r="N10694">
        <v>1</v>
      </c>
      <c r="O10694">
        <v>1</v>
      </c>
      <c r="P10694">
        <v>1</v>
      </c>
      <c r="S10694">
        <v>1</v>
      </c>
      <c r="T10694">
        <v>1</v>
      </c>
      <c r="U10694">
        <v>1</v>
      </c>
    </row>
    <row r="10695" spans="1:21" x14ac:dyDescent="0.25">
      <c r="A10695" t="s">
        <v>702</v>
      </c>
      <c r="B10695">
        <v>4550</v>
      </c>
      <c r="D10695">
        <v>15</v>
      </c>
      <c r="E10695">
        <v>60</v>
      </c>
      <c r="F10695">
        <v>9</v>
      </c>
      <c r="I10695">
        <v>15</v>
      </c>
      <c r="J10695">
        <v>60</v>
      </c>
      <c r="K10695">
        <v>9</v>
      </c>
      <c r="N10695">
        <v>15</v>
      </c>
      <c r="O10695">
        <v>60</v>
      </c>
      <c r="P10695">
        <v>9</v>
      </c>
      <c r="S10695">
        <v>15</v>
      </c>
      <c r="T10695">
        <v>60</v>
      </c>
      <c r="U10695">
        <v>9</v>
      </c>
    </row>
    <row r="10696" spans="1:21" x14ac:dyDescent="0.25">
      <c r="A10696" t="s">
        <v>43</v>
      </c>
      <c r="B10696">
        <v>4550</v>
      </c>
      <c r="D10696">
        <v>80</v>
      </c>
      <c r="E10696">
        <v>0</v>
      </c>
      <c r="F10696">
        <v>0</v>
      </c>
      <c r="I10696">
        <v>80</v>
      </c>
      <c r="J10696">
        <v>0</v>
      </c>
      <c r="K10696">
        <v>0</v>
      </c>
      <c r="N10696">
        <v>50</v>
      </c>
      <c r="O10696">
        <v>50</v>
      </c>
      <c r="P10696">
        <v>50</v>
      </c>
      <c r="S10696">
        <v>50</v>
      </c>
      <c r="T10696">
        <v>50</v>
      </c>
      <c r="U10696">
        <v>50</v>
      </c>
    </row>
    <row r="10697" spans="1:21" x14ac:dyDescent="0.25">
      <c r="A10697" t="s">
        <v>44</v>
      </c>
      <c r="B10697">
        <v>4550</v>
      </c>
      <c r="D10697">
        <v>50</v>
      </c>
      <c r="E10697">
        <v>0</v>
      </c>
      <c r="F10697">
        <v>0</v>
      </c>
      <c r="I10697">
        <v>50</v>
      </c>
      <c r="J10697">
        <v>0</v>
      </c>
      <c r="K10697">
        <v>0</v>
      </c>
      <c r="N10697">
        <v>0</v>
      </c>
      <c r="O10697">
        <v>0</v>
      </c>
      <c r="P10697">
        <v>0</v>
      </c>
      <c r="S10697">
        <v>0</v>
      </c>
      <c r="T10697">
        <v>0</v>
      </c>
      <c r="U10697">
        <v>0</v>
      </c>
    </row>
    <row r="10698" spans="1:21" x14ac:dyDescent="0.25">
      <c r="A10698" t="s">
        <v>47</v>
      </c>
      <c r="B10698">
        <v>4550</v>
      </c>
      <c r="D10698">
        <v>7</v>
      </c>
      <c r="E10698">
        <v>4</v>
      </c>
      <c r="F10698">
        <v>4</v>
      </c>
      <c r="I10698">
        <v>3</v>
      </c>
      <c r="J10698">
        <v>8</v>
      </c>
      <c r="K10698">
        <v>8</v>
      </c>
      <c r="N10698">
        <v>1</v>
      </c>
      <c r="O10698">
        <v>6</v>
      </c>
      <c r="P10698">
        <v>6</v>
      </c>
      <c r="S10698">
        <v>5</v>
      </c>
      <c r="T10698">
        <v>2</v>
      </c>
      <c r="U10698">
        <v>2</v>
      </c>
    </row>
    <row r="10699" spans="1:21" x14ac:dyDescent="0.25">
      <c r="A10699" t="s">
        <v>703</v>
      </c>
      <c r="B10699">
        <v>4550</v>
      </c>
      <c r="D10699">
        <v>0</v>
      </c>
      <c r="E10699">
        <v>0</v>
      </c>
      <c r="F10699">
        <v>0</v>
      </c>
      <c r="I10699">
        <v>0</v>
      </c>
      <c r="J10699">
        <v>0</v>
      </c>
      <c r="K10699">
        <v>0</v>
      </c>
      <c r="N10699">
        <v>0</v>
      </c>
      <c r="O10699">
        <v>0</v>
      </c>
      <c r="P10699">
        <v>0</v>
      </c>
      <c r="S10699">
        <v>0</v>
      </c>
      <c r="T10699">
        <v>0</v>
      </c>
      <c r="U10699">
        <v>0</v>
      </c>
    </row>
    <row r="10700" spans="1:21" x14ac:dyDescent="0.25">
      <c r="A10700" t="s">
        <v>704</v>
      </c>
      <c r="B10700">
        <v>4550</v>
      </c>
      <c r="D10700">
        <v>0</v>
      </c>
      <c r="E10700">
        <v>0</v>
      </c>
      <c r="F10700">
        <v>0</v>
      </c>
      <c r="I10700">
        <v>0</v>
      </c>
      <c r="J10700">
        <v>0</v>
      </c>
      <c r="K10700">
        <v>0</v>
      </c>
      <c r="N10700">
        <v>0</v>
      </c>
      <c r="O10700">
        <v>0</v>
      </c>
      <c r="P10700">
        <v>0</v>
      </c>
      <c r="S10700">
        <v>0</v>
      </c>
      <c r="T10700">
        <v>0</v>
      </c>
      <c r="U10700">
        <v>0</v>
      </c>
    </row>
    <row r="10701" spans="1:21" x14ac:dyDescent="0.25">
      <c r="A10701" t="s">
        <v>705</v>
      </c>
      <c r="B10701">
        <v>4550</v>
      </c>
      <c r="D10701">
        <v>0</v>
      </c>
      <c r="E10701">
        <v>0</v>
      </c>
      <c r="F10701">
        <v>0</v>
      </c>
      <c r="I10701">
        <v>0</v>
      </c>
      <c r="J10701">
        <v>0</v>
      </c>
      <c r="K10701">
        <v>0</v>
      </c>
      <c r="N10701">
        <v>0</v>
      </c>
      <c r="O10701">
        <v>0</v>
      </c>
      <c r="P10701">
        <v>0</v>
      </c>
      <c r="S10701">
        <v>0</v>
      </c>
      <c r="T10701">
        <v>0</v>
      </c>
      <c r="U10701">
        <v>0</v>
      </c>
    </row>
    <row r="10702" spans="1:21" x14ac:dyDescent="0.25">
      <c r="A10702" t="s">
        <v>706</v>
      </c>
      <c r="B10702">
        <v>4550</v>
      </c>
      <c r="D10702">
        <v>0</v>
      </c>
      <c r="E10702">
        <v>0</v>
      </c>
      <c r="F10702">
        <v>0</v>
      </c>
      <c r="I10702">
        <v>0</v>
      </c>
      <c r="J10702">
        <v>0</v>
      </c>
      <c r="K10702">
        <v>0</v>
      </c>
      <c r="N10702">
        <v>0</v>
      </c>
      <c r="O10702">
        <v>0</v>
      </c>
      <c r="P10702">
        <v>0</v>
      </c>
      <c r="S10702">
        <v>0</v>
      </c>
      <c r="T10702">
        <v>0</v>
      </c>
      <c r="U10702">
        <v>0</v>
      </c>
    </row>
    <row r="10703" spans="1:21" x14ac:dyDescent="0.25">
      <c r="A10703" t="s">
        <v>707</v>
      </c>
      <c r="B10703">
        <v>4550</v>
      </c>
      <c r="D10703">
        <v>1</v>
      </c>
      <c r="E10703">
        <v>0</v>
      </c>
      <c r="F10703">
        <v>0</v>
      </c>
      <c r="I10703">
        <v>1</v>
      </c>
      <c r="J10703">
        <v>0</v>
      </c>
      <c r="K10703">
        <v>0</v>
      </c>
      <c r="N10703">
        <v>1</v>
      </c>
      <c r="O10703">
        <v>1</v>
      </c>
      <c r="P10703">
        <v>1</v>
      </c>
      <c r="S10703">
        <v>1</v>
      </c>
      <c r="T10703">
        <v>1</v>
      </c>
      <c r="U10703">
        <v>1</v>
      </c>
    </row>
    <row r="10704" spans="1:21" x14ac:dyDescent="0.25">
      <c r="A10704" t="s">
        <v>708</v>
      </c>
      <c r="B10704">
        <v>4550</v>
      </c>
      <c r="D10704">
        <v>50</v>
      </c>
      <c r="I10704">
        <v>50</v>
      </c>
      <c r="N10704">
        <v>0</v>
      </c>
      <c r="O10704">
        <v>0</v>
      </c>
      <c r="P10704">
        <v>0</v>
      </c>
      <c r="S10704">
        <v>0</v>
      </c>
      <c r="T10704">
        <v>0</v>
      </c>
      <c r="U10704">
        <v>0</v>
      </c>
    </row>
    <row r="10705" spans="1:21" x14ac:dyDescent="0.25">
      <c r="A10705" t="s">
        <v>709</v>
      </c>
      <c r="B10705">
        <v>4550</v>
      </c>
      <c r="D10705">
        <v>30</v>
      </c>
      <c r="I10705">
        <v>30</v>
      </c>
      <c r="N10705">
        <v>50</v>
      </c>
      <c r="O10705">
        <v>50</v>
      </c>
      <c r="P10705">
        <v>50</v>
      </c>
      <c r="S10705">
        <v>50</v>
      </c>
      <c r="T10705">
        <v>50</v>
      </c>
      <c r="U10705">
        <v>50</v>
      </c>
    </row>
    <row r="10706" spans="1:21" x14ac:dyDescent="0.25">
      <c r="A10706" t="s">
        <v>710</v>
      </c>
      <c r="B10706">
        <v>4550</v>
      </c>
      <c r="D10706">
        <v>3</v>
      </c>
      <c r="I10706">
        <v>3</v>
      </c>
      <c r="N10706">
        <v>3</v>
      </c>
      <c r="O10706">
        <v>3</v>
      </c>
      <c r="P10706">
        <v>3</v>
      </c>
      <c r="S10706">
        <v>3</v>
      </c>
      <c r="T10706">
        <v>3</v>
      </c>
      <c r="U10706">
        <v>3</v>
      </c>
    </row>
    <row r="10707" spans="1:21" x14ac:dyDescent="0.25">
      <c r="A10707" t="s">
        <v>711</v>
      </c>
      <c r="B10707">
        <v>4550</v>
      </c>
      <c r="D10707">
        <v>0</v>
      </c>
      <c r="I10707">
        <v>0</v>
      </c>
      <c r="N10707">
        <v>0</v>
      </c>
      <c r="O10707">
        <v>0</v>
      </c>
      <c r="P10707">
        <v>0</v>
      </c>
      <c r="S10707">
        <v>0</v>
      </c>
      <c r="T10707">
        <v>0</v>
      </c>
      <c r="U10707">
        <v>0</v>
      </c>
    </row>
    <row r="10708" spans="1:21" x14ac:dyDescent="0.25">
      <c r="A10708" t="s">
        <v>712</v>
      </c>
      <c r="B10708">
        <v>4550</v>
      </c>
      <c r="D10708">
        <v>0</v>
      </c>
      <c r="I10708">
        <v>0</v>
      </c>
      <c r="N10708">
        <v>0</v>
      </c>
      <c r="O10708">
        <v>0</v>
      </c>
      <c r="P10708">
        <v>0</v>
      </c>
      <c r="S10708">
        <v>0</v>
      </c>
      <c r="T10708">
        <v>0</v>
      </c>
      <c r="U10708">
        <v>0</v>
      </c>
    </row>
    <row r="10709" spans="1:21" x14ac:dyDescent="0.25">
      <c r="A10709" t="s">
        <v>713</v>
      </c>
      <c r="B10709">
        <v>4550</v>
      </c>
      <c r="D10709">
        <v>0</v>
      </c>
      <c r="I10709">
        <v>0</v>
      </c>
      <c r="N10709">
        <v>0</v>
      </c>
      <c r="O10709">
        <v>0</v>
      </c>
      <c r="P10709">
        <v>0</v>
      </c>
      <c r="S10709">
        <v>0</v>
      </c>
      <c r="T10709">
        <v>0</v>
      </c>
      <c r="U10709">
        <v>0</v>
      </c>
    </row>
    <row r="10710" spans="1:21" x14ac:dyDescent="0.25">
      <c r="A10710" t="s">
        <v>718</v>
      </c>
      <c r="B10710">
        <v>4550</v>
      </c>
      <c r="E10710">
        <v>0</v>
      </c>
      <c r="J10710">
        <v>0</v>
      </c>
      <c r="O10710">
        <v>0</v>
      </c>
      <c r="T10710">
        <v>0</v>
      </c>
    </row>
    <row r="10711" spans="1:21" x14ac:dyDescent="0.25">
      <c r="A10711" t="s">
        <v>405</v>
      </c>
      <c r="B10711">
        <v>4550</v>
      </c>
      <c r="E10711">
        <v>0</v>
      </c>
    </row>
    <row r="10712" spans="1:21" x14ac:dyDescent="0.25">
      <c r="A10712" t="s">
        <v>719</v>
      </c>
      <c r="B10712">
        <v>4550</v>
      </c>
      <c r="D10712">
        <v>0</v>
      </c>
      <c r="E10712">
        <v>0</v>
      </c>
      <c r="F10712">
        <v>0</v>
      </c>
      <c r="I10712">
        <v>0</v>
      </c>
      <c r="J10712">
        <v>0</v>
      </c>
      <c r="K10712">
        <v>0</v>
      </c>
      <c r="N10712">
        <v>0</v>
      </c>
      <c r="O10712">
        <v>0</v>
      </c>
      <c r="P10712">
        <v>0</v>
      </c>
      <c r="S10712">
        <v>0</v>
      </c>
      <c r="T10712">
        <v>0</v>
      </c>
      <c r="U10712">
        <v>0</v>
      </c>
    </row>
    <row r="10713" spans="1:21" x14ac:dyDescent="0.25">
      <c r="A10713" t="s">
        <v>34</v>
      </c>
      <c r="B10713">
        <v>4900</v>
      </c>
      <c r="D10713">
        <v>198</v>
      </c>
      <c r="E10713">
        <v>198</v>
      </c>
      <c r="F10713">
        <v>198</v>
      </c>
      <c r="I10713">
        <v>4915</v>
      </c>
      <c r="J10713">
        <v>4915</v>
      </c>
      <c r="K10713">
        <v>4915</v>
      </c>
      <c r="N10713">
        <v>4912</v>
      </c>
      <c r="O10713">
        <v>4912</v>
      </c>
      <c r="P10713">
        <v>4912</v>
      </c>
      <c r="S10713">
        <v>3100</v>
      </c>
      <c r="T10713">
        <v>3100</v>
      </c>
      <c r="U10713">
        <v>3100</v>
      </c>
    </row>
    <row r="10714" spans="1:21" x14ac:dyDescent="0.25">
      <c r="A10714" t="s">
        <v>35</v>
      </c>
      <c r="B10714">
        <v>4900</v>
      </c>
      <c r="D10714">
        <v>4912</v>
      </c>
      <c r="E10714">
        <v>4915</v>
      </c>
      <c r="F10714">
        <v>3100</v>
      </c>
      <c r="I10714">
        <v>3100</v>
      </c>
      <c r="J10714">
        <v>198</v>
      </c>
      <c r="K10714">
        <v>4912</v>
      </c>
      <c r="N10714">
        <v>4915</v>
      </c>
      <c r="O10714">
        <v>3100</v>
      </c>
      <c r="P10714">
        <v>198</v>
      </c>
      <c r="S10714">
        <v>198</v>
      </c>
      <c r="T10714">
        <v>4912</v>
      </c>
      <c r="U10714">
        <v>4915</v>
      </c>
    </row>
    <row r="10715" spans="1:21" x14ac:dyDescent="0.25">
      <c r="A10715" t="s">
        <v>36</v>
      </c>
      <c r="B10715">
        <v>4900</v>
      </c>
      <c r="D10715">
        <v>1</v>
      </c>
      <c r="E10715">
        <v>2</v>
      </c>
      <c r="F10715">
        <v>0</v>
      </c>
      <c r="I10715">
        <v>1</v>
      </c>
      <c r="J10715">
        <v>2</v>
      </c>
      <c r="K10715">
        <v>1</v>
      </c>
      <c r="N10715">
        <v>1</v>
      </c>
      <c r="O10715">
        <v>2</v>
      </c>
      <c r="P10715">
        <v>1</v>
      </c>
      <c r="S10715">
        <v>1</v>
      </c>
      <c r="T10715">
        <v>2</v>
      </c>
      <c r="U10715">
        <v>0</v>
      </c>
    </row>
    <row r="10716" spans="1:21" x14ac:dyDescent="0.25">
      <c r="A10716" t="s">
        <v>37</v>
      </c>
      <c r="B10716">
        <v>4900</v>
      </c>
      <c r="D10716">
        <v>0</v>
      </c>
      <c r="E10716">
        <v>2</v>
      </c>
      <c r="I10716">
        <v>0</v>
      </c>
      <c r="J10716">
        <v>0</v>
      </c>
      <c r="N10716">
        <v>0</v>
      </c>
      <c r="O10716">
        <v>0</v>
      </c>
      <c r="S10716">
        <v>0</v>
      </c>
      <c r="T10716">
        <v>2</v>
      </c>
    </row>
    <row r="10717" spans="1:21" x14ac:dyDescent="0.25">
      <c r="A10717" t="s">
        <v>38</v>
      </c>
      <c r="B10717">
        <v>4900</v>
      </c>
      <c r="D10717">
        <v>12</v>
      </c>
      <c r="E10717">
        <v>12</v>
      </c>
      <c r="F10717">
        <v>12</v>
      </c>
      <c r="I10717">
        <v>12</v>
      </c>
      <c r="J10717">
        <v>12</v>
      </c>
      <c r="K10717">
        <v>12</v>
      </c>
      <c r="N10717">
        <v>12</v>
      </c>
      <c r="O10717">
        <v>12</v>
      </c>
      <c r="P10717">
        <v>12</v>
      </c>
      <c r="S10717">
        <v>12</v>
      </c>
      <c r="T10717">
        <v>12</v>
      </c>
      <c r="U10717">
        <v>12</v>
      </c>
    </row>
    <row r="10718" spans="1:21" x14ac:dyDescent="0.25">
      <c r="A10718" t="s">
        <v>39</v>
      </c>
      <c r="B10718">
        <v>4900</v>
      </c>
      <c r="D10718">
        <v>175</v>
      </c>
      <c r="I10718">
        <v>200</v>
      </c>
      <c r="N10718">
        <v>150</v>
      </c>
      <c r="P10718">
        <v>325</v>
      </c>
      <c r="S10718">
        <v>175</v>
      </c>
    </row>
    <row r="10719" spans="1:21" x14ac:dyDescent="0.25">
      <c r="A10719" t="s">
        <v>694</v>
      </c>
      <c r="B10719">
        <v>4900</v>
      </c>
      <c r="D10719">
        <v>100</v>
      </c>
      <c r="I10719">
        <v>100</v>
      </c>
      <c r="N10719">
        <v>100</v>
      </c>
      <c r="P10719">
        <v>100</v>
      </c>
      <c r="S10719">
        <v>100</v>
      </c>
    </row>
    <row r="10720" spans="1:21" x14ac:dyDescent="0.25">
      <c r="A10720" t="s">
        <v>40</v>
      </c>
      <c r="B10720">
        <v>4900</v>
      </c>
      <c r="D10720">
        <v>1</v>
      </c>
      <c r="I10720">
        <v>1</v>
      </c>
      <c r="N10720">
        <v>1</v>
      </c>
      <c r="P10720">
        <v>1</v>
      </c>
      <c r="S10720">
        <v>1</v>
      </c>
    </row>
    <row r="10721" spans="1:21" x14ac:dyDescent="0.25">
      <c r="A10721" t="s">
        <v>41</v>
      </c>
      <c r="B10721">
        <v>4900</v>
      </c>
    </row>
    <row r="10722" spans="1:21" x14ac:dyDescent="0.25">
      <c r="A10722" t="s">
        <v>42</v>
      </c>
      <c r="B10722">
        <v>4900</v>
      </c>
      <c r="E10722">
        <v>40</v>
      </c>
      <c r="J10722">
        <v>40</v>
      </c>
      <c r="O10722">
        <v>40</v>
      </c>
      <c r="T10722">
        <v>40</v>
      </c>
    </row>
    <row r="10723" spans="1:21" x14ac:dyDescent="0.25">
      <c r="A10723" t="s">
        <v>45</v>
      </c>
      <c r="B10723">
        <v>4900</v>
      </c>
      <c r="D10723">
        <v>7</v>
      </c>
      <c r="E10723">
        <v>4</v>
      </c>
      <c r="I10723">
        <v>3</v>
      </c>
      <c r="J10723">
        <v>8</v>
      </c>
      <c r="N10723">
        <v>1</v>
      </c>
      <c r="O10723">
        <v>6</v>
      </c>
      <c r="S10723">
        <v>5</v>
      </c>
      <c r="T10723">
        <v>2</v>
      </c>
    </row>
    <row r="10724" spans="1:21" x14ac:dyDescent="0.25">
      <c r="A10724" t="s">
        <v>46</v>
      </c>
      <c r="B10724">
        <v>4900</v>
      </c>
      <c r="D10724">
        <v>4</v>
      </c>
      <c r="I10724">
        <v>8</v>
      </c>
      <c r="K10724">
        <v>8</v>
      </c>
      <c r="N10724">
        <v>6</v>
      </c>
      <c r="P10724">
        <v>6</v>
      </c>
      <c r="S10724">
        <v>2</v>
      </c>
    </row>
    <row r="10725" spans="1:21" x14ac:dyDescent="0.25">
      <c r="A10725" t="s">
        <v>49</v>
      </c>
      <c r="B10725">
        <v>4900</v>
      </c>
      <c r="D10725">
        <v>6</v>
      </c>
      <c r="E10725">
        <v>6</v>
      </c>
      <c r="F10725">
        <v>4</v>
      </c>
      <c r="I10725">
        <v>5.8</v>
      </c>
      <c r="J10725">
        <v>6</v>
      </c>
      <c r="K10725">
        <v>6</v>
      </c>
      <c r="N10725">
        <v>6</v>
      </c>
      <c r="O10725">
        <v>6</v>
      </c>
      <c r="P10725">
        <v>6</v>
      </c>
      <c r="S10725">
        <v>5.8</v>
      </c>
      <c r="T10725">
        <v>6</v>
      </c>
      <c r="U10725">
        <v>4</v>
      </c>
    </row>
    <row r="10726" spans="1:21" x14ac:dyDescent="0.25">
      <c r="A10726" t="s">
        <v>695</v>
      </c>
      <c r="B10726">
        <v>4900</v>
      </c>
      <c r="D10726">
        <v>0</v>
      </c>
      <c r="E10726">
        <v>0</v>
      </c>
      <c r="F10726">
        <v>0</v>
      </c>
      <c r="I10726">
        <v>0</v>
      </c>
      <c r="J10726">
        <v>0</v>
      </c>
      <c r="K10726">
        <v>0</v>
      </c>
      <c r="N10726">
        <v>0</v>
      </c>
      <c r="O10726">
        <v>0</v>
      </c>
      <c r="P10726">
        <v>0</v>
      </c>
      <c r="S10726">
        <v>0</v>
      </c>
      <c r="T10726">
        <v>0</v>
      </c>
      <c r="U10726">
        <v>0</v>
      </c>
    </row>
    <row r="10727" spans="1:21" x14ac:dyDescent="0.25">
      <c r="A10727" t="s">
        <v>48</v>
      </c>
      <c r="B10727">
        <v>4900</v>
      </c>
      <c r="D10727">
        <v>1900</v>
      </c>
      <c r="E10727">
        <v>1900</v>
      </c>
      <c r="F10727">
        <v>1900</v>
      </c>
      <c r="I10727">
        <v>1900</v>
      </c>
      <c r="J10727">
        <v>1900</v>
      </c>
      <c r="K10727">
        <v>1900</v>
      </c>
      <c r="N10727">
        <v>1900</v>
      </c>
      <c r="O10727">
        <v>1900</v>
      </c>
      <c r="P10727">
        <v>1900</v>
      </c>
      <c r="S10727">
        <v>1900</v>
      </c>
      <c r="T10727">
        <v>1900</v>
      </c>
      <c r="U10727">
        <v>1900</v>
      </c>
    </row>
    <row r="10728" spans="1:21" x14ac:dyDescent="0.25">
      <c r="A10728" t="s">
        <v>696</v>
      </c>
      <c r="B10728">
        <v>4900</v>
      </c>
      <c r="D10728">
        <v>1770</v>
      </c>
      <c r="E10728">
        <v>3444</v>
      </c>
      <c r="F10728">
        <v>0</v>
      </c>
      <c r="I10728">
        <v>1770</v>
      </c>
      <c r="J10728">
        <v>3539</v>
      </c>
      <c r="K10728">
        <v>1583</v>
      </c>
      <c r="N10728">
        <v>1770</v>
      </c>
      <c r="O10728">
        <v>3539</v>
      </c>
      <c r="P10728">
        <v>1583</v>
      </c>
      <c r="S10728">
        <v>1770</v>
      </c>
      <c r="T10728">
        <v>3447</v>
      </c>
      <c r="U10728">
        <v>0</v>
      </c>
    </row>
    <row r="10729" spans="1:21" x14ac:dyDescent="0.25">
      <c r="A10729" t="s">
        <v>50</v>
      </c>
      <c r="B10729">
        <v>4900</v>
      </c>
      <c r="D10729">
        <v>466</v>
      </c>
      <c r="E10729">
        <v>3444</v>
      </c>
      <c r="F10729">
        <v>0</v>
      </c>
      <c r="I10729">
        <v>307</v>
      </c>
      <c r="J10729">
        <v>3539</v>
      </c>
      <c r="K10729">
        <v>1583</v>
      </c>
      <c r="N10729">
        <v>242</v>
      </c>
      <c r="O10729">
        <v>3539</v>
      </c>
      <c r="P10729">
        <v>1583</v>
      </c>
      <c r="S10729">
        <v>384</v>
      </c>
      <c r="T10729">
        <v>3447</v>
      </c>
      <c r="U10729">
        <v>0</v>
      </c>
    </row>
    <row r="10730" spans="1:21" x14ac:dyDescent="0.25">
      <c r="A10730" t="s">
        <v>697</v>
      </c>
      <c r="B10730">
        <v>4900</v>
      </c>
      <c r="D10730">
        <v>1</v>
      </c>
      <c r="E10730">
        <v>1</v>
      </c>
      <c r="F10730">
        <v>1</v>
      </c>
      <c r="I10730">
        <v>1</v>
      </c>
      <c r="J10730">
        <v>1</v>
      </c>
      <c r="K10730">
        <v>1</v>
      </c>
      <c r="N10730">
        <v>1</v>
      </c>
      <c r="O10730">
        <v>1</v>
      </c>
      <c r="P10730">
        <v>1</v>
      </c>
      <c r="S10730">
        <v>1</v>
      </c>
      <c r="T10730">
        <v>1</v>
      </c>
      <c r="U10730">
        <v>1</v>
      </c>
    </row>
    <row r="10731" spans="1:21" x14ac:dyDescent="0.25">
      <c r="A10731" t="s">
        <v>51</v>
      </c>
      <c r="B10731">
        <v>4900</v>
      </c>
      <c r="D10731">
        <v>0</v>
      </c>
      <c r="E10731">
        <v>21</v>
      </c>
      <c r="F10731">
        <v>0</v>
      </c>
      <c r="I10731">
        <v>0</v>
      </c>
      <c r="J10731">
        <v>0</v>
      </c>
      <c r="K10731">
        <v>136</v>
      </c>
      <c r="N10731">
        <v>0</v>
      </c>
      <c r="O10731">
        <v>0</v>
      </c>
      <c r="P10731">
        <v>136</v>
      </c>
      <c r="S10731">
        <v>0</v>
      </c>
      <c r="T10731">
        <v>23</v>
      </c>
      <c r="U10731">
        <v>0</v>
      </c>
    </row>
    <row r="10732" spans="1:21" x14ac:dyDescent="0.25">
      <c r="A10732" t="s">
        <v>53</v>
      </c>
      <c r="B10732">
        <v>4900</v>
      </c>
      <c r="D10732">
        <v>175</v>
      </c>
      <c r="E10732">
        <v>485</v>
      </c>
      <c r="F10732">
        <v>107</v>
      </c>
      <c r="I10732">
        <v>155</v>
      </c>
      <c r="J10732">
        <v>466</v>
      </c>
      <c r="K10732">
        <v>90</v>
      </c>
      <c r="N10732">
        <v>82</v>
      </c>
      <c r="O10732">
        <v>864</v>
      </c>
      <c r="P10732">
        <v>82</v>
      </c>
      <c r="S10732">
        <v>92</v>
      </c>
      <c r="T10732">
        <v>881</v>
      </c>
      <c r="U10732">
        <v>184</v>
      </c>
    </row>
    <row r="10733" spans="1:21" x14ac:dyDescent="0.25">
      <c r="A10733" t="s">
        <v>54</v>
      </c>
      <c r="B10733">
        <v>4900</v>
      </c>
      <c r="D10733">
        <v>0</v>
      </c>
      <c r="E10733">
        <v>0</v>
      </c>
      <c r="F10733">
        <v>0</v>
      </c>
      <c r="I10733">
        <v>0</v>
      </c>
      <c r="J10733">
        <v>0</v>
      </c>
      <c r="K10733">
        <v>0</v>
      </c>
      <c r="N10733">
        <v>0</v>
      </c>
      <c r="O10733">
        <v>0</v>
      </c>
      <c r="P10733">
        <v>0</v>
      </c>
      <c r="S10733">
        <v>0</v>
      </c>
      <c r="T10733">
        <v>0</v>
      </c>
      <c r="U10733">
        <v>0</v>
      </c>
    </row>
    <row r="10734" spans="1:21" x14ac:dyDescent="0.25">
      <c r="A10734" t="s">
        <v>55</v>
      </c>
      <c r="B10734">
        <v>4900</v>
      </c>
      <c r="D10734">
        <v>0</v>
      </c>
      <c r="E10734">
        <v>0</v>
      </c>
      <c r="F10734">
        <v>0</v>
      </c>
      <c r="I10734">
        <v>0</v>
      </c>
      <c r="J10734">
        <v>0</v>
      </c>
      <c r="K10734">
        <v>0</v>
      </c>
      <c r="N10734">
        <v>0</v>
      </c>
      <c r="O10734">
        <v>0</v>
      </c>
      <c r="P10734">
        <v>0</v>
      </c>
      <c r="S10734">
        <v>0</v>
      </c>
      <c r="T10734">
        <v>0</v>
      </c>
      <c r="U10734">
        <v>0</v>
      </c>
    </row>
    <row r="10735" spans="1:21" x14ac:dyDescent="0.25">
      <c r="A10735" t="s">
        <v>56</v>
      </c>
      <c r="B10735">
        <v>4900</v>
      </c>
      <c r="D10735">
        <v>0.93</v>
      </c>
      <c r="E10735">
        <v>0.93</v>
      </c>
      <c r="F10735">
        <v>0.93</v>
      </c>
      <c r="I10735">
        <v>0.87</v>
      </c>
      <c r="J10735">
        <v>0.87</v>
      </c>
      <c r="K10735">
        <v>0.87</v>
      </c>
      <c r="N10735">
        <v>0.96</v>
      </c>
      <c r="O10735">
        <v>0.96</v>
      </c>
      <c r="P10735">
        <v>0.96</v>
      </c>
      <c r="S10735">
        <v>0.94</v>
      </c>
      <c r="T10735">
        <v>0.94</v>
      </c>
      <c r="U10735">
        <v>0.94</v>
      </c>
    </row>
    <row r="10736" spans="1:21" x14ac:dyDescent="0.25">
      <c r="A10736" t="s">
        <v>57</v>
      </c>
      <c r="B10736">
        <v>4900</v>
      </c>
      <c r="D10736">
        <v>100</v>
      </c>
      <c r="E10736">
        <v>100</v>
      </c>
      <c r="F10736">
        <v>100</v>
      </c>
      <c r="I10736">
        <v>100</v>
      </c>
      <c r="J10736">
        <v>100</v>
      </c>
      <c r="K10736">
        <v>100</v>
      </c>
      <c r="N10736">
        <v>100</v>
      </c>
      <c r="O10736">
        <v>100</v>
      </c>
      <c r="P10736">
        <v>100</v>
      </c>
      <c r="S10736">
        <v>100</v>
      </c>
      <c r="T10736">
        <v>100</v>
      </c>
      <c r="U10736">
        <v>100</v>
      </c>
    </row>
    <row r="10737" spans="1:21" x14ac:dyDescent="0.25">
      <c r="A10737" t="s">
        <v>58</v>
      </c>
      <c r="B10737">
        <v>4900</v>
      </c>
      <c r="D10737">
        <v>2</v>
      </c>
      <c r="E10737">
        <v>2</v>
      </c>
      <c r="F10737">
        <v>2</v>
      </c>
      <c r="I10737">
        <v>2</v>
      </c>
      <c r="J10737">
        <v>2</v>
      </c>
      <c r="K10737">
        <v>2</v>
      </c>
      <c r="N10737">
        <v>2</v>
      </c>
      <c r="O10737">
        <v>2</v>
      </c>
      <c r="P10737">
        <v>2</v>
      </c>
      <c r="S10737">
        <v>2</v>
      </c>
      <c r="T10737">
        <v>2</v>
      </c>
      <c r="U10737">
        <v>2</v>
      </c>
    </row>
    <row r="10738" spans="1:21" x14ac:dyDescent="0.25">
      <c r="A10738" t="s">
        <v>59</v>
      </c>
      <c r="B10738">
        <v>4900</v>
      </c>
      <c r="D10738">
        <v>0</v>
      </c>
      <c r="E10738">
        <v>0</v>
      </c>
      <c r="F10738">
        <v>0</v>
      </c>
      <c r="I10738">
        <v>0</v>
      </c>
      <c r="J10738">
        <v>0</v>
      </c>
      <c r="K10738">
        <v>0</v>
      </c>
      <c r="N10738">
        <v>0</v>
      </c>
      <c r="O10738">
        <v>0</v>
      </c>
      <c r="P10738">
        <v>0</v>
      </c>
      <c r="S10738">
        <v>0</v>
      </c>
      <c r="T10738">
        <v>0</v>
      </c>
      <c r="U10738">
        <v>0</v>
      </c>
    </row>
    <row r="10739" spans="1:21" x14ac:dyDescent="0.25">
      <c r="A10739" t="s">
        <v>698</v>
      </c>
      <c r="B10739">
        <v>4900</v>
      </c>
      <c r="E10739">
        <v>0</v>
      </c>
      <c r="J10739">
        <v>0</v>
      </c>
      <c r="O10739">
        <v>0</v>
      </c>
      <c r="T10739">
        <v>0</v>
      </c>
    </row>
    <row r="10740" spans="1:21" x14ac:dyDescent="0.25">
      <c r="A10740" t="s">
        <v>677</v>
      </c>
      <c r="B10740">
        <v>4900</v>
      </c>
      <c r="E10740">
        <v>510</v>
      </c>
      <c r="J10740">
        <v>1323</v>
      </c>
      <c r="O10740">
        <v>2683</v>
      </c>
      <c r="T10740">
        <v>3088</v>
      </c>
    </row>
    <row r="10741" spans="1:21" x14ac:dyDescent="0.25">
      <c r="A10741" t="s">
        <v>78</v>
      </c>
      <c r="B10741">
        <v>4900</v>
      </c>
      <c r="E10741">
        <v>8.6999999999999993</v>
      </c>
      <c r="J10741">
        <v>22.6</v>
      </c>
      <c r="O10741">
        <v>45.7</v>
      </c>
      <c r="T10741">
        <v>52.6</v>
      </c>
    </row>
    <row r="10742" spans="1:21" x14ac:dyDescent="0.25">
      <c r="A10742" t="s">
        <v>699</v>
      </c>
      <c r="B10742">
        <v>4900</v>
      </c>
      <c r="F10742">
        <v>0</v>
      </c>
      <c r="K10742">
        <v>0</v>
      </c>
      <c r="P10742">
        <v>0</v>
      </c>
      <c r="U10742">
        <v>0</v>
      </c>
    </row>
    <row r="10743" spans="1:21" x14ac:dyDescent="0.25">
      <c r="A10743" t="s">
        <v>700</v>
      </c>
      <c r="B10743">
        <v>4900</v>
      </c>
      <c r="D10743">
        <v>0</v>
      </c>
      <c r="E10743">
        <v>0</v>
      </c>
      <c r="F10743">
        <v>1</v>
      </c>
      <c r="I10743">
        <v>0</v>
      </c>
      <c r="J10743">
        <v>0</v>
      </c>
      <c r="K10743">
        <v>1</v>
      </c>
      <c r="N10743">
        <v>0</v>
      </c>
      <c r="O10743">
        <v>0</v>
      </c>
      <c r="P10743">
        <v>1</v>
      </c>
      <c r="S10743">
        <v>0</v>
      </c>
      <c r="T10743">
        <v>0</v>
      </c>
      <c r="U10743">
        <v>1</v>
      </c>
    </row>
    <row r="10744" spans="1:21" x14ac:dyDescent="0.25">
      <c r="A10744" t="s">
        <v>701</v>
      </c>
      <c r="B10744">
        <v>4900</v>
      </c>
      <c r="D10744">
        <v>0</v>
      </c>
      <c r="E10744">
        <v>0</v>
      </c>
      <c r="F10744">
        <v>0</v>
      </c>
      <c r="I10744">
        <v>0</v>
      </c>
      <c r="J10744">
        <v>0</v>
      </c>
      <c r="K10744">
        <v>0</v>
      </c>
      <c r="N10744">
        <v>0</v>
      </c>
      <c r="O10744">
        <v>0</v>
      </c>
      <c r="P10744">
        <v>0</v>
      </c>
      <c r="S10744">
        <v>0</v>
      </c>
      <c r="T10744">
        <v>0</v>
      </c>
      <c r="U10744">
        <v>0</v>
      </c>
    </row>
    <row r="10745" spans="1:21" x14ac:dyDescent="0.25">
      <c r="A10745" t="s">
        <v>52</v>
      </c>
      <c r="B10745">
        <v>4900</v>
      </c>
      <c r="D10745">
        <v>1</v>
      </c>
      <c r="E10745">
        <v>1</v>
      </c>
      <c r="F10745">
        <v>1</v>
      </c>
      <c r="I10745">
        <v>1</v>
      </c>
      <c r="J10745">
        <v>1</v>
      </c>
      <c r="K10745">
        <v>1</v>
      </c>
      <c r="N10745">
        <v>1</v>
      </c>
      <c r="O10745">
        <v>1</v>
      </c>
      <c r="P10745">
        <v>1</v>
      </c>
      <c r="S10745">
        <v>1</v>
      </c>
      <c r="T10745">
        <v>1</v>
      </c>
      <c r="U10745">
        <v>1</v>
      </c>
    </row>
    <row r="10746" spans="1:21" x14ac:dyDescent="0.25">
      <c r="A10746" t="s">
        <v>702</v>
      </c>
      <c r="B10746">
        <v>4900</v>
      </c>
      <c r="D10746">
        <v>15</v>
      </c>
      <c r="E10746">
        <v>60</v>
      </c>
      <c r="F10746">
        <v>9</v>
      </c>
      <c r="I10746">
        <v>15</v>
      </c>
      <c r="J10746">
        <v>60</v>
      </c>
      <c r="K10746">
        <v>9</v>
      </c>
      <c r="N10746">
        <v>15</v>
      </c>
      <c r="O10746">
        <v>60</v>
      </c>
      <c r="P10746">
        <v>9</v>
      </c>
      <c r="S10746">
        <v>15</v>
      </c>
      <c r="T10746">
        <v>60</v>
      </c>
      <c r="U10746">
        <v>9</v>
      </c>
    </row>
    <row r="10747" spans="1:21" x14ac:dyDescent="0.25">
      <c r="A10747" t="s">
        <v>43</v>
      </c>
      <c r="B10747">
        <v>4900</v>
      </c>
      <c r="D10747">
        <v>80</v>
      </c>
      <c r="E10747">
        <v>0</v>
      </c>
      <c r="I10747">
        <v>80</v>
      </c>
      <c r="J10747">
        <v>0</v>
      </c>
      <c r="K10747">
        <v>0</v>
      </c>
      <c r="N10747">
        <v>80</v>
      </c>
      <c r="O10747">
        <v>0</v>
      </c>
      <c r="P10747">
        <v>0</v>
      </c>
      <c r="S10747">
        <v>80</v>
      </c>
      <c r="T10747">
        <v>0</v>
      </c>
    </row>
    <row r="10748" spans="1:21" x14ac:dyDescent="0.25">
      <c r="A10748" t="s">
        <v>44</v>
      </c>
      <c r="B10748">
        <v>4900</v>
      </c>
      <c r="D10748">
        <v>50</v>
      </c>
      <c r="E10748">
        <v>0</v>
      </c>
      <c r="I10748">
        <v>50</v>
      </c>
      <c r="J10748">
        <v>0</v>
      </c>
      <c r="K10748">
        <v>0</v>
      </c>
      <c r="N10748">
        <v>50</v>
      </c>
      <c r="O10748">
        <v>0</v>
      </c>
      <c r="P10748">
        <v>0</v>
      </c>
      <c r="S10748">
        <v>50</v>
      </c>
      <c r="T10748">
        <v>0</v>
      </c>
    </row>
    <row r="10749" spans="1:21" x14ac:dyDescent="0.25">
      <c r="A10749" t="s">
        <v>47</v>
      </c>
      <c r="B10749">
        <v>4900</v>
      </c>
      <c r="D10749">
        <v>7</v>
      </c>
      <c r="E10749">
        <v>4</v>
      </c>
      <c r="I10749">
        <v>3</v>
      </c>
      <c r="J10749">
        <v>8</v>
      </c>
      <c r="K10749">
        <v>8</v>
      </c>
      <c r="N10749">
        <v>1</v>
      </c>
      <c r="O10749">
        <v>6</v>
      </c>
      <c r="P10749">
        <v>6</v>
      </c>
      <c r="S10749">
        <v>5</v>
      </c>
      <c r="T10749">
        <v>2</v>
      </c>
    </row>
    <row r="10750" spans="1:21" x14ac:dyDescent="0.25">
      <c r="A10750" t="s">
        <v>703</v>
      </c>
      <c r="B10750">
        <v>4900</v>
      </c>
      <c r="D10750">
        <v>0</v>
      </c>
      <c r="E10750">
        <v>0</v>
      </c>
      <c r="I10750">
        <v>0</v>
      </c>
      <c r="J10750">
        <v>0</v>
      </c>
      <c r="K10750">
        <v>0</v>
      </c>
      <c r="N10750">
        <v>0</v>
      </c>
      <c r="O10750">
        <v>0</v>
      </c>
      <c r="P10750">
        <v>0</v>
      </c>
      <c r="S10750">
        <v>0</v>
      </c>
      <c r="T10750">
        <v>0</v>
      </c>
    </row>
    <row r="10751" spans="1:21" x14ac:dyDescent="0.25">
      <c r="A10751" t="s">
        <v>704</v>
      </c>
      <c r="B10751">
        <v>4900</v>
      </c>
      <c r="D10751">
        <v>0</v>
      </c>
      <c r="E10751">
        <v>0</v>
      </c>
      <c r="I10751">
        <v>0</v>
      </c>
      <c r="J10751">
        <v>0</v>
      </c>
      <c r="K10751">
        <v>0</v>
      </c>
      <c r="N10751">
        <v>0</v>
      </c>
      <c r="O10751">
        <v>0</v>
      </c>
      <c r="P10751">
        <v>0</v>
      </c>
      <c r="S10751">
        <v>0</v>
      </c>
      <c r="T10751">
        <v>0</v>
      </c>
    </row>
    <row r="10752" spans="1:21" x14ac:dyDescent="0.25">
      <c r="A10752" t="s">
        <v>705</v>
      </c>
      <c r="B10752">
        <v>4900</v>
      </c>
      <c r="D10752">
        <v>0</v>
      </c>
      <c r="E10752">
        <v>0</v>
      </c>
      <c r="I10752">
        <v>0</v>
      </c>
      <c r="J10752">
        <v>0</v>
      </c>
      <c r="K10752">
        <v>0</v>
      </c>
      <c r="N10752">
        <v>0</v>
      </c>
      <c r="O10752">
        <v>0</v>
      </c>
      <c r="P10752">
        <v>0</v>
      </c>
      <c r="S10752">
        <v>0</v>
      </c>
      <c r="T10752">
        <v>0</v>
      </c>
    </row>
    <row r="10753" spans="1:21" x14ac:dyDescent="0.25">
      <c r="A10753" t="s">
        <v>706</v>
      </c>
      <c r="B10753">
        <v>4900</v>
      </c>
      <c r="D10753">
        <v>0</v>
      </c>
      <c r="E10753">
        <v>0</v>
      </c>
      <c r="I10753">
        <v>0</v>
      </c>
      <c r="J10753">
        <v>0</v>
      </c>
      <c r="K10753">
        <v>0</v>
      </c>
      <c r="N10753">
        <v>0</v>
      </c>
      <c r="O10753">
        <v>0</v>
      </c>
      <c r="P10753">
        <v>0</v>
      </c>
      <c r="S10753">
        <v>0</v>
      </c>
      <c r="T10753">
        <v>0</v>
      </c>
    </row>
    <row r="10754" spans="1:21" x14ac:dyDescent="0.25">
      <c r="A10754" t="s">
        <v>707</v>
      </c>
      <c r="B10754">
        <v>4900</v>
      </c>
      <c r="D10754">
        <v>1</v>
      </c>
      <c r="E10754">
        <v>0</v>
      </c>
      <c r="I10754">
        <v>1</v>
      </c>
      <c r="J10754">
        <v>0</v>
      </c>
      <c r="K10754">
        <v>0</v>
      </c>
      <c r="N10754">
        <v>1</v>
      </c>
      <c r="O10754">
        <v>0</v>
      </c>
      <c r="P10754">
        <v>0</v>
      </c>
      <c r="S10754">
        <v>1</v>
      </c>
      <c r="T10754">
        <v>0</v>
      </c>
    </row>
    <row r="10755" spans="1:21" x14ac:dyDescent="0.25">
      <c r="A10755" t="s">
        <v>708</v>
      </c>
      <c r="B10755">
        <v>4900</v>
      </c>
      <c r="D10755">
        <v>50</v>
      </c>
      <c r="I10755">
        <v>50</v>
      </c>
      <c r="N10755">
        <v>50</v>
      </c>
      <c r="S10755">
        <v>50</v>
      </c>
    </row>
    <row r="10756" spans="1:21" x14ac:dyDescent="0.25">
      <c r="A10756" t="s">
        <v>709</v>
      </c>
      <c r="B10756">
        <v>4900</v>
      </c>
      <c r="D10756">
        <v>30</v>
      </c>
      <c r="I10756">
        <v>30</v>
      </c>
      <c r="N10756">
        <v>30</v>
      </c>
      <c r="S10756">
        <v>30</v>
      </c>
    </row>
    <row r="10757" spans="1:21" x14ac:dyDescent="0.25">
      <c r="A10757" t="s">
        <v>710</v>
      </c>
      <c r="B10757">
        <v>4900</v>
      </c>
      <c r="D10757">
        <v>3</v>
      </c>
      <c r="I10757">
        <v>3</v>
      </c>
      <c r="N10757">
        <v>3</v>
      </c>
      <c r="S10757">
        <v>3</v>
      </c>
    </row>
    <row r="10758" spans="1:21" x14ac:dyDescent="0.25">
      <c r="A10758" t="s">
        <v>711</v>
      </c>
      <c r="B10758">
        <v>4900</v>
      </c>
      <c r="D10758">
        <v>0</v>
      </c>
      <c r="I10758">
        <v>0</v>
      </c>
      <c r="N10758">
        <v>0</v>
      </c>
      <c r="S10758">
        <v>0</v>
      </c>
    </row>
    <row r="10759" spans="1:21" x14ac:dyDescent="0.25">
      <c r="A10759" t="s">
        <v>712</v>
      </c>
      <c r="B10759">
        <v>4900</v>
      </c>
      <c r="D10759">
        <v>0</v>
      </c>
      <c r="I10759">
        <v>0</v>
      </c>
      <c r="N10759">
        <v>0</v>
      </c>
      <c r="S10759">
        <v>0</v>
      </c>
    </row>
    <row r="10760" spans="1:21" x14ac:dyDescent="0.25">
      <c r="A10760" t="s">
        <v>713</v>
      </c>
      <c r="B10760">
        <v>4900</v>
      </c>
      <c r="D10760">
        <v>0</v>
      </c>
      <c r="I10760">
        <v>0</v>
      </c>
      <c r="N10760">
        <v>0</v>
      </c>
      <c r="S10760">
        <v>0</v>
      </c>
    </row>
    <row r="10761" spans="1:21" x14ac:dyDescent="0.25">
      <c r="A10761" t="s">
        <v>718</v>
      </c>
      <c r="B10761">
        <v>4900</v>
      </c>
      <c r="E10761">
        <v>0</v>
      </c>
      <c r="J10761">
        <v>0</v>
      </c>
      <c r="O10761">
        <v>0</v>
      </c>
      <c r="T10761">
        <v>0</v>
      </c>
    </row>
    <row r="10762" spans="1:21" x14ac:dyDescent="0.25">
      <c r="A10762" t="s">
        <v>405</v>
      </c>
      <c r="B10762">
        <v>4900</v>
      </c>
      <c r="E10762">
        <v>0</v>
      </c>
    </row>
    <row r="10763" spans="1:21" x14ac:dyDescent="0.25">
      <c r="A10763" t="s">
        <v>719</v>
      </c>
      <c r="B10763">
        <v>4900</v>
      </c>
      <c r="D10763">
        <v>188</v>
      </c>
      <c r="E10763">
        <v>637</v>
      </c>
      <c r="F10763">
        <v>0</v>
      </c>
      <c r="I10763">
        <v>178</v>
      </c>
      <c r="J10763">
        <v>536</v>
      </c>
      <c r="K10763">
        <v>103</v>
      </c>
      <c r="N10763">
        <v>85</v>
      </c>
      <c r="O10763">
        <v>900</v>
      </c>
      <c r="P10763">
        <v>85</v>
      </c>
      <c r="S10763">
        <v>98</v>
      </c>
      <c r="T10763">
        <v>1133</v>
      </c>
      <c r="U10763">
        <v>0</v>
      </c>
    </row>
    <row r="10764" spans="1:21" x14ac:dyDescent="0.25">
      <c r="A10764" t="s">
        <v>34</v>
      </c>
      <c r="B10764">
        <v>4912</v>
      </c>
      <c r="D10764">
        <v>279</v>
      </c>
      <c r="E10764">
        <v>279</v>
      </c>
      <c r="F10764">
        <v>279</v>
      </c>
      <c r="I10764">
        <v>276</v>
      </c>
      <c r="J10764">
        <v>276</v>
      </c>
      <c r="K10764">
        <v>276</v>
      </c>
      <c r="N10764">
        <v>4919</v>
      </c>
      <c r="O10764">
        <v>4919</v>
      </c>
      <c r="P10764">
        <v>4919</v>
      </c>
      <c r="S10764">
        <v>4900</v>
      </c>
      <c r="T10764">
        <v>4900</v>
      </c>
      <c r="U10764">
        <v>4900</v>
      </c>
    </row>
    <row r="10765" spans="1:21" x14ac:dyDescent="0.25">
      <c r="A10765" t="s">
        <v>35</v>
      </c>
      <c r="B10765">
        <v>4912</v>
      </c>
      <c r="D10765">
        <v>4919</v>
      </c>
      <c r="E10765">
        <v>276</v>
      </c>
      <c r="F10765">
        <v>4900</v>
      </c>
      <c r="I10765">
        <v>4900</v>
      </c>
      <c r="J10765">
        <v>279</v>
      </c>
      <c r="K10765">
        <v>4919</v>
      </c>
      <c r="N10765">
        <v>276</v>
      </c>
      <c r="O10765">
        <v>4900</v>
      </c>
      <c r="P10765">
        <v>279</v>
      </c>
      <c r="S10765">
        <v>279</v>
      </c>
      <c r="T10765">
        <v>4919</v>
      </c>
      <c r="U10765">
        <v>276</v>
      </c>
    </row>
    <row r="10766" spans="1:21" x14ac:dyDescent="0.25">
      <c r="A10766" t="s">
        <v>36</v>
      </c>
      <c r="B10766">
        <v>4912</v>
      </c>
      <c r="D10766">
        <v>1</v>
      </c>
      <c r="E10766">
        <v>1</v>
      </c>
      <c r="F10766">
        <v>0</v>
      </c>
      <c r="I10766">
        <v>1</v>
      </c>
      <c r="J10766">
        <v>1</v>
      </c>
      <c r="K10766">
        <v>1</v>
      </c>
      <c r="N10766">
        <v>1</v>
      </c>
      <c r="O10766">
        <v>2</v>
      </c>
      <c r="P10766">
        <v>0</v>
      </c>
      <c r="S10766">
        <v>1</v>
      </c>
      <c r="T10766">
        <v>2</v>
      </c>
      <c r="U10766">
        <v>1</v>
      </c>
    </row>
    <row r="10767" spans="1:21" x14ac:dyDescent="0.25">
      <c r="A10767" t="s">
        <v>37</v>
      </c>
      <c r="B10767">
        <v>4912</v>
      </c>
      <c r="D10767">
        <v>0</v>
      </c>
      <c r="E10767">
        <v>2</v>
      </c>
      <c r="I10767">
        <v>0</v>
      </c>
      <c r="J10767">
        <v>0</v>
      </c>
      <c r="N10767">
        <v>0</v>
      </c>
      <c r="O10767">
        <v>2</v>
      </c>
      <c r="S10767">
        <v>0</v>
      </c>
      <c r="T10767">
        <v>0</v>
      </c>
    </row>
    <row r="10768" spans="1:21" x14ac:dyDescent="0.25">
      <c r="A10768" t="s">
        <v>38</v>
      </c>
      <c r="B10768">
        <v>4912</v>
      </c>
      <c r="D10768">
        <v>12</v>
      </c>
      <c r="E10768">
        <v>12</v>
      </c>
      <c r="F10768">
        <v>12</v>
      </c>
      <c r="I10768">
        <v>12</v>
      </c>
      <c r="J10768">
        <v>12</v>
      </c>
      <c r="K10768">
        <v>12</v>
      </c>
      <c r="N10768">
        <v>12</v>
      </c>
      <c r="O10768">
        <v>12</v>
      </c>
      <c r="P10768">
        <v>12</v>
      </c>
      <c r="S10768">
        <v>12</v>
      </c>
      <c r="T10768">
        <v>12</v>
      </c>
      <c r="U10768">
        <v>12</v>
      </c>
    </row>
    <row r="10769" spans="1:21" x14ac:dyDescent="0.25">
      <c r="A10769" t="s">
        <v>39</v>
      </c>
      <c r="B10769">
        <v>4912</v>
      </c>
      <c r="D10769">
        <v>115</v>
      </c>
      <c r="I10769">
        <v>115</v>
      </c>
      <c r="K10769">
        <v>115</v>
      </c>
      <c r="N10769">
        <v>250</v>
      </c>
      <c r="S10769">
        <v>130</v>
      </c>
      <c r="U10769">
        <v>100</v>
      </c>
    </row>
    <row r="10770" spans="1:21" x14ac:dyDescent="0.25">
      <c r="A10770" t="s">
        <v>694</v>
      </c>
      <c r="B10770">
        <v>4912</v>
      </c>
      <c r="D10770">
        <v>100</v>
      </c>
      <c r="I10770">
        <v>100</v>
      </c>
      <c r="K10770">
        <v>100</v>
      </c>
      <c r="N10770">
        <v>100</v>
      </c>
      <c r="S10770">
        <v>100</v>
      </c>
      <c r="U10770">
        <v>100</v>
      </c>
    </row>
    <row r="10771" spans="1:21" x14ac:dyDescent="0.25">
      <c r="A10771" t="s">
        <v>40</v>
      </c>
      <c r="B10771">
        <v>4912</v>
      </c>
      <c r="D10771">
        <v>1</v>
      </c>
      <c r="I10771">
        <v>1</v>
      </c>
      <c r="K10771">
        <v>1</v>
      </c>
      <c r="N10771">
        <v>1</v>
      </c>
      <c r="S10771">
        <v>1</v>
      </c>
      <c r="U10771">
        <v>1</v>
      </c>
    </row>
    <row r="10772" spans="1:21" x14ac:dyDescent="0.25">
      <c r="A10772" t="s">
        <v>41</v>
      </c>
      <c r="B10772">
        <v>4912</v>
      </c>
    </row>
    <row r="10773" spans="1:21" x14ac:dyDescent="0.25">
      <c r="A10773" t="s">
        <v>42</v>
      </c>
      <c r="B10773">
        <v>4912</v>
      </c>
      <c r="E10773">
        <v>40</v>
      </c>
      <c r="J10773">
        <v>40</v>
      </c>
      <c r="O10773">
        <v>40</v>
      </c>
      <c r="T10773">
        <v>30</v>
      </c>
    </row>
    <row r="10774" spans="1:21" x14ac:dyDescent="0.25">
      <c r="A10774" t="s">
        <v>45</v>
      </c>
      <c r="B10774">
        <v>4912</v>
      </c>
      <c r="E10774">
        <v>4</v>
      </c>
      <c r="J10774">
        <v>8</v>
      </c>
      <c r="N10774">
        <v>1</v>
      </c>
      <c r="O10774">
        <v>6</v>
      </c>
      <c r="S10774">
        <v>5</v>
      </c>
      <c r="T10774">
        <v>2</v>
      </c>
    </row>
    <row r="10775" spans="1:21" x14ac:dyDescent="0.25">
      <c r="A10775" t="s">
        <v>46</v>
      </c>
      <c r="B10775">
        <v>4912</v>
      </c>
      <c r="D10775">
        <v>4</v>
      </c>
      <c r="I10775">
        <v>8</v>
      </c>
      <c r="K10775">
        <v>8</v>
      </c>
      <c r="N10775">
        <v>6</v>
      </c>
      <c r="S10775">
        <v>2</v>
      </c>
      <c r="U10775">
        <v>2</v>
      </c>
    </row>
    <row r="10776" spans="1:21" x14ac:dyDescent="0.25">
      <c r="A10776" t="s">
        <v>49</v>
      </c>
      <c r="B10776">
        <v>4912</v>
      </c>
      <c r="D10776">
        <v>6</v>
      </c>
      <c r="E10776">
        <v>6</v>
      </c>
      <c r="F10776">
        <v>4</v>
      </c>
      <c r="I10776">
        <v>6</v>
      </c>
      <c r="J10776">
        <v>6</v>
      </c>
      <c r="K10776">
        <v>6</v>
      </c>
      <c r="N10776">
        <v>6</v>
      </c>
      <c r="O10776">
        <v>6</v>
      </c>
      <c r="P10776">
        <v>4</v>
      </c>
      <c r="S10776">
        <v>6.5</v>
      </c>
      <c r="T10776">
        <v>6</v>
      </c>
      <c r="U10776">
        <v>6</v>
      </c>
    </row>
    <row r="10777" spans="1:21" x14ac:dyDescent="0.25">
      <c r="A10777" t="s">
        <v>695</v>
      </c>
      <c r="B10777">
        <v>4912</v>
      </c>
      <c r="D10777">
        <v>0</v>
      </c>
      <c r="E10777">
        <v>0</v>
      </c>
      <c r="F10777">
        <v>0</v>
      </c>
      <c r="I10777">
        <v>0</v>
      </c>
      <c r="J10777">
        <v>0</v>
      </c>
      <c r="K10777">
        <v>0</v>
      </c>
      <c r="N10777">
        <v>0</v>
      </c>
      <c r="O10777">
        <v>0</v>
      </c>
      <c r="P10777">
        <v>0</v>
      </c>
      <c r="S10777">
        <v>0</v>
      </c>
      <c r="T10777">
        <v>0</v>
      </c>
      <c r="U10777">
        <v>0</v>
      </c>
    </row>
    <row r="10778" spans="1:21" x14ac:dyDescent="0.25">
      <c r="A10778" t="s">
        <v>48</v>
      </c>
      <c r="B10778">
        <v>4912</v>
      </c>
      <c r="D10778">
        <v>1900</v>
      </c>
      <c r="E10778">
        <v>1900</v>
      </c>
      <c r="F10778">
        <v>1900</v>
      </c>
      <c r="I10778">
        <v>1900</v>
      </c>
      <c r="J10778">
        <v>1900</v>
      </c>
      <c r="K10778">
        <v>1900</v>
      </c>
      <c r="N10778">
        <v>1900</v>
      </c>
      <c r="O10778">
        <v>1900</v>
      </c>
      <c r="P10778">
        <v>1900</v>
      </c>
      <c r="S10778">
        <v>1900</v>
      </c>
      <c r="T10778">
        <v>1900</v>
      </c>
      <c r="U10778">
        <v>1900</v>
      </c>
    </row>
    <row r="10779" spans="1:21" x14ac:dyDescent="0.25">
      <c r="A10779" t="s">
        <v>696</v>
      </c>
      <c r="B10779">
        <v>4912</v>
      </c>
      <c r="D10779">
        <v>1770</v>
      </c>
      <c r="E10779">
        <v>1589</v>
      </c>
      <c r="F10779">
        <v>0</v>
      </c>
      <c r="I10779">
        <v>1770</v>
      </c>
      <c r="J10779">
        <v>1863</v>
      </c>
      <c r="K10779">
        <v>1583</v>
      </c>
      <c r="N10779">
        <v>1770</v>
      </c>
      <c r="O10779">
        <v>3522</v>
      </c>
      <c r="P10779">
        <v>0</v>
      </c>
      <c r="S10779">
        <v>1770</v>
      </c>
      <c r="T10779">
        <v>3539</v>
      </c>
      <c r="U10779">
        <v>1583</v>
      </c>
    </row>
    <row r="10780" spans="1:21" x14ac:dyDescent="0.25">
      <c r="A10780" t="s">
        <v>50</v>
      </c>
      <c r="B10780">
        <v>4912</v>
      </c>
      <c r="D10780">
        <v>1405</v>
      </c>
      <c r="E10780">
        <v>1589</v>
      </c>
      <c r="F10780">
        <v>0</v>
      </c>
      <c r="I10780">
        <v>1306</v>
      </c>
      <c r="J10780">
        <v>1863</v>
      </c>
      <c r="K10780">
        <v>1583</v>
      </c>
      <c r="N10780">
        <v>339</v>
      </c>
      <c r="O10780">
        <v>3522</v>
      </c>
      <c r="P10780">
        <v>0</v>
      </c>
      <c r="S10780">
        <v>315</v>
      </c>
      <c r="T10780">
        <v>3539</v>
      </c>
      <c r="U10780">
        <v>1583</v>
      </c>
    </row>
    <row r="10781" spans="1:21" x14ac:dyDescent="0.25">
      <c r="A10781" t="s">
        <v>697</v>
      </c>
      <c r="B10781">
        <v>4912</v>
      </c>
      <c r="D10781">
        <v>1</v>
      </c>
      <c r="E10781">
        <v>1</v>
      </c>
      <c r="F10781">
        <v>1</v>
      </c>
      <c r="I10781">
        <v>1</v>
      </c>
      <c r="J10781">
        <v>1</v>
      </c>
      <c r="K10781">
        <v>1</v>
      </c>
      <c r="N10781">
        <v>1</v>
      </c>
      <c r="O10781">
        <v>1</v>
      </c>
      <c r="P10781">
        <v>1</v>
      </c>
      <c r="S10781">
        <v>1</v>
      </c>
      <c r="T10781">
        <v>1</v>
      </c>
      <c r="U10781">
        <v>1</v>
      </c>
    </row>
    <row r="10782" spans="1:21" x14ac:dyDescent="0.25">
      <c r="A10782" t="s">
        <v>51</v>
      </c>
      <c r="B10782">
        <v>4912</v>
      </c>
      <c r="D10782">
        <v>0</v>
      </c>
      <c r="E10782">
        <v>85</v>
      </c>
      <c r="F10782">
        <v>0</v>
      </c>
      <c r="I10782">
        <v>0</v>
      </c>
      <c r="J10782">
        <v>0</v>
      </c>
      <c r="K10782">
        <v>86</v>
      </c>
      <c r="N10782">
        <v>0</v>
      </c>
      <c r="O10782">
        <v>4</v>
      </c>
      <c r="P10782">
        <v>0</v>
      </c>
      <c r="S10782">
        <v>0</v>
      </c>
      <c r="T10782">
        <v>0</v>
      </c>
      <c r="U10782">
        <v>86</v>
      </c>
    </row>
    <row r="10783" spans="1:21" x14ac:dyDescent="0.25">
      <c r="A10783" t="s">
        <v>53</v>
      </c>
      <c r="B10783">
        <v>4912</v>
      </c>
      <c r="D10783">
        <v>135</v>
      </c>
      <c r="E10783">
        <v>2</v>
      </c>
      <c r="F10783">
        <v>70</v>
      </c>
      <c r="I10783">
        <v>55</v>
      </c>
      <c r="J10783">
        <v>5</v>
      </c>
      <c r="K10783">
        <v>55</v>
      </c>
      <c r="N10783">
        <v>10</v>
      </c>
      <c r="O10783">
        <v>1083</v>
      </c>
      <c r="P10783">
        <v>40</v>
      </c>
      <c r="S10783">
        <v>15</v>
      </c>
      <c r="T10783">
        <v>1120</v>
      </c>
      <c r="U10783">
        <v>20</v>
      </c>
    </row>
    <row r="10784" spans="1:21" x14ac:dyDescent="0.25">
      <c r="A10784" t="s">
        <v>54</v>
      </c>
      <c r="B10784">
        <v>4912</v>
      </c>
      <c r="D10784">
        <v>0</v>
      </c>
      <c r="E10784">
        <v>0</v>
      </c>
      <c r="F10784">
        <v>0</v>
      </c>
      <c r="I10784">
        <v>0</v>
      </c>
      <c r="J10784">
        <v>0</v>
      </c>
      <c r="K10784">
        <v>0</v>
      </c>
      <c r="N10784">
        <v>0</v>
      </c>
      <c r="O10784">
        <v>0</v>
      </c>
      <c r="P10784">
        <v>0</v>
      </c>
      <c r="S10784">
        <v>0</v>
      </c>
      <c r="T10784">
        <v>0</v>
      </c>
      <c r="U10784">
        <v>0</v>
      </c>
    </row>
    <row r="10785" spans="1:21" x14ac:dyDescent="0.25">
      <c r="A10785" t="s">
        <v>55</v>
      </c>
      <c r="B10785">
        <v>4912</v>
      </c>
      <c r="D10785">
        <v>0</v>
      </c>
      <c r="E10785">
        <v>0</v>
      </c>
      <c r="F10785">
        <v>0</v>
      </c>
      <c r="I10785">
        <v>0</v>
      </c>
      <c r="J10785">
        <v>0</v>
      </c>
      <c r="K10785">
        <v>0</v>
      </c>
      <c r="N10785">
        <v>0</v>
      </c>
      <c r="O10785">
        <v>0</v>
      </c>
      <c r="P10785">
        <v>0</v>
      </c>
      <c r="S10785">
        <v>0</v>
      </c>
      <c r="T10785">
        <v>0</v>
      </c>
      <c r="U10785">
        <v>0</v>
      </c>
    </row>
    <row r="10786" spans="1:21" x14ac:dyDescent="0.25">
      <c r="A10786" t="s">
        <v>56</v>
      </c>
      <c r="B10786">
        <v>4912</v>
      </c>
      <c r="D10786">
        <v>0.82</v>
      </c>
      <c r="E10786">
        <v>0.82</v>
      </c>
      <c r="F10786">
        <v>0.82</v>
      </c>
      <c r="I10786">
        <v>0.79</v>
      </c>
      <c r="J10786">
        <v>0.79</v>
      </c>
      <c r="K10786">
        <v>0.79</v>
      </c>
      <c r="N10786">
        <v>0.88</v>
      </c>
      <c r="O10786">
        <v>0.88</v>
      </c>
      <c r="P10786">
        <v>0.88</v>
      </c>
      <c r="S10786">
        <v>0.89</v>
      </c>
      <c r="T10786">
        <v>0.89</v>
      </c>
      <c r="U10786">
        <v>0.89</v>
      </c>
    </row>
    <row r="10787" spans="1:21" x14ac:dyDescent="0.25">
      <c r="A10787" t="s">
        <v>57</v>
      </c>
      <c r="B10787">
        <v>4912</v>
      </c>
      <c r="D10787">
        <v>100</v>
      </c>
      <c r="E10787">
        <v>100</v>
      </c>
      <c r="F10787">
        <v>100</v>
      </c>
      <c r="I10787">
        <v>100</v>
      </c>
      <c r="J10787">
        <v>100</v>
      </c>
      <c r="K10787">
        <v>100</v>
      </c>
      <c r="N10787">
        <v>100</v>
      </c>
      <c r="O10787">
        <v>100</v>
      </c>
      <c r="P10787">
        <v>100</v>
      </c>
      <c r="S10787">
        <v>100</v>
      </c>
      <c r="T10787">
        <v>100</v>
      </c>
      <c r="U10787">
        <v>100</v>
      </c>
    </row>
    <row r="10788" spans="1:21" x14ac:dyDescent="0.25">
      <c r="A10788" t="s">
        <v>58</v>
      </c>
      <c r="B10788">
        <v>4912</v>
      </c>
      <c r="D10788">
        <v>2</v>
      </c>
      <c r="E10788">
        <v>2</v>
      </c>
      <c r="F10788">
        <v>2</v>
      </c>
      <c r="I10788">
        <v>2</v>
      </c>
      <c r="J10788">
        <v>2</v>
      </c>
      <c r="K10788">
        <v>2</v>
      </c>
      <c r="N10788">
        <v>2</v>
      </c>
      <c r="O10788">
        <v>2</v>
      </c>
      <c r="P10788">
        <v>2</v>
      </c>
      <c r="S10788">
        <v>2</v>
      </c>
      <c r="T10788">
        <v>2</v>
      </c>
      <c r="U10788">
        <v>2</v>
      </c>
    </row>
    <row r="10789" spans="1:21" x14ac:dyDescent="0.25">
      <c r="A10789" t="s">
        <v>59</v>
      </c>
      <c r="B10789">
        <v>4912</v>
      </c>
      <c r="D10789">
        <v>0</v>
      </c>
      <c r="E10789">
        <v>0</v>
      </c>
      <c r="F10789">
        <v>0</v>
      </c>
      <c r="I10789">
        <v>0</v>
      </c>
      <c r="J10789">
        <v>0</v>
      </c>
      <c r="K10789">
        <v>0</v>
      </c>
      <c r="N10789">
        <v>0</v>
      </c>
      <c r="O10789">
        <v>0</v>
      </c>
      <c r="P10789">
        <v>0</v>
      </c>
      <c r="S10789">
        <v>0</v>
      </c>
      <c r="T10789">
        <v>0</v>
      </c>
      <c r="U10789">
        <v>0</v>
      </c>
    </row>
    <row r="10790" spans="1:21" x14ac:dyDescent="0.25">
      <c r="A10790" t="s">
        <v>698</v>
      </c>
      <c r="B10790">
        <v>4912</v>
      </c>
      <c r="E10790">
        <v>0</v>
      </c>
      <c r="J10790">
        <v>0</v>
      </c>
      <c r="O10790">
        <v>0</v>
      </c>
      <c r="T10790">
        <v>0</v>
      </c>
    </row>
    <row r="10791" spans="1:21" x14ac:dyDescent="0.25">
      <c r="A10791" t="s">
        <v>677</v>
      </c>
      <c r="B10791">
        <v>4912</v>
      </c>
      <c r="E10791">
        <v>371</v>
      </c>
      <c r="J10791">
        <v>549</v>
      </c>
      <c r="O10791">
        <v>1455</v>
      </c>
      <c r="T10791">
        <v>2683</v>
      </c>
    </row>
    <row r="10792" spans="1:21" x14ac:dyDescent="0.25">
      <c r="A10792" t="s">
        <v>78</v>
      </c>
      <c r="B10792">
        <v>4912</v>
      </c>
      <c r="E10792">
        <v>6.3</v>
      </c>
      <c r="J10792">
        <v>9.4</v>
      </c>
      <c r="O10792">
        <v>24.8</v>
      </c>
      <c r="T10792">
        <v>61</v>
      </c>
    </row>
    <row r="10793" spans="1:21" x14ac:dyDescent="0.25">
      <c r="A10793" t="s">
        <v>699</v>
      </c>
      <c r="B10793">
        <v>4912</v>
      </c>
      <c r="F10793">
        <v>0</v>
      </c>
      <c r="K10793">
        <v>0</v>
      </c>
      <c r="P10793">
        <v>0</v>
      </c>
      <c r="U10793">
        <v>0</v>
      </c>
    </row>
    <row r="10794" spans="1:21" x14ac:dyDescent="0.25">
      <c r="A10794" t="s">
        <v>700</v>
      </c>
      <c r="B10794">
        <v>4912</v>
      </c>
      <c r="D10794">
        <v>0</v>
      </c>
      <c r="E10794">
        <v>0</v>
      </c>
      <c r="F10794">
        <v>1</v>
      </c>
      <c r="I10794">
        <v>0</v>
      </c>
      <c r="J10794">
        <v>0</v>
      </c>
      <c r="K10794">
        <v>1</v>
      </c>
      <c r="N10794">
        <v>0</v>
      </c>
      <c r="O10794">
        <v>0</v>
      </c>
      <c r="P10794">
        <v>1</v>
      </c>
      <c r="S10794">
        <v>0</v>
      </c>
      <c r="T10794">
        <v>0</v>
      </c>
      <c r="U10794">
        <v>1</v>
      </c>
    </row>
    <row r="10795" spans="1:21" x14ac:dyDescent="0.25">
      <c r="A10795" t="s">
        <v>701</v>
      </c>
      <c r="B10795">
        <v>4912</v>
      </c>
      <c r="D10795">
        <v>0</v>
      </c>
      <c r="E10795">
        <v>0</v>
      </c>
      <c r="F10795">
        <v>0</v>
      </c>
      <c r="I10795">
        <v>0</v>
      </c>
      <c r="J10795">
        <v>0</v>
      </c>
      <c r="K10795">
        <v>0</v>
      </c>
      <c r="N10795">
        <v>0</v>
      </c>
      <c r="O10795">
        <v>0</v>
      </c>
      <c r="P10795">
        <v>0</v>
      </c>
      <c r="S10795">
        <v>0</v>
      </c>
      <c r="T10795">
        <v>0</v>
      </c>
      <c r="U10795">
        <v>0</v>
      </c>
    </row>
    <row r="10796" spans="1:21" x14ac:dyDescent="0.25">
      <c r="A10796" t="s">
        <v>52</v>
      </c>
      <c r="B10796">
        <v>4912</v>
      </c>
      <c r="D10796">
        <v>1</v>
      </c>
      <c r="E10796">
        <v>1</v>
      </c>
      <c r="F10796">
        <v>1</v>
      </c>
      <c r="I10796">
        <v>1</v>
      </c>
      <c r="J10796">
        <v>1</v>
      </c>
      <c r="K10796">
        <v>1</v>
      </c>
      <c r="N10796">
        <v>1</v>
      </c>
      <c r="O10796">
        <v>1</v>
      </c>
      <c r="P10796">
        <v>1</v>
      </c>
      <c r="S10796">
        <v>1</v>
      </c>
      <c r="T10796">
        <v>1</v>
      </c>
      <c r="U10796">
        <v>1</v>
      </c>
    </row>
    <row r="10797" spans="1:21" x14ac:dyDescent="0.25">
      <c r="A10797" t="s">
        <v>702</v>
      </c>
      <c r="B10797">
        <v>4912</v>
      </c>
      <c r="D10797">
        <v>15</v>
      </c>
      <c r="E10797">
        <v>60</v>
      </c>
      <c r="F10797">
        <v>9</v>
      </c>
      <c r="I10797">
        <v>15</v>
      </c>
      <c r="J10797">
        <v>60</v>
      </c>
      <c r="K10797">
        <v>9</v>
      </c>
      <c r="N10797">
        <v>15</v>
      </c>
      <c r="O10797">
        <v>60</v>
      </c>
      <c r="P10797">
        <v>9</v>
      </c>
      <c r="S10797">
        <v>15</v>
      </c>
      <c r="T10797">
        <v>60</v>
      </c>
      <c r="U10797">
        <v>9</v>
      </c>
    </row>
    <row r="10798" spans="1:21" x14ac:dyDescent="0.25">
      <c r="A10798" t="s">
        <v>43</v>
      </c>
      <c r="B10798">
        <v>4912</v>
      </c>
      <c r="D10798">
        <v>35</v>
      </c>
      <c r="E10798">
        <v>35</v>
      </c>
      <c r="I10798">
        <v>35</v>
      </c>
      <c r="J10798">
        <v>35</v>
      </c>
      <c r="K10798">
        <v>26</v>
      </c>
      <c r="N10798">
        <v>80</v>
      </c>
      <c r="O10798">
        <v>5</v>
      </c>
      <c r="S10798">
        <v>80</v>
      </c>
      <c r="T10798">
        <v>0</v>
      </c>
      <c r="U10798">
        <v>0</v>
      </c>
    </row>
    <row r="10799" spans="1:21" x14ac:dyDescent="0.25">
      <c r="A10799" t="s">
        <v>44</v>
      </c>
      <c r="B10799">
        <v>4912</v>
      </c>
      <c r="D10799">
        <v>5</v>
      </c>
      <c r="E10799">
        <v>5</v>
      </c>
      <c r="I10799">
        <v>5</v>
      </c>
      <c r="J10799">
        <v>5</v>
      </c>
      <c r="K10799">
        <v>20</v>
      </c>
      <c r="N10799">
        <v>50</v>
      </c>
      <c r="O10799">
        <v>0</v>
      </c>
      <c r="S10799">
        <v>50</v>
      </c>
      <c r="T10799">
        <v>0</v>
      </c>
      <c r="U10799">
        <v>0</v>
      </c>
    </row>
    <row r="10800" spans="1:21" x14ac:dyDescent="0.25">
      <c r="A10800" t="s">
        <v>47</v>
      </c>
      <c r="B10800">
        <v>4912</v>
      </c>
      <c r="D10800">
        <v>4</v>
      </c>
      <c r="E10800">
        <v>4</v>
      </c>
      <c r="I10800">
        <v>8</v>
      </c>
      <c r="J10800">
        <v>8</v>
      </c>
      <c r="K10800">
        <v>8</v>
      </c>
      <c r="N10800">
        <v>1</v>
      </c>
      <c r="O10800">
        <v>6</v>
      </c>
      <c r="S10800">
        <v>5</v>
      </c>
      <c r="T10800">
        <v>2</v>
      </c>
      <c r="U10800">
        <v>2</v>
      </c>
    </row>
    <row r="10801" spans="1:21" x14ac:dyDescent="0.25">
      <c r="A10801" t="s">
        <v>703</v>
      </c>
      <c r="B10801">
        <v>4912</v>
      </c>
      <c r="D10801">
        <v>0</v>
      </c>
      <c r="E10801">
        <v>0</v>
      </c>
      <c r="I10801">
        <v>0</v>
      </c>
      <c r="J10801">
        <v>0</v>
      </c>
      <c r="K10801">
        <v>0</v>
      </c>
      <c r="N10801">
        <v>0</v>
      </c>
      <c r="O10801">
        <v>0</v>
      </c>
      <c r="S10801">
        <v>0</v>
      </c>
      <c r="T10801">
        <v>0</v>
      </c>
      <c r="U10801">
        <v>0</v>
      </c>
    </row>
    <row r="10802" spans="1:21" x14ac:dyDescent="0.25">
      <c r="A10802" t="s">
        <v>704</v>
      </c>
      <c r="B10802">
        <v>4912</v>
      </c>
      <c r="D10802">
        <v>0</v>
      </c>
      <c r="E10802">
        <v>0</v>
      </c>
      <c r="I10802">
        <v>0</v>
      </c>
      <c r="J10802">
        <v>0</v>
      </c>
      <c r="K10802">
        <v>0</v>
      </c>
      <c r="N10802">
        <v>0</v>
      </c>
      <c r="O10802">
        <v>0</v>
      </c>
      <c r="S10802">
        <v>0</v>
      </c>
      <c r="T10802">
        <v>0</v>
      </c>
      <c r="U10802">
        <v>0</v>
      </c>
    </row>
    <row r="10803" spans="1:21" x14ac:dyDescent="0.25">
      <c r="A10803" t="s">
        <v>705</v>
      </c>
      <c r="B10803">
        <v>4912</v>
      </c>
      <c r="D10803">
        <v>0</v>
      </c>
      <c r="E10803">
        <v>0</v>
      </c>
      <c r="I10803">
        <v>0</v>
      </c>
      <c r="J10803">
        <v>0</v>
      </c>
      <c r="K10803">
        <v>0</v>
      </c>
      <c r="N10803">
        <v>0</v>
      </c>
      <c r="O10803">
        <v>0</v>
      </c>
      <c r="S10803">
        <v>0</v>
      </c>
      <c r="T10803">
        <v>0</v>
      </c>
      <c r="U10803">
        <v>0</v>
      </c>
    </row>
    <row r="10804" spans="1:21" x14ac:dyDescent="0.25">
      <c r="A10804" t="s">
        <v>706</v>
      </c>
      <c r="B10804">
        <v>4912</v>
      </c>
      <c r="D10804">
        <v>0</v>
      </c>
      <c r="E10804">
        <v>0</v>
      </c>
      <c r="I10804">
        <v>0</v>
      </c>
      <c r="J10804">
        <v>0</v>
      </c>
      <c r="K10804">
        <v>0</v>
      </c>
      <c r="N10804">
        <v>0</v>
      </c>
      <c r="O10804">
        <v>0</v>
      </c>
      <c r="S10804">
        <v>0</v>
      </c>
      <c r="T10804">
        <v>0</v>
      </c>
      <c r="U10804">
        <v>0</v>
      </c>
    </row>
    <row r="10805" spans="1:21" x14ac:dyDescent="0.25">
      <c r="A10805" t="s">
        <v>707</v>
      </c>
      <c r="B10805">
        <v>4912</v>
      </c>
      <c r="D10805">
        <v>1</v>
      </c>
      <c r="E10805">
        <v>1</v>
      </c>
      <c r="I10805">
        <v>1</v>
      </c>
      <c r="J10805">
        <v>1</v>
      </c>
      <c r="K10805">
        <v>1</v>
      </c>
      <c r="N10805">
        <v>1</v>
      </c>
      <c r="O10805">
        <v>1</v>
      </c>
      <c r="S10805">
        <v>1</v>
      </c>
      <c r="T10805">
        <v>0</v>
      </c>
      <c r="U10805">
        <v>0</v>
      </c>
    </row>
    <row r="10806" spans="1:21" x14ac:dyDescent="0.25">
      <c r="A10806" t="s">
        <v>708</v>
      </c>
      <c r="B10806">
        <v>4912</v>
      </c>
      <c r="D10806">
        <v>5</v>
      </c>
      <c r="E10806">
        <v>5</v>
      </c>
      <c r="I10806">
        <v>5</v>
      </c>
      <c r="J10806">
        <v>5</v>
      </c>
      <c r="K10806">
        <v>20</v>
      </c>
      <c r="N10806">
        <v>50</v>
      </c>
      <c r="O10806">
        <v>0</v>
      </c>
      <c r="S10806">
        <v>50</v>
      </c>
    </row>
    <row r="10807" spans="1:21" x14ac:dyDescent="0.25">
      <c r="A10807" t="s">
        <v>709</v>
      </c>
      <c r="B10807">
        <v>4912</v>
      </c>
      <c r="D10807">
        <v>30</v>
      </c>
      <c r="E10807">
        <v>30</v>
      </c>
      <c r="I10807">
        <v>30</v>
      </c>
      <c r="J10807">
        <v>30</v>
      </c>
      <c r="K10807">
        <v>6</v>
      </c>
      <c r="N10807">
        <v>30</v>
      </c>
      <c r="O10807">
        <v>5</v>
      </c>
      <c r="S10807">
        <v>30</v>
      </c>
    </row>
    <row r="10808" spans="1:21" x14ac:dyDescent="0.25">
      <c r="A10808" t="s">
        <v>710</v>
      </c>
      <c r="B10808">
        <v>4912</v>
      </c>
      <c r="D10808">
        <v>3</v>
      </c>
      <c r="E10808">
        <v>3</v>
      </c>
      <c r="I10808">
        <v>3</v>
      </c>
      <c r="J10808">
        <v>3</v>
      </c>
      <c r="K10808">
        <v>3</v>
      </c>
      <c r="N10808">
        <v>3</v>
      </c>
      <c r="O10808">
        <v>3</v>
      </c>
      <c r="S10808">
        <v>3</v>
      </c>
    </row>
    <row r="10809" spans="1:21" x14ac:dyDescent="0.25">
      <c r="A10809" t="s">
        <v>711</v>
      </c>
      <c r="B10809">
        <v>4912</v>
      </c>
      <c r="D10809">
        <v>0</v>
      </c>
      <c r="E10809">
        <v>0</v>
      </c>
      <c r="I10809">
        <v>0</v>
      </c>
      <c r="J10809">
        <v>0</v>
      </c>
      <c r="K10809">
        <v>0</v>
      </c>
      <c r="N10809">
        <v>0</v>
      </c>
      <c r="O10809">
        <v>0</v>
      </c>
      <c r="S10809">
        <v>0</v>
      </c>
    </row>
    <row r="10810" spans="1:21" x14ac:dyDescent="0.25">
      <c r="A10810" t="s">
        <v>712</v>
      </c>
      <c r="B10810">
        <v>4912</v>
      </c>
      <c r="D10810">
        <v>0</v>
      </c>
      <c r="E10810">
        <v>0</v>
      </c>
      <c r="I10810">
        <v>0</v>
      </c>
      <c r="J10810">
        <v>0</v>
      </c>
      <c r="K10810">
        <v>0</v>
      </c>
      <c r="N10810">
        <v>0</v>
      </c>
      <c r="O10810">
        <v>0</v>
      </c>
      <c r="S10810">
        <v>0</v>
      </c>
    </row>
    <row r="10811" spans="1:21" x14ac:dyDescent="0.25">
      <c r="A10811" t="s">
        <v>713</v>
      </c>
      <c r="B10811">
        <v>4912</v>
      </c>
      <c r="D10811">
        <v>0</v>
      </c>
      <c r="E10811">
        <v>0</v>
      </c>
      <c r="I10811">
        <v>0</v>
      </c>
      <c r="J10811">
        <v>0</v>
      </c>
      <c r="K10811">
        <v>0</v>
      </c>
      <c r="N10811">
        <v>0</v>
      </c>
      <c r="O10811">
        <v>0</v>
      </c>
      <c r="S10811">
        <v>0</v>
      </c>
    </row>
    <row r="10812" spans="1:21" x14ac:dyDescent="0.25">
      <c r="A10812" t="s">
        <v>718</v>
      </c>
      <c r="B10812">
        <v>4912</v>
      </c>
      <c r="E10812">
        <v>0</v>
      </c>
      <c r="J10812">
        <v>0</v>
      </c>
      <c r="O10812">
        <v>0</v>
      </c>
      <c r="T10812">
        <v>0</v>
      </c>
    </row>
    <row r="10813" spans="1:21" x14ac:dyDescent="0.25">
      <c r="A10813" t="s">
        <v>405</v>
      </c>
      <c r="B10813">
        <v>4912</v>
      </c>
      <c r="E10813">
        <v>0</v>
      </c>
    </row>
    <row r="10814" spans="1:21" x14ac:dyDescent="0.25">
      <c r="A10814" t="s">
        <v>719</v>
      </c>
      <c r="B10814">
        <v>4912</v>
      </c>
      <c r="D10814">
        <v>165</v>
      </c>
      <c r="E10814">
        <v>87</v>
      </c>
      <c r="F10814">
        <v>0</v>
      </c>
      <c r="I10814">
        <v>70</v>
      </c>
      <c r="J10814">
        <v>6</v>
      </c>
      <c r="K10814">
        <v>70</v>
      </c>
      <c r="N10814">
        <v>11</v>
      </c>
      <c r="O10814">
        <v>1276</v>
      </c>
      <c r="P10814">
        <v>0</v>
      </c>
      <c r="S10814">
        <v>17</v>
      </c>
      <c r="T10814">
        <v>1258</v>
      </c>
      <c r="U10814">
        <v>22</v>
      </c>
    </row>
    <row r="10815" spans="1:21" x14ac:dyDescent="0.25">
      <c r="A10815" t="s">
        <v>34</v>
      </c>
      <c r="B10815">
        <v>4915</v>
      </c>
      <c r="D10815">
        <v>4900</v>
      </c>
      <c r="E10815">
        <v>4900</v>
      </c>
      <c r="J10815">
        <v>5000</v>
      </c>
      <c r="K10815">
        <v>5000</v>
      </c>
      <c r="N10815">
        <v>285</v>
      </c>
      <c r="P10815">
        <v>285</v>
      </c>
    </row>
    <row r="10816" spans="1:21" x14ac:dyDescent="0.25">
      <c r="A10816" t="s">
        <v>35</v>
      </c>
      <c r="B10816">
        <v>4915</v>
      </c>
      <c r="D10816">
        <v>285</v>
      </c>
      <c r="E10816">
        <v>5000</v>
      </c>
      <c r="J10816">
        <v>4900</v>
      </c>
      <c r="K10816">
        <v>285</v>
      </c>
      <c r="N10816">
        <v>5000</v>
      </c>
      <c r="P10816">
        <v>4900</v>
      </c>
    </row>
    <row r="10817" spans="1:16" x14ac:dyDescent="0.25">
      <c r="A10817" t="s">
        <v>36</v>
      </c>
      <c r="B10817">
        <v>4915</v>
      </c>
      <c r="D10817">
        <v>1</v>
      </c>
      <c r="E10817">
        <v>2</v>
      </c>
      <c r="J10817">
        <v>3</v>
      </c>
      <c r="K10817">
        <v>0</v>
      </c>
      <c r="N10817">
        <v>2</v>
      </c>
      <c r="P10817">
        <v>1</v>
      </c>
    </row>
    <row r="10818" spans="1:16" x14ac:dyDescent="0.25">
      <c r="A10818" t="s">
        <v>37</v>
      </c>
      <c r="B10818">
        <v>4915</v>
      </c>
      <c r="D10818">
        <v>0</v>
      </c>
      <c r="E10818">
        <v>0</v>
      </c>
      <c r="J10818">
        <v>2</v>
      </c>
      <c r="N10818">
        <v>2</v>
      </c>
    </row>
    <row r="10819" spans="1:16" x14ac:dyDescent="0.25">
      <c r="A10819" t="s">
        <v>38</v>
      </c>
      <c r="B10819">
        <v>4915</v>
      </c>
      <c r="D10819">
        <v>12</v>
      </c>
      <c r="E10819">
        <v>12</v>
      </c>
      <c r="J10819">
        <v>12</v>
      </c>
      <c r="K10819">
        <v>12</v>
      </c>
      <c r="N10819">
        <v>12</v>
      </c>
      <c r="P10819">
        <v>12</v>
      </c>
    </row>
    <row r="10820" spans="1:16" x14ac:dyDescent="0.25">
      <c r="A10820" t="s">
        <v>39</v>
      </c>
      <c r="B10820">
        <v>4915</v>
      </c>
      <c r="D10820">
        <v>315</v>
      </c>
    </row>
    <row r="10821" spans="1:16" x14ac:dyDescent="0.25">
      <c r="A10821" t="s">
        <v>694</v>
      </c>
      <c r="B10821">
        <v>4915</v>
      </c>
      <c r="D10821">
        <v>100</v>
      </c>
    </row>
    <row r="10822" spans="1:16" x14ac:dyDescent="0.25">
      <c r="A10822" t="s">
        <v>40</v>
      </c>
      <c r="B10822">
        <v>4915</v>
      </c>
      <c r="D10822">
        <v>1</v>
      </c>
    </row>
    <row r="10823" spans="1:16" x14ac:dyDescent="0.25">
      <c r="A10823" t="s">
        <v>41</v>
      </c>
      <c r="B10823">
        <v>4915</v>
      </c>
    </row>
    <row r="10824" spans="1:16" x14ac:dyDescent="0.25">
      <c r="A10824" t="s">
        <v>42</v>
      </c>
      <c r="B10824">
        <v>4915</v>
      </c>
      <c r="E10824">
        <v>40</v>
      </c>
      <c r="J10824">
        <v>40</v>
      </c>
      <c r="N10824">
        <v>25</v>
      </c>
    </row>
    <row r="10825" spans="1:16" x14ac:dyDescent="0.25">
      <c r="A10825" t="s">
        <v>45</v>
      </c>
      <c r="B10825">
        <v>4915</v>
      </c>
      <c r="D10825">
        <v>7</v>
      </c>
      <c r="E10825">
        <v>4</v>
      </c>
      <c r="J10825">
        <v>8</v>
      </c>
      <c r="N10825">
        <v>6</v>
      </c>
    </row>
    <row r="10826" spans="1:16" x14ac:dyDescent="0.25">
      <c r="A10826" t="s">
        <v>46</v>
      </c>
      <c r="B10826">
        <v>4915</v>
      </c>
      <c r="D10826">
        <v>4</v>
      </c>
      <c r="P10826">
        <v>6</v>
      </c>
    </row>
    <row r="10827" spans="1:16" x14ac:dyDescent="0.25">
      <c r="A10827" t="s">
        <v>49</v>
      </c>
      <c r="B10827">
        <v>4915</v>
      </c>
      <c r="D10827">
        <v>5.9</v>
      </c>
      <c r="E10827">
        <v>6</v>
      </c>
      <c r="J10827">
        <v>6</v>
      </c>
      <c r="K10827">
        <v>4</v>
      </c>
      <c r="N10827">
        <v>5.5</v>
      </c>
      <c r="P10827">
        <v>5.5</v>
      </c>
    </row>
    <row r="10828" spans="1:16" x14ac:dyDescent="0.25">
      <c r="A10828" t="s">
        <v>695</v>
      </c>
      <c r="B10828">
        <v>4915</v>
      </c>
      <c r="D10828">
        <v>0</v>
      </c>
      <c r="E10828">
        <v>0</v>
      </c>
      <c r="J10828">
        <v>0</v>
      </c>
      <c r="K10828">
        <v>0</v>
      </c>
      <c r="N10828">
        <v>0</v>
      </c>
      <c r="P10828">
        <v>0</v>
      </c>
    </row>
    <row r="10829" spans="1:16" x14ac:dyDescent="0.25">
      <c r="A10829" t="s">
        <v>48</v>
      </c>
      <c r="B10829">
        <v>4915</v>
      </c>
      <c r="D10829">
        <v>1900</v>
      </c>
      <c r="E10829">
        <v>1900</v>
      </c>
      <c r="J10829">
        <v>1900</v>
      </c>
      <c r="K10829">
        <v>1900</v>
      </c>
      <c r="N10829">
        <v>1900</v>
      </c>
      <c r="P10829">
        <v>1900</v>
      </c>
    </row>
    <row r="10830" spans="1:16" x14ac:dyDescent="0.25">
      <c r="A10830" t="s">
        <v>696</v>
      </c>
      <c r="B10830">
        <v>4915</v>
      </c>
      <c r="D10830">
        <v>1770</v>
      </c>
      <c r="E10830">
        <v>3539</v>
      </c>
      <c r="J10830">
        <v>4865</v>
      </c>
      <c r="K10830">
        <v>0</v>
      </c>
      <c r="N10830">
        <v>3166</v>
      </c>
      <c r="P10830">
        <v>1441</v>
      </c>
    </row>
    <row r="10831" spans="1:16" x14ac:dyDescent="0.25">
      <c r="A10831" t="s">
        <v>50</v>
      </c>
      <c r="B10831">
        <v>4915</v>
      </c>
      <c r="D10831">
        <v>895</v>
      </c>
      <c r="E10831">
        <v>3539</v>
      </c>
      <c r="J10831">
        <v>4865</v>
      </c>
      <c r="K10831">
        <v>0</v>
      </c>
      <c r="N10831">
        <v>3166</v>
      </c>
      <c r="P10831">
        <v>1417</v>
      </c>
    </row>
    <row r="10832" spans="1:16" x14ac:dyDescent="0.25">
      <c r="A10832" t="s">
        <v>697</v>
      </c>
      <c r="B10832">
        <v>4915</v>
      </c>
      <c r="D10832">
        <v>1</v>
      </c>
      <c r="E10832">
        <v>1</v>
      </c>
      <c r="J10832">
        <v>1</v>
      </c>
      <c r="K10832">
        <v>1</v>
      </c>
      <c r="N10832">
        <v>1</v>
      </c>
      <c r="P10832">
        <v>1</v>
      </c>
    </row>
    <row r="10833" spans="1:16" x14ac:dyDescent="0.25">
      <c r="A10833" t="s">
        <v>51</v>
      </c>
      <c r="B10833">
        <v>4915</v>
      </c>
      <c r="D10833">
        <v>0</v>
      </c>
      <c r="E10833">
        <v>0</v>
      </c>
      <c r="J10833">
        <v>80</v>
      </c>
      <c r="K10833">
        <v>0</v>
      </c>
      <c r="N10833">
        <v>72</v>
      </c>
      <c r="P10833">
        <v>71</v>
      </c>
    </row>
    <row r="10834" spans="1:16" x14ac:dyDescent="0.25">
      <c r="A10834" t="s">
        <v>53</v>
      </c>
      <c r="B10834">
        <v>4915</v>
      </c>
      <c r="D10834">
        <v>396</v>
      </c>
      <c r="E10834">
        <v>272</v>
      </c>
      <c r="J10834">
        <v>214</v>
      </c>
      <c r="K10834">
        <v>74</v>
      </c>
      <c r="N10834">
        <v>34</v>
      </c>
      <c r="P10834">
        <v>132</v>
      </c>
    </row>
    <row r="10835" spans="1:16" x14ac:dyDescent="0.25">
      <c r="A10835" t="s">
        <v>54</v>
      </c>
      <c r="B10835">
        <v>4915</v>
      </c>
      <c r="D10835">
        <v>1</v>
      </c>
      <c r="E10835">
        <v>0</v>
      </c>
      <c r="J10835">
        <v>0</v>
      </c>
      <c r="K10835">
        <v>1</v>
      </c>
      <c r="N10835">
        <v>0</v>
      </c>
      <c r="P10835">
        <v>4</v>
      </c>
    </row>
    <row r="10836" spans="1:16" x14ac:dyDescent="0.25">
      <c r="A10836" t="s">
        <v>55</v>
      </c>
      <c r="B10836">
        <v>4915</v>
      </c>
      <c r="D10836">
        <v>0</v>
      </c>
      <c r="E10836">
        <v>0</v>
      </c>
      <c r="J10836">
        <v>0</v>
      </c>
      <c r="K10836">
        <v>0</v>
      </c>
      <c r="N10836">
        <v>0</v>
      </c>
      <c r="P10836">
        <v>0</v>
      </c>
    </row>
    <row r="10837" spans="1:16" x14ac:dyDescent="0.25">
      <c r="A10837" t="s">
        <v>56</v>
      </c>
      <c r="B10837">
        <v>4915</v>
      </c>
      <c r="D10837">
        <v>0.92</v>
      </c>
      <c r="E10837">
        <v>0.92</v>
      </c>
      <c r="J10837">
        <v>0.92</v>
      </c>
      <c r="K10837">
        <v>0.92</v>
      </c>
      <c r="N10837">
        <v>0.92</v>
      </c>
      <c r="P10837">
        <v>0.92</v>
      </c>
    </row>
    <row r="10838" spans="1:16" x14ac:dyDescent="0.25">
      <c r="A10838" t="s">
        <v>57</v>
      </c>
      <c r="B10838">
        <v>4915</v>
      </c>
      <c r="D10838">
        <v>100</v>
      </c>
      <c r="E10838">
        <v>100</v>
      </c>
      <c r="J10838">
        <v>100</v>
      </c>
      <c r="K10838">
        <v>100</v>
      </c>
      <c r="N10838">
        <v>100</v>
      </c>
      <c r="P10838">
        <v>100</v>
      </c>
    </row>
    <row r="10839" spans="1:16" x14ac:dyDescent="0.25">
      <c r="A10839" t="s">
        <v>58</v>
      </c>
      <c r="B10839">
        <v>4915</v>
      </c>
      <c r="D10839">
        <v>2</v>
      </c>
      <c r="E10839">
        <v>2</v>
      </c>
      <c r="J10839">
        <v>2</v>
      </c>
      <c r="K10839">
        <v>2</v>
      </c>
      <c r="N10839">
        <v>2</v>
      </c>
      <c r="P10839">
        <v>2</v>
      </c>
    </row>
    <row r="10840" spans="1:16" x14ac:dyDescent="0.25">
      <c r="A10840" t="s">
        <v>59</v>
      </c>
      <c r="B10840">
        <v>4915</v>
      </c>
      <c r="D10840">
        <v>0</v>
      </c>
      <c r="E10840">
        <v>0</v>
      </c>
      <c r="J10840">
        <v>0</v>
      </c>
      <c r="K10840">
        <v>0</v>
      </c>
      <c r="N10840">
        <v>0</v>
      </c>
      <c r="P10840">
        <v>0</v>
      </c>
    </row>
    <row r="10841" spans="1:16" x14ac:dyDescent="0.25">
      <c r="A10841" t="s">
        <v>698</v>
      </c>
      <c r="B10841">
        <v>4915</v>
      </c>
      <c r="E10841">
        <v>0</v>
      </c>
      <c r="J10841">
        <v>0</v>
      </c>
      <c r="N10841">
        <v>0</v>
      </c>
    </row>
    <row r="10842" spans="1:16" x14ac:dyDescent="0.25">
      <c r="A10842" t="s">
        <v>677</v>
      </c>
      <c r="B10842">
        <v>4915</v>
      </c>
      <c r="E10842">
        <v>1323</v>
      </c>
      <c r="J10842">
        <v>3904</v>
      </c>
      <c r="N10842" t="s">
        <v>865</v>
      </c>
    </row>
    <row r="10843" spans="1:16" x14ac:dyDescent="0.25">
      <c r="A10843" t="s">
        <v>78</v>
      </c>
      <c r="B10843">
        <v>4915</v>
      </c>
      <c r="E10843">
        <v>22.6</v>
      </c>
      <c r="J10843">
        <v>66.5</v>
      </c>
      <c r="N10843">
        <v>2.7</v>
      </c>
    </row>
    <row r="10844" spans="1:16" x14ac:dyDescent="0.25">
      <c r="A10844" t="s">
        <v>699</v>
      </c>
      <c r="B10844">
        <v>4915</v>
      </c>
      <c r="E10844">
        <v>0</v>
      </c>
      <c r="K10844">
        <v>0</v>
      </c>
      <c r="P10844">
        <v>0</v>
      </c>
    </row>
    <row r="10845" spans="1:16" x14ac:dyDescent="0.25">
      <c r="A10845" t="s">
        <v>700</v>
      </c>
      <c r="B10845">
        <v>4915</v>
      </c>
      <c r="D10845">
        <v>0</v>
      </c>
      <c r="E10845">
        <v>0</v>
      </c>
      <c r="J10845">
        <v>0</v>
      </c>
      <c r="K10845">
        <v>1</v>
      </c>
      <c r="N10845">
        <v>0</v>
      </c>
      <c r="P10845">
        <v>1</v>
      </c>
    </row>
    <row r="10846" spans="1:16" x14ac:dyDescent="0.25">
      <c r="A10846" t="s">
        <v>701</v>
      </c>
      <c r="B10846">
        <v>4915</v>
      </c>
      <c r="D10846">
        <v>0</v>
      </c>
      <c r="E10846">
        <v>0</v>
      </c>
      <c r="J10846">
        <v>0</v>
      </c>
      <c r="K10846">
        <v>0</v>
      </c>
      <c r="N10846">
        <v>0</v>
      </c>
      <c r="P10846">
        <v>0</v>
      </c>
    </row>
    <row r="10847" spans="1:16" x14ac:dyDescent="0.25">
      <c r="A10847" t="s">
        <v>52</v>
      </c>
      <c r="B10847">
        <v>4915</v>
      </c>
      <c r="D10847">
        <v>1</v>
      </c>
      <c r="E10847">
        <v>1</v>
      </c>
      <c r="J10847">
        <v>1</v>
      </c>
      <c r="K10847">
        <v>1</v>
      </c>
      <c r="N10847">
        <v>1</v>
      </c>
      <c r="P10847">
        <v>1</v>
      </c>
    </row>
    <row r="10848" spans="1:16" x14ac:dyDescent="0.25">
      <c r="A10848" t="s">
        <v>702</v>
      </c>
      <c r="B10848">
        <v>4915</v>
      </c>
      <c r="D10848">
        <v>15</v>
      </c>
      <c r="E10848">
        <v>60</v>
      </c>
      <c r="J10848">
        <v>60</v>
      </c>
      <c r="K10848">
        <v>9</v>
      </c>
      <c r="N10848">
        <v>15</v>
      </c>
      <c r="P10848">
        <v>9</v>
      </c>
    </row>
    <row r="10849" spans="1:16" x14ac:dyDescent="0.25">
      <c r="A10849" t="s">
        <v>43</v>
      </c>
      <c r="B10849">
        <v>4915</v>
      </c>
      <c r="D10849">
        <v>80</v>
      </c>
      <c r="E10849">
        <v>0</v>
      </c>
      <c r="J10849">
        <v>0</v>
      </c>
      <c r="N10849">
        <v>35</v>
      </c>
      <c r="P10849">
        <v>35</v>
      </c>
    </row>
    <row r="10850" spans="1:16" x14ac:dyDescent="0.25">
      <c r="A10850" t="s">
        <v>44</v>
      </c>
      <c r="B10850">
        <v>4915</v>
      </c>
      <c r="D10850">
        <v>50</v>
      </c>
      <c r="E10850">
        <v>0</v>
      </c>
      <c r="J10850">
        <v>0</v>
      </c>
      <c r="N10850">
        <v>5</v>
      </c>
      <c r="P10850">
        <v>5</v>
      </c>
    </row>
    <row r="10851" spans="1:16" x14ac:dyDescent="0.25">
      <c r="A10851" t="s">
        <v>47</v>
      </c>
      <c r="B10851">
        <v>4915</v>
      </c>
      <c r="D10851">
        <v>7</v>
      </c>
      <c r="E10851">
        <v>4</v>
      </c>
      <c r="J10851">
        <v>8</v>
      </c>
      <c r="N10851">
        <v>6</v>
      </c>
      <c r="P10851">
        <v>6</v>
      </c>
    </row>
    <row r="10852" spans="1:16" x14ac:dyDescent="0.25">
      <c r="A10852" t="s">
        <v>703</v>
      </c>
      <c r="B10852">
        <v>4915</v>
      </c>
      <c r="D10852">
        <v>0</v>
      </c>
      <c r="E10852">
        <v>0</v>
      </c>
      <c r="J10852">
        <v>0</v>
      </c>
      <c r="N10852">
        <v>0</v>
      </c>
      <c r="P10852">
        <v>0</v>
      </c>
    </row>
    <row r="10853" spans="1:16" x14ac:dyDescent="0.25">
      <c r="A10853" t="s">
        <v>704</v>
      </c>
      <c r="B10853">
        <v>4915</v>
      </c>
      <c r="D10853">
        <v>0</v>
      </c>
      <c r="E10853">
        <v>0</v>
      </c>
      <c r="J10853">
        <v>0</v>
      </c>
      <c r="N10853">
        <v>0</v>
      </c>
      <c r="P10853">
        <v>0</v>
      </c>
    </row>
    <row r="10854" spans="1:16" x14ac:dyDescent="0.25">
      <c r="A10854" t="s">
        <v>705</v>
      </c>
      <c r="B10854">
        <v>4915</v>
      </c>
      <c r="D10854">
        <v>0</v>
      </c>
      <c r="E10854">
        <v>0</v>
      </c>
      <c r="J10854">
        <v>0</v>
      </c>
      <c r="N10854">
        <v>0</v>
      </c>
      <c r="P10854">
        <v>0</v>
      </c>
    </row>
    <row r="10855" spans="1:16" x14ac:dyDescent="0.25">
      <c r="A10855" t="s">
        <v>706</v>
      </c>
      <c r="B10855">
        <v>4915</v>
      </c>
      <c r="D10855">
        <v>0</v>
      </c>
      <c r="E10855">
        <v>0</v>
      </c>
      <c r="J10855">
        <v>0</v>
      </c>
      <c r="N10855">
        <v>0</v>
      </c>
      <c r="P10855">
        <v>0</v>
      </c>
    </row>
    <row r="10856" spans="1:16" x14ac:dyDescent="0.25">
      <c r="A10856" t="s">
        <v>707</v>
      </c>
      <c r="B10856">
        <v>4915</v>
      </c>
      <c r="D10856">
        <v>1</v>
      </c>
      <c r="E10856">
        <v>0</v>
      </c>
      <c r="J10856">
        <v>0</v>
      </c>
      <c r="N10856">
        <v>1</v>
      </c>
      <c r="P10856">
        <v>1</v>
      </c>
    </row>
    <row r="10857" spans="1:16" x14ac:dyDescent="0.25">
      <c r="A10857" t="s">
        <v>708</v>
      </c>
      <c r="B10857">
        <v>4915</v>
      </c>
      <c r="D10857">
        <v>50</v>
      </c>
      <c r="N10857">
        <v>5</v>
      </c>
      <c r="P10857">
        <v>5</v>
      </c>
    </row>
    <row r="10858" spans="1:16" x14ac:dyDescent="0.25">
      <c r="A10858" t="s">
        <v>709</v>
      </c>
      <c r="B10858">
        <v>4915</v>
      </c>
      <c r="D10858">
        <v>30</v>
      </c>
      <c r="N10858">
        <v>30</v>
      </c>
      <c r="P10858">
        <v>30</v>
      </c>
    </row>
    <row r="10859" spans="1:16" x14ac:dyDescent="0.25">
      <c r="A10859" t="s">
        <v>710</v>
      </c>
      <c r="B10859">
        <v>4915</v>
      </c>
      <c r="D10859">
        <v>3</v>
      </c>
      <c r="N10859">
        <v>3</v>
      </c>
      <c r="P10859">
        <v>3</v>
      </c>
    </row>
    <row r="10860" spans="1:16" x14ac:dyDescent="0.25">
      <c r="A10860" t="s">
        <v>711</v>
      </c>
      <c r="B10860">
        <v>4915</v>
      </c>
      <c r="D10860">
        <v>0</v>
      </c>
      <c r="N10860">
        <v>0</v>
      </c>
      <c r="P10860">
        <v>0</v>
      </c>
    </row>
    <row r="10861" spans="1:16" x14ac:dyDescent="0.25">
      <c r="A10861" t="s">
        <v>712</v>
      </c>
      <c r="B10861">
        <v>4915</v>
      </c>
      <c r="D10861">
        <v>0</v>
      </c>
      <c r="N10861">
        <v>0</v>
      </c>
      <c r="P10861">
        <v>0</v>
      </c>
    </row>
    <row r="10862" spans="1:16" x14ac:dyDescent="0.25">
      <c r="A10862" t="s">
        <v>713</v>
      </c>
      <c r="B10862">
        <v>4915</v>
      </c>
      <c r="D10862">
        <v>0</v>
      </c>
      <c r="N10862">
        <v>0</v>
      </c>
      <c r="P10862">
        <v>0</v>
      </c>
    </row>
    <row r="10863" spans="1:16" x14ac:dyDescent="0.25">
      <c r="A10863" t="s">
        <v>718</v>
      </c>
      <c r="B10863">
        <v>4915</v>
      </c>
      <c r="E10863">
        <v>0</v>
      </c>
      <c r="J10863">
        <v>0</v>
      </c>
      <c r="N10863">
        <v>0</v>
      </c>
    </row>
    <row r="10864" spans="1:16" x14ac:dyDescent="0.25">
      <c r="A10864" t="s">
        <v>405</v>
      </c>
      <c r="B10864">
        <v>4915</v>
      </c>
      <c r="E10864">
        <v>0</v>
      </c>
    </row>
    <row r="10865" spans="1:21" x14ac:dyDescent="0.25">
      <c r="A10865" t="s">
        <v>742</v>
      </c>
      <c r="B10865">
        <v>4915</v>
      </c>
      <c r="P10865">
        <v>50</v>
      </c>
    </row>
    <row r="10866" spans="1:21" x14ac:dyDescent="0.25">
      <c r="A10866" t="s">
        <v>719</v>
      </c>
      <c r="B10866">
        <v>4915</v>
      </c>
      <c r="D10866">
        <v>430</v>
      </c>
      <c r="E10866">
        <v>296</v>
      </c>
      <c r="J10866">
        <v>313</v>
      </c>
      <c r="K10866">
        <v>0</v>
      </c>
      <c r="N10866">
        <v>109</v>
      </c>
      <c r="P10866">
        <v>71</v>
      </c>
    </row>
    <row r="10867" spans="1:21" x14ac:dyDescent="0.25">
      <c r="A10867" t="s">
        <v>34</v>
      </c>
      <c r="B10867">
        <v>4919</v>
      </c>
      <c r="D10867">
        <v>55</v>
      </c>
      <c r="E10867">
        <v>55</v>
      </c>
      <c r="F10867">
        <v>55</v>
      </c>
      <c r="I10867">
        <v>60</v>
      </c>
      <c r="J10867">
        <v>60</v>
      </c>
      <c r="K10867">
        <v>60</v>
      </c>
      <c r="N10867">
        <v>4920</v>
      </c>
      <c r="O10867">
        <v>4920</v>
      </c>
      <c r="P10867">
        <v>4920</v>
      </c>
      <c r="S10867">
        <v>4912</v>
      </c>
      <c r="T10867">
        <v>4912</v>
      </c>
      <c r="U10867">
        <v>4912</v>
      </c>
    </row>
    <row r="10868" spans="1:21" x14ac:dyDescent="0.25">
      <c r="A10868" t="s">
        <v>35</v>
      </c>
      <c r="B10868">
        <v>4919</v>
      </c>
      <c r="D10868">
        <v>4920</v>
      </c>
      <c r="E10868">
        <v>60</v>
      </c>
      <c r="F10868">
        <v>4912</v>
      </c>
      <c r="I10868">
        <v>4912</v>
      </c>
      <c r="J10868">
        <v>55</v>
      </c>
      <c r="K10868">
        <v>4920</v>
      </c>
      <c r="N10868">
        <v>60</v>
      </c>
      <c r="O10868">
        <v>4912</v>
      </c>
      <c r="P10868">
        <v>55</v>
      </c>
      <c r="S10868">
        <v>55</v>
      </c>
      <c r="T10868">
        <v>4920</v>
      </c>
      <c r="U10868">
        <v>60</v>
      </c>
    </row>
    <row r="10869" spans="1:21" x14ac:dyDescent="0.25">
      <c r="A10869" t="s">
        <v>36</v>
      </c>
      <c r="B10869">
        <v>4919</v>
      </c>
      <c r="D10869">
        <v>0</v>
      </c>
      <c r="E10869">
        <v>0</v>
      </c>
      <c r="F10869">
        <v>1</v>
      </c>
      <c r="I10869">
        <v>0</v>
      </c>
      <c r="J10869">
        <v>0</v>
      </c>
      <c r="K10869">
        <v>0</v>
      </c>
      <c r="N10869">
        <v>0</v>
      </c>
      <c r="O10869">
        <v>2</v>
      </c>
      <c r="P10869">
        <v>0</v>
      </c>
      <c r="S10869">
        <v>0</v>
      </c>
      <c r="T10869">
        <v>4</v>
      </c>
      <c r="U10869">
        <v>1</v>
      </c>
    </row>
    <row r="10870" spans="1:21" x14ac:dyDescent="0.25">
      <c r="A10870" t="s">
        <v>37</v>
      </c>
      <c r="B10870">
        <v>4919</v>
      </c>
      <c r="D10870">
        <v>0</v>
      </c>
      <c r="E10870">
        <v>0</v>
      </c>
      <c r="I10870">
        <v>0</v>
      </c>
      <c r="J10870">
        <v>0</v>
      </c>
      <c r="N10870">
        <v>0</v>
      </c>
      <c r="O10870">
        <v>0</v>
      </c>
      <c r="S10870">
        <v>0</v>
      </c>
      <c r="T10870">
        <v>0</v>
      </c>
    </row>
    <row r="10871" spans="1:21" x14ac:dyDescent="0.25">
      <c r="A10871" t="s">
        <v>38</v>
      </c>
      <c r="B10871">
        <v>4919</v>
      </c>
      <c r="D10871">
        <v>12</v>
      </c>
      <c r="E10871">
        <v>12</v>
      </c>
      <c r="F10871">
        <v>12</v>
      </c>
      <c r="I10871">
        <v>12</v>
      </c>
      <c r="J10871">
        <v>12</v>
      </c>
      <c r="K10871">
        <v>12</v>
      </c>
      <c r="N10871">
        <v>12</v>
      </c>
      <c r="O10871">
        <v>12</v>
      </c>
      <c r="P10871">
        <v>12</v>
      </c>
      <c r="S10871">
        <v>12</v>
      </c>
      <c r="T10871">
        <v>12</v>
      </c>
      <c r="U10871">
        <v>12</v>
      </c>
    </row>
    <row r="10872" spans="1:21" x14ac:dyDescent="0.25">
      <c r="A10872" t="s">
        <v>39</v>
      </c>
      <c r="B10872">
        <v>4919</v>
      </c>
      <c r="S10872">
        <v>350</v>
      </c>
    </row>
    <row r="10873" spans="1:21" x14ac:dyDescent="0.25">
      <c r="A10873" t="s">
        <v>694</v>
      </c>
      <c r="B10873">
        <v>4919</v>
      </c>
      <c r="S10873">
        <v>100</v>
      </c>
    </row>
    <row r="10874" spans="1:21" x14ac:dyDescent="0.25">
      <c r="A10874" t="s">
        <v>40</v>
      </c>
      <c r="B10874">
        <v>4919</v>
      </c>
      <c r="S10874">
        <v>2</v>
      </c>
    </row>
    <row r="10875" spans="1:21" x14ac:dyDescent="0.25">
      <c r="A10875" t="s">
        <v>41</v>
      </c>
      <c r="B10875">
        <v>4919</v>
      </c>
    </row>
    <row r="10876" spans="1:21" x14ac:dyDescent="0.25">
      <c r="A10876" t="s">
        <v>42</v>
      </c>
      <c r="B10876">
        <v>4919</v>
      </c>
      <c r="E10876">
        <v>40</v>
      </c>
      <c r="J10876">
        <v>40</v>
      </c>
      <c r="O10876">
        <v>40</v>
      </c>
      <c r="T10876">
        <v>40</v>
      </c>
    </row>
    <row r="10877" spans="1:21" x14ac:dyDescent="0.25">
      <c r="A10877" t="s">
        <v>876</v>
      </c>
      <c r="B10877">
        <v>4919</v>
      </c>
      <c r="E10877">
        <v>0</v>
      </c>
      <c r="J10877">
        <v>1</v>
      </c>
      <c r="O10877">
        <v>0</v>
      </c>
      <c r="T10877">
        <v>0</v>
      </c>
    </row>
    <row r="10878" spans="1:21" x14ac:dyDescent="0.25">
      <c r="A10878" t="s">
        <v>48</v>
      </c>
      <c r="B10878">
        <v>4919</v>
      </c>
      <c r="D10878">
        <v>1900</v>
      </c>
      <c r="E10878">
        <v>1900</v>
      </c>
      <c r="F10878">
        <v>1900</v>
      </c>
      <c r="I10878">
        <v>1900</v>
      </c>
      <c r="J10878">
        <v>1900</v>
      </c>
      <c r="K10878">
        <v>1900</v>
      </c>
      <c r="N10878">
        <v>1900</v>
      </c>
      <c r="O10878">
        <v>1900</v>
      </c>
      <c r="P10878">
        <v>1900</v>
      </c>
      <c r="S10878">
        <v>1900</v>
      </c>
      <c r="T10878">
        <v>1900</v>
      </c>
      <c r="U10878">
        <v>1900</v>
      </c>
    </row>
    <row r="10879" spans="1:21" x14ac:dyDescent="0.25">
      <c r="A10879" t="s">
        <v>696</v>
      </c>
      <c r="B10879">
        <v>4919</v>
      </c>
      <c r="D10879">
        <v>0</v>
      </c>
      <c r="E10879">
        <v>0</v>
      </c>
      <c r="F10879">
        <v>1611</v>
      </c>
      <c r="I10879">
        <v>0</v>
      </c>
      <c r="J10879">
        <v>0</v>
      </c>
      <c r="K10879">
        <v>0</v>
      </c>
      <c r="N10879">
        <v>0</v>
      </c>
      <c r="O10879">
        <v>3539</v>
      </c>
      <c r="P10879">
        <v>0</v>
      </c>
      <c r="S10879">
        <v>0</v>
      </c>
      <c r="T10879">
        <v>6408</v>
      </c>
      <c r="U10879">
        <v>1583</v>
      </c>
    </row>
    <row r="10880" spans="1:21" x14ac:dyDescent="0.25">
      <c r="A10880" t="s">
        <v>50</v>
      </c>
      <c r="B10880">
        <v>4919</v>
      </c>
      <c r="D10880">
        <v>0</v>
      </c>
      <c r="E10880">
        <v>0</v>
      </c>
      <c r="F10880">
        <v>1611</v>
      </c>
      <c r="I10880">
        <v>0</v>
      </c>
      <c r="J10880">
        <v>0</v>
      </c>
      <c r="K10880">
        <v>0</v>
      </c>
      <c r="N10880">
        <v>0</v>
      </c>
      <c r="O10880">
        <v>3539</v>
      </c>
      <c r="P10880">
        <v>0</v>
      </c>
      <c r="S10880">
        <v>0</v>
      </c>
      <c r="T10880">
        <v>6408</v>
      </c>
      <c r="U10880">
        <v>1583</v>
      </c>
    </row>
    <row r="10881" spans="1:21" x14ac:dyDescent="0.25">
      <c r="A10881" t="s">
        <v>697</v>
      </c>
      <c r="B10881">
        <v>4919</v>
      </c>
      <c r="D10881">
        <v>1</v>
      </c>
      <c r="E10881">
        <v>1</v>
      </c>
      <c r="F10881">
        <v>1</v>
      </c>
      <c r="I10881">
        <v>1</v>
      </c>
      <c r="J10881">
        <v>1</v>
      </c>
      <c r="K10881">
        <v>1</v>
      </c>
      <c r="N10881">
        <v>1</v>
      </c>
      <c r="O10881">
        <v>1</v>
      </c>
      <c r="P10881">
        <v>1</v>
      </c>
      <c r="S10881">
        <v>1</v>
      </c>
      <c r="T10881">
        <v>1</v>
      </c>
      <c r="U10881">
        <v>1</v>
      </c>
    </row>
    <row r="10882" spans="1:21" x14ac:dyDescent="0.25">
      <c r="A10882" t="s">
        <v>51</v>
      </c>
      <c r="B10882">
        <v>4919</v>
      </c>
      <c r="D10882">
        <v>0</v>
      </c>
      <c r="E10882">
        <v>0</v>
      </c>
      <c r="F10882">
        <v>711</v>
      </c>
      <c r="I10882">
        <v>0</v>
      </c>
      <c r="J10882">
        <v>0</v>
      </c>
      <c r="K10882">
        <v>0</v>
      </c>
      <c r="N10882">
        <v>0</v>
      </c>
      <c r="O10882">
        <v>0</v>
      </c>
      <c r="P10882">
        <v>0</v>
      </c>
      <c r="S10882">
        <v>0</v>
      </c>
      <c r="T10882">
        <v>0</v>
      </c>
      <c r="U10882">
        <v>1091</v>
      </c>
    </row>
    <row r="10883" spans="1:21" x14ac:dyDescent="0.25">
      <c r="A10883" t="s">
        <v>53</v>
      </c>
      <c r="B10883">
        <v>4919</v>
      </c>
      <c r="D10883">
        <v>0</v>
      </c>
      <c r="E10883">
        <v>0</v>
      </c>
      <c r="F10883">
        <v>263</v>
      </c>
      <c r="I10883">
        <v>0</v>
      </c>
      <c r="J10883">
        <v>0</v>
      </c>
      <c r="K10883">
        <v>0</v>
      </c>
      <c r="N10883">
        <v>0</v>
      </c>
      <c r="O10883">
        <v>870</v>
      </c>
      <c r="P10883">
        <v>0</v>
      </c>
      <c r="S10883">
        <v>0</v>
      </c>
      <c r="T10883">
        <v>1023</v>
      </c>
      <c r="U10883">
        <v>287</v>
      </c>
    </row>
    <row r="10884" spans="1:21" x14ac:dyDescent="0.25">
      <c r="A10884" t="s">
        <v>54</v>
      </c>
      <c r="B10884">
        <v>4919</v>
      </c>
      <c r="D10884">
        <v>0</v>
      </c>
      <c r="E10884">
        <v>0</v>
      </c>
      <c r="F10884">
        <v>0</v>
      </c>
      <c r="I10884">
        <v>0</v>
      </c>
      <c r="J10884">
        <v>0</v>
      </c>
      <c r="K10884">
        <v>0</v>
      </c>
      <c r="N10884">
        <v>0</v>
      </c>
      <c r="O10884">
        <v>0</v>
      </c>
      <c r="P10884">
        <v>0</v>
      </c>
      <c r="S10884">
        <v>0</v>
      </c>
      <c r="T10884">
        <v>0</v>
      </c>
      <c r="U10884">
        <v>0</v>
      </c>
    </row>
    <row r="10885" spans="1:21" x14ac:dyDescent="0.25">
      <c r="A10885" t="s">
        <v>55</v>
      </c>
      <c r="B10885">
        <v>4919</v>
      </c>
      <c r="D10885">
        <v>0</v>
      </c>
      <c r="E10885">
        <v>0</v>
      </c>
      <c r="F10885">
        <v>0</v>
      </c>
      <c r="I10885">
        <v>0</v>
      </c>
      <c r="J10885">
        <v>0</v>
      </c>
      <c r="K10885">
        <v>0</v>
      </c>
      <c r="N10885">
        <v>0</v>
      </c>
      <c r="O10885">
        <v>0</v>
      </c>
      <c r="P10885">
        <v>0</v>
      </c>
      <c r="S10885">
        <v>0</v>
      </c>
      <c r="T10885">
        <v>0</v>
      </c>
      <c r="U10885">
        <v>0</v>
      </c>
    </row>
    <row r="10886" spans="1:21" x14ac:dyDescent="0.25">
      <c r="A10886" t="s">
        <v>56</v>
      </c>
      <c r="B10886">
        <v>4919</v>
      </c>
      <c r="D10886">
        <v>0.9</v>
      </c>
      <c r="E10886">
        <v>0.9</v>
      </c>
      <c r="F10886">
        <v>0.92</v>
      </c>
      <c r="I10886">
        <v>0.92</v>
      </c>
      <c r="J10886">
        <v>0.9</v>
      </c>
      <c r="K10886">
        <v>0.9</v>
      </c>
      <c r="N10886">
        <v>0.9</v>
      </c>
      <c r="O10886">
        <v>0.92</v>
      </c>
      <c r="P10886">
        <v>0.9</v>
      </c>
      <c r="S10886">
        <v>0.92</v>
      </c>
      <c r="T10886">
        <v>0.92</v>
      </c>
      <c r="U10886">
        <v>0.92</v>
      </c>
    </row>
    <row r="10887" spans="1:21" x14ac:dyDescent="0.25">
      <c r="A10887" t="s">
        <v>57</v>
      </c>
      <c r="B10887">
        <v>4919</v>
      </c>
      <c r="D10887">
        <v>100</v>
      </c>
      <c r="E10887">
        <v>100</v>
      </c>
      <c r="F10887">
        <v>100</v>
      </c>
      <c r="I10887">
        <v>100</v>
      </c>
      <c r="J10887">
        <v>100</v>
      </c>
      <c r="K10887">
        <v>100</v>
      </c>
      <c r="N10887">
        <v>100</v>
      </c>
      <c r="O10887">
        <v>100</v>
      </c>
      <c r="P10887">
        <v>100</v>
      </c>
      <c r="S10887">
        <v>100</v>
      </c>
      <c r="T10887">
        <v>100</v>
      </c>
      <c r="U10887">
        <v>100</v>
      </c>
    </row>
    <row r="10888" spans="1:21" x14ac:dyDescent="0.25">
      <c r="A10888" t="s">
        <v>58</v>
      </c>
      <c r="B10888">
        <v>4919</v>
      </c>
      <c r="D10888">
        <v>2</v>
      </c>
      <c r="E10888">
        <v>2</v>
      </c>
      <c r="F10888">
        <v>2</v>
      </c>
      <c r="I10888">
        <v>2</v>
      </c>
      <c r="J10888">
        <v>2</v>
      </c>
      <c r="K10888">
        <v>2</v>
      </c>
      <c r="N10888">
        <v>2</v>
      </c>
      <c r="O10888">
        <v>2</v>
      </c>
      <c r="P10888">
        <v>2</v>
      </c>
      <c r="S10888">
        <v>2</v>
      </c>
      <c r="T10888">
        <v>2</v>
      </c>
      <c r="U10888">
        <v>2</v>
      </c>
    </row>
    <row r="10889" spans="1:21" x14ac:dyDescent="0.25">
      <c r="A10889" t="s">
        <v>59</v>
      </c>
      <c r="B10889">
        <v>4919</v>
      </c>
      <c r="D10889">
        <v>0</v>
      </c>
      <c r="E10889">
        <v>0</v>
      </c>
      <c r="F10889">
        <v>0</v>
      </c>
      <c r="I10889">
        <v>0</v>
      </c>
      <c r="J10889">
        <v>0</v>
      </c>
      <c r="K10889">
        <v>0</v>
      </c>
      <c r="N10889">
        <v>0</v>
      </c>
      <c r="O10889">
        <v>0</v>
      </c>
      <c r="P10889">
        <v>0</v>
      </c>
      <c r="S10889">
        <v>0</v>
      </c>
      <c r="T10889">
        <v>0</v>
      </c>
      <c r="U10889">
        <v>0</v>
      </c>
    </row>
    <row r="10890" spans="1:21" x14ac:dyDescent="0.25">
      <c r="A10890" t="s">
        <v>698</v>
      </c>
      <c r="B10890">
        <v>4919</v>
      </c>
      <c r="E10890">
        <v>0</v>
      </c>
      <c r="J10890">
        <v>0</v>
      </c>
      <c r="O10890">
        <v>0</v>
      </c>
      <c r="T10890">
        <v>0</v>
      </c>
    </row>
    <row r="10891" spans="1:21" x14ac:dyDescent="0.25">
      <c r="A10891" t="s">
        <v>677</v>
      </c>
      <c r="B10891">
        <v>4919</v>
      </c>
      <c r="E10891">
        <v>177</v>
      </c>
      <c r="J10891">
        <v>177</v>
      </c>
      <c r="O10891">
        <v>167</v>
      </c>
      <c r="T10891">
        <v>1455</v>
      </c>
    </row>
    <row r="10892" spans="1:21" x14ac:dyDescent="0.25">
      <c r="A10892" t="s">
        <v>78</v>
      </c>
      <c r="B10892">
        <v>4919</v>
      </c>
      <c r="E10892">
        <v>3</v>
      </c>
      <c r="J10892">
        <v>3</v>
      </c>
      <c r="O10892">
        <v>2.8</v>
      </c>
      <c r="T10892">
        <v>24.8</v>
      </c>
    </row>
    <row r="10893" spans="1:21" x14ac:dyDescent="0.25">
      <c r="A10893" t="s">
        <v>699</v>
      </c>
      <c r="B10893">
        <v>4919</v>
      </c>
      <c r="F10893">
        <v>1</v>
      </c>
      <c r="K10893">
        <v>0</v>
      </c>
      <c r="P10893">
        <v>0</v>
      </c>
      <c r="U10893">
        <v>2</v>
      </c>
    </row>
    <row r="10894" spans="1:21" x14ac:dyDescent="0.25">
      <c r="A10894" t="s">
        <v>720</v>
      </c>
      <c r="B10894">
        <v>4919</v>
      </c>
      <c r="F10894">
        <v>50</v>
      </c>
      <c r="U10894">
        <v>50</v>
      </c>
    </row>
    <row r="10895" spans="1:21" x14ac:dyDescent="0.25">
      <c r="A10895" t="s">
        <v>721</v>
      </c>
      <c r="B10895">
        <v>4919</v>
      </c>
      <c r="F10895">
        <v>0</v>
      </c>
      <c r="U10895">
        <v>0</v>
      </c>
    </row>
    <row r="10896" spans="1:21" x14ac:dyDescent="0.25">
      <c r="A10896" t="s">
        <v>700</v>
      </c>
      <c r="B10896">
        <v>4919</v>
      </c>
      <c r="D10896">
        <v>0</v>
      </c>
      <c r="E10896">
        <v>0</v>
      </c>
      <c r="F10896">
        <v>1</v>
      </c>
      <c r="I10896">
        <v>0</v>
      </c>
      <c r="J10896">
        <v>0</v>
      </c>
      <c r="K10896">
        <v>1</v>
      </c>
      <c r="N10896">
        <v>0</v>
      </c>
      <c r="O10896">
        <v>0</v>
      </c>
      <c r="P10896">
        <v>1</v>
      </c>
      <c r="S10896">
        <v>0</v>
      </c>
      <c r="T10896">
        <v>0</v>
      </c>
      <c r="U10896">
        <v>1</v>
      </c>
    </row>
    <row r="10897" spans="1:30" x14ac:dyDescent="0.25">
      <c r="A10897" t="s">
        <v>701</v>
      </c>
      <c r="B10897">
        <v>4919</v>
      </c>
      <c r="D10897">
        <v>0</v>
      </c>
      <c r="E10897">
        <v>0</v>
      </c>
      <c r="F10897">
        <v>0</v>
      </c>
      <c r="I10897">
        <v>0</v>
      </c>
      <c r="J10897">
        <v>0</v>
      </c>
      <c r="K10897">
        <v>0</v>
      </c>
      <c r="N10897">
        <v>0</v>
      </c>
      <c r="O10897">
        <v>0</v>
      </c>
      <c r="P10897">
        <v>0</v>
      </c>
      <c r="S10897">
        <v>0</v>
      </c>
      <c r="T10897">
        <v>0</v>
      </c>
      <c r="U10897">
        <v>0</v>
      </c>
    </row>
    <row r="10898" spans="1:30" x14ac:dyDescent="0.25">
      <c r="A10898" t="s">
        <v>52</v>
      </c>
      <c r="B10898">
        <v>4919</v>
      </c>
      <c r="D10898">
        <v>1</v>
      </c>
      <c r="E10898">
        <v>1</v>
      </c>
      <c r="F10898">
        <v>1</v>
      </c>
      <c r="I10898">
        <v>1</v>
      </c>
      <c r="J10898">
        <v>1</v>
      </c>
      <c r="K10898">
        <v>1</v>
      </c>
      <c r="N10898">
        <v>1</v>
      </c>
      <c r="O10898">
        <v>1</v>
      </c>
      <c r="P10898">
        <v>1</v>
      </c>
      <c r="S10898">
        <v>1</v>
      </c>
      <c r="T10898">
        <v>1</v>
      </c>
      <c r="U10898">
        <v>1</v>
      </c>
    </row>
    <row r="10899" spans="1:30" x14ac:dyDescent="0.25">
      <c r="A10899" t="s">
        <v>702</v>
      </c>
      <c r="B10899">
        <v>4919</v>
      </c>
      <c r="D10899">
        <v>15</v>
      </c>
      <c r="E10899">
        <v>60</v>
      </c>
      <c r="F10899">
        <v>9</v>
      </c>
      <c r="I10899">
        <v>15</v>
      </c>
      <c r="J10899">
        <v>60</v>
      </c>
      <c r="K10899">
        <v>9</v>
      </c>
      <c r="N10899">
        <v>15</v>
      </c>
      <c r="O10899">
        <v>60</v>
      </c>
      <c r="P10899">
        <v>9</v>
      </c>
      <c r="S10899">
        <v>15</v>
      </c>
      <c r="T10899">
        <v>60</v>
      </c>
      <c r="U10899">
        <v>9</v>
      </c>
    </row>
    <row r="10900" spans="1:30" x14ac:dyDescent="0.25">
      <c r="A10900" t="s">
        <v>43</v>
      </c>
      <c r="B10900">
        <v>4919</v>
      </c>
      <c r="F10900">
        <v>50</v>
      </c>
      <c r="O10900">
        <v>50</v>
      </c>
      <c r="T10900">
        <v>50</v>
      </c>
      <c r="U10900">
        <v>50</v>
      </c>
    </row>
    <row r="10901" spans="1:30" x14ac:dyDescent="0.25">
      <c r="A10901" t="s">
        <v>44</v>
      </c>
      <c r="B10901">
        <v>4919</v>
      </c>
      <c r="F10901">
        <v>0</v>
      </c>
      <c r="O10901">
        <v>0</v>
      </c>
      <c r="T10901">
        <v>0</v>
      </c>
      <c r="U10901">
        <v>0</v>
      </c>
    </row>
    <row r="10902" spans="1:30" x14ac:dyDescent="0.25">
      <c r="A10902" t="s">
        <v>718</v>
      </c>
      <c r="B10902">
        <v>4919</v>
      </c>
      <c r="E10902">
        <v>0</v>
      </c>
      <c r="J10902">
        <v>0</v>
      </c>
      <c r="O10902">
        <v>0</v>
      </c>
      <c r="T10902">
        <v>0</v>
      </c>
    </row>
    <row r="10903" spans="1:30" x14ac:dyDescent="0.25">
      <c r="A10903" t="s">
        <v>405</v>
      </c>
      <c r="B10903">
        <v>4919</v>
      </c>
      <c r="E10903">
        <v>0</v>
      </c>
    </row>
    <row r="10904" spans="1:30" x14ac:dyDescent="0.25">
      <c r="A10904" t="s">
        <v>719</v>
      </c>
      <c r="B10904">
        <v>4919</v>
      </c>
      <c r="D10904">
        <v>0</v>
      </c>
      <c r="E10904">
        <v>0</v>
      </c>
      <c r="F10904">
        <v>286</v>
      </c>
      <c r="I10904">
        <v>0</v>
      </c>
      <c r="J10904">
        <v>0</v>
      </c>
      <c r="K10904">
        <v>0</v>
      </c>
      <c r="N10904">
        <v>0</v>
      </c>
      <c r="O10904">
        <v>946</v>
      </c>
      <c r="P10904">
        <v>0</v>
      </c>
      <c r="S10904">
        <v>0</v>
      </c>
      <c r="T10904">
        <v>1112</v>
      </c>
      <c r="U10904">
        <v>312</v>
      </c>
    </row>
    <row r="10905" spans="1:30" x14ac:dyDescent="0.25">
      <c r="A10905" t="s">
        <v>34</v>
      </c>
      <c r="B10905">
        <v>4920</v>
      </c>
      <c r="M10905">
        <v>4921</v>
      </c>
      <c r="N10905">
        <v>4921</v>
      </c>
      <c r="O10905">
        <v>4921</v>
      </c>
      <c r="P10905">
        <v>4921</v>
      </c>
      <c r="Q10905">
        <v>4921</v>
      </c>
      <c r="R10905">
        <v>4919</v>
      </c>
      <c r="S10905">
        <v>4919</v>
      </c>
      <c r="T10905">
        <v>4919</v>
      </c>
      <c r="U10905">
        <v>4919</v>
      </c>
      <c r="V10905">
        <v>4919</v>
      </c>
      <c r="W10905">
        <v>54</v>
      </c>
      <c r="X10905">
        <v>54</v>
      </c>
      <c r="Y10905">
        <v>54</v>
      </c>
      <c r="Z10905">
        <v>54</v>
      </c>
      <c r="AA10905">
        <v>54</v>
      </c>
      <c r="AB10905">
        <v>55</v>
      </c>
      <c r="AC10905">
        <v>55</v>
      </c>
      <c r="AD10905">
        <v>55</v>
      </c>
    </row>
    <row r="10906" spans="1:30" x14ac:dyDescent="0.25">
      <c r="A10906" t="s">
        <v>35</v>
      </c>
      <c r="B10906">
        <v>4920</v>
      </c>
      <c r="M10906">
        <v>59</v>
      </c>
      <c r="N10906">
        <v>60</v>
      </c>
      <c r="O10906">
        <v>4919</v>
      </c>
      <c r="P10906">
        <v>55</v>
      </c>
      <c r="Q10906">
        <v>54</v>
      </c>
      <c r="R10906">
        <v>55</v>
      </c>
      <c r="S10906">
        <v>54</v>
      </c>
      <c r="T10906">
        <v>4921</v>
      </c>
      <c r="U10906">
        <v>59</v>
      </c>
      <c r="V10906">
        <v>60</v>
      </c>
      <c r="W10906">
        <v>4921</v>
      </c>
      <c r="X10906">
        <v>59</v>
      </c>
      <c r="Y10906">
        <v>60</v>
      </c>
      <c r="Z10906">
        <v>4919</v>
      </c>
      <c r="AA10906">
        <v>55</v>
      </c>
      <c r="AB10906">
        <v>54</v>
      </c>
      <c r="AC10906">
        <v>4921</v>
      </c>
      <c r="AD10906">
        <v>59</v>
      </c>
    </row>
    <row r="10907" spans="1:30" x14ac:dyDescent="0.25">
      <c r="A10907" t="s">
        <v>36</v>
      </c>
      <c r="B10907">
        <v>4920</v>
      </c>
      <c r="M10907">
        <v>0</v>
      </c>
      <c r="N10907">
        <v>2</v>
      </c>
      <c r="O10907">
        <v>2</v>
      </c>
      <c r="P10907">
        <v>0</v>
      </c>
      <c r="Q10907">
        <v>0</v>
      </c>
      <c r="R10907">
        <v>0</v>
      </c>
      <c r="S10907">
        <v>2</v>
      </c>
      <c r="T10907">
        <v>2</v>
      </c>
      <c r="U10907">
        <v>0</v>
      </c>
      <c r="V10907">
        <v>0</v>
      </c>
      <c r="W10907">
        <v>0</v>
      </c>
      <c r="X10907">
        <v>0</v>
      </c>
      <c r="Y10907">
        <v>0</v>
      </c>
      <c r="Z10907">
        <v>0</v>
      </c>
      <c r="AA10907">
        <v>0</v>
      </c>
      <c r="AB10907">
        <v>0</v>
      </c>
      <c r="AC10907">
        <v>2</v>
      </c>
      <c r="AD10907">
        <v>0</v>
      </c>
    </row>
    <row r="10908" spans="1:30" x14ac:dyDescent="0.25">
      <c r="A10908" t="s">
        <v>37</v>
      </c>
      <c r="B10908">
        <v>4920</v>
      </c>
      <c r="M10908">
        <v>0</v>
      </c>
      <c r="N10908">
        <v>0</v>
      </c>
      <c r="O10908">
        <v>0</v>
      </c>
      <c r="P10908">
        <v>0</v>
      </c>
      <c r="R10908">
        <v>0</v>
      </c>
      <c r="S10908">
        <v>0</v>
      </c>
      <c r="T10908">
        <v>0</v>
      </c>
      <c r="U10908">
        <v>0</v>
      </c>
      <c r="W10908">
        <v>0</v>
      </c>
      <c r="X10908">
        <v>0</v>
      </c>
      <c r="Y10908">
        <v>0</v>
      </c>
      <c r="Z10908">
        <v>0</v>
      </c>
      <c r="AB10908">
        <v>0</v>
      </c>
      <c r="AC10908">
        <v>0</v>
      </c>
      <c r="AD10908">
        <v>0</v>
      </c>
    </row>
    <row r="10909" spans="1:30" x14ac:dyDescent="0.25">
      <c r="A10909" t="s">
        <v>38</v>
      </c>
      <c r="B10909">
        <v>4920</v>
      </c>
      <c r="M10909">
        <v>12</v>
      </c>
      <c r="N10909">
        <v>12</v>
      </c>
      <c r="O10909">
        <v>12</v>
      </c>
      <c r="P10909">
        <v>12</v>
      </c>
      <c r="Q10909">
        <v>12</v>
      </c>
      <c r="R10909">
        <v>12</v>
      </c>
      <c r="S10909">
        <v>12</v>
      </c>
      <c r="T10909">
        <v>12</v>
      </c>
      <c r="U10909">
        <v>12</v>
      </c>
      <c r="V10909">
        <v>12</v>
      </c>
      <c r="W10909">
        <v>12</v>
      </c>
      <c r="X10909">
        <v>12</v>
      </c>
      <c r="Y10909">
        <v>12</v>
      </c>
      <c r="Z10909">
        <v>12</v>
      </c>
      <c r="AA10909">
        <v>12</v>
      </c>
      <c r="AB10909">
        <v>12</v>
      </c>
      <c r="AC10909">
        <v>12</v>
      </c>
      <c r="AD10909">
        <v>12</v>
      </c>
    </row>
    <row r="10910" spans="1:30" x14ac:dyDescent="0.25">
      <c r="A10910" t="s">
        <v>39</v>
      </c>
      <c r="B10910">
        <v>4920</v>
      </c>
    </row>
    <row r="10911" spans="1:30" x14ac:dyDescent="0.25">
      <c r="A10911" t="s">
        <v>694</v>
      </c>
      <c r="B10911">
        <v>4920</v>
      </c>
    </row>
    <row r="10912" spans="1:30" x14ac:dyDescent="0.25">
      <c r="A10912" t="s">
        <v>40</v>
      </c>
      <c r="B10912">
        <v>4920</v>
      </c>
    </row>
    <row r="10913" spans="1:30" x14ac:dyDescent="0.25">
      <c r="A10913" t="s">
        <v>41</v>
      </c>
      <c r="B10913">
        <v>4920</v>
      </c>
    </row>
    <row r="10914" spans="1:30" x14ac:dyDescent="0.25">
      <c r="A10914" t="s">
        <v>42</v>
      </c>
      <c r="B10914">
        <v>4920</v>
      </c>
      <c r="O10914">
        <v>40</v>
      </c>
      <c r="T10914">
        <v>40</v>
      </c>
      <c r="Y10914">
        <v>40</v>
      </c>
      <c r="AD10914">
        <v>40</v>
      </c>
    </row>
    <row r="10915" spans="1:30" x14ac:dyDescent="0.25">
      <c r="A10915" t="s">
        <v>45</v>
      </c>
      <c r="B10915">
        <v>4920</v>
      </c>
      <c r="N10915">
        <v>5</v>
      </c>
      <c r="O10915">
        <v>2</v>
      </c>
      <c r="S10915">
        <v>1</v>
      </c>
      <c r="T10915">
        <v>6</v>
      </c>
      <c r="AC10915">
        <v>3</v>
      </c>
    </row>
    <row r="10916" spans="1:30" x14ac:dyDescent="0.25">
      <c r="A10916" t="s">
        <v>49</v>
      </c>
      <c r="B10916">
        <v>4920</v>
      </c>
      <c r="M10916">
        <v>4</v>
      </c>
      <c r="N10916">
        <v>8.1999999999999993</v>
      </c>
      <c r="O10916">
        <v>6.1</v>
      </c>
      <c r="P10916">
        <v>4</v>
      </c>
      <c r="Q10916">
        <v>4</v>
      </c>
      <c r="R10916">
        <v>4</v>
      </c>
      <c r="S10916">
        <v>8.1999999999999993</v>
      </c>
      <c r="T10916">
        <v>6.1</v>
      </c>
      <c r="U10916">
        <v>4</v>
      </c>
      <c r="V10916">
        <v>4</v>
      </c>
      <c r="W10916">
        <v>4</v>
      </c>
      <c r="X10916">
        <v>4</v>
      </c>
      <c r="Y10916">
        <v>4</v>
      </c>
      <c r="Z10916">
        <v>4</v>
      </c>
      <c r="AA10916">
        <v>4</v>
      </c>
      <c r="AB10916">
        <v>4</v>
      </c>
      <c r="AC10916">
        <v>6.7</v>
      </c>
      <c r="AD10916">
        <v>4</v>
      </c>
    </row>
    <row r="10917" spans="1:30" x14ac:dyDescent="0.25">
      <c r="A10917" t="s">
        <v>695</v>
      </c>
      <c r="B10917">
        <v>4920</v>
      </c>
      <c r="M10917">
        <v>0</v>
      </c>
      <c r="N10917">
        <v>0</v>
      </c>
      <c r="O10917">
        <v>-2</v>
      </c>
      <c r="P10917">
        <v>0</v>
      </c>
      <c r="Q10917">
        <v>0</v>
      </c>
      <c r="R10917">
        <v>0</v>
      </c>
      <c r="S10917">
        <v>0</v>
      </c>
      <c r="T10917">
        <v>-2</v>
      </c>
      <c r="U10917">
        <v>0</v>
      </c>
      <c r="V10917">
        <v>0</v>
      </c>
      <c r="W10917">
        <v>0</v>
      </c>
      <c r="X10917">
        <v>0</v>
      </c>
      <c r="Y10917">
        <v>0</v>
      </c>
      <c r="Z10917">
        <v>0</v>
      </c>
      <c r="AA10917">
        <v>0</v>
      </c>
      <c r="AB10917">
        <v>0</v>
      </c>
      <c r="AC10917">
        <v>0</v>
      </c>
      <c r="AD10917">
        <v>0</v>
      </c>
    </row>
    <row r="10918" spans="1:30" x14ac:dyDescent="0.25">
      <c r="A10918" t="s">
        <v>48</v>
      </c>
      <c r="B10918">
        <v>4920</v>
      </c>
      <c r="M10918">
        <v>1900</v>
      </c>
      <c r="N10918">
        <v>1900</v>
      </c>
      <c r="O10918">
        <v>1900</v>
      </c>
      <c r="P10918">
        <v>1900</v>
      </c>
      <c r="Q10918">
        <v>1900</v>
      </c>
      <c r="R10918">
        <v>1900</v>
      </c>
      <c r="S10918">
        <v>1900</v>
      </c>
      <c r="T10918">
        <v>1900</v>
      </c>
      <c r="U10918">
        <v>1900</v>
      </c>
      <c r="V10918">
        <v>1900</v>
      </c>
      <c r="W10918">
        <v>1900</v>
      </c>
      <c r="X10918">
        <v>1900</v>
      </c>
      <c r="Y10918">
        <v>1900</v>
      </c>
      <c r="Z10918">
        <v>1900</v>
      </c>
      <c r="AA10918">
        <v>1900</v>
      </c>
      <c r="AB10918">
        <v>1900</v>
      </c>
      <c r="AC10918">
        <v>1900</v>
      </c>
      <c r="AD10918">
        <v>1900</v>
      </c>
    </row>
    <row r="10919" spans="1:30" x14ac:dyDescent="0.25">
      <c r="A10919" t="s">
        <v>696</v>
      </c>
      <c r="B10919">
        <v>4920</v>
      </c>
      <c r="M10919">
        <v>0</v>
      </c>
      <c r="N10919">
        <v>3433</v>
      </c>
      <c r="O10919">
        <v>3539</v>
      </c>
      <c r="P10919">
        <v>0</v>
      </c>
      <c r="Q10919">
        <v>0</v>
      </c>
      <c r="R10919">
        <v>0</v>
      </c>
      <c r="S10919">
        <v>3433</v>
      </c>
      <c r="T10919">
        <v>3539</v>
      </c>
      <c r="U10919">
        <v>0</v>
      </c>
      <c r="V10919">
        <v>0</v>
      </c>
      <c r="W10919">
        <v>0</v>
      </c>
      <c r="X10919">
        <v>0</v>
      </c>
      <c r="Y10919">
        <v>0</v>
      </c>
      <c r="Z10919">
        <v>0</v>
      </c>
      <c r="AA10919">
        <v>0</v>
      </c>
      <c r="AB10919">
        <v>0</v>
      </c>
      <c r="AC10919">
        <v>3433</v>
      </c>
      <c r="AD10919">
        <v>0</v>
      </c>
    </row>
    <row r="10920" spans="1:30" x14ac:dyDescent="0.25">
      <c r="A10920" t="s">
        <v>50</v>
      </c>
      <c r="B10920">
        <v>4920</v>
      </c>
      <c r="M10920">
        <v>0</v>
      </c>
      <c r="N10920">
        <v>3433</v>
      </c>
      <c r="O10920">
        <v>3539</v>
      </c>
      <c r="P10920">
        <v>0</v>
      </c>
      <c r="Q10920">
        <v>0</v>
      </c>
      <c r="R10920">
        <v>0</v>
      </c>
      <c r="S10920">
        <v>3433</v>
      </c>
      <c r="T10920">
        <v>3539</v>
      </c>
      <c r="U10920">
        <v>0</v>
      </c>
      <c r="V10920">
        <v>0</v>
      </c>
      <c r="W10920">
        <v>0</v>
      </c>
      <c r="X10920">
        <v>0</v>
      </c>
      <c r="Y10920">
        <v>0</v>
      </c>
      <c r="Z10920">
        <v>0</v>
      </c>
      <c r="AA10920">
        <v>0</v>
      </c>
      <c r="AB10920">
        <v>0</v>
      </c>
      <c r="AC10920">
        <v>3433</v>
      </c>
      <c r="AD10920">
        <v>0</v>
      </c>
    </row>
    <row r="10921" spans="1:30" x14ac:dyDescent="0.25">
      <c r="A10921" t="s">
        <v>697</v>
      </c>
      <c r="B10921">
        <v>4920</v>
      </c>
      <c r="M10921">
        <v>1</v>
      </c>
      <c r="N10921">
        <v>1</v>
      </c>
      <c r="O10921">
        <v>1</v>
      </c>
      <c r="P10921">
        <v>1</v>
      </c>
      <c r="Q10921">
        <v>1</v>
      </c>
      <c r="R10921">
        <v>1</v>
      </c>
      <c r="S10921">
        <v>1</v>
      </c>
      <c r="T10921">
        <v>1</v>
      </c>
      <c r="U10921">
        <v>1</v>
      </c>
      <c r="V10921">
        <v>1</v>
      </c>
      <c r="W10921">
        <v>1</v>
      </c>
      <c r="X10921">
        <v>1</v>
      </c>
      <c r="Y10921">
        <v>1</v>
      </c>
      <c r="Z10921">
        <v>1</v>
      </c>
      <c r="AA10921">
        <v>1</v>
      </c>
      <c r="AB10921">
        <v>1</v>
      </c>
      <c r="AC10921">
        <v>1</v>
      </c>
      <c r="AD10921">
        <v>1</v>
      </c>
    </row>
    <row r="10922" spans="1:30" x14ac:dyDescent="0.25">
      <c r="A10922" t="s">
        <v>51</v>
      </c>
      <c r="B10922">
        <v>4920</v>
      </c>
      <c r="M10922">
        <v>0</v>
      </c>
      <c r="N10922">
        <v>0</v>
      </c>
      <c r="O10922">
        <v>0</v>
      </c>
      <c r="P10922">
        <v>0</v>
      </c>
      <c r="Q10922">
        <v>0</v>
      </c>
      <c r="R10922">
        <v>0</v>
      </c>
      <c r="S10922">
        <v>0</v>
      </c>
      <c r="T10922">
        <v>0</v>
      </c>
      <c r="U10922">
        <v>0</v>
      </c>
      <c r="V10922">
        <v>0</v>
      </c>
      <c r="W10922">
        <v>0</v>
      </c>
      <c r="X10922">
        <v>0</v>
      </c>
      <c r="Y10922">
        <v>0</v>
      </c>
      <c r="Z10922">
        <v>0</v>
      </c>
      <c r="AA10922">
        <v>0</v>
      </c>
      <c r="AB10922">
        <v>0</v>
      </c>
      <c r="AC10922">
        <v>0</v>
      </c>
      <c r="AD10922">
        <v>0</v>
      </c>
    </row>
    <row r="10923" spans="1:30" x14ac:dyDescent="0.25">
      <c r="A10923" t="s">
        <v>53</v>
      </c>
      <c r="B10923">
        <v>4920</v>
      </c>
      <c r="M10923">
        <v>0</v>
      </c>
      <c r="N10923">
        <v>282</v>
      </c>
      <c r="O10923">
        <v>545</v>
      </c>
      <c r="P10923">
        <v>0</v>
      </c>
      <c r="Q10923">
        <v>0</v>
      </c>
      <c r="R10923">
        <v>0</v>
      </c>
      <c r="S10923">
        <v>234</v>
      </c>
      <c r="T10923">
        <v>789</v>
      </c>
      <c r="U10923">
        <v>0</v>
      </c>
      <c r="V10923">
        <v>0</v>
      </c>
      <c r="W10923">
        <v>0</v>
      </c>
      <c r="X10923">
        <v>0</v>
      </c>
      <c r="Y10923">
        <v>0</v>
      </c>
      <c r="Z10923">
        <v>0</v>
      </c>
      <c r="AA10923">
        <v>0</v>
      </c>
      <c r="AB10923">
        <v>0</v>
      </c>
      <c r="AC10923">
        <v>422</v>
      </c>
      <c r="AD10923">
        <v>0</v>
      </c>
    </row>
    <row r="10924" spans="1:30" x14ac:dyDescent="0.25">
      <c r="A10924" t="s">
        <v>54</v>
      </c>
      <c r="B10924">
        <v>4920</v>
      </c>
      <c r="M10924">
        <v>0</v>
      </c>
      <c r="N10924">
        <v>0</v>
      </c>
      <c r="O10924">
        <v>0</v>
      </c>
      <c r="P10924">
        <v>0</v>
      </c>
      <c r="Q10924">
        <v>0</v>
      </c>
      <c r="R10924">
        <v>0</v>
      </c>
      <c r="S10924">
        <v>0</v>
      </c>
      <c r="T10924">
        <v>0</v>
      </c>
      <c r="U10924">
        <v>0</v>
      </c>
      <c r="V10924">
        <v>0</v>
      </c>
      <c r="W10924">
        <v>0</v>
      </c>
      <c r="X10924">
        <v>0</v>
      </c>
      <c r="Y10924">
        <v>0</v>
      </c>
      <c r="Z10924">
        <v>0</v>
      </c>
      <c r="AA10924">
        <v>0</v>
      </c>
      <c r="AB10924">
        <v>0</v>
      </c>
      <c r="AC10924">
        <v>0</v>
      </c>
      <c r="AD10924">
        <v>0</v>
      </c>
    </row>
    <row r="10925" spans="1:30" x14ac:dyDescent="0.25">
      <c r="A10925" t="s">
        <v>55</v>
      </c>
      <c r="B10925">
        <v>4920</v>
      </c>
      <c r="M10925">
        <v>0</v>
      </c>
      <c r="N10925">
        <v>0</v>
      </c>
      <c r="O10925">
        <v>0</v>
      </c>
      <c r="P10925">
        <v>0</v>
      </c>
      <c r="Q10925">
        <v>0</v>
      </c>
      <c r="R10925">
        <v>0</v>
      </c>
      <c r="S10925">
        <v>0</v>
      </c>
      <c r="T10925">
        <v>0</v>
      </c>
      <c r="U10925">
        <v>0</v>
      </c>
      <c r="V10925">
        <v>0</v>
      </c>
      <c r="W10925">
        <v>0</v>
      </c>
      <c r="X10925">
        <v>0</v>
      </c>
      <c r="Y10925">
        <v>0</v>
      </c>
      <c r="Z10925">
        <v>0</v>
      </c>
      <c r="AA10925">
        <v>0</v>
      </c>
      <c r="AB10925">
        <v>0</v>
      </c>
      <c r="AC10925">
        <v>0</v>
      </c>
      <c r="AD10925">
        <v>0</v>
      </c>
    </row>
    <row r="10926" spans="1:30" x14ac:dyDescent="0.25">
      <c r="A10926" t="s">
        <v>56</v>
      </c>
      <c r="B10926">
        <v>4920</v>
      </c>
      <c r="M10926">
        <v>0.9</v>
      </c>
      <c r="N10926">
        <v>0.9</v>
      </c>
      <c r="O10926">
        <v>0.9</v>
      </c>
      <c r="P10926">
        <v>0.9</v>
      </c>
      <c r="Q10926">
        <v>0.9</v>
      </c>
      <c r="R10926">
        <v>0.9</v>
      </c>
      <c r="S10926">
        <v>0.9</v>
      </c>
      <c r="T10926">
        <v>0.9</v>
      </c>
      <c r="U10926">
        <v>0.9</v>
      </c>
      <c r="V10926">
        <v>0.9</v>
      </c>
      <c r="W10926">
        <v>0.9</v>
      </c>
      <c r="X10926">
        <v>0.9</v>
      </c>
      <c r="Y10926">
        <v>0.9</v>
      </c>
      <c r="Z10926">
        <v>0.9</v>
      </c>
      <c r="AA10926">
        <v>0.9</v>
      </c>
      <c r="AB10926">
        <v>0.9</v>
      </c>
      <c r="AC10926">
        <v>0.9</v>
      </c>
      <c r="AD10926">
        <v>0.9</v>
      </c>
    </row>
    <row r="10927" spans="1:30" x14ac:dyDescent="0.25">
      <c r="A10927" t="s">
        <v>57</v>
      </c>
      <c r="B10927">
        <v>4920</v>
      </c>
      <c r="M10927">
        <v>100</v>
      </c>
      <c r="N10927">
        <v>100</v>
      </c>
      <c r="O10927">
        <v>100</v>
      </c>
      <c r="P10927">
        <v>100</v>
      </c>
      <c r="Q10927">
        <v>100</v>
      </c>
      <c r="R10927">
        <v>100</v>
      </c>
      <c r="S10927">
        <v>100</v>
      </c>
      <c r="T10927">
        <v>100</v>
      </c>
      <c r="U10927">
        <v>100</v>
      </c>
      <c r="V10927">
        <v>100</v>
      </c>
      <c r="W10927">
        <v>100</v>
      </c>
      <c r="X10927">
        <v>100</v>
      </c>
      <c r="Y10927">
        <v>100</v>
      </c>
      <c r="Z10927">
        <v>100</v>
      </c>
      <c r="AA10927">
        <v>100</v>
      </c>
      <c r="AB10927">
        <v>100</v>
      </c>
      <c r="AC10927">
        <v>100</v>
      </c>
      <c r="AD10927">
        <v>100</v>
      </c>
    </row>
    <row r="10928" spans="1:30" x14ac:dyDescent="0.25">
      <c r="A10928" t="s">
        <v>58</v>
      </c>
      <c r="B10928">
        <v>4920</v>
      </c>
      <c r="M10928">
        <v>2</v>
      </c>
      <c r="N10928">
        <v>2</v>
      </c>
      <c r="O10928">
        <v>2</v>
      </c>
      <c r="P10928">
        <v>2</v>
      </c>
      <c r="Q10928">
        <v>2</v>
      </c>
      <c r="R10928">
        <v>2</v>
      </c>
      <c r="S10928">
        <v>2</v>
      </c>
      <c r="T10928">
        <v>2</v>
      </c>
      <c r="U10928">
        <v>2</v>
      </c>
      <c r="V10928">
        <v>2</v>
      </c>
      <c r="W10928">
        <v>2</v>
      </c>
      <c r="X10928">
        <v>2</v>
      </c>
      <c r="Y10928">
        <v>2</v>
      </c>
      <c r="Z10928">
        <v>2</v>
      </c>
      <c r="AA10928">
        <v>2</v>
      </c>
      <c r="AB10928">
        <v>2</v>
      </c>
      <c r="AC10928">
        <v>2</v>
      </c>
      <c r="AD10928">
        <v>2</v>
      </c>
    </row>
    <row r="10929" spans="1:30" x14ac:dyDescent="0.25">
      <c r="A10929" t="s">
        <v>59</v>
      </c>
      <c r="B10929">
        <v>4920</v>
      </c>
      <c r="M10929">
        <v>0</v>
      </c>
      <c r="N10929">
        <v>0</v>
      </c>
      <c r="O10929">
        <v>0</v>
      </c>
      <c r="P10929">
        <v>0</v>
      </c>
      <c r="Q10929">
        <v>0</v>
      </c>
      <c r="R10929">
        <v>0</v>
      </c>
      <c r="S10929">
        <v>0</v>
      </c>
      <c r="T10929">
        <v>0</v>
      </c>
      <c r="U10929">
        <v>0</v>
      </c>
      <c r="V10929">
        <v>0</v>
      </c>
      <c r="W10929">
        <v>0</v>
      </c>
      <c r="X10929">
        <v>0</v>
      </c>
      <c r="Y10929">
        <v>0</v>
      </c>
      <c r="Z10929">
        <v>0</v>
      </c>
      <c r="AA10929">
        <v>0</v>
      </c>
      <c r="AB10929">
        <v>0</v>
      </c>
      <c r="AC10929">
        <v>0</v>
      </c>
      <c r="AD10929">
        <v>0</v>
      </c>
    </row>
    <row r="10930" spans="1:30" x14ac:dyDescent="0.25">
      <c r="A10930" t="s">
        <v>698</v>
      </c>
      <c r="B10930">
        <v>4920</v>
      </c>
      <c r="O10930">
        <v>0</v>
      </c>
      <c r="T10930">
        <v>0</v>
      </c>
      <c r="Y10930">
        <v>0</v>
      </c>
      <c r="AD10930">
        <v>0</v>
      </c>
    </row>
    <row r="10931" spans="1:30" x14ac:dyDescent="0.25">
      <c r="A10931" t="s">
        <v>677</v>
      </c>
      <c r="B10931">
        <v>4920</v>
      </c>
      <c r="O10931">
        <v>175</v>
      </c>
      <c r="T10931">
        <v>167</v>
      </c>
      <c r="Y10931">
        <v>236</v>
      </c>
      <c r="AD10931">
        <v>225</v>
      </c>
    </row>
    <row r="10932" spans="1:30" x14ac:dyDescent="0.25">
      <c r="A10932" t="s">
        <v>78</v>
      </c>
      <c r="B10932">
        <v>4920</v>
      </c>
      <c r="O10932">
        <v>3</v>
      </c>
      <c r="T10932">
        <v>2.8</v>
      </c>
      <c r="Y10932">
        <v>4</v>
      </c>
      <c r="AD10932">
        <v>3.8</v>
      </c>
    </row>
    <row r="10933" spans="1:30" x14ac:dyDescent="0.25">
      <c r="A10933" t="s">
        <v>699</v>
      </c>
      <c r="B10933">
        <v>4920</v>
      </c>
      <c r="Q10933">
        <v>0</v>
      </c>
      <c r="V10933">
        <v>0</v>
      </c>
      <c r="AA10933">
        <v>0</v>
      </c>
    </row>
    <row r="10934" spans="1:30" x14ac:dyDescent="0.25">
      <c r="A10934" t="s">
        <v>700</v>
      </c>
      <c r="B10934">
        <v>4920</v>
      </c>
      <c r="M10934">
        <v>0</v>
      </c>
      <c r="N10934">
        <v>0</v>
      </c>
      <c r="O10934">
        <v>0</v>
      </c>
      <c r="P10934">
        <v>1</v>
      </c>
      <c r="Q10934">
        <v>1</v>
      </c>
      <c r="R10934">
        <v>0</v>
      </c>
      <c r="S10934">
        <v>0</v>
      </c>
      <c r="T10934">
        <v>0</v>
      </c>
      <c r="U10934">
        <v>1</v>
      </c>
      <c r="V10934">
        <v>1</v>
      </c>
      <c r="W10934">
        <v>0</v>
      </c>
      <c r="X10934">
        <v>0</v>
      </c>
      <c r="Y10934">
        <v>0</v>
      </c>
      <c r="Z10934">
        <v>1</v>
      </c>
      <c r="AA10934">
        <v>1</v>
      </c>
      <c r="AB10934">
        <v>0</v>
      </c>
      <c r="AC10934">
        <v>0</v>
      </c>
      <c r="AD10934">
        <v>0</v>
      </c>
    </row>
    <row r="10935" spans="1:30" x14ac:dyDescent="0.25">
      <c r="A10935" t="s">
        <v>701</v>
      </c>
      <c r="B10935">
        <v>4920</v>
      </c>
      <c r="M10935">
        <v>0</v>
      </c>
      <c r="N10935">
        <v>0</v>
      </c>
      <c r="O10935">
        <v>0</v>
      </c>
      <c r="P10935">
        <v>0</v>
      </c>
      <c r="Q10935">
        <v>0</v>
      </c>
      <c r="R10935">
        <v>0</v>
      </c>
      <c r="S10935">
        <v>0</v>
      </c>
      <c r="T10935">
        <v>0</v>
      </c>
      <c r="U10935">
        <v>0</v>
      </c>
      <c r="V10935">
        <v>0</v>
      </c>
      <c r="W10935">
        <v>0</v>
      </c>
      <c r="X10935">
        <v>0</v>
      </c>
      <c r="Y10935">
        <v>0</v>
      </c>
      <c r="Z10935">
        <v>0</v>
      </c>
      <c r="AA10935">
        <v>0</v>
      </c>
      <c r="AB10935">
        <v>0</v>
      </c>
      <c r="AC10935">
        <v>0</v>
      </c>
      <c r="AD10935">
        <v>0</v>
      </c>
    </row>
    <row r="10936" spans="1:30" x14ac:dyDescent="0.25">
      <c r="A10936" t="s">
        <v>52</v>
      </c>
      <c r="B10936">
        <v>4920</v>
      </c>
      <c r="M10936">
        <v>1</v>
      </c>
      <c r="N10936">
        <v>1</v>
      </c>
      <c r="O10936">
        <v>1</v>
      </c>
      <c r="P10936">
        <v>1</v>
      </c>
      <c r="Q10936">
        <v>1</v>
      </c>
      <c r="R10936">
        <v>1</v>
      </c>
      <c r="S10936">
        <v>1</v>
      </c>
      <c r="T10936">
        <v>1</v>
      </c>
      <c r="U10936">
        <v>1</v>
      </c>
      <c r="V10936">
        <v>1</v>
      </c>
      <c r="W10936">
        <v>1</v>
      </c>
      <c r="X10936">
        <v>1</v>
      </c>
      <c r="Y10936">
        <v>1</v>
      </c>
      <c r="Z10936">
        <v>1</v>
      </c>
      <c r="AA10936">
        <v>1</v>
      </c>
      <c r="AB10936">
        <v>1</v>
      </c>
      <c r="AC10936">
        <v>1</v>
      </c>
      <c r="AD10936">
        <v>1</v>
      </c>
    </row>
    <row r="10937" spans="1:30" x14ac:dyDescent="0.25">
      <c r="A10937" t="s">
        <v>702</v>
      </c>
      <c r="B10937">
        <v>4920</v>
      </c>
      <c r="M10937">
        <v>15</v>
      </c>
      <c r="N10937">
        <v>25</v>
      </c>
      <c r="O10937">
        <v>60</v>
      </c>
      <c r="P10937">
        <v>9</v>
      </c>
      <c r="Q10937">
        <v>9</v>
      </c>
      <c r="R10937">
        <v>15</v>
      </c>
      <c r="S10937">
        <v>25</v>
      </c>
      <c r="T10937">
        <v>60</v>
      </c>
      <c r="U10937">
        <v>9</v>
      </c>
      <c r="V10937">
        <v>9</v>
      </c>
      <c r="W10937">
        <v>15</v>
      </c>
      <c r="X10937">
        <v>15</v>
      </c>
      <c r="Y10937">
        <v>60</v>
      </c>
      <c r="Z10937">
        <v>9</v>
      </c>
      <c r="AA10937">
        <v>9</v>
      </c>
      <c r="AB10937">
        <v>15</v>
      </c>
      <c r="AC10937">
        <v>25</v>
      </c>
      <c r="AD10937">
        <v>60</v>
      </c>
    </row>
    <row r="10938" spans="1:30" x14ac:dyDescent="0.25">
      <c r="A10938" t="s">
        <v>43</v>
      </c>
      <c r="B10938">
        <v>4920</v>
      </c>
      <c r="N10938">
        <v>50</v>
      </c>
      <c r="O10938">
        <v>50</v>
      </c>
      <c r="S10938">
        <v>50</v>
      </c>
      <c r="T10938">
        <v>50</v>
      </c>
      <c r="AC10938">
        <v>50</v>
      </c>
    </row>
    <row r="10939" spans="1:30" x14ac:dyDescent="0.25">
      <c r="A10939" t="s">
        <v>44</v>
      </c>
      <c r="B10939">
        <v>4920</v>
      </c>
      <c r="N10939">
        <v>0</v>
      </c>
      <c r="O10939">
        <v>0</v>
      </c>
      <c r="S10939">
        <v>0</v>
      </c>
      <c r="T10939">
        <v>0</v>
      </c>
      <c r="AC10939">
        <v>0</v>
      </c>
    </row>
    <row r="10940" spans="1:30" x14ac:dyDescent="0.25">
      <c r="A10940" t="s">
        <v>47</v>
      </c>
      <c r="B10940">
        <v>4920</v>
      </c>
      <c r="N10940">
        <v>5</v>
      </c>
      <c r="O10940">
        <v>2</v>
      </c>
      <c r="S10940">
        <v>1</v>
      </c>
      <c r="T10940">
        <v>6</v>
      </c>
      <c r="AC10940">
        <v>3</v>
      </c>
    </row>
    <row r="10941" spans="1:30" x14ac:dyDescent="0.25">
      <c r="A10941" t="s">
        <v>703</v>
      </c>
      <c r="B10941">
        <v>4920</v>
      </c>
      <c r="N10941">
        <v>0</v>
      </c>
      <c r="O10941">
        <v>0</v>
      </c>
      <c r="S10941">
        <v>0</v>
      </c>
      <c r="T10941">
        <v>0</v>
      </c>
      <c r="AC10941">
        <v>0</v>
      </c>
    </row>
    <row r="10942" spans="1:30" x14ac:dyDescent="0.25">
      <c r="A10942" t="s">
        <v>704</v>
      </c>
      <c r="B10942">
        <v>4920</v>
      </c>
      <c r="N10942">
        <v>0</v>
      </c>
      <c r="O10942">
        <v>0</v>
      </c>
      <c r="S10942">
        <v>0</v>
      </c>
      <c r="T10942">
        <v>0</v>
      </c>
      <c r="AC10942">
        <v>0</v>
      </c>
    </row>
    <row r="10943" spans="1:30" x14ac:dyDescent="0.25">
      <c r="A10943" t="s">
        <v>705</v>
      </c>
      <c r="B10943">
        <v>4920</v>
      </c>
      <c r="N10943">
        <v>0</v>
      </c>
      <c r="O10943">
        <v>0</v>
      </c>
      <c r="S10943">
        <v>0</v>
      </c>
      <c r="T10943">
        <v>0</v>
      </c>
      <c r="AC10943">
        <v>0</v>
      </c>
    </row>
    <row r="10944" spans="1:30" x14ac:dyDescent="0.25">
      <c r="A10944" t="s">
        <v>706</v>
      </c>
      <c r="B10944">
        <v>4920</v>
      </c>
      <c r="N10944">
        <v>0</v>
      </c>
      <c r="O10944">
        <v>0</v>
      </c>
      <c r="S10944">
        <v>0</v>
      </c>
      <c r="T10944">
        <v>0</v>
      </c>
      <c r="AC10944">
        <v>0</v>
      </c>
    </row>
    <row r="10945" spans="1:30" x14ac:dyDescent="0.25">
      <c r="A10945" t="s">
        <v>707</v>
      </c>
      <c r="B10945">
        <v>4920</v>
      </c>
      <c r="N10945">
        <v>1</v>
      </c>
      <c r="O10945">
        <v>1</v>
      </c>
      <c r="S10945">
        <v>1</v>
      </c>
      <c r="T10945">
        <v>1</v>
      </c>
      <c r="AC10945">
        <v>1</v>
      </c>
    </row>
    <row r="10946" spans="1:30" x14ac:dyDescent="0.25">
      <c r="A10946" t="s">
        <v>708</v>
      </c>
      <c r="B10946">
        <v>4920</v>
      </c>
      <c r="N10946">
        <v>0</v>
      </c>
      <c r="O10946">
        <v>0</v>
      </c>
      <c r="S10946">
        <v>0</v>
      </c>
      <c r="T10946">
        <v>0</v>
      </c>
      <c r="AC10946">
        <v>0</v>
      </c>
    </row>
    <row r="10947" spans="1:30" x14ac:dyDescent="0.25">
      <c r="A10947" t="s">
        <v>709</v>
      </c>
      <c r="B10947">
        <v>4920</v>
      </c>
      <c r="N10947">
        <v>50</v>
      </c>
      <c r="O10947">
        <v>50</v>
      </c>
      <c r="S10947">
        <v>50</v>
      </c>
      <c r="T10947">
        <v>50</v>
      </c>
      <c r="AC10947">
        <v>50</v>
      </c>
    </row>
    <row r="10948" spans="1:30" x14ac:dyDescent="0.25">
      <c r="A10948" t="s">
        <v>710</v>
      </c>
      <c r="B10948">
        <v>4920</v>
      </c>
      <c r="N10948">
        <v>3</v>
      </c>
      <c r="O10948">
        <v>3</v>
      </c>
      <c r="S10948">
        <v>3</v>
      </c>
      <c r="T10948">
        <v>3</v>
      </c>
      <c r="AC10948">
        <v>3</v>
      </c>
    </row>
    <row r="10949" spans="1:30" x14ac:dyDescent="0.25">
      <c r="A10949" t="s">
        <v>711</v>
      </c>
      <c r="B10949">
        <v>4920</v>
      </c>
      <c r="N10949">
        <v>0</v>
      </c>
      <c r="O10949">
        <v>0</v>
      </c>
      <c r="S10949">
        <v>0</v>
      </c>
      <c r="T10949">
        <v>0</v>
      </c>
      <c r="AC10949">
        <v>0</v>
      </c>
    </row>
    <row r="10950" spans="1:30" x14ac:dyDescent="0.25">
      <c r="A10950" t="s">
        <v>712</v>
      </c>
      <c r="B10950">
        <v>4920</v>
      </c>
      <c r="N10950">
        <v>0</v>
      </c>
      <c r="O10950">
        <v>0</v>
      </c>
      <c r="S10950">
        <v>0</v>
      </c>
      <c r="T10950">
        <v>0</v>
      </c>
      <c r="AC10950">
        <v>0</v>
      </c>
    </row>
    <row r="10951" spans="1:30" x14ac:dyDescent="0.25">
      <c r="A10951" t="s">
        <v>713</v>
      </c>
      <c r="B10951">
        <v>4920</v>
      </c>
      <c r="N10951">
        <v>0</v>
      </c>
      <c r="O10951">
        <v>0</v>
      </c>
      <c r="S10951">
        <v>0</v>
      </c>
      <c r="T10951">
        <v>0</v>
      </c>
      <c r="AC10951">
        <v>0</v>
      </c>
    </row>
    <row r="10952" spans="1:30" x14ac:dyDescent="0.25">
      <c r="A10952" t="s">
        <v>718</v>
      </c>
      <c r="B10952">
        <v>4920</v>
      </c>
      <c r="O10952">
        <v>0</v>
      </c>
      <c r="T10952">
        <v>0</v>
      </c>
      <c r="Y10952">
        <v>0</v>
      </c>
      <c r="AD10952">
        <v>0</v>
      </c>
    </row>
    <row r="10953" spans="1:30" x14ac:dyDescent="0.25">
      <c r="A10953" t="s">
        <v>405</v>
      </c>
      <c r="B10953">
        <v>4920</v>
      </c>
      <c r="Y10953">
        <v>0</v>
      </c>
    </row>
    <row r="10954" spans="1:30" x14ac:dyDescent="0.25">
      <c r="A10954" t="s">
        <v>719</v>
      </c>
      <c r="B10954">
        <v>4920</v>
      </c>
      <c r="M10954">
        <v>0</v>
      </c>
      <c r="N10954">
        <v>313</v>
      </c>
      <c r="O10954">
        <v>606</v>
      </c>
      <c r="P10954">
        <v>0</v>
      </c>
      <c r="Q10954">
        <v>0</v>
      </c>
      <c r="R10954">
        <v>0</v>
      </c>
      <c r="S10954">
        <v>260</v>
      </c>
      <c r="T10954">
        <v>877</v>
      </c>
      <c r="U10954">
        <v>0</v>
      </c>
      <c r="V10954">
        <v>0</v>
      </c>
      <c r="W10954">
        <v>0</v>
      </c>
      <c r="X10954">
        <v>0</v>
      </c>
      <c r="Y10954">
        <v>0</v>
      </c>
      <c r="Z10954">
        <v>0</v>
      </c>
      <c r="AA10954">
        <v>0</v>
      </c>
      <c r="AB10954">
        <v>0</v>
      </c>
      <c r="AC10954">
        <v>469</v>
      </c>
      <c r="AD10954">
        <v>0</v>
      </c>
    </row>
    <row r="10955" spans="1:30" x14ac:dyDescent="0.25">
      <c r="A10955" t="s">
        <v>34</v>
      </c>
      <c r="B10955">
        <v>4921</v>
      </c>
      <c r="D10955">
        <v>54</v>
      </c>
      <c r="E10955">
        <v>54</v>
      </c>
      <c r="F10955">
        <v>54</v>
      </c>
      <c r="I10955">
        <v>59</v>
      </c>
      <c r="J10955">
        <v>59</v>
      </c>
      <c r="K10955">
        <v>59</v>
      </c>
      <c r="N10955">
        <v>4924</v>
      </c>
      <c r="O10955">
        <v>4924</v>
      </c>
      <c r="P10955">
        <v>4924</v>
      </c>
      <c r="S10955">
        <v>4920</v>
      </c>
      <c r="T10955">
        <v>4920</v>
      </c>
      <c r="U10955">
        <v>4920</v>
      </c>
    </row>
    <row r="10956" spans="1:30" x14ac:dyDescent="0.25">
      <c r="A10956" t="s">
        <v>35</v>
      </c>
      <c r="B10956">
        <v>4921</v>
      </c>
      <c r="D10956">
        <v>4924</v>
      </c>
      <c r="E10956">
        <v>59</v>
      </c>
      <c r="F10956">
        <v>4920</v>
      </c>
      <c r="I10956">
        <v>4920</v>
      </c>
      <c r="J10956">
        <v>54</v>
      </c>
      <c r="K10956">
        <v>4924</v>
      </c>
      <c r="N10956">
        <v>59</v>
      </c>
      <c r="O10956">
        <v>4920</v>
      </c>
      <c r="P10956">
        <v>54</v>
      </c>
      <c r="S10956">
        <v>54</v>
      </c>
      <c r="T10956">
        <v>4924</v>
      </c>
      <c r="U10956">
        <v>59</v>
      </c>
    </row>
    <row r="10957" spans="1:30" x14ac:dyDescent="0.25">
      <c r="A10957" t="s">
        <v>36</v>
      </c>
      <c r="B10957">
        <v>4921</v>
      </c>
      <c r="D10957">
        <v>0</v>
      </c>
      <c r="E10957">
        <v>0</v>
      </c>
      <c r="F10957">
        <v>0</v>
      </c>
      <c r="I10957">
        <v>0</v>
      </c>
      <c r="J10957">
        <v>0</v>
      </c>
      <c r="K10957">
        <v>1</v>
      </c>
      <c r="N10957">
        <v>0</v>
      </c>
      <c r="O10957">
        <v>4</v>
      </c>
      <c r="P10957">
        <v>1</v>
      </c>
      <c r="S10957">
        <v>0</v>
      </c>
      <c r="T10957">
        <v>2</v>
      </c>
      <c r="U10957">
        <v>0</v>
      </c>
    </row>
    <row r="10958" spans="1:30" x14ac:dyDescent="0.25">
      <c r="A10958" t="s">
        <v>37</v>
      </c>
      <c r="B10958">
        <v>4921</v>
      </c>
      <c r="D10958">
        <v>0</v>
      </c>
      <c r="E10958">
        <v>0</v>
      </c>
      <c r="I10958">
        <v>0</v>
      </c>
      <c r="J10958">
        <v>0</v>
      </c>
      <c r="N10958">
        <v>0</v>
      </c>
      <c r="O10958">
        <v>0</v>
      </c>
      <c r="S10958">
        <v>0</v>
      </c>
      <c r="T10958">
        <v>0</v>
      </c>
    </row>
    <row r="10959" spans="1:30" x14ac:dyDescent="0.25">
      <c r="A10959" t="s">
        <v>38</v>
      </c>
      <c r="B10959">
        <v>4921</v>
      </c>
      <c r="D10959">
        <v>12</v>
      </c>
      <c r="E10959">
        <v>12</v>
      </c>
      <c r="F10959">
        <v>12</v>
      </c>
      <c r="I10959">
        <v>12</v>
      </c>
      <c r="J10959">
        <v>12</v>
      </c>
      <c r="K10959">
        <v>12</v>
      </c>
      <c r="N10959">
        <v>12</v>
      </c>
      <c r="O10959">
        <v>12</v>
      </c>
      <c r="P10959">
        <v>12</v>
      </c>
      <c r="S10959">
        <v>12</v>
      </c>
      <c r="T10959">
        <v>12</v>
      </c>
      <c r="U10959">
        <v>12</v>
      </c>
    </row>
    <row r="10960" spans="1:30" x14ac:dyDescent="0.25">
      <c r="A10960" t="s">
        <v>39</v>
      </c>
      <c r="B10960">
        <v>4921</v>
      </c>
      <c r="N10960">
        <v>400</v>
      </c>
      <c r="P10960">
        <v>225</v>
      </c>
    </row>
    <row r="10961" spans="1:21" x14ac:dyDescent="0.25">
      <c r="A10961" t="s">
        <v>694</v>
      </c>
      <c r="B10961">
        <v>4921</v>
      </c>
      <c r="N10961">
        <v>100</v>
      </c>
      <c r="P10961">
        <v>100</v>
      </c>
    </row>
    <row r="10962" spans="1:21" x14ac:dyDescent="0.25">
      <c r="A10962" t="s">
        <v>40</v>
      </c>
      <c r="B10962">
        <v>4921</v>
      </c>
      <c r="N10962">
        <v>2</v>
      </c>
      <c r="P10962">
        <v>1</v>
      </c>
    </row>
    <row r="10963" spans="1:21" x14ac:dyDescent="0.25">
      <c r="A10963" t="s">
        <v>41</v>
      </c>
      <c r="B10963">
        <v>4921</v>
      </c>
    </row>
    <row r="10964" spans="1:21" x14ac:dyDescent="0.25">
      <c r="A10964" t="s">
        <v>42</v>
      </c>
      <c r="B10964">
        <v>4921</v>
      </c>
      <c r="E10964">
        <v>45</v>
      </c>
      <c r="J10964">
        <v>45</v>
      </c>
      <c r="O10964">
        <v>40</v>
      </c>
      <c r="T10964">
        <v>40</v>
      </c>
    </row>
    <row r="10965" spans="1:21" x14ac:dyDescent="0.25">
      <c r="A10965" t="s">
        <v>876</v>
      </c>
      <c r="B10965">
        <v>4921</v>
      </c>
      <c r="E10965">
        <v>0</v>
      </c>
      <c r="J10965">
        <v>0</v>
      </c>
      <c r="O10965">
        <v>0</v>
      </c>
      <c r="T10965">
        <v>0</v>
      </c>
    </row>
    <row r="10966" spans="1:21" x14ac:dyDescent="0.25">
      <c r="A10966" t="s">
        <v>48</v>
      </c>
      <c r="B10966">
        <v>4921</v>
      </c>
      <c r="D10966">
        <v>1900</v>
      </c>
      <c r="E10966">
        <v>1900</v>
      </c>
      <c r="F10966">
        <v>1900</v>
      </c>
      <c r="I10966">
        <v>1900</v>
      </c>
      <c r="J10966">
        <v>1900</v>
      </c>
      <c r="K10966">
        <v>1900</v>
      </c>
      <c r="N10966">
        <v>1900</v>
      </c>
      <c r="O10966">
        <v>1900</v>
      </c>
      <c r="P10966">
        <v>1900</v>
      </c>
      <c r="S10966">
        <v>1900</v>
      </c>
      <c r="T10966">
        <v>1900</v>
      </c>
      <c r="U10966">
        <v>1900</v>
      </c>
    </row>
    <row r="10967" spans="1:21" x14ac:dyDescent="0.25">
      <c r="A10967" t="s">
        <v>696</v>
      </c>
      <c r="B10967">
        <v>4921</v>
      </c>
      <c r="D10967">
        <v>0</v>
      </c>
      <c r="E10967">
        <v>0</v>
      </c>
      <c r="F10967">
        <v>0</v>
      </c>
      <c r="I10967">
        <v>0</v>
      </c>
      <c r="J10967">
        <v>0</v>
      </c>
      <c r="K10967">
        <v>1611</v>
      </c>
      <c r="N10967">
        <v>0</v>
      </c>
      <c r="O10967">
        <v>6408</v>
      </c>
      <c r="P10967">
        <v>1583</v>
      </c>
      <c r="S10967">
        <v>0</v>
      </c>
      <c r="T10967">
        <v>3539</v>
      </c>
      <c r="U10967">
        <v>0</v>
      </c>
    </row>
    <row r="10968" spans="1:21" x14ac:dyDescent="0.25">
      <c r="A10968" t="s">
        <v>50</v>
      </c>
      <c r="B10968">
        <v>4921</v>
      </c>
      <c r="D10968">
        <v>0</v>
      </c>
      <c r="E10968">
        <v>0</v>
      </c>
      <c r="F10968">
        <v>0</v>
      </c>
      <c r="I10968">
        <v>0</v>
      </c>
      <c r="J10968">
        <v>0</v>
      </c>
      <c r="K10968">
        <v>1611</v>
      </c>
      <c r="N10968">
        <v>0</v>
      </c>
      <c r="O10968">
        <v>6408</v>
      </c>
      <c r="P10968">
        <v>1583</v>
      </c>
      <c r="S10968">
        <v>0</v>
      </c>
      <c r="T10968">
        <v>3539</v>
      </c>
      <c r="U10968">
        <v>0</v>
      </c>
    </row>
    <row r="10969" spans="1:21" x14ac:dyDescent="0.25">
      <c r="A10969" t="s">
        <v>697</v>
      </c>
      <c r="B10969">
        <v>4921</v>
      </c>
      <c r="D10969">
        <v>1</v>
      </c>
      <c r="E10969">
        <v>1</v>
      </c>
      <c r="F10969">
        <v>1</v>
      </c>
      <c r="I10969">
        <v>1</v>
      </c>
      <c r="J10969">
        <v>1</v>
      </c>
      <c r="K10969">
        <v>1</v>
      </c>
      <c r="N10969">
        <v>1</v>
      </c>
      <c r="O10969">
        <v>1</v>
      </c>
      <c r="P10969">
        <v>1</v>
      </c>
      <c r="S10969">
        <v>1</v>
      </c>
      <c r="T10969">
        <v>1</v>
      </c>
      <c r="U10969">
        <v>1</v>
      </c>
    </row>
    <row r="10970" spans="1:21" x14ac:dyDescent="0.25">
      <c r="A10970" t="s">
        <v>51</v>
      </c>
      <c r="B10970">
        <v>4921</v>
      </c>
      <c r="D10970">
        <v>0</v>
      </c>
      <c r="E10970">
        <v>0</v>
      </c>
      <c r="F10970">
        <v>0</v>
      </c>
      <c r="I10970">
        <v>0</v>
      </c>
      <c r="J10970">
        <v>0</v>
      </c>
      <c r="K10970">
        <v>711</v>
      </c>
      <c r="N10970">
        <v>0</v>
      </c>
      <c r="O10970">
        <v>0</v>
      </c>
      <c r="P10970">
        <v>383</v>
      </c>
      <c r="S10970">
        <v>0</v>
      </c>
      <c r="T10970">
        <v>0</v>
      </c>
      <c r="U10970">
        <v>0</v>
      </c>
    </row>
    <row r="10971" spans="1:21" x14ac:dyDescent="0.25">
      <c r="A10971" t="s">
        <v>53</v>
      </c>
      <c r="B10971">
        <v>4921</v>
      </c>
      <c r="D10971">
        <v>0</v>
      </c>
      <c r="E10971">
        <v>0</v>
      </c>
      <c r="F10971">
        <v>0</v>
      </c>
      <c r="I10971">
        <v>0</v>
      </c>
      <c r="J10971">
        <v>0</v>
      </c>
      <c r="K10971">
        <v>614</v>
      </c>
      <c r="N10971">
        <v>0</v>
      </c>
      <c r="O10971">
        <v>827</v>
      </c>
      <c r="P10971">
        <v>143</v>
      </c>
      <c r="S10971">
        <v>0</v>
      </c>
      <c r="T10971">
        <v>1211</v>
      </c>
      <c r="U10971">
        <v>0</v>
      </c>
    </row>
    <row r="10972" spans="1:21" x14ac:dyDescent="0.25">
      <c r="A10972" t="s">
        <v>54</v>
      </c>
      <c r="B10972">
        <v>4921</v>
      </c>
      <c r="D10972">
        <v>0</v>
      </c>
      <c r="E10972">
        <v>0</v>
      </c>
      <c r="F10972">
        <v>0</v>
      </c>
      <c r="I10972">
        <v>0</v>
      </c>
      <c r="J10972">
        <v>0</v>
      </c>
      <c r="K10972">
        <v>0</v>
      </c>
      <c r="N10972">
        <v>0</v>
      </c>
      <c r="O10972">
        <v>0</v>
      </c>
      <c r="P10972">
        <v>0</v>
      </c>
      <c r="S10972">
        <v>0</v>
      </c>
      <c r="T10972">
        <v>0</v>
      </c>
      <c r="U10972">
        <v>0</v>
      </c>
    </row>
    <row r="10973" spans="1:21" x14ac:dyDescent="0.25">
      <c r="A10973" t="s">
        <v>55</v>
      </c>
      <c r="B10973">
        <v>4921</v>
      </c>
      <c r="D10973">
        <v>0</v>
      </c>
      <c r="E10973">
        <v>0</v>
      </c>
      <c r="F10973">
        <v>0</v>
      </c>
      <c r="I10973">
        <v>0</v>
      </c>
      <c r="J10973">
        <v>0</v>
      </c>
      <c r="K10973">
        <v>0</v>
      </c>
      <c r="N10973">
        <v>0</v>
      </c>
      <c r="O10973">
        <v>0</v>
      </c>
      <c r="P10973">
        <v>0</v>
      </c>
      <c r="S10973">
        <v>0</v>
      </c>
      <c r="T10973">
        <v>0</v>
      </c>
      <c r="U10973">
        <v>0</v>
      </c>
    </row>
    <row r="10974" spans="1:21" x14ac:dyDescent="0.25">
      <c r="A10974" t="s">
        <v>56</v>
      </c>
      <c r="B10974">
        <v>4921</v>
      </c>
      <c r="D10974">
        <v>0.9</v>
      </c>
      <c r="E10974">
        <v>0.9</v>
      </c>
      <c r="F10974">
        <v>0.9</v>
      </c>
      <c r="I10974">
        <v>0.9</v>
      </c>
      <c r="J10974">
        <v>0.9</v>
      </c>
      <c r="K10974">
        <v>0.9</v>
      </c>
      <c r="N10974">
        <v>0.9</v>
      </c>
      <c r="O10974">
        <v>0.9</v>
      </c>
      <c r="P10974">
        <v>0.9</v>
      </c>
      <c r="S10974">
        <v>0.9</v>
      </c>
      <c r="T10974">
        <v>0.9</v>
      </c>
      <c r="U10974">
        <v>0.9</v>
      </c>
    </row>
    <row r="10975" spans="1:21" x14ac:dyDescent="0.25">
      <c r="A10975" t="s">
        <v>57</v>
      </c>
      <c r="B10975">
        <v>4921</v>
      </c>
      <c r="D10975">
        <v>100</v>
      </c>
      <c r="E10975">
        <v>100</v>
      </c>
      <c r="F10975">
        <v>100</v>
      </c>
      <c r="I10975">
        <v>100</v>
      </c>
      <c r="J10975">
        <v>100</v>
      </c>
      <c r="K10975">
        <v>100</v>
      </c>
      <c r="N10975">
        <v>100</v>
      </c>
      <c r="O10975">
        <v>100</v>
      </c>
      <c r="P10975">
        <v>100</v>
      </c>
      <c r="S10975">
        <v>100</v>
      </c>
      <c r="T10975">
        <v>100</v>
      </c>
      <c r="U10975">
        <v>100</v>
      </c>
    </row>
    <row r="10976" spans="1:21" x14ac:dyDescent="0.25">
      <c r="A10976" t="s">
        <v>58</v>
      </c>
      <c r="B10976">
        <v>4921</v>
      </c>
      <c r="D10976">
        <v>2</v>
      </c>
      <c r="E10976">
        <v>2</v>
      </c>
      <c r="F10976">
        <v>2</v>
      </c>
      <c r="I10976">
        <v>2</v>
      </c>
      <c r="J10976">
        <v>2</v>
      </c>
      <c r="K10976">
        <v>2</v>
      </c>
      <c r="N10976">
        <v>2</v>
      </c>
      <c r="O10976">
        <v>2</v>
      </c>
      <c r="P10976">
        <v>2</v>
      </c>
      <c r="S10976">
        <v>2</v>
      </c>
      <c r="T10976">
        <v>2</v>
      </c>
      <c r="U10976">
        <v>2</v>
      </c>
    </row>
    <row r="10977" spans="1:21" x14ac:dyDescent="0.25">
      <c r="A10977" t="s">
        <v>59</v>
      </c>
      <c r="B10977">
        <v>4921</v>
      </c>
      <c r="D10977">
        <v>0</v>
      </c>
      <c r="E10977">
        <v>0</v>
      </c>
      <c r="F10977">
        <v>0</v>
      </c>
      <c r="I10977">
        <v>0</v>
      </c>
      <c r="J10977">
        <v>0</v>
      </c>
      <c r="K10977">
        <v>0</v>
      </c>
      <c r="N10977">
        <v>0</v>
      </c>
      <c r="O10977">
        <v>0</v>
      </c>
      <c r="P10977">
        <v>0</v>
      </c>
      <c r="S10977">
        <v>0</v>
      </c>
      <c r="T10977">
        <v>0</v>
      </c>
      <c r="U10977">
        <v>0</v>
      </c>
    </row>
    <row r="10978" spans="1:21" x14ac:dyDescent="0.25">
      <c r="A10978" t="s">
        <v>698</v>
      </c>
      <c r="B10978">
        <v>4921</v>
      </c>
      <c r="E10978">
        <v>0</v>
      </c>
      <c r="J10978">
        <v>0</v>
      </c>
      <c r="O10978">
        <v>0</v>
      </c>
      <c r="T10978">
        <v>0</v>
      </c>
    </row>
    <row r="10979" spans="1:21" x14ac:dyDescent="0.25">
      <c r="A10979" t="s">
        <v>677</v>
      </c>
      <c r="B10979">
        <v>4921</v>
      </c>
      <c r="E10979">
        <v>176</v>
      </c>
      <c r="J10979">
        <v>176</v>
      </c>
      <c r="O10979">
        <v>834</v>
      </c>
      <c r="T10979">
        <v>175</v>
      </c>
    </row>
    <row r="10980" spans="1:21" x14ac:dyDescent="0.25">
      <c r="A10980" t="s">
        <v>78</v>
      </c>
      <c r="B10980">
        <v>4921</v>
      </c>
      <c r="E10980">
        <v>2.7</v>
      </c>
      <c r="J10980">
        <v>2.7</v>
      </c>
      <c r="O10980">
        <v>14.2</v>
      </c>
      <c r="T10980">
        <v>3</v>
      </c>
    </row>
    <row r="10981" spans="1:21" x14ac:dyDescent="0.25">
      <c r="A10981" t="s">
        <v>699</v>
      </c>
      <c r="B10981">
        <v>4921</v>
      </c>
      <c r="F10981">
        <v>0</v>
      </c>
      <c r="K10981">
        <v>1</v>
      </c>
      <c r="P10981">
        <v>2</v>
      </c>
      <c r="U10981">
        <v>0</v>
      </c>
    </row>
    <row r="10982" spans="1:21" x14ac:dyDescent="0.25">
      <c r="A10982" t="s">
        <v>720</v>
      </c>
      <c r="B10982">
        <v>4921</v>
      </c>
      <c r="K10982">
        <v>50</v>
      </c>
      <c r="P10982">
        <v>50</v>
      </c>
    </row>
    <row r="10983" spans="1:21" x14ac:dyDescent="0.25">
      <c r="A10983" t="s">
        <v>721</v>
      </c>
      <c r="B10983">
        <v>4921</v>
      </c>
      <c r="K10983">
        <v>0</v>
      </c>
      <c r="P10983">
        <v>0</v>
      </c>
    </row>
    <row r="10984" spans="1:21" x14ac:dyDescent="0.25">
      <c r="A10984" t="s">
        <v>700</v>
      </c>
      <c r="B10984">
        <v>4921</v>
      </c>
      <c r="D10984">
        <v>0</v>
      </c>
      <c r="E10984">
        <v>0</v>
      </c>
      <c r="F10984">
        <v>1</v>
      </c>
      <c r="I10984">
        <v>0</v>
      </c>
      <c r="J10984">
        <v>0</v>
      </c>
      <c r="K10984">
        <v>1</v>
      </c>
      <c r="N10984">
        <v>0</v>
      </c>
      <c r="O10984">
        <v>0</v>
      </c>
      <c r="P10984">
        <v>1</v>
      </c>
      <c r="S10984">
        <v>0</v>
      </c>
      <c r="T10984">
        <v>0</v>
      </c>
      <c r="U10984">
        <v>1</v>
      </c>
    </row>
    <row r="10985" spans="1:21" x14ac:dyDescent="0.25">
      <c r="A10985" t="s">
        <v>701</v>
      </c>
      <c r="B10985">
        <v>4921</v>
      </c>
      <c r="D10985">
        <v>0</v>
      </c>
      <c r="E10985">
        <v>0</v>
      </c>
      <c r="F10985">
        <v>0</v>
      </c>
      <c r="I10985">
        <v>0</v>
      </c>
      <c r="J10985">
        <v>0</v>
      </c>
      <c r="K10985">
        <v>0</v>
      </c>
      <c r="N10985">
        <v>0</v>
      </c>
      <c r="O10985">
        <v>0</v>
      </c>
      <c r="P10985">
        <v>0</v>
      </c>
      <c r="S10985">
        <v>0</v>
      </c>
      <c r="T10985">
        <v>0</v>
      </c>
      <c r="U10985">
        <v>0</v>
      </c>
    </row>
    <row r="10986" spans="1:21" x14ac:dyDescent="0.25">
      <c r="A10986" t="s">
        <v>52</v>
      </c>
      <c r="B10986">
        <v>4921</v>
      </c>
      <c r="D10986">
        <v>1</v>
      </c>
      <c r="E10986">
        <v>1</v>
      </c>
      <c r="F10986">
        <v>1</v>
      </c>
      <c r="I10986">
        <v>1</v>
      </c>
      <c r="J10986">
        <v>1</v>
      </c>
      <c r="K10986">
        <v>1</v>
      </c>
      <c r="N10986">
        <v>1</v>
      </c>
      <c r="O10986">
        <v>1</v>
      </c>
      <c r="P10986">
        <v>1</v>
      </c>
      <c r="S10986">
        <v>1</v>
      </c>
      <c r="T10986">
        <v>1</v>
      </c>
      <c r="U10986">
        <v>1</v>
      </c>
    </row>
    <row r="10987" spans="1:21" x14ac:dyDescent="0.25">
      <c r="A10987" t="s">
        <v>702</v>
      </c>
      <c r="B10987">
        <v>4921</v>
      </c>
      <c r="D10987">
        <v>15</v>
      </c>
      <c r="E10987">
        <v>60</v>
      </c>
      <c r="F10987">
        <v>9</v>
      </c>
      <c r="I10987">
        <v>15</v>
      </c>
      <c r="J10987">
        <v>60</v>
      </c>
      <c r="K10987">
        <v>9</v>
      </c>
      <c r="N10987">
        <v>15</v>
      </c>
      <c r="O10987">
        <v>60</v>
      </c>
      <c r="P10987">
        <v>9</v>
      </c>
      <c r="S10987">
        <v>15</v>
      </c>
      <c r="T10987">
        <v>60</v>
      </c>
      <c r="U10987">
        <v>9</v>
      </c>
    </row>
    <row r="10988" spans="1:21" x14ac:dyDescent="0.25">
      <c r="A10988" t="s">
        <v>43</v>
      </c>
      <c r="B10988">
        <v>4921</v>
      </c>
      <c r="K10988">
        <v>50</v>
      </c>
      <c r="O10988">
        <v>50</v>
      </c>
      <c r="P10988">
        <v>50</v>
      </c>
      <c r="T10988">
        <v>50</v>
      </c>
    </row>
    <row r="10989" spans="1:21" x14ac:dyDescent="0.25">
      <c r="A10989" t="s">
        <v>44</v>
      </c>
      <c r="B10989">
        <v>4921</v>
      </c>
      <c r="K10989">
        <v>0</v>
      </c>
      <c r="O10989">
        <v>0</v>
      </c>
      <c r="P10989">
        <v>0</v>
      </c>
      <c r="T10989">
        <v>0</v>
      </c>
    </row>
    <row r="10990" spans="1:21" x14ac:dyDescent="0.25">
      <c r="A10990" t="s">
        <v>718</v>
      </c>
      <c r="B10990">
        <v>4921</v>
      </c>
      <c r="E10990">
        <v>0</v>
      </c>
      <c r="J10990">
        <v>0</v>
      </c>
      <c r="O10990">
        <v>0</v>
      </c>
      <c r="T10990">
        <v>0</v>
      </c>
    </row>
    <row r="10991" spans="1:21" x14ac:dyDescent="0.25">
      <c r="A10991" t="s">
        <v>405</v>
      </c>
      <c r="B10991">
        <v>4921</v>
      </c>
      <c r="E10991">
        <v>0</v>
      </c>
    </row>
    <row r="10992" spans="1:21" x14ac:dyDescent="0.25">
      <c r="A10992" t="s">
        <v>719</v>
      </c>
      <c r="B10992">
        <v>4921</v>
      </c>
      <c r="D10992">
        <v>0</v>
      </c>
      <c r="E10992">
        <v>0</v>
      </c>
      <c r="F10992">
        <v>0</v>
      </c>
      <c r="I10992">
        <v>0</v>
      </c>
      <c r="J10992">
        <v>0</v>
      </c>
      <c r="K10992">
        <v>682</v>
      </c>
      <c r="N10992">
        <v>0</v>
      </c>
      <c r="O10992">
        <v>919</v>
      </c>
      <c r="P10992">
        <v>159</v>
      </c>
      <c r="S10992">
        <v>0</v>
      </c>
      <c r="T10992">
        <v>1346</v>
      </c>
      <c r="U10992">
        <v>0</v>
      </c>
    </row>
    <row r="10993" spans="1:21" x14ac:dyDescent="0.25">
      <c r="A10993" t="s">
        <v>34</v>
      </c>
      <c r="B10993">
        <v>4924</v>
      </c>
      <c r="D10993">
        <v>291</v>
      </c>
      <c r="E10993">
        <v>291</v>
      </c>
      <c r="F10993">
        <v>291</v>
      </c>
      <c r="I10993">
        <v>4936</v>
      </c>
      <c r="J10993">
        <v>4936</v>
      </c>
      <c r="K10993">
        <v>4936</v>
      </c>
      <c r="N10993">
        <v>289</v>
      </c>
      <c r="O10993">
        <v>289</v>
      </c>
      <c r="P10993">
        <v>289</v>
      </c>
      <c r="S10993">
        <v>4921</v>
      </c>
      <c r="T10993">
        <v>4921</v>
      </c>
      <c r="U10993">
        <v>4921</v>
      </c>
    </row>
    <row r="10994" spans="1:21" x14ac:dyDescent="0.25">
      <c r="A10994" t="s">
        <v>35</v>
      </c>
      <c r="B10994">
        <v>4924</v>
      </c>
      <c r="D10994">
        <v>289</v>
      </c>
      <c r="E10994">
        <v>4936</v>
      </c>
      <c r="F10994">
        <v>4921</v>
      </c>
      <c r="I10994">
        <v>4921</v>
      </c>
      <c r="J10994">
        <v>291</v>
      </c>
      <c r="K10994">
        <v>289</v>
      </c>
      <c r="N10994">
        <v>4936</v>
      </c>
      <c r="O10994">
        <v>4921</v>
      </c>
      <c r="P10994">
        <v>291</v>
      </c>
      <c r="S10994">
        <v>291</v>
      </c>
      <c r="T10994">
        <v>289</v>
      </c>
      <c r="U10994">
        <v>4936</v>
      </c>
    </row>
    <row r="10995" spans="1:21" x14ac:dyDescent="0.25">
      <c r="A10995" t="s">
        <v>36</v>
      </c>
      <c r="B10995">
        <v>4924</v>
      </c>
      <c r="D10995">
        <v>1</v>
      </c>
      <c r="E10995">
        <v>2</v>
      </c>
      <c r="F10995">
        <v>0</v>
      </c>
      <c r="I10995">
        <v>1</v>
      </c>
      <c r="J10995">
        <v>2</v>
      </c>
      <c r="K10995">
        <v>0</v>
      </c>
      <c r="N10995">
        <v>1</v>
      </c>
      <c r="O10995">
        <v>2</v>
      </c>
      <c r="P10995">
        <v>1</v>
      </c>
      <c r="S10995">
        <v>1</v>
      </c>
      <c r="T10995">
        <v>2</v>
      </c>
      <c r="U10995">
        <v>1</v>
      </c>
    </row>
    <row r="10996" spans="1:21" x14ac:dyDescent="0.25">
      <c r="A10996" t="s">
        <v>37</v>
      </c>
      <c r="B10996">
        <v>4924</v>
      </c>
      <c r="D10996">
        <v>0</v>
      </c>
      <c r="E10996">
        <v>2</v>
      </c>
      <c r="I10996">
        <v>0</v>
      </c>
      <c r="J10996">
        <v>2</v>
      </c>
      <c r="N10996">
        <v>0</v>
      </c>
      <c r="O10996">
        <v>0</v>
      </c>
      <c r="S10996">
        <v>0</v>
      </c>
      <c r="T10996">
        <v>0</v>
      </c>
    </row>
    <row r="10997" spans="1:21" x14ac:dyDescent="0.25">
      <c r="A10997" t="s">
        <v>38</v>
      </c>
      <c r="B10997">
        <v>4924</v>
      </c>
      <c r="D10997">
        <v>12</v>
      </c>
      <c r="E10997">
        <v>12</v>
      </c>
      <c r="F10997">
        <v>12</v>
      </c>
      <c r="I10997">
        <v>12</v>
      </c>
      <c r="J10997">
        <v>12</v>
      </c>
      <c r="K10997">
        <v>12</v>
      </c>
      <c r="N10997">
        <v>12</v>
      </c>
      <c r="O10997">
        <v>12</v>
      </c>
      <c r="P10997">
        <v>12</v>
      </c>
      <c r="S10997">
        <v>12</v>
      </c>
      <c r="T10997">
        <v>12</v>
      </c>
      <c r="U10997">
        <v>12</v>
      </c>
    </row>
    <row r="10998" spans="1:21" x14ac:dyDescent="0.25">
      <c r="A10998" t="s">
        <v>39</v>
      </c>
      <c r="B10998">
        <v>4924</v>
      </c>
      <c r="D10998">
        <v>150</v>
      </c>
      <c r="I10998">
        <v>150</v>
      </c>
      <c r="N10998">
        <v>275</v>
      </c>
      <c r="P10998">
        <v>100</v>
      </c>
      <c r="S10998">
        <v>300</v>
      </c>
      <c r="U10998">
        <v>150</v>
      </c>
    </row>
    <row r="10999" spans="1:21" x14ac:dyDescent="0.25">
      <c r="A10999" t="s">
        <v>694</v>
      </c>
      <c r="B10999">
        <v>4924</v>
      </c>
      <c r="D10999">
        <v>100</v>
      </c>
      <c r="I10999">
        <v>100</v>
      </c>
      <c r="N10999">
        <v>75</v>
      </c>
      <c r="P10999">
        <v>100</v>
      </c>
      <c r="S10999">
        <v>60</v>
      </c>
      <c r="U10999">
        <v>100</v>
      </c>
    </row>
    <row r="11000" spans="1:21" x14ac:dyDescent="0.25">
      <c r="A11000" t="s">
        <v>40</v>
      </c>
      <c r="B11000">
        <v>4924</v>
      </c>
      <c r="D11000">
        <v>1</v>
      </c>
      <c r="I11000">
        <v>1</v>
      </c>
      <c r="N11000">
        <v>1</v>
      </c>
      <c r="P11000">
        <v>1</v>
      </c>
      <c r="S11000">
        <v>1</v>
      </c>
      <c r="U11000">
        <v>1</v>
      </c>
    </row>
    <row r="11001" spans="1:21" x14ac:dyDescent="0.25">
      <c r="A11001" t="s">
        <v>41</v>
      </c>
      <c r="B11001">
        <v>4924</v>
      </c>
    </row>
    <row r="11002" spans="1:21" x14ac:dyDescent="0.25">
      <c r="A11002" t="s">
        <v>42</v>
      </c>
      <c r="B11002">
        <v>4924</v>
      </c>
      <c r="E11002">
        <v>40</v>
      </c>
      <c r="J11002">
        <v>30</v>
      </c>
      <c r="O11002">
        <v>40</v>
      </c>
      <c r="T11002">
        <v>40</v>
      </c>
    </row>
    <row r="11003" spans="1:21" x14ac:dyDescent="0.25">
      <c r="A11003" t="s">
        <v>45</v>
      </c>
      <c r="B11003">
        <v>4924</v>
      </c>
      <c r="D11003">
        <v>7</v>
      </c>
      <c r="E11003">
        <v>4</v>
      </c>
      <c r="I11003">
        <v>3</v>
      </c>
      <c r="J11003">
        <v>8</v>
      </c>
      <c r="N11003">
        <v>1</v>
      </c>
      <c r="O11003">
        <v>6</v>
      </c>
      <c r="S11003">
        <v>5</v>
      </c>
      <c r="T11003">
        <v>2</v>
      </c>
    </row>
    <row r="11004" spans="1:21" x14ac:dyDescent="0.25">
      <c r="A11004" t="s">
        <v>46</v>
      </c>
      <c r="B11004">
        <v>4924</v>
      </c>
      <c r="D11004">
        <v>4</v>
      </c>
      <c r="I11004">
        <v>8</v>
      </c>
      <c r="N11004">
        <v>6</v>
      </c>
      <c r="P11004">
        <v>6</v>
      </c>
      <c r="S11004">
        <v>2</v>
      </c>
      <c r="U11004">
        <v>2</v>
      </c>
    </row>
    <row r="11005" spans="1:21" x14ac:dyDescent="0.25">
      <c r="A11005" t="s">
        <v>49</v>
      </c>
      <c r="B11005">
        <v>4924</v>
      </c>
      <c r="D11005">
        <v>6</v>
      </c>
      <c r="E11005">
        <v>6.4</v>
      </c>
      <c r="F11005">
        <v>4</v>
      </c>
      <c r="I11005">
        <v>6</v>
      </c>
      <c r="J11005">
        <v>6.4</v>
      </c>
      <c r="K11005">
        <v>4</v>
      </c>
      <c r="N11005">
        <v>6</v>
      </c>
      <c r="O11005">
        <v>5.8</v>
      </c>
      <c r="P11005">
        <v>5.8</v>
      </c>
      <c r="S11005">
        <v>6</v>
      </c>
      <c r="T11005">
        <v>5.8</v>
      </c>
      <c r="U11005">
        <v>5.8</v>
      </c>
    </row>
    <row r="11006" spans="1:21" x14ac:dyDescent="0.25">
      <c r="A11006" t="s">
        <v>695</v>
      </c>
      <c r="B11006">
        <v>4924</v>
      </c>
      <c r="D11006">
        <v>0</v>
      </c>
      <c r="E11006">
        <v>0</v>
      </c>
      <c r="F11006">
        <v>0</v>
      </c>
      <c r="I11006">
        <v>0</v>
      </c>
      <c r="J11006">
        <v>0</v>
      </c>
      <c r="K11006">
        <v>0</v>
      </c>
      <c r="N11006">
        <v>0</v>
      </c>
      <c r="O11006">
        <v>0</v>
      </c>
      <c r="P11006">
        <v>0</v>
      </c>
      <c r="S11006">
        <v>0</v>
      </c>
      <c r="T11006">
        <v>0</v>
      </c>
      <c r="U11006">
        <v>0</v>
      </c>
    </row>
    <row r="11007" spans="1:21" x14ac:dyDescent="0.25">
      <c r="A11007" t="s">
        <v>48</v>
      </c>
      <c r="B11007">
        <v>4924</v>
      </c>
      <c r="D11007">
        <v>1900</v>
      </c>
      <c r="E11007">
        <v>1900</v>
      </c>
      <c r="F11007">
        <v>1900</v>
      </c>
      <c r="I11007">
        <v>1900</v>
      </c>
      <c r="J11007">
        <v>1900</v>
      </c>
      <c r="K11007">
        <v>1900</v>
      </c>
      <c r="N11007">
        <v>1900</v>
      </c>
      <c r="O11007">
        <v>1900</v>
      </c>
      <c r="P11007">
        <v>1900</v>
      </c>
      <c r="S11007">
        <v>1900</v>
      </c>
      <c r="T11007">
        <v>1900</v>
      </c>
      <c r="U11007">
        <v>1900</v>
      </c>
    </row>
    <row r="11008" spans="1:21" x14ac:dyDescent="0.25">
      <c r="A11008" t="s">
        <v>696</v>
      </c>
      <c r="B11008">
        <v>4924</v>
      </c>
      <c r="D11008">
        <v>1770</v>
      </c>
      <c r="E11008">
        <v>3284</v>
      </c>
      <c r="F11008">
        <v>0</v>
      </c>
      <c r="I11008">
        <v>1770</v>
      </c>
      <c r="J11008">
        <v>3337</v>
      </c>
      <c r="K11008">
        <v>0</v>
      </c>
      <c r="N11008">
        <v>1770</v>
      </c>
      <c r="O11008">
        <v>3539</v>
      </c>
      <c r="P11008">
        <v>1583</v>
      </c>
      <c r="S11008">
        <v>1770</v>
      </c>
      <c r="T11008">
        <v>3539</v>
      </c>
      <c r="U11008">
        <v>1583</v>
      </c>
    </row>
    <row r="11009" spans="1:21" x14ac:dyDescent="0.25">
      <c r="A11009" t="s">
        <v>50</v>
      </c>
      <c r="B11009">
        <v>4924</v>
      </c>
      <c r="D11009">
        <v>1043</v>
      </c>
      <c r="E11009">
        <v>3284</v>
      </c>
      <c r="F11009">
        <v>0</v>
      </c>
      <c r="I11009">
        <v>630</v>
      </c>
      <c r="J11009">
        <v>3337</v>
      </c>
      <c r="K11009">
        <v>0</v>
      </c>
      <c r="N11009">
        <v>102</v>
      </c>
      <c r="O11009">
        <v>3539</v>
      </c>
      <c r="P11009">
        <v>1583</v>
      </c>
      <c r="S11009">
        <v>440</v>
      </c>
      <c r="T11009">
        <v>3539</v>
      </c>
      <c r="U11009">
        <v>1583</v>
      </c>
    </row>
    <row r="11010" spans="1:21" x14ac:dyDescent="0.25">
      <c r="A11010" t="s">
        <v>697</v>
      </c>
      <c r="B11010">
        <v>4924</v>
      </c>
      <c r="D11010">
        <v>1</v>
      </c>
      <c r="E11010">
        <v>1</v>
      </c>
      <c r="F11010">
        <v>1</v>
      </c>
      <c r="I11010">
        <v>1</v>
      </c>
      <c r="J11010">
        <v>1</v>
      </c>
      <c r="K11010">
        <v>1</v>
      </c>
      <c r="N11010">
        <v>1</v>
      </c>
      <c r="O11010">
        <v>1</v>
      </c>
      <c r="P11010">
        <v>1</v>
      </c>
      <c r="S11010">
        <v>1</v>
      </c>
      <c r="T11010">
        <v>1</v>
      </c>
      <c r="U11010">
        <v>1</v>
      </c>
    </row>
    <row r="11011" spans="1:21" x14ac:dyDescent="0.25">
      <c r="A11011" t="s">
        <v>51</v>
      </c>
      <c r="B11011">
        <v>4924</v>
      </c>
      <c r="D11011">
        <v>0</v>
      </c>
      <c r="E11011">
        <v>163</v>
      </c>
      <c r="F11011">
        <v>0</v>
      </c>
      <c r="I11011">
        <v>0</v>
      </c>
      <c r="J11011">
        <v>91</v>
      </c>
      <c r="K11011">
        <v>0</v>
      </c>
      <c r="N11011">
        <v>0</v>
      </c>
      <c r="O11011">
        <v>0</v>
      </c>
      <c r="P11011">
        <v>173</v>
      </c>
      <c r="S11011">
        <v>0</v>
      </c>
      <c r="T11011">
        <v>0</v>
      </c>
      <c r="U11011">
        <v>124</v>
      </c>
    </row>
    <row r="11012" spans="1:21" x14ac:dyDescent="0.25">
      <c r="A11012" t="s">
        <v>53</v>
      </c>
      <c r="B11012">
        <v>4924</v>
      </c>
      <c r="D11012">
        <v>52</v>
      </c>
      <c r="E11012">
        <v>165</v>
      </c>
      <c r="F11012">
        <v>152</v>
      </c>
      <c r="I11012">
        <v>204</v>
      </c>
      <c r="J11012">
        <v>145</v>
      </c>
      <c r="K11012">
        <v>90</v>
      </c>
      <c r="N11012">
        <v>145</v>
      </c>
      <c r="O11012">
        <v>829</v>
      </c>
      <c r="P11012">
        <v>91</v>
      </c>
      <c r="S11012">
        <v>113</v>
      </c>
      <c r="T11012">
        <v>1432</v>
      </c>
      <c r="U11012">
        <v>58</v>
      </c>
    </row>
    <row r="11013" spans="1:21" x14ac:dyDescent="0.25">
      <c r="A11013" t="s">
        <v>54</v>
      </c>
      <c r="B11013">
        <v>4924</v>
      </c>
      <c r="D11013">
        <v>0</v>
      </c>
      <c r="E11013">
        <v>0</v>
      </c>
      <c r="F11013">
        <v>0</v>
      </c>
      <c r="I11013">
        <v>0</v>
      </c>
      <c r="J11013">
        <v>0</v>
      </c>
      <c r="K11013">
        <v>0</v>
      </c>
      <c r="N11013">
        <v>0</v>
      </c>
      <c r="O11013">
        <v>0</v>
      </c>
      <c r="P11013">
        <v>0</v>
      </c>
      <c r="S11013">
        <v>0</v>
      </c>
      <c r="T11013">
        <v>0</v>
      </c>
      <c r="U11013">
        <v>0</v>
      </c>
    </row>
    <row r="11014" spans="1:21" x14ac:dyDescent="0.25">
      <c r="A11014" t="s">
        <v>55</v>
      </c>
      <c r="B11014">
        <v>4924</v>
      </c>
      <c r="D11014">
        <v>0</v>
      </c>
      <c r="E11014">
        <v>0</v>
      </c>
      <c r="F11014">
        <v>0</v>
      </c>
      <c r="I11014">
        <v>0</v>
      </c>
      <c r="J11014">
        <v>0</v>
      </c>
      <c r="K11014">
        <v>0</v>
      </c>
      <c r="N11014">
        <v>0</v>
      </c>
      <c r="O11014">
        <v>0</v>
      </c>
      <c r="P11014">
        <v>0</v>
      </c>
      <c r="S11014">
        <v>0</v>
      </c>
      <c r="T11014">
        <v>0</v>
      </c>
      <c r="U11014">
        <v>0</v>
      </c>
    </row>
    <row r="11015" spans="1:21" x14ac:dyDescent="0.25">
      <c r="A11015" t="s">
        <v>56</v>
      </c>
      <c r="B11015">
        <v>4924</v>
      </c>
      <c r="D11015">
        <v>0.88</v>
      </c>
      <c r="E11015">
        <v>0.88</v>
      </c>
      <c r="F11015">
        <v>0.88</v>
      </c>
      <c r="I11015">
        <v>0.9</v>
      </c>
      <c r="J11015">
        <v>0.9</v>
      </c>
      <c r="K11015">
        <v>0.9</v>
      </c>
      <c r="N11015">
        <v>0.86</v>
      </c>
      <c r="O11015">
        <v>0.86</v>
      </c>
      <c r="P11015">
        <v>0.86</v>
      </c>
      <c r="S11015">
        <v>0.94</v>
      </c>
      <c r="T11015">
        <v>0.94</v>
      </c>
      <c r="U11015">
        <v>0.94</v>
      </c>
    </row>
    <row r="11016" spans="1:21" x14ac:dyDescent="0.25">
      <c r="A11016" t="s">
        <v>57</v>
      </c>
      <c r="B11016">
        <v>4924</v>
      </c>
      <c r="D11016">
        <v>100</v>
      </c>
      <c r="E11016">
        <v>100</v>
      </c>
      <c r="F11016">
        <v>100</v>
      </c>
      <c r="I11016">
        <v>100</v>
      </c>
      <c r="J11016">
        <v>100</v>
      </c>
      <c r="K11016">
        <v>100</v>
      </c>
      <c r="N11016">
        <v>100</v>
      </c>
      <c r="O11016">
        <v>100</v>
      </c>
      <c r="P11016">
        <v>100</v>
      </c>
      <c r="S11016">
        <v>100</v>
      </c>
      <c r="T11016">
        <v>100</v>
      </c>
      <c r="U11016">
        <v>100</v>
      </c>
    </row>
    <row r="11017" spans="1:21" x14ac:dyDescent="0.25">
      <c r="A11017" t="s">
        <v>58</v>
      </c>
      <c r="B11017">
        <v>4924</v>
      </c>
      <c r="D11017">
        <v>2</v>
      </c>
      <c r="E11017">
        <v>2</v>
      </c>
      <c r="F11017">
        <v>2</v>
      </c>
      <c r="I11017">
        <v>2</v>
      </c>
      <c r="J11017">
        <v>2</v>
      </c>
      <c r="K11017">
        <v>2</v>
      </c>
      <c r="N11017">
        <v>2</v>
      </c>
      <c r="O11017">
        <v>2</v>
      </c>
      <c r="P11017">
        <v>2</v>
      </c>
      <c r="S11017">
        <v>2</v>
      </c>
      <c r="T11017">
        <v>2</v>
      </c>
      <c r="U11017">
        <v>2</v>
      </c>
    </row>
    <row r="11018" spans="1:21" x14ac:dyDescent="0.25">
      <c r="A11018" t="s">
        <v>59</v>
      </c>
      <c r="B11018">
        <v>4924</v>
      </c>
      <c r="D11018">
        <v>0</v>
      </c>
      <c r="E11018">
        <v>0</v>
      </c>
      <c r="F11018">
        <v>0</v>
      </c>
      <c r="I11018">
        <v>0</v>
      </c>
      <c r="J11018">
        <v>0</v>
      </c>
      <c r="K11018">
        <v>0</v>
      </c>
      <c r="N11018">
        <v>0</v>
      </c>
      <c r="O11018">
        <v>0</v>
      </c>
      <c r="P11018">
        <v>0</v>
      </c>
      <c r="S11018">
        <v>0</v>
      </c>
      <c r="T11018">
        <v>0</v>
      </c>
      <c r="U11018">
        <v>0</v>
      </c>
    </row>
    <row r="11019" spans="1:21" x14ac:dyDescent="0.25">
      <c r="A11019" t="s">
        <v>698</v>
      </c>
      <c r="B11019">
        <v>4924</v>
      </c>
      <c r="E11019">
        <v>0</v>
      </c>
      <c r="J11019">
        <v>0</v>
      </c>
      <c r="O11019">
        <v>0</v>
      </c>
      <c r="T11019">
        <v>0</v>
      </c>
    </row>
    <row r="11020" spans="1:21" x14ac:dyDescent="0.25">
      <c r="A11020" t="s">
        <v>677</v>
      </c>
      <c r="B11020">
        <v>4924</v>
      </c>
      <c r="E11020">
        <v>545</v>
      </c>
      <c r="J11020">
        <v>4469</v>
      </c>
      <c r="O11020">
        <v>504</v>
      </c>
      <c r="T11020">
        <v>834</v>
      </c>
    </row>
    <row r="11021" spans="1:21" x14ac:dyDescent="0.25">
      <c r="A11021" t="s">
        <v>78</v>
      </c>
      <c r="B11021">
        <v>4924</v>
      </c>
      <c r="E11021">
        <v>9.3000000000000007</v>
      </c>
      <c r="J11021">
        <v>101.6</v>
      </c>
      <c r="O11021">
        <v>8.6</v>
      </c>
      <c r="T11021">
        <v>14.2</v>
      </c>
    </row>
    <row r="11022" spans="1:21" x14ac:dyDescent="0.25">
      <c r="A11022" t="s">
        <v>699</v>
      </c>
      <c r="B11022">
        <v>4924</v>
      </c>
      <c r="F11022">
        <v>0</v>
      </c>
      <c r="K11022">
        <v>0</v>
      </c>
      <c r="P11022">
        <v>0</v>
      </c>
      <c r="U11022">
        <v>0</v>
      </c>
    </row>
    <row r="11023" spans="1:21" x14ac:dyDescent="0.25">
      <c r="A11023" t="s">
        <v>700</v>
      </c>
      <c r="B11023">
        <v>4924</v>
      </c>
      <c r="D11023">
        <v>0</v>
      </c>
      <c r="E11023">
        <v>0</v>
      </c>
      <c r="F11023">
        <v>1</v>
      </c>
      <c r="I11023">
        <v>0</v>
      </c>
      <c r="J11023">
        <v>0</v>
      </c>
      <c r="K11023">
        <v>1</v>
      </c>
      <c r="N11023">
        <v>0</v>
      </c>
      <c r="O11023">
        <v>0</v>
      </c>
      <c r="P11023">
        <v>1</v>
      </c>
      <c r="S11023">
        <v>0</v>
      </c>
      <c r="T11023">
        <v>0</v>
      </c>
      <c r="U11023">
        <v>1</v>
      </c>
    </row>
    <row r="11024" spans="1:21" x14ac:dyDescent="0.25">
      <c r="A11024" t="s">
        <v>701</v>
      </c>
      <c r="B11024">
        <v>4924</v>
      </c>
      <c r="D11024">
        <v>0</v>
      </c>
      <c r="E11024">
        <v>0</v>
      </c>
      <c r="F11024">
        <v>0</v>
      </c>
      <c r="I11024">
        <v>0</v>
      </c>
      <c r="J11024">
        <v>0</v>
      </c>
      <c r="K11024">
        <v>0</v>
      </c>
      <c r="N11024">
        <v>0</v>
      </c>
      <c r="O11024">
        <v>0</v>
      </c>
      <c r="P11024">
        <v>0</v>
      </c>
      <c r="S11024">
        <v>0</v>
      </c>
      <c r="T11024">
        <v>0</v>
      </c>
      <c r="U11024">
        <v>0</v>
      </c>
    </row>
    <row r="11025" spans="1:21" x14ac:dyDescent="0.25">
      <c r="A11025" t="s">
        <v>52</v>
      </c>
      <c r="B11025">
        <v>4924</v>
      </c>
      <c r="D11025">
        <v>1</v>
      </c>
      <c r="E11025">
        <v>1</v>
      </c>
      <c r="F11025">
        <v>1</v>
      </c>
      <c r="I11025">
        <v>1</v>
      </c>
      <c r="J11025">
        <v>1</v>
      </c>
      <c r="K11025">
        <v>1</v>
      </c>
      <c r="N11025">
        <v>1</v>
      </c>
      <c r="O11025">
        <v>1</v>
      </c>
      <c r="P11025">
        <v>1</v>
      </c>
      <c r="S11025">
        <v>1</v>
      </c>
      <c r="T11025">
        <v>1</v>
      </c>
      <c r="U11025">
        <v>1</v>
      </c>
    </row>
    <row r="11026" spans="1:21" x14ac:dyDescent="0.25">
      <c r="A11026" t="s">
        <v>702</v>
      </c>
      <c r="B11026">
        <v>4924</v>
      </c>
      <c r="D11026">
        <v>15</v>
      </c>
      <c r="E11026">
        <v>60</v>
      </c>
      <c r="F11026">
        <v>9</v>
      </c>
      <c r="I11026">
        <v>15</v>
      </c>
      <c r="J11026">
        <v>60</v>
      </c>
      <c r="K11026">
        <v>9</v>
      </c>
      <c r="N11026">
        <v>15</v>
      </c>
      <c r="O11026">
        <v>60</v>
      </c>
      <c r="P11026">
        <v>9</v>
      </c>
      <c r="S11026">
        <v>15</v>
      </c>
      <c r="T11026">
        <v>60</v>
      </c>
      <c r="U11026">
        <v>9</v>
      </c>
    </row>
    <row r="11027" spans="1:21" x14ac:dyDescent="0.25">
      <c r="A11027" t="s">
        <v>43</v>
      </c>
      <c r="B11027">
        <v>4924</v>
      </c>
      <c r="D11027">
        <v>80</v>
      </c>
      <c r="E11027">
        <v>0</v>
      </c>
      <c r="I11027">
        <v>80</v>
      </c>
      <c r="J11027">
        <v>0</v>
      </c>
      <c r="N11027">
        <v>80</v>
      </c>
      <c r="O11027">
        <v>0</v>
      </c>
      <c r="P11027">
        <v>0</v>
      </c>
      <c r="S11027">
        <v>80</v>
      </c>
      <c r="T11027">
        <v>0</v>
      </c>
      <c r="U11027">
        <v>0</v>
      </c>
    </row>
    <row r="11028" spans="1:21" x14ac:dyDescent="0.25">
      <c r="A11028" t="s">
        <v>44</v>
      </c>
      <c r="B11028">
        <v>4924</v>
      </c>
      <c r="D11028">
        <v>50</v>
      </c>
      <c r="E11028">
        <v>0</v>
      </c>
      <c r="I11028">
        <v>50</v>
      </c>
      <c r="J11028">
        <v>0</v>
      </c>
      <c r="N11028">
        <v>50</v>
      </c>
      <c r="O11028">
        <v>0</v>
      </c>
      <c r="P11028">
        <v>0</v>
      </c>
      <c r="S11028">
        <v>50</v>
      </c>
      <c r="T11028">
        <v>0</v>
      </c>
      <c r="U11028">
        <v>0</v>
      </c>
    </row>
    <row r="11029" spans="1:21" x14ac:dyDescent="0.25">
      <c r="A11029" t="s">
        <v>47</v>
      </c>
      <c r="B11029">
        <v>4924</v>
      </c>
      <c r="D11029">
        <v>7</v>
      </c>
      <c r="E11029">
        <v>4</v>
      </c>
      <c r="I11029">
        <v>3</v>
      </c>
      <c r="J11029">
        <v>8</v>
      </c>
      <c r="N11029">
        <v>1</v>
      </c>
      <c r="O11029">
        <v>6</v>
      </c>
      <c r="P11029">
        <v>6</v>
      </c>
      <c r="S11029">
        <v>5</v>
      </c>
      <c r="T11029">
        <v>2</v>
      </c>
      <c r="U11029">
        <v>2</v>
      </c>
    </row>
    <row r="11030" spans="1:21" x14ac:dyDescent="0.25">
      <c r="A11030" t="s">
        <v>703</v>
      </c>
      <c r="B11030">
        <v>4924</v>
      </c>
      <c r="D11030">
        <v>0</v>
      </c>
      <c r="E11030">
        <v>0</v>
      </c>
      <c r="I11030">
        <v>0</v>
      </c>
      <c r="J11030">
        <v>0</v>
      </c>
      <c r="N11030">
        <v>0</v>
      </c>
      <c r="O11030">
        <v>0</v>
      </c>
      <c r="P11030">
        <v>0</v>
      </c>
      <c r="S11030">
        <v>0</v>
      </c>
      <c r="T11030">
        <v>0</v>
      </c>
      <c r="U11030">
        <v>0</v>
      </c>
    </row>
    <row r="11031" spans="1:21" x14ac:dyDescent="0.25">
      <c r="A11031" t="s">
        <v>704</v>
      </c>
      <c r="B11031">
        <v>4924</v>
      </c>
      <c r="D11031">
        <v>0</v>
      </c>
      <c r="E11031">
        <v>0</v>
      </c>
      <c r="I11031">
        <v>0</v>
      </c>
      <c r="J11031">
        <v>0</v>
      </c>
      <c r="N11031">
        <v>0</v>
      </c>
      <c r="O11031">
        <v>0</v>
      </c>
      <c r="P11031">
        <v>0</v>
      </c>
      <c r="S11031">
        <v>0</v>
      </c>
      <c r="T11031">
        <v>0</v>
      </c>
      <c r="U11031">
        <v>0</v>
      </c>
    </row>
    <row r="11032" spans="1:21" x14ac:dyDescent="0.25">
      <c r="A11032" t="s">
        <v>705</v>
      </c>
      <c r="B11032">
        <v>4924</v>
      </c>
      <c r="D11032">
        <v>0</v>
      </c>
      <c r="E11032">
        <v>0</v>
      </c>
      <c r="I11032">
        <v>0</v>
      </c>
      <c r="J11032">
        <v>0</v>
      </c>
      <c r="N11032">
        <v>0</v>
      </c>
      <c r="O11032">
        <v>0</v>
      </c>
      <c r="P11032">
        <v>0</v>
      </c>
      <c r="S11032">
        <v>0</v>
      </c>
      <c r="T11032">
        <v>0</v>
      </c>
      <c r="U11032">
        <v>0</v>
      </c>
    </row>
    <row r="11033" spans="1:21" x14ac:dyDescent="0.25">
      <c r="A11033" t="s">
        <v>706</v>
      </c>
      <c r="B11033">
        <v>4924</v>
      </c>
      <c r="D11033">
        <v>0</v>
      </c>
      <c r="E11033">
        <v>0</v>
      </c>
      <c r="I11033">
        <v>0</v>
      </c>
      <c r="J11033">
        <v>0</v>
      </c>
      <c r="N11033">
        <v>0</v>
      </c>
      <c r="O11033">
        <v>0</v>
      </c>
      <c r="P11033">
        <v>0</v>
      </c>
      <c r="S11033">
        <v>0</v>
      </c>
      <c r="T11033">
        <v>0</v>
      </c>
      <c r="U11033">
        <v>0</v>
      </c>
    </row>
    <row r="11034" spans="1:21" x14ac:dyDescent="0.25">
      <c r="A11034" t="s">
        <v>707</v>
      </c>
      <c r="B11034">
        <v>4924</v>
      </c>
      <c r="D11034">
        <v>1</v>
      </c>
      <c r="E11034">
        <v>0</v>
      </c>
      <c r="I11034">
        <v>1</v>
      </c>
      <c r="J11034">
        <v>0</v>
      </c>
      <c r="N11034">
        <v>1</v>
      </c>
      <c r="O11034">
        <v>0</v>
      </c>
      <c r="P11034">
        <v>0</v>
      </c>
      <c r="S11034">
        <v>1</v>
      </c>
      <c r="T11034">
        <v>0</v>
      </c>
      <c r="U11034">
        <v>0</v>
      </c>
    </row>
    <row r="11035" spans="1:21" x14ac:dyDescent="0.25">
      <c r="A11035" t="s">
        <v>708</v>
      </c>
      <c r="B11035">
        <v>4924</v>
      </c>
      <c r="D11035">
        <v>50</v>
      </c>
      <c r="I11035">
        <v>50</v>
      </c>
      <c r="N11035">
        <v>50</v>
      </c>
      <c r="S11035">
        <v>50</v>
      </c>
    </row>
    <row r="11036" spans="1:21" x14ac:dyDescent="0.25">
      <c r="A11036" t="s">
        <v>709</v>
      </c>
      <c r="B11036">
        <v>4924</v>
      </c>
      <c r="D11036">
        <v>30</v>
      </c>
      <c r="I11036">
        <v>30</v>
      </c>
      <c r="N11036">
        <v>30</v>
      </c>
      <c r="S11036">
        <v>30</v>
      </c>
    </row>
    <row r="11037" spans="1:21" x14ac:dyDescent="0.25">
      <c r="A11037" t="s">
        <v>710</v>
      </c>
      <c r="B11037">
        <v>4924</v>
      </c>
      <c r="D11037">
        <v>3</v>
      </c>
      <c r="I11037">
        <v>3</v>
      </c>
      <c r="N11037">
        <v>3</v>
      </c>
      <c r="S11037">
        <v>3</v>
      </c>
    </row>
    <row r="11038" spans="1:21" x14ac:dyDescent="0.25">
      <c r="A11038" t="s">
        <v>711</v>
      </c>
      <c r="B11038">
        <v>4924</v>
      </c>
      <c r="D11038">
        <v>0</v>
      </c>
      <c r="I11038">
        <v>0</v>
      </c>
      <c r="N11038">
        <v>0</v>
      </c>
      <c r="S11038">
        <v>0</v>
      </c>
    </row>
    <row r="11039" spans="1:21" x14ac:dyDescent="0.25">
      <c r="A11039" t="s">
        <v>712</v>
      </c>
      <c r="B11039">
        <v>4924</v>
      </c>
      <c r="D11039">
        <v>0</v>
      </c>
      <c r="I11039">
        <v>0</v>
      </c>
      <c r="N11039">
        <v>0</v>
      </c>
      <c r="S11039">
        <v>0</v>
      </c>
    </row>
    <row r="11040" spans="1:21" x14ac:dyDescent="0.25">
      <c r="A11040" t="s">
        <v>713</v>
      </c>
      <c r="B11040">
        <v>4924</v>
      </c>
      <c r="D11040">
        <v>0</v>
      </c>
      <c r="I11040">
        <v>0</v>
      </c>
      <c r="N11040">
        <v>0</v>
      </c>
      <c r="S11040">
        <v>0</v>
      </c>
    </row>
    <row r="11041" spans="1:21" x14ac:dyDescent="0.25">
      <c r="A11041" t="s">
        <v>718</v>
      </c>
      <c r="B11041">
        <v>4924</v>
      </c>
      <c r="E11041">
        <v>0</v>
      </c>
      <c r="J11041">
        <v>0</v>
      </c>
      <c r="O11041">
        <v>0</v>
      </c>
      <c r="T11041">
        <v>0</v>
      </c>
    </row>
    <row r="11042" spans="1:21" x14ac:dyDescent="0.25">
      <c r="A11042" t="s">
        <v>405</v>
      </c>
      <c r="B11042">
        <v>4924</v>
      </c>
      <c r="E11042">
        <v>0</v>
      </c>
    </row>
    <row r="11043" spans="1:21" x14ac:dyDescent="0.25">
      <c r="A11043" t="s">
        <v>719</v>
      </c>
      <c r="B11043">
        <v>4924</v>
      </c>
      <c r="D11043">
        <v>59</v>
      </c>
      <c r="E11043">
        <v>361</v>
      </c>
      <c r="F11043">
        <v>0</v>
      </c>
      <c r="I11043">
        <v>227</v>
      </c>
      <c r="J11043">
        <v>261</v>
      </c>
      <c r="K11043">
        <v>0</v>
      </c>
      <c r="N11043">
        <v>169</v>
      </c>
      <c r="O11043">
        <v>964</v>
      </c>
      <c r="P11043">
        <v>106</v>
      </c>
      <c r="S11043">
        <v>120</v>
      </c>
      <c r="T11043">
        <v>1523</v>
      </c>
      <c r="U11043">
        <v>62</v>
      </c>
    </row>
    <row r="11044" spans="1:21" x14ac:dyDescent="0.25">
      <c r="A11044" t="s">
        <v>34</v>
      </c>
      <c r="B11044">
        <v>4936</v>
      </c>
      <c r="E11044">
        <v>4924</v>
      </c>
      <c r="F11044">
        <v>4924</v>
      </c>
      <c r="I11044">
        <v>5024</v>
      </c>
      <c r="J11044">
        <v>5024</v>
      </c>
      <c r="S11044">
        <v>390</v>
      </c>
      <c r="U11044">
        <v>390</v>
      </c>
    </row>
    <row r="11045" spans="1:21" x14ac:dyDescent="0.25">
      <c r="A11045" t="s">
        <v>35</v>
      </c>
      <c r="B11045">
        <v>4936</v>
      </c>
      <c r="E11045">
        <v>5024</v>
      </c>
      <c r="F11045">
        <v>390</v>
      </c>
      <c r="I11045">
        <v>390</v>
      </c>
      <c r="J11045">
        <v>4924</v>
      </c>
      <c r="S11045">
        <v>4924</v>
      </c>
      <c r="U11045">
        <v>5024</v>
      </c>
    </row>
    <row r="11046" spans="1:21" x14ac:dyDescent="0.25">
      <c r="A11046" t="s">
        <v>36</v>
      </c>
      <c r="B11046">
        <v>4936</v>
      </c>
      <c r="E11046">
        <v>2</v>
      </c>
      <c r="F11046">
        <v>0</v>
      </c>
      <c r="I11046">
        <v>1</v>
      </c>
      <c r="J11046">
        <v>2</v>
      </c>
      <c r="S11046">
        <v>1</v>
      </c>
      <c r="U11046">
        <v>1</v>
      </c>
    </row>
    <row r="11047" spans="1:21" x14ac:dyDescent="0.25">
      <c r="A11047" t="s">
        <v>37</v>
      </c>
      <c r="B11047">
        <v>4936</v>
      </c>
      <c r="E11047">
        <v>2</v>
      </c>
      <c r="I11047">
        <v>0</v>
      </c>
      <c r="J11047">
        <v>0</v>
      </c>
      <c r="S11047">
        <v>0</v>
      </c>
    </row>
    <row r="11048" spans="1:21" x14ac:dyDescent="0.25">
      <c r="A11048" t="s">
        <v>38</v>
      </c>
      <c r="B11048">
        <v>4936</v>
      </c>
      <c r="E11048">
        <v>12</v>
      </c>
      <c r="F11048">
        <v>12</v>
      </c>
      <c r="I11048">
        <v>12</v>
      </c>
      <c r="J11048">
        <v>12</v>
      </c>
      <c r="S11048">
        <v>12</v>
      </c>
      <c r="U11048">
        <v>12</v>
      </c>
    </row>
    <row r="11049" spans="1:21" x14ac:dyDescent="0.25">
      <c r="A11049" t="s">
        <v>39</v>
      </c>
      <c r="B11049">
        <v>4936</v>
      </c>
    </row>
    <row r="11050" spans="1:21" x14ac:dyDescent="0.25">
      <c r="A11050" t="s">
        <v>694</v>
      </c>
      <c r="B11050">
        <v>4936</v>
      </c>
    </row>
    <row r="11051" spans="1:21" x14ac:dyDescent="0.25">
      <c r="A11051" t="s">
        <v>40</v>
      </c>
      <c r="B11051">
        <v>4936</v>
      </c>
    </row>
    <row r="11052" spans="1:21" x14ac:dyDescent="0.25">
      <c r="A11052" t="s">
        <v>41</v>
      </c>
      <c r="B11052">
        <v>4936</v>
      </c>
    </row>
    <row r="11053" spans="1:21" x14ac:dyDescent="0.25">
      <c r="A11053" t="s">
        <v>42</v>
      </c>
      <c r="B11053">
        <v>4936</v>
      </c>
      <c r="E11053">
        <v>25</v>
      </c>
      <c r="J11053">
        <v>30</v>
      </c>
      <c r="S11053">
        <v>30</v>
      </c>
    </row>
    <row r="11054" spans="1:21" x14ac:dyDescent="0.25">
      <c r="A11054" t="s">
        <v>45</v>
      </c>
      <c r="B11054">
        <v>4936</v>
      </c>
      <c r="E11054">
        <v>4</v>
      </c>
      <c r="I11054">
        <v>3</v>
      </c>
      <c r="J11054">
        <v>8</v>
      </c>
      <c r="S11054">
        <v>2</v>
      </c>
    </row>
    <row r="11055" spans="1:21" x14ac:dyDescent="0.25">
      <c r="A11055" t="s">
        <v>46</v>
      </c>
      <c r="B11055">
        <v>4936</v>
      </c>
      <c r="I11055">
        <v>8</v>
      </c>
      <c r="U11055">
        <v>2</v>
      </c>
    </row>
    <row r="11056" spans="1:21" x14ac:dyDescent="0.25">
      <c r="A11056" t="s">
        <v>49</v>
      </c>
      <c r="B11056">
        <v>4936</v>
      </c>
      <c r="E11056">
        <v>6.5</v>
      </c>
      <c r="F11056">
        <v>4</v>
      </c>
      <c r="I11056">
        <v>6</v>
      </c>
      <c r="J11056">
        <v>6.5</v>
      </c>
      <c r="S11056">
        <v>5.5</v>
      </c>
      <c r="U11056">
        <v>5.5</v>
      </c>
    </row>
    <row r="11057" spans="1:21" x14ac:dyDescent="0.25">
      <c r="A11057" t="s">
        <v>695</v>
      </c>
      <c r="B11057">
        <v>4936</v>
      </c>
      <c r="E11057">
        <v>0</v>
      </c>
      <c r="F11057">
        <v>0</v>
      </c>
      <c r="I11057">
        <v>0</v>
      </c>
      <c r="J11057">
        <v>0</v>
      </c>
      <c r="S11057">
        <v>0</v>
      </c>
      <c r="U11057">
        <v>0</v>
      </c>
    </row>
    <row r="11058" spans="1:21" x14ac:dyDescent="0.25">
      <c r="A11058" t="s">
        <v>48</v>
      </c>
      <c r="B11058">
        <v>4936</v>
      </c>
      <c r="E11058">
        <v>1900</v>
      </c>
      <c r="F11058">
        <v>1900</v>
      </c>
      <c r="I11058">
        <v>1900</v>
      </c>
      <c r="J11058">
        <v>1900</v>
      </c>
      <c r="S11058">
        <v>1900</v>
      </c>
      <c r="U11058">
        <v>1900</v>
      </c>
    </row>
    <row r="11059" spans="1:21" x14ac:dyDescent="0.25">
      <c r="A11059" t="s">
        <v>696</v>
      </c>
      <c r="B11059">
        <v>4936</v>
      </c>
      <c r="E11059">
        <v>3539</v>
      </c>
      <c r="F11059">
        <v>0</v>
      </c>
      <c r="I11059">
        <v>1863</v>
      </c>
      <c r="J11059">
        <v>3539</v>
      </c>
      <c r="S11059">
        <v>1863</v>
      </c>
      <c r="U11059">
        <v>1863</v>
      </c>
    </row>
    <row r="11060" spans="1:21" x14ac:dyDescent="0.25">
      <c r="A11060" t="s">
        <v>50</v>
      </c>
      <c r="B11060">
        <v>4936</v>
      </c>
      <c r="E11060">
        <v>3539</v>
      </c>
      <c r="F11060">
        <v>0</v>
      </c>
      <c r="I11060">
        <v>1863</v>
      </c>
      <c r="J11060">
        <v>3539</v>
      </c>
      <c r="S11060">
        <v>1863</v>
      </c>
      <c r="U11060">
        <v>1863</v>
      </c>
    </row>
    <row r="11061" spans="1:21" x14ac:dyDescent="0.25">
      <c r="A11061" t="s">
        <v>697</v>
      </c>
      <c r="B11061">
        <v>4936</v>
      </c>
      <c r="E11061">
        <v>1</v>
      </c>
      <c r="F11061">
        <v>1</v>
      </c>
      <c r="I11061">
        <v>1</v>
      </c>
      <c r="J11061">
        <v>1</v>
      </c>
      <c r="S11061">
        <v>1</v>
      </c>
      <c r="U11061">
        <v>1</v>
      </c>
    </row>
    <row r="11062" spans="1:21" x14ac:dyDescent="0.25">
      <c r="A11062" t="s">
        <v>51</v>
      </c>
      <c r="B11062">
        <v>4936</v>
      </c>
      <c r="E11062">
        <v>0</v>
      </c>
      <c r="F11062">
        <v>0</v>
      </c>
      <c r="I11062">
        <v>0</v>
      </c>
      <c r="J11062">
        <v>0</v>
      </c>
      <c r="S11062">
        <v>0</v>
      </c>
      <c r="U11062">
        <v>0</v>
      </c>
    </row>
    <row r="11063" spans="1:21" x14ac:dyDescent="0.25">
      <c r="A11063" t="s">
        <v>53</v>
      </c>
      <c r="B11063">
        <v>4936</v>
      </c>
      <c r="E11063">
        <v>0</v>
      </c>
      <c r="F11063">
        <v>0</v>
      </c>
      <c r="I11063">
        <v>0</v>
      </c>
      <c r="J11063">
        <v>0</v>
      </c>
      <c r="S11063">
        <v>0</v>
      </c>
      <c r="U11063">
        <v>0</v>
      </c>
    </row>
    <row r="11064" spans="1:21" x14ac:dyDescent="0.25">
      <c r="A11064" t="s">
        <v>54</v>
      </c>
      <c r="B11064">
        <v>4936</v>
      </c>
      <c r="E11064">
        <v>0</v>
      </c>
      <c r="F11064">
        <v>0</v>
      </c>
      <c r="I11064">
        <v>0</v>
      </c>
      <c r="J11064">
        <v>0</v>
      </c>
      <c r="S11064">
        <v>0</v>
      </c>
      <c r="U11064">
        <v>0</v>
      </c>
    </row>
    <row r="11065" spans="1:21" x14ac:dyDescent="0.25">
      <c r="A11065" t="s">
        <v>55</v>
      </c>
      <c r="B11065">
        <v>4936</v>
      </c>
      <c r="E11065">
        <v>0</v>
      </c>
      <c r="F11065">
        <v>0</v>
      </c>
      <c r="I11065">
        <v>0</v>
      </c>
      <c r="J11065">
        <v>0</v>
      </c>
      <c r="S11065">
        <v>0</v>
      </c>
      <c r="U11065">
        <v>0</v>
      </c>
    </row>
    <row r="11066" spans="1:21" x14ac:dyDescent="0.25">
      <c r="A11066" t="s">
        <v>56</v>
      </c>
      <c r="B11066">
        <v>4936</v>
      </c>
      <c r="E11066">
        <v>0.92</v>
      </c>
      <c r="F11066">
        <v>0.92</v>
      </c>
      <c r="I11066">
        <v>0.92</v>
      </c>
      <c r="J11066">
        <v>0.92</v>
      </c>
      <c r="S11066">
        <v>0.92</v>
      </c>
      <c r="U11066">
        <v>0.92</v>
      </c>
    </row>
    <row r="11067" spans="1:21" x14ac:dyDescent="0.25">
      <c r="A11067" t="s">
        <v>57</v>
      </c>
      <c r="B11067">
        <v>4936</v>
      </c>
      <c r="E11067">
        <v>100</v>
      </c>
      <c r="F11067">
        <v>100</v>
      </c>
      <c r="I11067">
        <v>100</v>
      </c>
      <c r="J11067">
        <v>100</v>
      </c>
      <c r="S11067">
        <v>100</v>
      </c>
      <c r="U11067">
        <v>100</v>
      </c>
    </row>
    <row r="11068" spans="1:21" x14ac:dyDescent="0.25">
      <c r="A11068" t="s">
        <v>58</v>
      </c>
      <c r="B11068">
        <v>4936</v>
      </c>
      <c r="E11068">
        <v>2</v>
      </c>
      <c r="F11068">
        <v>2</v>
      </c>
      <c r="I11068">
        <v>2</v>
      </c>
      <c r="J11068">
        <v>2</v>
      </c>
      <c r="S11068">
        <v>2</v>
      </c>
      <c r="U11068">
        <v>2</v>
      </c>
    </row>
    <row r="11069" spans="1:21" x14ac:dyDescent="0.25">
      <c r="A11069" t="s">
        <v>59</v>
      </c>
      <c r="B11069">
        <v>4936</v>
      </c>
      <c r="E11069">
        <v>0</v>
      </c>
      <c r="F11069">
        <v>0</v>
      </c>
      <c r="I11069">
        <v>0</v>
      </c>
      <c r="J11069">
        <v>0</v>
      </c>
      <c r="S11069">
        <v>0</v>
      </c>
      <c r="U11069">
        <v>0</v>
      </c>
    </row>
    <row r="11070" spans="1:21" x14ac:dyDescent="0.25">
      <c r="A11070" t="s">
        <v>698</v>
      </c>
      <c r="B11070">
        <v>4936</v>
      </c>
      <c r="E11070">
        <v>0</v>
      </c>
      <c r="J11070">
        <v>0</v>
      </c>
      <c r="S11070">
        <v>0</v>
      </c>
    </row>
    <row r="11071" spans="1:21" x14ac:dyDescent="0.25">
      <c r="A11071" t="s">
        <v>677</v>
      </c>
      <c r="B11071">
        <v>4936</v>
      </c>
      <c r="E11071">
        <v>4469</v>
      </c>
      <c r="J11071">
        <v>869</v>
      </c>
      <c r="S11071">
        <v>105</v>
      </c>
    </row>
    <row r="11072" spans="1:21" x14ac:dyDescent="0.25">
      <c r="A11072" t="s">
        <v>78</v>
      </c>
      <c r="B11072">
        <v>4936</v>
      </c>
      <c r="E11072">
        <v>121.9</v>
      </c>
      <c r="J11072">
        <v>19.8</v>
      </c>
      <c r="S11072">
        <v>2.4</v>
      </c>
    </row>
    <row r="11073" spans="1:21" x14ac:dyDescent="0.25">
      <c r="A11073" t="s">
        <v>699</v>
      </c>
      <c r="B11073">
        <v>4936</v>
      </c>
      <c r="F11073">
        <v>0</v>
      </c>
      <c r="J11073">
        <v>0</v>
      </c>
      <c r="U11073">
        <v>0</v>
      </c>
    </row>
    <row r="11074" spans="1:21" x14ac:dyDescent="0.25">
      <c r="A11074" t="s">
        <v>700</v>
      </c>
      <c r="B11074">
        <v>4936</v>
      </c>
      <c r="E11074">
        <v>0</v>
      </c>
      <c r="F11074">
        <v>1</v>
      </c>
      <c r="I11074">
        <v>0</v>
      </c>
      <c r="J11074">
        <v>0</v>
      </c>
      <c r="S11074">
        <v>0</v>
      </c>
      <c r="U11074">
        <v>1</v>
      </c>
    </row>
    <row r="11075" spans="1:21" x14ac:dyDescent="0.25">
      <c r="A11075" t="s">
        <v>701</v>
      </c>
      <c r="B11075">
        <v>4936</v>
      </c>
      <c r="E11075">
        <v>0</v>
      </c>
      <c r="F11075">
        <v>0</v>
      </c>
      <c r="I11075">
        <v>0</v>
      </c>
      <c r="J11075">
        <v>0</v>
      </c>
      <c r="S11075">
        <v>0</v>
      </c>
      <c r="U11075">
        <v>0</v>
      </c>
    </row>
    <row r="11076" spans="1:21" x14ac:dyDescent="0.25">
      <c r="A11076" t="s">
        <v>52</v>
      </c>
      <c r="B11076">
        <v>4936</v>
      </c>
      <c r="E11076">
        <v>1</v>
      </c>
      <c r="F11076">
        <v>1</v>
      </c>
      <c r="I11076">
        <v>1</v>
      </c>
      <c r="J11076">
        <v>1</v>
      </c>
      <c r="S11076">
        <v>1</v>
      </c>
      <c r="U11076">
        <v>1</v>
      </c>
    </row>
    <row r="11077" spans="1:21" x14ac:dyDescent="0.25">
      <c r="A11077" t="s">
        <v>702</v>
      </c>
      <c r="B11077">
        <v>4936</v>
      </c>
      <c r="E11077">
        <v>60</v>
      </c>
      <c r="F11077">
        <v>9</v>
      </c>
      <c r="I11077">
        <v>15</v>
      </c>
      <c r="J11077">
        <v>60</v>
      </c>
      <c r="S11077">
        <v>15</v>
      </c>
      <c r="U11077">
        <v>9</v>
      </c>
    </row>
    <row r="11078" spans="1:21" x14ac:dyDescent="0.25">
      <c r="A11078" t="s">
        <v>43</v>
      </c>
      <c r="B11078">
        <v>4936</v>
      </c>
      <c r="E11078">
        <v>35</v>
      </c>
      <c r="I11078">
        <v>80</v>
      </c>
      <c r="J11078">
        <v>35</v>
      </c>
      <c r="S11078">
        <v>80</v>
      </c>
      <c r="U11078">
        <v>26</v>
      </c>
    </row>
    <row r="11079" spans="1:21" x14ac:dyDescent="0.25">
      <c r="A11079" t="s">
        <v>44</v>
      </c>
      <c r="B11079">
        <v>4936</v>
      </c>
      <c r="E11079">
        <v>5</v>
      </c>
      <c r="I11079">
        <v>50</v>
      </c>
      <c r="J11079">
        <v>5</v>
      </c>
      <c r="S11079">
        <v>50</v>
      </c>
      <c r="U11079">
        <v>20</v>
      </c>
    </row>
    <row r="11080" spans="1:21" x14ac:dyDescent="0.25">
      <c r="A11080" t="s">
        <v>47</v>
      </c>
      <c r="B11080">
        <v>4936</v>
      </c>
      <c r="E11080">
        <v>4</v>
      </c>
      <c r="I11080">
        <v>3</v>
      </c>
      <c r="J11080">
        <v>8</v>
      </c>
      <c r="S11080">
        <v>2</v>
      </c>
      <c r="U11080">
        <v>2</v>
      </c>
    </row>
    <row r="11081" spans="1:21" x14ac:dyDescent="0.25">
      <c r="A11081" t="s">
        <v>703</v>
      </c>
      <c r="B11081">
        <v>4936</v>
      </c>
      <c r="E11081">
        <v>0</v>
      </c>
      <c r="I11081">
        <v>0</v>
      </c>
      <c r="J11081">
        <v>0</v>
      </c>
      <c r="S11081">
        <v>0</v>
      </c>
      <c r="U11081">
        <v>0</v>
      </c>
    </row>
    <row r="11082" spans="1:21" x14ac:dyDescent="0.25">
      <c r="A11082" t="s">
        <v>704</v>
      </c>
      <c r="B11082">
        <v>4936</v>
      </c>
      <c r="E11082">
        <v>0</v>
      </c>
      <c r="I11082">
        <v>0</v>
      </c>
      <c r="J11082">
        <v>0</v>
      </c>
      <c r="S11082">
        <v>0</v>
      </c>
      <c r="U11082">
        <v>0</v>
      </c>
    </row>
    <row r="11083" spans="1:21" x14ac:dyDescent="0.25">
      <c r="A11083" t="s">
        <v>705</v>
      </c>
      <c r="B11083">
        <v>4936</v>
      </c>
      <c r="E11083">
        <v>0</v>
      </c>
      <c r="I11083">
        <v>0</v>
      </c>
      <c r="J11083">
        <v>0</v>
      </c>
      <c r="S11083">
        <v>0</v>
      </c>
      <c r="U11083">
        <v>0</v>
      </c>
    </row>
    <row r="11084" spans="1:21" x14ac:dyDescent="0.25">
      <c r="A11084" t="s">
        <v>706</v>
      </c>
      <c r="B11084">
        <v>4936</v>
      </c>
      <c r="E11084">
        <v>0</v>
      </c>
      <c r="I11084">
        <v>0</v>
      </c>
      <c r="J11084">
        <v>0</v>
      </c>
      <c r="S11084">
        <v>0</v>
      </c>
      <c r="U11084">
        <v>0</v>
      </c>
    </row>
    <row r="11085" spans="1:21" x14ac:dyDescent="0.25">
      <c r="A11085" t="s">
        <v>707</v>
      </c>
      <c r="B11085">
        <v>4936</v>
      </c>
      <c r="E11085">
        <v>1</v>
      </c>
      <c r="I11085">
        <v>2</v>
      </c>
      <c r="J11085">
        <v>1</v>
      </c>
      <c r="S11085">
        <v>2</v>
      </c>
      <c r="U11085">
        <v>1</v>
      </c>
    </row>
    <row r="11086" spans="1:21" x14ac:dyDescent="0.25">
      <c r="A11086" t="s">
        <v>708</v>
      </c>
      <c r="B11086">
        <v>4936</v>
      </c>
      <c r="E11086">
        <v>5</v>
      </c>
      <c r="I11086">
        <v>5</v>
      </c>
      <c r="J11086">
        <v>5</v>
      </c>
      <c r="S11086">
        <v>5</v>
      </c>
      <c r="U11086">
        <v>20</v>
      </c>
    </row>
    <row r="11087" spans="1:21" x14ac:dyDescent="0.25">
      <c r="A11087" t="s">
        <v>709</v>
      </c>
      <c r="B11087">
        <v>4936</v>
      </c>
      <c r="E11087">
        <v>30</v>
      </c>
      <c r="I11087">
        <v>40</v>
      </c>
      <c r="J11087">
        <v>30</v>
      </c>
      <c r="S11087">
        <v>40</v>
      </c>
      <c r="U11087">
        <v>6</v>
      </c>
    </row>
    <row r="11088" spans="1:21" x14ac:dyDescent="0.25">
      <c r="A11088" t="s">
        <v>710</v>
      </c>
      <c r="B11088">
        <v>4936</v>
      </c>
      <c r="E11088">
        <v>3</v>
      </c>
      <c r="I11088">
        <v>1</v>
      </c>
      <c r="J11088">
        <v>3</v>
      </c>
      <c r="S11088">
        <v>1</v>
      </c>
      <c r="U11088">
        <v>3</v>
      </c>
    </row>
    <row r="11089" spans="1:21" x14ac:dyDescent="0.25">
      <c r="A11089" t="s">
        <v>711</v>
      </c>
      <c r="B11089">
        <v>4936</v>
      </c>
      <c r="E11089">
        <v>0</v>
      </c>
      <c r="I11089">
        <v>0</v>
      </c>
      <c r="J11089">
        <v>0</v>
      </c>
      <c r="S11089">
        <v>0</v>
      </c>
      <c r="U11089">
        <v>0</v>
      </c>
    </row>
    <row r="11090" spans="1:21" x14ac:dyDescent="0.25">
      <c r="A11090" t="s">
        <v>712</v>
      </c>
      <c r="B11090">
        <v>4936</v>
      </c>
      <c r="E11090">
        <v>0</v>
      </c>
      <c r="I11090">
        <v>0</v>
      </c>
      <c r="J11090">
        <v>0</v>
      </c>
      <c r="S11090">
        <v>0</v>
      </c>
      <c r="U11090">
        <v>0</v>
      </c>
    </row>
    <row r="11091" spans="1:21" x14ac:dyDescent="0.25">
      <c r="A11091" t="s">
        <v>713</v>
      </c>
      <c r="B11091">
        <v>4936</v>
      </c>
      <c r="E11091">
        <v>0</v>
      </c>
      <c r="I11091">
        <v>0</v>
      </c>
      <c r="J11091">
        <v>0</v>
      </c>
      <c r="S11091">
        <v>0</v>
      </c>
      <c r="U11091">
        <v>0</v>
      </c>
    </row>
    <row r="11092" spans="1:21" x14ac:dyDescent="0.25">
      <c r="A11092" t="s">
        <v>714</v>
      </c>
      <c r="B11092">
        <v>4936</v>
      </c>
      <c r="I11092">
        <v>50</v>
      </c>
      <c r="S11092">
        <v>50</v>
      </c>
    </row>
    <row r="11093" spans="1:21" x14ac:dyDescent="0.25">
      <c r="A11093" t="s">
        <v>715</v>
      </c>
      <c r="B11093">
        <v>4936</v>
      </c>
      <c r="I11093">
        <v>30</v>
      </c>
      <c r="S11093">
        <v>30</v>
      </c>
    </row>
    <row r="11094" spans="1:21" x14ac:dyDescent="0.25">
      <c r="A11094" t="s">
        <v>716</v>
      </c>
      <c r="B11094">
        <v>4936</v>
      </c>
      <c r="I11094">
        <v>3</v>
      </c>
      <c r="S11094">
        <v>3</v>
      </c>
    </row>
    <row r="11095" spans="1:21" x14ac:dyDescent="0.25">
      <c r="A11095" t="s">
        <v>717</v>
      </c>
      <c r="B11095">
        <v>4936</v>
      </c>
      <c r="I11095">
        <v>0</v>
      </c>
      <c r="S11095">
        <v>0</v>
      </c>
    </row>
    <row r="11096" spans="1:21" x14ac:dyDescent="0.25">
      <c r="A11096" t="s">
        <v>718</v>
      </c>
      <c r="B11096">
        <v>4936</v>
      </c>
      <c r="E11096">
        <v>0</v>
      </c>
      <c r="J11096">
        <v>0</v>
      </c>
      <c r="S11096">
        <v>0</v>
      </c>
    </row>
    <row r="11097" spans="1:21" x14ac:dyDescent="0.25">
      <c r="A11097" t="s">
        <v>405</v>
      </c>
      <c r="B11097">
        <v>4936</v>
      </c>
      <c r="E11097">
        <v>0</v>
      </c>
    </row>
    <row r="11098" spans="1:21" x14ac:dyDescent="0.25">
      <c r="A11098" t="s">
        <v>719</v>
      </c>
      <c r="B11098">
        <v>4936</v>
      </c>
      <c r="E11098">
        <v>0</v>
      </c>
      <c r="F11098">
        <v>0</v>
      </c>
      <c r="I11098">
        <v>0</v>
      </c>
      <c r="J11098">
        <v>0</v>
      </c>
      <c r="S11098">
        <v>0</v>
      </c>
      <c r="U11098">
        <v>0</v>
      </c>
    </row>
    <row r="11099" spans="1:21" x14ac:dyDescent="0.25">
      <c r="A11099" t="s">
        <v>34</v>
      </c>
      <c r="B11099">
        <v>5000</v>
      </c>
      <c r="D11099">
        <v>4915</v>
      </c>
      <c r="E11099">
        <v>4915</v>
      </c>
      <c r="J11099">
        <v>5025</v>
      </c>
      <c r="K11099">
        <v>5025</v>
      </c>
      <c r="N11099">
        <v>5012</v>
      </c>
      <c r="P11099">
        <v>5012</v>
      </c>
    </row>
    <row r="11100" spans="1:21" x14ac:dyDescent="0.25">
      <c r="A11100" t="s">
        <v>35</v>
      </c>
      <c r="B11100">
        <v>5000</v>
      </c>
      <c r="D11100">
        <v>5012</v>
      </c>
      <c r="E11100">
        <v>5025</v>
      </c>
      <c r="J11100">
        <v>4915</v>
      </c>
      <c r="K11100">
        <v>5012</v>
      </c>
      <c r="N11100">
        <v>5025</v>
      </c>
      <c r="P11100">
        <v>4915</v>
      </c>
    </row>
    <row r="11101" spans="1:21" x14ac:dyDescent="0.25">
      <c r="A11101" t="s">
        <v>36</v>
      </c>
      <c r="B11101">
        <v>5000</v>
      </c>
      <c r="D11101">
        <v>2</v>
      </c>
      <c r="E11101">
        <v>2</v>
      </c>
      <c r="J11101">
        <v>3</v>
      </c>
      <c r="K11101">
        <v>1</v>
      </c>
      <c r="N11101">
        <v>2</v>
      </c>
      <c r="P11101">
        <v>2</v>
      </c>
    </row>
    <row r="11102" spans="1:21" x14ac:dyDescent="0.25">
      <c r="A11102" t="s">
        <v>37</v>
      </c>
      <c r="B11102">
        <v>5000</v>
      </c>
      <c r="D11102">
        <v>0</v>
      </c>
      <c r="E11102">
        <v>0</v>
      </c>
      <c r="J11102">
        <v>0</v>
      </c>
      <c r="N11102">
        <v>0</v>
      </c>
    </row>
    <row r="11103" spans="1:21" x14ac:dyDescent="0.25">
      <c r="A11103" t="s">
        <v>38</v>
      </c>
      <c r="B11103">
        <v>5000</v>
      </c>
      <c r="D11103">
        <v>12</v>
      </c>
      <c r="E11103">
        <v>12</v>
      </c>
      <c r="J11103">
        <v>12</v>
      </c>
      <c r="K11103">
        <v>12</v>
      </c>
      <c r="N11103">
        <v>12</v>
      </c>
      <c r="P11103">
        <v>12</v>
      </c>
    </row>
    <row r="11104" spans="1:21" x14ac:dyDescent="0.25">
      <c r="A11104" t="s">
        <v>39</v>
      </c>
      <c r="B11104">
        <v>5000</v>
      </c>
      <c r="D11104">
        <v>220</v>
      </c>
      <c r="K11104">
        <v>80</v>
      </c>
      <c r="N11104">
        <v>550</v>
      </c>
    </row>
    <row r="11105" spans="1:16" x14ac:dyDescent="0.25">
      <c r="A11105" t="s">
        <v>694</v>
      </c>
      <c r="B11105">
        <v>5000</v>
      </c>
      <c r="D11105">
        <v>100</v>
      </c>
      <c r="K11105">
        <v>50</v>
      </c>
      <c r="N11105">
        <v>100</v>
      </c>
    </row>
    <row r="11106" spans="1:16" x14ac:dyDescent="0.25">
      <c r="A11106" t="s">
        <v>40</v>
      </c>
      <c r="B11106">
        <v>5000</v>
      </c>
      <c r="D11106">
        <v>2</v>
      </c>
      <c r="K11106">
        <v>1</v>
      </c>
      <c r="N11106">
        <v>2</v>
      </c>
    </row>
    <row r="11107" spans="1:16" x14ac:dyDescent="0.25">
      <c r="A11107" t="s">
        <v>41</v>
      </c>
      <c r="B11107">
        <v>5000</v>
      </c>
    </row>
    <row r="11108" spans="1:16" x14ac:dyDescent="0.25">
      <c r="A11108" t="s">
        <v>42</v>
      </c>
      <c r="B11108">
        <v>5000</v>
      </c>
      <c r="E11108">
        <v>25</v>
      </c>
      <c r="J11108">
        <v>25</v>
      </c>
      <c r="N11108">
        <v>30</v>
      </c>
    </row>
    <row r="11109" spans="1:16" x14ac:dyDescent="0.25">
      <c r="A11109" t="s">
        <v>45</v>
      </c>
      <c r="B11109">
        <v>5000</v>
      </c>
      <c r="D11109">
        <v>7</v>
      </c>
      <c r="E11109">
        <v>4</v>
      </c>
      <c r="J11109">
        <v>8</v>
      </c>
      <c r="N11109">
        <v>6</v>
      </c>
    </row>
    <row r="11110" spans="1:16" x14ac:dyDescent="0.25">
      <c r="A11110" t="s">
        <v>46</v>
      </c>
      <c r="B11110">
        <v>5000</v>
      </c>
      <c r="K11110">
        <v>8</v>
      </c>
      <c r="P11110">
        <v>6</v>
      </c>
    </row>
    <row r="11111" spans="1:16" x14ac:dyDescent="0.25">
      <c r="A11111" t="s">
        <v>49</v>
      </c>
      <c r="B11111">
        <v>5000</v>
      </c>
      <c r="D11111">
        <v>6</v>
      </c>
      <c r="E11111">
        <v>6</v>
      </c>
      <c r="J11111">
        <v>6</v>
      </c>
      <c r="K11111">
        <v>6</v>
      </c>
      <c r="N11111">
        <v>5.8</v>
      </c>
      <c r="P11111">
        <v>5.8</v>
      </c>
    </row>
    <row r="11112" spans="1:16" x14ac:dyDescent="0.25">
      <c r="A11112" t="s">
        <v>695</v>
      </c>
      <c r="B11112">
        <v>5000</v>
      </c>
      <c r="D11112">
        <v>0</v>
      </c>
      <c r="E11112">
        <v>0</v>
      </c>
      <c r="J11112">
        <v>0</v>
      </c>
      <c r="K11112">
        <v>0</v>
      </c>
      <c r="N11112">
        <v>0</v>
      </c>
      <c r="P11112">
        <v>0</v>
      </c>
    </row>
    <row r="11113" spans="1:16" x14ac:dyDescent="0.25">
      <c r="A11113" t="s">
        <v>48</v>
      </c>
      <c r="B11113">
        <v>5000</v>
      </c>
      <c r="D11113">
        <v>1900</v>
      </c>
      <c r="E11113">
        <v>1900</v>
      </c>
      <c r="J11113">
        <v>1900</v>
      </c>
      <c r="K11113">
        <v>1900</v>
      </c>
      <c r="N11113">
        <v>1900</v>
      </c>
      <c r="P11113">
        <v>1900</v>
      </c>
    </row>
    <row r="11114" spans="1:16" x14ac:dyDescent="0.25">
      <c r="A11114" t="s">
        <v>696</v>
      </c>
      <c r="B11114">
        <v>5000</v>
      </c>
      <c r="D11114">
        <v>3433</v>
      </c>
      <c r="E11114">
        <v>3539</v>
      </c>
      <c r="J11114">
        <v>5085</v>
      </c>
      <c r="K11114">
        <v>1583</v>
      </c>
      <c r="N11114">
        <v>3433</v>
      </c>
      <c r="P11114">
        <v>2787</v>
      </c>
    </row>
    <row r="11115" spans="1:16" x14ac:dyDescent="0.25">
      <c r="A11115" t="s">
        <v>50</v>
      </c>
      <c r="B11115">
        <v>5000</v>
      </c>
      <c r="D11115">
        <v>3433</v>
      </c>
      <c r="E11115">
        <v>3539</v>
      </c>
      <c r="J11115">
        <v>5085</v>
      </c>
      <c r="K11115">
        <v>1583</v>
      </c>
      <c r="N11115">
        <v>3433</v>
      </c>
      <c r="P11115">
        <v>2787</v>
      </c>
    </row>
    <row r="11116" spans="1:16" x14ac:dyDescent="0.25">
      <c r="A11116" t="s">
        <v>697</v>
      </c>
      <c r="B11116">
        <v>5000</v>
      </c>
      <c r="D11116">
        <v>1</v>
      </c>
      <c r="E11116">
        <v>1</v>
      </c>
      <c r="J11116">
        <v>1</v>
      </c>
      <c r="K11116">
        <v>1</v>
      </c>
      <c r="N11116">
        <v>1</v>
      </c>
      <c r="P11116">
        <v>1</v>
      </c>
    </row>
    <row r="11117" spans="1:16" x14ac:dyDescent="0.25">
      <c r="A11117" t="s">
        <v>51</v>
      </c>
      <c r="B11117">
        <v>5000</v>
      </c>
      <c r="D11117">
        <v>0</v>
      </c>
      <c r="E11117">
        <v>0</v>
      </c>
      <c r="J11117">
        <v>0</v>
      </c>
      <c r="K11117">
        <v>104</v>
      </c>
      <c r="N11117">
        <v>0</v>
      </c>
      <c r="P11117">
        <v>60</v>
      </c>
    </row>
    <row r="11118" spans="1:16" x14ac:dyDescent="0.25">
      <c r="A11118" t="s">
        <v>53</v>
      </c>
      <c r="B11118">
        <v>5000</v>
      </c>
      <c r="D11118">
        <v>17</v>
      </c>
      <c r="E11118">
        <v>221</v>
      </c>
      <c r="J11118">
        <v>219</v>
      </c>
      <c r="K11118">
        <v>96</v>
      </c>
      <c r="N11118">
        <v>85</v>
      </c>
      <c r="P11118">
        <v>55</v>
      </c>
    </row>
    <row r="11119" spans="1:16" x14ac:dyDescent="0.25">
      <c r="A11119" t="s">
        <v>54</v>
      </c>
      <c r="B11119">
        <v>5000</v>
      </c>
      <c r="D11119">
        <v>0</v>
      </c>
      <c r="E11119">
        <v>0</v>
      </c>
      <c r="J11119">
        <v>0</v>
      </c>
      <c r="K11119">
        <v>0</v>
      </c>
      <c r="N11119">
        <v>0</v>
      </c>
      <c r="P11119">
        <v>0</v>
      </c>
    </row>
    <row r="11120" spans="1:16" x14ac:dyDescent="0.25">
      <c r="A11120" t="s">
        <v>55</v>
      </c>
      <c r="B11120">
        <v>5000</v>
      </c>
      <c r="D11120">
        <v>0</v>
      </c>
      <c r="E11120">
        <v>0</v>
      </c>
      <c r="J11120">
        <v>0</v>
      </c>
      <c r="K11120">
        <v>0</v>
      </c>
      <c r="N11120">
        <v>0</v>
      </c>
      <c r="P11120">
        <v>0</v>
      </c>
    </row>
    <row r="11121" spans="1:16" x14ac:dyDescent="0.25">
      <c r="A11121" t="s">
        <v>56</v>
      </c>
      <c r="B11121">
        <v>5000</v>
      </c>
      <c r="D11121">
        <v>0.92</v>
      </c>
      <c r="E11121">
        <v>0.92</v>
      </c>
      <c r="J11121">
        <v>0.92</v>
      </c>
      <c r="K11121">
        <v>0.92</v>
      </c>
      <c r="N11121">
        <v>0.92</v>
      </c>
      <c r="P11121">
        <v>0.92</v>
      </c>
    </row>
    <row r="11122" spans="1:16" x14ac:dyDescent="0.25">
      <c r="A11122" t="s">
        <v>57</v>
      </c>
      <c r="B11122">
        <v>5000</v>
      </c>
      <c r="D11122">
        <v>100</v>
      </c>
      <c r="E11122">
        <v>100</v>
      </c>
      <c r="J11122">
        <v>100</v>
      </c>
      <c r="K11122">
        <v>100</v>
      </c>
      <c r="N11122">
        <v>100</v>
      </c>
      <c r="P11122">
        <v>100</v>
      </c>
    </row>
    <row r="11123" spans="1:16" x14ac:dyDescent="0.25">
      <c r="A11123" t="s">
        <v>58</v>
      </c>
      <c r="B11123">
        <v>5000</v>
      </c>
      <c r="D11123">
        <v>2</v>
      </c>
      <c r="E11123">
        <v>2</v>
      </c>
      <c r="J11123">
        <v>2</v>
      </c>
      <c r="K11123">
        <v>2</v>
      </c>
      <c r="N11123">
        <v>2</v>
      </c>
      <c r="P11123">
        <v>2</v>
      </c>
    </row>
    <row r="11124" spans="1:16" x14ac:dyDescent="0.25">
      <c r="A11124" t="s">
        <v>59</v>
      </c>
      <c r="B11124">
        <v>5000</v>
      </c>
      <c r="D11124">
        <v>0</v>
      </c>
      <c r="E11124">
        <v>0</v>
      </c>
      <c r="J11124">
        <v>0</v>
      </c>
      <c r="K11124">
        <v>0</v>
      </c>
      <c r="N11124">
        <v>0</v>
      </c>
      <c r="P11124">
        <v>0</v>
      </c>
    </row>
    <row r="11125" spans="1:16" x14ac:dyDescent="0.25">
      <c r="A11125" t="s">
        <v>698</v>
      </c>
      <c r="B11125">
        <v>5000</v>
      </c>
      <c r="E11125">
        <v>0</v>
      </c>
      <c r="J11125">
        <v>0</v>
      </c>
      <c r="N11125">
        <v>0</v>
      </c>
    </row>
    <row r="11126" spans="1:16" x14ac:dyDescent="0.25">
      <c r="A11126" t="s">
        <v>677</v>
      </c>
      <c r="B11126">
        <v>5000</v>
      </c>
      <c r="E11126">
        <v>3904</v>
      </c>
      <c r="J11126">
        <v>1198</v>
      </c>
      <c r="N11126">
        <v>2642</v>
      </c>
    </row>
    <row r="11127" spans="1:16" x14ac:dyDescent="0.25">
      <c r="A11127" t="s">
        <v>78</v>
      </c>
      <c r="B11127">
        <v>5000</v>
      </c>
      <c r="E11127">
        <v>106.5</v>
      </c>
      <c r="J11127">
        <v>32.700000000000003</v>
      </c>
      <c r="N11127">
        <v>60</v>
      </c>
    </row>
    <row r="11128" spans="1:16" x14ac:dyDescent="0.25">
      <c r="A11128" t="s">
        <v>699</v>
      </c>
      <c r="B11128">
        <v>5000</v>
      </c>
      <c r="E11128">
        <v>0</v>
      </c>
      <c r="K11128">
        <v>0</v>
      </c>
      <c r="P11128">
        <v>0</v>
      </c>
    </row>
    <row r="11129" spans="1:16" x14ac:dyDescent="0.25">
      <c r="A11129" t="s">
        <v>700</v>
      </c>
      <c r="B11129">
        <v>5000</v>
      </c>
      <c r="D11129">
        <v>0</v>
      </c>
      <c r="E11129">
        <v>0</v>
      </c>
      <c r="J11129">
        <v>0</v>
      </c>
      <c r="K11129">
        <v>1</v>
      </c>
      <c r="N11129">
        <v>0</v>
      </c>
      <c r="P11129">
        <v>1</v>
      </c>
    </row>
    <row r="11130" spans="1:16" x14ac:dyDescent="0.25">
      <c r="A11130" t="s">
        <v>701</v>
      </c>
      <c r="B11130">
        <v>5000</v>
      </c>
      <c r="D11130">
        <v>0</v>
      </c>
      <c r="E11130">
        <v>0</v>
      </c>
      <c r="J11130">
        <v>0</v>
      </c>
      <c r="K11130">
        <v>0</v>
      </c>
      <c r="N11130">
        <v>0</v>
      </c>
      <c r="P11130">
        <v>0</v>
      </c>
    </row>
    <row r="11131" spans="1:16" x14ac:dyDescent="0.25">
      <c r="A11131" t="s">
        <v>52</v>
      </c>
      <c r="B11131">
        <v>5000</v>
      </c>
      <c r="D11131">
        <v>1</v>
      </c>
      <c r="E11131">
        <v>1</v>
      </c>
      <c r="J11131">
        <v>1</v>
      </c>
      <c r="K11131">
        <v>1</v>
      </c>
      <c r="N11131">
        <v>1</v>
      </c>
      <c r="P11131">
        <v>1</v>
      </c>
    </row>
    <row r="11132" spans="1:16" x14ac:dyDescent="0.25">
      <c r="A11132" t="s">
        <v>702</v>
      </c>
      <c r="B11132">
        <v>5000</v>
      </c>
      <c r="D11132">
        <v>15</v>
      </c>
      <c r="E11132">
        <v>60</v>
      </c>
      <c r="J11132">
        <v>60</v>
      </c>
      <c r="K11132">
        <v>9</v>
      </c>
      <c r="N11132">
        <v>15</v>
      </c>
      <c r="P11132">
        <v>9</v>
      </c>
    </row>
    <row r="11133" spans="1:16" x14ac:dyDescent="0.25">
      <c r="A11133" t="s">
        <v>43</v>
      </c>
      <c r="B11133">
        <v>5000</v>
      </c>
      <c r="D11133">
        <v>35</v>
      </c>
      <c r="E11133">
        <v>0</v>
      </c>
      <c r="J11133">
        <v>0</v>
      </c>
      <c r="K11133">
        <v>0</v>
      </c>
      <c r="N11133">
        <v>35</v>
      </c>
      <c r="P11133">
        <v>26</v>
      </c>
    </row>
    <row r="11134" spans="1:16" x14ac:dyDescent="0.25">
      <c r="A11134" t="s">
        <v>44</v>
      </c>
      <c r="B11134">
        <v>5000</v>
      </c>
      <c r="D11134">
        <v>5</v>
      </c>
      <c r="E11134">
        <v>0</v>
      </c>
      <c r="J11134">
        <v>0</v>
      </c>
      <c r="K11134">
        <v>0</v>
      </c>
      <c r="N11134">
        <v>5</v>
      </c>
      <c r="P11134">
        <v>20</v>
      </c>
    </row>
    <row r="11135" spans="1:16" x14ac:dyDescent="0.25">
      <c r="A11135" t="s">
        <v>47</v>
      </c>
      <c r="B11135">
        <v>5000</v>
      </c>
      <c r="D11135">
        <v>7</v>
      </c>
      <c r="E11135">
        <v>4</v>
      </c>
      <c r="J11135">
        <v>8</v>
      </c>
      <c r="K11135">
        <v>8</v>
      </c>
      <c r="N11135">
        <v>6</v>
      </c>
      <c r="P11135">
        <v>6</v>
      </c>
    </row>
    <row r="11136" spans="1:16" x14ac:dyDescent="0.25">
      <c r="A11136" t="s">
        <v>703</v>
      </c>
      <c r="B11136">
        <v>5000</v>
      </c>
      <c r="D11136">
        <v>0</v>
      </c>
      <c r="E11136">
        <v>0</v>
      </c>
      <c r="J11136">
        <v>0</v>
      </c>
      <c r="K11136">
        <v>0</v>
      </c>
      <c r="N11136">
        <v>0</v>
      </c>
      <c r="P11136">
        <v>0</v>
      </c>
    </row>
    <row r="11137" spans="1:21" x14ac:dyDescent="0.25">
      <c r="A11137" t="s">
        <v>704</v>
      </c>
      <c r="B11137">
        <v>5000</v>
      </c>
      <c r="D11137">
        <v>0</v>
      </c>
      <c r="E11137">
        <v>0</v>
      </c>
      <c r="J11137">
        <v>0</v>
      </c>
      <c r="K11137">
        <v>0</v>
      </c>
      <c r="N11137">
        <v>0</v>
      </c>
      <c r="P11137">
        <v>0</v>
      </c>
    </row>
    <row r="11138" spans="1:21" x14ac:dyDescent="0.25">
      <c r="A11138" t="s">
        <v>705</v>
      </c>
      <c r="B11138">
        <v>5000</v>
      </c>
      <c r="D11138">
        <v>0</v>
      </c>
      <c r="E11138">
        <v>0</v>
      </c>
      <c r="J11138">
        <v>0</v>
      </c>
      <c r="K11138">
        <v>0</v>
      </c>
      <c r="N11138">
        <v>0</v>
      </c>
      <c r="P11138">
        <v>0</v>
      </c>
    </row>
    <row r="11139" spans="1:21" x14ac:dyDescent="0.25">
      <c r="A11139" t="s">
        <v>706</v>
      </c>
      <c r="B11139">
        <v>5000</v>
      </c>
      <c r="D11139">
        <v>0</v>
      </c>
      <c r="E11139">
        <v>0</v>
      </c>
      <c r="J11139">
        <v>0</v>
      </c>
      <c r="K11139">
        <v>0</v>
      </c>
      <c r="N11139">
        <v>0</v>
      </c>
      <c r="P11139">
        <v>0</v>
      </c>
    </row>
    <row r="11140" spans="1:21" x14ac:dyDescent="0.25">
      <c r="A11140" t="s">
        <v>707</v>
      </c>
      <c r="B11140">
        <v>5000</v>
      </c>
      <c r="D11140">
        <v>1</v>
      </c>
      <c r="E11140">
        <v>0</v>
      </c>
      <c r="J11140">
        <v>0</v>
      </c>
      <c r="K11140">
        <v>0</v>
      </c>
      <c r="N11140">
        <v>1</v>
      </c>
      <c r="P11140">
        <v>1</v>
      </c>
    </row>
    <row r="11141" spans="1:21" x14ac:dyDescent="0.25">
      <c r="A11141" t="s">
        <v>708</v>
      </c>
      <c r="B11141">
        <v>5000</v>
      </c>
      <c r="D11141">
        <v>5</v>
      </c>
      <c r="N11141">
        <v>5</v>
      </c>
      <c r="P11141">
        <v>20</v>
      </c>
    </row>
    <row r="11142" spans="1:21" x14ac:dyDescent="0.25">
      <c r="A11142" t="s">
        <v>709</v>
      </c>
      <c r="B11142">
        <v>5000</v>
      </c>
      <c r="D11142">
        <v>30</v>
      </c>
      <c r="N11142">
        <v>30</v>
      </c>
      <c r="P11142">
        <v>6</v>
      </c>
    </row>
    <row r="11143" spans="1:21" x14ac:dyDescent="0.25">
      <c r="A11143" t="s">
        <v>710</v>
      </c>
      <c r="B11143">
        <v>5000</v>
      </c>
      <c r="D11143">
        <v>3</v>
      </c>
      <c r="N11143">
        <v>3</v>
      </c>
      <c r="P11143">
        <v>3</v>
      </c>
    </row>
    <row r="11144" spans="1:21" x14ac:dyDescent="0.25">
      <c r="A11144" t="s">
        <v>711</v>
      </c>
      <c r="B11144">
        <v>5000</v>
      </c>
      <c r="D11144">
        <v>0</v>
      </c>
      <c r="N11144">
        <v>0</v>
      </c>
      <c r="P11144">
        <v>0</v>
      </c>
    </row>
    <row r="11145" spans="1:21" x14ac:dyDescent="0.25">
      <c r="A11145" t="s">
        <v>712</v>
      </c>
      <c r="B11145">
        <v>5000</v>
      </c>
      <c r="D11145">
        <v>0</v>
      </c>
      <c r="N11145">
        <v>0</v>
      </c>
      <c r="P11145">
        <v>0</v>
      </c>
    </row>
    <row r="11146" spans="1:21" x14ac:dyDescent="0.25">
      <c r="A11146" t="s">
        <v>713</v>
      </c>
      <c r="B11146">
        <v>5000</v>
      </c>
      <c r="D11146">
        <v>0</v>
      </c>
      <c r="N11146">
        <v>0</v>
      </c>
      <c r="P11146">
        <v>0</v>
      </c>
    </row>
    <row r="11147" spans="1:21" x14ac:dyDescent="0.25">
      <c r="A11147" t="s">
        <v>718</v>
      </c>
      <c r="B11147">
        <v>5000</v>
      </c>
      <c r="E11147">
        <v>0</v>
      </c>
      <c r="J11147">
        <v>0</v>
      </c>
      <c r="N11147">
        <v>0</v>
      </c>
    </row>
    <row r="11148" spans="1:21" x14ac:dyDescent="0.25">
      <c r="A11148" t="s">
        <v>405</v>
      </c>
      <c r="B11148">
        <v>5000</v>
      </c>
      <c r="E11148">
        <v>0</v>
      </c>
    </row>
    <row r="11149" spans="1:21" x14ac:dyDescent="0.25">
      <c r="A11149" t="s">
        <v>719</v>
      </c>
      <c r="B11149">
        <v>5000</v>
      </c>
      <c r="D11149">
        <v>18</v>
      </c>
      <c r="E11149">
        <v>240</v>
      </c>
      <c r="J11149">
        <v>238</v>
      </c>
      <c r="K11149">
        <v>104</v>
      </c>
      <c r="N11149">
        <v>92</v>
      </c>
      <c r="P11149">
        <v>60</v>
      </c>
    </row>
    <row r="11150" spans="1:21" x14ac:dyDescent="0.25">
      <c r="A11150" t="s">
        <v>34</v>
      </c>
      <c r="B11150">
        <v>5012</v>
      </c>
      <c r="I11150">
        <v>347</v>
      </c>
      <c r="K11150">
        <v>347</v>
      </c>
      <c r="N11150">
        <v>5020</v>
      </c>
      <c r="O11150">
        <v>5020</v>
      </c>
      <c r="T11150">
        <v>5000</v>
      </c>
      <c r="U11150">
        <v>5000</v>
      </c>
    </row>
    <row r="11151" spans="1:21" x14ac:dyDescent="0.25">
      <c r="A11151" t="s">
        <v>35</v>
      </c>
      <c r="B11151">
        <v>5012</v>
      </c>
      <c r="I11151">
        <v>5000</v>
      </c>
      <c r="K11151">
        <v>5020</v>
      </c>
      <c r="N11151">
        <v>347</v>
      </c>
      <c r="O11151">
        <v>5000</v>
      </c>
      <c r="T11151">
        <v>5020</v>
      </c>
      <c r="U11151">
        <v>347</v>
      </c>
    </row>
    <row r="11152" spans="1:21" x14ac:dyDescent="0.25">
      <c r="A11152" t="s">
        <v>36</v>
      </c>
      <c r="B11152">
        <v>5012</v>
      </c>
      <c r="I11152">
        <v>2</v>
      </c>
      <c r="K11152">
        <v>2</v>
      </c>
      <c r="N11152">
        <v>2</v>
      </c>
      <c r="O11152">
        <v>2</v>
      </c>
      <c r="T11152">
        <v>2</v>
      </c>
      <c r="U11152">
        <v>0</v>
      </c>
    </row>
    <row r="11153" spans="1:21" x14ac:dyDescent="0.25">
      <c r="A11153" t="s">
        <v>37</v>
      </c>
      <c r="B11153">
        <v>5012</v>
      </c>
      <c r="I11153">
        <v>0</v>
      </c>
      <c r="N11153">
        <v>0</v>
      </c>
      <c r="O11153">
        <v>0</v>
      </c>
      <c r="T11153">
        <v>2</v>
      </c>
    </row>
    <row r="11154" spans="1:21" x14ac:dyDescent="0.25">
      <c r="A11154" t="s">
        <v>38</v>
      </c>
      <c r="B11154">
        <v>5012</v>
      </c>
      <c r="I11154">
        <v>12</v>
      </c>
      <c r="K11154">
        <v>12</v>
      </c>
      <c r="N11154">
        <v>12</v>
      </c>
      <c r="O11154">
        <v>12</v>
      </c>
      <c r="T11154">
        <v>12</v>
      </c>
      <c r="U11154">
        <v>12</v>
      </c>
    </row>
    <row r="11155" spans="1:21" x14ac:dyDescent="0.25">
      <c r="A11155" t="s">
        <v>39</v>
      </c>
      <c r="B11155">
        <v>5012</v>
      </c>
      <c r="I11155">
        <v>550</v>
      </c>
      <c r="N11155">
        <v>230</v>
      </c>
    </row>
    <row r="11156" spans="1:21" x14ac:dyDescent="0.25">
      <c r="A11156" t="s">
        <v>694</v>
      </c>
      <c r="B11156">
        <v>5012</v>
      </c>
      <c r="I11156">
        <v>100</v>
      </c>
      <c r="N11156">
        <v>100</v>
      </c>
    </row>
    <row r="11157" spans="1:21" x14ac:dyDescent="0.25">
      <c r="A11157" t="s">
        <v>40</v>
      </c>
      <c r="B11157">
        <v>5012</v>
      </c>
      <c r="I11157">
        <v>1</v>
      </c>
      <c r="N11157">
        <v>1</v>
      </c>
    </row>
    <row r="11158" spans="1:21" x14ac:dyDescent="0.25">
      <c r="A11158" t="s">
        <v>41</v>
      </c>
      <c r="B11158">
        <v>5012</v>
      </c>
    </row>
    <row r="11159" spans="1:21" x14ac:dyDescent="0.25">
      <c r="A11159" t="s">
        <v>42</v>
      </c>
      <c r="B11159">
        <v>5012</v>
      </c>
      <c r="I11159">
        <v>30</v>
      </c>
      <c r="O11159">
        <v>30</v>
      </c>
      <c r="T11159">
        <v>30</v>
      </c>
    </row>
    <row r="11160" spans="1:21" x14ac:dyDescent="0.25">
      <c r="A11160" t="s">
        <v>45</v>
      </c>
      <c r="B11160">
        <v>5012</v>
      </c>
      <c r="I11160">
        <v>8</v>
      </c>
      <c r="K11160">
        <v>8</v>
      </c>
      <c r="N11160">
        <v>1</v>
      </c>
      <c r="O11160">
        <v>6</v>
      </c>
      <c r="T11160">
        <v>2</v>
      </c>
    </row>
    <row r="11161" spans="1:21" x14ac:dyDescent="0.25">
      <c r="A11161" t="s">
        <v>740</v>
      </c>
      <c r="B11161">
        <v>5012</v>
      </c>
      <c r="K11161">
        <v>1</v>
      </c>
    </row>
    <row r="11162" spans="1:21" x14ac:dyDescent="0.25">
      <c r="A11162" t="s">
        <v>49</v>
      </c>
      <c r="B11162">
        <v>5012</v>
      </c>
      <c r="I11162">
        <v>6</v>
      </c>
      <c r="K11162">
        <v>6</v>
      </c>
      <c r="N11162">
        <v>6</v>
      </c>
      <c r="O11162">
        <v>6</v>
      </c>
      <c r="T11162">
        <v>6</v>
      </c>
      <c r="U11162">
        <v>4</v>
      </c>
    </row>
    <row r="11163" spans="1:21" x14ac:dyDescent="0.25">
      <c r="A11163" t="s">
        <v>695</v>
      </c>
      <c r="B11163">
        <v>5012</v>
      </c>
      <c r="I11163">
        <v>0</v>
      </c>
      <c r="K11163">
        <v>0</v>
      </c>
      <c r="N11163">
        <v>0</v>
      </c>
      <c r="O11163">
        <v>0</v>
      </c>
      <c r="T11163">
        <v>0</v>
      </c>
      <c r="U11163">
        <v>0</v>
      </c>
    </row>
    <row r="11164" spans="1:21" x14ac:dyDescent="0.25">
      <c r="A11164" t="s">
        <v>48</v>
      </c>
      <c r="B11164">
        <v>5012</v>
      </c>
      <c r="I11164">
        <v>1900</v>
      </c>
      <c r="K11164">
        <v>1900</v>
      </c>
      <c r="N11164">
        <v>1900</v>
      </c>
      <c r="O11164">
        <v>1900</v>
      </c>
      <c r="T11164">
        <v>1900</v>
      </c>
      <c r="U11164">
        <v>1900</v>
      </c>
    </row>
    <row r="11165" spans="1:21" x14ac:dyDescent="0.25">
      <c r="A11165" t="s">
        <v>696</v>
      </c>
      <c r="B11165">
        <v>5012</v>
      </c>
      <c r="I11165">
        <v>3614</v>
      </c>
      <c r="K11165">
        <v>3278</v>
      </c>
      <c r="N11165">
        <v>3614</v>
      </c>
      <c r="O11165">
        <v>3539</v>
      </c>
      <c r="T11165">
        <v>3539</v>
      </c>
      <c r="U11165">
        <v>0</v>
      </c>
    </row>
    <row r="11166" spans="1:21" x14ac:dyDescent="0.25">
      <c r="A11166" t="s">
        <v>50</v>
      </c>
      <c r="B11166">
        <v>5012</v>
      </c>
      <c r="I11166">
        <v>3614</v>
      </c>
      <c r="K11166">
        <v>3278</v>
      </c>
      <c r="N11166">
        <v>3614</v>
      </c>
      <c r="O11166">
        <v>3539</v>
      </c>
      <c r="T11166">
        <v>3539</v>
      </c>
      <c r="U11166">
        <v>0</v>
      </c>
    </row>
    <row r="11167" spans="1:21" x14ac:dyDescent="0.25">
      <c r="A11167" t="s">
        <v>697</v>
      </c>
      <c r="B11167">
        <v>5012</v>
      </c>
      <c r="I11167">
        <v>1</v>
      </c>
      <c r="K11167">
        <v>1</v>
      </c>
      <c r="N11167">
        <v>1</v>
      </c>
      <c r="O11167">
        <v>1</v>
      </c>
      <c r="T11167">
        <v>1</v>
      </c>
      <c r="U11167">
        <v>1</v>
      </c>
    </row>
    <row r="11168" spans="1:21" x14ac:dyDescent="0.25">
      <c r="A11168" t="s">
        <v>51</v>
      </c>
      <c r="B11168">
        <v>5012</v>
      </c>
      <c r="I11168">
        <v>0</v>
      </c>
      <c r="K11168">
        <v>0</v>
      </c>
      <c r="N11168">
        <v>0</v>
      </c>
      <c r="O11168">
        <v>0</v>
      </c>
      <c r="T11168">
        <v>0</v>
      </c>
      <c r="U11168">
        <v>0</v>
      </c>
    </row>
    <row r="11169" spans="1:21" x14ac:dyDescent="0.25">
      <c r="A11169" t="s">
        <v>53</v>
      </c>
      <c r="B11169">
        <v>5012</v>
      </c>
      <c r="I11169">
        <v>0</v>
      </c>
      <c r="K11169">
        <v>0</v>
      </c>
      <c r="N11169">
        <v>0</v>
      </c>
      <c r="O11169">
        <v>0</v>
      </c>
      <c r="T11169">
        <v>0</v>
      </c>
      <c r="U11169">
        <v>0</v>
      </c>
    </row>
    <row r="11170" spans="1:21" x14ac:dyDescent="0.25">
      <c r="A11170" t="s">
        <v>54</v>
      </c>
      <c r="B11170">
        <v>5012</v>
      </c>
      <c r="I11170">
        <v>0</v>
      </c>
      <c r="K11170">
        <v>0</v>
      </c>
      <c r="N11170">
        <v>0</v>
      </c>
      <c r="O11170">
        <v>0</v>
      </c>
      <c r="T11170">
        <v>0</v>
      </c>
      <c r="U11170">
        <v>0</v>
      </c>
    </row>
    <row r="11171" spans="1:21" x14ac:dyDescent="0.25">
      <c r="A11171" t="s">
        <v>55</v>
      </c>
      <c r="B11171">
        <v>5012</v>
      </c>
      <c r="I11171">
        <v>0</v>
      </c>
      <c r="K11171">
        <v>0</v>
      </c>
      <c r="N11171">
        <v>0</v>
      </c>
      <c r="O11171">
        <v>0</v>
      </c>
      <c r="T11171">
        <v>0</v>
      </c>
      <c r="U11171">
        <v>0</v>
      </c>
    </row>
    <row r="11172" spans="1:21" x14ac:dyDescent="0.25">
      <c r="A11172" t="s">
        <v>56</v>
      </c>
      <c r="B11172">
        <v>5012</v>
      </c>
      <c r="I11172">
        <v>0.92</v>
      </c>
      <c r="K11172">
        <v>0.92</v>
      </c>
      <c r="N11172">
        <v>0.92</v>
      </c>
      <c r="O11172">
        <v>0.92</v>
      </c>
      <c r="T11172">
        <v>0.92</v>
      </c>
      <c r="U11172">
        <v>0.92</v>
      </c>
    </row>
    <row r="11173" spans="1:21" x14ac:dyDescent="0.25">
      <c r="A11173" t="s">
        <v>57</v>
      </c>
      <c r="B11173">
        <v>5012</v>
      </c>
      <c r="I11173">
        <v>100</v>
      </c>
      <c r="K11173">
        <v>100</v>
      </c>
      <c r="N11173">
        <v>100</v>
      </c>
      <c r="O11173">
        <v>100</v>
      </c>
      <c r="T11173">
        <v>100</v>
      </c>
      <c r="U11173">
        <v>100</v>
      </c>
    </row>
    <row r="11174" spans="1:21" x14ac:dyDescent="0.25">
      <c r="A11174" t="s">
        <v>58</v>
      </c>
      <c r="B11174">
        <v>5012</v>
      </c>
      <c r="I11174">
        <v>2</v>
      </c>
      <c r="K11174">
        <v>2</v>
      </c>
      <c r="N11174">
        <v>2</v>
      </c>
      <c r="O11174">
        <v>2</v>
      </c>
      <c r="T11174">
        <v>2</v>
      </c>
      <c r="U11174">
        <v>2</v>
      </c>
    </row>
    <row r="11175" spans="1:21" x14ac:dyDescent="0.25">
      <c r="A11175" t="s">
        <v>59</v>
      </c>
      <c r="B11175">
        <v>5012</v>
      </c>
      <c r="I11175">
        <v>0</v>
      </c>
      <c r="K11175">
        <v>0</v>
      </c>
      <c r="N11175">
        <v>0</v>
      </c>
      <c r="O11175">
        <v>0</v>
      </c>
      <c r="T11175">
        <v>0</v>
      </c>
      <c r="U11175">
        <v>0</v>
      </c>
    </row>
    <row r="11176" spans="1:21" x14ac:dyDescent="0.25">
      <c r="A11176" t="s">
        <v>698</v>
      </c>
      <c r="B11176">
        <v>5012</v>
      </c>
      <c r="I11176">
        <v>0</v>
      </c>
      <c r="O11176">
        <v>0</v>
      </c>
      <c r="T11176">
        <v>0</v>
      </c>
    </row>
    <row r="11177" spans="1:21" x14ac:dyDescent="0.25">
      <c r="A11177" t="s">
        <v>677</v>
      </c>
      <c r="B11177">
        <v>5012</v>
      </c>
      <c r="I11177">
        <v>1026</v>
      </c>
      <c r="O11177">
        <v>1435</v>
      </c>
      <c r="T11177">
        <v>2642</v>
      </c>
    </row>
    <row r="11178" spans="1:21" x14ac:dyDescent="0.25">
      <c r="A11178" t="s">
        <v>78</v>
      </c>
      <c r="B11178">
        <v>5012</v>
      </c>
      <c r="I11178">
        <v>23.3</v>
      </c>
      <c r="O11178">
        <v>32.6</v>
      </c>
      <c r="T11178">
        <v>60</v>
      </c>
    </row>
    <row r="11179" spans="1:21" x14ac:dyDescent="0.25">
      <c r="A11179" t="s">
        <v>699</v>
      </c>
      <c r="B11179">
        <v>5012</v>
      </c>
      <c r="K11179">
        <v>0</v>
      </c>
      <c r="O11179">
        <v>0</v>
      </c>
      <c r="U11179">
        <v>0</v>
      </c>
    </row>
    <row r="11180" spans="1:21" x14ac:dyDescent="0.25">
      <c r="A11180" t="s">
        <v>700</v>
      </c>
      <c r="B11180">
        <v>5012</v>
      </c>
      <c r="I11180">
        <v>0</v>
      </c>
      <c r="K11180">
        <v>1</v>
      </c>
      <c r="N11180">
        <v>0</v>
      </c>
      <c r="O11180">
        <v>0</v>
      </c>
      <c r="T11180">
        <v>0</v>
      </c>
      <c r="U11180">
        <v>1</v>
      </c>
    </row>
    <row r="11181" spans="1:21" x14ac:dyDescent="0.25">
      <c r="A11181" t="s">
        <v>701</v>
      </c>
      <c r="B11181">
        <v>5012</v>
      </c>
      <c r="I11181">
        <v>0</v>
      </c>
      <c r="K11181">
        <v>0</v>
      </c>
      <c r="N11181">
        <v>0</v>
      </c>
      <c r="O11181">
        <v>0</v>
      </c>
      <c r="T11181">
        <v>0</v>
      </c>
      <c r="U11181">
        <v>0</v>
      </c>
    </row>
    <row r="11182" spans="1:21" x14ac:dyDescent="0.25">
      <c r="A11182" t="s">
        <v>52</v>
      </c>
      <c r="B11182">
        <v>5012</v>
      </c>
      <c r="I11182">
        <v>1</v>
      </c>
      <c r="K11182">
        <v>1</v>
      </c>
      <c r="N11182">
        <v>1</v>
      </c>
      <c r="O11182">
        <v>1</v>
      </c>
      <c r="T11182">
        <v>1</v>
      </c>
      <c r="U11182">
        <v>1</v>
      </c>
    </row>
    <row r="11183" spans="1:21" x14ac:dyDescent="0.25">
      <c r="A11183" t="s">
        <v>702</v>
      </c>
      <c r="B11183">
        <v>5012</v>
      </c>
      <c r="I11183">
        <v>15</v>
      </c>
      <c r="K11183">
        <v>9</v>
      </c>
      <c r="N11183">
        <v>15</v>
      </c>
      <c r="O11183">
        <v>60</v>
      </c>
      <c r="T11183">
        <v>60</v>
      </c>
      <c r="U11183">
        <v>9</v>
      </c>
    </row>
    <row r="11184" spans="1:21" x14ac:dyDescent="0.25">
      <c r="A11184" t="s">
        <v>43</v>
      </c>
      <c r="B11184">
        <v>5012</v>
      </c>
      <c r="I11184">
        <v>35</v>
      </c>
      <c r="K11184">
        <v>26</v>
      </c>
      <c r="N11184">
        <v>35</v>
      </c>
      <c r="O11184">
        <v>35</v>
      </c>
      <c r="T11184">
        <v>35</v>
      </c>
    </row>
    <row r="11185" spans="1:21" x14ac:dyDescent="0.25">
      <c r="A11185" t="s">
        <v>44</v>
      </c>
      <c r="B11185">
        <v>5012</v>
      </c>
      <c r="I11185">
        <v>5</v>
      </c>
      <c r="K11185">
        <v>20</v>
      </c>
      <c r="N11185">
        <v>5</v>
      </c>
      <c r="O11185">
        <v>5</v>
      </c>
      <c r="T11185">
        <v>5</v>
      </c>
    </row>
    <row r="11186" spans="1:21" x14ac:dyDescent="0.25">
      <c r="A11186" t="s">
        <v>47</v>
      </c>
      <c r="B11186">
        <v>5012</v>
      </c>
      <c r="I11186">
        <v>8</v>
      </c>
      <c r="K11186">
        <v>8</v>
      </c>
      <c r="N11186">
        <v>1</v>
      </c>
      <c r="O11186">
        <v>6</v>
      </c>
      <c r="T11186">
        <v>2</v>
      </c>
    </row>
    <row r="11187" spans="1:21" x14ac:dyDescent="0.25">
      <c r="A11187" t="s">
        <v>703</v>
      </c>
      <c r="B11187">
        <v>5012</v>
      </c>
      <c r="I11187">
        <v>0</v>
      </c>
      <c r="K11187">
        <v>1</v>
      </c>
      <c r="N11187">
        <v>0</v>
      </c>
      <c r="O11187">
        <v>0</v>
      </c>
      <c r="T11187">
        <v>0</v>
      </c>
    </row>
    <row r="11188" spans="1:21" x14ac:dyDescent="0.25">
      <c r="A11188" t="s">
        <v>704</v>
      </c>
      <c r="B11188">
        <v>5012</v>
      </c>
      <c r="I11188">
        <v>0</v>
      </c>
      <c r="K11188">
        <v>0</v>
      </c>
      <c r="N11188">
        <v>0</v>
      </c>
      <c r="O11188">
        <v>0</v>
      </c>
      <c r="T11188">
        <v>0</v>
      </c>
    </row>
    <row r="11189" spans="1:21" x14ac:dyDescent="0.25">
      <c r="A11189" t="s">
        <v>705</v>
      </c>
      <c r="B11189">
        <v>5012</v>
      </c>
      <c r="I11189">
        <v>0</v>
      </c>
      <c r="K11189">
        <v>0</v>
      </c>
      <c r="N11189">
        <v>0</v>
      </c>
      <c r="O11189">
        <v>0</v>
      </c>
      <c r="T11189">
        <v>0</v>
      </c>
    </row>
    <row r="11190" spans="1:21" x14ac:dyDescent="0.25">
      <c r="A11190" t="s">
        <v>706</v>
      </c>
      <c r="B11190">
        <v>5012</v>
      </c>
      <c r="I11190">
        <v>0</v>
      </c>
      <c r="K11190">
        <v>0</v>
      </c>
      <c r="N11190">
        <v>0</v>
      </c>
      <c r="O11190">
        <v>0</v>
      </c>
      <c r="T11190">
        <v>0</v>
      </c>
    </row>
    <row r="11191" spans="1:21" x14ac:dyDescent="0.25">
      <c r="A11191" t="s">
        <v>707</v>
      </c>
      <c r="B11191">
        <v>5012</v>
      </c>
      <c r="I11191">
        <v>1</v>
      </c>
      <c r="K11191">
        <v>1</v>
      </c>
      <c r="N11191">
        <v>1</v>
      </c>
      <c r="O11191">
        <v>1</v>
      </c>
      <c r="T11191">
        <v>1</v>
      </c>
    </row>
    <row r="11192" spans="1:21" x14ac:dyDescent="0.25">
      <c r="A11192" t="s">
        <v>708</v>
      </c>
      <c r="B11192">
        <v>5012</v>
      </c>
      <c r="I11192">
        <v>5</v>
      </c>
      <c r="K11192">
        <v>20</v>
      </c>
      <c r="N11192">
        <v>5</v>
      </c>
      <c r="O11192">
        <v>5</v>
      </c>
      <c r="T11192">
        <v>5</v>
      </c>
    </row>
    <row r="11193" spans="1:21" x14ac:dyDescent="0.25">
      <c r="A11193" t="s">
        <v>709</v>
      </c>
      <c r="B11193">
        <v>5012</v>
      </c>
      <c r="I11193">
        <v>30</v>
      </c>
      <c r="K11193">
        <v>6</v>
      </c>
      <c r="N11193">
        <v>30</v>
      </c>
      <c r="O11193">
        <v>30</v>
      </c>
      <c r="T11193">
        <v>30</v>
      </c>
    </row>
    <row r="11194" spans="1:21" x14ac:dyDescent="0.25">
      <c r="A11194" t="s">
        <v>710</v>
      </c>
      <c r="B11194">
        <v>5012</v>
      </c>
      <c r="I11194">
        <v>3</v>
      </c>
      <c r="K11194">
        <v>3</v>
      </c>
      <c r="N11194">
        <v>3</v>
      </c>
      <c r="O11194">
        <v>3</v>
      </c>
      <c r="T11194">
        <v>3</v>
      </c>
    </row>
    <row r="11195" spans="1:21" x14ac:dyDescent="0.25">
      <c r="A11195" t="s">
        <v>711</v>
      </c>
      <c r="B11195">
        <v>5012</v>
      </c>
      <c r="I11195">
        <v>0</v>
      </c>
      <c r="K11195">
        <v>0</v>
      </c>
      <c r="N11195">
        <v>0</v>
      </c>
      <c r="O11195">
        <v>0</v>
      </c>
      <c r="T11195">
        <v>0</v>
      </c>
    </row>
    <row r="11196" spans="1:21" x14ac:dyDescent="0.25">
      <c r="A11196" t="s">
        <v>712</v>
      </c>
      <c r="B11196">
        <v>5012</v>
      </c>
      <c r="I11196">
        <v>0</v>
      </c>
      <c r="K11196">
        <v>0</v>
      </c>
      <c r="N11196">
        <v>0</v>
      </c>
      <c r="O11196">
        <v>0</v>
      </c>
      <c r="T11196">
        <v>0</v>
      </c>
    </row>
    <row r="11197" spans="1:21" x14ac:dyDescent="0.25">
      <c r="A11197" t="s">
        <v>713</v>
      </c>
      <c r="B11197">
        <v>5012</v>
      </c>
      <c r="I11197">
        <v>0</v>
      </c>
      <c r="K11197">
        <v>0</v>
      </c>
      <c r="N11197">
        <v>0</v>
      </c>
      <c r="O11197">
        <v>0</v>
      </c>
      <c r="T11197">
        <v>0</v>
      </c>
    </row>
    <row r="11198" spans="1:21" x14ac:dyDescent="0.25">
      <c r="A11198" t="s">
        <v>718</v>
      </c>
      <c r="B11198">
        <v>5012</v>
      </c>
      <c r="I11198">
        <v>0</v>
      </c>
      <c r="O11198">
        <v>0</v>
      </c>
      <c r="T11198">
        <v>0</v>
      </c>
    </row>
    <row r="11199" spans="1:21" x14ac:dyDescent="0.25">
      <c r="A11199" t="s">
        <v>405</v>
      </c>
      <c r="B11199">
        <v>5012</v>
      </c>
      <c r="O11199">
        <v>0</v>
      </c>
    </row>
    <row r="11200" spans="1:21" x14ac:dyDescent="0.25">
      <c r="A11200" t="s">
        <v>719</v>
      </c>
      <c r="B11200">
        <v>5012</v>
      </c>
      <c r="I11200">
        <v>0</v>
      </c>
      <c r="K11200">
        <v>0</v>
      </c>
      <c r="N11200">
        <v>0</v>
      </c>
      <c r="O11200">
        <v>0</v>
      </c>
      <c r="T11200">
        <v>0</v>
      </c>
      <c r="U11200">
        <v>0</v>
      </c>
    </row>
    <row r="11201" spans="1:21" x14ac:dyDescent="0.25">
      <c r="A11201" t="s">
        <v>34</v>
      </c>
      <c r="B11201">
        <v>5020</v>
      </c>
      <c r="D11201">
        <v>352</v>
      </c>
      <c r="E11201">
        <v>352</v>
      </c>
      <c r="F11201">
        <v>352</v>
      </c>
      <c r="I11201">
        <v>351</v>
      </c>
      <c r="J11201">
        <v>351</v>
      </c>
      <c r="K11201">
        <v>351</v>
      </c>
      <c r="N11201">
        <v>5021</v>
      </c>
      <c r="O11201">
        <v>5021</v>
      </c>
      <c r="P11201">
        <v>5021</v>
      </c>
      <c r="S11201">
        <v>5012</v>
      </c>
      <c r="T11201">
        <v>5012</v>
      </c>
      <c r="U11201">
        <v>5012</v>
      </c>
    </row>
    <row r="11202" spans="1:21" x14ac:dyDescent="0.25">
      <c r="A11202" t="s">
        <v>35</v>
      </c>
      <c r="B11202">
        <v>5020</v>
      </c>
      <c r="D11202">
        <v>5021</v>
      </c>
      <c r="E11202">
        <v>351</v>
      </c>
      <c r="F11202">
        <v>5012</v>
      </c>
      <c r="I11202">
        <v>5012</v>
      </c>
      <c r="J11202">
        <v>352</v>
      </c>
      <c r="K11202">
        <v>5021</v>
      </c>
      <c r="N11202">
        <v>351</v>
      </c>
      <c r="O11202">
        <v>5012</v>
      </c>
      <c r="P11202">
        <v>352</v>
      </c>
      <c r="S11202">
        <v>352</v>
      </c>
      <c r="T11202">
        <v>5021</v>
      </c>
      <c r="U11202">
        <v>351</v>
      </c>
    </row>
    <row r="11203" spans="1:21" x14ac:dyDescent="0.25">
      <c r="A11203" t="s">
        <v>36</v>
      </c>
      <c r="B11203">
        <v>5020</v>
      </c>
      <c r="D11203">
        <v>0</v>
      </c>
      <c r="E11203">
        <v>1</v>
      </c>
      <c r="F11203">
        <v>2</v>
      </c>
      <c r="I11203">
        <v>0</v>
      </c>
      <c r="J11203">
        <v>0</v>
      </c>
      <c r="K11203">
        <v>0</v>
      </c>
      <c r="N11203">
        <v>1</v>
      </c>
      <c r="O11203">
        <v>2</v>
      </c>
      <c r="P11203">
        <v>0</v>
      </c>
      <c r="S11203">
        <v>0</v>
      </c>
      <c r="T11203">
        <v>5</v>
      </c>
      <c r="U11203">
        <v>0</v>
      </c>
    </row>
    <row r="11204" spans="1:21" x14ac:dyDescent="0.25">
      <c r="A11204" t="s">
        <v>37</v>
      </c>
      <c r="B11204">
        <v>5020</v>
      </c>
      <c r="D11204">
        <v>0</v>
      </c>
      <c r="E11204">
        <v>1</v>
      </c>
      <c r="I11204">
        <v>0</v>
      </c>
      <c r="J11204">
        <v>0</v>
      </c>
      <c r="N11204">
        <v>0</v>
      </c>
      <c r="O11204">
        <v>0</v>
      </c>
      <c r="S11204">
        <v>0</v>
      </c>
      <c r="T11204">
        <v>2</v>
      </c>
    </row>
    <row r="11205" spans="1:21" x14ac:dyDescent="0.25">
      <c r="A11205" t="s">
        <v>38</v>
      </c>
      <c r="B11205">
        <v>5020</v>
      </c>
      <c r="D11205">
        <v>12</v>
      </c>
      <c r="E11205">
        <v>12</v>
      </c>
      <c r="F11205">
        <v>12</v>
      </c>
      <c r="I11205">
        <v>12</v>
      </c>
      <c r="J11205">
        <v>12</v>
      </c>
      <c r="K11205">
        <v>12</v>
      </c>
      <c r="N11205">
        <v>12</v>
      </c>
      <c r="O11205">
        <v>12</v>
      </c>
      <c r="P11205">
        <v>12</v>
      </c>
      <c r="S11205">
        <v>12</v>
      </c>
      <c r="T11205">
        <v>12</v>
      </c>
      <c r="U11205">
        <v>12</v>
      </c>
    </row>
    <row r="11206" spans="1:21" x14ac:dyDescent="0.25">
      <c r="A11206" t="s">
        <v>39</v>
      </c>
      <c r="B11206">
        <v>5020</v>
      </c>
      <c r="F11206">
        <v>450</v>
      </c>
      <c r="S11206">
        <v>265</v>
      </c>
    </row>
    <row r="11207" spans="1:21" x14ac:dyDescent="0.25">
      <c r="A11207" t="s">
        <v>694</v>
      </c>
      <c r="B11207">
        <v>5020</v>
      </c>
      <c r="F11207">
        <v>100</v>
      </c>
      <c r="S11207">
        <v>100</v>
      </c>
    </row>
    <row r="11208" spans="1:21" x14ac:dyDescent="0.25">
      <c r="A11208" t="s">
        <v>40</v>
      </c>
      <c r="B11208">
        <v>5020</v>
      </c>
      <c r="F11208">
        <v>1</v>
      </c>
      <c r="S11208">
        <v>2</v>
      </c>
    </row>
    <row r="11209" spans="1:21" x14ac:dyDescent="0.25">
      <c r="A11209" t="s">
        <v>41</v>
      </c>
      <c r="B11209">
        <v>5020</v>
      </c>
    </row>
    <row r="11210" spans="1:21" x14ac:dyDescent="0.25">
      <c r="A11210" t="s">
        <v>42</v>
      </c>
      <c r="B11210">
        <v>5020</v>
      </c>
      <c r="E11210">
        <v>30</v>
      </c>
      <c r="J11210">
        <v>30</v>
      </c>
      <c r="O11210">
        <v>30</v>
      </c>
      <c r="T11210">
        <v>30</v>
      </c>
    </row>
    <row r="11211" spans="1:21" x14ac:dyDescent="0.25">
      <c r="A11211" t="s">
        <v>45</v>
      </c>
      <c r="B11211">
        <v>5020</v>
      </c>
      <c r="D11211">
        <v>12</v>
      </c>
      <c r="E11211">
        <v>4</v>
      </c>
      <c r="N11211">
        <v>1</v>
      </c>
      <c r="O11211">
        <v>1</v>
      </c>
      <c r="T11211">
        <v>2</v>
      </c>
    </row>
    <row r="11212" spans="1:21" x14ac:dyDescent="0.25">
      <c r="A11212" t="s">
        <v>740</v>
      </c>
      <c r="B11212">
        <v>5020</v>
      </c>
      <c r="D11212">
        <v>4</v>
      </c>
      <c r="O11212">
        <v>2</v>
      </c>
    </row>
    <row r="11213" spans="1:21" x14ac:dyDescent="0.25">
      <c r="A11213" t="s">
        <v>46</v>
      </c>
      <c r="B11213">
        <v>5020</v>
      </c>
      <c r="F11213">
        <v>4</v>
      </c>
    </row>
    <row r="11214" spans="1:21" x14ac:dyDescent="0.25">
      <c r="A11214" t="s">
        <v>49</v>
      </c>
      <c r="B11214">
        <v>5020</v>
      </c>
      <c r="D11214">
        <v>4</v>
      </c>
      <c r="E11214">
        <v>6</v>
      </c>
      <c r="F11214">
        <v>6</v>
      </c>
      <c r="I11214">
        <v>4</v>
      </c>
      <c r="J11214">
        <v>4</v>
      </c>
      <c r="K11214">
        <v>4</v>
      </c>
      <c r="N11214">
        <v>5.5</v>
      </c>
      <c r="O11214">
        <v>5.5</v>
      </c>
      <c r="P11214">
        <v>4</v>
      </c>
      <c r="S11214">
        <v>4</v>
      </c>
      <c r="T11214">
        <v>5.5</v>
      </c>
      <c r="U11214">
        <v>4</v>
      </c>
    </row>
    <row r="11215" spans="1:21" x14ac:dyDescent="0.25">
      <c r="A11215" t="s">
        <v>695</v>
      </c>
      <c r="B11215">
        <v>5020</v>
      </c>
      <c r="D11215">
        <v>0</v>
      </c>
      <c r="E11215">
        <v>0</v>
      </c>
      <c r="F11215">
        <v>0</v>
      </c>
      <c r="I11215">
        <v>0</v>
      </c>
      <c r="J11215">
        <v>0</v>
      </c>
      <c r="K11215">
        <v>0</v>
      </c>
      <c r="N11215">
        <v>0</v>
      </c>
      <c r="O11215">
        <v>0</v>
      </c>
      <c r="P11215">
        <v>0</v>
      </c>
      <c r="S11215">
        <v>0</v>
      </c>
      <c r="T11215">
        <v>0</v>
      </c>
      <c r="U11215">
        <v>0</v>
      </c>
    </row>
    <row r="11216" spans="1:21" x14ac:dyDescent="0.25">
      <c r="A11216" t="s">
        <v>48</v>
      </c>
      <c r="B11216">
        <v>5020</v>
      </c>
      <c r="D11216">
        <v>1900</v>
      </c>
      <c r="E11216">
        <v>1900</v>
      </c>
      <c r="F11216">
        <v>1900</v>
      </c>
      <c r="I11216">
        <v>1900</v>
      </c>
      <c r="J11216">
        <v>1900</v>
      </c>
      <c r="K11216">
        <v>1900</v>
      </c>
      <c r="N11216">
        <v>1900</v>
      </c>
      <c r="O11216">
        <v>1900</v>
      </c>
      <c r="P11216">
        <v>1900</v>
      </c>
      <c r="S11216">
        <v>1900</v>
      </c>
      <c r="T11216">
        <v>1900</v>
      </c>
      <c r="U11216">
        <v>1900</v>
      </c>
    </row>
    <row r="11217" spans="1:21" x14ac:dyDescent="0.25">
      <c r="A11217" t="s">
        <v>696</v>
      </c>
      <c r="B11217">
        <v>5020</v>
      </c>
      <c r="D11217">
        <v>0</v>
      </c>
      <c r="E11217">
        <v>1863</v>
      </c>
      <c r="F11217">
        <v>3278</v>
      </c>
      <c r="I11217">
        <v>0</v>
      </c>
      <c r="J11217">
        <v>0</v>
      </c>
      <c r="K11217">
        <v>0</v>
      </c>
      <c r="N11217">
        <v>1863</v>
      </c>
      <c r="O11217">
        <v>3539</v>
      </c>
      <c r="P11217">
        <v>0</v>
      </c>
      <c r="S11217">
        <v>0</v>
      </c>
      <c r="T11217">
        <v>7544</v>
      </c>
      <c r="U11217">
        <v>0</v>
      </c>
    </row>
    <row r="11218" spans="1:21" x14ac:dyDescent="0.25">
      <c r="A11218" t="s">
        <v>50</v>
      </c>
      <c r="B11218">
        <v>5020</v>
      </c>
      <c r="D11218">
        <v>0</v>
      </c>
      <c r="E11218">
        <v>1863</v>
      </c>
      <c r="F11218">
        <v>3278</v>
      </c>
      <c r="I11218">
        <v>0</v>
      </c>
      <c r="J11218">
        <v>0</v>
      </c>
      <c r="K11218">
        <v>0</v>
      </c>
      <c r="N11218">
        <v>1863</v>
      </c>
      <c r="O11218">
        <v>3539</v>
      </c>
      <c r="P11218">
        <v>0</v>
      </c>
      <c r="S11218">
        <v>0</v>
      </c>
      <c r="T11218">
        <v>7544</v>
      </c>
      <c r="U11218">
        <v>0</v>
      </c>
    </row>
    <row r="11219" spans="1:21" x14ac:dyDescent="0.25">
      <c r="A11219" t="s">
        <v>697</v>
      </c>
      <c r="B11219">
        <v>5020</v>
      </c>
      <c r="D11219">
        <v>1</v>
      </c>
      <c r="E11219">
        <v>1</v>
      </c>
      <c r="F11219">
        <v>1</v>
      </c>
      <c r="I11219">
        <v>1</v>
      </c>
      <c r="J11219">
        <v>1</v>
      </c>
      <c r="K11219">
        <v>1</v>
      </c>
      <c r="N11219">
        <v>1</v>
      </c>
      <c r="O11219">
        <v>1</v>
      </c>
      <c r="P11219">
        <v>1</v>
      </c>
      <c r="S11219">
        <v>1</v>
      </c>
      <c r="T11219">
        <v>1</v>
      </c>
      <c r="U11219">
        <v>1</v>
      </c>
    </row>
    <row r="11220" spans="1:21" x14ac:dyDescent="0.25">
      <c r="A11220" t="s">
        <v>51</v>
      </c>
      <c r="B11220">
        <v>5020</v>
      </c>
      <c r="D11220">
        <v>0</v>
      </c>
      <c r="E11220">
        <v>0</v>
      </c>
      <c r="F11220">
        <v>0</v>
      </c>
      <c r="I11220">
        <v>0</v>
      </c>
      <c r="J11220">
        <v>0</v>
      </c>
      <c r="K11220">
        <v>0</v>
      </c>
      <c r="N11220">
        <v>0</v>
      </c>
      <c r="O11220">
        <v>0</v>
      </c>
      <c r="P11220">
        <v>0</v>
      </c>
      <c r="S11220">
        <v>0</v>
      </c>
      <c r="T11220">
        <v>0</v>
      </c>
      <c r="U11220">
        <v>0</v>
      </c>
    </row>
    <row r="11221" spans="1:21" x14ac:dyDescent="0.25">
      <c r="A11221" t="s">
        <v>53</v>
      </c>
      <c r="B11221">
        <v>5020</v>
      </c>
      <c r="D11221">
        <v>0</v>
      </c>
      <c r="E11221">
        <v>0</v>
      </c>
      <c r="F11221">
        <v>0</v>
      </c>
      <c r="I11221">
        <v>0</v>
      </c>
      <c r="J11221">
        <v>0</v>
      </c>
      <c r="K11221">
        <v>0</v>
      </c>
      <c r="N11221">
        <v>0</v>
      </c>
      <c r="O11221">
        <v>0</v>
      </c>
      <c r="P11221">
        <v>0</v>
      </c>
      <c r="S11221">
        <v>0</v>
      </c>
      <c r="T11221">
        <v>5</v>
      </c>
      <c r="U11221">
        <v>0</v>
      </c>
    </row>
    <row r="11222" spans="1:21" x14ac:dyDescent="0.25">
      <c r="A11222" t="s">
        <v>54</v>
      </c>
      <c r="B11222">
        <v>5020</v>
      </c>
      <c r="D11222">
        <v>0</v>
      </c>
      <c r="E11222">
        <v>0</v>
      </c>
      <c r="F11222">
        <v>0</v>
      </c>
      <c r="I11222">
        <v>0</v>
      </c>
      <c r="J11222">
        <v>0</v>
      </c>
      <c r="K11222">
        <v>0</v>
      </c>
      <c r="N11222">
        <v>0</v>
      </c>
      <c r="O11222">
        <v>0</v>
      </c>
      <c r="P11222">
        <v>0</v>
      </c>
      <c r="S11222">
        <v>0</v>
      </c>
      <c r="T11222">
        <v>0</v>
      </c>
      <c r="U11222">
        <v>0</v>
      </c>
    </row>
    <row r="11223" spans="1:21" x14ac:dyDescent="0.25">
      <c r="A11223" t="s">
        <v>55</v>
      </c>
      <c r="B11223">
        <v>5020</v>
      </c>
      <c r="D11223">
        <v>0</v>
      </c>
      <c r="E11223">
        <v>0</v>
      </c>
      <c r="F11223">
        <v>0</v>
      </c>
      <c r="I11223">
        <v>0</v>
      </c>
      <c r="J11223">
        <v>0</v>
      </c>
      <c r="K11223">
        <v>0</v>
      </c>
      <c r="N11223">
        <v>0</v>
      </c>
      <c r="O11223">
        <v>0</v>
      </c>
      <c r="P11223">
        <v>0</v>
      </c>
      <c r="S11223">
        <v>0</v>
      </c>
      <c r="T11223">
        <v>0</v>
      </c>
      <c r="U11223">
        <v>0</v>
      </c>
    </row>
    <row r="11224" spans="1:21" x14ac:dyDescent="0.25">
      <c r="A11224" t="s">
        <v>56</v>
      </c>
      <c r="B11224">
        <v>5020</v>
      </c>
      <c r="D11224">
        <v>0.92</v>
      </c>
      <c r="E11224">
        <v>0.92</v>
      </c>
      <c r="F11224">
        <v>0.92</v>
      </c>
      <c r="I11224">
        <v>0.92</v>
      </c>
      <c r="J11224">
        <v>0.92</v>
      </c>
      <c r="K11224">
        <v>0.92</v>
      </c>
      <c r="N11224">
        <v>0.92</v>
      </c>
      <c r="O11224">
        <v>0.92</v>
      </c>
      <c r="P11224">
        <v>0.92</v>
      </c>
      <c r="S11224">
        <v>0.92</v>
      </c>
      <c r="T11224">
        <v>0.92</v>
      </c>
      <c r="U11224">
        <v>0.92</v>
      </c>
    </row>
    <row r="11225" spans="1:21" x14ac:dyDescent="0.25">
      <c r="A11225" t="s">
        <v>57</v>
      </c>
      <c r="B11225">
        <v>5020</v>
      </c>
      <c r="D11225">
        <v>100</v>
      </c>
      <c r="E11225">
        <v>100</v>
      </c>
      <c r="F11225">
        <v>100</v>
      </c>
      <c r="I11225">
        <v>100</v>
      </c>
      <c r="J11225">
        <v>100</v>
      </c>
      <c r="K11225">
        <v>100</v>
      </c>
      <c r="N11225">
        <v>100</v>
      </c>
      <c r="O11225">
        <v>100</v>
      </c>
      <c r="P11225">
        <v>100</v>
      </c>
      <c r="S11225">
        <v>100</v>
      </c>
      <c r="T11225">
        <v>100</v>
      </c>
      <c r="U11225">
        <v>100</v>
      </c>
    </row>
    <row r="11226" spans="1:21" x14ac:dyDescent="0.25">
      <c r="A11226" t="s">
        <v>58</v>
      </c>
      <c r="B11226">
        <v>5020</v>
      </c>
      <c r="D11226">
        <v>2</v>
      </c>
      <c r="E11226">
        <v>2</v>
      </c>
      <c r="F11226">
        <v>2</v>
      </c>
      <c r="I11226">
        <v>2</v>
      </c>
      <c r="J11226">
        <v>2</v>
      </c>
      <c r="K11226">
        <v>2</v>
      </c>
      <c r="N11226">
        <v>2</v>
      </c>
      <c r="O11226">
        <v>2</v>
      </c>
      <c r="P11226">
        <v>2</v>
      </c>
      <c r="S11226">
        <v>2</v>
      </c>
      <c r="T11226">
        <v>2</v>
      </c>
      <c r="U11226">
        <v>2</v>
      </c>
    </row>
    <row r="11227" spans="1:21" x14ac:dyDescent="0.25">
      <c r="A11227" t="s">
        <v>59</v>
      </c>
      <c r="B11227">
        <v>5020</v>
      </c>
      <c r="D11227">
        <v>0</v>
      </c>
      <c r="E11227">
        <v>0</v>
      </c>
      <c r="F11227">
        <v>0</v>
      </c>
      <c r="I11227">
        <v>0</v>
      </c>
      <c r="J11227">
        <v>0</v>
      </c>
      <c r="K11227">
        <v>0</v>
      </c>
      <c r="N11227">
        <v>0</v>
      </c>
      <c r="O11227">
        <v>0</v>
      </c>
      <c r="P11227">
        <v>0</v>
      </c>
      <c r="S11227">
        <v>0</v>
      </c>
      <c r="T11227">
        <v>0</v>
      </c>
      <c r="U11227">
        <v>0</v>
      </c>
    </row>
    <row r="11228" spans="1:21" x14ac:dyDescent="0.25">
      <c r="A11228" t="s">
        <v>698</v>
      </c>
      <c r="B11228">
        <v>5020</v>
      </c>
      <c r="E11228">
        <v>0</v>
      </c>
      <c r="J11228">
        <v>0</v>
      </c>
      <c r="O11228">
        <v>0</v>
      </c>
      <c r="T11228">
        <v>0</v>
      </c>
    </row>
    <row r="11229" spans="1:21" x14ac:dyDescent="0.25">
      <c r="A11229" t="s">
        <v>677</v>
      </c>
      <c r="B11229">
        <v>5020</v>
      </c>
      <c r="E11229">
        <v>369</v>
      </c>
      <c r="J11229">
        <v>200</v>
      </c>
      <c r="O11229">
        <v>376</v>
      </c>
      <c r="T11229">
        <v>1435</v>
      </c>
    </row>
    <row r="11230" spans="1:21" x14ac:dyDescent="0.25">
      <c r="A11230" t="s">
        <v>78</v>
      </c>
      <c r="B11230">
        <v>5020</v>
      </c>
      <c r="E11230">
        <v>8.4</v>
      </c>
      <c r="J11230">
        <v>4.5</v>
      </c>
      <c r="O11230">
        <v>8.5</v>
      </c>
      <c r="T11230">
        <v>32.6</v>
      </c>
    </row>
    <row r="11231" spans="1:21" x14ac:dyDescent="0.25">
      <c r="A11231" t="s">
        <v>699</v>
      </c>
      <c r="B11231">
        <v>5020</v>
      </c>
      <c r="F11231">
        <v>0</v>
      </c>
      <c r="K11231">
        <v>0</v>
      </c>
      <c r="P11231">
        <v>0</v>
      </c>
      <c r="U11231">
        <v>0</v>
      </c>
    </row>
    <row r="11232" spans="1:21" x14ac:dyDescent="0.25">
      <c r="A11232" t="s">
        <v>700</v>
      </c>
      <c r="B11232">
        <v>5020</v>
      </c>
      <c r="D11232">
        <v>0</v>
      </c>
      <c r="E11232">
        <v>0</v>
      </c>
      <c r="F11232">
        <v>1</v>
      </c>
      <c r="I11232">
        <v>0</v>
      </c>
      <c r="J11232">
        <v>0</v>
      </c>
      <c r="K11232">
        <v>1</v>
      </c>
      <c r="N11232">
        <v>0</v>
      </c>
      <c r="O11232">
        <v>0</v>
      </c>
      <c r="P11232">
        <v>1</v>
      </c>
      <c r="S11232">
        <v>0</v>
      </c>
      <c r="T11232">
        <v>0</v>
      </c>
      <c r="U11232">
        <v>1</v>
      </c>
    </row>
    <row r="11233" spans="1:21" x14ac:dyDescent="0.25">
      <c r="A11233" t="s">
        <v>701</v>
      </c>
      <c r="B11233">
        <v>5020</v>
      </c>
      <c r="D11233">
        <v>0</v>
      </c>
      <c r="E11233">
        <v>0</v>
      </c>
      <c r="F11233">
        <v>0</v>
      </c>
      <c r="I11233">
        <v>0</v>
      </c>
      <c r="J11233">
        <v>0</v>
      </c>
      <c r="K11233">
        <v>0</v>
      </c>
      <c r="N11233">
        <v>0</v>
      </c>
      <c r="O11233">
        <v>0</v>
      </c>
      <c r="P11233">
        <v>0</v>
      </c>
      <c r="S11233">
        <v>0</v>
      </c>
      <c r="T11233">
        <v>0</v>
      </c>
      <c r="U11233">
        <v>0</v>
      </c>
    </row>
    <row r="11234" spans="1:21" x14ac:dyDescent="0.25">
      <c r="A11234" t="s">
        <v>52</v>
      </c>
      <c r="B11234">
        <v>5020</v>
      </c>
      <c r="D11234">
        <v>1</v>
      </c>
      <c r="E11234">
        <v>1</v>
      </c>
      <c r="F11234">
        <v>1</v>
      </c>
      <c r="I11234">
        <v>1</v>
      </c>
      <c r="J11234">
        <v>1</v>
      </c>
      <c r="K11234">
        <v>1</v>
      </c>
      <c r="N11234">
        <v>1</v>
      </c>
      <c r="O11234">
        <v>1</v>
      </c>
      <c r="P11234">
        <v>1</v>
      </c>
      <c r="S11234">
        <v>1</v>
      </c>
      <c r="T11234">
        <v>1</v>
      </c>
      <c r="U11234">
        <v>1</v>
      </c>
    </row>
    <row r="11235" spans="1:21" x14ac:dyDescent="0.25">
      <c r="A11235" t="s">
        <v>702</v>
      </c>
      <c r="B11235">
        <v>5020</v>
      </c>
      <c r="D11235">
        <v>15</v>
      </c>
      <c r="E11235">
        <v>60</v>
      </c>
      <c r="F11235">
        <v>9</v>
      </c>
      <c r="I11235">
        <v>15</v>
      </c>
      <c r="J11235">
        <v>60</v>
      </c>
      <c r="K11235">
        <v>9</v>
      </c>
      <c r="N11235">
        <v>15</v>
      </c>
      <c r="O11235">
        <v>60</v>
      </c>
      <c r="P11235">
        <v>9</v>
      </c>
      <c r="S11235">
        <v>15</v>
      </c>
      <c r="T11235">
        <v>60</v>
      </c>
      <c r="U11235">
        <v>9</v>
      </c>
    </row>
    <row r="11236" spans="1:21" x14ac:dyDescent="0.25">
      <c r="A11236" t="s">
        <v>43</v>
      </c>
      <c r="B11236">
        <v>5020</v>
      </c>
      <c r="D11236">
        <v>35</v>
      </c>
      <c r="E11236">
        <v>35</v>
      </c>
      <c r="F11236">
        <v>26</v>
      </c>
      <c r="N11236">
        <v>35</v>
      </c>
      <c r="O11236">
        <v>35</v>
      </c>
      <c r="T11236">
        <v>35</v>
      </c>
    </row>
    <row r="11237" spans="1:21" x14ac:dyDescent="0.25">
      <c r="A11237" t="s">
        <v>44</v>
      </c>
      <c r="B11237">
        <v>5020</v>
      </c>
      <c r="D11237">
        <v>5</v>
      </c>
      <c r="E11237">
        <v>5</v>
      </c>
      <c r="F11237">
        <v>20</v>
      </c>
      <c r="N11237">
        <v>5</v>
      </c>
      <c r="O11237">
        <v>5</v>
      </c>
      <c r="T11237">
        <v>5</v>
      </c>
    </row>
    <row r="11238" spans="1:21" x14ac:dyDescent="0.25">
      <c r="A11238" t="s">
        <v>47</v>
      </c>
      <c r="B11238">
        <v>5020</v>
      </c>
      <c r="D11238">
        <v>12</v>
      </c>
      <c r="E11238">
        <v>4</v>
      </c>
      <c r="F11238">
        <v>4</v>
      </c>
      <c r="N11238">
        <v>1</v>
      </c>
      <c r="O11238">
        <v>1</v>
      </c>
      <c r="T11238">
        <v>2</v>
      </c>
    </row>
    <row r="11239" spans="1:21" x14ac:dyDescent="0.25">
      <c r="A11239" t="s">
        <v>703</v>
      </c>
      <c r="B11239">
        <v>5020</v>
      </c>
      <c r="D11239">
        <v>4</v>
      </c>
      <c r="E11239">
        <v>0</v>
      </c>
      <c r="F11239">
        <v>0</v>
      </c>
      <c r="N11239">
        <v>0</v>
      </c>
      <c r="O11239">
        <v>2</v>
      </c>
      <c r="T11239">
        <v>0</v>
      </c>
    </row>
    <row r="11240" spans="1:21" x14ac:dyDescent="0.25">
      <c r="A11240" t="s">
        <v>704</v>
      </c>
      <c r="B11240">
        <v>5020</v>
      </c>
      <c r="D11240">
        <v>0</v>
      </c>
      <c r="E11240">
        <v>0</v>
      </c>
      <c r="F11240">
        <v>0</v>
      </c>
      <c r="N11240">
        <v>0</v>
      </c>
      <c r="O11240">
        <v>0</v>
      </c>
      <c r="T11240">
        <v>0</v>
      </c>
    </row>
    <row r="11241" spans="1:21" x14ac:dyDescent="0.25">
      <c r="A11241" t="s">
        <v>705</v>
      </c>
      <c r="B11241">
        <v>5020</v>
      </c>
      <c r="D11241">
        <v>0</v>
      </c>
      <c r="E11241">
        <v>0</v>
      </c>
      <c r="F11241">
        <v>0</v>
      </c>
      <c r="N11241">
        <v>0</v>
      </c>
      <c r="O11241">
        <v>0</v>
      </c>
      <c r="T11241">
        <v>0</v>
      </c>
    </row>
    <row r="11242" spans="1:21" x14ac:dyDescent="0.25">
      <c r="A11242" t="s">
        <v>706</v>
      </c>
      <c r="B11242">
        <v>5020</v>
      </c>
      <c r="D11242">
        <v>0</v>
      </c>
      <c r="E11242">
        <v>0</v>
      </c>
      <c r="F11242">
        <v>0</v>
      </c>
      <c r="N11242">
        <v>0</v>
      </c>
      <c r="O11242">
        <v>0</v>
      </c>
      <c r="T11242">
        <v>0</v>
      </c>
    </row>
    <row r="11243" spans="1:21" x14ac:dyDescent="0.25">
      <c r="A11243" t="s">
        <v>707</v>
      </c>
      <c r="B11243">
        <v>5020</v>
      </c>
      <c r="D11243">
        <v>1</v>
      </c>
      <c r="E11243">
        <v>1</v>
      </c>
      <c r="F11243">
        <v>1</v>
      </c>
      <c r="N11243">
        <v>1</v>
      </c>
      <c r="O11243">
        <v>1</v>
      </c>
      <c r="T11243">
        <v>1</v>
      </c>
    </row>
    <row r="11244" spans="1:21" x14ac:dyDescent="0.25">
      <c r="A11244" t="s">
        <v>708</v>
      </c>
      <c r="B11244">
        <v>5020</v>
      </c>
      <c r="D11244">
        <v>5</v>
      </c>
      <c r="E11244">
        <v>5</v>
      </c>
      <c r="F11244">
        <v>20</v>
      </c>
      <c r="N11244">
        <v>5</v>
      </c>
      <c r="O11244">
        <v>5</v>
      </c>
      <c r="T11244">
        <v>5</v>
      </c>
    </row>
    <row r="11245" spans="1:21" x14ac:dyDescent="0.25">
      <c r="A11245" t="s">
        <v>709</v>
      </c>
      <c r="B11245">
        <v>5020</v>
      </c>
      <c r="D11245">
        <v>30</v>
      </c>
      <c r="E11245">
        <v>30</v>
      </c>
      <c r="F11245">
        <v>6</v>
      </c>
      <c r="N11245">
        <v>30</v>
      </c>
      <c r="O11245">
        <v>30</v>
      </c>
      <c r="T11245">
        <v>30</v>
      </c>
    </row>
    <row r="11246" spans="1:21" x14ac:dyDescent="0.25">
      <c r="A11246" t="s">
        <v>710</v>
      </c>
      <c r="B11246">
        <v>5020</v>
      </c>
      <c r="D11246">
        <v>3</v>
      </c>
      <c r="E11246">
        <v>3</v>
      </c>
      <c r="F11246">
        <v>3</v>
      </c>
      <c r="N11246">
        <v>3</v>
      </c>
      <c r="O11246">
        <v>3</v>
      </c>
      <c r="T11246">
        <v>3</v>
      </c>
    </row>
    <row r="11247" spans="1:21" x14ac:dyDescent="0.25">
      <c r="A11247" t="s">
        <v>711</v>
      </c>
      <c r="B11247">
        <v>5020</v>
      </c>
      <c r="D11247">
        <v>0</v>
      </c>
      <c r="E11247">
        <v>0</v>
      </c>
      <c r="F11247">
        <v>0</v>
      </c>
      <c r="N11247">
        <v>0</v>
      </c>
      <c r="O11247">
        <v>0</v>
      </c>
      <c r="T11247">
        <v>0</v>
      </c>
    </row>
    <row r="11248" spans="1:21" x14ac:dyDescent="0.25">
      <c r="A11248" t="s">
        <v>712</v>
      </c>
      <c r="B11248">
        <v>5020</v>
      </c>
      <c r="D11248">
        <v>0</v>
      </c>
      <c r="E11248">
        <v>0</v>
      </c>
      <c r="F11248">
        <v>0</v>
      </c>
      <c r="N11248">
        <v>0</v>
      </c>
      <c r="O11248">
        <v>0</v>
      </c>
      <c r="T11248">
        <v>0</v>
      </c>
    </row>
    <row r="11249" spans="1:21" x14ac:dyDescent="0.25">
      <c r="A11249" t="s">
        <v>713</v>
      </c>
      <c r="B11249">
        <v>5020</v>
      </c>
      <c r="D11249">
        <v>0</v>
      </c>
      <c r="E11249">
        <v>0</v>
      </c>
      <c r="F11249">
        <v>0</v>
      </c>
      <c r="N11249">
        <v>0</v>
      </c>
      <c r="O11249">
        <v>0</v>
      </c>
      <c r="T11249">
        <v>0</v>
      </c>
    </row>
    <row r="11250" spans="1:21" x14ac:dyDescent="0.25">
      <c r="A11250" t="s">
        <v>718</v>
      </c>
      <c r="B11250">
        <v>5020</v>
      </c>
      <c r="E11250">
        <v>0</v>
      </c>
      <c r="J11250">
        <v>0</v>
      </c>
      <c r="O11250">
        <v>0</v>
      </c>
      <c r="T11250">
        <v>0</v>
      </c>
    </row>
    <row r="11251" spans="1:21" x14ac:dyDescent="0.25">
      <c r="A11251" t="s">
        <v>405</v>
      </c>
      <c r="B11251">
        <v>5020</v>
      </c>
      <c r="E11251">
        <v>0</v>
      </c>
    </row>
    <row r="11252" spans="1:21" x14ac:dyDescent="0.25">
      <c r="A11252" t="s">
        <v>719</v>
      </c>
      <c r="B11252">
        <v>5020</v>
      </c>
      <c r="D11252">
        <v>0</v>
      </c>
      <c r="E11252">
        <v>0</v>
      </c>
      <c r="F11252">
        <v>0</v>
      </c>
      <c r="I11252">
        <v>0</v>
      </c>
      <c r="J11252">
        <v>0</v>
      </c>
      <c r="K11252">
        <v>0</v>
      </c>
      <c r="N11252">
        <v>0</v>
      </c>
      <c r="O11252">
        <v>0</v>
      </c>
      <c r="P11252">
        <v>0</v>
      </c>
      <c r="S11252">
        <v>0</v>
      </c>
      <c r="T11252">
        <v>5</v>
      </c>
      <c r="U11252">
        <v>0</v>
      </c>
    </row>
    <row r="11253" spans="1:21" x14ac:dyDescent="0.25">
      <c r="A11253" t="s">
        <v>34</v>
      </c>
      <c r="B11253">
        <v>5021</v>
      </c>
      <c r="D11253">
        <v>355</v>
      </c>
      <c r="E11253">
        <v>355</v>
      </c>
      <c r="F11253">
        <v>355</v>
      </c>
      <c r="I11253">
        <v>354</v>
      </c>
      <c r="J11253">
        <v>354</v>
      </c>
      <c r="K11253">
        <v>354</v>
      </c>
      <c r="N11253">
        <v>5024</v>
      </c>
      <c r="O11253">
        <v>5024</v>
      </c>
      <c r="P11253">
        <v>5024</v>
      </c>
      <c r="S11253">
        <v>5020</v>
      </c>
      <c r="T11253">
        <v>5020</v>
      </c>
      <c r="U11253">
        <v>5020</v>
      </c>
    </row>
    <row r="11254" spans="1:21" x14ac:dyDescent="0.25">
      <c r="A11254" t="s">
        <v>35</v>
      </c>
      <c r="B11254">
        <v>5021</v>
      </c>
      <c r="D11254">
        <v>5024</v>
      </c>
      <c r="E11254">
        <v>354</v>
      </c>
      <c r="F11254">
        <v>5020</v>
      </c>
      <c r="I11254">
        <v>5020</v>
      </c>
      <c r="J11254">
        <v>355</v>
      </c>
      <c r="K11254">
        <v>5024</v>
      </c>
      <c r="N11254">
        <v>354</v>
      </c>
      <c r="O11254">
        <v>5020</v>
      </c>
      <c r="P11254">
        <v>355</v>
      </c>
      <c r="S11254">
        <v>355</v>
      </c>
      <c r="T11254">
        <v>5024</v>
      </c>
      <c r="U11254">
        <v>354</v>
      </c>
    </row>
    <row r="11255" spans="1:21" x14ac:dyDescent="0.25">
      <c r="A11255" t="s">
        <v>36</v>
      </c>
      <c r="B11255">
        <v>5021</v>
      </c>
      <c r="D11255">
        <v>0</v>
      </c>
      <c r="E11255">
        <v>1</v>
      </c>
      <c r="F11255">
        <v>0</v>
      </c>
      <c r="I11255">
        <v>1</v>
      </c>
      <c r="J11255">
        <v>1</v>
      </c>
      <c r="K11255">
        <v>1</v>
      </c>
      <c r="N11255">
        <v>0</v>
      </c>
      <c r="O11255">
        <v>3</v>
      </c>
      <c r="P11255">
        <v>1</v>
      </c>
      <c r="S11255">
        <v>2</v>
      </c>
      <c r="T11255">
        <v>3</v>
      </c>
      <c r="U11255">
        <v>0</v>
      </c>
    </row>
    <row r="11256" spans="1:21" x14ac:dyDescent="0.25">
      <c r="A11256" t="s">
        <v>37</v>
      </c>
      <c r="B11256">
        <v>5021</v>
      </c>
      <c r="D11256">
        <v>0</v>
      </c>
      <c r="E11256">
        <v>1</v>
      </c>
      <c r="I11256">
        <v>0</v>
      </c>
      <c r="J11256">
        <v>3</v>
      </c>
      <c r="N11256">
        <v>0</v>
      </c>
      <c r="O11256">
        <v>0</v>
      </c>
      <c r="S11256">
        <v>0</v>
      </c>
      <c r="T11256">
        <v>0</v>
      </c>
    </row>
    <row r="11257" spans="1:21" x14ac:dyDescent="0.25">
      <c r="A11257" t="s">
        <v>38</v>
      </c>
      <c r="B11257">
        <v>5021</v>
      </c>
      <c r="D11257">
        <v>12</v>
      </c>
      <c r="E11257">
        <v>12</v>
      </c>
      <c r="F11257">
        <v>12</v>
      </c>
      <c r="I11257">
        <v>12</v>
      </c>
      <c r="J11257">
        <v>12</v>
      </c>
      <c r="K11257">
        <v>12</v>
      </c>
      <c r="N11257">
        <v>12</v>
      </c>
      <c r="O11257">
        <v>12</v>
      </c>
      <c r="P11257">
        <v>12</v>
      </c>
      <c r="S11257">
        <v>12</v>
      </c>
      <c r="T11257">
        <v>12</v>
      </c>
      <c r="U11257">
        <v>12</v>
      </c>
    </row>
    <row r="11258" spans="1:21" x14ac:dyDescent="0.25">
      <c r="A11258" t="s">
        <v>39</v>
      </c>
      <c r="B11258">
        <v>5021</v>
      </c>
    </row>
    <row r="11259" spans="1:21" x14ac:dyDescent="0.25">
      <c r="A11259" t="s">
        <v>694</v>
      </c>
      <c r="B11259">
        <v>5021</v>
      </c>
    </row>
    <row r="11260" spans="1:21" x14ac:dyDescent="0.25">
      <c r="A11260" t="s">
        <v>40</v>
      </c>
      <c r="B11260">
        <v>5021</v>
      </c>
    </row>
    <row r="11261" spans="1:21" x14ac:dyDescent="0.25">
      <c r="A11261" t="s">
        <v>41</v>
      </c>
      <c r="B11261">
        <v>5021</v>
      </c>
    </row>
    <row r="11262" spans="1:21" x14ac:dyDescent="0.25">
      <c r="A11262" t="s">
        <v>42</v>
      </c>
      <c r="B11262">
        <v>5021</v>
      </c>
      <c r="E11262">
        <v>30</v>
      </c>
      <c r="J11262">
        <v>30</v>
      </c>
      <c r="O11262">
        <v>30</v>
      </c>
      <c r="T11262">
        <v>30</v>
      </c>
    </row>
    <row r="11263" spans="1:21" x14ac:dyDescent="0.25">
      <c r="A11263" t="s">
        <v>45</v>
      </c>
      <c r="B11263">
        <v>5021</v>
      </c>
      <c r="E11263">
        <v>4</v>
      </c>
      <c r="I11263">
        <v>16</v>
      </c>
      <c r="J11263">
        <v>8</v>
      </c>
      <c r="O11263">
        <v>6</v>
      </c>
      <c r="S11263">
        <v>5</v>
      </c>
      <c r="T11263">
        <v>5</v>
      </c>
    </row>
    <row r="11264" spans="1:21" x14ac:dyDescent="0.25">
      <c r="A11264" t="s">
        <v>740</v>
      </c>
      <c r="B11264">
        <v>5021</v>
      </c>
      <c r="I11264">
        <v>8</v>
      </c>
      <c r="T11264">
        <v>6</v>
      </c>
    </row>
    <row r="11265" spans="1:21" x14ac:dyDescent="0.25">
      <c r="A11265" t="s">
        <v>46</v>
      </c>
      <c r="B11265">
        <v>5021</v>
      </c>
      <c r="D11265">
        <v>4</v>
      </c>
      <c r="K11265">
        <v>8</v>
      </c>
      <c r="P11265">
        <v>6</v>
      </c>
    </row>
    <row r="11266" spans="1:21" x14ac:dyDescent="0.25">
      <c r="A11266" t="s">
        <v>49</v>
      </c>
      <c r="B11266">
        <v>5021</v>
      </c>
      <c r="D11266">
        <v>6</v>
      </c>
      <c r="E11266">
        <v>6</v>
      </c>
      <c r="F11266">
        <v>4</v>
      </c>
      <c r="I11266">
        <v>4</v>
      </c>
      <c r="J11266">
        <v>6</v>
      </c>
      <c r="K11266">
        <v>6</v>
      </c>
      <c r="N11266">
        <v>4</v>
      </c>
      <c r="O11266">
        <v>5.5</v>
      </c>
      <c r="P11266">
        <v>5.5</v>
      </c>
      <c r="S11266">
        <v>5.5</v>
      </c>
      <c r="T11266">
        <v>5.5</v>
      </c>
      <c r="U11266">
        <v>4</v>
      </c>
    </row>
    <row r="11267" spans="1:21" x14ac:dyDescent="0.25">
      <c r="A11267" t="s">
        <v>695</v>
      </c>
      <c r="B11267">
        <v>5021</v>
      </c>
      <c r="D11267">
        <v>0</v>
      </c>
      <c r="E11267">
        <v>0</v>
      </c>
      <c r="F11267">
        <v>0</v>
      </c>
      <c r="I11267">
        <v>0</v>
      </c>
      <c r="J11267">
        <v>0</v>
      </c>
      <c r="K11267">
        <v>0</v>
      </c>
      <c r="N11267">
        <v>0</v>
      </c>
      <c r="O11267">
        <v>0</v>
      </c>
      <c r="P11267">
        <v>0</v>
      </c>
      <c r="S11267">
        <v>0</v>
      </c>
      <c r="T11267">
        <v>0</v>
      </c>
      <c r="U11267">
        <v>0</v>
      </c>
    </row>
    <row r="11268" spans="1:21" x14ac:dyDescent="0.25">
      <c r="A11268" t="s">
        <v>48</v>
      </c>
      <c r="B11268">
        <v>5021</v>
      </c>
      <c r="D11268">
        <v>1900</v>
      </c>
      <c r="E11268">
        <v>1900</v>
      </c>
      <c r="F11268">
        <v>1900</v>
      </c>
      <c r="I11268">
        <v>1900</v>
      </c>
      <c r="J11268">
        <v>1900</v>
      </c>
      <c r="K11268">
        <v>1900</v>
      </c>
      <c r="N11268">
        <v>1900</v>
      </c>
      <c r="O11268">
        <v>1900</v>
      </c>
      <c r="P11268">
        <v>1900</v>
      </c>
      <c r="S11268">
        <v>1900</v>
      </c>
      <c r="T11268">
        <v>1900</v>
      </c>
      <c r="U11268">
        <v>1900</v>
      </c>
    </row>
    <row r="11269" spans="1:21" x14ac:dyDescent="0.25">
      <c r="A11269" t="s">
        <v>696</v>
      </c>
      <c r="B11269">
        <v>5021</v>
      </c>
      <c r="D11269">
        <v>0</v>
      </c>
      <c r="E11269">
        <v>1863</v>
      </c>
      <c r="F11269">
        <v>0</v>
      </c>
      <c r="I11269">
        <v>1770</v>
      </c>
      <c r="J11269">
        <v>1695</v>
      </c>
      <c r="K11269">
        <v>1770</v>
      </c>
      <c r="N11269">
        <v>0</v>
      </c>
      <c r="O11269">
        <v>5085</v>
      </c>
      <c r="P11269">
        <v>1863</v>
      </c>
      <c r="S11269">
        <v>3614</v>
      </c>
      <c r="T11269">
        <v>5085</v>
      </c>
      <c r="U11269">
        <v>0</v>
      </c>
    </row>
    <row r="11270" spans="1:21" x14ac:dyDescent="0.25">
      <c r="A11270" t="s">
        <v>50</v>
      </c>
      <c r="B11270">
        <v>5021</v>
      </c>
      <c r="D11270">
        <v>0</v>
      </c>
      <c r="E11270">
        <v>1863</v>
      </c>
      <c r="F11270">
        <v>0</v>
      </c>
      <c r="I11270">
        <v>1770</v>
      </c>
      <c r="J11270">
        <v>1695</v>
      </c>
      <c r="K11270">
        <v>1770</v>
      </c>
      <c r="N11270">
        <v>0</v>
      </c>
      <c r="O11270">
        <v>5085</v>
      </c>
      <c r="P11270">
        <v>1863</v>
      </c>
      <c r="S11270">
        <v>3614</v>
      </c>
      <c r="T11270">
        <v>5085</v>
      </c>
      <c r="U11270">
        <v>0</v>
      </c>
    </row>
    <row r="11271" spans="1:21" x14ac:dyDescent="0.25">
      <c r="A11271" t="s">
        <v>697</v>
      </c>
      <c r="B11271">
        <v>5021</v>
      </c>
      <c r="D11271">
        <v>1</v>
      </c>
      <c r="E11271">
        <v>1</v>
      </c>
      <c r="F11271">
        <v>1</v>
      </c>
      <c r="I11271">
        <v>1</v>
      </c>
      <c r="J11271">
        <v>1</v>
      </c>
      <c r="K11271">
        <v>1</v>
      </c>
      <c r="N11271">
        <v>1</v>
      </c>
      <c r="O11271">
        <v>1</v>
      </c>
      <c r="P11271">
        <v>1</v>
      </c>
      <c r="S11271">
        <v>1</v>
      </c>
      <c r="T11271">
        <v>1</v>
      </c>
      <c r="U11271">
        <v>1</v>
      </c>
    </row>
    <row r="11272" spans="1:21" x14ac:dyDescent="0.25">
      <c r="A11272" t="s">
        <v>51</v>
      </c>
      <c r="B11272">
        <v>5021</v>
      </c>
      <c r="D11272">
        <v>0</v>
      </c>
      <c r="E11272">
        <v>0</v>
      </c>
      <c r="F11272">
        <v>0</v>
      </c>
      <c r="I11272">
        <v>0</v>
      </c>
      <c r="J11272">
        <v>0</v>
      </c>
      <c r="K11272">
        <v>0</v>
      </c>
      <c r="N11272">
        <v>0</v>
      </c>
      <c r="O11272">
        <v>0</v>
      </c>
      <c r="P11272">
        <v>0</v>
      </c>
      <c r="S11272">
        <v>0</v>
      </c>
      <c r="T11272">
        <v>0</v>
      </c>
      <c r="U11272">
        <v>0</v>
      </c>
    </row>
    <row r="11273" spans="1:21" x14ac:dyDescent="0.25">
      <c r="A11273" t="s">
        <v>53</v>
      </c>
      <c r="B11273">
        <v>5021</v>
      </c>
      <c r="D11273">
        <v>0</v>
      </c>
      <c r="E11273">
        <v>0</v>
      </c>
      <c r="F11273">
        <v>0</v>
      </c>
      <c r="I11273">
        <v>0</v>
      </c>
      <c r="J11273">
        <v>0</v>
      </c>
      <c r="K11273">
        <v>0</v>
      </c>
      <c r="N11273">
        <v>0</v>
      </c>
      <c r="O11273">
        <v>0</v>
      </c>
      <c r="P11273">
        <v>0</v>
      </c>
      <c r="S11273">
        <v>0</v>
      </c>
      <c r="T11273">
        <v>0</v>
      </c>
      <c r="U11273">
        <v>0</v>
      </c>
    </row>
    <row r="11274" spans="1:21" x14ac:dyDescent="0.25">
      <c r="A11274" t="s">
        <v>54</v>
      </c>
      <c r="B11274">
        <v>5021</v>
      </c>
      <c r="D11274">
        <v>0</v>
      </c>
      <c r="E11274">
        <v>0</v>
      </c>
      <c r="F11274">
        <v>0</v>
      </c>
      <c r="I11274">
        <v>0</v>
      </c>
      <c r="J11274">
        <v>0</v>
      </c>
      <c r="K11274">
        <v>0</v>
      </c>
      <c r="N11274">
        <v>0</v>
      </c>
      <c r="O11274">
        <v>0</v>
      </c>
      <c r="P11274">
        <v>0</v>
      </c>
      <c r="S11274">
        <v>0</v>
      </c>
      <c r="T11274">
        <v>0</v>
      </c>
      <c r="U11274">
        <v>0</v>
      </c>
    </row>
    <row r="11275" spans="1:21" x14ac:dyDescent="0.25">
      <c r="A11275" t="s">
        <v>55</v>
      </c>
      <c r="B11275">
        <v>5021</v>
      </c>
      <c r="D11275">
        <v>0</v>
      </c>
      <c r="E11275">
        <v>0</v>
      </c>
      <c r="F11275">
        <v>0</v>
      </c>
      <c r="I11275">
        <v>0</v>
      </c>
      <c r="J11275">
        <v>0</v>
      </c>
      <c r="K11275">
        <v>0</v>
      </c>
      <c r="N11275">
        <v>0</v>
      </c>
      <c r="O11275">
        <v>0</v>
      </c>
      <c r="P11275">
        <v>0</v>
      </c>
      <c r="S11275">
        <v>0</v>
      </c>
      <c r="T11275">
        <v>0</v>
      </c>
      <c r="U11275">
        <v>0</v>
      </c>
    </row>
    <row r="11276" spans="1:21" x14ac:dyDescent="0.25">
      <c r="A11276" t="s">
        <v>56</v>
      </c>
      <c r="B11276">
        <v>5021</v>
      </c>
      <c r="D11276">
        <v>0.92</v>
      </c>
      <c r="E11276">
        <v>0.92</v>
      </c>
      <c r="F11276">
        <v>0.92</v>
      </c>
      <c r="I11276">
        <v>0.92</v>
      </c>
      <c r="J11276">
        <v>0.92</v>
      </c>
      <c r="K11276">
        <v>0.92</v>
      </c>
      <c r="N11276">
        <v>0.92</v>
      </c>
      <c r="O11276">
        <v>0.92</v>
      </c>
      <c r="P11276">
        <v>0.92</v>
      </c>
      <c r="S11276">
        <v>0.92</v>
      </c>
      <c r="T11276">
        <v>0.92</v>
      </c>
      <c r="U11276">
        <v>0.92</v>
      </c>
    </row>
    <row r="11277" spans="1:21" x14ac:dyDescent="0.25">
      <c r="A11277" t="s">
        <v>57</v>
      </c>
      <c r="B11277">
        <v>5021</v>
      </c>
      <c r="D11277">
        <v>100</v>
      </c>
      <c r="E11277">
        <v>100</v>
      </c>
      <c r="F11277">
        <v>100</v>
      </c>
      <c r="I11277">
        <v>100</v>
      </c>
      <c r="J11277">
        <v>100</v>
      </c>
      <c r="K11277">
        <v>100</v>
      </c>
      <c r="N11277">
        <v>100</v>
      </c>
      <c r="O11277">
        <v>100</v>
      </c>
      <c r="P11277">
        <v>100</v>
      </c>
      <c r="S11277">
        <v>100</v>
      </c>
      <c r="T11277">
        <v>100</v>
      </c>
      <c r="U11277">
        <v>100</v>
      </c>
    </row>
    <row r="11278" spans="1:21" x14ac:dyDescent="0.25">
      <c r="A11278" t="s">
        <v>58</v>
      </c>
      <c r="B11278">
        <v>5021</v>
      </c>
      <c r="D11278">
        <v>2</v>
      </c>
      <c r="E11278">
        <v>2</v>
      </c>
      <c r="F11278">
        <v>2</v>
      </c>
      <c r="I11278">
        <v>2</v>
      </c>
      <c r="J11278">
        <v>2</v>
      </c>
      <c r="K11278">
        <v>2</v>
      </c>
      <c r="N11278">
        <v>2</v>
      </c>
      <c r="O11278">
        <v>2</v>
      </c>
      <c r="P11278">
        <v>2</v>
      </c>
      <c r="S11278">
        <v>2</v>
      </c>
      <c r="T11278">
        <v>2</v>
      </c>
      <c r="U11278">
        <v>2</v>
      </c>
    </row>
    <row r="11279" spans="1:21" x14ac:dyDescent="0.25">
      <c r="A11279" t="s">
        <v>59</v>
      </c>
      <c r="B11279">
        <v>5021</v>
      </c>
      <c r="D11279">
        <v>0</v>
      </c>
      <c r="E11279">
        <v>0</v>
      </c>
      <c r="F11279">
        <v>0</v>
      </c>
      <c r="I11279">
        <v>0</v>
      </c>
      <c r="J11279">
        <v>0</v>
      </c>
      <c r="K11279">
        <v>0</v>
      </c>
      <c r="N11279">
        <v>0</v>
      </c>
      <c r="O11279">
        <v>0</v>
      </c>
      <c r="P11279">
        <v>0</v>
      </c>
      <c r="S11279">
        <v>0</v>
      </c>
      <c r="T11279">
        <v>0</v>
      </c>
      <c r="U11279">
        <v>0</v>
      </c>
    </row>
    <row r="11280" spans="1:21" x14ac:dyDescent="0.25">
      <c r="A11280" t="s">
        <v>698</v>
      </c>
      <c r="B11280">
        <v>5021</v>
      </c>
      <c r="E11280">
        <v>0</v>
      </c>
      <c r="J11280">
        <v>0</v>
      </c>
      <c r="O11280">
        <v>0</v>
      </c>
      <c r="T11280">
        <v>0</v>
      </c>
    </row>
    <row r="11281" spans="1:21" x14ac:dyDescent="0.25">
      <c r="A11281" t="s">
        <v>677</v>
      </c>
      <c r="B11281">
        <v>5021</v>
      </c>
      <c r="E11281">
        <v>406</v>
      </c>
      <c r="J11281">
        <v>302</v>
      </c>
      <c r="O11281">
        <v>849</v>
      </c>
      <c r="T11281">
        <v>376</v>
      </c>
    </row>
    <row r="11282" spans="1:21" x14ac:dyDescent="0.25">
      <c r="A11282" t="s">
        <v>78</v>
      </c>
      <c r="B11282">
        <v>5021</v>
      </c>
      <c r="E11282">
        <v>9.1999999999999993</v>
      </c>
      <c r="J11282">
        <v>6.9</v>
      </c>
      <c r="O11282">
        <v>19.3</v>
      </c>
      <c r="T11282">
        <v>8.5</v>
      </c>
    </row>
    <row r="11283" spans="1:21" x14ac:dyDescent="0.25">
      <c r="A11283" t="s">
        <v>699</v>
      </c>
      <c r="B11283">
        <v>5021</v>
      </c>
      <c r="F11283">
        <v>0</v>
      </c>
      <c r="K11283">
        <v>0</v>
      </c>
      <c r="P11283">
        <v>0</v>
      </c>
      <c r="U11283">
        <v>0</v>
      </c>
    </row>
    <row r="11284" spans="1:21" x14ac:dyDescent="0.25">
      <c r="A11284" t="s">
        <v>700</v>
      </c>
      <c r="B11284">
        <v>5021</v>
      </c>
      <c r="D11284">
        <v>0</v>
      </c>
      <c r="E11284">
        <v>0</v>
      </c>
      <c r="F11284">
        <v>1</v>
      </c>
      <c r="I11284">
        <v>0</v>
      </c>
      <c r="J11284">
        <v>0</v>
      </c>
      <c r="K11284">
        <v>1</v>
      </c>
      <c r="N11284">
        <v>0</v>
      </c>
      <c r="O11284">
        <v>0</v>
      </c>
      <c r="P11284">
        <v>1</v>
      </c>
      <c r="S11284">
        <v>0</v>
      </c>
      <c r="T11284">
        <v>0</v>
      </c>
      <c r="U11284">
        <v>1</v>
      </c>
    </row>
    <row r="11285" spans="1:21" x14ac:dyDescent="0.25">
      <c r="A11285" t="s">
        <v>701</v>
      </c>
      <c r="B11285">
        <v>5021</v>
      </c>
      <c r="D11285">
        <v>0</v>
      </c>
      <c r="E11285">
        <v>0</v>
      </c>
      <c r="F11285">
        <v>0</v>
      </c>
      <c r="I11285">
        <v>0</v>
      </c>
      <c r="J11285">
        <v>0</v>
      </c>
      <c r="K11285">
        <v>0</v>
      </c>
      <c r="N11285">
        <v>0</v>
      </c>
      <c r="O11285">
        <v>0</v>
      </c>
      <c r="P11285">
        <v>0</v>
      </c>
      <c r="S11285">
        <v>0</v>
      </c>
      <c r="T11285">
        <v>0</v>
      </c>
      <c r="U11285">
        <v>0</v>
      </c>
    </row>
    <row r="11286" spans="1:21" x14ac:dyDescent="0.25">
      <c r="A11286" t="s">
        <v>52</v>
      </c>
      <c r="B11286">
        <v>5021</v>
      </c>
      <c r="D11286">
        <v>1</v>
      </c>
      <c r="E11286">
        <v>1</v>
      </c>
      <c r="F11286">
        <v>1</v>
      </c>
      <c r="I11286">
        <v>1</v>
      </c>
      <c r="J11286">
        <v>1</v>
      </c>
      <c r="K11286">
        <v>1</v>
      </c>
      <c r="N11286">
        <v>1</v>
      </c>
      <c r="O11286">
        <v>1</v>
      </c>
      <c r="P11286">
        <v>1</v>
      </c>
      <c r="S11286">
        <v>1</v>
      </c>
      <c r="T11286">
        <v>1</v>
      </c>
      <c r="U11286">
        <v>1</v>
      </c>
    </row>
    <row r="11287" spans="1:21" x14ac:dyDescent="0.25">
      <c r="A11287" t="s">
        <v>702</v>
      </c>
      <c r="B11287">
        <v>5021</v>
      </c>
      <c r="D11287">
        <v>15</v>
      </c>
      <c r="E11287">
        <v>60</v>
      </c>
      <c r="F11287">
        <v>9</v>
      </c>
      <c r="I11287">
        <v>15</v>
      </c>
      <c r="J11287">
        <v>60</v>
      </c>
      <c r="K11287">
        <v>9</v>
      </c>
      <c r="N11287">
        <v>15</v>
      </c>
      <c r="O11287">
        <v>60</v>
      </c>
      <c r="P11287">
        <v>9</v>
      </c>
      <c r="S11287">
        <v>15</v>
      </c>
      <c r="T11287">
        <v>60</v>
      </c>
      <c r="U11287">
        <v>9</v>
      </c>
    </row>
    <row r="11288" spans="1:21" x14ac:dyDescent="0.25">
      <c r="A11288" t="s">
        <v>43</v>
      </c>
      <c r="B11288">
        <v>5021</v>
      </c>
      <c r="D11288">
        <v>60</v>
      </c>
      <c r="E11288">
        <v>35</v>
      </c>
      <c r="I11288">
        <v>35</v>
      </c>
      <c r="J11288">
        <v>35</v>
      </c>
      <c r="K11288">
        <v>26</v>
      </c>
      <c r="O11288">
        <v>35</v>
      </c>
      <c r="P11288">
        <v>26</v>
      </c>
      <c r="S11288">
        <v>35</v>
      </c>
      <c r="T11288">
        <v>35</v>
      </c>
    </row>
    <row r="11289" spans="1:21" x14ac:dyDescent="0.25">
      <c r="A11289" t="s">
        <v>44</v>
      </c>
      <c r="B11289">
        <v>5021</v>
      </c>
      <c r="D11289">
        <v>40</v>
      </c>
      <c r="E11289">
        <v>5</v>
      </c>
      <c r="I11289">
        <v>5</v>
      </c>
      <c r="J11289">
        <v>5</v>
      </c>
      <c r="K11289">
        <v>20</v>
      </c>
      <c r="O11289">
        <v>5</v>
      </c>
      <c r="P11289">
        <v>20</v>
      </c>
      <c r="S11289">
        <v>5</v>
      </c>
      <c r="T11289">
        <v>5</v>
      </c>
    </row>
    <row r="11290" spans="1:21" x14ac:dyDescent="0.25">
      <c r="A11290" t="s">
        <v>47</v>
      </c>
      <c r="B11290">
        <v>5021</v>
      </c>
      <c r="D11290">
        <v>4</v>
      </c>
      <c r="E11290">
        <v>4</v>
      </c>
      <c r="I11290">
        <v>16</v>
      </c>
      <c r="J11290">
        <v>8</v>
      </c>
      <c r="K11290">
        <v>8</v>
      </c>
      <c r="O11290">
        <v>6</v>
      </c>
      <c r="P11290">
        <v>6</v>
      </c>
      <c r="S11290">
        <v>5</v>
      </c>
      <c r="T11290">
        <v>5</v>
      </c>
    </row>
    <row r="11291" spans="1:21" x14ac:dyDescent="0.25">
      <c r="A11291" t="s">
        <v>703</v>
      </c>
      <c r="B11291">
        <v>5021</v>
      </c>
      <c r="D11291">
        <v>0</v>
      </c>
      <c r="E11291">
        <v>0</v>
      </c>
      <c r="I11291">
        <v>8</v>
      </c>
      <c r="J11291">
        <v>0</v>
      </c>
      <c r="K11291">
        <v>0</v>
      </c>
      <c r="O11291">
        <v>0</v>
      </c>
      <c r="P11291">
        <v>0</v>
      </c>
      <c r="S11291">
        <v>0</v>
      </c>
      <c r="T11291">
        <v>6</v>
      </c>
    </row>
    <row r="11292" spans="1:21" x14ac:dyDescent="0.25">
      <c r="A11292" t="s">
        <v>704</v>
      </c>
      <c r="B11292">
        <v>5021</v>
      </c>
      <c r="D11292">
        <v>0</v>
      </c>
      <c r="E11292">
        <v>0</v>
      </c>
      <c r="I11292">
        <v>0</v>
      </c>
      <c r="J11292">
        <v>0</v>
      </c>
      <c r="K11292">
        <v>0</v>
      </c>
      <c r="O11292">
        <v>0</v>
      </c>
      <c r="P11292">
        <v>0</v>
      </c>
      <c r="S11292">
        <v>0</v>
      </c>
      <c r="T11292">
        <v>0</v>
      </c>
    </row>
    <row r="11293" spans="1:21" x14ac:dyDescent="0.25">
      <c r="A11293" t="s">
        <v>705</v>
      </c>
      <c r="B11293">
        <v>5021</v>
      </c>
      <c r="D11293">
        <v>0</v>
      </c>
      <c r="E11293">
        <v>0</v>
      </c>
      <c r="I11293">
        <v>0</v>
      </c>
      <c r="J11293">
        <v>0</v>
      </c>
      <c r="K11293">
        <v>0</v>
      </c>
      <c r="O11293">
        <v>0</v>
      </c>
      <c r="P11293">
        <v>0</v>
      </c>
      <c r="S11293">
        <v>0</v>
      </c>
      <c r="T11293">
        <v>0</v>
      </c>
    </row>
    <row r="11294" spans="1:21" x14ac:dyDescent="0.25">
      <c r="A11294" t="s">
        <v>706</v>
      </c>
      <c r="B11294">
        <v>5021</v>
      </c>
      <c r="D11294">
        <v>0</v>
      </c>
      <c r="E11294">
        <v>0</v>
      </c>
      <c r="I11294">
        <v>0</v>
      </c>
      <c r="J11294">
        <v>0</v>
      </c>
      <c r="K11294">
        <v>0</v>
      </c>
      <c r="O11294">
        <v>0</v>
      </c>
      <c r="P11294">
        <v>0</v>
      </c>
      <c r="S11294">
        <v>0</v>
      </c>
      <c r="T11294">
        <v>0</v>
      </c>
    </row>
    <row r="11295" spans="1:21" x14ac:dyDescent="0.25">
      <c r="A11295" t="s">
        <v>707</v>
      </c>
      <c r="B11295">
        <v>5021</v>
      </c>
      <c r="D11295">
        <v>1</v>
      </c>
      <c r="E11295">
        <v>1</v>
      </c>
      <c r="I11295">
        <v>1</v>
      </c>
      <c r="J11295">
        <v>1</v>
      </c>
      <c r="K11295">
        <v>1</v>
      </c>
      <c r="O11295">
        <v>1</v>
      </c>
      <c r="P11295">
        <v>1</v>
      </c>
      <c r="S11295">
        <v>1</v>
      </c>
      <c r="T11295">
        <v>1</v>
      </c>
    </row>
    <row r="11296" spans="1:21" x14ac:dyDescent="0.25">
      <c r="A11296" t="s">
        <v>708</v>
      </c>
      <c r="B11296">
        <v>5021</v>
      </c>
      <c r="D11296">
        <v>40</v>
      </c>
      <c r="E11296">
        <v>5</v>
      </c>
      <c r="I11296">
        <v>5</v>
      </c>
      <c r="J11296">
        <v>5</v>
      </c>
      <c r="K11296">
        <v>20</v>
      </c>
      <c r="O11296">
        <v>5</v>
      </c>
      <c r="P11296">
        <v>20</v>
      </c>
      <c r="S11296">
        <v>5</v>
      </c>
      <c r="T11296">
        <v>5</v>
      </c>
    </row>
    <row r="11297" spans="1:21" x14ac:dyDescent="0.25">
      <c r="A11297" t="s">
        <v>709</v>
      </c>
      <c r="B11297">
        <v>5021</v>
      </c>
      <c r="D11297">
        <v>20</v>
      </c>
      <c r="E11297">
        <v>30</v>
      </c>
      <c r="I11297">
        <v>30</v>
      </c>
      <c r="J11297">
        <v>30</v>
      </c>
      <c r="K11297">
        <v>6</v>
      </c>
      <c r="O11297">
        <v>30</v>
      </c>
      <c r="P11297">
        <v>6</v>
      </c>
      <c r="S11297">
        <v>30</v>
      </c>
      <c r="T11297">
        <v>30</v>
      </c>
    </row>
    <row r="11298" spans="1:21" x14ac:dyDescent="0.25">
      <c r="A11298" t="s">
        <v>710</v>
      </c>
      <c r="B11298">
        <v>5021</v>
      </c>
      <c r="D11298">
        <v>3</v>
      </c>
      <c r="E11298">
        <v>3</v>
      </c>
      <c r="I11298">
        <v>3</v>
      </c>
      <c r="J11298">
        <v>3</v>
      </c>
      <c r="K11298">
        <v>3</v>
      </c>
      <c r="O11298">
        <v>3</v>
      </c>
      <c r="P11298">
        <v>3</v>
      </c>
      <c r="S11298">
        <v>3</v>
      </c>
      <c r="T11298">
        <v>3</v>
      </c>
    </row>
    <row r="11299" spans="1:21" x14ac:dyDescent="0.25">
      <c r="A11299" t="s">
        <v>711</v>
      </c>
      <c r="B11299">
        <v>5021</v>
      </c>
      <c r="D11299">
        <v>0</v>
      </c>
      <c r="E11299">
        <v>0</v>
      </c>
      <c r="I11299">
        <v>0</v>
      </c>
      <c r="J11299">
        <v>0</v>
      </c>
      <c r="K11299">
        <v>0</v>
      </c>
      <c r="O11299">
        <v>0</v>
      </c>
      <c r="P11299">
        <v>0</v>
      </c>
      <c r="S11299">
        <v>0</v>
      </c>
      <c r="T11299">
        <v>0</v>
      </c>
    </row>
    <row r="11300" spans="1:21" x14ac:dyDescent="0.25">
      <c r="A11300" t="s">
        <v>712</v>
      </c>
      <c r="B11300">
        <v>5021</v>
      </c>
      <c r="D11300">
        <v>0</v>
      </c>
      <c r="E11300">
        <v>0</v>
      </c>
      <c r="I11300">
        <v>0</v>
      </c>
      <c r="J11300">
        <v>0</v>
      </c>
      <c r="K11300">
        <v>0</v>
      </c>
      <c r="O11300">
        <v>0</v>
      </c>
      <c r="P11300">
        <v>0</v>
      </c>
      <c r="S11300">
        <v>0</v>
      </c>
      <c r="T11300">
        <v>0</v>
      </c>
    </row>
    <row r="11301" spans="1:21" x14ac:dyDescent="0.25">
      <c r="A11301" t="s">
        <v>713</v>
      </c>
      <c r="B11301">
        <v>5021</v>
      </c>
      <c r="D11301">
        <v>0</v>
      </c>
      <c r="E11301">
        <v>0</v>
      </c>
      <c r="I11301">
        <v>0</v>
      </c>
      <c r="J11301">
        <v>0</v>
      </c>
      <c r="K11301">
        <v>0</v>
      </c>
      <c r="O11301">
        <v>0</v>
      </c>
      <c r="P11301">
        <v>0</v>
      </c>
      <c r="S11301">
        <v>0</v>
      </c>
      <c r="T11301">
        <v>0</v>
      </c>
    </row>
    <row r="11302" spans="1:21" x14ac:dyDescent="0.25">
      <c r="A11302" t="s">
        <v>718</v>
      </c>
      <c r="B11302">
        <v>5021</v>
      </c>
      <c r="E11302">
        <v>0</v>
      </c>
      <c r="J11302">
        <v>0</v>
      </c>
      <c r="O11302">
        <v>0</v>
      </c>
      <c r="T11302">
        <v>0</v>
      </c>
    </row>
    <row r="11303" spans="1:21" x14ac:dyDescent="0.25">
      <c r="A11303" t="s">
        <v>405</v>
      </c>
      <c r="B11303">
        <v>5021</v>
      </c>
      <c r="E11303">
        <v>0</v>
      </c>
    </row>
    <row r="11304" spans="1:21" x14ac:dyDescent="0.25">
      <c r="A11304" t="s">
        <v>742</v>
      </c>
      <c r="B11304">
        <v>5021</v>
      </c>
      <c r="I11304">
        <v>0</v>
      </c>
      <c r="K11304">
        <v>0</v>
      </c>
    </row>
    <row r="11305" spans="1:21" x14ac:dyDescent="0.25">
      <c r="A11305" t="s">
        <v>719</v>
      </c>
      <c r="B11305">
        <v>5021</v>
      </c>
      <c r="D11305">
        <v>0</v>
      </c>
      <c r="E11305">
        <v>0</v>
      </c>
      <c r="F11305">
        <v>0</v>
      </c>
      <c r="I11305">
        <v>0</v>
      </c>
      <c r="J11305">
        <v>0</v>
      </c>
      <c r="K11305">
        <v>0</v>
      </c>
      <c r="N11305">
        <v>0</v>
      </c>
      <c r="O11305">
        <v>0</v>
      </c>
      <c r="P11305">
        <v>0</v>
      </c>
      <c r="S11305">
        <v>0</v>
      </c>
      <c r="T11305">
        <v>0</v>
      </c>
      <c r="U11305">
        <v>0</v>
      </c>
    </row>
    <row r="11306" spans="1:21" x14ac:dyDescent="0.25">
      <c r="A11306" t="s">
        <v>34</v>
      </c>
      <c r="B11306">
        <v>5024</v>
      </c>
      <c r="E11306">
        <v>4936</v>
      </c>
      <c r="F11306">
        <v>4936</v>
      </c>
      <c r="I11306">
        <v>5074</v>
      </c>
      <c r="J11306">
        <v>5074</v>
      </c>
      <c r="S11306">
        <v>5021</v>
      </c>
      <c r="U11306">
        <v>5021</v>
      </c>
    </row>
    <row r="11307" spans="1:21" x14ac:dyDescent="0.25">
      <c r="A11307" t="s">
        <v>35</v>
      </c>
      <c r="B11307">
        <v>5024</v>
      </c>
      <c r="E11307">
        <v>5074</v>
      </c>
      <c r="F11307">
        <v>5021</v>
      </c>
      <c r="I11307">
        <v>5021</v>
      </c>
      <c r="J11307">
        <v>4936</v>
      </c>
      <c r="S11307">
        <v>4936</v>
      </c>
      <c r="U11307">
        <v>5074</v>
      </c>
    </row>
    <row r="11308" spans="1:21" x14ac:dyDescent="0.25">
      <c r="A11308" t="s">
        <v>36</v>
      </c>
      <c r="B11308">
        <v>5024</v>
      </c>
      <c r="E11308">
        <v>2</v>
      </c>
      <c r="F11308">
        <v>1</v>
      </c>
      <c r="I11308">
        <v>1</v>
      </c>
      <c r="J11308">
        <v>2</v>
      </c>
      <c r="S11308">
        <v>2</v>
      </c>
      <c r="U11308">
        <v>2</v>
      </c>
    </row>
    <row r="11309" spans="1:21" x14ac:dyDescent="0.25">
      <c r="A11309" t="s">
        <v>37</v>
      </c>
      <c r="B11309">
        <v>5024</v>
      </c>
      <c r="E11309">
        <v>0</v>
      </c>
      <c r="I11309">
        <v>0</v>
      </c>
      <c r="J11309">
        <v>0</v>
      </c>
      <c r="S11309">
        <v>0</v>
      </c>
    </row>
    <row r="11310" spans="1:21" x14ac:dyDescent="0.25">
      <c r="A11310" t="s">
        <v>38</v>
      </c>
      <c r="B11310">
        <v>5024</v>
      </c>
      <c r="E11310">
        <v>12</v>
      </c>
      <c r="F11310">
        <v>12</v>
      </c>
      <c r="I11310">
        <v>12</v>
      </c>
      <c r="J11310">
        <v>12</v>
      </c>
      <c r="S11310">
        <v>12</v>
      </c>
      <c r="U11310">
        <v>12</v>
      </c>
    </row>
    <row r="11311" spans="1:21" x14ac:dyDescent="0.25">
      <c r="A11311" t="s">
        <v>39</v>
      </c>
      <c r="B11311">
        <v>5024</v>
      </c>
      <c r="F11311">
        <v>150</v>
      </c>
      <c r="I11311">
        <v>300</v>
      </c>
      <c r="S11311">
        <v>325</v>
      </c>
    </row>
    <row r="11312" spans="1:21" x14ac:dyDescent="0.25">
      <c r="A11312" t="s">
        <v>694</v>
      </c>
      <c r="B11312">
        <v>5024</v>
      </c>
      <c r="F11312">
        <v>100</v>
      </c>
      <c r="I11312">
        <v>100</v>
      </c>
      <c r="S11312">
        <v>100</v>
      </c>
    </row>
    <row r="11313" spans="1:21" x14ac:dyDescent="0.25">
      <c r="A11313" t="s">
        <v>40</v>
      </c>
      <c r="B11313">
        <v>5024</v>
      </c>
      <c r="F11313">
        <v>1</v>
      </c>
      <c r="I11313">
        <v>1</v>
      </c>
      <c r="S11313">
        <v>1</v>
      </c>
    </row>
    <row r="11314" spans="1:21" x14ac:dyDescent="0.25">
      <c r="A11314" t="s">
        <v>41</v>
      </c>
      <c r="B11314">
        <v>5024</v>
      </c>
    </row>
    <row r="11315" spans="1:21" x14ac:dyDescent="0.25">
      <c r="A11315" t="s">
        <v>42</v>
      </c>
      <c r="B11315">
        <v>5024</v>
      </c>
      <c r="E11315">
        <v>25</v>
      </c>
      <c r="J11315">
        <v>40</v>
      </c>
      <c r="S11315">
        <v>30</v>
      </c>
    </row>
    <row r="11316" spans="1:21" x14ac:dyDescent="0.25">
      <c r="A11316" t="s">
        <v>45</v>
      </c>
      <c r="B11316">
        <v>5024</v>
      </c>
      <c r="E11316">
        <v>4</v>
      </c>
      <c r="I11316">
        <v>3</v>
      </c>
      <c r="J11316">
        <v>8</v>
      </c>
      <c r="S11316">
        <v>2</v>
      </c>
    </row>
    <row r="11317" spans="1:21" x14ac:dyDescent="0.25">
      <c r="A11317" t="s">
        <v>46</v>
      </c>
      <c r="B11317">
        <v>5024</v>
      </c>
      <c r="F11317">
        <v>4</v>
      </c>
      <c r="I11317">
        <v>8</v>
      </c>
      <c r="U11317">
        <v>2</v>
      </c>
    </row>
    <row r="11318" spans="1:21" x14ac:dyDescent="0.25">
      <c r="A11318" t="s">
        <v>49</v>
      </c>
      <c r="B11318">
        <v>5024</v>
      </c>
      <c r="E11318">
        <v>6.5</v>
      </c>
      <c r="F11318">
        <v>6.5</v>
      </c>
      <c r="I11318">
        <v>4</v>
      </c>
      <c r="J11318">
        <v>6.5</v>
      </c>
      <c r="S11318">
        <v>5.5</v>
      </c>
      <c r="U11318">
        <v>5.5</v>
      </c>
    </row>
    <row r="11319" spans="1:21" x14ac:dyDescent="0.25">
      <c r="A11319" t="s">
        <v>695</v>
      </c>
      <c r="B11319">
        <v>5024</v>
      </c>
      <c r="E11319">
        <v>0</v>
      </c>
      <c r="F11319">
        <v>0</v>
      </c>
      <c r="I11319">
        <v>0</v>
      </c>
      <c r="J11319">
        <v>0</v>
      </c>
      <c r="S11319">
        <v>0</v>
      </c>
      <c r="U11319">
        <v>0</v>
      </c>
    </row>
    <row r="11320" spans="1:21" x14ac:dyDescent="0.25">
      <c r="A11320" t="s">
        <v>48</v>
      </c>
      <c r="B11320">
        <v>5024</v>
      </c>
      <c r="E11320">
        <v>1900</v>
      </c>
      <c r="F11320">
        <v>1900</v>
      </c>
      <c r="I11320">
        <v>1900</v>
      </c>
      <c r="J11320">
        <v>1900</v>
      </c>
      <c r="S11320">
        <v>1900</v>
      </c>
      <c r="U11320">
        <v>1900</v>
      </c>
    </row>
    <row r="11321" spans="1:21" x14ac:dyDescent="0.25">
      <c r="A11321" t="s">
        <v>696</v>
      </c>
      <c r="B11321">
        <v>5024</v>
      </c>
      <c r="E11321">
        <v>3539</v>
      </c>
      <c r="F11321">
        <v>1583</v>
      </c>
      <c r="I11321">
        <v>1770</v>
      </c>
      <c r="J11321">
        <v>3539</v>
      </c>
      <c r="S11321">
        <v>3433</v>
      </c>
      <c r="U11321">
        <v>2787</v>
      </c>
    </row>
    <row r="11322" spans="1:21" x14ac:dyDescent="0.25">
      <c r="A11322" t="s">
        <v>50</v>
      </c>
      <c r="B11322">
        <v>5024</v>
      </c>
      <c r="E11322">
        <v>3539</v>
      </c>
      <c r="F11322">
        <v>1583</v>
      </c>
      <c r="I11322">
        <v>1015</v>
      </c>
      <c r="J11322">
        <v>3539</v>
      </c>
      <c r="S11322">
        <v>3433</v>
      </c>
      <c r="U11322">
        <v>2787</v>
      </c>
    </row>
    <row r="11323" spans="1:21" x14ac:dyDescent="0.25">
      <c r="A11323" t="s">
        <v>697</v>
      </c>
      <c r="B11323">
        <v>5024</v>
      </c>
      <c r="E11323">
        <v>1</v>
      </c>
      <c r="F11323">
        <v>1</v>
      </c>
      <c r="I11323">
        <v>1</v>
      </c>
      <c r="J11323">
        <v>1</v>
      </c>
      <c r="S11323">
        <v>1</v>
      </c>
      <c r="U11323">
        <v>1</v>
      </c>
    </row>
    <row r="11324" spans="1:21" x14ac:dyDescent="0.25">
      <c r="A11324" t="s">
        <v>51</v>
      </c>
      <c r="B11324">
        <v>5024</v>
      </c>
      <c r="E11324">
        <v>0</v>
      </c>
      <c r="F11324">
        <v>110</v>
      </c>
      <c r="I11324">
        <v>0</v>
      </c>
      <c r="J11324">
        <v>0</v>
      </c>
      <c r="S11324">
        <v>0</v>
      </c>
      <c r="U11324">
        <v>5</v>
      </c>
    </row>
    <row r="11325" spans="1:21" x14ac:dyDescent="0.25">
      <c r="A11325" t="s">
        <v>53</v>
      </c>
      <c r="B11325">
        <v>5024</v>
      </c>
      <c r="E11325">
        <v>236</v>
      </c>
      <c r="F11325">
        <v>101</v>
      </c>
      <c r="I11325">
        <v>6</v>
      </c>
      <c r="J11325">
        <v>165</v>
      </c>
      <c r="S11325">
        <v>111</v>
      </c>
      <c r="U11325">
        <v>5</v>
      </c>
    </row>
    <row r="11326" spans="1:21" x14ac:dyDescent="0.25">
      <c r="A11326" t="s">
        <v>54</v>
      </c>
      <c r="B11326">
        <v>5024</v>
      </c>
      <c r="E11326">
        <v>0</v>
      </c>
      <c r="F11326">
        <v>0</v>
      </c>
      <c r="I11326">
        <v>0</v>
      </c>
      <c r="J11326">
        <v>0</v>
      </c>
      <c r="S11326">
        <v>0</v>
      </c>
      <c r="U11326">
        <v>0</v>
      </c>
    </row>
    <row r="11327" spans="1:21" x14ac:dyDescent="0.25">
      <c r="A11327" t="s">
        <v>55</v>
      </c>
      <c r="B11327">
        <v>5024</v>
      </c>
      <c r="E11327">
        <v>0</v>
      </c>
      <c r="F11327">
        <v>0</v>
      </c>
      <c r="I11327">
        <v>0</v>
      </c>
      <c r="J11327">
        <v>0</v>
      </c>
      <c r="S11327">
        <v>0</v>
      </c>
      <c r="U11327">
        <v>0</v>
      </c>
    </row>
    <row r="11328" spans="1:21" x14ac:dyDescent="0.25">
      <c r="A11328" t="s">
        <v>56</v>
      </c>
      <c r="B11328">
        <v>5024</v>
      </c>
      <c r="E11328">
        <v>0.92</v>
      </c>
      <c r="F11328">
        <v>0.92</v>
      </c>
      <c r="I11328">
        <v>0.92</v>
      </c>
      <c r="J11328">
        <v>0.92</v>
      </c>
      <c r="S11328">
        <v>0.92</v>
      </c>
      <c r="U11328">
        <v>0.92</v>
      </c>
    </row>
    <row r="11329" spans="1:21" x14ac:dyDescent="0.25">
      <c r="A11329" t="s">
        <v>57</v>
      </c>
      <c r="B11329">
        <v>5024</v>
      </c>
      <c r="E11329">
        <v>100</v>
      </c>
      <c r="F11329">
        <v>100</v>
      </c>
      <c r="I11329">
        <v>100</v>
      </c>
      <c r="J11329">
        <v>100</v>
      </c>
      <c r="S11329">
        <v>100</v>
      </c>
      <c r="U11329">
        <v>100</v>
      </c>
    </row>
    <row r="11330" spans="1:21" x14ac:dyDescent="0.25">
      <c r="A11330" t="s">
        <v>58</v>
      </c>
      <c r="B11330">
        <v>5024</v>
      </c>
      <c r="E11330">
        <v>2</v>
      </c>
      <c r="F11330">
        <v>2</v>
      </c>
      <c r="I11330">
        <v>2</v>
      </c>
      <c r="J11330">
        <v>2</v>
      </c>
      <c r="S11330">
        <v>2</v>
      </c>
      <c r="U11330">
        <v>2</v>
      </c>
    </row>
    <row r="11331" spans="1:21" x14ac:dyDescent="0.25">
      <c r="A11331" t="s">
        <v>59</v>
      </c>
      <c r="B11331">
        <v>5024</v>
      </c>
      <c r="E11331">
        <v>0</v>
      </c>
      <c r="F11331">
        <v>0</v>
      </c>
      <c r="I11331">
        <v>0</v>
      </c>
      <c r="J11331">
        <v>0</v>
      </c>
      <c r="S11331">
        <v>0</v>
      </c>
      <c r="U11331">
        <v>0</v>
      </c>
    </row>
    <row r="11332" spans="1:21" x14ac:dyDescent="0.25">
      <c r="A11332" t="s">
        <v>698</v>
      </c>
      <c r="B11332">
        <v>5024</v>
      </c>
      <c r="E11332">
        <v>0</v>
      </c>
      <c r="J11332">
        <v>0</v>
      </c>
      <c r="S11332">
        <v>0</v>
      </c>
    </row>
    <row r="11333" spans="1:21" x14ac:dyDescent="0.25">
      <c r="A11333" t="s">
        <v>677</v>
      </c>
      <c r="B11333">
        <v>5024</v>
      </c>
      <c r="E11333">
        <v>869</v>
      </c>
      <c r="J11333">
        <v>2621</v>
      </c>
      <c r="S11333">
        <v>849</v>
      </c>
    </row>
    <row r="11334" spans="1:21" x14ac:dyDescent="0.25">
      <c r="A11334" t="s">
        <v>78</v>
      </c>
      <c r="B11334">
        <v>5024</v>
      </c>
      <c r="E11334">
        <v>23.7</v>
      </c>
      <c r="J11334">
        <v>44.7</v>
      </c>
      <c r="S11334">
        <v>19.3</v>
      </c>
    </row>
    <row r="11335" spans="1:21" x14ac:dyDescent="0.25">
      <c r="A11335" t="s">
        <v>699</v>
      </c>
      <c r="B11335">
        <v>5024</v>
      </c>
      <c r="F11335">
        <v>0</v>
      </c>
      <c r="J11335">
        <v>0</v>
      </c>
      <c r="U11335">
        <v>0</v>
      </c>
    </row>
    <row r="11336" spans="1:21" x14ac:dyDescent="0.25">
      <c r="A11336" t="s">
        <v>700</v>
      </c>
      <c r="B11336">
        <v>5024</v>
      </c>
      <c r="E11336">
        <v>0</v>
      </c>
      <c r="F11336">
        <v>1</v>
      </c>
      <c r="I11336">
        <v>0</v>
      </c>
      <c r="J11336">
        <v>0</v>
      </c>
      <c r="S11336">
        <v>0</v>
      </c>
      <c r="U11336">
        <v>1</v>
      </c>
    </row>
    <row r="11337" spans="1:21" x14ac:dyDescent="0.25">
      <c r="A11337" t="s">
        <v>701</v>
      </c>
      <c r="B11337">
        <v>5024</v>
      </c>
      <c r="E11337">
        <v>0</v>
      </c>
      <c r="F11337">
        <v>0</v>
      </c>
      <c r="I11337">
        <v>0</v>
      </c>
      <c r="J11337">
        <v>0</v>
      </c>
      <c r="S11337">
        <v>0</v>
      </c>
      <c r="U11337">
        <v>0</v>
      </c>
    </row>
    <row r="11338" spans="1:21" x14ac:dyDescent="0.25">
      <c r="A11338" t="s">
        <v>52</v>
      </c>
      <c r="B11338">
        <v>5024</v>
      </c>
      <c r="E11338">
        <v>1</v>
      </c>
      <c r="F11338">
        <v>1</v>
      </c>
      <c r="I11338">
        <v>1</v>
      </c>
      <c r="J11338">
        <v>1</v>
      </c>
      <c r="S11338">
        <v>1</v>
      </c>
      <c r="U11338">
        <v>1</v>
      </c>
    </row>
    <row r="11339" spans="1:21" x14ac:dyDescent="0.25">
      <c r="A11339" t="s">
        <v>702</v>
      </c>
      <c r="B11339">
        <v>5024</v>
      </c>
      <c r="E11339">
        <v>60</v>
      </c>
      <c r="F11339">
        <v>9</v>
      </c>
      <c r="I11339">
        <v>15</v>
      </c>
      <c r="J11339">
        <v>60</v>
      </c>
      <c r="S11339">
        <v>15</v>
      </c>
      <c r="U11339">
        <v>9</v>
      </c>
    </row>
    <row r="11340" spans="1:21" x14ac:dyDescent="0.25">
      <c r="A11340" t="s">
        <v>43</v>
      </c>
      <c r="B11340">
        <v>5024</v>
      </c>
      <c r="E11340">
        <v>206</v>
      </c>
      <c r="F11340">
        <v>26</v>
      </c>
      <c r="I11340">
        <v>80</v>
      </c>
      <c r="J11340">
        <v>206</v>
      </c>
      <c r="S11340">
        <v>35</v>
      </c>
      <c r="U11340">
        <v>26</v>
      </c>
    </row>
    <row r="11341" spans="1:21" x14ac:dyDescent="0.25">
      <c r="A11341" t="s">
        <v>44</v>
      </c>
      <c r="B11341">
        <v>5024</v>
      </c>
      <c r="E11341">
        <v>200</v>
      </c>
      <c r="F11341">
        <v>20</v>
      </c>
      <c r="I11341">
        <v>50</v>
      </c>
      <c r="J11341">
        <v>200</v>
      </c>
      <c r="S11341">
        <v>5</v>
      </c>
      <c r="U11341">
        <v>20</v>
      </c>
    </row>
    <row r="11342" spans="1:21" x14ac:dyDescent="0.25">
      <c r="A11342" t="s">
        <v>47</v>
      </c>
      <c r="B11342">
        <v>5024</v>
      </c>
      <c r="E11342">
        <v>4</v>
      </c>
      <c r="F11342">
        <v>4</v>
      </c>
      <c r="I11342">
        <v>3</v>
      </c>
      <c r="J11342">
        <v>8</v>
      </c>
      <c r="S11342">
        <v>2</v>
      </c>
      <c r="U11342">
        <v>2</v>
      </c>
    </row>
    <row r="11343" spans="1:21" x14ac:dyDescent="0.25">
      <c r="A11343" t="s">
        <v>703</v>
      </c>
      <c r="B11343">
        <v>5024</v>
      </c>
      <c r="E11343">
        <v>0</v>
      </c>
      <c r="F11343">
        <v>0</v>
      </c>
      <c r="I11343">
        <v>0</v>
      </c>
      <c r="J11343">
        <v>0</v>
      </c>
      <c r="S11343">
        <v>0</v>
      </c>
      <c r="U11343">
        <v>0</v>
      </c>
    </row>
    <row r="11344" spans="1:21" x14ac:dyDescent="0.25">
      <c r="A11344" t="s">
        <v>704</v>
      </c>
      <c r="B11344">
        <v>5024</v>
      </c>
      <c r="E11344">
        <v>0</v>
      </c>
      <c r="F11344">
        <v>0</v>
      </c>
      <c r="I11344">
        <v>0</v>
      </c>
      <c r="J11344">
        <v>0</v>
      </c>
      <c r="S11344">
        <v>0</v>
      </c>
      <c r="U11344">
        <v>0</v>
      </c>
    </row>
    <row r="11345" spans="1:21" x14ac:dyDescent="0.25">
      <c r="A11345" t="s">
        <v>705</v>
      </c>
      <c r="B11345">
        <v>5024</v>
      </c>
      <c r="E11345">
        <v>0</v>
      </c>
      <c r="F11345">
        <v>0</v>
      </c>
      <c r="I11345">
        <v>0</v>
      </c>
      <c r="J11345">
        <v>0</v>
      </c>
      <c r="S11345">
        <v>0</v>
      </c>
      <c r="U11345">
        <v>0</v>
      </c>
    </row>
    <row r="11346" spans="1:21" x14ac:dyDescent="0.25">
      <c r="A11346" t="s">
        <v>706</v>
      </c>
      <c r="B11346">
        <v>5024</v>
      </c>
      <c r="E11346">
        <v>0</v>
      </c>
      <c r="F11346">
        <v>0</v>
      </c>
      <c r="I11346">
        <v>0</v>
      </c>
      <c r="J11346">
        <v>0</v>
      </c>
      <c r="S11346">
        <v>0</v>
      </c>
      <c r="U11346">
        <v>0</v>
      </c>
    </row>
    <row r="11347" spans="1:21" x14ac:dyDescent="0.25">
      <c r="A11347" t="s">
        <v>707</v>
      </c>
      <c r="B11347">
        <v>5024</v>
      </c>
      <c r="E11347">
        <v>1</v>
      </c>
      <c r="F11347">
        <v>1</v>
      </c>
      <c r="I11347">
        <v>1</v>
      </c>
      <c r="J11347">
        <v>1</v>
      </c>
      <c r="S11347">
        <v>1</v>
      </c>
      <c r="U11347">
        <v>1</v>
      </c>
    </row>
    <row r="11348" spans="1:21" x14ac:dyDescent="0.25">
      <c r="A11348" t="s">
        <v>708</v>
      </c>
      <c r="B11348">
        <v>5024</v>
      </c>
      <c r="E11348">
        <v>200</v>
      </c>
      <c r="F11348">
        <v>20</v>
      </c>
      <c r="I11348">
        <v>50</v>
      </c>
      <c r="J11348">
        <v>200</v>
      </c>
      <c r="S11348">
        <v>5</v>
      </c>
      <c r="U11348">
        <v>20</v>
      </c>
    </row>
    <row r="11349" spans="1:21" x14ac:dyDescent="0.25">
      <c r="A11349" t="s">
        <v>709</v>
      </c>
      <c r="B11349">
        <v>5024</v>
      </c>
      <c r="E11349">
        <v>6</v>
      </c>
      <c r="F11349">
        <v>6</v>
      </c>
      <c r="I11349">
        <v>30</v>
      </c>
      <c r="J11349">
        <v>6</v>
      </c>
      <c r="S11349">
        <v>30</v>
      </c>
      <c r="U11349">
        <v>6</v>
      </c>
    </row>
    <row r="11350" spans="1:21" x14ac:dyDescent="0.25">
      <c r="A11350" t="s">
        <v>710</v>
      </c>
      <c r="B11350">
        <v>5024</v>
      </c>
      <c r="E11350">
        <v>2</v>
      </c>
      <c r="F11350">
        <v>3</v>
      </c>
      <c r="I11350">
        <v>3</v>
      </c>
      <c r="J11350">
        <v>2</v>
      </c>
      <c r="S11350">
        <v>3</v>
      </c>
      <c r="U11350">
        <v>3</v>
      </c>
    </row>
    <row r="11351" spans="1:21" x14ac:dyDescent="0.25">
      <c r="A11351" t="s">
        <v>711</v>
      </c>
      <c r="B11351">
        <v>5024</v>
      </c>
      <c r="E11351">
        <v>0</v>
      </c>
      <c r="F11351">
        <v>0</v>
      </c>
      <c r="I11351">
        <v>0</v>
      </c>
      <c r="J11351">
        <v>0</v>
      </c>
      <c r="S11351">
        <v>0</v>
      </c>
      <c r="U11351">
        <v>0</v>
      </c>
    </row>
    <row r="11352" spans="1:21" x14ac:dyDescent="0.25">
      <c r="A11352" t="s">
        <v>712</v>
      </c>
      <c r="B11352">
        <v>5024</v>
      </c>
      <c r="E11352">
        <v>0</v>
      </c>
      <c r="F11352">
        <v>0</v>
      </c>
      <c r="I11352">
        <v>0</v>
      </c>
      <c r="J11352">
        <v>0</v>
      </c>
      <c r="S11352">
        <v>0</v>
      </c>
      <c r="U11352">
        <v>0</v>
      </c>
    </row>
    <row r="11353" spans="1:21" x14ac:dyDescent="0.25">
      <c r="A11353" t="s">
        <v>713</v>
      </c>
      <c r="B11353">
        <v>5024</v>
      </c>
      <c r="E11353">
        <v>0</v>
      </c>
      <c r="F11353">
        <v>0</v>
      </c>
      <c r="I11353">
        <v>0</v>
      </c>
      <c r="J11353">
        <v>0</v>
      </c>
      <c r="S11353">
        <v>0</v>
      </c>
      <c r="U11353">
        <v>0</v>
      </c>
    </row>
    <row r="11354" spans="1:21" x14ac:dyDescent="0.25">
      <c r="A11354" t="s">
        <v>718</v>
      </c>
      <c r="B11354">
        <v>5024</v>
      </c>
      <c r="E11354">
        <v>0</v>
      </c>
      <c r="J11354">
        <v>0</v>
      </c>
      <c r="S11354">
        <v>0</v>
      </c>
    </row>
    <row r="11355" spans="1:21" x14ac:dyDescent="0.25">
      <c r="A11355" t="s">
        <v>405</v>
      </c>
      <c r="B11355">
        <v>5024</v>
      </c>
      <c r="E11355">
        <v>0</v>
      </c>
    </row>
    <row r="11356" spans="1:21" x14ac:dyDescent="0.25">
      <c r="A11356" t="s">
        <v>719</v>
      </c>
      <c r="B11356">
        <v>5024</v>
      </c>
      <c r="E11356">
        <v>257</v>
      </c>
      <c r="F11356">
        <v>110</v>
      </c>
      <c r="I11356">
        <v>7</v>
      </c>
      <c r="J11356">
        <v>179</v>
      </c>
      <c r="S11356">
        <v>121</v>
      </c>
      <c r="U11356">
        <v>5</v>
      </c>
    </row>
    <row r="11357" spans="1:21" x14ac:dyDescent="0.25">
      <c r="A11357" t="s">
        <v>34</v>
      </c>
      <c r="B11357">
        <v>5025</v>
      </c>
      <c r="D11357">
        <v>5000</v>
      </c>
      <c r="E11357">
        <v>5000</v>
      </c>
      <c r="F11357">
        <v>5000</v>
      </c>
      <c r="I11357">
        <v>5050</v>
      </c>
      <c r="J11357">
        <v>5050</v>
      </c>
      <c r="K11357">
        <v>5050</v>
      </c>
      <c r="N11357">
        <v>193</v>
      </c>
      <c r="O11357">
        <v>193</v>
      </c>
      <c r="P11357">
        <v>193</v>
      </c>
      <c r="S11357">
        <v>192</v>
      </c>
      <c r="T11357">
        <v>192</v>
      </c>
      <c r="U11357">
        <v>192</v>
      </c>
    </row>
    <row r="11358" spans="1:21" x14ac:dyDescent="0.25">
      <c r="A11358" t="s">
        <v>35</v>
      </c>
      <c r="B11358">
        <v>5025</v>
      </c>
      <c r="D11358">
        <v>193</v>
      </c>
      <c r="E11358">
        <v>5050</v>
      </c>
      <c r="F11358">
        <v>192</v>
      </c>
      <c r="I11358">
        <v>192</v>
      </c>
      <c r="J11358">
        <v>5000</v>
      </c>
      <c r="K11358">
        <v>193</v>
      </c>
      <c r="N11358">
        <v>5050</v>
      </c>
      <c r="O11358">
        <v>192</v>
      </c>
      <c r="P11358">
        <v>5000</v>
      </c>
      <c r="S11358">
        <v>5000</v>
      </c>
      <c r="T11358">
        <v>193</v>
      </c>
      <c r="U11358">
        <v>5050</v>
      </c>
    </row>
    <row r="11359" spans="1:21" x14ac:dyDescent="0.25">
      <c r="A11359" t="s">
        <v>36</v>
      </c>
      <c r="B11359">
        <v>5025</v>
      </c>
      <c r="D11359">
        <v>2</v>
      </c>
      <c r="E11359">
        <v>2</v>
      </c>
      <c r="F11359">
        <v>0</v>
      </c>
      <c r="I11359">
        <v>1</v>
      </c>
      <c r="J11359">
        <v>2</v>
      </c>
      <c r="K11359">
        <v>0</v>
      </c>
      <c r="N11359">
        <v>1</v>
      </c>
      <c r="O11359">
        <v>1</v>
      </c>
      <c r="P11359">
        <v>1</v>
      </c>
      <c r="S11359">
        <v>0</v>
      </c>
      <c r="T11359">
        <v>1</v>
      </c>
      <c r="U11359">
        <v>0</v>
      </c>
    </row>
    <row r="11360" spans="1:21" x14ac:dyDescent="0.25">
      <c r="A11360" t="s">
        <v>37</v>
      </c>
      <c r="B11360">
        <v>5025</v>
      </c>
      <c r="D11360">
        <v>0</v>
      </c>
      <c r="E11360">
        <v>2</v>
      </c>
      <c r="I11360">
        <v>0</v>
      </c>
      <c r="J11360">
        <v>2</v>
      </c>
      <c r="N11360">
        <v>0</v>
      </c>
      <c r="O11360">
        <v>0</v>
      </c>
      <c r="S11360">
        <v>0</v>
      </c>
      <c r="T11360">
        <v>3</v>
      </c>
    </row>
    <row r="11361" spans="1:21" x14ac:dyDescent="0.25">
      <c r="A11361" t="s">
        <v>38</v>
      </c>
      <c r="B11361">
        <v>5025</v>
      </c>
      <c r="D11361">
        <v>12</v>
      </c>
      <c r="E11361">
        <v>12</v>
      </c>
      <c r="F11361">
        <v>12</v>
      </c>
      <c r="I11361">
        <v>12</v>
      </c>
      <c r="J11361">
        <v>12</v>
      </c>
      <c r="K11361">
        <v>12</v>
      </c>
      <c r="N11361">
        <v>12</v>
      </c>
      <c r="O11361">
        <v>12</v>
      </c>
      <c r="P11361">
        <v>12</v>
      </c>
      <c r="S11361">
        <v>12</v>
      </c>
      <c r="T11361">
        <v>12</v>
      </c>
      <c r="U11361">
        <v>12</v>
      </c>
    </row>
    <row r="11362" spans="1:21" x14ac:dyDescent="0.25">
      <c r="A11362" t="s">
        <v>39</v>
      </c>
      <c r="B11362">
        <v>5025</v>
      </c>
      <c r="D11362">
        <v>300</v>
      </c>
      <c r="I11362">
        <v>100</v>
      </c>
      <c r="N11362">
        <v>500</v>
      </c>
      <c r="P11362">
        <v>500</v>
      </c>
    </row>
    <row r="11363" spans="1:21" x14ac:dyDescent="0.25">
      <c r="A11363" t="s">
        <v>694</v>
      </c>
      <c r="B11363">
        <v>5025</v>
      </c>
      <c r="D11363">
        <v>100</v>
      </c>
      <c r="I11363">
        <v>100</v>
      </c>
      <c r="N11363">
        <v>100</v>
      </c>
      <c r="P11363">
        <v>100</v>
      </c>
    </row>
    <row r="11364" spans="1:21" x14ac:dyDescent="0.25">
      <c r="A11364" t="s">
        <v>40</v>
      </c>
      <c r="B11364">
        <v>5025</v>
      </c>
      <c r="D11364">
        <v>2</v>
      </c>
      <c r="I11364">
        <v>1</v>
      </c>
      <c r="N11364">
        <v>1</v>
      </c>
      <c r="P11364">
        <v>1</v>
      </c>
    </row>
    <row r="11365" spans="1:21" x14ac:dyDescent="0.25">
      <c r="A11365" t="s">
        <v>41</v>
      </c>
      <c r="B11365">
        <v>5025</v>
      </c>
    </row>
    <row r="11366" spans="1:21" x14ac:dyDescent="0.25">
      <c r="A11366" t="s">
        <v>42</v>
      </c>
      <c r="B11366">
        <v>5025</v>
      </c>
      <c r="E11366">
        <v>25</v>
      </c>
      <c r="J11366">
        <v>25</v>
      </c>
      <c r="O11366">
        <v>30</v>
      </c>
      <c r="T11366">
        <v>30</v>
      </c>
    </row>
    <row r="11367" spans="1:21" x14ac:dyDescent="0.25">
      <c r="A11367" t="s">
        <v>45</v>
      </c>
      <c r="B11367">
        <v>5025</v>
      </c>
      <c r="D11367">
        <v>7</v>
      </c>
      <c r="E11367">
        <v>4</v>
      </c>
      <c r="I11367">
        <v>3</v>
      </c>
      <c r="J11367">
        <v>8</v>
      </c>
      <c r="N11367">
        <v>1</v>
      </c>
      <c r="O11367">
        <v>6</v>
      </c>
      <c r="T11367">
        <v>2</v>
      </c>
    </row>
    <row r="11368" spans="1:21" x14ac:dyDescent="0.25">
      <c r="A11368" t="s">
        <v>46</v>
      </c>
      <c r="B11368">
        <v>5025</v>
      </c>
      <c r="I11368">
        <v>8</v>
      </c>
      <c r="P11368">
        <v>6</v>
      </c>
      <c r="S11368">
        <v>2</v>
      </c>
    </row>
    <row r="11369" spans="1:21" x14ac:dyDescent="0.25">
      <c r="A11369" t="s">
        <v>49</v>
      </c>
      <c r="B11369">
        <v>5025</v>
      </c>
      <c r="D11369">
        <v>4</v>
      </c>
      <c r="E11369">
        <v>6</v>
      </c>
      <c r="F11369">
        <v>4</v>
      </c>
      <c r="I11369">
        <v>4</v>
      </c>
      <c r="J11369">
        <v>6</v>
      </c>
      <c r="K11369">
        <v>4</v>
      </c>
      <c r="N11369">
        <v>4</v>
      </c>
      <c r="O11369">
        <v>4</v>
      </c>
      <c r="P11369">
        <v>4</v>
      </c>
      <c r="S11369">
        <v>4</v>
      </c>
      <c r="T11369">
        <v>4</v>
      </c>
      <c r="U11369">
        <v>4</v>
      </c>
    </row>
    <row r="11370" spans="1:21" x14ac:dyDescent="0.25">
      <c r="A11370" t="s">
        <v>695</v>
      </c>
      <c r="B11370">
        <v>5025</v>
      </c>
      <c r="D11370">
        <v>0</v>
      </c>
      <c r="E11370">
        <v>0</v>
      </c>
      <c r="F11370">
        <v>0</v>
      </c>
      <c r="I11370">
        <v>0</v>
      </c>
      <c r="J11370">
        <v>0</v>
      </c>
      <c r="K11370">
        <v>0</v>
      </c>
      <c r="N11370">
        <v>0</v>
      </c>
      <c r="O11370">
        <v>0</v>
      </c>
      <c r="P11370">
        <v>0</v>
      </c>
      <c r="S11370">
        <v>0</v>
      </c>
      <c r="T11370">
        <v>0</v>
      </c>
      <c r="U11370">
        <v>0</v>
      </c>
    </row>
    <row r="11371" spans="1:21" x14ac:dyDescent="0.25">
      <c r="A11371" t="s">
        <v>48</v>
      </c>
      <c r="B11371">
        <v>5025</v>
      </c>
      <c r="D11371">
        <v>1900</v>
      </c>
      <c r="E11371">
        <v>1900</v>
      </c>
      <c r="F11371">
        <v>1900</v>
      </c>
      <c r="I11371">
        <v>1900</v>
      </c>
      <c r="J11371">
        <v>1900</v>
      </c>
      <c r="K11371">
        <v>1900</v>
      </c>
      <c r="N11371">
        <v>1900</v>
      </c>
      <c r="O11371">
        <v>1900</v>
      </c>
      <c r="P11371">
        <v>1900</v>
      </c>
      <c r="S11371">
        <v>1900</v>
      </c>
      <c r="T11371">
        <v>1900</v>
      </c>
      <c r="U11371">
        <v>1900</v>
      </c>
    </row>
    <row r="11372" spans="1:21" x14ac:dyDescent="0.25">
      <c r="A11372" t="s">
        <v>696</v>
      </c>
      <c r="B11372">
        <v>5025</v>
      </c>
      <c r="D11372">
        <v>3614</v>
      </c>
      <c r="E11372">
        <v>3539</v>
      </c>
      <c r="F11372">
        <v>0</v>
      </c>
      <c r="I11372">
        <v>1863</v>
      </c>
      <c r="J11372">
        <v>3539</v>
      </c>
      <c r="K11372">
        <v>0</v>
      </c>
      <c r="N11372">
        <v>1863</v>
      </c>
      <c r="O11372">
        <v>1863</v>
      </c>
      <c r="P11372">
        <v>1863</v>
      </c>
      <c r="S11372">
        <v>0</v>
      </c>
      <c r="T11372">
        <v>1863</v>
      </c>
      <c r="U11372">
        <v>0</v>
      </c>
    </row>
    <row r="11373" spans="1:21" x14ac:dyDescent="0.25">
      <c r="A11373" t="s">
        <v>50</v>
      </c>
      <c r="B11373">
        <v>5025</v>
      </c>
      <c r="D11373">
        <v>3614</v>
      </c>
      <c r="E11373">
        <v>3539</v>
      </c>
      <c r="F11373">
        <v>0</v>
      </c>
      <c r="I11373">
        <v>1863</v>
      </c>
      <c r="J11373">
        <v>3539</v>
      </c>
      <c r="K11373">
        <v>0</v>
      </c>
      <c r="N11373">
        <v>1863</v>
      </c>
      <c r="O11373">
        <v>1863</v>
      </c>
      <c r="P11373">
        <v>1863</v>
      </c>
      <c r="S11373">
        <v>0</v>
      </c>
      <c r="T11373">
        <v>1863</v>
      </c>
      <c r="U11373">
        <v>0</v>
      </c>
    </row>
    <row r="11374" spans="1:21" x14ac:dyDescent="0.25">
      <c r="A11374" t="s">
        <v>697</v>
      </c>
      <c r="B11374">
        <v>5025</v>
      </c>
      <c r="D11374">
        <v>1</v>
      </c>
      <c r="E11374">
        <v>1</v>
      </c>
      <c r="F11374">
        <v>1</v>
      </c>
      <c r="I11374">
        <v>1</v>
      </c>
      <c r="J11374">
        <v>1</v>
      </c>
      <c r="K11374">
        <v>1</v>
      </c>
      <c r="N11374">
        <v>1</v>
      </c>
      <c r="O11374">
        <v>1</v>
      </c>
      <c r="P11374">
        <v>1</v>
      </c>
      <c r="S11374">
        <v>1</v>
      </c>
      <c r="T11374">
        <v>1</v>
      </c>
      <c r="U11374">
        <v>1</v>
      </c>
    </row>
    <row r="11375" spans="1:21" x14ac:dyDescent="0.25">
      <c r="A11375" t="s">
        <v>51</v>
      </c>
      <c r="B11375">
        <v>5025</v>
      </c>
      <c r="D11375">
        <v>0</v>
      </c>
      <c r="E11375">
        <v>0</v>
      </c>
      <c r="F11375">
        <v>0</v>
      </c>
      <c r="I11375">
        <v>0</v>
      </c>
      <c r="J11375">
        <v>0</v>
      </c>
      <c r="K11375">
        <v>0</v>
      </c>
      <c r="N11375">
        <v>0</v>
      </c>
      <c r="O11375">
        <v>0</v>
      </c>
      <c r="P11375">
        <v>0</v>
      </c>
      <c r="S11375">
        <v>0</v>
      </c>
      <c r="T11375">
        <v>0</v>
      </c>
      <c r="U11375">
        <v>0</v>
      </c>
    </row>
    <row r="11376" spans="1:21" x14ac:dyDescent="0.25">
      <c r="A11376" t="s">
        <v>53</v>
      </c>
      <c r="B11376">
        <v>5025</v>
      </c>
      <c r="D11376">
        <v>0</v>
      </c>
      <c r="E11376">
        <v>0</v>
      </c>
      <c r="F11376">
        <v>0</v>
      </c>
      <c r="I11376">
        <v>0</v>
      </c>
      <c r="J11376">
        <v>0</v>
      </c>
      <c r="K11376">
        <v>0</v>
      </c>
      <c r="N11376">
        <v>0</v>
      </c>
      <c r="O11376">
        <v>0</v>
      </c>
      <c r="P11376">
        <v>0</v>
      </c>
      <c r="S11376">
        <v>0</v>
      </c>
      <c r="T11376">
        <v>0</v>
      </c>
      <c r="U11376">
        <v>0</v>
      </c>
    </row>
    <row r="11377" spans="1:21" x14ac:dyDescent="0.25">
      <c r="A11377" t="s">
        <v>54</v>
      </c>
      <c r="B11377">
        <v>5025</v>
      </c>
      <c r="D11377">
        <v>0</v>
      </c>
      <c r="E11377">
        <v>0</v>
      </c>
      <c r="F11377">
        <v>0</v>
      </c>
      <c r="I11377">
        <v>0</v>
      </c>
      <c r="J11377">
        <v>0</v>
      </c>
      <c r="K11377">
        <v>0</v>
      </c>
      <c r="N11377">
        <v>0</v>
      </c>
      <c r="O11377">
        <v>0</v>
      </c>
      <c r="P11377">
        <v>0</v>
      </c>
      <c r="S11377">
        <v>0</v>
      </c>
      <c r="T11377">
        <v>0</v>
      </c>
      <c r="U11377">
        <v>0</v>
      </c>
    </row>
    <row r="11378" spans="1:21" x14ac:dyDescent="0.25">
      <c r="A11378" t="s">
        <v>55</v>
      </c>
      <c r="B11378">
        <v>5025</v>
      </c>
      <c r="D11378">
        <v>0</v>
      </c>
      <c r="E11378">
        <v>0</v>
      </c>
      <c r="F11378">
        <v>0</v>
      </c>
      <c r="I11378">
        <v>0</v>
      </c>
      <c r="J11378">
        <v>0</v>
      </c>
      <c r="K11378">
        <v>0</v>
      </c>
      <c r="N11378">
        <v>0</v>
      </c>
      <c r="O11378">
        <v>0</v>
      </c>
      <c r="P11378">
        <v>0</v>
      </c>
      <c r="S11378">
        <v>0</v>
      </c>
      <c r="T11378">
        <v>0</v>
      </c>
      <c r="U11378">
        <v>0</v>
      </c>
    </row>
    <row r="11379" spans="1:21" x14ac:dyDescent="0.25">
      <c r="A11379" t="s">
        <v>56</v>
      </c>
      <c r="B11379">
        <v>5025</v>
      </c>
      <c r="D11379">
        <v>0.92</v>
      </c>
      <c r="E11379">
        <v>0.92</v>
      </c>
      <c r="F11379">
        <v>0.92</v>
      </c>
      <c r="I11379">
        <v>0.92</v>
      </c>
      <c r="J11379">
        <v>0.92</v>
      </c>
      <c r="K11379">
        <v>0.92</v>
      </c>
      <c r="N11379">
        <v>0.92</v>
      </c>
      <c r="O11379">
        <v>0.92</v>
      </c>
      <c r="P11379">
        <v>0.92</v>
      </c>
      <c r="S11379">
        <v>0.92</v>
      </c>
      <c r="T11379">
        <v>0.92</v>
      </c>
      <c r="U11379">
        <v>0.92</v>
      </c>
    </row>
    <row r="11380" spans="1:21" x14ac:dyDescent="0.25">
      <c r="A11380" t="s">
        <v>57</v>
      </c>
      <c r="B11380">
        <v>5025</v>
      </c>
      <c r="D11380">
        <v>100</v>
      </c>
      <c r="E11380">
        <v>100</v>
      </c>
      <c r="F11380">
        <v>100</v>
      </c>
      <c r="I11380">
        <v>100</v>
      </c>
      <c r="J11380">
        <v>100</v>
      </c>
      <c r="K11380">
        <v>100</v>
      </c>
      <c r="N11380">
        <v>100</v>
      </c>
      <c r="O11380">
        <v>100</v>
      </c>
      <c r="P11380">
        <v>100</v>
      </c>
      <c r="S11380">
        <v>100</v>
      </c>
      <c r="T11380">
        <v>100</v>
      </c>
      <c r="U11380">
        <v>100</v>
      </c>
    </row>
    <row r="11381" spans="1:21" x14ac:dyDescent="0.25">
      <c r="A11381" t="s">
        <v>58</v>
      </c>
      <c r="B11381">
        <v>5025</v>
      </c>
      <c r="D11381">
        <v>2</v>
      </c>
      <c r="E11381">
        <v>2</v>
      </c>
      <c r="F11381">
        <v>2</v>
      </c>
      <c r="I11381">
        <v>2</v>
      </c>
      <c r="J11381">
        <v>2</v>
      </c>
      <c r="K11381">
        <v>2</v>
      </c>
      <c r="N11381">
        <v>2</v>
      </c>
      <c r="O11381">
        <v>2</v>
      </c>
      <c r="P11381">
        <v>2</v>
      </c>
      <c r="S11381">
        <v>2</v>
      </c>
      <c r="T11381">
        <v>2</v>
      </c>
      <c r="U11381">
        <v>2</v>
      </c>
    </row>
    <row r="11382" spans="1:21" x14ac:dyDescent="0.25">
      <c r="A11382" t="s">
        <v>59</v>
      </c>
      <c r="B11382">
        <v>5025</v>
      </c>
      <c r="D11382">
        <v>0</v>
      </c>
      <c r="E11382">
        <v>0</v>
      </c>
      <c r="F11382">
        <v>0</v>
      </c>
      <c r="I11382">
        <v>0</v>
      </c>
      <c r="J11382">
        <v>0</v>
      </c>
      <c r="K11382">
        <v>0</v>
      </c>
      <c r="N11382">
        <v>0</v>
      </c>
      <c r="O11382">
        <v>0</v>
      </c>
      <c r="P11382">
        <v>0</v>
      </c>
      <c r="S11382">
        <v>0</v>
      </c>
      <c r="T11382">
        <v>0</v>
      </c>
      <c r="U11382">
        <v>0</v>
      </c>
    </row>
    <row r="11383" spans="1:21" x14ac:dyDescent="0.25">
      <c r="A11383" t="s">
        <v>698</v>
      </c>
      <c r="B11383">
        <v>5025</v>
      </c>
      <c r="E11383">
        <v>0</v>
      </c>
      <c r="J11383">
        <v>0</v>
      </c>
      <c r="O11383">
        <v>0</v>
      </c>
      <c r="T11383">
        <v>0</v>
      </c>
    </row>
    <row r="11384" spans="1:21" x14ac:dyDescent="0.25">
      <c r="A11384" t="s">
        <v>677</v>
      </c>
      <c r="B11384">
        <v>5025</v>
      </c>
      <c r="E11384">
        <v>1198</v>
      </c>
      <c r="J11384">
        <v>1487</v>
      </c>
      <c r="O11384">
        <v>625</v>
      </c>
      <c r="T11384">
        <v>452</v>
      </c>
    </row>
    <row r="11385" spans="1:21" x14ac:dyDescent="0.25">
      <c r="A11385" t="s">
        <v>78</v>
      </c>
      <c r="B11385">
        <v>5025</v>
      </c>
      <c r="E11385">
        <v>32.700000000000003</v>
      </c>
      <c r="J11385">
        <v>40.6</v>
      </c>
      <c r="O11385">
        <v>14.2</v>
      </c>
      <c r="T11385">
        <v>10.3</v>
      </c>
    </row>
    <row r="11386" spans="1:21" x14ac:dyDescent="0.25">
      <c r="A11386" t="s">
        <v>699</v>
      </c>
      <c r="B11386">
        <v>5025</v>
      </c>
      <c r="F11386">
        <v>0</v>
      </c>
      <c r="K11386">
        <v>0</v>
      </c>
      <c r="P11386">
        <v>0</v>
      </c>
      <c r="U11386">
        <v>0</v>
      </c>
    </row>
    <row r="11387" spans="1:21" x14ac:dyDescent="0.25">
      <c r="A11387" t="s">
        <v>700</v>
      </c>
      <c r="B11387">
        <v>5025</v>
      </c>
      <c r="D11387">
        <v>0</v>
      </c>
      <c r="E11387">
        <v>0</v>
      </c>
      <c r="F11387">
        <v>1</v>
      </c>
      <c r="I11387">
        <v>0</v>
      </c>
      <c r="J11387">
        <v>0</v>
      </c>
      <c r="K11387">
        <v>1</v>
      </c>
      <c r="N11387">
        <v>0</v>
      </c>
      <c r="O11387">
        <v>0</v>
      </c>
      <c r="P11387">
        <v>1</v>
      </c>
      <c r="S11387">
        <v>0</v>
      </c>
      <c r="T11387">
        <v>0</v>
      </c>
      <c r="U11387">
        <v>1</v>
      </c>
    </row>
    <row r="11388" spans="1:21" x14ac:dyDescent="0.25">
      <c r="A11388" t="s">
        <v>701</v>
      </c>
      <c r="B11388">
        <v>5025</v>
      </c>
      <c r="D11388">
        <v>0</v>
      </c>
      <c r="E11388">
        <v>0</v>
      </c>
      <c r="F11388">
        <v>0</v>
      </c>
      <c r="I11388">
        <v>0</v>
      </c>
      <c r="J11388">
        <v>0</v>
      </c>
      <c r="K11388">
        <v>0</v>
      </c>
      <c r="N11388">
        <v>0</v>
      </c>
      <c r="O11388">
        <v>0</v>
      </c>
      <c r="P11388">
        <v>0</v>
      </c>
      <c r="S11388">
        <v>0</v>
      </c>
      <c r="T11388">
        <v>0</v>
      </c>
      <c r="U11388">
        <v>0</v>
      </c>
    </row>
    <row r="11389" spans="1:21" x14ac:dyDescent="0.25">
      <c r="A11389" t="s">
        <v>52</v>
      </c>
      <c r="B11389">
        <v>5025</v>
      </c>
      <c r="D11389">
        <v>1</v>
      </c>
      <c r="E11389">
        <v>1</v>
      </c>
      <c r="F11389">
        <v>1</v>
      </c>
      <c r="I11389">
        <v>1</v>
      </c>
      <c r="J11389">
        <v>1</v>
      </c>
      <c r="K11389">
        <v>1</v>
      </c>
      <c r="N11389">
        <v>1</v>
      </c>
      <c r="O11389">
        <v>1</v>
      </c>
      <c r="P11389">
        <v>1</v>
      </c>
      <c r="S11389">
        <v>1</v>
      </c>
      <c r="T11389">
        <v>1</v>
      </c>
      <c r="U11389">
        <v>1</v>
      </c>
    </row>
    <row r="11390" spans="1:21" x14ac:dyDescent="0.25">
      <c r="A11390" t="s">
        <v>702</v>
      </c>
      <c r="B11390">
        <v>5025</v>
      </c>
      <c r="D11390">
        <v>15</v>
      </c>
      <c r="E11390">
        <v>60</v>
      </c>
      <c r="F11390">
        <v>9</v>
      </c>
      <c r="I11390">
        <v>15</v>
      </c>
      <c r="J11390">
        <v>60</v>
      </c>
      <c r="K11390">
        <v>9</v>
      </c>
      <c r="N11390">
        <v>15</v>
      </c>
      <c r="O11390">
        <v>60</v>
      </c>
      <c r="P11390">
        <v>9</v>
      </c>
      <c r="S11390">
        <v>15</v>
      </c>
      <c r="T11390">
        <v>60</v>
      </c>
      <c r="U11390">
        <v>9</v>
      </c>
    </row>
    <row r="11391" spans="1:21" x14ac:dyDescent="0.25">
      <c r="A11391" t="s">
        <v>43</v>
      </c>
      <c r="B11391">
        <v>5025</v>
      </c>
      <c r="D11391">
        <v>80</v>
      </c>
      <c r="E11391">
        <v>0</v>
      </c>
      <c r="I11391">
        <v>80</v>
      </c>
      <c r="J11391">
        <v>0</v>
      </c>
      <c r="N11391">
        <v>80</v>
      </c>
      <c r="O11391">
        <v>20</v>
      </c>
      <c r="P11391">
        <v>26</v>
      </c>
      <c r="S11391">
        <v>60</v>
      </c>
      <c r="T11391">
        <v>20</v>
      </c>
    </row>
    <row r="11392" spans="1:21" x14ac:dyDescent="0.25">
      <c r="A11392" t="s">
        <v>44</v>
      </c>
      <c r="B11392">
        <v>5025</v>
      </c>
      <c r="D11392">
        <v>50</v>
      </c>
      <c r="E11392">
        <v>0</v>
      </c>
      <c r="I11392">
        <v>50</v>
      </c>
      <c r="J11392">
        <v>0</v>
      </c>
      <c r="N11392">
        <v>50</v>
      </c>
      <c r="O11392">
        <v>0</v>
      </c>
      <c r="P11392">
        <v>20</v>
      </c>
      <c r="S11392">
        <v>40</v>
      </c>
      <c r="T11392">
        <v>0</v>
      </c>
    </row>
    <row r="11393" spans="1:20" x14ac:dyDescent="0.25">
      <c r="A11393" t="s">
        <v>47</v>
      </c>
      <c r="B11393">
        <v>5025</v>
      </c>
      <c r="D11393">
        <v>7</v>
      </c>
      <c r="E11393">
        <v>4</v>
      </c>
      <c r="I11393">
        <v>3</v>
      </c>
      <c r="J11393">
        <v>8</v>
      </c>
      <c r="N11393">
        <v>1</v>
      </c>
      <c r="O11393">
        <v>6</v>
      </c>
      <c r="P11393">
        <v>6</v>
      </c>
      <c r="S11393">
        <v>2</v>
      </c>
      <c r="T11393">
        <v>2</v>
      </c>
    </row>
    <row r="11394" spans="1:20" x14ac:dyDescent="0.25">
      <c r="A11394" t="s">
        <v>703</v>
      </c>
      <c r="B11394">
        <v>5025</v>
      </c>
      <c r="D11394">
        <v>0</v>
      </c>
      <c r="E11394">
        <v>0</v>
      </c>
      <c r="I11394">
        <v>0</v>
      </c>
      <c r="J11394">
        <v>0</v>
      </c>
      <c r="N11394">
        <v>0</v>
      </c>
      <c r="O11394">
        <v>0</v>
      </c>
      <c r="P11394">
        <v>0</v>
      </c>
      <c r="S11394">
        <v>0</v>
      </c>
      <c r="T11394">
        <v>0</v>
      </c>
    </row>
    <row r="11395" spans="1:20" x14ac:dyDescent="0.25">
      <c r="A11395" t="s">
        <v>704</v>
      </c>
      <c r="B11395">
        <v>5025</v>
      </c>
      <c r="D11395">
        <v>0</v>
      </c>
      <c r="E11395">
        <v>0</v>
      </c>
      <c r="I11395">
        <v>0</v>
      </c>
      <c r="J11395">
        <v>0</v>
      </c>
      <c r="N11395">
        <v>0</v>
      </c>
      <c r="O11395">
        <v>0</v>
      </c>
      <c r="P11395">
        <v>0</v>
      </c>
      <c r="S11395">
        <v>0</v>
      </c>
      <c r="T11395">
        <v>0</v>
      </c>
    </row>
    <row r="11396" spans="1:20" x14ac:dyDescent="0.25">
      <c r="A11396" t="s">
        <v>705</v>
      </c>
      <c r="B11396">
        <v>5025</v>
      </c>
      <c r="D11396">
        <v>0</v>
      </c>
      <c r="E11396">
        <v>0</v>
      </c>
      <c r="I11396">
        <v>0</v>
      </c>
      <c r="J11396">
        <v>0</v>
      </c>
      <c r="N11396">
        <v>0</v>
      </c>
      <c r="O11396">
        <v>0</v>
      </c>
      <c r="P11396">
        <v>0</v>
      </c>
      <c r="S11396">
        <v>0</v>
      </c>
      <c r="T11396">
        <v>0</v>
      </c>
    </row>
    <row r="11397" spans="1:20" x14ac:dyDescent="0.25">
      <c r="A11397" t="s">
        <v>706</v>
      </c>
      <c r="B11397">
        <v>5025</v>
      </c>
      <c r="D11397">
        <v>0</v>
      </c>
      <c r="E11397">
        <v>0</v>
      </c>
      <c r="I11397">
        <v>0</v>
      </c>
      <c r="J11397">
        <v>0</v>
      </c>
      <c r="N11397">
        <v>0</v>
      </c>
      <c r="O11397">
        <v>0</v>
      </c>
      <c r="P11397">
        <v>0</v>
      </c>
      <c r="S11397">
        <v>0</v>
      </c>
      <c r="T11397">
        <v>0</v>
      </c>
    </row>
    <row r="11398" spans="1:20" x14ac:dyDescent="0.25">
      <c r="A11398" t="s">
        <v>707</v>
      </c>
      <c r="B11398">
        <v>5025</v>
      </c>
      <c r="D11398">
        <v>2</v>
      </c>
      <c r="E11398">
        <v>0</v>
      </c>
      <c r="I11398">
        <v>1</v>
      </c>
      <c r="J11398">
        <v>0</v>
      </c>
      <c r="N11398">
        <v>2</v>
      </c>
      <c r="O11398">
        <v>1</v>
      </c>
      <c r="P11398">
        <v>1</v>
      </c>
      <c r="S11398">
        <v>1</v>
      </c>
      <c r="T11398">
        <v>1</v>
      </c>
    </row>
    <row r="11399" spans="1:20" x14ac:dyDescent="0.25">
      <c r="A11399" t="s">
        <v>708</v>
      </c>
      <c r="B11399">
        <v>5025</v>
      </c>
      <c r="D11399">
        <v>5</v>
      </c>
      <c r="I11399">
        <v>50</v>
      </c>
      <c r="N11399">
        <v>5</v>
      </c>
      <c r="O11399">
        <v>0</v>
      </c>
      <c r="P11399">
        <v>20</v>
      </c>
      <c r="S11399">
        <v>40</v>
      </c>
      <c r="T11399">
        <v>0</v>
      </c>
    </row>
    <row r="11400" spans="1:20" x14ac:dyDescent="0.25">
      <c r="A11400" t="s">
        <v>709</v>
      </c>
      <c r="B11400">
        <v>5025</v>
      </c>
      <c r="D11400">
        <v>40</v>
      </c>
      <c r="I11400">
        <v>30</v>
      </c>
      <c r="N11400">
        <v>40</v>
      </c>
      <c r="O11400">
        <v>20</v>
      </c>
      <c r="P11400">
        <v>6</v>
      </c>
      <c r="S11400">
        <v>20</v>
      </c>
      <c r="T11400">
        <v>20</v>
      </c>
    </row>
    <row r="11401" spans="1:20" x14ac:dyDescent="0.25">
      <c r="A11401" t="s">
        <v>710</v>
      </c>
      <c r="B11401">
        <v>5025</v>
      </c>
      <c r="D11401">
        <v>1</v>
      </c>
      <c r="I11401">
        <v>3</v>
      </c>
      <c r="N11401">
        <v>1</v>
      </c>
      <c r="O11401">
        <v>3</v>
      </c>
      <c r="P11401">
        <v>3</v>
      </c>
      <c r="S11401">
        <v>3</v>
      </c>
      <c r="T11401">
        <v>3</v>
      </c>
    </row>
    <row r="11402" spans="1:20" x14ac:dyDescent="0.25">
      <c r="A11402" t="s">
        <v>711</v>
      </c>
      <c r="B11402">
        <v>5025</v>
      </c>
      <c r="D11402">
        <v>0</v>
      </c>
      <c r="I11402">
        <v>0</v>
      </c>
      <c r="N11402">
        <v>0</v>
      </c>
      <c r="O11402">
        <v>0</v>
      </c>
      <c r="P11402">
        <v>0</v>
      </c>
      <c r="S11402">
        <v>0</v>
      </c>
      <c r="T11402">
        <v>0</v>
      </c>
    </row>
    <row r="11403" spans="1:20" x14ac:dyDescent="0.25">
      <c r="A11403" t="s">
        <v>712</v>
      </c>
      <c r="B11403">
        <v>5025</v>
      </c>
      <c r="D11403">
        <v>0</v>
      </c>
      <c r="I11403">
        <v>0</v>
      </c>
      <c r="N11403">
        <v>0</v>
      </c>
      <c r="O11403">
        <v>0</v>
      </c>
      <c r="P11403">
        <v>0</v>
      </c>
      <c r="S11403">
        <v>0</v>
      </c>
      <c r="T11403">
        <v>0</v>
      </c>
    </row>
    <row r="11404" spans="1:20" x14ac:dyDescent="0.25">
      <c r="A11404" t="s">
        <v>713</v>
      </c>
      <c r="B11404">
        <v>5025</v>
      </c>
      <c r="D11404">
        <v>0</v>
      </c>
      <c r="I11404">
        <v>0</v>
      </c>
      <c r="N11404">
        <v>0</v>
      </c>
      <c r="O11404">
        <v>0</v>
      </c>
      <c r="P11404">
        <v>0</v>
      </c>
      <c r="S11404">
        <v>0</v>
      </c>
      <c r="T11404">
        <v>0</v>
      </c>
    </row>
    <row r="11405" spans="1:20" x14ac:dyDescent="0.25">
      <c r="A11405" t="s">
        <v>714</v>
      </c>
      <c r="B11405">
        <v>5025</v>
      </c>
      <c r="D11405">
        <v>50</v>
      </c>
      <c r="N11405">
        <v>50</v>
      </c>
    </row>
    <row r="11406" spans="1:20" x14ac:dyDescent="0.25">
      <c r="A11406" t="s">
        <v>715</v>
      </c>
      <c r="B11406">
        <v>5025</v>
      </c>
      <c r="D11406">
        <v>30</v>
      </c>
      <c r="N11406">
        <v>30</v>
      </c>
    </row>
    <row r="11407" spans="1:20" x14ac:dyDescent="0.25">
      <c r="A11407" t="s">
        <v>716</v>
      </c>
      <c r="B11407">
        <v>5025</v>
      </c>
      <c r="D11407">
        <v>3</v>
      </c>
      <c r="N11407">
        <v>3</v>
      </c>
    </row>
    <row r="11408" spans="1:20" x14ac:dyDescent="0.25">
      <c r="A11408" t="s">
        <v>717</v>
      </c>
      <c r="B11408">
        <v>5025</v>
      </c>
      <c r="D11408">
        <v>0</v>
      </c>
      <c r="N11408">
        <v>0</v>
      </c>
    </row>
    <row r="11409" spans="1:21" x14ac:dyDescent="0.25">
      <c r="A11409" t="s">
        <v>718</v>
      </c>
      <c r="B11409">
        <v>5025</v>
      </c>
      <c r="E11409">
        <v>0</v>
      </c>
      <c r="J11409">
        <v>0</v>
      </c>
      <c r="O11409">
        <v>0</v>
      </c>
      <c r="T11409">
        <v>0</v>
      </c>
    </row>
    <row r="11410" spans="1:21" x14ac:dyDescent="0.25">
      <c r="A11410" t="s">
        <v>405</v>
      </c>
      <c r="B11410">
        <v>5025</v>
      </c>
      <c r="E11410">
        <v>0</v>
      </c>
    </row>
    <row r="11411" spans="1:21" x14ac:dyDescent="0.25">
      <c r="A11411" t="s">
        <v>719</v>
      </c>
      <c r="B11411">
        <v>5025</v>
      </c>
      <c r="D11411">
        <v>0</v>
      </c>
      <c r="E11411">
        <v>0</v>
      </c>
      <c r="F11411">
        <v>0</v>
      </c>
      <c r="I11411">
        <v>0</v>
      </c>
      <c r="J11411">
        <v>0</v>
      </c>
      <c r="K11411">
        <v>0</v>
      </c>
      <c r="N11411">
        <v>0</v>
      </c>
      <c r="O11411">
        <v>0</v>
      </c>
      <c r="P11411">
        <v>0</v>
      </c>
      <c r="S11411">
        <v>0</v>
      </c>
      <c r="T11411">
        <v>0</v>
      </c>
      <c r="U11411">
        <v>0</v>
      </c>
    </row>
    <row r="11412" spans="1:21" x14ac:dyDescent="0.25">
      <c r="A11412" t="s">
        <v>34</v>
      </c>
      <c r="B11412">
        <v>5050</v>
      </c>
      <c r="D11412">
        <v>5025</v>
      </c>
      <c r="E11412">
        <v>5025</v>
      </c>
      <c r="F11412">
        <v>5025</v>
      </c>
      <c r="I11412">
        <v>5063</v>
      </c>
      <c r="J11412">
        <v>5063</v>
      </c>
      <c r="K11412">
        <v>5063</v>
      </c>
      <c r="N11412">
        <v>5052</v>
      </c>
      <c r="O11412">
        <v>5052</v>
      </c>
      <c r="P11412">
        <v>5052</v>
      </c>
      <c r="S11412">
        <v>191</v>
      </c>
      <c r="T11412">
        <v>191</v>
      </c>
      <c r="U11412">
        <v>191</v>
      </c>
    </row>
    <row r="11413" spans="1:21" x14ac:dyDescent="0.25">
      <c r="A11413" t="s">
        <v>35</v>
      </c>
      <c r="B11413">
        <v>5050</v>
      </c>
      <c r="D11413">
        <v>5052</v>
      </c>
      <c r="E11413">
        <v>5063</v>
      </c>
      <c r="F11413">
        <v>191</v>
      </c>
      <c r="I11413">
        <v>191</v>
      </c>
      <c r="J11413">
        <v>5025</v>
      </c>
      <c r="K11413">
        <v>5052</v>
      </c>
      <c r="N11413">
        <v>5063</v>
      </c>
      <c r="O11413">
        <v>191</v>
      </c>
      <c r="P11413">
        <v>5025</v>
      </c>
      <c r="S11413">
        <v>5025</v>
      </c>
      <c r="T11413">
        <v>5052</v>
      </c>
      <c r="U11413">
        <v>5063</v>
      </c>
    </row>
    <row r="11414" spans="1:21" x14ac:dyDescent="0.25">
      <c r="A11414" t="s">
        <v>36</v>
      </c>
      <c r="B11414">
        <v>5050</v>
      </c>
      <c r="D11414">
        <v>2</v>
      </c>
      <c r="E11414">
        <v>2</v>
      </c>
      <c r="F11414">
        <v>0</v>
      </c>
      <c r="I11414">
        <v>1</v>
      </c>
      <c r="J11414">
        <v>2</v>
      </c>
      <c r="K11414">
        <v>2</v>
      </c>
      <c r="N11414">
        <v>2</v>
      </c>
      <c r="O11414">
        <v>0</v>
      </c>
      <c r="P11414">
        <v>2</v>
      </c>
      <c r="S11414">
        <v>1</v>
      </c>
      <c r="T11414">
        <v>0</v>
      </c>
      <c r="U11414">
        <v>1</v>
      </c>
    </row>
    <row r="11415" spans="1:21" x14ac:dyDescent="0.25">
      <c r="A11415" t="s">
        <v>37</v>
      </c>
      <c r="B11415">
        <v>5050</v>
      </c>
      <c r="D11415">
        <v>0</v>
      </c>
      <c r="E11415">
        <v>2</v>
      </c>
      <c r="I11415">
        <v>0</v>
      </c>
      <c r="J11415">
        <v>0</v>
      </c>
      <c r="N11415">
        <v>0</v>
      </c>
      <c r="O11415">
        <v>0</v>
      </c>
      <c r="S11415">
        <v>0</v>
      </c>
      <c r="T11415">
        <v>0</v>
      </c>
    </row>
    <row r="11416" spans="1:21" x14ac:dyDescent="0.25">
      <c r="A11416" t="s">
        <v>38</v>
      </c>
      <c r="B11416">
        <v>5050</v>
      </c>
      <c r="D11416">
        <v>12</v>
      </c>
      <c r="E11416">
        <v>12</v>
      </c>
      <c r="F11416">
        <v>12</v>
      </c>
      <c r="I11416">
        <v>12</v>
      </c>
      <c r="J11416">
        <v>12</v>
      </c>
      <c r="K11416">
        <v>12</v>
      </c>
      <c r="N11416">
        <v>12</v>
      </c>
      <c r="O11416">
        <v>12</v>
      </c>
      <c r="P11416">
        <v>12</v>
      </c>
      <c r="S11416">
        <v>12</v>
      </c>
      <c r="T11416">
        <v>12</v>
      </c>
      <c r="U11416">
        <v>12</v>
      </c>
    </row>
    <row r="11417" spans="1:21" x14ac:dyDescent="0.25">
      <c r="A11417" t="s">
        <v>39</v>
      </c>
      <c r="B11417">
        <v>5050</v>
      </c>
      <c r="D11417">
        <v>300</v>
      </c>
      <c r="I11417">
        <v>250</v>
      </c>
      <c r="K11417">
        <v>250</v>
      </c>
      <c r="N11417">
        <v>225</v>
      </c>
      <c r="P11417">
        <v>220</v>
      </c>
      <c r="S11417">
        <v>90</v>
      </c>
      <c r="U11417">
        <v>90</v>
      </c>
    </row>
    <row r="11418" spans="1:21" x14ac:dyDescent="0.25">
      <c r="A11418" t="s">
        <v>694</v>
      </c>
      <c r="B11418">
        <v>5050</v>
      </c>
      <c r="D11418">
        <v>100</v>
      </c>
      <c r="I11418">
        <v>100</v>
      </c>
      <c r="K11418">
        <v>100</v>
      </c>
      <c r="N11418">
        <v>100</v>
      </c>
      <c r="P11418">
        <v>100</v>
      </c>
      <c r="S11418">
        <v>100</v>
      </c>
      <c r="U11418">
        <v>100</v>
      </c>
    </row>
    <row r="11419" spans="1:21" x14ac:dyDescent="0.25">
      <c r="A11419" t="s">
        <v>40</v>
      </c>
      <c r="B11419">
        <v>5050</v>
      </c>
      <c r="D11419">
        <v>2</v>
      </c>
      <c r="I11419">
        <v>1</v>
      </c>
      <c r="K11419">
        <v>1</v>
      </c>
      <c r="N11419">
        <v>1</v>
      </c>
      <c r="P11419">
        <v>1</v>
      </c>
      <c r="S11419">
        <v>1</v>
      </c>
      <c r="U11419">
        <v>0</v>
      </c>
    </row>
    <row r="11420" spans="1:21" x14ac:dyDescent="0.25">
      <c r="A11420" t="s">
        <v>41</v>
      </c>
      <c r="B11420">
        <v>5050</v>
      </c>
    </row>
    <row r="11421" spans="1:21" x14ac:dyDescent="0.25">
      <c r="A11421" t="s">
        <v>42</v>
      </c>
      <c r="B11421">
        <v>5050</v>
      </c>
      <c r="E11421">
        <v>25</v>
      </c>
      <c r="J11421">
        <v>25</v>
      </c>
      <c r="O11421">
        <v>25</v>
      </c>
      <c r="T11421">
        <v>25</v>
      </c>
    </row>
    <row r="11422" spans="1:21" x14ac:dyDescent="0.25">
      <c r="A11422" t="s">
        <v>45</v>
      </c>
      <c r="B11422">
        <v>5050</v>
      </c>
      <c r="D11422">
        <v>7</v>
      </c>
      <c r="E11422">
        <v>4</v>
      </c>
      <c r="I11422">
        <v>3</v>
      </c>
      <c r="J11422">
        <v>8</v>
      </c>
      <c r="K11422">
        <v>1</v>
      </c>
      <c r="N11422">
        <v>1</v>
      </c>
      <c r="P11422">
        <v>1</v>
      </c>
      <c r="S11422">
        <v>2</v>
      </c>
      <c r="U11422">
        <v>2</v>
      </c>
    </row>
    <row r="11423" spans="1:21" x14ac:dyDescent="0.25">
      <c r="A11423" t="s">
        <v>740</v>
      </c>
      <c r="B11423">
        <v>5050</v>
      </c>
      <c r="K11423">
        <v>8</v>
      </c>
      <c r="P11423">
        <v>7</v>
      </c>
    </row>
    <row r="11424" spans="1:21" x14ac:dyDescent="0.25">
      <c r="A11424" t="s">
        <v>49</v>
      </c>
      <c r="B11424">
        <v>5050</v>
      </c>
      <c r="D11424">
        <v>6.8</v>
      </c>
      <c r="E11424">
        <v>6</v>
      </c>
      <c r="F11424">
        <v>4</v>
      </c>
      <c r="I11424">
        <v>5.8</v>
      </c>
      <c r="J11424">
        <v>6</v>
      </c>
      <c r="K11424">
        <v>7</v>
      </c>
      <c r="N11424">
        <v>7</v>
      </c>
      <c r="O11424">
        <v>4</v>
      </c>
      <c r="P11424">
        <v>7</v>
      </c>
      <c r="S11424">
        <v>4</v>
      </c>
      <c r="T11424">
        <v>4</v>
      </c>
      <c r="U11424">
        <v>4</v>
      </c>
    </row>
    <row r="11425" spans="1:21" x14ac:dyDescent="0.25">
      <c r="A11425" t="s">
        <v>695</v>
      </c>
      <c r="B11425">
        <v>5050</v>
      </c>
      <c r="D11425">
        <v>0</v>
      </c>
      <c r="E11425">
        <v>0</v>
      </c>
      <c r="F11425">
        <v>0</v>
      </c>
      <c r="I11425">
        <v>0</v>
      </c>
      <c r="J11425">
        <v>0</v>
      </c>
      <c r="K11425">
        <v>0</v>
      </c>
      <c r="N11425">
        <v>0</v>
      </c>
      <c r="O11425">
        <v>0</v>
      </c>
      <c r="P11425">
        <v>0</v>
      </c>
      <c r="S11425">
        <v>0</v>
      </c>
      <c r="T11425">
        <v>0</v>
      </c>
      <c r="U11425">
        <v>0</v>
      </c>
    </row>
    <row r="11426" spans="1:21" x14ac:dyDescent="0.25">
      <c r="A11426" t="s">
        <v>48</v>
      </c>
      <c r="B11426">
        <v>5050</v>
      </c>
      <c r="D11426">
        <v>1900</v>
      </c>
      <c r="E11426">
        <v>1900</v>
      </c>
      <c r="F11426">
        <v>1900</v>
      </c>
      <c r="I11426">
        <v>1900</v>
      </c>
      <c r="J11426">
        <v>1900</v>
      </c>
      <c r="K11426">
        <v>1900</v>
      </c>
      <c r="N11426">
        <v>1900</v>
      </c>
      <c r="O11426">
        <v>1900</v>
      </c>
      <c r="P11426">
        <v>1900</v>
      </c>
      <c r="S11426">
        <v>1900</v>
      </c>
      <c r="T11426">
        <v>1900</v>
      </c>
      <c r="U11426">
        <v>1900</v>
      </c>
    </row>
    <row r="11427" spans="1:21" x14ac:dyDescent="0.25">
      <c r="A11427" t="s">
        <v>696</v>
      </c>
      <c r="B11427">
        <v>5050</v>
      </c>
      <c r="D11427">
        <v>3433</v>
      </c>
      <c r="E11427">
        <v>3479</v>
      </c>
      <c r="F11427">
        <v>0</v>
      </c>
      <c r="I11427">
        <v>1770</v>
      </c>
      <c r="J11427">
        <v>3539</v>
      </c>
      <c r="K11427">
        <v>2787</v>
      </c>
      <c r="N11427">
        <v>3433</v>
      </c>
      <c r="O11427">
        <v>0</v>
      </c>
      <c r="P11427">
        <v>2787</v>
      </c>
      <c r="S11427">
        <v>1770</v>
      </c>
      <c r="T11427">
        <v>0</v>
      </c>
      <c r="U11427">
        <v>1583</v>
      </c>
    </row>
    <row r="11428" spans="1:21" x14ac:dyDescent="0.25">
      <c r="A11428" t="s">
        <v>50</v>
      </c>
      <c r="B11428">
        <v>5050</v>
      </c>
      <c r="D11428">
        <v>3433</v>
      </c>
      <c r="E11428">
        <v>3479</v>
      </c>
      <c r="F11428">
        <v>0</v>
      </c>
      <c r="I11428">
        <v>1770</v>
      </c>
      <c r="J11428">
        <v>3539</v>
      </c>
      <c r="K11428">
        <v>2787</v>
      </c>
      <c r="N11428">
        <v>3433</v>
      </c>
      <c r="O11428">
        <v>0</v>
      </c>
      <c r="P11428">
        <v>2787</v>
      </c>
      <c r="S11428">
        <v>1770</v>
      </c>
      <c r="T11428">
        <v>0</v>
      </c>
      <c r="U11428">
        <v>1583</v>
      </c>
    </row>
    <row r="11429" spans="1:21" x14ac:dyDescent="0.25">
      <c r="A11429" t="s">
        <v>697</v>
      </c>
      <c r="B11429">
        <v>5050</v>
      </c>
      <c r="D11429">
        <v>1</v>
      </c>
      <c r="E11429">
        <v>1</v>
      </c>
      <c r="F11429">
        <v>1</v>
      </c>
      <c r="I11429">
        <v>1</v>
      </c>
      <c r="J11429">
        <v>1</v>
      </c>
      <c r="K11429">
        <v>1</v>
      </c>
      <c r="N11429">
        <v>1</v>
      </c>
      <c r="O11429">
        <v>1</v>
      </c>
      <c r="P11429">
        <v>1</v>
      </c>
      <c r="S11429">
        <v>1</v>
      </c>
      <c r="T11429">
        <v>1</v>
      </c>
      <c r="U11429">
        <v>1</v>
      </c>
    </row>
    <row r="11430" spans="1:21" x14ac:dyDescent="0.25">
      <c r="A11430" t="s">
        <v>51</v>
      </c>
      <c r="B11430">
        <v>5050</v>
      </c>
      <c r="D11430">
        <v>0</v>
      </c>
      <c r="E11430">
        <v>13</v>
      </c>
      <c r="F11430">
        <v>0</v>
      </c>
      <c r="I11430">
        <v>0</v>
      </c>
      <c r="J11430">
        <v>0</v>
      </c>
      <c r="K11430">
        <v>109</v>
      </c>
      <c r="N11430">
        <v>0</v>
      </c>
      <c r="O11430">
        <v>0</v>
      </c>
      <c r="P11430">
        <v>158</v>
      </c>
      <c r="S11430">
        <v>0</v>
      </c>
      <c r="T11430">
        <v>0</v>
      </c>
      <c r="U11430">
        <v>194</v>
      </c>
    </row>
    <row r="11431" spans="1:21" x14ac:dyDescent="0.25">
      <c r="A11431" t="s">
        <v>53</v>
      </c>
      <c r="B11431">
        <v>5050</v>
      </c>
      <c r="D11431">
        <v>100</v>
      </c>
      <c r="E11431">
        <v>400</v>
      </c>
      <c r="F11431">
        <v>50</v>
      </c>
      <c r="I11431">
        <v>50</v>
      </c>
      <c r="J11431">
        <v>400</v>
      </c>
      <c r="K11431">
        <v>100</v>
      </c>
      <c r="N11431">
        <v>100</v>
      </c>
      <c r="O11431">
        <v>0</v>
      </c>
      <c r="P11431">
        <v>100</v>
      </c>
      <c r="S11431">
        <v>50</v>
      </c>
      <c r="T11431">
        <v>0</v>
      </c>
      <c r="U11431">
        <v>50</v>
      </c>
    </row>
    <row r="11432" spans="1:21" x14ac:dyDescent="0.25">
      <c r="A11432" t="s">
        <v>54</v>
      </c>
      <c r="B11432">
        <v>5050</v>
      </c>
      <c r="D11432">
        <v>0</v>
      </c>
      <c r="E11432">
        <v>0</v>
      </c>
      <c r="F11432">
        <v>0</v>
      </c>
      <c r="I11432">
        <v>0</v>
      </c>
      <c r="J11432">
        <v>0</v>
      </c>
      <c r="K11432">
        <v>0</v>
      </c>
      <c r="N11432">
        <v>0</v>
      </c>
      <c r="O11432">
        <v>0</v>
      </c>
      <c r="P11432">
        <v>0</v>
      </c>
      <c r="S11432">
        <v>0</v>
      </c>
      <c r="T11432">
        <v>0</v>
      </c>
      <c r="U11432">
        <v>0</v>
      </c>
    </row>
    <row r="11433" spans="1:21" x14ac:dyDescent="0.25">
      <c r="A11433" t="s">
        <v>55</v>
      </c>
      <c r="B11433">
        <v>5050</v>
      </c>
      <c r="D11433">
        <v>0</v>
      </c>
      <c r="E11433">
        <v>0</v>
      </c>
      <c r="F11433">
        <v>0</v>
      </c>
      <c r="I11433">
        <v>0</v>
      </c>
      <c r="J11433">
        <v>0</v>
      </c>
      <c r="K11433">
        <v>0</v>
      </c>
      <c r="N11433">
        <v>0</v>
      </c>
      <c r="O11433">
        <v>0</v>
      </c>
      <c r="P11433">
        <v>0</v>
      </c>
      <c r="S11433">
        <v>0</v>
      </c>
      <c r="T11433">
        <v>0</v>
      </c>
      <c r="U11433">
        <v>0</v>
      </c>
    </row>
    <row r="11434" spans="1:21" x14ac:dyDescent="0.25">
      <c r="A11434" t="s">
        <v>56</v>
      </c>
      <c r="B11434">
        <v>5050</v>
      </c>
      <c r="D11434">
        <v>0.92</v>
      </c>
      <c r="E11434">
        <v>0.92</v>
      </c>
      <c r="F11434">
        <v>0.92</v>
      </c>
      <c r="I11434">
        <v>0.92</v>
      </c>
      <c r="J11434">
        <v>0.92</v>
      </c>
      <c r="K11434">
        <v>0.92</v>
      </c>
      <c r="N11434">
        <v>0.92</v>
      </c>
      <c r="O11434">
        <v>0.92</v>
      </c>
      <c r="P11434">
        <v>0.92</v>
      </c>
      <c r="S11434">
        <v>0.92</v>
      </c>
      <c r="T11434">
        <v>0.92</v>
      </c>
      <c r="U11434">
        <v>0.92</v>
      </c>
    </row>
    <row r="11435" spans="1:21" x14ac:dyDescent="0.25">
      <c r="A11435" t="s">
        <v>57</v>
      </c>
      <c r="B11435">
        <v>5050</v>
      </c>
      <c r="D11435">
        <v>100</v>
      </c>
      <c r="E11435">
        <v>100</v>
      </c>
      <c r="F11435">
        <v>100</v>
      </c>
      <c r="I11435">
        <v>100</v>
      </c>
      <c r="J11435">
        <v>100</v>
      </c>
      <c r="K11435">
        <v>100</v>
      </c>
      <c r="N11435">
        <v>100</v>
      </c>
      <c r="O11435">
        <v>100</v>
      </c>
      <c r="P11435">
        <v>100</v>
      </c>
      <c r="S11435">
        <v>100</v>
      </c>
      <c r="T11435">
        <v>100</v>
      </c>
      <c r="U11435">
        <v>100</v>
      </c>
    </row>
    <row r="11436" spans="1:21" x14ac:dyDescent="0.25">
      <c r="A11436" t="s">
        <v>58</v>
      </c>
      <c r="B11436">
        <v>5050</v>
      </c>
      <c r="D11436">
        <v>2</v>
      </c>
      <c r="E11436">
        <v>2</v>
      </c>
      <c r="F11436">
        <v>2</v>
      </c>
      <c r="I11436">
        <v>2</v>
      </c>
      <c r="J11436">
        <v>2</v>
      </c>
      <c r="K11436">
        <v>2</v>
      </c>
      <c r="N11436">
        <v>2</v>
      </c>
      <c r="O11436">
        <v>2</v>
      </c>
      <c r="P11436">
        <v>2</v>
      </c>
      <c r="S11436">
        <v>2</v>
      </c>
      <c r="T11436">
        <v>2</v>
      </c>
      <c r="U11436">
        <v>2</v>
      </c>
    </row>
    <row r="11437" spans="1:21" x14ac:dyDescent="0.25">
      <c r="A11437" t="s">
        <v>59</v>
      </c>
      <c r="B11437">
        <v>5050</v>
      </c>
      <c r="D11437">
        <v>0</v>
      </c>
      <c r="E11437">
        <v>0</v>
      </c>
      <c r="F11437">
        <v>0</v>
      </c>
      <c r="I11437">
        <v>0</v>
      </c>
      <c r="J11437">
        <v>0</v>
      </c>
      <c r="K11437">
        <v>0</v>
      </c>
      <c r="N11437">
        <v>0</v>
      </c>
      <c r="O11437">
        <v>0</v>
      </c>
      <c r="P11437">
        <v>0</v>
      </c>
      <c r="S11437">
        <v>0</v>
      </c>
      <c r="T11437">
        <v>0</v>
      </c>
      <c r="U11437">
        <v>0</v>
      </c>
    </row>
    <row r="11438" spans="1:21" x14ac:dyDescent="0.25">
      <c r="A11438" t="s">
        <v>698</v>
      </c>
      <c r="B11438">
        <v>5050</v>
      </c>
      <c r="E11438">
        <v>0</v>
      </c>
      <c r="J11438">
        <v>0</v>
      </c>
      <c r="O11438">
        <v>0</v>
      </c>
      <c r="T11438">
        <v>0</v>
      </c>
    </row>
    <row r="11439" spans="1:21" x14ac:dyDescent="0.25">
      <c r="A11439" t="s">
        <v>677</v>
      </c>
      <c r="B11439">
        <v>5050</v>
      </c>
      <c r="E11439">
        <v>1487</v>
      </c>
      <c r="J11439">
        <v>1002</v>
      </c>
      <c r="O11439">
        <v>631</v>
      </c>
      <c r="T11439">
        <v>1334</v>
      </c>
    </row>
    <row r="11440" spans="1:21" x14ac:dyDescent="0.25">
      <c r="A11440" t="s">
        <v>78</v>
      </c>
      <c r="B11440">
        <v>5050</v>
      </c>
      <c r="E11440">
        <v>40.6</v>
      </c>
      <c r="J11440">
        <v>27.3</v>
      </c>
      <c r="O11440">
        <v>17.2</v>
      </c>
      <c r="T11440">
        <v>36.4</v>
      </c>
    </row>
    <row r="11441" spans="1:21" x14ac:dyDescent="0.25">
      <c r="A11441" t="s">
        <v>699</v>
      </c>
      <c r="B11441">
        <v>5050</v>
      </c>
      <c r="F11441">
        <v>0</v>
      </c>
      <c r="K11441">
        <v>0</v>
      </c>
      <c r="P11441">
        <v>0</v>
      </c>
      <c r="U11441">
        <v>0</v>
      </c>
    </row>
    <row r="11442" spans="1:21" x14ac:dyDescent="0.25">
      <c r="A11442" t="s">
        <v>700</v>
      </c>
      <c r="B11442">
        <v>5050</v>
      </c>
      <c r="D11442">
        <v>0</v>
      </c>
      <c r="E11442">
        <v>0</v>
      </c>
      <c r="F11442">
        <v>1</v>
      </c>
      <c r="I11442">
        <v>0</v>
      </c>
      <c r="J11442">
        <v>0</v>
      </c>
      <c r="K11442">
        <v>1</v>
      </c>
      <c r="N11442">
        <v>0</v>
      </c>
      <c r="O11442">
        <v>0</v>
      </c>
      <c r="P11442">
        <v>1</v>
      </c>
      <c r="S11442">
        <v>0</v>
      </c>
      <c r="T11442">
        <v>0</v>
      </c>
      <c r="U11442">
        <v>1</v>
      </c>
    </row>
    <row r="11443" spans="1:21" x14ac:dyDescent="0.25">
      <c r="A11443" t="s">
        <v>701</v>
      </c>
      <c r="B11443">
        <v>5050</v>
      </c>
      <c r="D11443">
        <v>0</v>
      </c>
      <c r="E11443">
        <v>0</v>
      </c>
      <c r="F11443">
        <v>0</v>
      </c>
      <c r="I11443">
        <v>0</v>
      </c>
      <c r="J11443">
        <v>0</v>
      </c>
      <c r="K11443">
        <v>0</v>
      </c>
      <c r="N11443">
        <v>0</v>
      </c>
      <c r="O11443">
        <v>0</v>
      </c>
      <c r="P11443">
        <v>0</v>
      </c>
      <c r="S11443">
        <v>0</v>
      </c>
      <c r="T11443">
        <v>0</v>
      </c>
      <c r="U11443">
        <v>0</v>
      </c>
    </row>
    <row r="11444" spans="1:21" x14ac:dyDescent="0.25">
      <c r="A11444" t="s">
        <v>52</v>
      </c>
      <c r="B11444">
        <v>5050</v>
      </c>
      <c r="D11444">
        <v>1</v>
      </c>
      <c r="E11444">
        <v>1</v>
      </c>
      <c r="F11444">
        <v>1</v>
      </c>
      <c r="I11444">
        <v>1</v>
      </c>
      <c r="J11444">
        <v>1</v>
      </c>
      <c r="K11444">
        <v>1</v>
      </c>
      <c r="N11444">
        <v>1</v>
      </c>
      <c r="O11444">
        <v>1</v>
      </c>
      <c r="P11444">
        <v>1</v>
      </c>
      <c r="S11444">
        <v>1</v>
      </c>
      <c r="T11444">
        <v>1</v>
      </c>
      <c r="U11444">
        <v>1</v>
      </c>
    </row>
    <row r="11445" spans="1:21" x14ac:dyDescent="0.25">
      <c r="A11445" t="s">
        <v>702</v>
      </c>
      <c r="B11445">
        <v>5050</v>
      </c>
      <c r="D11445">
        <v>15</v>
      </c>
      <c r="E11445">
        <v>60</v>
      </c>
      <c r="F11445">
        <v>9</v>
      </c>
      <c r="I11445">
        <v>15</v>
      </c>
      <c r="J11445">
        <v>60</v>
      </c>
      <c r="K11445">
        <v>9</v>
      </c>
      <c r="N11445">
        <v>15</v>
      </c>
      <c r="O11445">
        <v>60</v>
      </c>
      <c r="P11445">
        <v>9</v>
      </c>
      <c r="S11445">
        <v>15</v>
      </c>
      <c r="T11445">
        <v>60</v>
      </c>
      <c r="U11445">
        <v>9</v>
      </c>
    </row>
    <row r="11446" spans="1:21" x14ac:dyDescent="0.25">
      <c r="A11446" t="s">
        <v>43</v>
      </c>
      <c r="B11446">
        <v>5050</v>
      </c>
      <c r="D11446">
        <v>50</v>
      </c>
      <c r="E11446">
        <v>50</v>
      </c>
      <c r="I11446">
        <v>50</v>
      </c>
      <c r="J11446">
        <v>50</v>
      </c>
      <c r="K11446">
        <v>50</v>
      </c>
      <c r="N11446">
        <v>50</v>
      </c>
      <c r="P11446">
        <v>50</v>
      </c>
      <c r="S11446">
        <v>50</v>
      </c>
      <c r="U11446">
        <v>50</v>
      </c>
    </row>
    <row r="11447" spans="1:21" x14ac:dyDescent="0.25">
      <c r="A11447" t="s">
        <v>44</v>
      </c>
      <c r="B11447">
        <v>5050</v>
      </c>
      <c r="D11447">
        <v>0</v>
      </c>
      <c r="E11447">
        <v>0</v>
      </c>
      <c r="I11447">
        <v>0</v>
      </c>
      <c r="J11447">
        <v>0</v>
      </c>
      <c r="K11447">
        <v>0</v>
      </c>
      <c r="N11447">
        <v>0</v>
      </c>
      <c r="P11447">
        <v>0</v>
      </c>
      <c r="S11447">
        <v>0</v>
      </c>
      <c r="U11447">
        <v>0</v>
      </c>
    </row>
    <row r="11448" spans="1:21" x14ac:dyDescent="0.25">
      <c r="A11448" t="s">
        <v>47</v>
      </c>
      <c r="B11448">
        <v>5050</v>
      </c>
      <c r="D11448">
        <v>7</v>
      </c>
      <c r="E11448">
        <v>4</v>
      </c>
      <c r="I11448">
        <v>3</v>
      </c>
      <c r="J11448">
        <v>8</v>
      </c>
      <c r="K11448">
        <v>1</v>
      </c>
      <c r="N11448">
        <v>1</v>
      </c>
      <c r="P11448">
        <v>1</v>
      </c>
      <c r="S11448">
        <v>2</v>
      </c>
      <c r="U11448">
        <v>2</v>
      </c>
    </row>
    <row r="11449" spans="1:21" x14ac:dyDescent="0.25">
      <c r="A11449" t="s">
        <v>703</v>
      </c>
      <c r="B11449">
        <v>5050</v>
      </c>
      <c r="D11449">
        <v>0</v>
      </c>
      <c r="E11449">
        <v>0</v>
      </c>
      <c r="I11449">
        <v>0</v>
      </c>
      <c r="J11449">
        <v>0</v>
      </c>
      <c r="K11449">
        <v>8</v>
      </c>
      <c r="N11449">
        <v>0</v>
      </c>
      <c r="P11449">
        <v>7</v>
      </c>
      <c r="S11449">
        <v>0</v>
      </c>
      <c r="U11449">
        <v>0</v>
      </c>
    </row>
    <row r="11450" spans="1:21" x14ac:dyDescent="0.25">
      <c r="A11450" t="s">
        <v>704</v>
      </c>
      <c r="B11450">
        <v>5050</v>
      </c>
      <c r="D11450">
        <v>0</v>
      </c>
      <c r="E11450">
        <v>0</v>
      </c>
      <c r="I11450">
        <v>0</v>
      </c>
      <c r="J11450">
        <v>0</v>
      </c>
      <c r="K11450">
        <v>0</v>
      </c>
      <c r="N11450">
        <v>0</v>
      </c>
      <c r="P11450">
        <v>0</v>
      </c>
      <c r="S11450">
        <v>0</v>
      </c>
      <c r="U11450">
        <v>0</v>
      </c>
    </row>
    <row r="11451" spans="1:21" x14ac:dyDescent="0.25">
      <c r="A11451" t="s">
        <v>705</v>
      </c>
      <c r="B11451">
        <v>5050</v>
      </c>
      <c r="D11451">
        <v>0</v>
      </c>
      <c r="E11451">
        <v>0</v>
      </c>
      <c r="I11451">
        <v>0</v>
      </c>
      <c r="J11451">
        <v>0</v>
      </c>
      <c r="K11451">
        <v>0</v>
      </c>
      <c r="N11451">
        <v>0</v>
      </c>
      <c r="P11451">
        <v>0</v>
      </c>
      <c r="S11451">
        <v>0</v>
      </c>
      <c r="U11451">
        <v>0</v>
      </c>
    </row>
    <row r="11452" spans="1:21" x14ac:dyDescent="0.25">
      <c r="A11452" t="s">
        <v>706</v>
      </c>
      <c r="B11452">
        <v>5050</v>
      </c>
      <c r="D11452">
        <v>0</v>
      </c>
      <c r="E11452">
        <v>0</v>
      </c>
      <c r="I11452">
        <v>0</v>
      </c>
      <c r="J11452">
        <v>0</v>
      </c>
      <c r="K11452">
        <v>0</v>
      </c>
      <c r="N11452">
        <v>0</v>
      </c>
      <c r="P11452">
        <v>0</v>
      </c>
      <c r="S11452">
        <v>0</v>
      </c>
      <c r="U11452">
        <v>0</v>
      </c>
    </row>
    <row r="11453" spans="1:21" x14ac:dyDescent="0.25">
      <c r="A11453" t="s">
        <v>707</v>
      </c>
      <c r="B11453">
        <v>5050</v>
      </c>
      <c r="D11453">
        <v>1</v>
      </c>
      <c r="E11453">
        <v>1</v>
      </c>
      <c r="I11453">
        <v>1</v>
      </c>
      <c r="J11453">
        <v>1</v>
      </c>
      <c r="K11453">
        <v>1</v>
      </c>
      <c r="N11453">
        <v>1</v>
      </c>
      <c r="P11453">
        <v>1</v>
      </c>
      <c r="S11453">
        <v>1</v>
      </c>
      <c r="U11453">
        <v>1</v>
      </c>
    </row>
    <row r="11454" spans="1:21" x14ac:dyDescent="0.25">
      <c r="A11454" t="s">
        <v>708</v>
      </c>
      <c r="B11454">
        <v>5050</v>
      </c>
      <c r="D11454">
        <v>0</v>
      </c>
      <c r="E11454">
        <v>0</v>
      </c>
      <c r="I11454">
        <v>0</v>
      </c>
      <c r="J11454">
        <v>0</v>
      </c>
      <c r="K11454">
        <v>0</v>
      </c>
      <c r="N11454">
        <v>0</v>
      </c>
      <c r="P11454">
        <v>0</v>
      </c>
      <c r="S11454">
        <v>0</v>
      </c>
      <c r="U11454">
        <v>0</v>
      </c>
    </row>
    <row r="11455" spans="1:21" x14ac:dyDescent="0.25">
      <c r="A11455" t="s">
        <v>709</v>
      </c>
      <c r="B11455">
        <v>5050</v>
      </c>
      <c r="D11455">
        <v>50</v>
      </c>
      <c r="E11455">
        <v>50</v>
      </c>
      <c r="I11455">
        <v>50</v>
      </c>
      <c r="J11455">
        <v>50</v>
      </c>
      <c r="K11455">
        <v>50</v>
      </c>
      <c r="N11455">
        <v>50</v>
      </c>
      <c r="P11455">
        <v>50</v>
      </c>
      <c r="S11455">
        <v>50</v>
      </c>
      <c r="U11455">
        <v>50</v>
      </c>
    </row>
    <row r="11456" spans="1:21" x14ac:dyDescent="0.25">
      <c r="A11456" t="s">
        <v>710</v>
      </c>
      <c r="B11456">
        <v>5050</v>
      </c>
      <c r="D11456">
        <v>3</v>
      </c>
      <c r="E11456">
        <v>3</v>
      </c>
      <c r="I11456">
        <v>3</v>
      </c>
      <c r="J11456">
        <v>3</v>
      </c>
      <c r="K11456">
        <v>3</v>
      </c>
      <c r="N11456">
        <v>3</v>
      </c>
      <c r="P11456">
        <v>3</v>
      </c>
      <c r="S11456">
        <v>3</v>
      </c>
      <c r="U11456">
        <v>3</v>
      </c>
    </row>
    <row r="11457" spans="1:21" x14ac:dyDescent="0.25">
      <c r="A11457" t="s">
        <v>711</v>
      </c>
      <c r="B11457">
        <v>5050</v>
      </c>
      <c r="D11457">
        <v>0</v>
      </c>
      <c r="E11457">
        <v>0</v>
      </c>
      <c r="I11457">
        <v>0</v>
      </c>
      <c r="J11457">
        <v>0</v>
      </c>
      <c r="K11457">
        <v>0</v>
      </c>
      <c r="N11457">
        <v>0</v>
      </c>
      <c r="P11457">
        <v>0</v>
      </c>
      <c r="S11457">
        <v>0</v>
      </c>
      <c r="U11457">
        <v>0</v>
      </c>
    </row>
    <row r="11458" spans="1:21" x14ac:dyDescent="0.25">
      <c r="A11458" t="s">
        <v>712</v>
      </c>
      <c r="B11458">
        <v>5050</v>
      </c>
      <c r="D11458">
        <v>0</v>
      </c>
      <c r="E11458">
        <v>0</v>
      </c>
      <c r="I11458">
        <v>0</v>
      </c>
      <c r="J11458">
        <v>0</v>
      </c>
      <c r="K11458">
        <v>0</v>
      </c>
      <c r="N11458">
        <v>0</v>
      </c>
      <c r="P11458">
        <v>0</v>
      </c>
      <c r="S11458">
        <v>0</v>
      </c>
      <c r="U11458">
        <v>0</v>
      </c>
    </row>
    <row r="11459" spans="1:21" x14ac:dyDescent="0.25">
      <c r="A11459" t="s">
        <v>713</v>
      </c>
      <c r="B11459">
        <v>5050</v>
      </c>
      <c r="D11459">
        <v>0</v>
      </c>
      <c r="E11459">
        <v>0</v>
      </c>
      <c r="I11459">
        <v>0</v>
      </c>
      <c r="J11459">
        <v>0</v>
      </c>
      <c r="K11459">
        <v>0</v>
      </c>
      <c r="N11459">
        <v>0</v>
      </c>
      <c r="P11459">
        <v>0</v>
      </c>
      <c r="S11459">
        <v>0</v>
      </c>
      <c r="U11459">
        <v>0</v>
      </c>
    </row>
    <row r="11460" spans="1:21" x14ac:dyDescent="0.25">
      <c r="A11460" t="s">
        <v>718</v>
      </c>
      <c r="B11460">
        <v>5050</v>
      </c>
      <c r="E11460">
        <v>0</v>
      </c>
      <c r="J11460">
        <v>0</v>
      </c>
      <c r="O11460">
        <v>0</v>
      </c>
      <c r="T11460">
        <v>0</v>
      </c>
    </row>
    <row r="11461" spans="1:21" x14ac:dyDescent="0.25">
      <c r="A11461" t="s">
        <v>405</v>
      </c>
      <c r="B11461">
        <v>5050</v>
      </c>
      <c r="E11461">
        <v>0</v>
      </c>
    </row>
    <row r="11462" spans="1:21" x14ac:dyDescent="0.25">
      <c r="A11462" t="s">
        <v>719</v>
      </c>
      <c r="B11462">
        <v>5050</v>
      </c>
      <c r="D11462">
        <v>109</v>
      </c>
      <c r="E11462">
        <v>489</v>
      </c>
      <c r="F11462">
        <v>0</v>
      </c>
      <c r="I11462">
        <v>54</v>
      </c>
      <c r="J11462">
        <v>435</v>
      </c>
      <c r="K11462">
        <v>109</v>
      </c>
      <c r="N11462">
        <v>109</v>
      </c>
      <c r="O11462">
        <v>0</v>
      </c>
      <c r="P11462">
        <v>109</v>
      </c>
      <c r="S11462">
        <v>54</v>
      </c>
      <c r="T11462">
        <v>0</v>
      </c>
      <c r="U11462">
        <v>54</v>
      </c>
    </row>
    <row r="11463" spans="1:21" x14ac:dyDescent="0.25">
      <c r="A11463" t="s">
        <v>34</v>
      </c>
      <c r="B11463">
        <v>5052</v>
      </c>
      <c r="I11463">
        <v>5068</v>
      </c>
      <c r="K11463">
        <v>5068</v>
      </c>
      <c r="N11463">
        <v>5060</v>
      </c>
      <c r="O11463">
        <v>5060</v>
      </c>
      <c r="T11463">
        <v>5050</v>
      </c>
      <c r="U11463">
        <v>5050</v>
      </c>
    </row>
    <row r="11464" spans="1:21" x14ac:dyDescent="0.25">
      <c r="A11464" t="s">
        <v>35</v>
      </c>
      <c r="B11464">
        <v>5052</v>
      </c>
      <c r="I11464">
        <v>5050</v>
      </c>
      <c r="K11464">
        <v>5060</v>
      </c>
      <c r="N11464">
        <v>5068</v>
      </c>
      <c r="O11464">
        <v>5050</v>
      </c>
      <c r="T11464">
        <v>5060</v>
      </c>
      <c r="U11464">
        <v>5068</v>
      </c>
    </row>
    <row r="11465" spans="1:21" x14ac:dyDescent="0.25">
      <c r="A11465" t="s">
        <v>36</v>
      </c>
      <c r="B11465">
        <v>5052</v>
      </c>
      <c r="I11465">
        <v>1</v>
      </c>
      <c r="K11465">
        <v>1</v>
      </c>
      <c r="N11465">
        <v>1</v>
      </c>
      <c r="O11465">
        <v>2</v>
      </c>
      <c r="T11465">
        <v>2</v>
      </c>
      <c r="U11465">
        <v>0</v>
      </c>
    </row>
    <row r="11466" spans="1:21" x14ac:dyDescent="0.25">
      <c r="A11466" t="s">
        <v>37</v>
      </c>
      <c r="B11466">
        <v>5052</v>
      </c>
      <c r="I11466">
        <v>0</v>
      </c>
      <c r="N11466">
        <v>0</v>
      </c>
      <c r="O11466">
        <v>0</v>
      </c>
      <c r="T11466">
        <v>0</v>
      </c>
    </row>
    <row r="11467" spans="1:21" x14ac:dyDescent="0.25">
      <c r="A11467" t="s">
        <v>38</v>
      </c>
      <c r="B11467">
        <v>5052</v>
      </c>
      <c r="I11467">
        <v>12</v>
      </c>
      <c r="K11467">
        <v>12</v>
      </c>
      <c r="N11467">
        <v>12</v>
      </c>
      <c r="O11467">
        <v>12</v>
      </c>
      <c r="T11467">
        <v>12</v>
      </c>
      <c r="U11467">
        <v>12</v>
      </c>
    </row>
    <row r="11468" spans="1:21" x14ac:dyDescent="0.25">
      <c r="A11468" t="s">
        <v>39</v>
      </c>
      <c r="B11468">
        <v>5052</v>
      </c>
      <c r="N11468">
        <v>25</v>
      </c>
    </row>
    <row r="11469" spans="1:21" x14ac:dyDescent="0.25">
      <c r="A11469" t="s">
        <v>694</v>
      </c>
      <c r="B11469">
        <v>5052</v>
      </c>
      <c r="N11469">
        <v>25</v>
      </c>
    </row>
    <row r="11470" spans="1:21" x14ac:dyDescent="0.25">
      <c r="A11470" t="s">
        <v>40</v>
      </c>
      <c r="B11470">
        <v>5052</v>
      </c>
      <c r="N11470">
        <v>1</v>
      </c>
    </row>
    <row r="11471" spans="1:21" x14ac:dyDescent="0.25">
      <c r="A11471" t="s">
        <v>41</v>
      </c>
      <c r="B11471">
        <v>5052</v>
      </c>
    </row>
    <row r="11472" spans="1:21" x14ac:dyDescent="0.25">
      <c r="A11472" t="s">
        <v>42</v>
      </c>
      <c r="B11472">
        <v>5052</v>
      </c>
      <c r="I11472">
        <v>30</v>
      </c>
      <c r="O11472">
        <v>40</v>
      </c>
      <c r="T11472">
        <v>40</v>
      </c>
    </row>
    <row r="11473" spans="1:21" x14ac:dyDescent="0.25">
      <c r="A11473" t="s">
        <v>876</v>
      </c>
      <c r="B11473">
        <v>5052</v>
      </c>
      <c r="I11473">
        <v>1</v>
      </c>
      <c r="O11473">
        <v>0</v>
      </c>
      <c r="T11473">
        <v>0</v>
      </c>
    </row>
    <row r="11474" spans="1:21" x14ac:dyDescent="0.25">
      <c r="A11474" t="s">
        <v>48</v>
      </c>
      <c r="B11474">
        <v>5052</v>
      </c>
      <c r="I11474">
        <v>1900</v>
      </c>
      <c r="K11474">
        <v>1900</v>
      </c>
      <c r="N11474">
        <v>1900</v>
      </c>
      <c r="O11474">
        <v>1900</v>
      </c>
      <c r="T11474">
        <v>1900</v>
      </c>
      <c r="U11474">
        <v>1900</v>
      </c>
    </row>
    <row r="11475" spans="1:21" x14ac:dyDescent="0.25">
      <c r="A11475" t="s">
        <v>696</v>
      </c>
      <c r="B11475">
        <v>5052</v>
      </c>
      <c r="I11475">
        <v>1770</v>
      </c>
      <c r="K11475">
        <v>1583</v>
      </c>
      <c r="N11475">
        <v>1770</v>
      </c>
      <c r="O11475">
        <v>3539</v>
      </c>
      <c r="T11475">
        <v>3507</v>
      </c>
      <c r="U11475">
        <v>0</v>
      </c>
    </row>
    <row r="11476" spans="1:21" x14ac:dyDescent="0.25">
      <c r="A11476" t="s">
        <v>50</v>
      </c>
      <c r="B11476">
        <v>5052</v>
      </c>
      <c r="I11476">
        <v>1770</v>
      </c>
      <c r="K11476">
        <v>1583</v>
      </c>
      <c r="N11476">
        <v>1770</v>
      </c>
      <c r="O11476">
        <v>3539</v>
      </c>
      <c r="T11476">
        <v>3507</v>
      </c>
      <c r="U11476">
        <v>0</v>
      </c>
    </row>
    <row r="11477" spans="1:21" x14ac:dyDescent="0.25">
      <c r="A11477" t="s">
        <v>697</v>
      </c>
      <c r="B11477">
        <v>5052</v>
      </c>
      <c r="I11477">
        <v>1</v>
      </c>
      <c r="K11477">
        <v>1</v>
      </c>
      <c r="N11477">
        <v>1</v>
      </c>
      <c r="O11477">
        <v>1</v>
      </c>
      <c r="T11477">
        <v>1</v>
      </c>
      <c r="U11477">
        <v>1</v>
      </c>
    </row>
    <row r="11478" spans="1:21" x14ac:dyDescent="0.25">
      <c r="A11478" t="s">
        <v>51</v>
      </c>
      <c r="B11478">
        <v>5052</v>
      </c>
      <c r="I11478">
        <v>0</v>
      </c>
      <c r="K11478">
        <v>73</v>
      </c>
      <c r="N11478">
        <v>0</v>
      </c>
      <c r="O11478">
        <v>0</v>
      </c>
      <c r="T11478">
        <v>0</v>
      </c>
      <c r="U11478">
        <v>52</v>
      </c>
    </row>
    <row r="11479" spans="1:21" x14ac:dyDescent="0.25">
      <c r="A11479" t="s">
        <v>53</v>
      </c>
      <c r="B11479">
        <v>5052</v>
      </c>
      <c r="I11479">
        <v>58</v>
      </c>
      <c r="K11479">
        <v>67</v>
      </c>
      <c r="N11479">
        <v>202</v>
      </c>
      <c r="O11479">
        <v>1430</v>
      </c>
      <c r="T11479">
        <v>779</v>
      </c>
      <c r="U11479">
        <v>48</v>
      </c>
    </row>
    <row r="11480" spans="1:21" x14ac:dyDescent="0.25">
      <c r="A11480" t="s">
        <v>54</v>
      </c>
      <c r="B11480">
        <v>5052</v>
      </c>
      <c r="I11480">
        <v>0</v>
      </c>
      <c r="K11480">
        <v>0</v>
      </c>
      <c r="N11480">
        <v>0</v>
      </c>
      <c r="O11480">
        <v>0</v>
      </c>
      <c r="T11480">
        <v>0</v>
      </c>
      <c r="U11480">
        <v>0</v>
      </c>
    </row>
    <row r="11481" spans="1:21" x14ac:dyDescent="0.25">
      <c r="A11481" t="s">
        <v>55</v>
      </c>
      <c r="B11481">
        <v>5052</v>
      </c>
      <c r="I11481">
        <v>0</v>
      </c>
      <c r="K11481">
        <v>0</v>
      </c>
      <c r="N11481">
        <v>0</v>
      </c>
      <c r="O11481">
        <v>0</v>
      </c>
      <c r="T11481">
        <v>0</v>
      </c>
      <c r="U11481">
        <v>0</v>
      </c>
    </row>
    <row r="11482" spans="1:21" x14ac:dyDescent="0.25">
      <c r="A11482" t="s">
        <v>56</v>
      </c>
      <c r="B11482">
        <v>5052</v>
      </c>
      <c r="I11482">
        <v>0.92</v>
      </c>
      <c r="K11482">
        <v>0.92</v>
      </c>
      <c r="N11482">
        <v>0.92</v>
      </c>
      <c r="O11482">
        <v>0.92</v>
      </c>
      <c r="T11482">
        <v>0.92</v>
      </c>
      <c r="U11482">
        <v>0.92</v>
      </c>
    </row>
    <row r="11483" spans="1:21" x14ac:dyDescent="0.25">
      <c r="A11483" t="s">
        <v>57</v>
      </c>
      <c r="B11483">
        <v>5052</v>
      </c>
      <c r="I11483">
        <v>100</v>
      </c>
      <c r="K11483">
        <v>100</v>
      </c>
      <c r="N11483">
        <v>100</v>
      </c>
      <c r="O11483">
        <v>100</v>
      </c>
      <c r="T11483">
        <v>100</v>
      </c>
      <c r="U11483">
        <v>100</v>
      </c>
    </row>
    <row r="11484" spans="1:21" x14ac:dyDescent="0.25">
      <c r="A11484" t="s">
        <v>58</v>
      </c>
      <c r="B11484">
        <v>5052</v>
      </c>
      <c r="I11484">
        <v>2</v>
      </c>
      <c r="K11484">
        <v>2</v>
      </c>
      <c r="N11484">
        <v>2</v>
      </c>
      <c r="O11484">
        <v>2</v>
      </c>
      <c r="T11484">
        <v>2</v>
      </c>
      <c r="U11484">
        <v>2</v>
      </c>
    </row>
    <row r="11485" spans="1:21" x14ac:dyDescent="0.25">
      <c r="A11485" t="s">
        <v>59</v>
      </c>
      <c r="B11485">
        <v>5052</v>
      </c>
      <c r="I11485">
        <v>0</v>
      </c>
      <c r="K11485">
        <v>0</v>
      </c>
      <c r="N11485">
        <v>0</v>
      </c>
      <c r="O11485">
        <v>0</v>
      </c>
      <c r="T11485">
        <v>0</v>
      </c>
      <c r="U11485">
        <v>0</v>
      </c>
    </row>
    <row r="11486" spans="1:21" x14ac:dyDescent="0.25">
      <c r="A11486" t="s">
        <v>698</v>
      </c>
      <c r="B11486">
        <v>5052</v>
      </c>
      <c r="I11486">
        <v>0</v>
      </c>
      <c r="O11486">
        <v>0</v>
      </c>
      <c r="T11486">
        <v>0</v>
      </c>
    </row>
    <row r="11487" spans="1:21" x14ac:dyDescent="0.25">
      <c r="A11487" t="s">
        <v>677</v>
      </c>
      <c r="B11487">
        <v>5052</v>
      </c>
      <c r="I11487">
        <v>1020</v>
      </c>
      <c r="O11487">
        <v>2297</v>
      </c>
      <c r="T11487">
        <v>631</v>
      </c>
    </row>
    <row r="11488" spans="1:21" x14ac:dyDescent="0.25">
      <c r="A11488" t="s">
        <v>78</v>
      </c>
      <c r="B11488">
        <v>5052</v>
      </c>
      <c r="I11488">
        <v>23.2</v>
      </c>
      <c r="O11488">
        <v>39.200000000000003</v>
      </c>
      <c r="T11488">
        <v>10.8</v>
      </c>
    </row>
    <row r="11489" spans="1:21" x14ac:dyDescent="0.25">
      <c r="A11489" t="s">
        <v>699</v>
      </c>
      <c r="B11489">
        <v>5052</v>
      </c>
      <c r="K11489">
        <v>0</v>
      </c>
      <c r="O11489">
        <v>0</v>
      </c>
      <c r="U11489">
        <v>0</v>
      </c>
    </row>
    <row r="11490" spans="1:21" x14ac:dyDescent="0.25">
      <c r="A11490" t="s">
        <v>700</v>
      </c>
      <c r="B11490">
        <v>5052</v>
      </c>
      <c r="I11490">
        <v>0</v>
      </c>
      <c r="K11490">
        <v>1</v>
      </c>
      <c r="N11490">
        <v>0</v>
      </c>
      <c r="O11490">
        <v>0</v>
      </c>
      <c r="T11490">
        <v>0</v>
      </c>
      <c r="U11490">
        <v>1</v>
      </c>
    </row>
    <row r="11491" spans="1:21" x14ac:dyDescent="0.25">
      <c r="A11491" t="s">
        <v>701</v>
      </c>
      <c r="B11491">
        <v>5052</v>
      </c>
      <c r="I11491">
        <v>0</v>
      </c>
      <c r="K11491">
        <v>0</v>
      </c>
      <c r="N11491">
        <v>0</v>
      </c>
      <c r="O11491">
        <v>0</v>
      </c>
      <c r="T11491">
        <v>0</v>
      </c>
      <c r="U11491">
        <v>0</v>
      </c>
    </row>
    <row r="11492" spans="1:21" x14ac:dyDescent="0.25">
      <c r="A11492" t="s">
        <v>52</v>
      </c>
      <c r="B11492">
        <v>5052</v>
      </c>
      <c r="I11492">
        <v>1</v>
      </c>
      <c r="K11492">
        <v>1</v>
      </c>
      <c r="N11492">
        <v>1</v>
      </c>
      <c r="O11492">
        <v>1</v>
      </c>
      <c r="T11492">
        <v>1</v>
      </c>
      <c r="U11492">
        <v>1</v>
      </c>
    </row>
    <row r="11493" spans="1:21" x14ac:dyDescent="0.25">
      <c r="A11493" t="s">
        <v>702</v>
      </c>
      <c r="B11493">
        <v>5052</v>
      </c>
      <c r="I11493">
        <v>15</v>
      </c>
      <c r="K11493">
        <v>9</v>
      </c>
      <c r="N11493">
        <v>15</v>
      </c>
      <c r="O11493">
        <v>60</v>
      </c>
      <c r="T11493">
        <v>60</v>
      </c>
      <c r="U11493">
        <v>9</v>
      </c>
    </row>
    <row r="11494" spans="1:21" x14ac:dyDescent="0.25">
      <c r="A11494" t="s">
        <v>43</v>
      </c>
      <c r="B11494">
        <v>5052</v>
      </c>
      <c r="I11494">
        <v>50</v>
      </c>
      <c r="K11494">
        <v>50</v>
      </c>
      <c r="N11494">
        <v>50</v>
      </c>
      <c r="O11494">
        <v>50</v>
      </c>
      <c r="T11494">
        <v>50</v>
      </c>
    </row>
    <row r="11495" spans="1:21" x14ac:dyDescent="0.25">
      <c r="A11495" t="s">
        <v>44</v>
      </c>
      <c r="B11495">
        <v>5052</v>
      </c>
      <c r="I11495">
        <v>0</v>
      </c>
      <c r="K11495">
        <v>0</v>
      </c>
      <c r="N11495">
        <v>0</v>
      </c>
      <c r="O11495">
        <v>0</v>
      </c>
      <c r="T11495">
        <v>0</v>
      </c>
    </row>
    <row r="11496" spans="1:21" x14ac:dyDescent="0.25">
      <c r="A11496" t="s">
        <v>718</v>
      </c>
      <c r="B11496">
        <v>5052</v>
      </c>
      <c r="I11496">
        <v>0</v>
      </c>
      <c r="O11496">
        <v>0</v>
      </c>
      <c r="T11496">
        <v>0</v>
      </c>
    </row>
    <row r="11497" spans="1:21" x14ac:dyDescent="0.25">
      <c r="A11497" t="s">
        <v>405</v>
      </c>
      <c r="B11497">
        <v>5052</v>
      </c>
      <c r="O11497">
        <v>0</v>
      </c>
    </row>
    <row r="11498" spans="1:21" x14ac:dyDescent="0.25">
      <c r="A11498" t="s">
        <v>719</v>
      </c>
      <c r="B11498">
        <v>5052</v>
      </c>
      <c r="I11498">
        <v>63</v>
      </c>
      <c r="K11498">
        <v>73</v>
      </c>
      <c r="N11498">
        <v>220</v>
      </c>
      <c r="O11498">
        <v>1554</v>
      </c>
      <c r="T11498">
        <v>899</v>
      </c>
      <c r="U11498">
        <v>0</v>
      </c>
    </row>
    <row r="11499" spans="1:21" x14ac:dyDescent="0.25">
      <c r="A11499" t="s">
        <v>34</v>
      </c>
      <c r="B11499">
        <v>5060</v>
      </c>
      <c r="D11499">
        <v>349</v>
      </c>
      <c r="E11499">
        <v>349</v>
      </c>
      <c r="F11499">
        <v>349</v>
      </c>
      <c r="I11499">
        <v>5073</v>
      </c>
      <c r="J11499">
        <v>5073</v>
      </c>
      <c r="K11499">
        <v>5073</v>
      </c>
      <c r="N11499">
        <v>5070</v>
      </c>
      <c r="O11499">
        <v>5070</v>
      </c>
      <c r="P11499">
        <v>5070</v>
      </c>
      <c r="S11499">
        <v>5052</v>
      </c>
      <c r="T11499">
        <v>5052</v>
      </c>
      <c r="U11499">
        <v>5052</v>
      </c>
    </row>
    <row r="11500" spans="1:21" x14ac:dyDescent="0.25">
      <c r="A11500" t="s">
        <v>35</v>
      </c>
      <c r="B11500">
        <v>5060</v>
      </c>
      <c r="D11500">
        <v>5070</v>
      </c>
      <c r="E11500">
        <v>5073</v>
      </c>
      <c r="F11500">
        <v>5052</v>
      </c>
      <c r="I11500">
        <v>5052</v>
      </c>
      <c r="J11500">
        <v>349</v>
      </c>
      <c r="K11500">
        <v>5070</v>
      </c>
      <c r="N11500">
        <v>5073</v>
      </c>
      <c r="O11500">
        <v>5052</v>
      </c>
      <c r="P11500">
        <v>349</v>
      </c>
      <c r="S11500">
        <v>349</v>
      </c>
      <c r="T11500">
        <v>5070</v>
      </c>
      <c r="U11500">
        <v>5073</v>
      </c>
    </row>
    <row r="11501" spans="1:21" x14ac:dyDescent="0.25">
      <c r="A11501" t="s">
        <v>36</v>
      </c>
      <c r="B11501">
        <v>5060</v>
      </c>
      <c r="D11501">
        <v>2</v>
      </c>
      <c r="E11501">
        <v>2</v>
      </c>
      <c r="F11501">
        <v>0</v>
      </c>
      <c r="I11501">
        <v>2</v>
      </c>
      <c r="J11501">
        <v>2</v>
      </c>
      <c r="K11501">
        <v>0</v>
      </c>
      <c r="N11501">
        <v>1</v>
      </c>
      <c r="O11501">
        <v>2</v>
      </c>
      <c r="P11501">
        <v>0</v>
      </c>
      <c r="S11501">
        <v>1</v>
      </c>
      <c r="T11501">
        <v>2</v>
      </c>
      <c r="U11501">
        <v>0</v>
      </c>
    </row>
    <row r="11502" spans="1:21" x14ac:dyDescent="0.25">
      <c r="A11502" t="s">
        <v>37</v>
      </c>
      <c r="B11502">
        <v>5060</v>
      </c>
      <c r="D11502">
        <v>0</v>
      </c>
      <c r="E11502">
        <v>2</v>
      </c>
      <c r="I11502">
        <v>0</v>
      </c>
      <c r="J11502">
        <v>2</v>
      </c>
      <c r="N11502">
        <v>0</v>
      </c>
      <c r="O11502">
        <v>2</v>
      </c>
      <c r="S11502">
        <v>0</v>
      </c>
      <c r="T11502">
        <v>2</v>
      </c>
    </row>
    <row r="11503" spans="1:21" x14ac:dyDescent="0.25">
      <c r="A11503" t="s">
        <v>38</v>
      </c>
      <c r="B11503">
        <v>5060</v>
      </c>
      <c r="D11503">
        <v>12</v>
      </c>
      <c r="E11503">
        <v>12</v>
      </c>
      <c r="F11503">
        <v>12</v>
      </c>
      <c r="I11503">
        <v>12</v>
      </c>
      <c r="J11503">
        <v>12</v>
      </c>
      <c r="K11503">
        <v>12</v>
      </c>
      <c r="N11503">
        <v>12</v>
      </c>
      <c r="O11503">
        <v>12</v>
      </c>
      <c r="P11503">
        <v>12</v>
      </c>
      <c r="S11503">
        <v>12</v>
      </c>
      <c r="T11503">
        <v>12</v>
      </c>
      <c r="U11503">
        <v>12</v>
      </c>
    </row>
    <row r="11504" spans="1:21" x14ac:dyDescent="0.25">
      <c r="A11504" t="s">
        <v>39</v>
      </c>
      <c r="B11504">
        <v>5060</v>
      </c>
      <c r="D11504">
        <v>175</v>
      </c>
      <c r="I11504">
        <v>200</v>
      </c>
      <c r="N11504">
        <v>275</v>
      </c>
      <c r="S11504">
        <v>100</v>
      </c>
    </row>
    <row r="11505" spans="1:21" x14ac:dyDescent="0.25">
      <c r="A11505" t="s">
        <v>694</v>
      </c>
      <c r="B11505">
        <v>5060</v>
      </c>
      <c r="D11505">
        <v>100</v>
      </c>
      <c r="I11505">
        <v>100</v>
      </c>
      <c r="N11505">
        <v>100</v>
      </c>
      <c r="S11505">
        <v>100</v>
      </c>
    </row>
    <row r="11506" spans="1:21" x14ac:dyDescent="0.25">
      <c r="A11506" t="s">
        <v>40</v>
      </c>
      <c r="B11506">
        <v>5060</v>
      </c>
      <c r="D11506">
        <v>1</v>
      </c>
      <c r="I11506">
        <v>0</v>
      </c>
      <c r="N11506">
        <v>1</v>
      </c>
      <c r="S11506">
        <v>1</v>
      </c>
    </row>
    <row r="11507" spans="1:21" x14ac:dyDescent="0.25">
      <c r="A11507" t="s">
        <v>41</v>
      </c>
      <c r="B11507">
        <v>5060</v>
      </c>
    </row>
    <row r="11508" spans="1:21" x14ac:dyDescent="0.25">
      <c r="A11508" t="s">
        <v>42</v>
      </c>
      <c r="B11508">
        <v>5060</v>
      </c>
      <c r="E11508">
        <v>30</v>
      </c>
      <c r="J11508">
        <v>25</v>
      </c>
      <c r="O11508">
        <v>30</v>
      </c>
      <c r="T11508">
        <v>25</v>
      </c>
    </row>
    <row r="11509" spans="1:21" x14ac:dyDescent="0.25">
      <c r="A11509" t="s">
        <v>45</v>
      </c>
      <c r="B11509">
        <v>5060</v>
      </c>
      <c r="D11509">
        <v>7</v>
      </c>
      <c r="E11509">
        <v>4</v>
      </c>
      <c r="I11509">
        <v>3</v>
      </c>
      <c r="J11509">
        <v>8</v>
      </c>
      <c r="N11509">
        <v>1</v>
      </c>
      <c r="O11509">
        <v>6</v>
      </c>
      <c r="S11509">
        <v>5</v>
      </c>
      <c r="T11509">
        <v>2</v>
      </c>
    </row>
    <row r="11510" spans="1:21" x14ac:dyDescent="0.25">
      <c r="A11510" t="s">
        <v>46</v>
      </c>
      <c r="B11510">
        <v>5060</v>
      </c>
      <c r="N11510">
        <v>6</v>
      </c>
      <c r="S11510">
        <v>2</v>
      </c>
    </row>
    <row r="11511" spans="1:21" x14ac:dyDescent="0.25">
      <c r="A11511" t="s">
        <v>49</v>
      </c>
      <c r="B11511">
        <v>5060</v>
      </c>
      <c r="D11511">
        <v>6</v>
      </c>
      <c r="E11511">
        <v>6</v>
      </c>
      <c r="F11511">
        <v>4</v>
      </c>
      <c r="I11511">
        <v>6</v>
      </c>
      <c r="J11511">
        <v>6</v>
      </c>
      <c r="K11511">
        <v>4</v>
      </c>
      <c r="N11511">
        <v>6</v>
      </c>
      <c r="O11511">
        <v>6.2</v>
      </c>
      <c r="P11511">
        <v>4</v>
      </c>
      <c r="S11511">
        <v>6</v>
      </c>
      <c r="T11511">
        <v>6.2</v>
      </c>
      <c r="U11511">
        <v>4</v>
      </c>
    </row>
    <row r="11512" spans="1:21" x14ac:dyDescent="0.25">
      <c r="A11512" t="s">
        <v>695</v>
      </c>
      <c r="B11512">
        <v>5060</v>
      </c>
      <c r="D11512">
        <v>0</v>
      </c>
      <c r="E11512">
        <v>0</v>
      </c>
      <c r="F11512">
        <v>0</v>
      </c>
      <c r="I11512">
        <v>0</v>
      </c>
      <c r="J11512">
        <v>0</v>
      </c>
      <c r="K11512">
        <v>0</v>
      </c>
      <c r="N11512">
        <v>0</v>
      </c>
      <c r="O11512">
        <v>0</v>
      </c>
      <c r="P11512">
        <v>0</v>
      </c>
      <c r="S11512">
        <v>0</v>
      </c>
      <c r="T11512">
        <v>0</v>
      </c>
      <c r="U11512">
        <v>0</v>
      </c>
    </row>
    <row r="11513" spans="1:21" x14ac:dyDescent="0.25">
      <c r="A11513" t="s">
        <v>48</v>
      </c>
      <c r="B11513">
        <v>5060</v>
      </c>
      <c r="D11513">
        <v>1900</v>
      </c>
      <c r="E11513">
        <v>1900</v>
      </c>
      <c r="F11513">
        <v>1900</v>
      </c>
      <c r="I11513">
        <v>1900</v>
      </c>
      <c r="J11513">
        <v>1900</v>
      </c>
      <c r="K11513">
        <v>1900</v>
      </c>
      <c r="N11513">
        <v>1900</v>
      </c>
      <c r="O11513">
        <v>1900</v>
      </c>
      <c r="P11513">
        <v>1900</v>
      </c>
      <c r="S11513">
        <v>1900</v>
      </c>
      <c r="T11513">
        <v>1900</v>
      </c>
      <c r="U11513">
        <v>1900</v>
      </c>
    </row>
    <row r="11514" spans="1:21" x14ac:dyDescent="0.25">
      <c r="A11514" t="s">
        <v>696</v>
      </c>
      <c r="B11514">
        <v>5060</v>
      </c>
      <c r="D11514">
        <v>3614</v>
      </c>
      <c r="E11514">
        <v>3539</v>
      </c>
      <c r="F11514">
        <v>0</v>
      </c>
      <c r="I11514">
        <v>3614</v>
      </c>
      <c r="J11514">
        <v>3539</v>
      </c>
      <c r="K11514">
        <v>0</v>
      </c>
      <c r="N11514">
        <v>1863</v>
      </c>
      <c r="O11514">
        <v>3539</v>
      </c>
      <c r="P11514">
        <v>0</v>
      </c>
      <c r="S11514">
        <v>1863</v>
      </c>
      <c r="T11514">
        <v>3539</v>
      </c>
      <c r="U11514">
        <v>0</v>
      </c>
    </row>
    <row r="11515" spans="1:21" x14ac:dyDescent="0.25">
      <c r="A11515" t="s">
        <v>50</v>
      </c>
      <c r="B11515">
        <v>5060</v>
      </c>
      <c r="D11515">
        <v>3614</v>
      </c>
      <c r="E11515">
        <v>3539</v>
      </c>
      <c r="F11515">
        <v>0</v>
      </c>
      <c r="I11515">
        <v>3614</v>
      </c>
      <c r="J11515">
        <v>3539</v>
      </c>
      <c r="K11515">
        <v>0</v>
      </c>
      <c r="N11515">
        <v>1863</v>
      </c>
      <c r="O11515">
        <v>3539</v>
      </c>
      <c r="P11515">
        <v>0</v>
      </c>
      <c r="S11515">
        <v>1863</v>
      </c>
      <c r="T11515">
        <v>3539</v>
      </c>
      <c r="U11515">
        <v>0</v>
      </c>
    </row>
    <row r="11516" spans="1:21" x14ac:dyDescent="0.25">
      <c r="A11516" t="s">
        <v>697</v>
      </c>
      <c r="B11516">
        <v>5060</v>
      </c>
      <c r="D11516">
        <v>1</v>
      </c>
      <c r="E11516">
        <v>1</v>
      </c>
      <c r="F11516">
        <v>1</v>
      </c>
      <c r="I11516">
        <v>1</v>
      </c>
      <c r="J11516">
        <v>1</v>
      </c>
      <c r="K11516">
        <v>1</v>
      </c>
      <c r="N11516">
        <v>1</v>
      </c>
      <c r="O11516">
        <v>1</v>
      </c>
      <c r="P11516">
        <v>1</v>
      </c>
      <c r="S11516">
        <v>1</v>
      </c>
      <c r="T11516">
        <v>1</v>
      </c>
      <c r="U11516">
        <v>1</v>
      </c>
    </row>
    <row r="11517" spans="1:21" x14ac:dyDescent="0.25">
      <c r="A11517" t="s">
        <v>51</v>
      </c>
      <c r="B11517">
        <v>5060</v>
      </c>
      <c r="D11517">
        <v>0</v>
      </c>
      <c r="E11517">
        <v>0</v>
      </c>
      <c r="F11517">
        <v>0</v>
      </c>
      <c r="I11517">
        <v>0</v>
      </c>
      <c r="J11517">
        <v>0</v>
      </c>
      <c r="K11517">
        <v>0</v>
      </c>
      <c r="N11517">
        <v>0</v>
      </c>
      <c r="O11517">
        <v>0</v>
      </c>
      <c r="P11517">
        <v>0</v>
      </c>
      <c r="S11517">
        <v>0</v>
      </c>
      <c r="T11517">
        <v>0</v>
      </c>
      <c r="U11517">
        <v>0</v>
      </c>
    </row>
    <row r="11518" spans="1:21" x14ac:dyDescent="0.25">
      <c r="A11518" t="s">
        <v>53</v>
      </c>
      <c r="B11518">
        <v>5060</v>
      </c>
      <c r="D11518">
        <v>0</v>
      </c>
      <c r="E11518">
        <v>0</v>
      </c>
      <c r="F11518">
        <v>0</v>
      </c>
      <c r="I11518">
        <v>0</v>
      </c>
      <c r="J11518">
        <v>0</v>
      </c>
      <c r="K11518">
        <v>0</v>
      </c>
      <c r="N11518">
        <v>0</v>
      </c>
      <c r="O11518">
        <v>0</v>
      </c>
      <c r="P11518">
        <v>0</v>
      </c>
      <c r="S11518">
        <v>0</v>
      </c>
      <c r="T11518">
        <v>0</v>
      </c>
      <c r="U11518">
        <v>0</v>
      </c>
    </row>
    <row r="11519" spans="1:21" x14ac:dyDescent="0.25">
      <c r="A11519" t="s">
        <v>54</v>
      </c>
      <c r="B11519">
        <v>5060</v>
      </c>
      <c r="D11519">
        <v>0</v>
      </c>
      <c r="E11519">
        <v>0</v>
      </c>
      <c r="F11519">
        <v>0</v>
      </c>
      <c r="I11519">
        <v>0</v>
      </c>
      <c r="J11519">
        <v>0</v>
      </c>
      <c r="K11519">
        <v>0</v>
      </c>
      <c r="N11519">
        <v>0</v>
      </c>
      <c r="O11519">
        <v>0</v>
      </c>
      <c r="P11519">
        <v>0</v>
      </c>
      <c r="S11519">
        <v>0</v>
      </c>
      <c r="T11519">
        <v>0</v>
      </c>
      <c r="U11519">
        <v>0</v>
      </c>
    </row>
    <row r="11520" spans="1:21" x14ac:dyDescent="0.25">
      <c r="A11520" t="s">
        <v>55</v>
      </c>
      <c r="B11520">
        <v>5060</v>
      </c>
      <c r="D11520">
        <v>0</v>
      </c>
      <c r="E11520">
        <v>0</v>
      </c>
      <c r="F11520">
        <v>0</v>
      </c>
      <c r="I11520">
        <v>0</v>
      </c>
      <c r="J11520">
        <v>0</v>
      </c>
      <c r="K11520">
        <v>0</v>
      </c>
      <c r="N11520">
        <v>0</v>
      </c>
      <c r="O11520">
        <v>0</v>
      </c>
      <c r="P11520">
        <v>0</v>
      </c>
      <c r="S11520">
        <v>0</v>
      </c>
      <c r="T11520">
        <v>0</v>
      </c>
      <c r="U11520">
        <v>0</v>
      </c>
    </row>
    <row r="11521" spans="1:21" x14ac:dyDescent="0.25">
      <c r="A11521" t="s">
        <v>56</v>
      </c>
      <c r="B11521">
        <v>5060</v>
      </c>
      <c r="D11521">
        <v>0.92</v>
      </c>
      <c r="E11521">
        <v>0.92</v>
      </c>
      <c r="F11521">
        <v>0.92</v>
      </c>
      <c r="I11521">
        <v>0.92</v>
      </c>
      <c r="J11521">
        <v>0.92</v>
      </c>
      <c r="K11521">
        <v>0.92</v>
      </c>
      <c r="N11521">
        <v>0.92</v>
      </c>
      <c r="O11521">
        <v>0.92</v>
      </c>
      <c r="P11521">
        <v>0.92</v>
      </c>
      <c r="S11521">
        <v>0.92</v>
      </c>
      <c r="T11521">
        <v>0.92</v>
      </c>
      <c r="U11521">
        <v>0.92</v>
      </c>
    </row>
    <row r="11522" spans="1:21" x14ac:dyDescent="0.25">
      <c r="A11522" t="s">
        <v>57</v>
      </c>
      <c r="B11522">
        <v>5060</v>
      </c>
      <c r="D11522">
        <v>100</v>
      </c>
      <c r="E11522">
        <v>100</v>
      </c>
      <c r="F11522">
        <v>100</v>
      </c>
      <c r="I11522">
        <v>100</v>
      </c>
      <c r="J11522">
        <v>100</v>
      </c>
      <c r="K11522">
        <v>100</v>
      </c>
      <c r="N11522">
        <v>100</v>
      </c>
      <c r="O11522">
        <v>100</v>
      </c>
      <c r="P11522">
        <v>100</v>
      </c>
      <c r="S11522">
        <v>100</v>
      </c>
      <c r="T11522">
        <v>100</v>
      </c>
      <c r="U11522">
        <v>100</v>
      </c>
    </row>
    <row r="11523" spans="1:21" x14ac:dyDescent="0.25">
      <c r="A11523" t="s">
        <v>58</v>
      </c>
      <c r="B11523">
        <v>5060</v>
      </c>
      <c r="D11523">
        <v>2</v>
      </c>
      <c r="E11523">
        <v>2</v>
      </c>
      <c r="F11523">
        <v>2</v>
      </c>
      <c r="I11523">
        <v>2</v>
      </c>
      <c r="J11523">
        <v>2</v>
      </c>
      <c r="K11523">
        <v>2</v>
      </c>
      <c r="N11523">
        <v>2</v>
      </c>
      <c r="O11523">
        <v>2</v>
      </c>
      <c r="P11523">
        <v>2</v>
      </c>
      <c r="S11523">
        <v>2</v>
      </c>
      <c r="T11523">
        <v>2</v>
      </c>
      <c r="U11523">
        <v>2</v>
      </c>
    </row>
    <row r="11524" spans="1:21" x14ac:dyDescent="0.25">
      <c r="A11524" t="s">
        <v>59</v>
      </c>
      <c r="B11524">
        <v>5060</v>
      </c>
      <c r="D11524">
        <v>0</v>
      </c>
      <c r="E11524">
        <v>0</v>
      </c>
      <c r="F11524">
        <v>0</v>
      </c>
      <c r="I11524">
        <v>0</v>
      </c>
      <c r="J11524">
        <v>0</v>
      </c>
      <c r="K11524">
        <v>0</v>
      </c>
      <c r="N11524">
        <v>0</v>
      </c>
      <c r="O11524">
        <v>0</v>
      </c>
      <c r="P11524">
        <v>0</v>
      </c>
      <c r="S11524">
        <v>0</v>
      </c>
      <c r="T11524">
        <v>0</v>
      </c>
      <c r="U11524">
        <v>0</v>
      </c>
    </row>
    <row r="11525" spans="1:21" x14ac:dyDescent="0.25">
      <c r="A11525" t="s">
        <v>698</v>
      </c>
      <c r="B11525">
        <v>5060</v>
      </c>
      <c r="E11525">
        <v>0</v>
      </c>
      <c r="J11525">
        <v>0</v>
      </c>
      <c r="O11525">
        <v>0</v>
      </c>
      <c r="T11525">
        <v>0</v>
      </c>
    </row>
    <row r="11526" spans="1:21" x14ac:dyDescent="0.25">
      <c r="A11526" t="s">
        <v>677</v>
      </c>
      <c r="B11526">
        <v>5060</v>
      </c>
      <c r="E11526">
        <v>978</v>
      </c>
      <c r="J11526">
        <v>1020</v>
      </c>
      <c r="O11526">
        <v>1177</v>
      </c>
      <c r="T11526">
        <v>2297</v>
      </c>
    </row>
    <row r="11527" spans="1:21" x14ac:dyDescent="0.25">
      <c r="A11527" t="s">
        <v>78</v>
      </c>
      <c r="B11527">
        <v>5060</v>
      </c>
      <c r="E11527">
        <v>22.2</v>
      </c>
      <c r="J11527">
        <v>27.8</v>
      </c>
      <c r="O11527">
        <v>26.8</v>
      </c>
      <c r="T11527">
        <v>62.6</v>
      </c>
    </row>
    <row r="11528" spans="1:21" x14ac:dyDescent="0.25">
      <c r="A11528" t="s">
        <v>699</v>
      </c>
      <c r="B11528">
        <v>5060</v>
      </c>
      <c r="F11528">
        <v>0</v>
      </c>
      <c r="K11528">
        <v>0</v>
      </c>
      <c r="P11528">
        <v>0</v>
      </c>
      <c r="U11528">
        <v>0</v>
      </c>
    </row>
    <row r="11529" spans="1:21" x14ac:dyDescent="0.25">
      <c r="A11529" t="s">
        <v>700</v>
      </c>
      <c r="B11529">
        <v>5060</v>
      </c>
      <c r="D11529">
        <v>0</v>
      </c>
      <c r="E11529">
        <v>0</v>
      </c>
      <c r="F11529">
        <v>1</v>
      </c>
      <c r="I11529">
        <v>0</v>
      </c>
      <c r="J11529">
        <v>0</v>
      </c>
      <c r="K11529">
        <v>1</v>
      </c>
      <c r="N11529">
        <v>0</v>
      </c>
      <c r="O11529">
        <v>0</v>
      </c>
      <c r="P11529">
        <v>1</v>
      </c>
      <c r="S11529">
        <v>0</v>
      </c>
      <c r="T11529">
        <v>0</v>
      </c>
      <c r="U11529">
        <v>1</v>
      </c>
    </row>
    <row r="11530" spans="1:21" x14ac:dyDescent="0.25">
      <c r="A11530" t="s">
        <v>701</v>
      </c>
      <c r="B11530">
        <v>5060</v>
      </c>
      <c r="D11530">
        <v>0</v>
      </c>
      <c r="E11530">
        <v>0</v>
      </c>
      <c r="F11530">
        <v>0</v>
      </c>
      <c r="I11530">
        <v>0</v>
      </c>
      <c r="J11530">
        <v>0</v>
      </c>
      <c r="K11530">
        <v>0</v>
      </c>
      <c r="N11530">
        <v>0</v>
      </c>
      <c r="O11530">
        <v>0</v>
      </c>
      <c r="P11530">
        <v>0</v>
      </c>
      <c r="S11530">
        <v>0</v>
      </c>
      <c r="T11530">
        <v>0</v>
      </c>
      <c r="U11530">
        <v>0</v>
      </c>
    </row>
    <row r="11531" spans="1:21" x14ac:dyDescent="0.25">
      <c r="A11531" t="s">
        <v>52</v>
      </c>
      <c r="B11531">
        <v>5060</v>
      </c>
      <c r="D11531">
        <v>1</v>
      </c>
      <c r="E11531">
        <v>1</v>
      </c>
      <c r="F11531">
        <v>1</v>
      </c>
      <c r="I11531">
        <v>1</v>
      </c>
      <c r="J11531">
        <v>1</v>
      </c>
      <c r="K11531">
        <v>1</v>
      </c>
      <c r="N11531">
        <v>1</v>
      </c>
      <c r="O11531">
        <v>1</v>
      </c>
      <c r="P11531">
        <v>1</v>
      </c>
      <c r="S11531">
        <v>1</v>
      </c>
      <c r="T11531">
        <v>1</v>
      </c>
      <c r="U11531">
        <v>1</v>
      </c>
    </row>
    <row r="11532" spans="1:21" x14ac:dyDescent="0.25">
      <c r="A11532" t="s">
        <v>702</v>
      </c>
      <c r="B11532">
        <v>5060</v>
      </c>
      <c r="D11532">
        <v>15</v>
      </c>
      <c r="E11532">
        <v>60</v>
      </c>
      <c r="F11532">
        <v>9</v>
      </c>
      <c r="I11532">
        <v>15</v>
      </c>
      <c r="J11532">
        <v>60</v>
      </c>
      <c r="K11532">
        <v>9</v>
      </c>
      <c r="N11532">
        <v>15</v>
      </c>
      <c r="O11532">
        <v>60</v>
      </c>
      <c r="P11532">
        <v>9</v>
      </c>
      <c r="S11532">
        <v>15</v>
      </c>
      <c r="T11532">
        <v>60</v>
      </c>
      <c r="U11532">
        <v>9</v>
      </c>
    </row>
    <row r="11533" spans="1:21" x14ac:dyDescent="0.25">
      <c r="A11533" t="s">
        <v>43</v>
      </c>
      <c r="B11533">
        <v>5060</v>
      </c>
      <c r="D11533">
        <v>35</v>
      </c>
      <c r="E11533">
        <v>35</v>
      </c>
      <c r="I11533">
        <v>35</v>
      </c>
      <c r="J11533">
        <v>35</v>
      </c>
      <c r="N11533">
        <v>80</v>
      </c>
      <c r="O11533">
        <v>35</v>
      </c>
      <c r="S11533">
        <v>80</v>
      </c>
      <c r="T11533">
        <v>35</v>
      </c>
    </row>
    <row r="11534" spans="1:21" x14ac:dyDescent="0.25">
      <c r="A11534" t="s">
        <v>44</v>
      </c>
      <c r="B11534">
        <v>5060</v>
      </c>
      <c r="D11534">
        <v>5</v>
      </c>
      <c r="E11534">
        <v>5</v>
      </c>
      <c r="I11534">
        <v>5</v>
      </c>
      <c r="J11534">
        <v>5</v>
      </c>
      <c r="N11534">
        <v>50</v>
      </c>
      <c r="O11534">
        <v>5</v>
      </c>
      <c r="S11534">
        <v>50</v>
      </c>
      <c r="T11534">
        <v>5</v>
      </c>
    </row>
    <row r="11535" spans="1:21" x14ac:dyDescent="0.25">
      <c r="A11535" t="s">
        <v>47</v>
      </c>
      <c r="B11535">
        <v>5060</v>
      </c>
      <c r="D11535">
        <v>7</v>
      </c>
      <c r="E11535">
        <v>4</v>
      </c>
      <c r="I11535">
        <v>3</v>
      </c>
      <c r="J11535">
        <v>8</v>
      </c>
      <c r="N11535">
        <v>1</v>
      </c>
      <c r="O11535">
        <v>6</v>
      </c>
      <c r="S11535">
        <v>5</v>
      </c>
      <c r="T11535">
        <v>2</v>
      </c>
    </row>
    <row r="11536" spans="1:21" x14ac:dyDescent="0.25">
      <c r="A11536" t="s">
        <v>703</v>
      </c>
      <c r="B11536">
        <v>5060</v>
      </c>
      <c r="D11536">
        <v>0</v>
      </c>
      <c r="E11536">
        <v>0</v>
      </c>
      <c r="I11536">
        <v>0</v>
      </c>
      <c r="J11536">
        <v>0</v>
      </c>
      <c r="N11536">
        <v>0</v>
      </c>
      <c r="O11536">
        <v>0</v>
      </c>
      <c r="S11536">
        <v>0</v>
      </c>
      <c r="T11536">
        <v>0</v>
      </c>
    </row>
    <row r="11537" spans="1:21" x14ac:dyDescent="0.25">
      <c r="A11537" t="s">
        <v>704</v>
      </c>
      <c r="B11537">
        <v>5060</v>
      </c>
      <c r="D11537">
        <v>0</v>
      </c>
      <c r="E11537">
        <v>0</v>
      </c>
      <c r="I11537">
        <v>0</v>
      </c>
      <c r="J11537">
        <v>0</v>
      </c>
      <c r="N11537">
        <v>0</v>
      </c>
      <c r="O11537">
        <v>0</v>
      </c>
      <c r="S11537">
        <v>0</v>
      </c>
      <c r="T11537">
        <v>0</v>
      </c>
    </row>
    <row r="11538" spans="1:21" x14ac:dyDescent="0.25">
      <c r="A11538" t="s">
        <v>705</v>
      </c>
      <c r="B11538">
        <v>5060</v>
      </c>
      <c r="D11538">
        <v>0</v>
      </c>
      <c r="E11538">
        <v>0</v>
      </c>
      <c r="I11538">
        <v>0</v>
      </c>
      <c r="J11538">
        <v>0</v>
      </c>
      <c r="N11538">
        <v>0</v>
      </c>
      <c r="O11538">
        <v>0</v>
      </c>
      <c r="S11538">
        <v>0</v>
      </c>
      <c r="T11538">
        <v>0</v>
      </c>
    </row>
    <row r="11539" spans="1:21" x14ac:dyDescent="0.25">
      <c r="A11539" t="s">
        <v>706</v>
      </c>
      <c r="B11539">
        <v>5060</v>
      </c>
      <c r="D11539">
        <v>0</v>
      </c>
      <c r="E11539">
        <v>0</v>
      </c>
      <c r="I11539">
        <v>0</v>
      </c>
      <c r="J11539">
        <v>0</v>
      </c>
      <c r="N11539">
        <v>0</v>
      </c>
      <c r="O11539">
        <v>0</v>
      </c>
      <c r="S11539">
        <v>0</v>
      </c>
      <c r="T11539">
        <v>0</v>
      </c>
    </row>
    <row r="11540" spans="1:21" x14ac:dyDescent="0.25">
      <c r="A11540" t="s">
        <v>707</v>
      </c>
      <c r="B11540">
        <v>5060</v>
      </c>
      <c r="D11540">
        <v>1</v>
      </c>
      <c r="E11540">
        <v>1</v>
      </c>
      <c r="I11540">
        <v>1</v>
      </c>
      <c r="J11540">
        <v>1</v>
      </c>
      <c r="N11540">
        <v>1</v>
      </c>
      <c r="O11540">
        <v>1</v>
      </c>
      <c r="S11540">
        <v>1</v>
      </c>
      <c r="T11540">
        <v>1</v>
      </c>
    </row>
    <row r="11541" spans="1:21" x14ac:dyDescent="0.25">
      <c r="A11541" t="s">
        <v>708</v>
      </c>
      <c r="B11541">
        <v>5060</v>
      </c>
      <c r="D11541">
        <v>5</v>
      </c>
      <c r="E11541">
        <v>5</v>
      </c>
      <c r="I11541">
        <v>5</v>
      </c>
      <c r="J11541">
        <v>5</v>
      </c>
      <c r="N11541">
        <v>50</v>
      </c>
      <c r="O11541">
        <v>5</v>
      </c>
      <c r="S11541">
        <v>50</v>
      </c>
      <c r="T11541">
        <v>5</v>
      </c>
    </row>
    <row r="11542" spans="1:21" x14ac:dyDescent="0.25">
      <c r="A11542" t="s">
        <v>709</v>
      </c>
      <c r="B11542">
        <v>5060</v>
      </c>
      <c r="D11542">
        <v>30</v>
      </c>
      <c r="E11542">
        <v>30</v>
      </c>
      <c r="I11542">
        <v>30</v>
      </c>
      <c r="J11542">
        <v>30</v>
      </c>
      <c r="N11542">
        <v>30</v>
      </c>
      <c r="O11542">
        <v>30</v>
      </c>
      <c r="S11542">
        <v>30</v>
      </c>
      <c r="T11542">
        <v>30</v>
      </c>
    </row>
    <row r="11543" spans="1:21" x14ac:dyDescent="0.25">
      <c r="A11543" t="s">
        <v>710</v>
      </c>
      <c r="B11543">
        <v>5060</v>
      </c>
      <c r="D11543">
        <v>3</v>
      </c>
      <c r="E11543">
        <v>3</v>
      </c>
      <c r="I11543">
        <v>3</v>
      </c>
      <c r="J11543">
        <v>3</v>
      </c>
      <c r="N11543">
        <v>3</v>
      </c>
      <c r="O11543">
        <v>3</v>
      </c>
      <c r="S11543">
        <v>3</v>
      </c>
      <c r="T11543">
        <v>3</v>
      </c>
    </row>
    <row r="11544" spans="1:21" x14ac:dyDescent="0.25">
      <c r="A11544" t="s">
        <v>711</v>
      </c>
      <c r="B11544">
        <v>5060</v>
      </c>
      <c r="D11544">
        <v>0</v>
      </c>
      <c r="E11544">
        <v>0</v>
      </c>
      <c r="I11544">
        <v>0</v>
      </c>
      <c r="J11544">
        <v>0</v>
      </c>
      <c r="N11544">
        <v>0</v>
      </c>
      <c r="O11544">
        <v>0</v>
      </c>
      <c r="S11544">
        <v>0</v>
      </c>
      <c r="T11544">
        <v>0</v>
      </c>
    </row>
    <row r="11545" spans="1:21" x14ac:dyDescent="0.25">
      <c r="A11545" t="s">
        <v>712</v>
      </c>
      <c r="B11545">
        <v>5060</v>
      </c>
      <c r="D11545">
        <v>0</v>
      </c>
      <c r="E11545">
        <v>0</v>
      </c>
      <c r="I11545">
        <v>0</v>
      </c>
      <c r="J11545">
        <v>0</v>
      </c>
      <c r="N11545">
        <v>0</v>
      </c>
      <c r="O11545">
        <v>0</v>
      </c>
      <c r="S11545">
        <v>0</v>
      </c>
      <c r="T11545">
        <v>0</v>
      </c>
    </row>
    <row r="11546" spans="1:21" x14ac:dyDescent="0.25">
      <c r="A11546" t="s">
        <v>713</v>
      </c>
      <c r="B11546">
        <v>5060</v>
      </c>
      <c r="D11546">
        <v>0</v>
      </c>
      <c r="E11546">
        <v>0</v>
      </c>
      <c r="I11546">
        <v>0</v>
      </c>
      <c r="J11546">
        <v>0</v>
      </c>
      <c r="N11546">
        <v>0</v>
      </c>
      <c r="O11546">
        <v>0</v>
      </c>
      <c r="S11546">
        <v>0</v>
      </c>
      <c r="T11546">
        <v>0</v>
      </c>
    </row>
    <row r="11547" spans="1:21" x14ac:dyDescent="0.25">
      <c r="A11547" t="s">
        <v>718</v>
      </c>
      <c r="B11547">
        <v>5060</v>
      </c>
      <c r="E11547">
        <v>0</v>
      </c>
      <c r="J11547">
        <v>0</v>
      </c>
      <c r="O11547">
        <v>0</v>
      </c>
      <c r="T11547">
        <v>0</v>
      </c>
    </row>
    <row r="11548" spans="1:21" x14ac:dyDescent="0.25">
      <c r="A11548" t="s">
        <v>405</v>
      </c>
      <c r="B11548">
        <v>5060</v>
      </c>
      <c r="E11548">
        <v>0</v>
      </c>
    </row>
    <row r="11549" spans="1:21" x14ac:dyDescent="0.25">
      <c r="A11549" t="s">
        <v>719</v>
      </c>
      <c r="B11549">
        <v>5060</v>
      </c>
      <c r="D11549">
        <v>0</v>
      </c>
      <c r="E11549">
        <v>0</v>
      </c>
      <c r="F11549">
        <v>0</v>
      </c>
      <c r="I11549">
        <v>0</v>
      </c>
      <c r="J11549">
        <v>0</v>
      </c>
      <c r="K11549">
        <v>0</v>
      </c>
      <c r="N11549">
        <v>0</v>
      </c>
      <c r="O11549">
        <v>0</v>
      </c>
      <c r="P11549">
        <v>0</v>
      </c>
      <c r="S11549">
        <v>0</v>
      </c>
      <c r="T11549">
        <v>0</v>
      </c>
      <c r="U11549">
        <v>0</v>
      </c>
    </row>
    <row r="11550" spans="1:21" x14ac:dyDescent="0.25">
      <c r="A11550" t="s">
        <v>34</v>
      </c>
      <c r="B11550">
        <v>5063</v>
      </c>
      <c r="D11550">
        <v>5050</v>
      </c>
      <c r="E11550">
        <v>5050</v>
      </c>
      <c r="J11550">
        <v>5100</v>
      </c>
      <c r="K11550">
        <v>5100</v>
      </c>
      <c r="N11550">
        <v>5068</v>
      </c>
      <c r="P11550">
        <v>5068</v>
      </c>
    </row>
    <row r="11551" spans="1:21" x14ac:dyDescent="0.25">
      <c r="A11551" t="s">
        <v>35</v>
      </c>
      <c r="B11551">
        <v>5063</v>
      </c>
      <c r="D11551">
        <v>5068</v>
      </c>
      <c r="E11551">
        <v>5100</v>
      </c>
      <c r="J11551">
        <v>5050</v>
      </c>
      <c r="K11551">
        <v>5068</v>
      </c>
      <c r="N11551">
        <v>5100</v>
      </c>
      <c r="P11551">
        <v>5050</v>
      </c>
    </row>
    <row r="11552" spans="1:21" x14ac:dyDescent="0.25">
      <c r="A11552" t="s">
        <v>36</v>
      </c>
      <c r="B11552">
        <v>5063</v>
      </c>
      <c r="D11552">
        <v>2</v>
      </c>
      <c r="E11552">
        <v>3</v>
      </c>
      <c r="J11552">
        <v>3</v>
      </c>
      <c r="K11552">
        <v>1</v>
      </c>
      <c r="N11552">
        <v>2</v>
      </c>
      <c r="P11552">
        <v>2</v>
      </c>
    </row>
    <row r="11553" spans="1:16" x14ac:dyDescent="0.25">
      <c r="A11553" t="s">
        <v>37</v>
      </c>
      <c r="B11553">
        <v>5063</v>
      </c>
      <c r="D11553">
        <v>0</v>
      </c>
      <c r="E11553">
        <v>0</v>
      </c>
      <c r="J11553">
        <v>0</v>
      </c>
      <c r="N11553">
        <v>0</v>
      </c>
    </row>
    <row r="11554" spans="1:16" x14ac:dyDescent="0.25">
      <c r="A11554" t="s">
        <v>38</v>
      </c>
      <c r="B11554">
        <v>5063</v>
      </c>
      <c r="D11554">
        <v>12</v>
      </c>
      <c r="E11554">
        <v>12</v>
      </c>
      <c r="J11554">
        <v>12</v>
      </c>
      <c r="K11554">
        <v>12</v>
      </c>
      <c r="N11554">
        <v>12</v>
      </c>
      <c r="P11554">
        <v>12</v>
      </c>
    </row>
    <row r="11555" spans="1:16" x14ac:dyDescent="0.25">
      <c r="A11555" t="s">
        <v>39</v>
      </c>
      <c r="B11555">
        <v>5063</v>
      </c>
      <c r="D11555">
        <v>170</v>
      </c>
      <c r="K11555">
        <v>225</v>
      </c>
      <c r="N11555">
        <v>220</v>
      </c>
    </row>
    <row r="11556" spans="1:16" x14ac:dyDescent="0.25">
      <c r="A11556" t="s">
        <v>694</v>
      </c>
      <c r="B11556">
        <v>5063</v>
      </c>
      <c r="D11556">
        <v>125</v>
      </c>
      <c r="K11556">
        <v>100</v>
      </c>
      <c r="N11556">
        <v>125</v>
      </c>
    </row>
    <row r="11557" spans="1:16" x14ac:dyDescent="0.25">
      <c r="A11557" t="s">
        <v>40</v>
      </c>
      <c r="B11557">
        <v>5063</v>
      </c>
      <c r="D11557">
        <v>2</v>
      </c>
      <c r="K11557">
        <v>1</v>
      </c>
      <c r="N11557">
        <v>2</v>
      </c>
    </row>
    <row r="11558" spans="1:16" x14ac:dyDescent="0.25">
      <c r="A11558" t="s">
        <v>41</v>
      </c>
      <c r="B11558">
        <v>5063</v>
      </c>
    </row>
    <row r="11559" spans="1:16" x14ac:dyDescent="0.25">
      <c r="A11559" t="s">
        <v>42</v>
      </c>
      <c r="B11559">
        <v>5063</v>
      </c>
      <c r="E11559">
        <v>40</v>
      </c>
      <c r="J11559">
        <v>40</v>
      </c>
      <c r="N11559">
        <v>25</v>
      </c>
    </row>
    <row r="11560" spans="1:16" x14ac:dyDescent="0.25">
      <c r="A11560" t="s">
        <v>45</v>
      </c>
      <c r="B11560">
        <v>5063</v>
      </c>
      <c r="D11560">
        <v>7</v>
      </c>
      <c r="E11560">
        <v>4</v>
      </c>
      <c r="J11560">
        <v>8</v>
      </c>
      <c r="N11560">
        <v>6</v>
      </c>
    </row>
    <row r="11561" spans="1:16" x14ac:dyDescent="0.25">
      <c r="A11561" t="s">
        <v>46</v>
      </c>
      <c r="B11561">
        <v>5063</v>
      </c>
      <c r="K11561">
        <v>8</v>
      </c>
      <c r="P11561">
        <v>6</v>
      </c>
    </row>
    <row r="11562" spans="1:16" x14ac:dyDescent="0.25">
      <c r="A11562" t="s">
        <v>49</v>
      </c>
      <c r="B11562">
        <v>5063</v>
      </c>
      <c r="D11562">
        <v>5</v>
      </c>
      <c r="E11562">
        <v>6</v>
      </c>
      <c r="J11562">
        <v>6</v>
      </c>
      <c r="K11562">
        <v>6</v>
      </c>
      <c r="N11562">
        <v>5</v>
      </c>
      <c r="P11562">
        <v>5</v>
      </c>
    </row>
    <row r="11563" spans="1:16" x14ac:dyDescent="0.25">
      <c r="A11563" t="s">
        <v>695</v>
      </c>
      <c r="B11563">
        <v>5063</v>
      </c>
      <c r="D11563">
        <v>0</v>
      </c>
      <c r="E11563">
        <v>0</v>
      </c>
      <c r="J11563">
        <v>0</v>
      </c>
      <c r="K11563">
        <v>0</v>
      </c>
      <c r="N11563">
        <v>0</v>
      </c>
      <c r="P11563">
        <v>0</v>
      </c>
    </row>
    <row r="11564" spans="1:16" x14ac:dyDescent="0.25">
      <c r="A11564" t="s">
        <v>48</v>
      </c>
      <c r="B11564">
        <v>5063</v>
      </c>
      <c r="D11564">
        <v>1900</v>
      </c>
      <c r="E11564">
        <v>1900</v>
      </c>
      <c r="J11564">
        <v>1900</v>
      </c>
      <c r="K11564">
        <v>1900</v>
      </c>
      <c r="N11564">
        <v>1900</v>
      </c>
      <c r="P11564">
        <v>1900</v>
      </c>
    </row>
    <row r="11565" spans="1:16" x14ac:dyDescent="0.25">
      <c r="A11565" t="s">
        <v>696</v>
      </c>
      <c r="B11565">
        <v>5063</v>
      </c>
      <c r="D11565">
        <v>3614</v>
      </c>
      <c r="E11565">
        <v>5085</v>
      </c>
      <c r="J11565">
        <v>5085</v>
      </c>
      <c r="K11565">
        <v>1863</v>
      </c>
      <c r="N11565">
        <v>3614</v>
      </c>
      <c r="P11565">
        <v>3278</v>
      </c>
    </row>
    <row r="11566" spans="1:16" x14ac:dyDescent="0.25">
      <c r="A11566" t="s">
        <v>50</v>
      </c>
      <c r="B11566">
        <v>5063</v>
      </c>
      <c r="D11566">
        <v>3614</v>
      </c>
      <c r="E11566">
        <v>5085</v>
      </c>
      <c r="J11566">
        <v>5085</v>
      </c>
      <c r="K11566">
        <v>1863</v>
      </c>
      <c r="N11566">
        <v>3614</v>
      </c>
      <c r="P11566">
        <v>3278</v>
      </c>
    </row>
    <row r="11567" spans="1:16" x14ac:dyDescent="0.25">
      <c r="A11567" t="s">
        <v>697</v>
      </c>
      <c r="B11567">
        <v>5063</v>
      </c>
      <c r="D11567">
        <v>1</v>
      </c>
      <c r="E11567">
        <v>1</v>
      </c>
      <c r="J11567">
        <v>1</v>
      </c>
      <c r="K11567">
        <v>1</v>
      </c>
      <c r="N11567">
        <v>1</v>
      </c>
      <c r="P11567">
        <v>1</v>
      </c>
    </row>
    <row r="11568" spans="1:16" x14ac:dyDescent="0.25">
      <c r="A11568" t="s">
        <v>51</v>
      </c>
      <c r="B11568">
        <v>5063</v>
      </c>
      <c r="D11568">
        <v>0</v>
      </c>
      <c r="E11568">
        <v>0</v>
      </c>
      <c r="J11568">
        <v>0</v>
      </c>
      <c r="K11568">
        <v>0</v>
      </c>
      <c r="N11568">
        <v>0</v>
      </c>
      <c r="P11568">
        <v>0</v>
      </c>
    </row>
    <row r="11569" spans="1:16" x14ac:dyDescent="0.25">
      <c r="A11569" t="s">
        <v>53</v>
      </c>
      <c r="B11569">
        <v>5063</v>
      </c>
      <c r="D11569">
        <v>0</v>
      </c>
      <c r="E11569">
        <v>0</v>
      </c>
      <c r="J11569">
        <v>0</v>
      </c>
      <c r="K11569">
        <v>0</v>
      </c>
      <c r="N11569">
        <v>0</v>
      </c>
      <c r="P11569">
        <v>0</v>
      </c>
    </row>
    <row r="11570" spans="1:16" x14ac:dyDescent="0.25">
      <c r="A11570" t="s">
        <v>54</v>
      </c>
      <c r="B11570">
        <v>5063</v>
      </c>
      <c r="D11570">
        <v>0</v>
      </c>
      <c r="E11570">
        <v>0</v>
      </c>
      <c r="J11570">
        <v>0</v>
      </c>
      <c r="K11570">
        <v>0</v>
      </c>
      <c r="N11570">
        <v>0</v>
      </c>
      <c r="P11570">
        <v>0</v>
      </c>
    </row>
    <row r="11571" spans="1:16" x14ac:dyDescent="0.25">
      <c r="A11571" t="s">
        <v>55</v>
      </c>
      <c r="B11571">
        <v>5063</v>
      </c>
      <c r="D11571">
        <v>0</v>
      </c>
      <c r="E11571">
        <v>0</v>
      </c>
      <c r="J11571">
        <v>0</v>
      </c>
      <c r="K11571">
        <v>0</v>
      </c>
      <c r="N11571">
        <v>0</v>
      </c>
      <c r="P11571">
        <v>0</v>
      </c>
    </row>
    <row r="11572" spans="1:16" x14ac:dyDescent="0.25">
      <c r="A11572" t="s">
        <v>56</v>
      </c>
      <c r="B11572">
        <v>5063</v>
      </c>
      <c r="D11572">
        <v>0.92</v>
      </c>
      <c r="E11572">
        <v>0.92</v>
      </c>
      <c r="J11572">
        <v>0.92</v>
      </c>
      <c r="K11572">
        <v>0.92</v>
      </c>
      <c r="N11572">
        <v>0.92</v>
      </c>
      <c r="P11572">
        <v>0.92</v>
      </c>
    </row>
    <row r="11573" spans="1:16" x14ac:dyDescent="0.25">
      <c r="A11573" t="s">
        <v>57</v>
      </c>
      <c r="B11573">
        <v>5063</v>
      </c>
      <c r="D11573">
        <v>100</v>
      </c>
      <c r="E11573">
        <v>100</v>
      </c>
      <c r="J11573">
        <v>100</v>
      </c>
      <c r="K11573">
        <v>100</v>
      </c>
      <c r="N11573">
        <v>100</v>
      </c>
      <c r="P11573">
        <v>100</v>
      </c>
    </row>
    <row r="11574" spans="1:16" x14ac:dyDescent="0.25">
      <c r="A11574" t="s">
        <v>58</v>
      </c>
      <c r="B11574">
        <v>5063</v>
      </c>
      <c r="D11574">
        <v>2</v>
      </c>
      <c r="E11574">
        <v>2</v>
      </c>
      <c r="J11574">
        <v>2</v>
      </c>
      <c r="K11574">
        <v>2</v>
      </c>
      <c r="N11574">
        <v>2</v>
      </c>
      <c r="P11574">
        <v>2</v>
      </c>
    </row>
    <row r="11575" spans="1:16" x14ac:dyDescent="0.25">
      <c r="A11575" t="s">
        <v>59</v>
      </c>
      <c r="B11575">
        <v>5063</v>
      </c>
      <c r="D11575">
        <v>0</v>
      </c>
      <c r="E11575">
        <v>0</v>
      </c>
      <c r="J11575">
        <v>0</v>
      </c>
      <c r="K11575">
        <v>0</v>
      </c>
      <c r="N11575">
        <v>0</v>
      </c>
      <c r="P11575">
        <v>0</v>
      </c>
    </row>
    <row r="11576" spans="1:16" x14ac:dyDescent="0.25">
      <c r="A11576" t="s">
        <v>698</v>
      </c>
      <c r="B11576">
        <v>5063</v>
      </c>
      <c r="E11576">
        <v>0</v>
      </c>
      <c r="J11576">
        <v>0</v>
      </c>
      <c r="N11576">
        <v>0</v>
      </c>
    </row>
    <row r="11577" spans="1:16" x14ac:dyDescent="0.25">
      <c r="A11577" t="s">
        <v>677</v>
      </c>
      <c r="B11577">
        <v>5063</v>
      </c>
      <c r="E11577">
        <v>1002</v>
      </c>
      <c r="J11577">
        <v>1561</v>
      </c>
      <c r="N11577">
        <v>640</v>
      </c>
    </row>
    <row r="11578" spans="1:16" x14ac:dyDescent="0.25">
      <c r="A11578" t="s">
        <v>78</v>
      </c>
      <c r="B11578">
        <v>5063</v>
      </c>
      <c r="E11578">
        <v>17.100000000000001</v>
      </c>
      <c r="J11578">
        <v>26.6</v>
      </c>
      <c r="N11578">
        <v>17.5</v>
      </c>
    </row>
    <row r="11579" spans="1:16" x14ac:dyDescent="0.25">
      <c r="A11579" t="s">
        <v>699</v>
      </c>
      <c r="B11579">
        <v>5063</v>
      </c>
      <c r="E11579">
        <v>0</v>
      </c>
      <c r="K11579">
        <v>0</v>
      </c>
      <c r="P11579">
        <v>0</v>
      </c>
    </row>
    <row r="11580" spans="1:16" x14ac:dyDescent="0.25">
      <c r="A11580" t="s">
        <v>700</v>
      </c>
      <c r="B11580">
        <v>5063</v>
      </c>
      <c r="D11580">
        <v>0</v>
      </c>
      <c r="E11580">
        <v>0</v>
      </c>
      <c r="J11580">
        <v>0</v>
      </c>
      <c r="K11580">
        <v>1</v>
      </c>
      <c r="N11580">
        <v>0</v>
      </c>
      <c r="P11580">
        <v>1</v>
      </c>
    </row>
    <row r="11581" spans="1:16" x14ac:dyDescent="0.25">
      <c r="A11581" t="s">
        <v>701</v>
      </c>
      <c r="B11581">
        <v>5063</v>
      </c>
      <c r="D11581">
        <v>0</v>
      </c>
      <c r="E11581">
        <v>0</v>
      </c>
      <c r="J11581">
        <v>0</v>
      </c>
      <c r="K11581">
        <v>0</v>
      </c>
      <c r="N11581">
        <v>0</v>
      </c>
      <c r="P11581">
        <v>0</v>
      </c>
    </row>
    <row r="11582" spans="1:16" x14ac:dyDescent="0.25">
      <c r="A11582" t="s">
        <v>52</v>
      </c>
      <c r="B11582">
        <v>5063</v>
      </c>
      <c r="D11582">
        <v>1</v>
      </c>
      <c r="E11582">
        <v>1</v>
      </c>
      <c r="J11582">
        <v>1</v>
      </c>
      <c r="K11582">
        <v>1</v>
      </c>
      <c r="N11582">
        <v>1</v>
      </c>
      <c r="P11582">
        <v>1</v>
      </c>
    </row>
    <row r="11583" spans="1:16" x14ac:dyDescent="0.25">
      <c r="A11583" t="s">
        <v>702</v>
      </c>
      <c r="B11583">
        <v>5063</v>
      </c>
      <c r="D11583">
        <v>15</v>
      </c>
      <c r="E11583">
        <v>60</v>
      </c>
      <c r="J11583">
        <v>60</v>
      </c>
      <c r="K11583">
        <v>9</v>
      </c>
      <c r="N11583">
        <v>15</v>
      </c>
      <c r="P11583">
        <v>9</v>
      </c>
    </row>
    <row r="11584" spans="1:16" x14ac:dyDescent="0.25">
      <c r="A11584" t="s">
        <v>43</v>
      </c>
      <c r="B11584">
        <v>5063</v>
      </c>
      <c r="D11584">
        <v>80</v>
      </c>
      <c r="E11584">
        <v>5</v>
      </c>
      <c r="J11584">
        <v>0</v>
      </c>
      <c r="K11584">
        <v>0</v>
      </c>
      <c r="N11584">
        <v>80</v>
      </c>
      <c r="P11584">
        <v>26</v>
      </c>
    </row>
    <row r="11585" spans="1:16" x14ac:dyDescent="0.25">
      <c r="A11585" t="s">
        <v>44</v>
      </c>
      <c r="B11585">
        <v>5063</v>
      </c>
      <c r="D11585">
        <v>50</v>
      </c>
      <c r="E11585">
        <v>0</v>
      </c>
      <c r="J11585">
        <v>0</v>
      </c>
      <c r="K11585">
        <v>0</v>
      </c>
      <c r="N11585">
        <v>50</v>
      </c>
      <c r="P11585">
        <v>20</v>
      </c>
    </row>
    <row r="11586" spans="1:16" x14ac:dyDescent="0.25">
      <c r="A11586" t="s">
        <v>47</v>
      </c>
      <c r="B11586">
        <v>5063</v>
      </c>
      <c r="D11586">
        <v>7</v>
      </c>
      <c r="E11586">
        <v>4</v>
      </c>
      <c r="J11586">
        <v>8</v>
      </c>
      <c r="K11586">
        <v>8</v>
      </c>
      <c r="N11586">
        <v>6</v>
      </c>
      <c r="P11586">
        <v>6</v>
      </c>
    </row>
    <row r="11587" spans="1:16" x14ac:dyDescent="0.25">
      <c r="A11587" t="s">
        <v>703</v>
      </c>
      <c r="B11587">
        <v>5063</v>
      </c>
      <c r="D11587">
        <v>0</v>
      </c>
      <c r="E11587">
        <v>0</v>
      </c>
      <c r="J11587">
        <v>0</v>
      </c>
      <c r="K11587">
        <v>0</v>
      </c>
      <c r="N11587">
        <v>0</v>
      </c>
      <c r="P11587">
        <v>0</v>
      </c>
    </row>
    <row r="11588" spans="1:16" x14ac:dyDescent="0.25">
      <c r="A11588" t="s">
        <v>704</v>
      </c>
      <c r="B11588">
        <v>5063</v>
      </c>
      <c r="D11588">
        <v>0</v>
      </c>
      <c r="E11588">
        <v>0</v>
      </c>
      <c r="J11588">
        <v>0</v>
      </c>
      <c r="K11588">
        <v>0</v>
      </c>
      <c r="N11588">
        <v>0</v>
      </c>
      <c r="P11588">
        <v>0</v>
      </c>
    </row>
    <row r="11589" spans="1:16" x14ac:dyDescent="0.25">
      <c r="A11589" t="s">
        <v>705</v>
      </c>
      <c r="B11589">
        <v>5063</v>
      </c>
      <c r="D11589">
        <v>0</v>
      </c>
      <c r="E11589">
        <v>0</v>
      </c>
      <c r="J11589">
        <v>0</v>
      </c>
      <c r="K11589">
        <v>0</v>
      </c>
      <c r="N11589">
        <v>0</v>
      </c>
      <c r="P11589">
        <v>0</v>
      </c>
    </row>
    <row r="11590" spans="1:16" x14ac:dyDescent="0.25">
      <c r="A11590" t="s">
        <v>706</v>
      </c>
      <c r="B11590">
        <v>5063</v>
      </c>
      <c r="D11590">
        <v>0</v>
      </c>
      <c r="E11590">
        <v>0</v>
      </c>
      <c r="J11590">
        <v>0</v>
      </c>
      <c r="K11590">
        <v>0</v>
      </c>
      <c r="N11590">
        <v>0</v>
      </c>
      <c r="P11590">
        <v>0</v>
      </c>
    </row>
    <row r="11591" spans="1:16" x14ac:dyDescent="0.25">
      <c r="A11591" t="s">
        <v>707</v>
      </c>
      <c r="B11591">
        <v>5063</v>
      </c>
      <c r="D11591">
        <v>2</v>
      </c>
      <c r="E11591">
        <v>1</v>
      </c>
      <c r="J11591">
        <v>0</v>
      </c>
      <c r="K11591">
        <v>0</v>
      </c>
      <c r="N11591">
        <v>2</v>
      </c>
      <c r="P11591">
        <v>1</v>
      </c>
    </row>
    <row r="11592" spans="1:16" x14ac:dyDescent="0.25">
      <c r="A11592" t="s">
        <v>708</v>
      </c>
      <c r="B11592">
        <v>5063</v>
      </c>
      <c r="D11592">
        <v>5</v>
      </c>
      <c r="E11592">
        <v>0</v>
      </c>
      <c r="N11592">
        <v>5</v>
      </c>
      <c r="P11592">
        <v>20</v>
      </c>
    </row>
    <row r="11593" spans="1:16" x14ac:dyDescent="0.25">
      <c r="A11593" t="s">
        <v>709</v>
      </c>
      <c r="B11593">
        <v>5063</v>
      </c>
      <c r="D11593">
        <v>40</v>
      </c>
      <c r="E11593">
        <v>5</v>
      </c>
      <c r="N11593">
        <v>40</v>
      </c>
      <c r="P11593">
        <v>6</v>
      </c>
    </row>
    <row r="11594" spans="1:16" x14ac:dyDescent="0.25">
      <c r="A11594" t="s">
        <v>710</v>
      </c>
      <c r="B11594">
        <v>5063</v>
      </c>
      <c r="D11594">
        <v>1</v>
      </c>
      <c r="E11594">
        <v>3</v>
      </c>
      <c r="N11594">
        <v>1</v>
      </c>
      <c r="P11594">
        <v>3</v>
      </c>
    </row>
    <row r="11595" spans="1:16" x14ac:dyDescent="0.25">
      <c r="A11595" t="s">
        <v>711</v>
      </c>
      <c r="B11595">
        <v>5063</v>
      </c>
      <c r="D11595">
        <v>0</v>
      </c>
      <c r="E11595">
        <v>0</v>
      </c>
      <c r="N11595">
        <v>0</v>
      </c>
      <c r="P11595">
        <v>0</v>
      </c>
    </row>
    <row r="11596" spans="1:16" x14ac:dyDescent="0.25">
      <c r="A11596" t="s">
        <v>712</v>
      </c>
      <c r="B11596">
        <v>5063</v>
      </c>
      <c r="D11596">
        <v>0</v>
      </c>
      <c r="E11596">
        <v>0</v>
      </c>
      <c r="N11596">
        <v>0</v>
      </c>
      <c r="P11596">
        <v>0</v>
      </c>
    </row>
    <row r="11597" spans="1:16" x14ac:dyDescent="0.25">
      <c r="A11597" t="s">
        <v>713</v>
      </c>
      <c r="B11597">
        <v>5063</v>
      </c>
      <c r="D11597">
        <v>0</v>
      </c>
      <c r="E11597">
        <v>0</v>
      </c>
      <c r="N11597">
        <v>0</v>
      </c>
      <c r="P11597">
        <v>0</v>
      </c>
    </row>
    <row r="11598" spans="1:16" x14ac:dyDescent="0.25">
      <c r="A11598" t="s">
        <v>714</v>
      </c>
      <c r="B11598">
        <v>5063</v>
      </c>
      <c r="D11598">
        <v>50</v>
      </c>
      <c r="N11598">
        <v>50</v>
      </c>
    </row>
    <row r="11599" spans="1:16" x14ac:dyDescent="0.25">
      <c r="A11599" t="s">
        <v>715</v>
      </c>
      <c r="B11599">
        <v>5063</v>
      </c>
      <c r="D11599">
        <v>30</v>
      </c>
      <c r="N11599">
        <v>30</v>
      </c>
    </row>
    <row r="11600" spans="1:16" x14ac:dyDescent="0.25">
      <c r="A11600" t="s">
        <v>716</v>
      </c>
      <c r="B11600">
        <v>5063</v>
      </c>
      <c r="D11600">
        <v>3</v>
      </c>
      <c r="N11600">
        <v>3</v>
      </c>
    </row>
    <row r="11601" spans="1:21" x14ac:dyDescent="0.25">
      <c r="A11601" t="s">
        <v>717</v>
      </c>
      <c r="B11601">
        <v>5063</v>
      </c>
      <c r="D11601">
        <v>0</v>
      </c>
      <c r="N11601">
        <v>0</v>
      </c>
    </row>
    <row r="11602" spans="1:21" x14ac:dyDescent="0.25">
      <c r="A11602" t="s">
        <v>718</v>
      </c>
      <c r="B11602">
        <v>5063</v>
      </c>
      <c r="E11602">
        <v>0</v>
      </c>
      <c r="J11602">
        <v>0</v>
      </c>
      <c r="N11602">
        <v>0</v>
      </c>
    </row>
    <row r="11603" spans="1:21" x14ac:dyDescent="0.25">
      <c r="A11603" t="s">
        <v>405</v>
      </c>
      <c r="B11603">
        <v>5063</v>
      </c>
      <c r="E11603">
        <v>0</v>
      </c>
    </row>
    <row r="11604" spans="1:21" x14ac:dyDescent="0.25">
      <c r="A11604" t="s">
        <v>719</v>
      </c>
      <c r="B11604">
        <v>5063</v>
      </c>
      <c r="D11604">
        <v>0</v>
      </c>
      <c r="E11604">
        <v>0</v>
      </c>
      <c r="J11604">
        <v>0</v>
      </c>
      <c r="K11604">
        <v>0</v>
      </c>
      <c r="N11604">
        <v>0</v>
      </c>
      <c r="P11604">
        <v>0</v>
      </c>
    </row>
    <row r="11605" spans="1:21" x14ac:dyDescent="0.25">
      <c r="A11605" t="s">
        <v>34</v>
      </c>
      <c r="B11605">
        <v>5068</v>
      </c>
      <c r="D11605">
        <v>5052</v>
      </c>
      <c r="E11605">
        <v>5052</v>
      </c>
      <c r="F11605">
        <v>5052</v>
      </c>
      <c r="I11605">
        <v>5081</v>
      </c>
      <c r="J11605">
        <v>5081</v>
      </c>
      <c r="K11605">
        <v>5081</v>
      </c>
      <c r="N11605">
        <v>372</v>
      </c>
      <c r="O11605">
        <v>372</v>
      </c>
      <c r="P11605">
        <v>372</v>
      </c>
      <c r="S11605">
        <v>5063</v>
      </c>
      <c r="T11605">
        <v>5063</v>
      </c>
      <c r="U11605">
        <v>5063</v>
      </c>
    </row>
    <row r="11606" spans="1:21" x14ac:dyDescent="0.25">
      <c r="A11606" t="s">
        <v>35</v>
      </c>
      <c r="B11606">
        <v>5068</v>
      </c>
      <c r="D11606">
        <v>372</v>
      </c>
      <c r="E11606">
        <v>5081</v>
      </c>
      <c r="F11606">
        <v>5063</v>
      </c>
      <c r="I11606">
        <v>5063</v>
      </c>
      <c r="J11606">
        <v>5052</v>
      </c>
      <c r="K11606">
        <v>372</v>
      </c>
      <c r="N11606">
        <v>5081</v>
      </c>
      <c r="O11606">
        <v>5063</v>
      </c>
      <c r="P11606">
        <v>5052</v>
      </c>
      <c r="S11606">
        <v>5052</v>
      </c>
      <c r="T11606">
        <v>372</v>
      </c>
      <c r="U11606">
        <v>5081</v>
      </c>
    </row>
    <row r="11607" spans="1:21" x14ac:dyDescent="0.25">
      <c r="A11607" t="s">
        <v>36</v>
      </c>
      <c r="B11607">
        <v>5068</v>
      </c>
      <c r="D11607">
        <v>2</v>
      </c>
      <c r="E11607">
        <v>2</v>
      </c>
      <c r="F11607">
        <v>0</v>
      </c>
      <c r="I11607">
        <v>2</v>
      </c>
      <c r="J11607">
        <v>2</v>
      </c>
      <c r="K11607">
        <v>1</v>
      </c>
      <c r="N11607">
        <v>2</v>
      </c>
      <c r="O11607">
        <v>2</v>
      </c>
      <c r="P11607">
        <v>0</v>
      </c>
      <c r="S11607">
        <v>2</v>
      </c>
      <c r="T11607">
        <v>2</v>
      </c>
      <c r="U11607">
        <v>0</v>
      </c>
    </row>
    <row r="11608" spans="1:21" x14ac:dyDescent="0.25">
      <c r="A11608" t="s">
        <v>37</v>
      </c>
      <c r="B11608">
        <v>5068</v>
      </c>
      <c r="D11608">
        <v>0</v>
      </c>
      <c r="E11608">
        <v>2</v>
      </c>
      <c r="I11608">
        <v>0</v>
      </c>
      <c r="J11608">
        <v>0</v>
      </c>
      <c r="N11608">
        <v>0</v>
      </c>
      <c r="O11608">
        <v>2</v>
      </c>
      <c r="S11608">
        <v>0</v>
      </c>
      <c r="T11608">
        <v>2</v>
      </c>
    </row>
    <row r="11609" spans="1:21" x14ac:dyDescent="0.25">
      <c r="A11609" t="s">
        <v>38</v>
      </c>
      <c r="B11609">
        <v>5068</v>
      </c>
      <c r="D11609">
        <v>12</v>
      </c>
      <c r="E11609">
        <v>12</v>
      </c>
      <c r="F11609">
        <v>12</v>
      </c>
      <c r="I11609">
        <v>12</v>
      </c>
      <c r="J11609">
        <v>12</v>
      </c>
      <c r="K11609">
        <v>12</v>
      </c>
      <c r="N11609">
        <v>12</v>
      </c>
      <c r="O11609">
        <v>12</v>
      </c>
      <c r="P11609">
        <v>12</v>
      </c>
      <c r="S11609">
        <v>12</v>
      </c>
      <c r="T11609">
        <v>12</v>
      </c>
      <c r="U11609">
        <v>12</v>
      </c>
    </row>
    <row r="11610" spans="1:21" x14ac:dyDescent="0.25">
      <c r="A11610" t="s">
        <v>39</v>
      </c>
      <c r="B11610">
        <v>5068</v>
      </c>
      <c r="D11610">
        <v>125</v>
      </c>
      <c r="I11610">
        <v>100</v>
      </c>
      <c r="K11610">
        <v>230</v>
      </c>
      <c r="N11610">
        <v>175</v>
      </c>
      <c r="S11610">
        <v>125</v>
      </c>
    </row>
    <row r="11611" spans="1:21" x14ac:dyDescent="0.25">
      <c r="A11611" t="s">
        <v>694</v>
      </c>
      <c r="B11611">
        <v>5068</v>
      </c>
      <c r="D11611">
        <v>125</v>
      </c>
      <c r="I11611">
        <v>125</v>
      </c>
      <c r="K11611">
        <v>100</v>
      </c>
      <c r="N11611">
        <v>125</v>
      </c>
      <c r="S11611">
        <v>125</v>
      </c>
    </row>
    <row r="11612" spans="1:21" x14ac:dyDescent="0.25">
      <c r="A11612" t="s">
        <v>40</v>
      </c>
      <c r="B11612">
        <v>5068</v>
      </c>
      <c r="D11612">
        <v>2</v>
      </c>
      <c r="I11612">
        <v>2</v>
      </c>
      <c r="K11612">
        <v>1</v>
      </c>
      <c r="N11612">
        <v>2</v>
      </c>
      <c r="S11612">
        <v>2</v>
      </c>
    </row>
    <row r="11613" spans="1:21" x14ac:dyDescent="0.25">
      <c r="A11613" t="s">
        <v>41</v>
      </c>
      <c r="B11613">
        <v>5068</v>
      </c>
    </row>
    <row r="11614" spans="1:21" x14ac:dyDescent="0.25">
      <c r="A11614" t="s">
        <v>42</v>
      </c>
      <c r="B11614">
        <v>5068</v>
      </c>
      <c r="E11614">
        <v>25</v>
      </c>
      <c r="J11614">
        <v>25</v>
      </c>
      <c r="O11614">
        <v>30</v>
      </c>
      <c r="T11614">
        <v>25</v>
      </c>
    </row>
    <row r="11615" spans="1:21" x14ac:dyDescent="0.25">
      <c r="A11615" t="s">
        <v>45</v>
      </c>
      <c r="B11615">
        <v>5068</v>
      </c>
      <c r="D11615">
        <v>7</v>
      </c>
      <c r="E11615">
        <v>4</v>
      </c>
      <c r="I11615">
        <v>3</v>
      </c>
      <c r="J11615">
        <v>8</v>
      </c>
      <c r="N11615">
        <v>1</v>
      </c>
      <c r="O11615">
        <v>6</v>
      </c>
      <c r="S11615">
        <v>5</v>
      </c>
      <c r="T11615">
        <v>2</v>
      </c>
    </row>
    <row r="11616" spans="1:21" x14ac:dyDescent="0.25">
      <c r="A11616" t="s">
        <v>46</v>
      </c>
      <c r="B11616">
        <v>5068</v>
      </c>
      <c r="K11616">
        <v>8</v>
      </c>
    </row>
    <row r="11617" spans="1:21" x14ac:dyDescent="0.25">
      <c r="A11617" t="s">
        <v>49</v>
      </c>
      <c r="B11617">
        <v>5068</v>
      </c>
      <c r="D11617">
        <v>4</v>
      </c>
      <c r="E11617">
        <v>5.5</v>
      </c>
      <c r="F11617">
        <v>4</v>
      </c>
      <c r="I11617">
        <v>4</v>
      </c>
      <c r="J11617">
        <v>5.5</v>
      </c>
      <c r="K11617">
        <v>5.5</v>
      </c>
      <c r="N11617">
        <v>4</v>
      </c>
      <c r="O11617">
        <v>5.5</v>
      </c>
      <c r="P11617">
        <v>4</v>
      </c>
      <c r="S11617">
        <v>4</v>
      </c>
      <c r="T11617">
        <v>5.5</v>
      </c>
      <c r="U11617">
        <v>4</v>
      </c>
    </row>
    <row r="11618" spans="1:21" x14ac:dyDescent="0.25">
      <c r="A11618" t="s">
        <v>695</v>
      </c>
      <c r="B11618">
        <v>5068</v>
      </c>
      <c r="D11618">
        <v>0</v>
      </c>
      <c r="E11618">
        <v>0</v>
      </c>
      <c r="F11618">
        <v>0</v>
      </c>
      <c r="I11618">
        <v>0</v>
      </c>
      <c r="J11618">
        <v>0</v>
      </c>
      <c r="K11618">
        <v>0</v>
      </c>
      <c r="N11618">
        <v>0</v>
      </c>
      <c r="O11618">
        <v>0</v>
      </c>
      <c r="P11618">
        <v>0</v>
      </c>
      <c r="S11618">
        <v>0</v>
      </c>
      <c r="T11618">
        <v>0</v>
      </c>
      <c r="U11618">
        <v>0</v>
      </c>
    </row>
    <row r="11619" spans="1:21" x14ac:dyDescent="0.25">
      <c r="A11619" t="s">
        <v>48</v>
      </c>
      <c r="B11619">
        <v>5068</v>
      </c>
      <c r="D11619">
        <v>1900</v>
      </c>
      <c r="E11619">
        <v>1900</v>
      </c>
      <c r="F11619">
        <v>1900</v>
      </c>
      <c r="I11619">
        <v>1900</v>
      </c>
      <c r="J11619">
        <v>1900</v>
      </c>
      <c r="K11619">
        <v>1900</v>
      </c>
      <c r="N11619">
        <v>1900</v>
      </c>
      <c r="O11619">
        <v>1900</v>
      </c>
      <c r="P11619">
        <v>1900</v>
      </c>
      <c r="S11619">
        <v>1900</v>
      </c>
      <c r="T11619">
        <v>1900</v>
      </c>
      <c r="U11619">
        <v>1900</v>
      </c>
    </row>
    <row r="11620" spans="1:21" x14ac:dyDescent="0.25">
      <c r="A11620" t="s">
        <v>696</v>
      </c>
      <c r="B11620">
        <v>5068</v>
      </c>
      <c r="D11620">
        <v>3614</v>
      </c>
      <c r="E11620">
        <v>3539</v>
      </c>
      <c r="F11620">
        <v>0</v>
      </c>
      <c r="I11620">
        <v>3614</v>
      </c>
      <c r="J11620">
        <v>3539</v>
      </c>
      <c r="K11620">
        <v>1863</v>
      </c>
      <c r="N11620">
        <v>3614</v>
      </c>
      <c r="O11620">
        <v>3539</v>
      </c>
      <c r="P11620">
        <v>0</v>
      </c>
      <c r="S11620">
        <v>3614</v>
      </c>
      <c r="T11620">
        <v>3539</v>
      </c>
      <c r="U11620">
        <v>0</v>
      </c>
    </row>
    <row r="11621" spans="1:21" x14ac:dyDescent="0.25">
      <c r="A11621" t="s">
        <v>50</v>
      </c>
      <c r="B11621">
        <v>5068</v>
      </c>
      <c r="D11621">
        <v>3614</v>
      </c>
      <c r="E11621">
        <v>3539</v>
      </c>
      <c r="F11621">
        <v>0</v>
      </c>
      <c r="I11621">
        <v>3614</v>
      </c>
      <c r="J11621">
        <v>3539</v>
      </c>
      <c r="K11621">
        <v>1863</v>
      </c>
      <c r="N11621">
        <v>3614</v>
      </c>
      <c r="O11621">
        <v>3539</v>
      </c>
      <c r="P11621">
        <v>0</v>
      </c>
      <c r="S11621">
        <v>3614</v>
      </c>
      <c r="T11621">
        <v>3539</v>
      </c>
      <c r="U11621">
        <v>0</v>
      </c>
    </row>
    <row r="11622" spans="1:21" x14ac:dyDescent="0.25">
      <c r="A11622" t="s">
        <v>697</v>
      </c>
      <c r="B11622">
        <v>5068</v>
      </c>
      <c r="D11622">
        <v>1</v>
      </c>
      <c r="E11622">
        <v>1</v>
      </c>
      <c r="F11622">
        <v>1</v>
      </c>
      <c r="I11622">
        <v>1</v>
      </c>
      <c r="J11622">
        <v>1</v>
      </c>
      <c r="K11622">
        <v>1</v>
      </c>
      <c r="N11622">
        <v>1</v>
      </c>
      <c r="O11622">
        <v>1</v>
      </c>
      <c r="P11622">
        <v>1</v>
      </c>
      <c r="S11622">
        <v>1</v>
      </c>
      <c r="T11622">
        <v>1</v>
      </c>
      <c r="U11622">
        <v>1</v>
      </c>
    </row>
    <row r="11623" spans="1:21" x14ac:dyDescent="0.25">
      <c r="A11623" t="s">
        <v>51</v>
      </c>
      <c r="B11623">
        <v>5068</v>
      </c>
      <c r="D11623">
        <v>0</v>
      </c>
      <c r="E11623">
        <v>0</v>
      </c>
      <c r="F11623">
        <v>0</v>
      </c>
      <c r="I11623">
        <v>0</v>
      </c>
      <c r="J11623">
        <v>0</v>
      </c>
      <c r="K11623">
        <v>0</v>
      </c>
      <c r="N11623">
        <v>0</v>
      </c>
      <c r="O11623">
        <v>0</v>
      </c>
      <c r="P11623">
        <v>0</v>
      </c>
      <c r="S11623">
        <v>0</v>
      </c>
      <c r="T11623">
        <v>0</v>
      </c>
      <c r="U11623">
        <v>0</v>
      </c>
    </row>
    <row r="11624" spans="1:21" x14ac:dyDescent="0.25">
      <c r="A11624" t="s">
        <v>53</v>
      </c>
      <c r="B11624">
        <v>5068</v>
      </c>
      <c r="D11624">
        <v>0</v>
      </c>
      <c r="E11624">
        <v>0</v>
      </c>
      <c r="F11624">
        <v>0</v>
      </c>
      <c r="I11624">
        <v>0</v>
      </c>
      <c r="J11624">
        <v>0</v>
      </c>
      <c r="K11624">
        <v>0</v>
      </c>
      <c r="N11624">
        <v>0</v>
      </c>
      <c r="O11624">
        <v>0</v>
      </c>
      <c r="P11624">
        <v>0</v>
      </c>
      <c r="S11624">
        <v>0</v>
      </c>
      <c r="T11624">
        <v>0</v>
      </c>
      <c r="U11624">
        <v>0</v>
      </c>
    </row>
    <row r="11625" spans="1:21" x14ac:dyDescent="0.25">
      <c r="A11625" t="s">
        <v>54</v>
      </c>
      <c r="B11625">
        <v>5068</v>
      </c>
      <c r="D11625">
        <v>0</v>
      </c>
      <c r="E11625">
        <v>0</v>
      </c>
      <c r="F11625">
        <v>0</v>
      </c>
      <c r="I11625">
        <v>0</v>
      </c>
      <c r="J11625">
        <v>0</v>
      </c>
      <c r="K11625">
        <v>0</v>
      </c>
      <c r="N11625">
        <v>0</v>
      </c>
      <c r="O11625">
        <v>0</v>
      </c>
      <c r="P11625">
        <v>0</v>
      </c>
      <c r="S11625">
        <v>0</v>
      </c>
      <c r="T11625">
        <v>0</v>
      </c>
      <c r="U11625">
        <v>0</v>
      </c>
    </row>
    <row r="11626" spans="1:21" x14ac:dyDescent="0.25">
      <c r="A11626" t="s">
        <v>55</v>
      </c>
      <c r="B11626">
        <v>5068</v>
      </c>
      <c r="D11626">
        <v>0</v>
      </c>
      <c r="E11626">
        <v>0</v>
      </c>
      <c r="F11626">
        <v>0</v>
      </c>
      <c r="I11626">
        <v>0</v>
      </c>
      <c r="J11626">
        <v>0</v>
      </c>
      <c r="K11626">
        <v>0</v>
      </c>
      <c r="N11626">
        <v>0</v>
      </c>
      <c r="O11626">
        <v>0</v>
      </c>
      <c r="P11626">
        <v>0</v>
      </c>
      <c r="S11626">
        <v>0</v>
      </c>
      <c r="T11626">
        <v>0</v>
      </c>
      <c r="U11626">
        <v>0</v>
      </c>
    </row>
    <row r="11627" spans="1:21" x14ac:dyDescent="0.25">
      <c r="A11627" t="s">
        <v>56</v>
      </c>
      <c r="B11627">
        <v>5068</v>
      </c>
      <c r="D11627">
        <v>0.92</v>
      </c>
      <c r="E11627">
        <v>0.92</v>
      </c>
      <c r="F11627">
        <v>0.92</v>
      </c>
      <c r="I11627">
        <v>0.92</v>
      </c>
      <c r="J11627">
        <v>0.92</v>
      </c>
      <c r="K11627">
        <v>0.92</v>
      </c>
      <c r="N11627">
        <v>0.92</v>
      </c>
      <c r="O11627">
        <v>0.92</v>
      </c>
      <c r="P11627">
        <v>0.92</v>
      </c>
      <c r="S11627">
        <v>0.92</v>
      </c>
      <c r="T11627">
        <v>0.92</v>
      </c>
      <c r="U11627">
        <v>0.92</v>
      </c>
    </row>
    <row r="11628" spans="1:21" x14ac:dyDescent="0.25">
      <c r="A11628" t="s">
        <v>57</v>
      </c>
      <c r="B11628">
        <v>5068</v>
      </c>
      <c r="D11628">
        <v>100</v>
      </c>
      <c r="E11628">
        <v>100</v>
      </c>
      <c r="F11628">
        <v>100</v>
      </c>
      <c r="I11628">
        <v>100</v>
      </c>
      <c r="J11628">
        <v>100</v>
      </c>
      <c r="K11628">
        <v>100</v>
      </c>
      <c r="N11628">
        <v>100</v>
      </c>
      <c r="O11628">
        <v>100</v>
      </c>
      <c r="P11628">
        <v>100</v>
      </c>
      <c r="S11628">
        <v>100</v>
      </c>
      <c r="T11628">
        <v>100</v>
      </c>
      <c r="U11628">
        <v>100</v>
      </c>
    </row>
    <row r="11629" spans="1:21" x14ac:dyDescent="0.25">
      <c r="A11629" t="s">
        <v>58</v>
      </c>
      <c r="B11629">
        <v>5068</v>
      </c>
      <c r="D11629">
        <v>2</v>
      </c>
      <c r="E11629">
        <v>2</v>
      </c>
      <c r="F11629">
        <v>2</v>
      </c>
      <c r="I11629">
        <v>2</v>
      </c>
      <c r="J11629">
        <v>2</v>
      </c>
      <c r="K11629">
        <v>2</v>
      </c>
      <c r="N11629">
        <v>2</v>
      </c>
      <c r="O11629">
        <v>2</v>
      </c>
      <c r="P11629">
        <v>2</v>
      </c>
      <c r="S11629">
        <v>2</v>
      </c>
      <c r="T11629">
        <v>2</v>
      </c>
      <c r="U11629">
        <v>2</v>
      </c>
    </row>
    <row r="11630" spans="1:21" x14ac:dyDescent="0.25">
      <c r="A11630" t="s">
        <v>59</v>
      </c>
      <c r="B11630">
        <v>5068</v>
      </c>
      <c r="D11630">
        <v>0</v>
      </c>
      <c r="E11630">
        <v>0</v>
      </c>
      <c r="F11630">
        <v>0</v>
      </c>
      <c r="I11630">
        <v>0</v>
      </c>
      <c r="J11630">
        <v>0</v>
      </c>
      <c r="K11630">
        <v>0</v>
      </c>
      <c r="N11630">
        <v>0</v>
      </c>
      <c r="O11630">
        <v>0</v>
      </c>
      <c r="P11630">
        <v>0</v>
      </c>
      <c r="S11630">
        <v>0</v>
      </c>
      <c r="T11630">
        <v>0</v>
      </c>
      <c r="U11630">
        <v>0</v>
      </c>
    </row>
    <row r="11631" spans="1:21" x14ac:dyDescent="0.25">
      <c r="A11631" t="s">
        <v>698</v>
      </c>
      <c r="B11631">
        <v>5068</v>
      </c>
      <c r="E11631">
        <v>0</v>
      </c>
      <c r="J11631">
        <v>0</v>
      </c>
      <c r="O11631">
        <v>0</v>
      </c>
      <c r="T11631">
        <v>0</v>
      </c>
    </row>
    <row r="11632" spans="1:21" x14ac:dyDescent="0.25">
      <c r="A11632" t="s">
        <v>677</v>
      </c>
      <c r="B11632">
        <v>5068</v>
      </c>
      <c r="E11632">
        <v>1020</v>
      </c>
      <c r="J11632">
        <v>670</v>
      </c>
      <c r="O11632">
        <v>554</v>
      </c>
      <c r="T11632">
        <v>640</v>
      </c>
    </row>
    <row r="11633" spans="1:21" x14ac:dyDescent="0.25">
      <c r="A11633" t="s">
        <v>78</v>
      </c>
      <c r="B11633">
        <v>5068</v>
      </c>
      <c r="E11633">
        <v>27.8</v>
      </c>
      <c r="J11633">
        <v>18.3</v>
      </c>
      <c r="O11633">
        <v>12.6</v>
      </c>
      <c r="T11633">
        <v>17.5</v>
      </c>
    </row>
    <row r="11634" spans="1:21" x14ac:dyDescent="0.25">
      <c r="A11634" t="s">
        <v>699</v>
      </c>
      <c r="B11634">
        <v>5068</v>
      </c>
      <c r="F11634">
        <v>0</v>
      </c>
      <c r="K11634">
        <v>0</v>
      </c>
      <c r="P11634">
        <v>0</v>
      </c>
      <c r="U11634">
        <v>0</v>
      </c>
    </row>
    <row r="11635" spans="1:21" x14ac:dyDescent="0.25">
      <c r="A11635" t="s">
        <v>700</v>
      </c>
      <c r="B11635">
        <v>5068</v>
      </c>
      <c r="D11635">
        <v>0</v>
      </c>
      <c r="E11635">
        <v>0</v>
      </c>
      <c r="F11635">
        <v>1</v>
      </c>
      <c r="I11635">
        <v>0</v>
      </c>
      <c r="J11635">
        <v>0</v>
      </c>
      <c r="K11635">
        <v>1</v>
      </c>
      <c r="N11635">
        <v>0</v>
      </c>
      <c r="O11635">
        <v>0</v>
      </c>
      <c r="P11635">
        <v>1</v>
      </c>
      <c r="S11635">
        <v>0</v>
      </c>
      <c r="T11635">
        <v>0</v>
      </c>
      <c r="U11635">
        <v>1</v>
      </c>
    </row>
    <row r="11636" spans="1:21" x14ac:dyDescent="0.25">
      <c r="A11636" t="s">
        <v>701</v>
      </c>
      <c r="B11636">
        <v>5068</v>
      </c>
      <c r="D11636">
        <v>0</v>
      </c>
      <c r="E11636">
        <v>0</v>
      </c>
      <c r="F11636">
        <v>0</v>
      </c>
      <c r="I11636">
        <v>0</v>
      </c>
      <c r="J11636">
        <v>0</v>
      </c>
      <c r="K11636">
        <v>0</v>
      </c>
      <c r="N11636">
        <v>0</v>
      </c>
      <c r="O11636">
        <v>0</v>
      </c>
      <c r="P11636">
        <v>0</v>
      </c>
      <c r="S11636">
        <v>0</v>
      </c>
      <c r="T11636">
        <v>0</v>
      </c>
      <c r="U11636">
        <v>0</v>
      </c>
    </row>
    <row r="11637" spans="1:21" x14ac:dyDescent="0.25">
      <c r="A11637" t="s">
        <v>52</v>
      </c>
      <c r="B11637">
        <v>5068</v>
      </c>
      <c r="D11637">
        <v>1</v>
      </c>
      <c r="E11637">
        <v>1</v>
      </c>
      <c r="F11637">
        <v>1</v>
      </c>
      <c r="I11637">
        <v>1</v>
      </c>
      <c r="J11637">
        <v>1</v>
      </c>
      <c r="K11637">
        <v>1</v>
      </c>
      <c r="N11637">
        <v>1</v>
      </c>
      <c r="O11637">
        <v>1</v>
      </c>
      <c r="P11637">
        <v>1</v>
      </c>
      <c r="S11637">
        <v>1</v>
      </c>
      <c r="T11637">
        <v>1</v>
      </c>
      <c r="U11637">
        <v>1</v>
      </c>
    </row>
    <row r="11638" spans="1:21" x14ac:dyDescent="0.25">
      <c r="A11638" t="s">
        <v>702</v>
      </c>
      <c r="B11638">
        <v>5068</v>
      </c>
      <c r="D11638">
        <v>15</v>
      </c>
      <c r="E11638">
        <v>60</v>
      </c>
      <c r="F11638">
        <v>9</v>
      </c>
      <c r="I11638">
        <v>15</v>
      </c>
      <c r="J11638">
        <v>60</v>
      </c>
      <c r="K11638">
        <v>9</v>
      </c>
      <c r="N11638">
        <v>15</v>
      </c>
      <c r="O11638">
        <v>60</v>
      </c>
      <c r="P11638">
        <v>9</v>
      </c>
      <c r="S11638">
        <v>15</v>
      </c>
      <c r="T11638">
        <v>60</v>
      </c>
      <c r="U11638">
        <v>9</v>
      </c>
    </row>
    <row r="11639" spans="1:21" x14ac:dyDescent="0.25">
      <c r="A11639" t="s">
        <v>43</v>
      </c>
      <c r="B11639">
        <v>5068</v>
      </c>
      <c r="D11639">
        <v>0</v>
      </c>
      <c r="E11639">
        <v>0</v>
      </c>
      <c r="I11639">
        <v>0</v>
      </c>
      <c r="J11639">
        <v>0</v>
      </c>
      <c r="K11639">
        <v>0</v>
      </c>
      <c r="N11639">
        <v>0</v>
      </c>
      <c r="O11639">
        <v>0</v>
      </c>
      <c r="S11639">
        <v>0</v>
      </c>
      <c r="T11639">
        <v>0</v>
      </c>
    </row>
    <row r="11640" spans="1:21" x14ac:dyDescent="0.25">
      <c r="A11640" t="s">
        <v>44</v>
      </c>
      <c r="B11640">
        <v>5068</v>
      </c>
      <c r="D11640">
        <v>0</v>
      </c>
      <c r="E11640">
        <v>0</v>
      </c>
      <c r="I11640">
        <v>0</v>
      </c>
      <c r="J11640">
        <v>0</v>
      </c>
      <c r="K11640">
        <v>0</v>
      </c>
      <c r="N11640">
        <v>0</v>
      </c>
      <c r="O11640">
        <v>0</v>
      </c>
      <c r="S11640">
        <v>0</v>
      </c>
      <c r="T11640">
        <v>0</v>
      </c>
    </row>
    <row r="11641" spans="1:21" x14ac:dyDescent="0.25">
      <c r="A11641" t="s">
        <v>47</v>
      </c>
      <c r="B11641">
        <v>5068</v>
      </c>
      <c r="D11641">
        <v>7</v>
      </c>
      <c r="E11641">
        <v>4</v>
      </c>
      <c r="I11641">
        <v>3</v>
      </c>
      <c r="J11641">
        <v>8</v>
      </c>
      <c r="K11641">
        <v>8</v>
      </c>
      <c r="N11641">
        <v>1</v>
      </c>
      <c r="O11641">
        <v>6</v>
      </c>
      <c r="S11641">
        <v>5</v>
      </c>
      <c r="T11641">
        <v>2</v>
      </c>
    </row>
    <row r="11642" spans="1:21" x14ac:dyDescent="0.25">
      <c r="A11642" t="s">
        <v>703</v>
      </c>
      <c r="B11642">
        <v>5068</v>
      </c>
      <c r="D11642">
        <v>0</v>
      </c>
      <c r="E11642">
        <v>0</v>
      </c>
      <c r="I11642">
        <v>0</v>
      </c>
      <c r="J11642">
        <v>0</v>
      </c>
      <c r="K11642">
        <v>0</v>
      </c>
      <c r="N11642">
        <v>0</v>
      </c>
      <c r="O11642">
        <v>0</v>
      </c>
      <c r="S11642">
        <v>0</v>
      </c>
      <c r="T11642">
        <v>0</v>
      </c>
    </row>
    <row r="11643" spans="1:21" x14ac:dyDescent="0.25">
      <c r="A11643" t="s">
        <v>704</v>
      </c>
      <c r="B11643">
        <v>5068</v>
      </c>
      <c r="D11643">
        <v>0</v>
      </c>
      <c r="E11643">
        <v>0</v>
      </c>
      <c r="I11643">
        <v>0</v>
      </c>
      <c r="J11643">
        <v>0</v>
      </c>
      <c r="K11643">
        <v>0</v>
      </c>
      <c r="N11643">
        <v>0</v>
      </c>
      <c r="O11643">
        <v>0</v>
      </c>
      <c r="S11643">
        <v>0</v>
      </c>
      <c r="T11643">
        <v>0</v>
      </c>
    </row>
    <row r="11644" spans="1:21" x14ac:dyDescent="0.25">
      <c r="A11644" t="s">
        <v>705</v>
      </c>
      <c r="B11644">
        <v>5068</v>
      </c>
      <c r="D11644">
        <v>0</v>
      </c>
      <c r="E11644">
        <v>0</v>
      </c>
      <c r="I11644">
        <v>0</v>
      </c>
      <c r="J11644">
        <v>0</v>
      </c>
      <c r="K11644">
        <v>0</v>
      </c>
      <c r="N11644">
        <v>0</v>
      </c>
      <c r="O11644">
        <v>0</v>
      </c>
      <c r="S11644">
        <v>0</v>
      </c>
      <c r="T11644">
        <v>0</v>
      </c>
    </row>
    <row r="11645" spans="1:21" x14ac:dyDescent="0.25">
      <c r="A11645" t="s">
        <v>706</v>
      </c>
      <c r="B11645">
        <v>5068</v>
      </c>
      <c r="D11645">
        <v>0</v>
      </c>
      <c r="E11645">
        <v>0</v>
      </c>
      <c r="I11645">
        <v>0</v>
      </c>
      <c r="J11645">
        <v>0</v>
      </c>
      <c r="K11645">
        <v>0</v>
      </c>
      <c r="N11645">
        <v>0</v>
      </c>
      <c r="O11645">
        <v>0</v>
      </c>
      <c r="S11645">
        <v>0</v>
      </c>
      <c r="T11645">
        <v>0</v>
      </c>
    </row>
    <row r="11646" spans="1:21" x14ac:dyDescent="0.25">
      <c r="A11646" t="s">
        <v>707</v>
      </c>
      <c r="B11646">
        <v>5068</v>
      </c>
      <c r="D11646">
        <v>0</v>
      </c>
      <c r="E11646">
        <v>0</v>
      </c>
      <c r="I11646">
        <v>0</v>
      </c>
      <c r="J11646">
        <v>0</v>
      </c>
      <c r="K11646">
        <v>0</v>
      </c>
      <c r="N11646">
        <v>0</v>
      </c>
      <c r="O11646">
        <v>0</v>
      </c>
      <c r="S11646">
        <v>0</v>
      </c>
      <c r="T11646">
        <v>0</v>
      </c>
    </row>
    <row r="11647" spans="1:21" x14ac:dyDescent="0.25">
      <c r="A11647" t="s">
        <v>718</v>
      </c>
      <c r="B11647">
        <v>5068</v>
      </c>
      <c r="E11647">
        <v>0</v>
      </c>
      <c r="J11647">
        <v>0</v>
      </c>
      <c r="O11647">
        <v>0</v>
      </c>
      <c r="T11647">
        <v>0</v>
      </c>
    </row>
    <row r="11648" spans="1:21" x14ac:dyDescent="0.25">
      <c r="A11648" t="s">
        <v>405</v>
      </c>
      <c r="B11648">
        <v>5068</v>
      </c>
      <c r="E11648">
        <v>0</v>
      </c>
    </row>
    <row r="11649" spans="1:21" x14ac:dyDescent="0.25">
      <c r="A11649" t="s">
        <v>719</v>
      </c>
      <c r="B11649">
        <v>5068</v>
      </c>
      <c r="D11649">
        <v>0</v>
      </c>
      <c r="E11649">
        <v>0</v>
      </c>
      <c r="F11649">
        <v>0</v>
      </c>
      <c r="I11649">
        <v>0</v>
      </c>
      <c r="J11649">
        <v>0</v>
      </c>
      <c r="K11649">
        <v>0</v>
      </c>
      <c r="N11649">
        <v>0</v>
      </c>
      <c r="O11649">
        <v>0</v>
      </c>
      <c r="P11649">
        <v>0</v>
      </c>
      <c r="S11649">
        <v>0</v>
      </c>
      <c r="T11649">
        <v>0</v>
      </c>
      <c r="U11649">
        <v>0</v>
      </c>
    </row>
    <row r="11650" spans="1:21" x14ac:dyDescent="0.25">
      <c r="A11650" t="s">
        <v>34</v>
      </c>
      <c r="B11650">
        <v>5070</v>
      </c>
      <c r="D11650">
        <v>387</v>
      </c>
      <c r="E11650">
        <v>387</v>
      </c>
      <c r="F11650">
        <v>387</v>
      </c>
      <c r="I11650">
        <v>386</v>
      </c>
      <c r="J11650">
        <v>386</v>
      </c>
      <c r="K11650">
        <v>386</v>
      </c>
      <c r="N11650">
        <v>5074</v>
      </c>
      <c r="O11650">
        <v>5074</v>
      </c>
      <c r="P11650">
        <v>5074</v>
      </c>
      <c r="S11650">
        <v>5060</v>
      </c>
      <c r="T11650">
        <v>5060</v>
      </c>
      <c r="U11650">
        <v>5060</v>
      </c>
    </row>
    <row r="11651" spans="1:21" x14ac:dyDescent="0.25">
      <c r="A11651" t="s">
        <v>35</v>
      </c>
      <c r="B11651">
        <v>5070</v>
      </c>
      <c r="D11651">
        <v>5074</v>
      </c>
      <c r="E11651">
        <v>386</v>
      </c>
      <c r="F11651">
        <v>5060</v>
      </c>
      <c r="I11651">
        <v>5060</v>
      </c>
      <c r="J11651">
        <v>387</v>
      </c>
      <c r="K11651">
        <v>5074</v>
      </c>
      <c r="N11651">
        <v>386</v>
      </c>
      <c r="O11651">
        <v>5060</v>
      </c>
      <c r="P11651">
        <v>387</v>
      </c>
      <c r="S11651">
        <v>387</v>
      </c>
      <c r="T11651">
        <v>5074</v>
      </c>
      <c r="U11651">
        <v>386</v>
      </c>
    </row>
    <row r="11652" spans="1:21" x14ac:dyDescent="0.25">
      <c r="A11652" t="s">
        <v>36</v>
      </c>
      <c r="B11652">
        <v>5070</v>
      </c>
      <c r="D11652">
        <v>0</v>
      </c>
      <c r="E11652">
        <v>1</v>
      </c>
      <c r="F11652">
        <v>1</v>
      </c>
      <c r="I11652">
        <v>1</v>
      </c>
      <c r="J11652">
        <v>1</v>
      </c>
      <c r="K11652">
        <v>0</v>
      </c>
      <c r="N11652">
        <v>1</v>
      </c>
      <c r="O11652">
        <v>2</v>
      </c>
      <c r="P11652">
        <v>0</v>
      </c>
      <c r="S11652">
        <v>1</v>
      </c>
      <c r="T11652">
        <v>2</v>
      </c>
      <c r="U11652">
        <v>0</v>
      </c>
    </row>
    <row r="11653" spans="1:21" x14ac:dyDescent="0.25">
      <c r="A11653" t="s">
        <v>37</v>
      </c>
      <c r="B11653">
        <v>5070</v>
      </c>
      <c r="D11653">
        <v>0</v>
      </c>
      <c r="E11653">
        <v>3</v>
      </c>
      <c r="I11653">
        <v>0</v>
      </c>
      <c r="J11653">
        <v>3</v>
      </c>
      <c r="N11653">
        <v>0</v>
      </c>
      <c r="O11653">
        <v>2</v>
      </c>
      <c r="S11653">
        <v>0</v>
      </c>
      <c r="T11653">
        <v>2</v>
      </c>
    </row>
    <row r="11654" spans="1:21" x14ac:dyDescent="0.25">
      <c r="A11654" t="s">
        <v>38</v>
      </c>
      <c r="B11654">
        <v>5070</v>
      </c>
      <c r="D11654">
        <v>12</v>
      </c>
      <c r="E11654">
        <v>12</v>
      </c>
      <c r="F11654">
        <v>12</v>
      </c>
      <c r="I11654">
        <v>12</v>
      </c>
      <c r="J11654">
        <v>12</v>
      </c>
      <c r="K11654">
        <v>12</v>
      </c>
      <c r="N11654">
        <v>12</v>
      </c>
      <c r="O11654">
        <v>12</v>
      </c>
      <c r="P11654">
        <v>12</v>
      </c>
      <c r="S11654">
        <v>12</v>
      </c>
      <c r="T11654">
        <v>12</v>
      </c>
      <c r="U11654">
        <v>12</v>
      </c>
    </row>
    <row r="11655" spans="1:21" x14ac:dyDescent="0.25">
      <c r="A11655" t="s">
        <v>39</v>
      </c>
      <c r="B11655">
        <v>5070</v>
      </c>
      <c r="F11655">
        <v>300</v>
      </c>
      <c r="I11655">
        <v>300</v>
      </c>
    </row>
    <row r="11656" spans="1:21" x14ac:dyDescent="0.25">
      <c r="A11656" t="s">
        <v>694</v>
      </c>
      <c r="B11656">
        <v>5070</v>
      </c>
      <c r="F11656">
        <v>25</v>
      </c>
      <c r="I11656">
        <v>25</v>
      </c>
    </row>
    <row r="11657" spans="1:21" x14ac:dyDescent="0.25">
      <c r="A11657" t="s">
        <v>40</v>
      </c>
      <c r="B11657">
        <v>5070</v>
      </c>
      <c r="F11657">
        <v>1</v>
      </c>
      <c r="I11657">
        <v>1</v>
      </c>
    </row>
    <row r="11658" spans="1:21" x14ac:dyDescent="0.25">
      <c r="A11658" t="s">
        <v>41</v>
      </c>
      <c r="B11658">
        <v>5070</v>
      </c>
    </row>
    <row r="11659" spans="1:21" x14ac:dyDescent="0.25">
      <c r="A11659" t="s">
        <v>42</v>
      </c>
      <c r="B11659">
        <v>5070</v>
      </c>
      <c r="E11659">
        <v>30</v>
      </c>
      <c r="J11659">
        <v>30</v>
      </c>
      <c r="O11659">
        <v>30</v>
      </c>
      <c r="T11659">
        <v>30</v>
      </c>
    </row>
    <row r="11660" spans="1:21" x14ac:dyDescent="0.25">
      <c r="A11660" t="s">
        <v>45</v>
      </c>
      <c r="B11660">
        <v>5070</v>
      </c>
      <c r="E11660">
        <v>4</v>
      </c>
      <c r="F11660">
        <v>4</v>
      </c>
      <c r="I11660">
        <v>3</v>
      </c>
      <c r="J11660">
        <v>8</v>
      </c>
      <c r="N11660">
        <v>1</v>
      </c>
      <c r="O11660">
        <v>6</v>
      </c>
      <c r="S11660">
        <v>5</v>
      </c>
      <c r="T11660">
        <v>2</v>
      </c>
    </row>
    <row r="11661" spans="1:21" x14ac:dyDescent="0.25">
      <c r="A11661" t="s">
        <v>46</v>
      </c>
      <c r="B11661">
        <v>5070</v>
      </c>
      <c r="D11661">
        <v>4</v>
      </c>
      <c r="N11661">
        <v>6</v>
      </c>
      <c r="S11661">
        <v>2</v>
      </c>
    </row>
    <row r="11662" spans="1:21" x14ac:dyDescent="0.25">
      <c r="A11662" t="s">
        <v>49</v>
      </c>
      <c r="B11662">
        <v>5070</v>
      </c>
      <c r="D11662">
        <v>7.2</v>
      </c>
      <c r="E11662">
        <v>7.2</v>
      </c>
      <c r="F11662">
        <v>7.2</v>
      </c>
      <c r="I11662">
        <v>7.3</v>
      </c>
      <c r="J11662">
        <v>2</v>
      </c>
      <c r="K11662">
        <v>4</v>
      </c>
      <c r="N11662">
        <v>6.4</v>
      </c>
      <c r="O11662">
        <v>6.6</v>
      </c>
      <c r="P11662">
        <v>4</v>
      </c>
      <c r="S11662">
        <v>6.4</v>
      </c>
      <c r="T11662">
        <v>6.6</v>
      </c>
      <c r="U11662">
        <v>4</v>
      </c>
    </row>
    <row r="11663" spans="1:21" x14ac:dyDescent="0.25">
      <c r="A11663" t="s">
        <v>695</v>
      </c>
      <c r="B11663">
        <v>5070</v>
      </c>
      <c r="D11663">
        <v>0</v>
      </c>
      <c r="E11663">
        <v>0</v>
      </c>
      <c r="F11663">
        <v>0</v>
      </c>
      <c r="I11663">
        <v>0</v>
      </c>
      <c r="J11663">
        <v>0</v>
      </c>
      <c r="K11663">
        <v>0</v>
      </c>
      <c r="N11663">
        <v>0</v>
      </c>
      <c r="O11663">
        <v>0</v>
      </c>
      <c r="P11663">
        <v>0</v>
      </c>
      <c r="S11663">
        <v>0</v>
      </c>
      <c r="T11663">
        <v>0</v>
      </c>
      <c r="U11663">
        <v>0</v>
      </c>
    </row>
    <row r="11664" spans="1:21" x14ac:dyDescent="0.25">
      <c r="A11664" t="s">
        <v>48</v>
      </c>
      <c r="B11664">
        <v>5070</v>
      </c>
      <c r="D11664">
        <v>1900</v>
      </c>
      <c r="E11664">
        <v>1900</v>
      </c>
      <c r="F11664">
        <v>1900</v>
      </c>
      <c r="I11664">
        <v>1900</v>
      </c>
      <c r="J11664">
        <v>1900</v>
      </c>
      <c r="K11664">
        <v>1900</v>
      </c>
      <c r="N11664">
        <v>1900</v>
      </c>
      <c r="O11664">
        <v>1900</v>
      </c>
      <c r="P11664">
        <v>1900</v>
      </c>
      <c r="S11664">
        <v>1900</v>
      </c>
      <c r="T11664">
        <v>1900</v>
      </c>
      <c r="U11664">
        <v>1900</v>
      </c>
    </row>
    <row r="11665" spans="1:21" x14ac:dyDescent="0.25">
      <c r="A11665" t="s">
        <v>696</v>
      </c>
      <c r="B11665">
        <v>5070</v>
      </c>
      <c r="D11665">
        <v>0</v>
      </c>
      <c r="E11665">
        <v>1770</v>
      </c>
      <c r="F11665">
        <v>1770</v>
      </c>
      <c r="I11665">
        <v>1770</v>
      </c>
      <c r="J11665">
        <v>1770</v>
      </c>
      <c r="K11665">
        <v>0</v>
      </c>
      <c r="N11665">
        <v>1863</v>
      </c>
      <c r="O11665">
        <v>3539</v>
      </c>
      <c r="P11665">
        <v>0</v>
      </c>
      <c r="S11665">
        <v>1863</v>
      </c>
      <c r="T11665">
        <v>3539</v>
      </c>
      <c r="U11665">
        <v>0</v>
      </c>
    </row>
    <row r="11666" spans="1:21" x14ac:dyDescent="0.25">
      <c r="A11666" t="s">
        <v>50</v>
      </c>
      <c r="B11666">
        <v>5070</v>
      </c>
      <c r="D11666">
        <v>0</v>
      </c>
      <c r="E11666">
        <v>1770</v>
      </c>
      <c r="F11666">
        <v>1770</v>
      </c>
      <c r="I11666">
        <v>1770</v>
      </c>
      <c r="J11666">
        <v>1770</v>
      </c>
      <c r="K11666">
        <v>0</v>
      </c>
      <c r="N11666">
        <v>1863</v>
      </c>
      <c r="O11666">
        <v>3539</v>
      </c>
      <c r="P11666">
        <v>0</v>
      </c>
      <c r="S11666">
        <v>1863</v>
      </c>
      <c r="T11666">
        <v>3539</v>
      </c>
      <c r="U11666">
        <v>0</v>
      </c>
    </row>
    <row r="11667" spans="1:21" x14ac:dyDescent="0.25">
      <c r="A11667" t="s">
        <v>697</v>
      </c>
      <c r="B11667">
        <v>5070</v>
      </c>
      <c r="D11667">
        <v>1</v>
      </c>
      <c r="E11667">
        <v>1</v>
      </c>
      <c r="F11667">
        <v>1</v>
      </c>
      <c r="I11667">
        <v>1</v>
      </c>
      <c r="J11667">
        <v>1</v>
      </c>
      <c r="K11667">
        <v>1</v>
      </c>
      <c r="N11667">
        <v>1</v>
      </c>
      <c r="O11667">
        <v>1</v>
      </c>
      <c r="P11667">
        <v>1</v>
      </c>
      <c r="S11667">
        <v>1</v>
      </c>
      <c r="T11667">
        <v>1</v>
      </c>
      <c r="U11667">
        <v>1</v>
      </c>
    </row>
    <row r="11668" spans="1:21" x14ac:dyDescent="0.25">
      <c r="A11668" t="s">
        <v>51</v>
      </c>
      <c r="B11668">
        <v>5070</v>
      </c>
      <c r="D11668">
        <v>0</v>
      </c>
      <c r="E11668">
        <v>0</v>
      </c>
      <c r="F11668">
        <v>0</v>
      </c>
      <c r="I11668">
        <v>0</v>
      </c>
      <c r="J11668">
        <v>0</v>
      </c>
      <c r="K11668">
        <v>0</v>
      </c>
      <c r="N11668">
        <v>0</v>
      </c>
      <c r="O11668">
        <v>0</v>
      </c>
      <c r="P11668">
        <v>0</v>
      </c>
      <c r="S11668">
        <v>0</v>
      </c>
      <c r="T11668">
        <v>0</v>
      </c>
      <c r="U11668">
        <v>0</v>
      </c>
    </row>
    <row r="11669" spans="1:21" x14ac:dyDescent="0.25">
      <c r="A11669" t="s">
        <v>53</v>
      </c>
      <c r="B11669">
        <v>5070</v>
      </c>
      <c r="D11669">
        <v>0</v>
      </c>
      <c r="E11669">
        <v>0</v>
      </c>
      <c r="F11669">
        <v>0</v>
      </c>
      <c r="I11669">
        <v>0</v>
      </c>
      <c r="J11669">
        <v>0</v>
      </c>
      <c r="K11669">
        <v>0</v>
      </c>
      <c r="N11669">
        <v>0</v>
      </c>
      <c r="O11669">
        <v>0</v>
      </c>
      <c r="P11669">
        <v>0</v>
      </c>
      <c r="S11669">
        <v>0</v>
      </c>
      <c r="T11669">
        <v>0</v>
      </c>
      <c r="U11669">
        <v>0</v>
      </c>
    </row>
    <row r="11670" spans="1:21" x14ac:dyDescent="0.25">
      <c r="A11670" t="s">
        <v>54</v>
      </c>
      <c r="B11670">
        <v>5070</v>
      </c>
      <c r="D11670">
        <v>0</v>
      </c>
      <c r="E11670">
        <v>0</v>
      </c>
      <c r="F11670">
        <v>0</v>
      </c>
      <c r="I11670">
        <v>0</v>
      </c>
      <c r="J11670">
        <v>0</v>
      </c>
      <c r="K11670">
        <v>0</v>
      </c>
      <c r="N11670">
        <v>0</v>
      </c>
      <c r="O11670">
        <v>0</v>
      </c>
      <c r="P11670">
        <v>0</v>
      </c>
      <c r="S11670">
        <v>0</v>
      </c>
      <c r="T11670">
        <v>0</v>
      </c>
      <c r="U11670">
        <v>0</v>
      </c>
    </row>
    <row r="11671" spans="1:21" x14ac:dyDescent="0.25">
      <c r="A11671" t="s">
        <v>55</v>
      </c>
      <c r="B11671">
        <v>5070</v>
      </c>
      <c r="D11671">
        <v>0</v>
      </c>
      <c r="E11671">
        <v>0</v>
      </c>
      <c r="F11671">
        <v>0</v>
      </c>
      <c r="I11671">
        <v>0</v>
      </c>
      <c r="J11671">
        <v>0</v>
      </c>
      <c r="K11671">
        <v>0</v>
      </c>
      <c r="N11671">
        <v>0</v>
      </c>
      <c r="O11671">
        <v>0</v>
      </c>
      <c r="P11671">
        <v>0</v>
      </c>
      <c r="S11671">
        <v>0</v>
      </c>
      <c r="T11671">
        <v>0</v>
      </c>
      <c r="U11671">
        <v>0</v>
      </c>
    </row>
    <row r="11672" spans="1:21" x14ac:dyDescent="0.25">
      <c r="A11672" t="s">
        <v>56</v>
      </c>
      <c r="B11672">
        <v>5070</v>
      </c>
      <c r="D11672">
        <v>0.92</v>
      </c>
      <c r="E11672">
        <v>0.92</v>
      </c>
      <c r="F11672">
        <v>0.92</v>
      </c>
      <c r="I11672">
        <v>0.92</v>
      </c>
      <c r="J11672">
        <v>0.92</v>
      </c>
      <c r="K11672">
        <v>0.92</v>
      </c>
      <c r="N11672">
        <v>0.92</v>
      </c>
      <c r="O11672">
        <v>0.92</v>
      </c>
      <c r="P11672">
        <v>0.92</v>
      </c>
      <c r="S11672">
        <v>0.92</v>
      </c>
      <c r="T11672">
        <v>0.92</v>
      </c>
      <c r="U11672">
        <v>0.92</v>
      </c>
    </row>
    <row r="11673" spans="1:21" x14ac:dyDescent="0.25">
      <c r="A11673" t="s">
        <v>57</v>
      </c>
      <c r="B11673">
        <v>5070</v>
      </c>
      <c r="D11673">
        <v>100</v>
      </c>
      <c r="E11673">
        <v>100</v>
      </c>
      <c r="F11673">
        <v>100</v>
      </c>
      <c r="I11673">
        <v>100</v>
      </c>
      <c r="J11673">
        <v>100</v>
      </c>
      <c r="K11673">
        <v>100</v>
      </c>
      <c r="N11673">
        <v>100</v>
      </c>
      <c r="O11673">
        <v>100</v>
      </c>
      <c r="P11673">
        <v>100</v>
      </c>
      <c r="S11673">
        <v>100</v>
      </c>
      <c r="T11673">
        <v>100</v>
      </c>
      <c r="U11673">
        <v>100</v>
      </c>
    </row>
    <row r="11674" spans="1:21" x14ac:dyDescent="0.25">
      <c r="A11674" t="s">
        <v>58</v>
      </c>
      <c r="B11674">
        <v>5070</v>
      </c>
      <c r="D11674">
        <v>2</v>
      </c>
      <c r="E11674">
        <v>2</v>
      </c>
      <c r="F11674">
        <v>2</v>
      </c>
      <c r="I11674">
        <v>2</v>
      </c>
      <c r="J11674">
        <v>2</v>
      </c>
      <c r="K11674">
        <v>2</v>
      </c>
      <c r="N11674">
        <v>2</v>
      </c>
      <c r="O11674">
        <v>2</v>
      </c>
      <c r="P11674">
        <v>2</v>
      </c>
      <c r="S11674">
        <v>2</v>
      </c>
      <c r="T11674">
        <v>2</v>
      </c>
      <c r="U11674">
        <v>2</v>
      </c>
    </row>
    <row r="11675" spans="1:21" x14ac:dyDescent="0.25">
      <c r="A11675" t="s">
        <v>59</v>
      </c>
      <c r="B11675">
        <v>5070</v>
      </c>
      <c r="D11675">
        <v>0</v>
      </c>
      <c r="E11675">
        <v>0</v>
      </c>
      <c r="F11675">
        <v>0</v>
      </c>
      <c r="I11675">
        <v>0</v>
      </c>
      <c r="J11675">
        <v>0</v>
      </c>
      <c r="K11675">
        <v>0</v>
      </c>
      <c r="N11675">
        <v>0</v>
      </c>
      <c r="O11675">
        <v>0</v>
      </c>
      <c r="P11675">
        <v>0</v>
      </c>
      <c r="S11675">
        <v>0</v>
      </c>
      <c r="T11675">
        <v>0</v>
      </c>
      <c r="U11675">
        <v>0</v>
      </c>
    </row>
    <row r="11676" spans="1:21" x14ac:dyDescent="0.25">
      <c r="A11676" t="s">
        <v>698</v>
      </c>
      <c r="B11676">
        <v>5070</v>
      </c>
      <c r="E11676">
        <v>0</v>
      </c>
      <c r="J11676">
        <v>0</v>
      </c>
      <c r="O11676">
        <v>0</v>
      </c>
      <c r="T11676">
        <v>0</v>
      </c>
    </row>
    <row r="11677" spans="1:21" x14ac:dyDescent="0.25">
      <c r="A11677" t="s">
        <v>677</v>
      </c>
      <c r="B11677">
        <v>5070</v>
      </c>
      <c r="E11677">
        <v>623</v>
      </c>
      <c r="J11677">
        <v>517</v>
      </c>
      <c r="O11677">
        <v>1160</v>
      </c>
      <c r="T11677">
        <v>1177</v>
      </c>
    </row>
    <row r="11678" spans="1:21" x14ac:dyDescent="0.25">
      <c r="A11678" t="s">
        <v>78</v>
      </c>
      <c r="B11678">
        <v>5070</v>
      </c>
      <c r="E11678">
        <v>14.2</v>
      </c>
      <c r="J11678">
        <v>11.8</v>
      </c>
      <c r="O11678">
        <v>26.4</v>
      </c>
      <c r="T11678">
        <v>26.8</v>
      </c>
    </row>
    <row r="11679" spans="1:21" x14ac:dyDescent="0.25">
      <c r="A11679" t="s">
        <v>699</v>
      </c>
      <c r="B11679">
        <v>5070</v>
      </c>
      <c r="F11679">
        <v>0</v>
      </c>
      <c r="K11679">
        <v>0</v>
      </c>
      <c r="P11679">
        <v>0</v>
      </c>
      <c r="U11679">
        <v>0</v>
      </c>
    </row>
    <row r="11680" spans="1:21" x14ac:dyDescent="0.25">
      <c r="A11680" t="s">
        <v>700</v>
      </c>
      <c r="B11680">
        <v>5070</v>
      </c>
      <c r="D11680">
        <v>0</v>
      </c>
      <c r="E11680">
        <v>0</v>
      </c>
      <c r="F11680">
        <v>1</v>
      </c>
      <c r="I11680">
        <v>0</v>
      </c>
      <c r="J11680">
        <v>0</v>
      </c>
      <c r="K11680">
        <v>1</v>
      </c>
      <c r="N11680">
        <v>0</v>
      </c>
      <c r="O11680">
        <v>0</v>
      </c>
      <c r="P11680">
        <v>1</v>
      </c>
      <c r="S11680">
        <v>0</v>
      </c>
      <c r="T11680">
        <v>0</v>
      </c>
      <c r="U11680">
        <v>1</v>
      </c>
    </row>
    <row r="11681" spans="1:21" x14ac:dyDescent="0.25">
      <c r="A11681" t="s">
        <v>701</v>
      </c>
      <c r="B11681">
        <v>5070</v>
      </c>
      <c r="D11681">
        <v>0</v>
      </c>
      <c r="E11681">
        <v>0</v>
      </c>
      <c r="F11681">
        <v>0</v>
      </c>
      <c r="I11681">
        <v>0</v>
      </c>
      <c r="J11681">
        <v>0</v>
      </c>
      <c r="K11681">
        <v>0</v>
      </c>
      <c r="N11681">
        <v>0</v>
      </c>
      <c r="O11681">
        <v>0</v>
      </c>
      <c r="P11681">
        <v>0</v>
      </c>
      <c r="S11681">
        <v>0</v>
      </c>
      <c r="T11681">
        <v>0</v>
      </c>
      <c r="U11681">
        <v>0</v>
      </c>
    </row>
    <row r="11682" spans="1:21" x14ac:dyDescent="0.25">
      <c r="A11682" t="s">
        <v>52</v>
      </c>
      <c r="B11682">
        <v>5070</v>
      </c>
      <c r="D11682">
        <v>1</v>
      </c>
      <c r="E11682">
        <v>1</v>
      </c>
      <c r="F11682">
        <v>1</v>
      </c>
      <c r="I11682">
        <v>1</v>
      </c>
      <c r="J11682">
        <v>1</v>
      </c>
      <c r="K11682">
        <v>1</v>
      </c>
      <c r="N11682">
        <v>1</v>
      </c>
      <c r="O11682">
        <v>1</v>
      </c>
      <c r="P11682">
        <v>1</v>
      </c>
      <c r="S11682">
        <v>1</v>
      </c>
      <c r="T11682">
        <v>1</v>
      </c>
      <c r="U11682">
        <v>1</v>
      </c>
    </row>
    <row r="11683" spans="1:21" x14ac:dyDescent="0.25">
      <c r="A11683" t="s">
        <v>702</v>
      </c>
      <c r="B11683">
        <v>5070</v>
      </c>
      <c r="D11683">
        <v>15</v>
      </c>
      <c r="E11683">
        <v>60</v>
      </c>
      <c r="F11683">
        <v>9</v>
      </c>
      <c r="I11683">
        <v>15</v>
      </c>
      <c r="J11683">
        <v>60</v>
      </c>
      <c r="K11683">
        <v>9</v>
      </c>
      <c r="N11683">
        <v>15</v>
      </c>
      <c r="O11683">
        <v>60</v>
      </c>
      <c r="P11683">
        <v>9</v>
      </c>
      <c r="S11683">
        <v>15</v>
      </c>
      <c r="T11683">
        <v>60</v>
      </c>
      <c r="U11683">
        <v>9</v>
      </c>
    </row>
    <row r="11684" spans="1:21" x14ac:dyDescent="0.25">
      <c r="A11684" t="s">
        <v>43</v>
      </c>
      <c r="B11684">
        <v>5070</v>
      </c>
      <c r="D11684">
        <v>80</v>
      </c>
      <c r="E11684">
        <v>35</v>
      </c>
      <c r="F11684">
        <v>26</v>
      </c>
      <c r="I11684">
        <v>80</v>
      </c>
      <c r="J11684">
        <v>35</v>
      </c>
      <c r="N11684">
        <v>80</v>
      </c>
      <c r="O11684">
        <v>35</v>
      </c>
      <c r="S11684">
        <v>80</v>
      </c>
      <c r="T11684">
        <v>35</v>
      </c>
    </row>
    <row r="11685" spans="1:21" x14ac:dyDescent="0.25">
      <c r="A11685" t="s">
        <v>44</v>
      </c>
      <c r="B11685">
        <v>5070</v>
      </c>
      <c r="D11685">
        <v>50</v>
      </c>
      <c r="E11685">
        <v>5</v>
      </c>
      <c r="F11685">
        <v>20</v>
      </c>
      <c r="I11685">
        <v>50</v>
      </c>
      <c r="J11685">
        <v>5</v>
      </c>
      <c r="N11685">
        <v>50</v>
      </c>
      <c r="O11685">
        <v>5</v>
      </c>
      <c r="S11685">
        <v>50</v>
      </c>
      <c r="T11685">
        <v>5</v>
      </c>
    </row>
    <row r="11686" spans="1:21" x14ac:dyDescent="0.25">
      <c r="A11686" t="s">
        <v>47</v>
      </c>
      <c r="B11686">
        <v>5070</v>
      </c>
      <c r="D11686">
        <v>4</v>
      </c>
      <c r="E11686">
        <v>4</v>
      </c>
      <c r="F11686">
        <v>4</v>
      </c>
      <c r="I11686">
        <v>3</v>
      </c>
      <c r="J11686">
        <v>8</v>
      </c>
      <c r="N11686">
        <v>1</v>
      </c>
      <c r="O11686">
        <v>6</v>
      </c>
      <c r="S11686">
        <v>5</v>
      </c>
      <c r="T11686">
        <v>2</v>
      </c>
    </row>
    <row r="11687" spans="1:21" x14ac:dyDescent="0.25">
      <c r="A11687" t="s">
        <v>703</v>
      </c>
      <c r="B11687">
        <v>5070</v>
      </c>
      <c r="D11687">
        <v>0</v>
      </c>
      <c r="E11687">
        <v>0</v>
      </c>
      <c r="F11687">
        <v>0</v>
      </c>
      <c r="I11687">
        <v>0</v>
      </c>
      <c r="J11687">
        <v>0</v>
      </c>
      <c r="N11687">
        <v>0</v>
      </c>
      <c r="O11687">
        <v>0</v>
      </c>
      <c r="S11687">
        <v>0</v>
      </c>
      <c r="T11687">
        <v>0</v>
      </c>
    </row>
    <row r="11688" spans="1:21" x14ac:dyDescent="0.25">
      <c r="A11688" t="s">
        <v>704</v>
      </c>
      <c r="B11688">
        <v>5070</v>
      </c>
      <c r="D11688">
        <v>0</v>
      </c>
      <c r="E11688">
        <v>0</v>
      </c>
      <c r="F11688">
        <v>0</v>
      </c>
      <c r="I11688">
        <v>0</v>
      </c>
      <c r="J11688">
        <v>0</v>
      </c>
      <c r="N11688">
        <v>0</v>
      </c>
      <c r="O11688">
        <v>0</v>
      </c>
      <c r="S11688">
        <v>0</v>
      </c>
      <c r="T11688">
        <v>0</v>
      </c>
    </row>
    <row r="11689" spans="1:21" x14ac:dyDescent="0.25">
      <c r="A11689" t="s">
        <v>705</v>
      </c>
      <c r="B11689">
        <v>5070</v>
      </c>
      <c r="D11689">
        <v>0</v>
      </c>
      <c r="E11689">
        <v>0</v>
      </c>
      <c r="F11689">
        <v>0</v>
      </c>
      <c r="I11689">
        <v>0</v>
      </c>
      <c r="J11689">
        <v>0</v>
      </c>
      <c r="N11689">
        <v>0</v>
      </c>
      <c r="O11689">
        <v>0</v>
      </c>
      <c r="S11689">
        <v>0</v>
      </c>
      <c r="T11689">
        <v>0</v>
      </c>
    </row>
    <row r="11690" spans="1:21" x14ac:dyDescent="0.25">
      <c r="A11690" t="s">
        <v>706</v>
      </c>
      <c r="B11690">
        <v>5070</v>
      </c>
      <c r="D11690">
        <v>0</v>
      </c>
      <c r="E11690">
        <v>0</v>
      </c>
      <c r="F11690">
        <v>0</v>
      </c>
      <c r="I11690">
        <v>0</v>
      </c>
      <c r="J11690">
        <v>0</v>
      </c>
      <c r="N11690">
        <v>0</v>
      </c>
      <c r="O11690">
        <v>0</v>
      </c>
      <c r="S11690">
        <v>0</v>
      </c>
      <c r="T11690">
        <v>0</v>
      </c>
    </row>
    <row r="11691" spans="1:21" x14ac:dyDescent="0.25">
      <c r="A11691" t="s">
        <v>707</v>
      </c>
      <c r="B11691">
        <v>5070</v>
      </c>
      <c r="D11691">
        <v>2</v>
      </c>
      <c r="E11691">
        <v>1</v>
      </c>
      <c r="F11691">
        <v>1</v>
      </c>
      <c r="I11691">
        <v>2</v>
      </c>
      <c r="J11691">
        <v>1</v>
      </c>
      <c r="N11691">
        <v>2</v>
      </c>
      <c r="O11691">
        <v>1</v>
      </c>
      <c r="S11691">
        <v>2</v>
      </c>
      <c r="T11691">
        <v>1</v>
      </c>
    </row>
    <row r="11692" spans="1:21" x14ac:dyDescent="0.25">
      <c r="A11692" t="s">
        <v>708</v>
      </c>
      <c r="B11692">
        <v>5070</v>
      </c>
      <c r="D11692">
        <v>5</v>
      </c>
      <c r="E11692">
        <v>5</v>
      </c>
      <c r="F11692">
        <v>20</v>
      </c>
      <c r="I11692">
        <v>5</v>
      </c>
      <c r="J11692">
        <v>5</v>
      </c>
      <c r="N11692">
        <v>5</v>
      </c>
      <c r="O11692">
        <v>5</v>
      </c>
      <c r="S11692">
        <v>5</v>
      </c>
      <c r="T11692">
        <v>5</v>
      </c>
    </row>
    <row r="11693" spans="1:21" x14ac:dyDescent="0.25">
      <c r="A11693" t="s">
        <v>709</v>
      </c>
      <c r="B11693">
        <v>5070</v>
      </c>
      <c r="D11693">
        <v>40</v>
      </c>
      <c r="E11693">
        <v>30</v>
      </c>
      <c r="F11693">
        <v>6</v>
      </c>
      <c r="I11693">
        <v>40</v>
      </c>
      <c r="J11693">
        <v>30</v>
      </c>
      <c r="N11693">
        <v>40</v>
      </c>
      <c r="O11693">
        <v>30</v>
      </c>
      <c r="S11693">
        <v>40</v>
      </c>
      <c r="T11693">
        <v>30</v>
      </c>
    </row>
    <row r="11694" spans="1:21" x14ac:dyDescent="0.25">
      <c r="A11694" t="s">
        <v>710</v>
      </c>
      <c r="B11694">
        <v>5070</v>
      </c>
      <c r="D11694">
        <v>1</v>
      </c>
      <c r="E11694">
        <v>3</v>
      </c>
      <c r="F11694">
        <v>3</v>
      </c>
      <c r="I11694">
        <v>1</v>
      </c>
      <c r="J11694">
        <v>3</v>
      </c>
      <c r="N11694">
        <v>1</v>
      </c>
      <c r="O11694">
        <v>3</v>
      </c>
      <c r="S11694">
        <v>1</v>
      </c>
      <c r="T11694">
        <v>3</v>
      </c>
    </row>
    <row r="11695" spans="1:21" x14ac:dyDescent="0.25">
      <c r="A11695" t="s">
        <v>711</v>
      </c>
      <c r="B11695">
        <v>5070</v>
      </c>
      <c r="D11695">
        <v>0</v>
      </c>
      <c r="E11695">
        <v>0</v>
      </c>
      <c r="F11695">
        <v>0</v>
      </c>
      <c r="I11695">
        <v>0</v>
      </c>
      <c r="J11695">
        <v>0</v>
      </c>
      <c r="N11695">
        <v>0</v>
      </c>
      <c r="O11695">
        <v>0</v>
      </c>
      <c r="S11695">
        <v>0</v>
      </c>
      <c r="T11695">
        <v>0</v>
      </c>
    </row>
    <row r="11696" spans="1:21" x14ac:dyDescent="0.25">
      <c r="A11696" t="s">
        <v>712</v>
      </c>
      <c r="B11696">
        <v>5070</v>
      </c>
      <c r="D11696">
        <v>0</v>
      </c>
      <c r="E11696">
        <v>0</v>
      </c>
      <c r="F11696">
        <v>0</v>
      </c>
      <c r="I11696">
        <v>0</v>
      </c>
      <c r="J11696">
        <v>0</v>
      </c>
      <c r="N11696">
        <v>0</v>
      </c>
      <c r="O11696">
        <v>0</v>
      </c>
      <c r="S11696">
        <v>0</v>
      </c>
      <c r="T11696">
        <v>0</v>
      </c>
    </row>
    <row r="11697" spans="1:21" x14ac:dyDescent="0.25">
      <c r="A11697" t="s">
        <v>713</v>
      </c>
      <c r="B11697">
        <v>5070</v>
      </c>
      <c r="D11697">
        <v>0</v>
      </c>
      <c r="E11697">
        <v>0</v>
      </c>
      <c r="F11697">
        <v>0</v>
      </c>
      <c r="I11697">
        <v>0</v>
      </c>
      <c r="J11697">
        <v>0</v>
      </c>
      <c r="N11697">
        <v>0</v>
      </c>
      <c r="O11697">
        <v>0</v>
      </c>
      <c r="S11697">
        <v>0</v>
      </c>
      <c r="T11697">
        <v>0</v>
      </c>
    </row>
    <row r="11698" spans="1:21" x14ac:dyDescent="0.25">
      <c r="A11698" t="s">
        <v>714</v>
      </c>
      <c r="B11698">
        <v>5070</v>
      </c>
      <c r="D11698">
        <v>50</v>
      </c>
      <c r="I11698">
        <v>50</v>
      </c>
      <c r="N11698">
        <v>50</v>
      </c>
      <c r="S11698">
        <v>50</v>
      </c>
    </row>
    <row r="11699" spans="1:21" x14ac:dyDescent="0.25">
      <c r="A11699" t="s">
        <v>715</v>
      </c>
      <c r="B11699">
        <v>5070</v>
      </c>
      <c r="D11699">
        <v>30</v>
      </c>
      <c r="I11699">
        <v>30</v>
      </c>
      <c r="N11699">
        <v>30</v>
      </c>
      <c r="S11699">
        <v>30</v>
      </c>
    </row>
    <row r="11700" spans="1:21" x14ac:dyDescent="0.25">
      <c r="A11700" t="s">
        <v>716</v>
      </c>
      <c r="B11700">
        <v>5070</v>
      </c>
      <c r="D11700">
        <v>3</v>
      </c>
      <c r="I11700">
        <v>3</v>
      </c>
      <c r="N11700">
        <v>3</v>
      </c>
      <c r="S11700">
        <v>3</v>
      </c>
    </row>
    <row r="11701" spans="1:21" x14ac:dyDescent="0.25">
      <c r="A11701" t="s">
        <v>717</v>
      </c>
      <c r="B11701">
        <v>5070</v>
      </c>
      <c r="D11701">
        <v>0</v>
      </c>
      <c r="I11701">
        <v>0</v>
      </c>
      <c r="N11701">
        <v>0</v>
      </c>
      <c r="S11701">
        <v>0</v>
      </c>
    </row>
    <row r="11702" spans="1:21" x14ac:dyDescent="0.25">
      <c r="A11702" t="s">
        <v>718</v>
      </c>
      <c r="B11702">
        <v>5070</v>
      </c>
      <c r="E11702">
        <v>0</v>
      </c>
      <c r="J11702">
        <v>0</v>
      </c>
      <c r="O11702">
        <v>0</v>
      </c>
      <c r="T11702">
        <v>0</v>
      </c>
    </row>
    <row r="11703" spans="1:21" x14ac:dyDescent="0.25">
      <c r="A11703" t="s">
        <v>405</v>
      </c>
      <c r="B11703">
        <v>5070</v>
      </c>
      <c r="E11703">
        <v>0</v>
      </c>
    </row>
    <row r="11704" spans="1:21" x14ac:dyDescent="0.25">
      <c r="A11704" t="s">
        <v>742</v>
      </c>
      <c r="B11704">
        <v>5070</v>
      </c>
      <c r="F11704">
        <v>0</v>
      </c>
      <c r="I11704">
        <v>0</v>
      </c>
    </row>
    <row r="11705" spans="1:21" x14ac:dyDescent="0.25">
      <c r="A11705" t="s">
        <v>719</v>
      </c>
      <c r="B11705">
        <v>5070</v>
      </c>
      <c r="D11705">
        <v>0</v>
      </c>
      <c r="E11705">
        <v>0</v>
      </c>
      <c r="F11705">
        <v>0</v>
      </c>
      <c r="I11705">
        <v>0</v>
      </c>
      <c r="J11705">
        <v>0</v>
      </c>
      <c r="K11705">
        <v>0</v>
      </c>
      <c r="N11705">
        <v>0</v>
      </c>
      <c r="O11705">
        <v>0</v>
      </c>
      <c r="P11705">
        <v>0</v>
      </c>
      <c r="S11705">
        <v>0</v>
      </c>
      <c r="T11705">
        <v>0</v>
      </c>
      <c r="U11705">
        <v>0</v>
      </c>
    </row>
    <row r="11706" spans="1:21" x14ac:dyDescent="0.25">
      <c r="A11706" t="s">
        <v>34</v>
      </c>
      <c r="B11706">
        <v>5073</v>
      </c>
      <c r="D11706">
        <v>5060</v>
      </c>
      <c r="E11706">
        <v>5060</v>
      </c>
      <c r="F11706">
        <v>5060</v>
      </c>
      <c r="I11706">
        <v>5087</v>
      </c>
      <c r="J11706">
        <v>5087</v>
      </c>
      <c r="K11706">
        <v>5087</v>
      </c>
      <c r="N11706">
        <v>26</v>
      </c>
      <c r="O11706">
        <v>26</v>
      </c>
      <c r="P11706">
        <v>26</v>
      </c>
      <c r="S11706">
        <v>371</v>
      </c>
      <c r="T11706">
        <v>371</v>
      </c>
      <c r="U11706">
        <v>371</v>
      </c>
    </row>
    <row r="11707" spans="1:21" x14ac:dyDescent="0.25">
      <c r="A11707" t="s">
        <v>35</v>
      </c>
      <c r="B11707">
        <v>5073</v>
      </c>
      <c r="D11707">
        <v>26</v>
      </c>
      <c r="E11707">
        <v>5087</v>
      </c>
      <c r="F11707">
        <v>371</v>
      </c>
      <c r="I11707">
        <v>371</v>
      </c>
      <c r="J11707">
        <v>5060</v>
      </c>
      <c r="K11707">
        <v>26</v>
      </c>
      <c r="N11707">
        <v>5087</v>
      </c>
      <c r="O11707">
        <v>371</v>
      </c>
      <c r="P11707">
        <v>5060</v>
      </c>
      <c r="S11707">
        <v>5060</v>
      </c>
      <c r="T11707">
        <v>26</v>
      </c>
      <c r="U11707">
        <v>5087</v>
      </c>
    </row>
    <row r="11708" spans="1:21" x14ac:dyDescent="0.25">
      <c r="A11708" t="s">
        <v>36</v>
      </c>
      <c r="B11708">
        <v>5073</v>
      </c>
      <c r="D11708">
        <v>2</v>
      </c>
      <c r="E11708">
        <v>2</v>
      </c>
      <c r="F11708">
        <v>1</v>
      </c>
      <c r="I11708">
        <v>2</v>
      </c>
      <c r="J11708">
        <v>2</v>
      </c>
      <c r="K11708">
        <v>1</v>
      </c>
      <c r="N11708">
        <v>2</v>
      </c>
      <c r="O11708">
        <v>1</v>
      </c>
      <c r="P11708">
        <v>1</v>
      </c>
      <c r="S11708">
        <v>1</v>
      </c>
      <c r="T11708">
        <v>1</v>
      </c>
      <c r="U11708">
        <v>1</v>
      </c>
    </row>
    <row r="11709" spans="1:21" x14ac:dyDescent="0.25">
      <c r="A11709" t="s">
        <v>37</v>
      </c>
      <c r="B11709">
        <v>5073</v>
      </c>
      <c r="D11709">
        <v>0</v>
      </c>
      <c r="E11709">
        <v>0</v>
      </c>
      <c r="I11709">
        <v>0</v>
      </c>
      <c r="J11709">
        <v>0</v>
      </c>
      <c r="N11709">
        <v>0</v>
      </c>
      <c r="O11709">
        <v>2</v>
      </c>
      <c r="S11709">
        <v>0</v>
      </c>
      <c r="T11709">
        <v>2</v>
      </c>
    </row>
    <row r="11710" spans="1:21" x14ac:dyDescent="0.25">
      <c r="A11710" t="s">
        <v>38</v>
      </c>
      <c r="B11710">
        <v>5073</v>
      </c>
      <c r="D11710">
        <v>12</v>
      </c>
      <c r="E11710">
        <v>12</v>
      </c>
      <c r="F11710">
        <v>12</v>
      </c>
      <c r="I11710">
        <v>12</v>
      </c>
      <c r="J11710">
        <v>12</v>
      </c>
      <c r="K11710">
        <v>12</v>
      </c>
      <c r="N11710">
        <v>12</v>
      </c>
      <c r="O11710">
        <v>12</v>
      </c>
      <c r="P11710">
        <v>12</v>
      </c>
      <c r="S11710">
        <v>12</v>
      </c>
      <c r="T11710">
        <v>12</v>
      </c>
      <c r="U11710">
        <v>12</v>
      </c>
    </row>
    <row r="11711" spans="1:21" x14ac:dyDescent="0.25">
      <c r="A11711" t="s">
        <v>39</v>
      </c>
      <c r="B11711">
        <v>5073</v>
      </c>
      <c r="D11711">
        <v>130</v>
      </c>
      <c r="F11711">
        <v>240</v>
      </c>
      <c r="I11711">
        <v>240</v>
      </c>
      <c r="K11711">
        <v>240</v>
      </c>
      <c r="N11711">
        <v>130</v>
      </c>
      <c r="P11711">
        <v>130</v>
      </c>
      <c r="S11711">
        <v>100</v>
      </c>
    </row>
    <row r="11712" spans="1:21" x14ac:dyDescent="0.25">
      <c r="A11712" t="s">
        <v>694</v>
      </c>
      <c r="B11712">
        <v>5073</v>
      </c>
      <c r="D11712">
        <v>100</v>
      </c>
      <c r="F11712">
        <v>100</v>
      </c>
      <c r="I11712">
        <v>115</v>
      </c>
      <c r="K11712">
        <v>100</v>
      </c>
      <c r="N11712">
        <v>100</v>
      </c>
      <c r="P11712">
        <v>100</v>
      </c>
      <c r="S11712">
        <v>100</v>
      </c>
    </row>
    <row r="11713" spans="1:21" x14ac:dyDescent="0.25">
      <c r="A11713" t="s">
        <v>40</v>
      </c>
      <c r="B11713">
        <v>5073</v>
      </c>
      <c r="D11713">
        <v>2</v>
      </c>
      <c r="F11713">
        <v>1</v>
      </c>
      <c r="I11713">
        <v>2</v>
      </c>
      <c r="K11713">
        <v>1</v>
      </c>
      <c r="N11713">
        <v>2</v>
      </c>
      <c r="P11713">
        <v>1</v>
      </c>
      <c r="S11713">
        <v>1</v>
      </c>
    </row>
    <row r="11714" spans="1:21" x14ac:dyDescent="0.25">
      <c r="A11714" t="s">
        <v>41</v>
      </c>
      <c r="B11714">
        <v>5073</v>
      </c>
    </row>
    <row r="11715" spans="1:21" x14ac:dyDescent="0.25">
      <c r="A11715" t="s">
        <v>42</v>
      </c>
      <c r="B11715">
        <v>5073</v>
      </c>
      <c r="E11715">
        <v>25</v>
      </c>
      <c r="J11715">
        <v>25</v>
      </c>
      <c r="O11715">
        <v>25</v>
      </c>
      <c r="T11715">
        <v>30</v>
      </c>
    </row>
    <row r="11716" spans="1:21" x14ac:dyDescent="0.25">
      <c r="A11716" t="s">
        <v>45</v>
      </c>
      <c r="B11716">
        <v>5073</v>
      </c>
      <c r="D11716">
        <v>7</v>
      </c>
      <c r="E11716">
        <v>4</v>
      </c>
      <c r="I11716">
        <v>3</v>
      </c>
      <c r="J11716">
        <v>8</v>
      </c>
      <c r="N11716">
        <v>1</v>
      </c>
      <c r="O11716">
        <v>6</v>
      </c>
      <c r="S11716">
        <v>5</v>
      </c>
      <c r="T11716">
        <v>2</v>
      </c>
    </row>
    <row r="11717" spans="1:21" x14ac:dyDescent="0.25">
      <c r="A11717" t="s">
        <v>46</v>
      </c>
      <c r="B11717">
        <v>5073</v>
      </c>
      <c r="F11717">
        <v>4</v>
      </c>
      <c r="K11717">
        <v>8</v>
      </c>
      <c r="P11717">
        <v>6</v>
      </c>
      <c r="U11717">
        <v>2</v>
      </c>
    </row>
    <row r="11718" spans="1:21" x14ac:dyDescent="0.25">
      <c r="A11718" t="s">
        <v>49</v>
      </c>
      <c r="B11718">
        <v>5073</v>
      </c>
      <c r="D11718">
        <v>4</v>
      </c>
      <c r="E11718">
        <v>5</v>
      </c>
      <c r="F11718">
        <v>5</v>
      </c>
      <c r="I11718">
        <v>4</v>
      </c>
      <c r="J11718">
        <v>5</v>
      </c>
      <c r="K11718">
        <v>5</v>
      </c>
      <c r="N11718">
        <v>4</v>
      </c>
      <c r="O11718">
        <v>6.5</v>
      </c>
      <c r="P11718">
        <v>6.5</v>
      </c>
      <c r="S11718">
        <v>4</v>
      </c>
      <c r="T11718">
        <v>6.5</v>
      </c>
      <c r="U11718">
        <v>6.5</v>
      </c>
    </row>
    <row r="11719" spans="1:21" x14ac:dyDescent="0.25">
      <c r="A11719" t="s">
        <v>695</v>
      </c>
      <c r="B11719">
        <v>5073</v>
      </c>
      <c r="D11719">
        <v>0</v>
      </c>
      <c r="E11719">
        <v>0</v>
      </c>
      <c r="F11719">
        <v>0</v>
      </c>
      <c r="I11719">
        <v>0</v>
      </c>
      <c r="J11719">
        <v>0</v>
      </c>
      <c r="K11719">
        <v>0</v>
      </c>
      <c r="N11719">
        <v>0</v>
      </c>
      <c r="O11719">
        <v>0</v>
      </c>
      <c r="P11719">
        <v>0</v>
      </c>
      <c r="S11719">
        <v>0</v>
      </c>
      <c r="T11719">
        <v>0</v>
      </c>
      <c r="U11719">
        <v>0</v>
      </c>
    </row>
    <row r="11720" spans="1:21" x14ac:dyDescent="0.25">
      <c r="A11720" t="s">
        <v>48</v>
      </c>
      <c r="B11720">
        <v>5073</v>
      </c>
      <c r="D11720">
        <v>1900</v>
      </c>
      <c r="E11720">
        <v>1900</v>
      </c>
      <c r="F11720">
        <v>1900</v>
      </c>
      <c r="I11720">
        <v>1900</v>
      </c>
      <c r="J11720">
        <v>1900</v>
      </c>
      <c r="K11720">
        <v>1900</v>
      </c>
      <c r="N11720">
        <v>1900</v>
      </c>
      <c r="O11720">
        <v>1900</v>
      </c>
      <c r="P11720">
        <v>1900</v>
      </c>
      <c r="S11720">
        <v>1900</v>
      </c>
      <c r="T11720">
        <v>1900</v>
      </c>
      <c r="U11720">
        <v>1900</v>
      </c>
    </row>
    <row r="11721" spans="1:21" x14ac:dyDescent="0.25">
      <c r="A11721" t="s">
        <v>696</v>
      </c>
      <c r="B11721">
        <v>5073</v>
      </c>
      <c r="D11721">
        <v>3614</v>
      </c>
      <c r="E11721">
        <v>3539</v>
      </c>
      <c r="F11721">
        <v>1863</v>
      </c>
      <c r="I11721">
        <v>3614</v>
      </c>
      <c r="J11721">
        <v>3539</v>
      </c>
      <c r="K11721">
        <v>1863</v>
      </c>
      <c r="N11721">
        <v>3614</v>
      </c>
      <c r="O11721">
        <v>1770</v>
      </c>
      <c r="P11721">
        <v>1770</v>
      </c>
      <c r="S11721">
        <v>1863</v>
      </c>
      <c r="T11721">
        <v>1770</v>
      </c>
      <c r="U11721">
        <v>1770</v>
      </c>
    </row>
    <row r="11722" spans="1:21" x14ac:dyDescent="0.25">
      <c r="A11722" t="s">
        <v>50</v>
      </c>
      <c r="B11722">
        <v>5073</v>
      </c>
      <c r="D11722">
        <v>3614</v>
      </c>
      <c r="E11722">
        <v>3539</v>
      </c>
      <c r="F11722">
        <v>1863</v>
      </c>
      <c r="I11722">
        <v>3614</v>
      </c>
      <c r="J11722">
        <v>3539</v>
      </c>
      <c r="K11722">
        <v>1863</v>
      </c>
      <c r="N11722">
        <v>3614</v>
      </c>
      <c r="O11722">
        <v>1770</v>
      </c>
      <c r="P11722">
        <v>1770</v>
      </c>
      <c r="S11722">
        <v>1863</v>
      </c>
      <c r="T11722">
        <v>1770</v>
      </c>
      <c r="U11722">
        <v>1770</v>
      </c>
    </row>
    <row r="11723" spans="1:21" x14ac:dyDescent="0.25">
      <c r="A11723" t="s">
        <v>697</v>
      </c>
      <c r="B11723">
        <v>5073</v>
      </c>
      <c r="D11723">
        <v>1</v>
      </c>
      <c r="E11723">
        <v>1</v>
      </c>
      <c r="F11723">
        <v>1</v>
      </c>
      <c r="I11723">
        <v>1</v>
      </c>
      <c r="J11723">
        <v>1</v>
      </c>
      <c r="K11723">
        <v>1</v>
      </c>
      <c r="N11723">
        <v>1</v>
      </c>
      <c r="O11723">
        <v>1</v>
      </c>
      <c r="P11723">
        <v>1</v>
      </c>
      <c r="S11723">
        <v>1</v>
      </c>
      <c r="T11723">
        <v>1</v>
      </c>
      <c r="U11723">
        <v>1</v>
      </c>
    </row>
    <row r="11724" spans="1:21" x14ac:dyDescent="0.25">
      <c r="A11724" t="s">
        <v>51</v>
      </c>
      <c r="B11724">
        <v>5073</v>
      </c>
      <c r="D11724">
        <v>0</v>
      </c>
      <c r="E11724">
        <v>0</v>
      </c>
      <c r="F11724">
        <v>0</v>
      </c>
      <c r="I11724">
        <v>0</v>
      </c>
      <c r="J11724">
        <v>0</v>
      </c>
      <c r="K11724">
        <v>0</v>
      </c>
      <c r="N11724">
        <v>0</v>
      </c>
      <c r="O11724">
        <v>0</v>
      </c>
      <c r="P11724">
        <v>0</v>
      </c>
      <c r="S11724">
        <v>0</v>
      </c>
      <c r="T11724">
        <v>0</v>
      </c>
      <c r="U11724">
        <v>0</v>
      </c>
    </row>
    <row r="11725" spans="1:21" x14ac:dyDescent="0.25">
      <c r="A11725" t="s">
        <v>53</v>
      </c>
      <c r="B11725">
        <v>5073</v>
      </c>
      <c r="D11725">
        <v>0</v>
      </c>
      <c r="E11725">
        <v>0</v>
      </c>
      <c r="F11725">
        <v>0</v>
      </c>
      <c r="I11725">
        <v>0</v>
      </c>
      <c r="J11725">
        <v>0</v>
      </c>
      <c r="K11725">
        <v>0</v>
      </c>
      <c r="N11725">
        <v>0</v>
      </c>
      <c r="O11725">
        <v>0</v>
      </c>
      <c r="P11725">
        <v>0</v>
      </c>
      <c r="S11725">
        <v>0</v>
      </c>
      <c r="T11725">
        <v>0</v>
      </c>
      <c r="U11725">
        <v>0</v>
      </c>
    </row>
    <row r="11726" spans="1:21" x14ac:dyDescent="0.25">
      <c r="A11726" t="s">
        <v>54</v>
      </c>
      <c r="B11726">
        <v>5073</v>
      </c>
      <c r="D11726">
        <v>0</v>
      </c>
      <c r="E11726">
        <v>0</v>
      </c>
      <c r="F11726">
        <v>0</v>
      </c>
      <c r="I11726">
        <v>0</v>
      </c>
      <c r="J11726">
        <v>0</v>
      </c>
      <c r="K11726">
        <v>0</v>
      </c>
      <c r="N11726">
        <v>0</v>
      </c>
      <c r="O11726">
        <v>0</v>
      </c>
      <c r="P11726">
        <v>0</v>
      </c>
      <c r="S11726">
        <v>0</v>
      </c>
      <c r="T11726">
        <v>0</v>
      </c>
      <c r="U11726">
        <v>0</v>
      </c>
    </row>
    <row r="11727" spans="1:21" x14ac:dyDescent="0.25">
      <c r="A11727" t="s">
        <v>55</v>
      </c>
      <c r="B11727">
        <v>5073</v>
      </c>
      <c r="D11727">
        <v>0</v>
      </c>
      <c r="E11727">
        <v>0</v>
      </c>
      <c r="F11727">
        <v>0</v>
      </c>
      <c r="I11727">
        <v>0</v>
      </c>
      <c r="J11727">
        <v>0</v>
      </c>
      <c r="K11727">
        <v>0</v>
      </c>
      <c r="N11727">
        <v>0</v>
      </c>
      <c r="O11727">
        <v>0</v>
      </c>
      <c r="P11727">
        <v>0</v>
      </c>
      <c r="S11727">
        <v>0</v>
      </c>
      <c r="T11727">
        <v>0</v>
      </c>
      <c r="U11727">
        <v>0</v>
      </c>
    </row>
    <row r="11728" spans="1:21" x14ac:dyDescent="0.25">
      <c r="A11728" t="s">
        <v>56</v>
      </c>
      <c r="B11728">
        <v>5073</v>
      </c>
      <c r="D11728">
        <v>0.92</v>
      </c>
      <c r="E11728">
        <v>0.92</v>
      </c>
      <c r="F11728">
        <v>0.92</v>
      </c>
      <c r="I11728">
        <v>0.92</v>
      </c>
      <c r="J11728">
        <v>0.92</v>
      </c>
      <c r="K11728">
        <v>0.92</v>
      </c>
      <c r="N11728">
        <v>0.92</v>
      </c>
      <c r="O11728">
        <v>0.92</v>
      </c>
      <c r="P11728">
        <v>0.92</v>
      </c>
      <c r="S11728">
        <v>0.92</v>
      </c>
      <c r="T11728">
        <v>0.92</v>
      </c>
      <c r="U11728">
        <v>0.92</v>
      </c>
    </row>
    <row r="11729" spans="1:21" x14ac:dyDescent="0.25">
      <c r="A11729" t="s">
        <v>57</v>
      </c>
      <c r="B11729">
        <v>5073</v>
      </c>
      <c r="D11729">
        <v>100</v>
      </c>
      <c r="E11729">
        <v>100</v>
      </c>
      <c r="F11729">
        <v>100</v>
      </c>
      <c r="I11729">
        <v>100</v>
      </c>
      <c r="J11729">
        <v>100</v>
      </c>
      <c r="K11729">
        <v>100</v>
      </c>
      <c r="N11729">
        <v>100</v>
      </c>
      <c r="O11729">
        <v>100</v>
      </c>
      <c r="P11729">
        <v>100</v>
      </c>
      <c r="S11729">
        <v>100</v>
      </c>
      <c r="T11729">
        <v>100</v>
      </c>
      <c r="U11729">
        <v>100</v>
      </c>
    </row>
    <row r="11730" spans="1:21" x14ac:dyDescent="0.25">
      <c r="A11730" t="s">
        <v>58</v>
      </c>
      <c r="B11730">
        <v>5073</v>
      </c>
      <c r="D11730">
        <v>2</v>
      </c>
      <c r="E11730">
        <v>2</v>
      </c>
      <c r="F11730">
        <v>2</v>
      </c>
      <c r="I11730">
        <v>2</v>
      </c>
      <c r="J11730">
        <v>2</v>
      </c>
      <c r="K11730">
        <v>2</v>
      </c>
      <c r="N11730">
        <v>2</v>
      </c>
      <c r="O11730">
        <v>2</v>
      </c>
      <c r="P11730">
        <v>2</v>
      </c>
      <c r="S11730">
        <v>2</v>
      </c>
      <c r="T11730">
        <v>2</v>
      </c>
      <c r="U11730">
        <v>2</v>
      </c>
    </row>
    <row r="11731" spans="1:21" x14ac:dyDescent="0.25">
      <c r="A11731" t="s">
        <v>59</v>
      </c>
      <c r="B11731">
        <v>5073</v>
      </c>
      <c r="D11731">
        <v>0</v>
      </c>
      <c r="E11731">
        <v>0</v>
      </c>
      <c r="F11731">
        <v>0</v>
      </c>
      <c r="I11731">
        <v>0</v>
      </c>
      <c r="J11731">
        <v>0</v>
      </c>
      <c r="K11731">
        <v>0</v>
      </c>
      <c r="N11731">
        <v>0</v>
      </c>
      <c r="O11731">
        <v>0</v>
      </c>
      <c r="P11731">
        <v>0</v>
      </c>
      <c r="S11731">
        <v>0</v>
      </c>
      <c r="T11731">
        <v>0</v>
      </c>
      <c r="U11731">
        <v>0</v>
      </c>
    </row>
    <row r="11732" spans="1:21" x14ac:dyDescent="0.25">
      <c r="A11732" t="s">
        <v>698</v>
      </c>
      <c r="B11732">
        <v>5073</v>
      </c>
      <c r="E11732">
        <v>0</v>
      </c>
      <c r="J11732">
        <v>0</v>
      </c>
      <c r="O11732">
        <v>0</v>
      </c>
      <c r="T11732">
        <v>0</v>
      </c>
    </row>
    <row r="11733" spans="1:21" x14ac:dyDescent="0.25">
      <c r="A11733" t="s">
        <v>677</v>
      </c>
      <c r="B11733">
        <v>5073</v>
      </c>
      <c r="E11733">
        <v>1020</v>
      </c>
      <c r="J11733">
        <v>680</v>
      </c>
      <c r="O11733">
        <v>440</v>
      </c>
      <c r="T11733">
        <v>466</v>
      </c>
    </row>
    <row r="11734" spans="1:21" x14ac:dyDescent="0.25">
      <c r="A11734" t="s">
        <v>78</v>
      </c>
      <c r="B11734">
        <v>5073</v>
      </c>
      <c r="E11734">
        <v>27.8</v>
      </c>
      <c r="J11734">
        <v>18.5</v>
      </c>
      <c r="O11734">
        <v>12</v>
      </c>
      <c r="T11734">
        <v>10.6</v>
      </c>
    </row>
    <row r="11735" spans="1:21" x14ac:dyDescent="0.25">
      <c r="A11735" t="s">
        <v>699</v>
      </c>
      <c r="B11735">
        <v>5073</v>
      </c>
      <c r="F11735">
        <v>0</v>
      </c>
      <c r="K11735">
        <v>0</v>
      </c>
      <c r="P11735">
        <v>0</v>
      </c>
      <c r="U11735">
        <v>0</v>
      </c>
    </row>
    <row r="11736" spans="1:21" x14ac:dyDescent="0.25">
      <c r="A11736" t="s">
        <v>700</v>
      </c>
      <c r="B11736">
        <v>5073</v>
      </c>
      <c r="D11736">
        <v>0</v>
      </c>
      <c r="E11736">
        <v>0</v>
      </c>
      <c r="F11736">
        <v>1</v>
      </c>
      <c r="I11736">
        <v>0</v>
      </c>
      <c r="J11736">
        <v>0</v>
      </c>
      <c r="K11736">
        <v>1</v>
      </c>
      <c r="N11736">
        <v>0</v>
      </c>
      <c r="O11736">
        <v>0</v>
      </c>
      <c r="P11736">
        <v>1</v>
      </c>
      <c r="S11736">
        <v>0</v>
      </c>
      <c r="T11736">
        <v>0</v>
      </c>
      <c r="U11736">
        <v>1</v>
      </c>
    </row>
    <row r="11737" spans="1:21" x14ac:dyDescent="0.25">
      <c r="A11737" t="s">
        <v>701</v>
      </c>
      <c r="B11737">
        <v>5073</v>
      </c>
      <c r="D11737">
        <v>0</v>
      </c>
      <c r="E11737">
        <v>0</v>
      </c>
      <c r="F11737">
        <v>0</v>
      </c>
      <c r="I11737">
        <v>0</v>
      </c>
      <c r="J11737">
        <v>0</v>
      </c>
      <c r="K11737">
        <v>0</v>
      </c>
      <c r="N11737">
        <v>0</v>
      </c>
      <c r="O11737">
        <v>0</v>
      </c>
      <c r="P11737">
        <v>0</v>
      </c>
      <c r="S11737">
        <v>0</v>
      </c>
      <c r="T11737">
        <v>0</v>
      </c>
      <c r="U11737">
        <v>0</v>
      </c>
    </row>
    <row r="11738" spans="1:21" x14ac:dyDescent="0.25">
      <c r="A11738" t="s">
        <v>52</v>
      </c>
      <c r="B11738">
        <v>5073</v>
      </c>
      <c r="D11738">
        <v>1</v>
      </c>
      <c r="E11738">
        <v>1</v>
      </c>
      <c r="F11738">
        <v>1</v>
      </c>
      <c r="I11738">
        <v>1</v>
      </c>
      <c r="J11738">
        <v>1</v>
      </c>
      <c r="K11738">
        <v>1</v>
      </c>
      <c r="N11738">
        <v>1</v>
      </c>
      <c r="O11738">
        <v>1</v>
      </c>
      <c r="P11738">
        <v>1</v>
      </c>
      <c r="S11738">
        <v>1</v>
      </c>
      <c r="T11738">
        <v>1</v>
      </c>
      <c r="U11738">
        <v>1</v>
      </c>
    </row>
    <row r="11739" spans="1:21" x14ac:dyDescent="0.25">
      <c r="A11739" t="s">
        <v>702</v>
      </c>
      <c r="B11739">
        <v>5073</v>
      </c>
      <c r="D11739">
        <v>15</v>
      </c>
      <c r="E11739">
        <v>60</v>
      </c>
      <c r="F11739">
        <v>9</v>
      </c>
      <c r="I11739">
        <v>15</v>
      </c>
      <c r="J11739">
        <v>60</v>
      </c>
      <c r="K11739">
        <v>9</v>
      </c>
      <c r="N11739">
        <v>15</v>
      </c>
      <c r="O11739">
        <v>60</v>
      </c>
      <c r="P11739">
        <v>9</v>
      </c>
      <c r="S11739">
        <v>15</v>
      </c>
      <c r="T11739">
        <v>60</v>
      </c>
      <c r="U11739">
        <v>9</v>
      </c>
    </row>
    <row r="11740" spans="1:21" x14ac:dyDescent="0.25">
      <c r="A11740" t="s">
        <v>43</v>
      </c>
      <c r="B11740">
        <v>5073</v>
      </c>
      <c r="D11740">
        <v>0</v>
      </c>
      <c r="E11740">
        <v>0</v>
      </c>
      <c r="F11740">
        <v>0</v>
      </c>
      <c r="I11740">
        <v>0</v>
      </c>
      <c r="J11740">
        <v>0</v>
      </c>
      <c r="K11740">
        <v>0</v>
      </c>
      <c r="N11740">
        <v>0</v>
      </c>
      <c r="O11740">
        <v>0</v>
      </c>
      <c r="P11740">
        <v>0</v>
      </c>
      <c r="S11740">
        <v>0</v>
      </c>
      <c r="T11740">
        <v>0</v>
      </c>
      <c r="U11740">
        <v>0</v>
      </c>
    </row>
    <row r="11741" spans="1:21" x14ac:dyDescent="0.25">
      <c r="A11741" t="s">
        <v>44</v>
      </c>
      <c r="B11741">
        <v>5073</v>
      </c>
      <c r="D11741">
        <v>0</v>
      </c>
      <c r="E11741">
        <v>0</v>
      </c>
      <c r="F11741">
        <v>0</v>
      </c>
      <c r="I11741">
        <v>0</v>
      </c>
      <c r="J11741">
        <v>0</v>
      </c>
      <c r="K11741">
        <v>0</v>
      </c>
      <c r="N11741">
        <v>0</v>
      </c>
      <c r="O11741">
        <v>0</v>
      </c>
      <c r="P11741">
        <v>0</v>
      </c>
      <c r="S11741">
        <v>0</v>
      </c>
      <c r="T11741">
        <v>0</v>
      </c>
      <c r="U11741">
        <v>0</v>
      </c>
    </row>
    <row r="11742" spans="1:21" x14ac:dyDescent="0.25">
      <c r="A11742" t="s">
        <v>47</v>
      </c>
      <c r="B11742">
        <v>5073</v>
      </c>
      <c r="D11742">
        <v>7</v>
      </c>
      <c r="E11742">
        <v>4</v>
      </c>
      <c r="F11742">
        <v>4</v>
      </c>
      <c r="I11742">
        <v>3</v>
      </c>
      <c r="J11742">
        <v>8</v>
      </c>
      <c r="K11742">
        <v>8</v>
      </c>
      <c r="N11742">
        <v>1</v>
      </c>
      <c r="O11742">
        <v>6</v>
      </c>
      <c r="P11742">
        <v>6</v>
      </c>
      <c r="S11742">
        <v>5</v>
      </c>
      <c r="T11742">
        <v>2</v>
      </c>
      <c r="U11742">
        <v>2</v>
      </c>
    </row>
    <row r="11743" spans="1:21" x14ac:dyDescent="0.25">
      <c r="A11743" t="s">
        <v>703</v>
      </c>
      <c r="B11743">
        <v>5073</v>
      </c>
      <c r="D11743">
        <v>0</v>
      </c>
      <c r="E11743">
        <v>0</v>
      </c>
      <c r="F11743">
        <v>0</v>
      </c>
      <c r="I11743">
        <v>0</v>
      </c>
      <c r="J11743">
        <v>0</v>
      </c>
      <c r="K11743">
        <v>0</v>
      </c>
      <c r="N11743">
        <v>0</v>
      </c>
      <c r="O11743">
        <v>0</v>
      </c>
      <c r="P11743">
        <v>0</v>
      </c>
      <c r="S11743">
        <v>0</v>
      </c>
      <c r="T11743">
        <v>0</v>
      </c>
      <c r="U11743">
        <v>0</v>
      </c>
    </row>
    <row r="11744" spans="1:21" x14ac:dyDescent="0.25">
      <c r="A11744" t="s">
        <v>704</v>
      </c>
      <c r="B11744">
        <v>5073</v>
      </c>
      <c r="D11744">
        <v>0</v>
      </c>
      <c r="E11744">
        <v>0</v>
      </c>
      <c r="F11744">
        <v>0</v>
      </c>
      <c r="I11744">
        <v>0</v>
      </c>
      <c r="J11744">
        <v>0</v>
      </c>
      <c r="K11744">
        <v>0</v>
      </c>
      <c r="N11744">
        <v>0</v>
      </c>
      <c r="O11744">
        <v>0</v>
      </c>
      <c r="P11744">
        <v>0</v>
      </c>
      <c r="S11744">
        <v>0</v>
      </c>
      <c r="T11744">
        <v>0</v>
      </c>
      <c r="U11744">
        <v>0</v>
      </c>
    </row>
    <row r="11745" spans="1:21" x14ac:dyDescent="0.25">
      <c r="A11745" t="s">
        <v>705</v>
      </c>
      <c r="B11745">
        <v>5073</v>
      </c>
      <c r="D11745">
        <v>0</v>
      </c>
      <c r="E11745">
        <v>0</v>
      </c>
      <c r="F11745">
        <v>0</v>
      </c>
      <c r="I11745">
        <v>0</v>
      </c>
      <c r="J11745">
        <v>0</v>
      </c>
      <c r="K11745">
        <v>0</v>
      </c>
      <c r="N11745">
        <v>0</v>
      </c>
      <c r="O11745">
        <v>0</v>
      </c>
      <c r="P11745">
        <v>0</v>
      </c>
      <c r="S11745">
        <v>0</v>
      </c>
      <c r="T11745">
        <v>0</v>
      </c>
      <c r="U11745">
        <v>0</v>
      </c>
    </row>
    <row r="11746" spans="1:21" x14ac:dyDescent="0.25">
      <c r="A11746" t="s">
        <v>706</v>
      </c>
      <c r="B11746">
        <v>5073</v>
      </c>
      <c r="D11746">
        <v>0</v>
      </c>
      <c r="E11746">
        <v>0</v>
      </c>
      <c r="F11746">
        <v>0</v>
      </c>
      <c r="I11746">
        <v>0</v>
      </c>
      <c r="J11746">
        <v>0</v>
      </c>
      <c r="K11746">
        <v>0</v>
      </c>
      <c r="N11746">
        <v>0</v>
      </c>
      <c r="O11746">
        <v>0</v>
      </c>
      <c r="P11746">
        <v>0</v>
      </c>
      <c r="S11746">
        <v>0</v>
      </c>
      <c r="T11746">
        <v>0</v>
      </c>
      <c r="U11746">
        <v>0</v>
      </c>
    </row>
    <row r="11747" spans="1:21" x14ac:dyDescent="0.25">
      <c r="A11747" t="s">
        <v>707</v>
      </c>
      <c r="B11747">
        <v>5073</v>
      </c>
      <c r="D11747">
        <v>0</v>
      </c>
      <c r="E11747">
        <v>0</v>
      </c>
      <c r="F11747">
        <v>0</v>
      </c>
      <c r="I11747">
        <v>0</v>
      </c>
      <c r="J11747">
        <v>0</v>
      </c>
      <c r="K11747">
        <v>0</v>
      </c>
      <c r="N11747">
        <v>0</v>
      </c>
      <c r="O11747">
        <v>0</v>
      </c>
      <c r="P11747">
        <v>0</v>
      </c>
      <c r="S11747">
        <v>0</v>
      </c>
      <c r="T11747">
        <v>0</v>
      </c>
      <c r="U11747">
        <v>0</v>
      </c>
    </row>
    <row r="11748" spans="1:21" x14ac:dyDescent="0.25">
      <c r="A11748" t="s">
        <v>718</v>
      </c>
      <c r="B11748">
        <v>5073</v>
      </c>
      <c r="E11748">
        <v>0</v>
      </c>
      <c r="J11748">
        <v>0</v>
      </c>
      <c r="O11748">
        <v>0</v>
      </c>
      <c r="T11748">
        <v>0</v>
      </c>
    </row>
    <row r="11749" spans="1:21" x14ac:dyDescent="0.25">
      <c r="A11749" t="s">
        <v>405</v>
      </c>
      <c r="B11749">
        <v>5073</v>
      </c>
      <c r="E11749">
        <v>0</v>
      </c>
    </row>
    <row r="11750" spans="1:21" x14ac:dyDescent="0.25">
      <c r="A11750" t="s">
        <v>742</v>
      </c>
      <c r="B11750">
        <v>5073</v>
      </c>
      <c r="P11750">
        <v>0</v>
      </c>
      <c r="U11750">
        <v>0</v>
      </c>
    </row>
    <row r="11751" spans="1:21" x14ac:dyDescent="0.25">
      <c r="A11751" t="s">
        <v>719</v>
      </c>
      <c r="B11751">
        <v>5073</v>
      </c>
      <c r="D11751">
        <v>0</v>
      </c>
      <c r="E11751">
        <v>0</v>
      </c>
      <c r="F11751">
        <v>0</v>
      </c>
      <c r="I11751">
        <v>0</v>
      </c>
      <c r="J11751">
        <v>0</v>
      </c>
      <c r="K11751">
        <v>0</v>
      </c>
      <c r="N11751">
        <v>0</v>
      </c>
      <c r="O11751">
        <v>0</v>
      </c>
      <c r="P11751">
        <v>0</v>
      </c>
      <c r="S11751">
        <v>0</v>
      </c>
      <c r="T11751">
        <v>0</v>
      </c>
      <c r="U11751">
        <v>0</v>
      </c>
    </row>
    <row r="11752" spans="1:21" x14ac:dyDescent="0.25">
      <c r="A11752" t="s">
        <v>34</v>
      </c>
      <c r="B11752">
        <v>5074</v>
      </c>
      <c r="D11752">
        <v>5024</v>
      </c>
      <c r="E11752">
        <v>5024</v>
      </c>
      <c r="F11752">
        <v>5024</v>
      </c>
      <c r="I11752">
        <v>5300</v>
      </c>
      <c r="J11752">
        <v>5300</v>
      </c>
      <c r="K11752">
        <v>5300</v>
      </c>
      <c r="N11752">
        <v>4</v>
      </c>
      <c r="O11752">
        <v>4</v>
      </c>
      <c r="P11752">
        <v>4</v>
      </c>
      <c r="S11752">
        <v>5070</v>
      </c>
      <c r="T11752">
        <v>5070</v>
      </c>
      <c r="U11752">
        <v>5070</v>
      </c>
    </row>
    <row r="11753" spans="1:21" x14ac:dyDescent="0.25">
      <c r="A11753" t="s">
        <v>35</v>
      </c>
      <c r="B11753">
        <v>5074</v>
      </c>
      <c r="D11753">
        <v>4</v>
      </c>
      <c r="E11753">
        <v>5300</v>
      </c>
      <c r="F11753">
        <v>5070</v>
      </c>
      <c r="I11753">
        <v>5070</v>
      </c>
      <c r="J11753">
        <v>5024</v>
      </c>
      <c r="K11753">
        <v>4</v>
      </c>
      <c r="N11753">
        <v>5300</v>
      </c>
      <c r="O11753">
        <v>5070</v>
      </c>
      <c r="P11753">
        <v>5024</v>
      </c>
      <c r="S11753">
        <v>5024</v>
      </c>
      <c r="T11753">
        <v>4</v>
      </c>
      <c r="U11753">
        <v>5300</v>
      </c>
    </row>
    <row r="11754" spans="1:21" x14ac:dyDescent="0.25">
      <c r="A11754" t="s">
        <v>36</v>
      </c>
      <c r="B11754">
        <v>5074</v>
      </c>
      <c r="D11754">
        <v>0</v>
      </c>
      <c r="E11754">
        <v>2</v>
      </c>
      <c r="F11754">
        <v>0</v>
      </c>
      <c r="I11754">
        <v>1</v>
      </c>
      <c r="J11754">
        <v>2</v>
      </c>
      <c r="K11754">
        <v>0</v>
      </c>
      <c r="N11754">
        <v>0</v>
      </c>
      <c r="O11754">
        <v>1</v>
      </c>
      <c r="P11754">
        <v>0</v>
      </c>
      <c r="S11754">
        <v>1</v>
      </c>
      <c r="T11754">
        <v>1</v>
      </c>
      <c r="U11754">
        <v>1</v>
      </c>
    </row>
    <row r="11755" spans="1:21" x14ac:dyDescent="0.25">
      <c r="A11755" t="s">
        <v>37</v>
      </c>
      <c r="B11755">
        <v>5074</v>
      </c>
      <c r="D11755">
        <v>0</v>
      </c>
      <c r="E11755">
        <v>2</v>
      </c>
      <c r="I11755">
        <v>0</v>
      </c>
      <c r="J11755">
        <v>0</v>
      </c>
      <c r="N11755">
        <v>0</v>
      </c>
      <c r="O11755">
        <v>3</v>
      </c>
      <c r="S11755">
        <v>0</v>
      </c>
      <c r="T11755">
        <v>3</v>
      </c>
    </row>
    <row r="11756" spans="1:21" x14ac:dyDescent="0.25">
      <c r="A11756" t="s">
        <v>38</v>
      </c>
      <c r="B11756">
        <v>5074</v>
      </c>
      <c r="D11756">
        <v>12</v>
      </c>
      <c r="E11756">
        <v>12</v>
      </c>
      <c r="F11756">
        <v>12</v>
      </c>
      <c r="I11756">
        <v>12</v>
      </c>
      <c r="J11756">
        <v>12</v>
      </c>
      <c r="K11756">
        <v>12</v>
      </c>
      <c r="N11756">
        <v>12</v>
      </c>
      <c r="O11756">
        <v>12</v>
      </c>
      <c r="P11756">
        <v>12</v>
      </c>
      <c r="S11756">
        <v>12</v>
      </c>
      <c r="T11756">
        <v>12</v>
      </c>
      <c r="U11756">
        <v>12</v>
      </c>
    </row>
    <row r="11757" spans="1:21" x14ac:dyDescent="0.25">
      <c r="A11757" t="s">
        <v>39</v>
      </c>
      <c r="B11757">
        <v>5074</v>
      </c>
      <c r="I11757">
        <v>220</v>
      </c>
      <c r="S11757">
        <v>300</v>
      </c>
    </row>
    <row r="11758" spans="1:21" x14ac:dyDescent="0.25">
      <c r="A11758" t="s">
        <v>694</v>
      </c>
      <c r="B11758">
        <v>5074</v>
      </c>
      <c r="I11758">
        <v>100</v>
      </c>
      <c r="S11758">
        <v>100</v>
      </c>
    </row>
    <row r="11759" spans="1:21" x14ac:dyDescent="0.25">
      <c r="A11759" t="s">
        <v>40</v>
      </c>
      <c r="B11759">
        <v>5074</v>
      </c>
      <c r="I11759">
        <v>1</v>
      </c>
      <c r="S11759">
        <v>1</v>
      </c>
    </row>
    <row r="11760" spans="1:21" x14ac:dyDescent="0.25">
      <c r="A11760" t="s">
        <v>41</v>
      </c>
      <c r="B11760">
        <v>5074</v>
      </c>
    </row>
    <row r="11761" spans="1:21" x14ac:dyDescent="0.25">
      <c r="A11761" t="s">
        <v>42</v>
      </c>
      <c r="B11761">
        <v>5074</v>
      </c>
      <c r="E11761">
        <v>40</v>
      </c>
      <c r="J11761">
        <v>40</v>
      </c>
      <c r="O11761">
        <v>30</v>
      </c>
      <c r="T11761">
        <v>30</v>
      </c>
    </row>
    <row r="11762" spans="1:21" x14ac:dyDescent="0.25">
      <c r="A11762" t="s">
        <v>45</v>
      </c>
      <c r="B11762">
        <v>5074</v>
      </c>
      <c r="E11762">
        <v>4</v>
      </c>
      <c r="I11762">
        <v>3</v>
      </c>
      <c r="J11762">
        <v>8</v>
      </c>
      <c r="O11762">
        <v>6</v>
      </c>
      <c r="S11762">
        <v>2</v>
      </c>
      <c r="T11762">
        <v>2</v>
      </c>
    </row>
    <row r="11763" spans="1:21" x14ac:dyDescent="0.25">
      <c r="A11763" t="s">
        <v>46</v>
      </c>
      <c r="B11763">
        <v>5074</v>
      </c>
      <c r="I11763">
        <v>8</v>
      </c>
      <c r="N11763">
        <v>6</v>
      </c>
      <c r="U11763">
        <v>2</v>
      </c>
    </row>
    <row r="11764" spans="1:21" x14ac:dyDescent="0.25">
      <c r="A11764" t="s">
        <v>49</v>
      </c>
      <c r="B11764">
        <v>5074</v>
      </c>
      <c r="D11764">
        <v>4</v>
      </c>
      <c r="E11764">
        <v>6.5</v>
      </c>
      <c r="F11764">
        <v>4</v>
      </c>
      <c r="I11764">
        <v>4.5</v>
      </c>
      <c r="J11764">
        <v>6.5</v>
      </c>
      <c r="K11764">
        <v>4</v>
      </c>
      <c r="N11764">
        <v>5.5</v>
      </c>
      <c r="O11764">
        <v>5.5</v>
      </c>
      <c r="P11764">
        <v>4</v>
      </c>
      <c r="S11764">
        <v>5.5</v>
      </c>
      <c r="T11764">
        <v>5.5</v>
      </c>
      <c r="U11764">
        <v>5.5</v>
      </c>
    </row>
    <row r="11765" spans="1:21" x14ac:dyDescent="0.25">
      <c r="A11765" t="s">
        <v>695</v>
      </c>
      <c r="B11765">
        <v>5074</v>
      </c>
      <c r="D11765">
        <v>0</v>
      </c>
      <c r="E11765">
        <v>0</v>
      </c>
      <c r="F11765">
        <v>0</v>
      </c>
      <c r="I11765">
        <v>0</v>
      </c>
      <c r="J11765">
        <v>0</v>
      </c>
      <c r="K11765">
        <v>0</v>
      </c>
      <c r="N11765">
        <v>0</v>
      </c>
      <c r="O11765">
        <v>0</v>
      </c>
      <c r="P11765">
        <v>0</v>
      </c>
      <c r="S11765">
        <v>0</v>
      </c>
      <c r="T11765">
        <v>0</v>
      </c>
      <c r="U11765">
        <v>0</v>
      </c>
    </row>
    <row r="11766" spans="1:21" x14ac:dyDescent="0.25">
      <c r="A11766" t="s">
        <v>48</v>
      </c>
      <c r="B11766">
        <v>5074</v>
      </c>
      <c r="D11766">
        <v>1900</v>
      </c>
      <c r="E11766">
        <v>1900</v>
      </c>
      <c r="F11766">
        <v>1900</v>
      </c>
      <c r="I11766">
        <v>1900</v>
      </c>
      <c r="J11766">
        <v>1900</v>
      </c>
      <c r="K11766">
        <v>1900</v>
      </c>
      <c r="N11766">
        <v>1900</v>
      </c>
      <c r="O11766">
        <v>1900</v>
      </c>
      <c r="P11766">
        <v>1900</v>
      </c>
      <c r="S11766">
        <v>1900</v>
      </c>
      <c r="T11766">
        <v>1900</v>
      </c>
      <c r="U11766">
        <v>1900</v>
      </c>
    </row>
    <row r="11767" spans="1:21" x14ac:dyDescent="0.25">
      <c r="A11767" t="s">
        <v>696</v>
      </c>
      <c r="B11767">
        <v>5074</v>
      </c>
      <c r="D11767">
        <v>0</v>
      </c>
      <c r="E11767">
        <v>3539</v>
      </c>
      <c r="F11767">
        <v>0</v>
      </c>
      <c r="I11767">
        <v>1863</v>
      </c>
      <c r="J11767">
        <v>3539</v>
      </c>
      <c r="K11767">
        <v>0</v>
      </c>
      <c r="N11767">
        <v>0</v>
      </c>
      <c r="O11767">
        <v>1863</v>
      </c>
      <c r="P11767">
        <v>0</v>
      </c>
      <c r="S11767">
        <v>1770</v>
      </c>
      <c r="T11767">
        <v>1695</v>
      </c>
      <c r="U11767">
        <v>1770</v>
      </c>
    </row>
    <row r="11768" spans="1:21" x14ac:dyDescent="0.25">
      <c r="A11768" t="s">
        <v>50</v>
      </c>
      <c r="B11768">
        <v>5074</v>
      </c>
      <c r="D11768">
        <v>0</v>
      </c>
      <c r="E11768">
        <v>3539</v>
      </c>
      <c r="F11768">
        <v>0</v>
      </c>
      <c r="I11768">
        <v>1863</v>
      </c>
      <c r="J11768">
        <v>3539</v>
      </c>
      <c r="K11768">
        <v>0</v>
      </c>
      <c r="N11768">
        <v>0</v>
      </c>
      <c r="O11768">
        <v>1863</v>
      </c>
      <c r="P11768">
        <v>0</v>
      </c>
      <c r="S11768">
        <v>1770</v>
      </c>
      <c r="T11768">
        <v>1695</v>
      </c>
      <c r="U11768">
        <v>1770</v>
      </c>
    </row>
    <row r="11769" spans="1:21" x14ac:dyDescent="0.25">
      <c r="A11769" t="s">
        <v>697</v>
      </c>
      <c r="B11769">
        <v>5074</v>
      </c>
      <c r="D11769">
        <v>1</v>
      </c>
      <c r="E11769">
        <v>1</v>
      </c>
      <c r="F11769">
        <v>1</v>
      </c>
      <c r="I11769">
        <v>1</v>
      </c>
      <c r="J11769">
        <v>1</v>
      </c>
      <c r="K11769">
        <v>1</v>
      </c>
      <c r="N11769">
        <v>1</v>
      </c>
      <c r="O11769">
        <v>1</v>
      </c>
      <c r="P11769">
        <v>1</v>
      </c>
      <c r="S11769">
        <v>1</v>
      </c>
      <c r="T11769">
        <v>1</v>
      </c>
      <c r="U11769">
        <v>1</v>
      </c>
    </row>
    <row r="11770" spans="1:21" x14ac:dyDescent="0.25">
      <c r="A11770" t="s">
        <v>51</v>
      </c>
      <c r="B11770">
        <v>5074</v>
      </c>
      <c r="D11770">
        <v>0</v>
      </c>
      <c r="E11770">
        <v>0</v>
      </c>
      <c r="F11770">
        <v>0</v>
      </c>
      <c r="I11770">
        <v>0</v>
      </c>
      <c r="J11770">
        <v>0</v>
      </c>
      <c r="K11770">
        <v>0</v>
      </c>
      <c r="N11770">
        <v>0</v>
      </c>
      <c r="O11770">
        <v>0</v>
      </c>
      <c r="P11770">
        <v>0</v>
      </c>
      <c r="S11770">
        <v>0</v>
      </c>
      <c r="T11770">
        <v>0</v>
      </c>
      <c r="U11770">
        <v>0</v>
      </c>
    </row>
    <row r="11771" spans="1:21" x14ac:dyDescent="0.25">
      <c r="A11771" t="s">
        <v>53</v>
      </c>
      <c r="B11771">
        <v>5074</v>
      </c>
      <c r="D11771">
        <v>0</v>
      </c>
      <c r="E11771">
        <v>0</v>
      </c>
      <c r="F11771">
        <v>0</v>
      </c>
      <c r="I11771">
        <v>0</v>
      </c>
      <c r="J11771">
        <v>0</v>
      </c>
      <c r="K11771">
        <v>0</v>
      </c>
      <c r="N11771">
        <v>0</v>
      </c>
      <c r="O11771">
        <v>0</v>
      </c>
      <c r="P11771">
        <v>0</v>
      </c>
      <c r="S11771">
        <v>0</v>
      </c>
      <c r="T11771">
        <v>0</v>
      </c>
      <c r="U11771">
        <v>0</v>
      </c>
    </row>
    <row r="11772" spans="1:21" x14ac:dyDescent="0.25">
      <c r="A11772" t="s">
        <v>54</v>
      </c>
      <c r="B11772">
        <v>5074</v>
      </c>
      <c r="D11772">
        <v>0</v>
      </c>
      <c r="E11772">
        <v>0</v>
      </c>
      <c r="F11772">
        <v>0</v>
      </c>
      <c r="I11772">
        <v>0</v>
      </c>
      <c r="J11772">
        <v>0</v>
      </c>
      <c r="K11772">
        <v>0</v>
      </c>
      <c r="N11772">
        <v>0</v>
      </c>
      <c r="O11772">
        <v>0</v>
      </c>
      <c r="P11772">
        <v>0</v>
      </c>
      <c r="S11772">
        <v>0</v>
      </c>
      <c r="T11772">
        <v>0</v>
      </c>
      <c r="U11772">
        <v>0</v>
      </c>
    </row>
    <row r="11773" spans="1:21" x14ac:dyDescent="0.25">
      <c r="A11773" t="s">
        <v>55</v>
      </c>
      <c r="B11773">
        <v>5074</v>
      </c>
      <c r="D11773">
        <v>0</v>
      </c>
      <c r="E11773">
        <v>0</v>
      </c>
      <c r="F11773">
        <v>0</v>
      </c>
      <c r="I11773">
        <v>0</v>
      </c>
      <c r="J11773">
        <v>0</v>
      </c>
      <c r="K11773">
        <v>0</v>
      </c>
      <c r="N11773">
        <v>0</v>
      </c>
      <c r="O11773">
        <v>0</v>
      </c>
      <c r="P11773">
        <v>0</v>
      </c>
      <c r="S11773">
        <v>0</v>
      </c>
      <c r="T11773">
        <v>0</v>
      </c>
      <c r="U11773">
        <v>0</v>
      </c>
    </row>
    <row r="11774" spans="1:21" x14ac:dyDescent="0.25">
      <c r="A11774" t="s">
        <v>56</v>
      </c>
      <c r="B11774">
        <v>5074</v>
      </c>
      <c r="D11774">
        <v>0.92</v>
      </c>
      <c r="E11774">
        <v>0.92</v>
      </c>
      <c r="F11774">
        <v>0.92</v>
      </c>
      <c r="I11774">
        <v>0.92</v>
      </c>
      <c r="J11774">
        <v>0.92</v>
      </c>
      <c r="K11774">
        <v>0.92</v>
      </c>
      <c r="N11774">
        <v>0.92</v>
      </c>
      <c r="O11774">
        <v>0.92</v>
      </c>
      <c r="P11774">
        <v>0.92</v>
      </c>
      <c r="S11774">
        <v>0.92</v>
      </c>
      <c r="T11774">
        <v>0.92</v>
      </c>
      <c r="U11774">
        <v>0.92</v>
      </c>
    </row>
    <row r="11775" spans="1:21" x14ac:dyDescent="0.25">
      <c r="A11775" t="s">
        <v>57</v>
      </c>
      <c r="B11775">
        <v>5074</v>
      </c>
      <c r="D11775">
        <v>100</v>
      </c>
      <c r="E11775">
        <v>100</v>
      </c>
      <c r="F11775">
        <v>100</v>
      </c>
      <c r="I11775">
        <v>100</v>
      </c>
      <c r="J11775">
        <v>100</v>
      </c>
      <c r="K11775">
        <v>100</v>
      </c>
      <c r="N11775">
        <v>100</v>
      </c>
      <c r="O11775">
        <v>100</v>
      </c>
      <c r="P11775">
        <v>100</v>
      </c>
      <c r="S11775">
        <v>100</v>
      </c>
      <c r="T11775">
        <v>100</v>
      </c>
      <c r="U11775">
        <v>100</v>
      </c>
    </row>
    <row r="11776" spans="1:21" x14ac:dyDescent="0.25">
      <c r="A11776" t="s">
        <v>58</v>
      </c>
      <c r="B11776">
        <v>5074</v>
      </c>
      <c r="D11776">
        <v>2</v>
      </c>
      <c r="E11776">
        <v>2</v>
      </c>
      <c r="F11776">
        <v>2</v>
      </c>
      <c r="I11776">
        <v>2</v>
      </c>
      <c r="J11776">
        <v>2</v>
      </c>
      <c r="K11776">
        <v>2</v>
      </c>
      <c r="N11776">
        <v>2</v>
      </c>
      <c r="O11776">
        <v>2</v>
      </c>
      <c r="P11776">
        <v>2</v>
      </c>
      <c r="S11776">
        <v>2</v>
      </c>
      <c r="T11776">
        <v>2</v>
      </c>
      <c r="U11776">
        <v>2</v>
      </c>
    </row>
    <row r="11777" spans="1:21" x14ac:dyDescent="0.25">
      <c r="A11777" t="s">
        <v>59</v>
      </c>
      <c r="B11777">
        <v>5074</v>
      </c>
      <c r="D11777">
        <v>0</v>
      </c>
      <c r="E11777">
        <v>0</v>
      </c>
      <c r="F11777">
        <v>0</v>
      </c>
      <c r="I11777">
        <v>0</v>
      </c>
      <c r="J11777">
        <v>0</v>
      </c>
      <c r="K11777">
        <v>0</v>
      </c>
      <c r="N11777">
        <v>0</v>
      </c>
      <c r="O11777">
        <v>0</v>
      </c>
      <c r="P11777">
        <v>0</v>
      </c>
      <c r="S11777">
        <v>0</v>
      </c>
      <c r="T11777">
        <v>0</v>
      </c>
      <c r="U11777">
        <v>0</v>
      </c>
    </row>
    <row r="11778" spans="1:21" x14ac:dyDescent="0.25">
      <c r="A11778" t="s">
        <v>698</v>
      </c>
      <c r="B11778">
        <v>5074</v>
      </c>
      <c r="E11778">
        <v>0</v>
      </c>
      <c r="J11778">
        <v>0</v>
      </c>
      <c r="O11778">
        <v>0</v>
      </c>
      <c r="T11778">
        <v>0</v>
      </c>
    </row>
    <row r="11779" spans="1:21" x14ac:dyDescent="0.25">
      <c r="A11779" t="s">
        <v>677</v>
      </c>
      <c r="B11779">
        <v>5074</v>
      </c>
      <c r="E11779">
        <v>2621</v>
      </c>
      <c r="J11779">
        <v>2492</v>
      </c>
      <c r="O11779">
        <v>225</v>
      </c>
      <c r="T11779">
        <v>1160</v>
      </c>
    </row>
    <row r="11780" spans="1:21" x14ac:dyDescent="0.25">
      <c r="A11780" t="s">
        <v>78</v>
      </c>
      <c r="B11780">
        <v>5074</v>
      </c>
      <c r="E11780">
        <v>44.7</v>
      </c>
      <c r="J11780">
        <v>42.5</v>
      </c>
      <c r="O11780">
        <v>5.0999999999999996</v>
      </c>
      <c r="T11780">
        <v>26.4</v>
      </c>
    </row>
    <row r="11781" spans="1:21" x14ac:dyDescent="0.25">
      <c r="A11781" t="s">
        <v>699</v>
      </c>
      <c r="B11781">
        <v>5074</v>
      </c>
      <c r="F11781">
        <v>0</v>
      </c>
      <c r="K11781">
        <v>0</v>
      </c>
      <c r="P11781">
        <v>0</v>
      </c>
      <c r="U11781">
        <v>0</v>
      </c>
    </row>
    <row r="11782" spans="1:21" x14ac:dyDescent="0.25">
      <c r="A11782" t="s">
        <v>700</v>
      </c>
      <c r="B11782">
        <v>5074</v>
      </c>
      <c r="D11782">
        <v>0</v>
      </c>
      <c r="E11782">
        <v>0</v>
      </c>
      <c r="F11782">
        <v>1</v>
      </c>
      <c r="I11782">
        <v>0</v>
      </c>
      <c r="J11782">
        <v>0</v>
      </c>
      <c r="K11782">
        <v>1</v>
      </c>
      <c r="N11782">
        <v>0</v>
      </c>
      <c r="O11782">
        <v>0</v>
      </c>
      <c r="P11782">
        <v>1</v>
      </c>
      <c r="S11782">
        <v>0</v>
      </c>
      <c r="T11782">
        <v>0</v>
      </c>
      <c r="U11782">
        <v>1</v>
      </c>
    </row>
    <row r="11783" spans="1:21" x14ac:dyDescent="0.25">
      <c r="A11783" t="s">
        <v>701</v>
      </c>
      <c r="B11783">
        <v>5074</v>
      </c>
      <c r="D11783">
        <v>0</v>
      </c>
      <c r="E11783">
        <v>0</v>
      </c>
      <c r="F11783">
        <v>0</v>
      </c>
      <c r="I11783">
        <v>0</v>
      </c>
      <c r="J11783">
        <v>0</v>
      </c>
      <c r="K11783">
        <v>0</v>
      </c>
      <c r="N11783">
        <v>0</v>
      </c>
      <c r="O11783">
        <v>0</v>
      </c>
      <c r="P11783">
        <v>0</v>
      </c>
      <c r="S11783">
        <v>0</v>
      </c>
      <c r="T11783">
        <v>0</v>
      </c>
      <c r="U11783">
        <v>0</v>
      </c>
    </row>
    <row r="11784" spans="1:21" x14ac:dyDescent="0.25">
      <c r="A11784" t="s">
        <v>52</v>
      </c>
      <c r="B11784">
        <v>5074</v>
      </c>
      <c r="D11784">
        <v>1</v>
      </c>
      <c r="E11784">
        <v>1</v>
      </c>
      <c r="F11784">
        <v>1</v>
      </c>
      <c r="I11784">
        <v>1</v>
      </c>
      <c r="J11784">
        <v>1</v>
      </c>
      <c r="K11784">
        <v>1</v>
      </c>
      <c r="N11784">
        <v>1</v>
      </c>
      <c r="O11784">
        <v>1</v>
      </c>
      <c r="P11784">
        <v>1</v>
      </c>
      <c r="S11784">
        <v>1</v>
      </c>
      <c r="T11784">
        <v>1</v>
      </c>
      <c r="U11784">
        <v>1</v>
      </c>
    </row>
    <row r="11785" spans="1:21" x14ac:dyDescent="0.25">
      <c r="A11785" t="s">
        <v>702</v>
      </c>
      <c r="B11785">
        <v>5074</v>
      </c>
      <c r="D11785">
        <v>15</v>
      </c>
      <c r="E11785">
        <v>60</v>
      </c>
      <c r="F11785">
        <v>9</v>
      </c>
      <c r="I11785">
        <v>15</v>
      </c>
      <c r="J11785">
        <v>60</v>
      </c>
      <c r="K11785">
        <v>9</v>
      </c>
      <c r="N11785">
        <v>15</v>
      </c>
      <c r="O11785">
        <v>60</v>
      </c>
      <c r="P11785">
        <v>9</v>
      </c>
      <c r="S11785">
        <v>15</v>
      </c>
      <c r="T11785">
        <v>60</v>
      </c>
      <c r="U11785">
        <v>9</v>
      </c>
    </row>
    <row r="11786" spans="1:21" x14ac:dyDescent="0.25">
      <c r="A11786" t="s">
        <v>43</v>
      </c>
      <c r="B11786">
        <v>5074</v>
      </c>
      <c r="E11786">
        <v>206</v>
      </c>
      <c r="I11786">
        <v>80</v>
      </c>
      <c r="J11786">
        <v>206</v>
      </c>
      <c r="N11786">
        <v>80</v>
      </c>
      <c r="O11786">
        <v>35</v>
      </c>
      <c r="S11786">
        <v>35</v>
      </c>
      <c r="T11786">
        <v>35</v>
      </c>
      <c r="U11786">
        <v>26</v>
      </c>
    </row>
    <row r="11787" spans="1:21" x14ac:dyDescent="0.25">
      <c r="A11787" t="s">
        <v>44</v>
      </c>
      <c r="B11787">
        <v>5074</v>
      </c>
      <c r="E11787">
        <v>200</v>
      </c>
      <c r="I11787">
        <v>50</v>
      </c>
      <c r="J11787">
        <v>200</v>
      </c>
      <c r="N11787">
        <v>50</v>
      </c>
      <c r="O11787">
        <v>5</v>
      </c>
      <c r="S11787">
        <v>5</v>
      </c>
      <c r="T11787">
        <v>5</v>
      </c>
      <c r="U11787">
        <v>20</v>
      </c>
    </row>
    <row r="11788" spans="1:21" x14ac:dyDescent="0.25">
      <c r="A11788" t="s">
        <v>47</v>
      </c>
      <c r="B11788">
        <v>5074</v>
      </c>
      <c r="E11788">
        <v>4</v>
      </c>
      <c r="I11788">
        <v>3</v>
      </c>
      <c r="J11788">
        <v>8</v>
      </c>
      <c r="N11788">
        <v>6</v>
      </c>
      <c r="O11788">
        <v>6</v>
      </c>
      <c r="S11788">
        <v>2</v>
      </c>
      <c r="T11788">
        <v>2</v>
      </c>
      <c r="U11788">
        <v>2</v>
      </c>
    </row>
    <row r="11789" spans="1:21" x14ac:dyDescent="0.25">
      <c r="A11789" t="s">
        <v>703</v>
      </c>
      <c r="B11789">
        <v>5074</v>
      </c>
      <c r="E11789">
        <v>0</v>
      </c>
      <c r="I11789">
        <v>0</v>
      </c>
      <c r="J11789">
        <v>0</v>
      </c>
      <c r="N11789">
        <v>0</v>
      </c>
      <c r="O11789">
        <v>0</v>
      </c>
      <c r="S11789">
        <v>0</v>
      </c>
      <c r="T11789">
        <v>0</v>
      </c>
      <c r="U11789">
        <v>0</v>
      </c>
    </row>
    <row r="11790" spans="1:21" x14ac:dyDescent="0.25">
      <c r="A11790" t="s">
        <v>704</v>
      </c>
      <c r="B11790">
        <v>5074</v>
      </c>
      <c r="E11790">
        <v>0</v>
      </c>
      <c r="I11790">
        <v>0</v>
      </c>
      <c r="J11790">
        <v>0</v>
      </c>
      <c r="N11790">
        <v>0</v>
      </c>
      <c r="O11790">
        <v>0</v>
      </c>
      <c r="S11790">
        <v>0</v>
      </c>
      <c r="T11790">
        <v>0</v>
      </c>
      <c r="U11790">
        <v>0</v>
      </c>
    </row>
    <row r="11791" spans="1:21" x14ac:dyDescent="0.25">
      <c r="A11791" t="s">
        <v>705</v>
      </c>
      <c r="B11791">
        <v>5074</v>
      </c>
      <c r="E11791">
        <v>0</v>
      </c>
      <c r="I11791">
        <v>0</v>
      </c>
      <c r="J11791">
        <v>0</v>
      </c>
      <c r="N11791">
        <v>0</v>
      </c>
      <c r="O11791">
        <v>0</v>
      </c>
      <c r="S11791">
        <v>0</v>
      </c>
      <c r="T11791">
        <v>0</v>
      </c>
      <c r="U11791">
        <v>0</v>
      </c>
    </row>
    <row r="11792" spans="1:21" x14ac:dyDescent="0.25">
      <c r="A11792" t="s">
        <v>706</v>
      </c>
      <c r="B11792">
        <v>5074</v>
      </c>
      <c r="E11792">
        <v>0</v>
      </c>
      <c r="I11792">
        <v>0</v>
      </c>
      <c r="J11792">
        <v>0</v>
      </c>
      <c r="N11792">
        <v>0</v>
      </c>
      <c r="O11792">
        <v>0</v>
      </c>
      <c r="S11792">
        <v>0</v>
      </c>
      <c r="T11792">
        <v>0</v>
      </c>
      <c r="U11792">
        <v>0</v>
      </c>
    </row>
    <row r="11793" spans="1:21" x14ac:dyDescent="0.25">
      <c r="A11793" t="s">
        <v>707</v>
      </c>
      <c r="B11793">
        <v>5074</v>
      </c>
      <c r="E11793">
        <v>1</v>
      </c>
      <c r="I11793">
        <v>1</v>
      </c>
      <c r="J11793">
        <v>1</v>
      </c>
      <c r="N11793">
        <v>2</v>
      </c>
      <c r="O11793">
        <v>1</v>
      </c>
      <c r="S11793">
        <v>1</v>
      </c>
      <c r="T11793">
        <v>1</v>
      </c>
      <c r="U11793">
        <v>1</v>
      </c>
    </row>
    <row r="11794" spans="1:21" x14ac:dyDescent="0.25">
      <c r="A11794" t="s">
        <v>708</v>
      </c>
      <c r="B11794">
        <v>5074</v>
      </c>
      <c r="E11794">
        <v>200</v>
      </c>
      <c r="I11794">
        <v>50</v>
      </c>
      <c r="J11794">
        <v>200</v>
      </c>
      <c r="N11794">
        <v>5</v>
      </c>
      <c r="O11794">
        <v>5</v>
      </c>
      <c r="S11794">
        <v>5</v>
      </c>
      <c r="T11794">
        <v>5</v>
      </c>
      <c r="U11794">
        <v>20</v>
      </c>
    </row>
    <row r="11795" spans="1:21" x14ac:dyDescent="0.25">
      <c r="A11795" t="s">
        <v>709</v>
      </c>
      <c r="B11795">
        <v>5074</v>
      </c>
      <c r="E11795">
        <v>6</v>
      </c>
      <c r="I11795">
        <v>30</v>
      </c>
      <c r="J11795">
        <v>6</v>
      </c>
      <c r="N11795">
        <v>40</v>
      </c>
      <c r="O11795">
        <v>30</v>
      </c>
      <c r="S11795">
        <v>30</v>
      </c>
      <c r="T11795">
        <v>30</v>
      </c>
      <c r="U11795">
        <v>6</v>
      </c>
    </row>
    <row r="11796" spans="1:21" x14ac:dyDescent="0.25">
      <c r="A11796" t="s">
        <v>710</v>
      </c>
      <c r="B11796">
        <v>5074</v>
      </c>
      <c r="E11796">
        <v>2</v>
      </c>
      <c r="I11796">
        <v>3</v>
      </c>
      <c r="J11796">
        <v>2</v>
      </c>
      <c r="N11796">
        <v>1</v>
      </c>
      <c r="O11796">
        <v>3</v>
      </c>
      <c r="S11796">
        <v>3</v>
      </c>
      <c r="T11796">
        <v>3</v>
      </c>
      <c r="U11796">
        <v>3</v>
      </c>
    </row>
    <row r="11797" spans="1:21" x14ac:dyDescent="0.25">
      <c r="A11797" t="s">
        <v>711</v>
      </c>
      <c r="B11797">
        <v>5074</v>
      </c>
      <c r="E11797">
        <v>0</v>
      </c>
      <c r="I11797">
        <v>0</v>
      </c>
      <c r="J11797">
        <v>0</v>
      </c>
      <c r="N11797">
        <v>0</v>
      </c>
      <c r="O11797">
        <v>0</v>
      </c>
      <c r="S11797">
        <v>0</v>
      </c>
      <c r="T11797">
        <v>0</v>
      </c>
      <c r="U11797">
        <v>0</v>
      </c>
    </row>
    <row r="11798" spans="1:21" x14ac:dyDescent="0.25">
      <c r="A11798" t="s">
        <v>712</v>
      </c>
      <c r="B11798">
        <v>5074</v>
      </c>
      <c r="E11798">
        <v>0</v>
      </c>
      <c r="I11798">
        <v>0</v>
      </c>
      <c r="J11798">
        <v>0</v>
      </c>
      <c r="N11798">
        <v>0</v>
      </c>
      <c r="O11798">
        <v>0</v>
      </c>
      <c r="S11798">
        <v>0</v>
      </c>
      <c r="T11798">
        <v>0</v>
      </c>
      <c r="U11798">
        <v>0</v>
      </c>
    </row>
    <row r="11799" spans="1:21" x14ac:dyDescent="0.25">
      <c r="A11799" t="s">
        <v>713</v>
      </c>
      <c r="B11799">
        <v>5074</v>
      </c>
      <c r="E11799">
        <v>0</v>
      </c>
      <c r="I11799">
        <v>0</v>
      </c>
      <c r="J11799">
        <v>0</v>
      </c>
      <c r="N11799">
        <v>0</v>
      </c>
      <c r="O11799">
        <v>0</v>
      </c>
      <c r="S11799">
        <v>0</v>
      </c>
      <c r="T11799">
        <v>0</v>
      </c>
      <c r="U11799">
        <v>0</v>
      </c>
    </row>
    <row r="11800" spans="1:21" x14ac:dyDescent="0.25">
      <c r="A11800" t="s">
        <v>714</v>
      </c>
      <c r="B11800">
        <v>5074</v>
      </c>
      <c r="N11800">
        <v>50</v>
      </c>
    </row>
    <row r="11801" spans="1:21" x14ac:dyDescent="0.25">
      <c r="A11801" t="s">
        <v>715</v>
      </c>
      <c r="B11801">
        <v>5074</v>
      </c>
      <c r="N11801">
        <v>30</v>
      </c>
    </row>
    <row r="11802" spans="1:21" x14ac:dyDescent="0.25">
      <c r="A11802" t="s">
        <v>716</v>
      </c>
      <c r="B11802">
        <v>5074</v>
      </c>
      <c r="N11802">
        <v>3</v>
      </c>
    </row>
    <row r="11803" spans="1:21" x14ac:dyDescent="0.25">
      <c r="A11803" t="s">
        <v>717</v>
      </c>
      <c r="B11803">
        <v>5074</v>
      </c>
      <c r="N11803">
        <v>0</v>
      </c>
    </row>
    <row r="11804" spans="1:21" x14ac:dyDescent="0.25">
      <c r="A11804" t="s">
        <v>718</v>
      </c>
      <c r="B11804">
        <v>5074</v>
      </c>
      <c r="E11804">
        <v>0</v>
      </c>
      <c r="J11804">
        <v>0</v>
      </c>
      <c r="O11804">
        <v>0</v>
      </c>
      <c r="T11804">
        <v>0</v>
      </c>
    </row>
    <row r="11805" spans="1:21" x14ac:dyDescent="0.25">
      <c r="A11805" t="s">
        <v>405</v>
      </c>
      <c r="B11805">
        <v>5074</v>
      </c>
      <c r="E11805">
        <v>0</v>
      </c>
    </row>
    <row r="11806" spans="1:21" x14ac:dyDescent="0.25">
      <c r="A11806" t="s">
        <v>742</v>
      </c>
      <c r="B11806">
        <v>5074</v>
      </c>
      <c r="S11806">
        <v>0</v>
      </c>
      <c r="U11806">
        <v>0</v>
      </c>
    </row>
    <row r="11807" spans="1:21" x14ac:dyDescent="0.25">
      <c r="A11807" t="s">
        <v>719</v>
      </c>
      <c r="B11807">
        <v>5074</v>
      </c>
      <c r="D11807">
        <v>0</v>
      </c>
      <c r="E11807">
        <v>0</v>
      </c>
      <c r="F11807">
        <v>0</v>
      </c>
      <c r="I11807">
        <v>0</v>
      </c>
      <c r="J11807">
        <v>0</v>
      </c>
      <c r="K11807">
        <v>0</v>
      </c>
      <c r="N11807">
        <v>0</v>
      </c>
      <c r="O11807">
        <v>0</v>
      </c>
      <c r="P11807">
        <v>0</v>
      </c>
      <c r="S11807">
        <v>0</v>
      </c>
      <c r="T11807">
        <v>0</v>
      </c>
      <c r="U11807">
        <v>0</v>
      </c>
    </row>
    <row r="11808" spans="1:21" x14ac:dyDescent="0.25">
      <c r="A11808" t="s">
        <v>34</v>
      </c>
      <c r="B11808">
        <v>5081</v>
      </c>
      <c r="D11808">
        <v>5068</v>
      </c>
      <c r="E11808">
        <v>5068</v>
      </c>
      <c r="F11808">
        <v>5068</v>
      </c>
      <c r="I11808">
        <v>5106</v>
      </c>
      <c r="J11808">
        <v>5106</v>
      </c>
      <c r="K11808">
        <v>5106</v>
      </c>
      <c r="N11808">
        <v>197</v>
      </c>
      <c r="O11808">
        <v>197</v>
      </c>
      <c r="P11808">
        <v>197</v>
      </c>
      <c r="S11808">
        <v>373</v>
      </c>
      <c r="T11808">
        <v>373</v>
      </c>
      <c r="U11808">
        <v>373</v>
      </c>
    </row>
    <row r="11809" spans="1:21" x14ac:dyDescent="0.25">
      <c r="A11809" t="s">
        <v>35</v>
      </c>
      <c r="B11809">
        <v>5081</v>
      </c>
      <c r="D11809">
        <v>197</v>
      </c>
      <c r="E11809">
        <v>5106</v>
      </c>
      <c r="F11809">
        <v>373</v>
      </c>
      <c r="I11809">
        <v>373</v>
      </c>
      <c r="J11809">
        <v>5068</v>
      </c>
      <c r="K11809">
        <v>197</v>
      </c>
      <c r="N11809">
        <v>5106</v>
      </c>
      <c r="O11809">
        <v>373</v>
      </c>
      <c r="P11809">
        <v>5068</v>
      </c>
      <c r="S11809">
        <v>5068</v>
      </c>
      <c r="T11809">
        <v>197</v>
      </c>
      <c r="U11809">
        <v>5106</v>
      </c>
    </row>
    <row r="11810" spans="1:21" x14ac:dyDescent="0.25">
      <c r="A11810" t="s">
        <v>36</v>
      </c>
      <c r="B11810">
        <v>5081</v>
      </c>
      <c r="D11810">
        <v>2</v>
      </c>
      <c r="E11810">
        <v>2</v>
      </c>
      <c r="F11810">
        <v>0</v>
      </c>
      <c r="I11810">
        <v>0</v>
      </c>
      <c r="J11810">
        <v>2</v>
      </c>
      <c r="K11810">
        <v>1</v>
      </c>
      <c r="N11810">
        <v>2</v>
      </c>
      <c r="O11810">
        <v>1</v>
      </c>
      <c r="P11810">
        <v>0</v>
      </c>
      <c r="S11810">
        <v>0</v>
      </c>
      <c r="T11810">
        <v>0</v>
      </c>
      <c r="U11810">
        <v>0</v>
      </c>
    </row>
    <row r="11811" spans="1:21" x14ac:dyDescent="0.25">
      <c r="A11811" t="s">
        <v>37</v>
      </c>
      <c r="B11811">
        <v>5081</v>
      </c>
      <c r="D11811">
        <v>0</v>
      </c>
      <c r="E11811">
        <v>2</v>
      </c>
      <c r="I11811">
        <v>0</v>
      </c>
      <c r="J11811">
        <v>1</v>
      </c>
      <c r="N11811">
        <v>0</v>
      </c>
      <c r="O11811">
        <v>2</v>
      </c>
      <c r="S11811">
        <v>0</v>
      </c>
      <c r="T11811">
        <v>0</v>
      </c>
    </row>
    <row r="11812" spans="1:21" x14ac:dyDescent="0.25">
      <c r="A11812" t="s">
        <v>38</v>
      </c>
      <c r="B11812">
        <v>5081</v>
      </c>
      <c r="D11812">
        <v>12</v>
      </c>
      <c r="E11812">
        <v>12</v>
      </c>
      <c r="F11812">
        <v>12</v>
      </c>
      <c r="I11812">
        <v>12</v>
      </c>
      <c r="J11812">
        <v>12</v>
      </c>
      <c r="K11812">
        <v>12</v>
      </c>
      <c r="N11812">
        <v>12</v>
      </c>
      <c r="O11812">
        <v>12</v>
      </c>
      <c r="P11812">
        <v>12</v>
      </c>
      <c r="S11812">
        <v>12</v>
      </c>
      <c r="T11812">
        <v>12</v>
      </c>
      <c r="U11812">
        <v>12</v>
      </c>
    </row>
    <row r="11813" spans="1:21" x14ac:dyDescent="0.25">
      <c r="A11813" t="s">
        <v>39</v>
      </c>
      <c r="B11813">
        <v>5081</v>
      </c>
      <c r="D11813">
        <v>150</v>
      </c>
      <c r="K11813">
        <v>250</v>
      </c>
      <c r="N11813">
        <v>100</v>
      </c>
      <c r="P11813">
        <v>175</v>
      </c>
    </row>
    <row r="11814" spans="1:21" x14ac:dyDescent="0.25">
      <c r="A11814" t="s">
        <v>694</v>
      </c>
      <c r="B11814">
        <v>5081</v>
      </c>
      <c r="D11814">
        <v>100</v>
      </c>
      <c r="K11814">
        <v>100</v>
      </c>
      <c r="N11814">
        <v>100</v>
      </c>
      <c r="P11814">
        <v>0</v>
      </c>
    </row>
    <row r="11815" spans="1:21" x14ac:dyDescent="0.25">
      <c r="A11815" t="s">
        <v>40</v>
      </c>
      <c r="B11815">
        <v>5081</v>
      </c>
      <c r="D11815">
        <v>2</v>
      </c>
      <c r="K11815">
        <v>1</v>
      </c>
      <c r="N11815">
        <v>2</v>
      </c>
      <c r="P11815">
        <v>0</v>
      </c>
    </row>
    <row r="11816" spans="1:21" x14ac:dyDescent="0.25">
      <c r="A11816" t="s">
        <v>41</v>
      </c>
      <c r="B11816">
        <v>5081</v>
      </c>
    </row>
    <row r="11817" spans="1:21" x14ac:dyDescent="0.25">
      <c r="A11817" t="s">
        <v>42</v>
      </c>
      <c r="B11817">
        <v>5081</v>
      </c>
      <c r="E11817">
        <v>25</v>
      </c>
      <c r="J11817">
        <v>25</v>
      </c>
      <c r="O11817">
        <v>25</v>
      </c>
      <c r="T11817">
        <v>30</v>
      </c>
    </row>
    <row r="11818" spans="1:21" x14ac:dyDescent="0.25">
      <c r="A11818" t="s">
        <v>45</v>
      </c>
      <c r="B11818">
        <v>5081</v>
      </c>
      <c r="D11818">
        <v>7</v>
      </c>
      <c r="E11818">
        <v>4</v>
      </c>
      <c r="J11818">
        <v>8</v>
      </c>
      <c r="N11818">
        <v>6</v>
      </c>
      <c r="O11818">
        <v>6</v>
      </c>
    </row>
    <row r="11819" spans="1:21" x14ac:dyDescent="0.25">
      <c r="A11819" t="s">
        <v>46</v>
      </c>
      <c r="B11819">
        <v>5081</v>
      </c>
      <c r="I11819">
        <v>8</v>
      </c>
      <c r="K11819">
        <v>8</v>
      </c>
    </row>
    <row r="11820" spans="1:21" x14ac:dyDescent="0.25">
      <c r="A11820" t="s">
        <v>49</v>
      </c>
      <c r="B11820">
        <v>5081</v>
      </c>
      <c r="D11820">
        <v>4</v>
      </c>
      <c r="E11820">
        <v>5.5</v>
      </c>
      <c r="F11820">
        <v>4</v>
      </c>
      <c r="I11820">
        <v>6</v>
      </c>
      <c r="J11820">
        <v>6</v>
      </c>
      <c r="K11820">
        <v>6</v>
      </c>
      <c r="N11820">
        <v>6</v>
      </c>
      <c r="O11820">
        <v>6</v>
      </c>
      <c r="P11820">
        <v>4</v>
      </c>
      <c r="S11820">
        <v>4</v>
      </c>
      <c r="T11820">
        <v>4</v>
      </c>
      <c r="U11820">
        <v>4</v>
      </c>
    </row>
    <row r="11821" spans="1:21" x14ac:dyDescent="0.25">
      <c r="A11821" t="s">
        <v>695</v>
      </c>
      <c r="B11821">
        <v>5081</v>
      </c>
      <c r="D11821">
        <v>0</v>
      </c>
      <c r="E11821">
        <v>0</v>
      </c>
      <c r="F11821">
        <v>0</v>
      </c>
      <c r="I11821">
        <v>0</v>
      </c>
      <c r="J11821">
        <v>0</v>
      </c>
      <c r="K11821">
        <v>0</v>
      </c>
      <c r="N11821">
        <v>0</v>
      </c>
      <c r="O11821">
        <v>0</v>
      </c>
      <c r="P11821">
        <v>0</v>
      </c>
      <c r="S11821">
        <v>0</v>
      </c>
      <c r="T11821">
        <v>0</v>
      </c>
      <c r="U11821">
        <v>0</v>
      </c>
    </row>
    <row r="11822" spans="1:21" x14ac:dyDescent="0.25">
      <c r="A11822" t="s">
        <v>48</v>
      </c>
      <c r="B11822">
        <v>5081</v>
      </c>
      <c r="D11822">
        <v>1900</v>
      </c>
      <c r="E11822">
        <v>1900</v>
      </c>
      <c r="F11822">
        <v>1900</v>
      </c>
      <c r="I11822">
        <v>1900</v>
      </c>
      <c r="J11822">
        <v>1900</v>
      </c>
      <c r="K11822">
        <v>1900</v>
      </c>
      <c r="N11822">
        <v>1900</v>
      </c>
      <c r="O11822">
        <v>1900</v>
      </c>
      <c r="P11822">
        <v>1900</v>
      </c>
      <c r="S11822">
        <v>1900</v>
      </c>
      <c r="T11822">
        <v>1900</v>
      </c>
      <c r="U11822">
        <v>1900</v>
      </c>
    </row>
    <row r="11823" spans="1:21" x14ac:dyDescent="0.25">
      <c r="A11823" t="s">
        <v>696</v>
      </c>
      <c r="B11823">
        <v>5081</v>
      </c>
      <c r="D11823">
        <v>3614</v>
      </c>
      <c r="E11823">
        <v>3539</v>
      </c>
      <c r="F11823">
        <v>0</v>
      </c>
      <c r="I11823">
        <v>0</v>
      </c>
      <c r="J11823">
        <v>3539</v>
      </c>
      <c r="K11823">
        <v>1863</v>
      </c>
      <c r="N11823">
        <v>3614</v>
      </c>
      <c r="O11823">
        <v>1863</v>
      </c>
      <c r="P11823">
        <v>0</v>
      </c>
      <c r="S11823">
        <v>0</v>
      </c>
      <c r="T11823">
        <v>0</v>
      </c>
      <c r="U11823">
        <v>0</v>
      </c>
    </row>
    <row r="11824" spans="1:21" x14ac:dyDescent="0.25">
      <c r="A11824" t="s">
        <v>50</v>
      </c>
      <c r="B11824">
        <v>5081</v>
      </c>
      <c r="D11824">
        <v>3614</v>
      </c>
      <c r="E11824">
        <v>3539</v>
      </c>
      <c r="F11824">
        <v>0</v>
      </c>
      <c r="I11824">
        <v>0</v>
      </c>
      <c r="J11824">
        <v>3539</v>
      </c>
      <c r="K11824">
        <v>1863</v>
      </c>
      <c r="N11824">
        <v>3614</v>
      </c>
      <c r="O11824">
        <v>1863</v>
      </c>
      <c r="P11824">
        <v>0</v>
      </c>
      <c r="S11824">
        <v>0</v>
      </c>
      <c r="T11824">
        <v>0</v>
      </c>
      <c r="U11824">
        <v>0</v>
      </c>
    </row>
    <row r="11825" spans="1:21" x14ac:dyDescent="0.25">
      <c r="A11825" t="s">
        <v>697</v>
      </c>
      <c r="B11825">
        <v>5081</v>
      </c>
      <c r="D11825">
        <v>1</v>
      </c>
      <c r="E11825">
        <v>1</v>
      </c>
      <c r="F11825">
        <v>1</v>
      </c>
      <c r="I11825">
        <v>1</v>
      </c>
      <c r="J11825">
        <v>1</v>
      </c>
      <c r="K11825">
        <v>1</v>
      </c>
      <c r="N11825">
        <v>1</v>
      </c>
      <c r="O11825">
        <v>1</v>
      </c>
      <c r="P11825">
        <v>1</v>
      </c>
      <c r="S11825">
        <v>1</v>
      </c>
      <c r="T11825">
        <v>1</v>
      </c>
      <c r="U11825">
        <v>1</v>
      </c>
    </row>
    <row r="11826" spans="1:21" x14ac:dyDescent="0.25">
      <c r="A11826" t="s">
        <v>51</v>
      </c>
      <c r="B11826">
        <v>5081</v>
      </c>
      <c r="D11826">
        <v>0</v>
      </c>
      <c r="E11826">
        <v>0</v>
      </c>
      <c r="F11826">
        <v>0</v>
      </c>
      <c r="I11826">
        <v>0</v>
      </c>
      <c r="J11826">
        <v>0</v>
      </c>
      <c r="K11826">
        <v>0</v>
      </c>
      <c r="N11826">
        <v>0</v>
      </c>
      <c r="O11826">
        <v>0</v>
      </c>
      <c r="P11826">
        <v>0</v>
      </c>
      <c r="S11826">
        <v>0</v>
      </c>
      <c r="T11826">
        <v>0</v>
      </c>
      <c r="U11826">
        <v>0</v>
      </c>
    </row>
    <row r="11827" spans="1:21" x14ac:dyDescent="0.25">
      <c r="A11827" t="s">
        <v>53</v>
      </c>
      <c r="B11827">
        <v>5081</v>
      </c>
      <c r="D11827">
        <v>0</v>
      </c>
      <c r="E11827">
        <v>0</v>
      </c>
      <c r="F11827">
        <v>0</v>
      </c>
      <c r="I11827">
        <v>0</v>
      </c>
      <c r="J11827">
        <v>0</v>
      </c>
      <c r="K11827">
        <v>0</v>
      </c>
      <c r="N11827">
        <v>0</v>
      </c>
      <c r="O11827">
        <v>0</v>
      </c>
      <c r="P11827">
        <v>0</v>
      </c>
      <c r="S11827">
        <v>0</v>
      </c>
      <c r="T11827">
        <v>0</v>
      </c>
      <c r="U11827">
        <v>0</v>
      </c>
    </row>
    <row r="11828" spans="1:21" x14ac:dyDescent="0.25">
      <c r="A11828" t="s">
        <v>54</v>
      </c>
      <c r="B11828">
        <v>5081</v>
      </c>
      <c r="D11828">
        <v>0</v>
      </c>
      <c r="E11828">
        <v>0</v>
      </c>
      <c r="F11828">
        <v>0</v>
      </c>
      <c r="I11828">
        <v>0</v>
      </c>
      <c r="J11828">
        <v>0</v>
      </c>
      <c r="K11828">
        <v>0</v>
      </c>
      <c r="N11828">
        <v>0</v>
      </c>
      <c r="O11828">
        <v>0</v>
      </c>
      <c r="P11828">
        <v>0</v>
      </c>
      <c r="S11828">
        <v>0</v>
      </c>
      <c r="T11828">
        <v>0</v>
      </c>
      <c r="U11828">
        <v>0</v>
      </c>
    </row>
    <row r="11829" spans="1:21" x14ac:dyDescent="0.25">
      <c r="A11829" t="s">
        <v>55</v>
      </c>
      <c r="B11829">
        <v>5081</v>
      </c>
      <c r="D11829">
        <v>0</v>
      </c>
      <c r="E11829">
        <v>0</v>
      </c>
      <c r="F11829">
        <v>0</v>
      </c>
      <c r="I11829">
        <v>0</v>
      </c>
      <c r="J11829">
        <v>0</v>
      </c>
      <c r="K11829">
        <v>0</v>
      </c>
      <c r="N11829">
        <v>0</v>
      </c>
      <c r="O11829">
        <v>0</v>
      </c>
      <c r="P11829">
        <v>0</v>
      </c>
      <c r="S11829">
        <v>0</v>
      </c>
      <c r="T11829">
        <v>0</v>
      </c>
      <c r="U11829">
        <v>0</v>
      </c>
    </row>
    <row r="11830" spans="1:21" x14ac:dyDescent="0.25">
      <c r="A11830" t="s">
        <v>56</v>
      </c>
      <c r="B11830">
        <v>5081</v>
      </c>
      <c r="D11830">
        <v>0.92</v>
      </c>
      <c r="E11830">
        <v>0.92</v>
      </c>
      <c r="F11830">
        <v>0.92</v>
      </c>
      <c r="I11830">
        <v>0.92</v>
      </c>
      <c r="J11830">
        <v>0.92</v>
      </c>
      <c r="K11830">
        <v>0.92</v>
      </c>
      <c r="N11830">
        <v>0.92</v>
      </c>
      <c r="O11830">
        <v>0.92</v>
      </c>
      <c r="P11830">
        <v>0.92</v>
      </c>
      <c r="S11830">
        <v>0.92</v>
      </c>
      <c r="T11830">
        <v>0.92</v>
      </c>
      <c r="U11830">
        <v>0.92</v>
      </c>
    </row>
    <row r="11831" spans="1:21" x14ac:dyDescent="0.25">
      <c r="A11831" t="s">
        <v>57</v>
      </c>
      <c r="B11831">
        <v>5081</v>
      </c>
      <c r="D11831">
        <v>100</v>
      </c>
      <c r="E11831">
        <v>100</v>
      </c>
      <c r="F11831">
        <v>100</v>
      </c>
      <c r="I11831">
        <v>100</v>
      </c>
      <c r="J11831">
        <v>100</v>
      </c>
      <c r="K11831">
        <v>100</v>
      </c>
      <c r="N11831">
        <v>100</v>
      </c>
      <c r="O11831">
        <v>100</v>
      </c>
      <c r="P11831">
        <v>100</v>
      </c>
      <c r="S11831">
        <v>100</v>
      </c>
      <c r="T11831">
        <v>100</v>
      </c>
      <c r="U11831">
        <v>100</v>
      </c>
    </row>
    <row r="11832" spans="1:21" x14ac:dyDescent="0.25">
      <c r="A11832" t="s">
        <v>58</v>
      </c>
      <c r="B11832">
        <v>5081</v>
      </c>
      <c r="D11832">
        <v>2</v>
      </c>
      <c r="E11832">
        <v>2</v>
      </c>
      <c r="F11832">
        <v>2</v>
      </c>
      <c r="I11832">
        <v>2</v>
      </c>
      <c r="J11832">
        <v>2</v>
      </c>
      <c r="K11832">
        <v>2</v>
      </c>
      <c r="N11832">
        <v>2</v>
      </c>
      <c r="O11832">
        <v>2</v>
      </c>
      <c r="P11832">
        <v>2</v>
      </c>
      <c r="S11832">
        <v>2</v>
      </c>
      <c r="T11832">
        <v>2</v>
      </c>
      <c r="U11832">
        <v>2</v>
      </c>
    </row>
    <row r="11833" spans="1:21" x14ac:dyDescent="0.25">
      <c r="A11833" t="s">
        <v>59</v>
      </c>
      <c r="B11833">
        <v>5081</v>
      </c>
      <c r="D11833">
        <v>0</v>
      </c>
      <c r="E11833">
        <v>0</v>
      </c>
      <c r="F11833">
        <v>0</v>
      </c>
      <c r="I11833">
        <v>0</v>
      </c>
      <c r="J11833">
        <v>0</v>
      </c>
      <c r="K11833">
        <v>0</v>
      </c>
      <c r="N11833">
        <v>0</v>
      </c>
      <c r="O11833">
        <v>0</v>
      </c>
      <c r="P11833">
        <v>0</v>
      </c>
      <c r="S11833">
        <v>0</v>
      </c>
      <c r="T11833">
        <v>0</v>
      </c>
      <c r="U11833">
        <v>0</v>
      </c>
    </row>
    <row r="11834" spans="1:21" x14ac:dyDescent="0.25">
      <c r="A11834" t="s">
        <v>698</v>
      </c>
      <c r="B11834">
        <v>5081</v>
      </c>
      <c r="E11834">
        <v>0</v>
      </c>
      <c r="J11834">
        <v>0</v>
      </c>
      <c r="O11834">
        <v>0</v>
      </c>
      <c r="T11834">
        <v>0</v>
      </c>
    </row>
    <row r="11835" spans="1:21" x14ac:dyDescent="0.25">
      <c r="A11835" t="s">
        <v>677</v>
      </c>
      <c r="B11835">
        <v>5081</v>
      </c>
      <c r="E11835">
        <v>670</v>
      </c>
      <c r="J11835">
        <v>1086</v>
      </c>
      <c r="O11835">
        <v>498</v>
      </c>
      <c r="T11835">
        <v>283</v>
      </c>
    </row>
    <row r="11836" spans="1:21" x14ac:dyDescent="0.25">
      <c r="A11836" t="s">
        <v>78</v>
      </c>
      <c r="B11836">
        <v>5081</v>
      </c>
      <c r="E11836">
        <v>18.3</v>
      </c>
      <c r="J11836">
        <v>29.6</v>
      </c>
      <c r="O11836">
        <v>13.6</v>
      </c>
      <c r="T11836">
        <v>6.4</v>
      </c>
    </row>
    <row r="11837" spans="1:21" x14ac:dyDescent="0.25">
      <c r="A11837" t="s">
        <v>699</v>
      </c>
      <c r="B11837">
        <v>5081</v>
      </c>
      <c r="F11837">
        <v>0</v>
      </c>
      <c r="K11837">
        <v>0</v>
      </c>
      <c r="P11837">
        <v>0</v>
      </c>
      <c r="U11837">
        <v>0</v>
      </c>
    </row>
    <row r="11838" spans="1:21" x14ac:dyDescent="0.25">
      <c r="A11838" t="s">
        <v>700</v>
      </c>
      <c r="B11838">
        <v>5081</v>
      </c>
      <c r="D11838">
        <v>0</v>
      </c>
      <c r="E11838">
        <v>0</v>
      </c>
      <c r="F11838">
        <v>1</v>
      </c>
      <c r="I11838">
        <v>0</v>
      </c>
      <c r="J11838">
        <v>0</v>
      </c>
      <c r="K11838">
        <v>1</v>
      </c>
      <c r="N11838">
        <v>0</v>
      </c>
      <c r="O11838">
        <v>0</v>
      </c>
      <c r="P11838">
        <v>1</v>
      </c>
      <c r="S11838">
        <v>0</v>
      </c>
      <c r="T11838">
        <v>0</v>
      </c>
      <c r="U11838">
        <v>1</v>
      </c>
    </row>
    <row r="11839" spans="1:21" x14ac:dyDescent="0.25">
      <c r="A11839" t="s">
        <v>701</v>
      </c>
      <c r="B11839">
        <v>5081</v>
      </c>
      <c r="D11839">
        <v>0</v>
      </c>
      <c r="E11839">
        <v>0</v>
      </c>
      <c r="F11839">
        <v>0</v>
      </c>
      <c r="I11839">
        <v>0</v>
      </c>
      <c r="J11839">
        <v>0</v>
      </c>
      <c r="K11839">
        <v>0</v>
      </c>
      <c r="N11839">
        <v>0</v>
      </c>
      <c r="O11839">
        <v>0</v>
      </c>
      <c r="P11839">
        <v>0</v>
      </c>
      <c r="S11839">
        <v>0</v>
      </c>
      <c r="T11839">
        <v>0</v>
      </c>
      <c r="U11839">
        <v>0</v>
      </c>
    </row>
    <row r="11840" spans="1:21" x14ac:dyDescent="0.25">
      <c r="A11840" t="s">
        <v>52</v>
      </c>
      <c r="B11840">
        <v>5081</v>
      </c>
      <c r="D11840">
        <v>1</v>
      </c>
      <c r="E11840">
        <v>1</v>
      </c>
      <c r="F11840">
        <v>1</v>
      </c>
      <c r="I11840">
        <v>1</v>
      </c>
      <c r="J11840">
        <v>1</v>
      </c>
      <c r="K11840">
        <v>1</v>
      </c>
      <c r="N11840">
        <v>1</v>
      </c>
      <c r="O11840">
        <v>1</v>
      </c>
      <c r="P11840">
        <v>1</v>
      </c>
      <c r="S11840">
        <v>1</v>
      </c>
      <c r="T11840">
        <v>1</v>
      </c>
      <c r="U11840">
        <v>1</v>
      </c>
    </row>
    <row r="11841" spans="1:21" x14ac:dyDescent="0.25">
      <c r="A11841" t="s">
        <v>702</v>
      </c>
      <c r="B11841">
        <v>5081</v>
      </c>
      <c r="D11841">
        <v>15</v>
      </c>
      <c r="E11841">
        <v>60</v>
      </c>
      <c r="F11841">
        <v>9</v>
      </c>
      <c r="I11841">
        <v>15</v>
      </c>
      <c r="J11841">
        <v>60</v>
      </c>
      <c r="K11841">
        <v>9</v>
      </c>
      <c r="N11841">
        <v>15</v>
      </c>
      <c r="O11841">
        <v>60</v>
      </c>
      <c r="P11841">
        <v>9</v>
      </c>
      <c r="S11841">
        <v>15</v>
      </c>
      <c r="T11841">
        <v>60</v>
      </c>
      <c r="U11841">
        <v>9</v>
      </c>
    </row>
    <row r="11842" spans="1:21" x14ac:dyDescent="0.25">
      <c r="A11842" t="s">
        <v>43</v>
      </c>
      <c r="B11842">
        <v>5081</v>
      </c>
      <c r="D11842">
        <v>0</v>
      </c>
      <c r="E11842">
        <v>0</v>
      </c>
      <c r="I11842">
        <v>80</v>
      </c>
      <c r="J11842">
        <v>0</v>
      </c>
      <c r="K11842">
        <v>0</v>
      </c>
      <c r="N11842">
        <v>0</v>
      </c>
      <c r="O11842">
        <v>0</v>
      </c>
    </row>
    <row r="11843" spans="1:21" x14ac:dyDescent="0.25">
      <c r="A11843" t="s">
        <v>44</v>
      </c>
      <c r="B11843">
        <v>5081</v>
      </c>
      <c r="D11843">
        <v>0</v>
      </c>
      <c r="E11843">
        <v>0</v>
      </c>
      <c r="I11843">
        <v>50</v>
      </c>
      <c r="J11843">
        <v>0</v>
      </c>
      <c r="K11843">
        <v>0</v>
      </c>
      <c r="N11843">
        <v>0</v>
      </c>
      <c r="O11843">
        <v>0</v>
      </c>
    </row>
    <row r="11844" spans="1:21" x14ac:dyDescent="0.25">
      <c r="A11844" t="s">
        <v>47</v>
      </c>
      <c r="B11844">
        <v>5081</v>
      </c>
      <c r="D11844">
        <v>7</v>
      </c>
      <c r="E11844">
        <v>4</v>
      </c>
      <c r="I11844">
        <v>8</v>
      </c>
      <c r="J11844">
        <v>8</v>
      </c>
      <c r="K11844">
        <v>8</v>
      </c>
      <c r="N11844">
        <v>6</v>
      </c>
      <c r="O11844">
        <v>6</v>
      </c>
    </row>
    <row r="11845" spans="1:21" x14ac:dyDescent="0.25">
      <c r="A11845" t="s">
        <v>703</v>
      </c>
      <c r="B11845">
        <v>5081</v>
      </c>
      <c r="D11845">
        <v>0</v>
      </c>
      <c r="E11845">
        <v>0</v>
      </c>
      <c r="I11845">
        <v>0</v>
      </c>
      <c r="J11845">
        <v>0</v>
      </c>
      <c r="K11845">
        <v>0</v>
      </c>
      <c r="N11845">
        <v>0</v>
      </c>
      <c r="O11845">
        <v>0</v>
      </c>
    </row>
    <row r="11846" spans="1:21" x14ac:dyDescent="0.25">
      <c r="A11846" t="s">
        <v>704</v>
      </c>
      <c r="B11846">
        <v>5081</v>
      </c>
      <c r="D11846">
        <v>0</v>
      </c>
      <c r="E11846">
        <v>0</v>
      </c>
      <c r="I11846">
        <v>0</v>
      </c>
      <c r="J11846">
        <v>0</v>
      </c>
      <c r="K11846">
        <v>0</v>
      </c>
      <c r="N11846">
        <v>0</v>
      </c>
      <c r="O11846">
        <v>0</v>
      </c>
    </row>
    <row r="11847" spans="1:21" x14ac:dyDescent="0.25">
      <c r="A11847" t="s">
        <v>705</v>
      </c>
      <c r="B11847">
        <v>5081</v>
      </c>
      <c r="D11847">
        <v>0</v>
      </c>
      <c r="E11847">
        <v>0</v>
      </c>
      <c r="I11847">
        <v>0</v>
      </c>
      <c r="J11847">
        <v>0</v>
      </c>
      <c r="K11847">
        <v>0</v>
      </c>
      <c r="N11847">
        <v>0</v>
      </c>
      <c r="O11847">
        <v>0</v>
      </c>
    </row>
    <row r="11848" spans="1:21" x14ac:dyDescent="0.25">
      <c r="A11848" t="s">
        <v>706</v>
      </c>
      <c r="B11848">
        <v>5081</v>
      </c>
      <c r="D11848">
        <v>0</v>
      </c>
      <c r="E11848">
        <v>0</v>
      </c>
      <c r="I11848">
        <v>0</v>
      </c>
      <c r="J11848">
        <v>0</v>
      </c>
      <c r="K11848">
        <v>0</v>
      </c>
      <c r="N11848">
        <v>0</v>
      </c>
      <c r="O11848">
        <v>0</v>
      </c>
    </row>
    <row r="11849" spans="1:21" x14ac:dyDescent="0.25">
      <c r="A11849" t="s">
        <v>707</v>
      </c>
      <c r="B11849">
        <v>5081</v>
      </c>
      <c r="D11849">
        <v>0</v>
      </c>
      <c r="E11849">
        <v>0</v>
      </c>
      <c r="I11849">
        <v>2</v>
      </c>
      <c r="J11849">
        <v>0</v>
      </c>
      <c r="K11849">
        <v>0</v>
      </c>
      <c r="N11849">
        <v>0</v>
      </c>
      <c r="O11849">
        <v>0</v>
      </c>
    </row>
    <row r="11850" spans="1:21" x14ac:dyDescent="0.25">
      <c r="A11850" t="s">
        <v>708</v>
      </c>
      <c r="B11850">
        <v>5081</v>
      </c>
      <c r="I11850">
        <v>5</v>
      </c>
    </row>
    <row r="11851" spans="1:21" x14ac:dyDescent="0.25">
      <c r="A11851" t="s">
        <v>709</v>
      </c>
      <c r="B11851">
        <v>5081</v>
      </c>
      <c r="I11851">
        <v>40</v>
      </c>
    </row>
    <row r="11852" spans="1:21" x14ac:dyDescent="0.25">
      <c r="A11852" t="s">
        <v>710</v>
      </c>
      <c r="B11852">
        <v>5081</v>
      </c>
      <c r="I11852">
        <v>1</v>
      </c>
    </row>
    <row r="11853" spans="1:21" x14ac:dyDescent="0.25">
      <c r="A11853" t="s">
        <v>711</v>
      </c>
      <c r="B11853">
        <v>5081</v>
      </c>
      <c r="I11853">
        <v>0</v>
      </c>
    </row>
    <row r="11854" spans="1:21" x14ac:dyDescent="0.25">
      <c r="A11854" t="s">
        <v>712</v>
      </c>
      <c r="B11854">
        <v>5081</v>
      </c>
      <c r="I11854">
        <v>0</v>
      </c>
    </row>
    <row r="11855" spans="1:21" x14ac:dyDescent="0.25">
      <c r="A11855" t="s">
        <v>713</v>
      </c>
      <c r="B11855">
        <v>5081</v>
      </c>
      <c r="I11855">
        <v>0</v>
      </c>
    </row>
    <row r="11856" spans="1:21" x14ac:dyDescent="0.25">
      <c r="A11856" t="s">
        <v>714</v>
      </c>
      <c r="B11856">
        <v>5081</v>
      </c>
      <c r="I11856">
        <v>50</v>
      </c>
    </row>
    <row r="11857" spans="1:21" x14ac:dyDescent="0.25">
      <c r="A11857" t="s">
        <v>715</v>
      </c>
      <c r="B11857">
        <v>5081</v>
      </c>
      <c r="I11857">
        <v>30</v>
      </c>
    </row>
    <row r="11858" spans="1:21" x14ac:dyDescent="0.25">
      <c r="A11858" t="s">
        <v>716</v>
      </c>
      <c r="B11858">
        <v>5081</v>
      </c>
      <c r="I11858">
        <v>3</v>
      </c>
    </row>
    <row r="11859" spans="1:21" x14ac:dyDescent="0.25">
      <c r="A11859" t="s">
        <v>717</v>
      </c>
      <c r="B11859">
        <v>5081</v>
      </c>
      <c r="I11859">
        <v>0</v>
      </c>
    </row>
    <row r="11860" spans="1:21" x14ac:dyDescent="0.25">
      <c r="A11860" t="s">
        <v>718</v>
      </c>
      <c r="B11860">
        <v>5081</v>
      </c>
      <c r="E11860">
        <v>0</v>
      </c>
      <c r="J11860">
        <v>0</v>
      </c>
      <c r="O11860">
        <v>0</v>
      </c>
      <c r="T11860">
        <v>0</v>
      </c>
    </row>
    <row r="11861" spans="1:21" x14ac:dyDescent="0.25">
      <c r="A11861" t="s">
        <v>405</v>
      </c>
      <c r="B11861">
        <v>5081</v>
      </c>
      <c r="E11861">
        <v>0</v>
      </c>
    </row>
    <row r="11862" spans="1:21" x14ac:dyDescent="0.25">
      <c r="A11862" t="s">
        <v>719</v>
      </c>
      <c r="B11862">
        <v>5081</v>
      </c>
      <c r="D11862">
        <v>0</v>
      </c>
      <c r="E11862">
        <v>0</v>
      </c>
      <c r="F11862">
        <v>0</v>
      </c>
      <c r="I11862">
        <v>0</v>
      </c>
      <c r="J11862">
        <v>0</v>
      </c>
      <c r="K11862">
        <v>0</v>
      </c>
      <c r="N11862">
        <v>0</v>
      </c>
      <c r="O11862">
        <v>0</v>
      </c>
      <c r="P11862">
        <v>0</v>
      </c>
      <c r="S11862">
        <v>0</v>
      </c>
      <c r="T11862">
        <v>0</v>
      </c>
      <c r="U11862">
        <v>0</v>
      </c>
    </row>
    <row r="11863" spans="1:21" x14ac:dyDescent="0.25">
      <c r="A11863" t="s">
        <v>34</v>
      </c>
      <c r="B11863">
        <v>5087</v>
      </c>
      <c r="D11863">
        <v>5073</v>
      </c>
      <c r="E11863">
        <v>5073</v>
      </c>
      <c r="F11863">
        <v>5073</v>
      </c>
      <c r="I11863">
        <v>5112</v>
      </c>
      <c r="J11863">
        <v>5112</v>
      </c>
      <c r="K11863">
        <v>5112</v>
      </c>
      <c r="N11863">
        <v>171</v>
      </c>
      <c r="O11863">
        <v>171</v>
      </c>
      <c r="P11863">
        <v>171</v>
      </c>
      <c r="S11863">
        <v>195</v>
      </c>
      <c r="T11863">
        <v>195</v>
      </c>
      <c r="U11863">
        <v>195</v>
      </c>
    </row>
    <row r="11864" spans="1:21" x14ac:dyDescent="0.25">
      <c r="A11864" t="s">
        <v>35</v>
      </c>
      <c r="B11864">
        <v>5087</v>
      </c>
      <c r="D11864">
        <v>171</v>
      </c>
      <c r="E11864">
        <v>5112</v>
      </c>
      <c r="F11864">
        <v>195</v>
      </c>
      <c r="I11864">
        <v>195</v>
      </c>
      <c r="J11864">
        <v>5073</v>
      </c>
      <c r="K11864">
        <v>171</v>
      </c>
      <c r="N11864">
        <v>5112</v>
      </c>
      <c r="O11864">
        <v>195</v>
      </c>
      <c r="P11864">
        <v>5073</v>
      </c>
      <c r="S11864">
        <v>5073</v>
      </c>
      <c r="T11864">
        <v>171</v>
      </c>
      <c r="U11864">
        <v>5112</v>
      </c>
    </row>
    <row r="11865" spans="1:21" x14ac:dyDescent="0.25">
      <c r="A11865" t="s">
        <v>36</v>
      </c>
      <c r="B11865">
        <v>5087</v>
      </c>
      <c r="D11865">
        <v>2</v>
      </c>
      <c r="E11865">
        <v>2</v>
      </c>
      <c r="F11865">
        <v>1</v>
      </c>
      <c r="I11865">
        <v>2</v>
      </c>
      <c r="J11865">
        <v>2</v>
      </c>
      <c r="K11865">
        <v>1</v>
      </c>
      <c r="N11865">
        <v>2</v>
      </c>
      <c r="O11865">
        <v>1</v>
      </c>
      <c r="P11865">
        <v>1</v>
      </c>
      <c r="S11865">
        <v>1</v>
      </c>
      <c r="T11865">
        <v>1</v>
      </c>
      <c r="U11865">
        <v>1</v>
      </c>
    </row>
    <row r="11866" spans="1:21" x14ac:dyDescent="0.25">
      <c r="A11866" t="s">
        <v>37</v>
      </c>
      <c r="B11866">
        <v>5087</v>
      </c>
      <c r="D11866">
        <v>0</v>
      </c>
      <c r="E11866">
        <v>0</v>
      </c>
      <c r="I11866">
        <v>0</v>
      </c>
      <c r="J11866">
        <v>0</v>
      </c>
      <c r="N11866">
        <v>0</v>
      </c>
      <c r="O11866">
        <v>0</v>
      </c>
      <c r="S11866">
        <v>0</v>
      </c>
      <c r="T11866">
        <v>2</v>
      </c>
    </row>
    <row r="11867" spans="1:21" x14ac:dyDescent="0.25">
      <c r="A11867" t="s">
        <v>38</v>
      </c>
      <c r="B11867">
        <v>5087</v>
      </c>
      <c r="D11867">
        <v>12</v>
      </c>
      <c r="E11867">
        <v>12</v>
      </c>
      <c r="F11867">
        <v>12</v>
      </c>
      <c r="I11867">
        <v>12</v>
      </c>
      <c r="J11867">
        <v>12</v>
      </c>
      <c r="K11867">
        <v>12</v>
      </c>
      <c r="N11867">
        <v>12</v>
      </c>
      <c r="O11867">
        <v>12</v>
      </c>
      <c r="P11867">
        <v>12</v>
      </c>
      <c r="S11867">
        <v>12</v>
      </c>
      <c r="T11867">
        <v>12</v>
      </c>
      <c r="U11867">
        <v>12</v>
      </c>
    </row>
    <row r="11868" spans="1:21" x14ac:dyDescent="0.25">
      <c r="A11868" t="s">
        <v>39</v>
      </c>
      <c r="B11868">
        <v>5087</v>
      </c>
      <c r="D11868">
        <v>100</v>
      </c>
      <c r="F11868">
        <v>250</v>
      </c>
      <c r="I11868">
        <v>240</v>
      </c>
      <c r="K11868">
        <v>240</v>
      </c>
      <c r="N11868">
        <v>130</v>
      </c>
      <c r="P11868">
        <v>130</v>
      </c>
      <c r="S11868">
        <v>120</v>
      </c>
    </row>
    <row r="11869" spans="1:21" x14ac:dyDescent="0.25">
      <c r="A11869" t="s">
        <v>694</v>
      </c>
      <c r="B11869">
        <v>5087</v>
      </c>
      <c r="D11869">
        <v>115</v>
      </c>
      <c r="F11869">
        <v>100</v>
      </c>
      <c r="I11869">
        <v>75</v>
      </c>
      <c r="K11869">
        <v>75</v>
      </c>
      <c r="N11869">
        <v>100</v>
      </c>
      <c r="P11869">
        <v>100</v>
      </c>
      <c r="S11869">
        <v>100</v>
      </c>
    </row>
    <row r="11870" spans="1:21" x14ac:dyDescent="0.25">
      <c r="A11870" t="s">
        <v>40</v>
      </c>
      <c r="B11870">
        <v>5087</v>
      </c>
      <c r="D11870">
        <v>2</v>
      </c>
      <c r="F11870">
        <v>1</v>
      </c>
      <c r="I11870">
        <v>2</v>
      </c>
      <c r="K11870">
        <v>1</v>
      </c>
      <c r="N11870">
        <v>2</v>
      </c>
      <c r="P11870">
        <v>1</v>
      </c>
      <c r="S11870">
        <v>1</v>
      </c>
    </row>
    <row r="11871" spans="1:21" x14ac:dyDescent="0.25">
      <c r="A11871" t="s">
        <v>41</v>
      </c>
      <c r="B11871">
        <v>5087</v>
      </c>
    </row>
    <row r="11872" spans="1:21" x14ac:dyDescent="0.25">
      <c r="A11872" t="s">
        <v>42</v>
      </c>
      <c r="B11872">
        <v>5087</v>
      </c>
      <c r="E11872">
        <v>25</v>
      </c>
      <c r="J11872">
        <v>25</v>
      </c>
      <c r="O11872">
        <v>25</v>
      </c>
      <c r="T11872">
        <v>25</v>
      </c>
    </row>
    <row r="11873" spans="1:21" x14ac:dyDescent="0.25">
      <c r="A11873" t="s">
        <v>45</v>
      </c>
      <c r="B11873">
        <v>5087</v>
      </c>
      <c r="D11873">
        <v>7</v>
      </c>
      <c r="E11873">
        <v>4</v>
      </c>
      <c r="I11873">
        <v>3</v>
      </c>
      <c r="J11873">
        <v>8</v>
      </c>
      <c r="N11873">
        <v>1</v>
      </c>
      <c r="O11873">
        <v>6</v>
      </c>
      <c r="S11873">
        <v>5</v>
      </c>
      <c r="T11873">
        <v>2</v>
      </c>
    </row>
    <row r="11874" spans="1:21" x14ac:dyDescent="0.25">
      <c r="A11874" t="s">
        <v>46</v>
      </c>
      <c r="B11874">
        <v>5087</v>
      </c>
      <c r="F11874">
        <v>4</v>
      </c>
      <c r="K11874">
        <v>8</v>
      </c>
      <c r="P11874">
        <v>6</v>
      </c>
      <c r="U11874">
        <v>2</v>
      </c>
    </row>
    <row r="11875" spans="1:21" x14ac:dyDescent="0.25">
      <c r="A11875" t="s">
        <v>49</v>
      </c>
      <c r="B11875">
        <v>5087</v>
      </c>
      <c r="D11875">
        <v>4</v>
      </c>
      <c r="E11875">
        <v>6</v>
      </c>
      <c r="F11875">
        <v>6</v>
      </c>
      <c r="I11875">
        <v>4</v>
      </c>
      <c r="J11875">
        <v>6</v>
      </c>
      <c r="K11875">
        <v>6</v>
      </c>
      <c r="N11875">
        <v>4</v>
      </c>
      <c r="O11875">
        <v>6</v>
      </c>
      <c r="P11875">
        <v>6</v>
      </c>
      <c r="S11875">
        <v>4</v>
      </c>
      <c r="T11875">
        <v>6</v>
      </c>
      <c r="U11875">
        <v>6</v>
      </c>
    </row>
    <row r="11876" spans="1:21" x14ac:dyDescent="0.25">
      <c r="A11876" t="s">
        <v>695</v>
      </c>
      <c r="B11876">
        <v>5087</v>
      </c>
      <c r="D11876">
        <v>0</v>
      </c>
      <c r="E11876">
        <v>0</v>
      </c>
      <c r="F11876">
        <v>0</v>
      </c>
      <c r="I11876">
        <v>0</v>
      </c>
      <c r="J11876">
        <v>0</v>
      </c>
      <c r="K11876">
        <v>0</v>
      </c>
      <c r="N11876">
        <v>0</v>
      </c>
      <c r="O11876">
        <v>0</v>
      </c>
      <c r="P11876">
        <v>0</v>
      </c>
      <c r="S11876">
        <v>0</v>
      </c>
      <c r="T11876">
        <v>0</v>
      </c>
      <c r="U11876">
        <v>0</v>
      </c>
    </row>
    <row r="11877" spans="1:21" x14ac:dyDescent="0.25">
      <c r="A11877" t="s">
        <v>48</v>
      </c>
      <c r="B11877">
        <v>5087</v>
      </c>
      <c r="D11877">
        <v>1900</v>
      </c>
      <c r="E11877">
        <v>1900</v>
      </c>
      <c r="F11877">
        <v>1900</v>
      </c>
      <c r="I11877">
        <v>1900</v>
      </c>
      <c r="J11877">
        <v>1900</v>
      </c>
      <c r="K11877">
        <v>1900</v>
      </c>
      <c r="N11877">
        <v>1900</v>
      </c>
      <c r="O11877">
        <v>1900</v>
      </c>
      <c r="P11877">
        <v>1900</v>
      </c>
      <c r="S11877">
        <v>1900</v>
      </c>
      <c r="T11877">
        <v>1900</v>
      </c>
      <c r="U11877">
        <v>1900</v>
      </c>
    </row>
    <row r="11878" spans="1:21" x14ac:dyDescent="0.25">
      <c r="A11878" t="s">
        <v>696</v>
      </c>
      <c r="B11878">
        <v>5087</v>
      </c>
      <c r="D11878">
        <v>3614</v>
      </c>
      <c r="E11878">
        <v>3539</v>
      </c>
      <c r="F11878">
        <v>1863</v>
      </c>
      <c r="I11878">
        <v>3614</v>
      </c>
      <c r="J11878">
        <v>3539</v>
      </c>
      <c r="K11878">
        <v>1863</v>
      </c>
      <c r="N11878">
        <v>3614</v>
      </c>
      <c r="O11878">
        <v>1863</v>
      </c>
      <c r="P11878">
        <v>1863</v>
      </c>
      <c r="S11878">
        <v>1863</v>
      </c>
      <c r="T11878">
        <v>1770</v>
      </c>
      <c r="U11878">
        <v>1770</v>
      </c>
    </row>
    <row r="11879" spans="1:21" x14ac:dyDescent="0.25">
      <c r="A11879" t="s">
        <v>50</v>
      </c>
      <c r="B11879">
        <v>5087</v>
      </c>
      <c r="D11879">
        <v>3614</v>
      </c>
      <c r="E11879">
        <v>3539</v>
      </c>
      <c r="F11879">
        <v>1863</v>
      </c>
      <c r="I11879">
        <v>3614</v>
      </c>
      <c r="J11879">
        <v>3539</v>
      </c>
      <c r="K11879">
        <v>1863</v>
      </c>
      <c r="N11879">
        <v>3614</v>
      </c>
      <c r="O11879">
        <v>1863</v>
      </c>
      <c r="P11879">
        <v>1863</v>
      </c>
      <c r="S11879">
        <v>1863</v>
      </c>
      <c r="T11879">
        <v>1770</v>
      </c>
      <c r="U11879">
        <v>1770</v>
      </c>
    </row>
    <row r="11880" spans="1:21" x14ac:dyDescent="0.25">
      <c r="A11880" t="s">
        <v>697</v>
      </c>
      <c r="B11880">
        <v>5087</v>
      </c>
      <c r="D11880">
        <v>1</v>
      </c>
      <c r="E11880">
        <v>1</v>
      </c>
      <c r="F11880">
        <v>1</v>
      </c>
      <c r="I11880">
        <v>1</v>
      </c>
      <c r="J11880">
        <v>1</v>
      </c>
      <c r="K11880">
        <v>1</v>
      </c>
      <c r="N11880">
        <v>1</v>
      </c>
      <c r="O11880">
        <v>1</v>
      </c>
      <c r="P11880">
        <v>1</v>
      </c>
      <c r="S11880">
        <v>1</v>
      </c>
      <c r="T11880">
        <v>1</v>
      </c>
      <c r="U11880">
        <v>1</v>
      </c>
    </row>
    <row r="11881" spans="1:21" x14ac:dyDescent="0.25">
      <c r="A11881" t="s">
        <v>51</v>
      </c>
      <c r="B11881">
        <v>5087</v>
      </c>
      <c r="D11881">
        <v>0</v>
      </c>
      <c r="E11881">
        <v>0</v>
      </c>
      <c r="F11881">
        <v>0</v>
      </c>
      <c r="I11881">
        <v>0</v>
      </c>
      <c r="J11881">
        <v>0</v>
      </c>
      <c r="K11881">
        <v>0</v>
      </c>
      <c r="N11881">
        <v>0</v>
      </c>
      <c r="O11881">
        <v>0</v>
      </c>
      <c r="P11881">
        <v>0</v>
      </c>
      <c r="S11881">
        <v>0</v>
      </c>
      <c r="T11881">
        <v>0</v>
      </c>
      <c r="U11881">
        <v>0</v>
      </c>
    </row>
    <row r="11882" spans="1:21" x14ac:dyDescent="0.25">
      <c r="A11882" t="s">
        <v>53</v>
      </c>
      <c r="B11882">
        <v>5087</v>
      </c>
      <c r="D11882">
        <v>0</v>
      </c>
      <c r="E11882">
        <v>0</v>
      </c>
      <c r="F11882">
        <v>0</v>
      </c>
      <c r="I11882">
        <v>0</v>
      </c>
      <c r="J11882">
        <v>0</v>
      </c>
      <c r="K11882">
        <v>0</v>
      </c>
      <c r="N11882">
        <v>0</v>
      </c>
      <c r="O11882">
        <v>0</v>
      </c>
      <c r="P11882">
        <v>0</v>
      </c>
      <c r="S11882">
        <v>0</v>
      </c>
      <c r="T11882">
        <v>0</v>
      </c>
      <c r="U11882">
        <v>0</v>
      </c>
    </row>
    <row r="11883" spans="1:21" x14ac:dyDescent="0.25">
      <c r="A11883" t="s">
        <v>54</v>
      </c>
      <c r="B11883">
        <v>5087</v>
      </c>
      <c r="D11883">
        <v>0</v>
      </c>
      <c r="E11883">
        <v>0</v>
      </c>
      <c r="F11883">
        <v>0</v>
      </c>
      <c r="I11883">
        <v>0</v>
      </c>
      <c r="J11883">
        <v>0</v>
      </c>
      <c r="K11883">
        <v>0</v>
      </c>
      <c r="N11883">
        <v>0</v>
      </c>
      <c r="O11883">
        <v>0</v>
      </c>
      <c r="P11883">
        <v>0</v>
      </c>
      <c r="S11883">
        <v>0</v>
      </c>
      <c r="T11883">
        <v>0</v>
      </c>
      <c r="U11883">
        <v>0</v>
      </c>
    </row>
    <row r="11884" spans="1:21" x14ac:dyDescent="0.25">
      <c r="A11884" t="s">
        <v>55</v>
      </c>
      <c r="B11884">
        <v>5087</v>
      </c>
      <c r="D11884">
        <v>0</v>
      </c>
      <c r="E11884">
        <v>0</v>
      </c>
      <c r="F11884">
        <v>0</v>
      </c>
      <c r="I11884">
        <v>0</v>
      </c>
      <c r="J11884">
        <v>0</v>
      </c>
      <c r="K11884">
        <v>0</v>
      </c>
      <c r="N11884">
        <v>0</v>
      </c>
      <c r="O11884">
        <v>0</v>
      </c>
      <c r="P11884">
        <v>0</v>
      </c>
      <c r="S11884">
        <v>0</v>
      </c>
      <c r="T11884">
        <v>0</v>
      </c>
      <c r="U11884">
        <v>0</v>
      </c>
    </row>
    <row r="11885" spans="1:21" x14ac:dyDescent="0.25">
      <c r="A11885" t="s">
        <v>56</v>
      </c>
      <c r="B11885">
        <v>5087</v>
      </c>
      <c r="D11885">
        <v>0.92</v>
      </c>
      <c r="E11885">
        <v>0.92</v>
      </c>
      <c r="F11885">
        <v>0.92</v>
      </c>
      <c r="I11885">
        <v>0.92</v>
      </c>
      <c r="J11885">
        <v>0.92</v>
      </c>
      <c r="K11885">
        <v>0.92</v>
      </c>
      <c r="N11885">
        <v>0.92</v>
      </c>
      <c r="O11885">
        <v>0.92</v>
      </c>
      <c r="P11885">
        <v>0.92</v>
      </c>
      <c r="S11885">
        <v>0.92</v>
      </c>
      <c r="T11885">
        <v>0.92</v>
      </c>
      <c r="U11885">
        <v>0.92</v>
      </c>
    </row>
    <row r="11886" spans="1:21" x14ac:dyDescent="0.25">
      <c r="A11886" t="s">
        <v>57</v>
      </c>
      <c r="B11886">
        <v>5087</v>
      </c>
      <c r="D11886">
        <v>100</v>
      </c>
      <c r="E11886">
        <v>100</v>
      </c>
      <c r="F11886">
        <v>100</v>
      </c>
      <c r="I11886">
        <v>100</v>
      </c>
      <c r="J11886">
        <v>100</v>
      </c>
      <c r="K11886">
        <v>100</v>
      </c>
      <c r="N11886">
        <v>100</v>
      </c>
      <c r="O11886">
        <v>100</v>
      </c>
      <c r="P11886">
        <v>100</v>
      </c>
      <c r="S11886">
        <v>100</v>
      </c>
      <c r="T11886">
        <v>100</v>
      </c>
      <c r="U11886">
        <v>100</v>
      </c>
    </row>
    <row r="11887" spans="1:21" x14ac:dyDescent="0.25">
      <c r="A11887" t="s">
        <v>58</v>
      </c>
      <c r="B11887">
        <v>5087</v>
      </c>
      <c r="D11887">
        <v>2</v>
      </c>
      <c r="E11887">
        <v>2</v>
      </c>
      <c r="F11887">
        <v>2</v>
      </c>
      <c r="I11887">
        <v>2</v>
      </c>
      <c r="J11887">
        <v>2</v>
      </c>
      <c r="K11887">
        <v>2</v>
      </c>
      <c r="N11887">
        <v>2</v>
      </c>
      <c r="O11887">
        <v>2</v>
      </c>
      <c r="P11887">
        <v>2</v>
      </c>
      <c r="S11887">
        <v>2</v>
      </c>
      <c r="T11887">
        <v>2</v>
      </c>
      <c r="U11887">
        <v>2</v>
      </c>
    </row>
    <row r="11888" spans="1:21" x14ac:dyDescent="0.25">
      <c r="A11888" t="s">
        <v>59</v>
      </c>
      <c r="B11888">
        <v>5087</v>
      </c>
      <c r="D11888">
        <v>0</v>
      </c>
      <c r="E11888">
        <v>0</v>
      </c>
      <c r="F11888">
        <v>0</v>
      </c>
      <c r="I11888">
        <v>0</v>
      </c>
      <c r="J11888">
        <v>0</v>
      </c>
      <c r="K11888">
        <v>0</v>
      </c>
      <c r="N11888">
        <v>0</v>
      </c>
      <c r="O11888">
        <v>0</v>
      </c>
      <c r="P11888">
        <v>0</v>
      </c>
      <c r="S11888">
        <v>0</v>
      </c>
      <c r="T11888">
        <v>0</v>
      </c>
      <c r="U11888">
        <v>0</v>
      </c>
    </row>
    <row r="11889" spans="1:21" x14ac:dyDescent="0.25">
      <c r="A11889" t="s">
        <v>698</v>
      </c>
      <c r="B11889">
        <v>5087</v>
      </c>
      <c r="E11889">
        <v>0</v>
      </c>
      <c r="J11889">
        <v>0</v>
      </c>
      <c r="O11889">
        <v>0</v>
      </c>
      <c r="T11889">
        <v>0</v>
      </c>
    </row>
    <row r="11890" spans="1:21" x14ac:dyDescent="0.25">
      <c r="A11890" t="s">
        <v>677</v>
      </c>
      <c r="B11890">
        <v>5087</v>
      </c>
      <c r="E11890">
        <v>680</v>
      </c>
      <c r="J11890">
        <v>969</v>
      </c>
      <c r="O11890">
        <v>420</v>
      </c>
      <c r="T11890">
        <v>478</v>
      </c>
    </row>
    <row r="11891" spans="1:21" x14ac:dyDescent="0.25">
      <c r="A11891" t="s">
        <v>78</v>
      </c>
      <c r="B11891">
        <v>5087</v>
      </c>
      <c r="E11891">
        <v>18.5</v>
      </c>
      <c r="J11891">
        <v>26.4</v>
      </c>
      <c r="O11891">
        <v>11.5</v>
      </c>
      <c r="T11891">
        <v>13</v>
      </c>
    </row>
    <row r="11892" spans="1:21" x14ac:dyDescent="0.25">
      <c r="A11892" t="s">
        <v>699</v>
      </c>
      <c r="B11892">
        <v>5087</v>
      </c>
      <c r="F11892">
        <v>0</v>
      </c>
      <c r="K11892">
        <v>0</v>
      </c>
      <c r="P11892">
        <v>0</v>
      </c>
      <c r="U11892">
        <v>0</v>
      </c>
    </row>
    <row r="11893" spans="1:21" x14ac:dyDescent="0.25">
      <c r="A11893" t="s">
        <v>700</v>
      </c>
      <c r="B11893">
        <v>5087</v>
      </c>
      <c r="D11893">
        <v>0</v>
      </c>
      <c r="E11893">
        <v>0</v>
      </c>
      <c r="F11893">
        <v>1</v>
      </c>
      <c r="I11893">
        <v>0</v>
      </c>
      <c r="J11893">
        <v>0</v>
      </c>
      <c r="K11893">
        <v>1</v>
      </c>
      <c r="N11893">
        <v>0</v>
      </c>
      <c r="O11893">
        <v>0</v>
      </c>
      <c r="P11893">
        <v>1</v>
      </c>
      <c r="S11893">
        <v>0</v>
      </c>
      <c r="T11893">
        <v>0</v>
      </c>
      <c r="U11893">
        <v>1</v>
      </c>
    </row>
    <row r="11894" spans="1:21" x14ac:dyDescent="0.25">
      <c r="A11894" t="s">
        <v>701</v>
      </c>
      <c r="B11894">
        <v>5087</v>
      </c>
      <c r="D11894">
        <v>0</v>
      </c>
      <c r="E11894">
        <v>0</v>
      </c>
      <c r="F11894">
        <v>0</v>
      </c>
      <c r="I11894">
        <v>0</v>
      </c>
      <c r="J11894">
        <v>0</v>
      </c>
      <c r="K11894">
        <v>0</v>
      </c>
      <c r="N11894">
        <v>0</v>
      </c>
      <c r="O11894">
        <v>0</v>
      </c>
      <c r="P11894">
        <v>0</v>
      </c>
      <c r="S11894">
        <v>0</v>
      </c>
      <c r="T11894">
        <v>0</v>
      </c>
      <c r="U11894">
        <v>0</v>
      </c>
    </row>
    <row r="11895" spans="1:21" x14ac:dyDescent="0.25">
      <c r="A11895" t="s">
        <v>52</v>
      </c>
      <c r="B11895">
        <v>5087</v>
      </c>
      <c r="D11895">
        <v>1</v>
      </c>
      <c r="E11895">
        <v>1</v>
      </c>
      <c r="F11895">
        <v>1</v>
      </c>
      <c r="I11895">
        <v>1</v>
      </c>
      <c r="J11895">
        <v>1</v>
      </c>
      <c r="K11895">
        <v>1</v>
      </c>
      <c r="N11895">
        <v>1</v>
      </c>
      <c r="O11895">
        <v>1</v>
      </c>
      <c r="P11895">
        <v>1</v>
      </c>
      <c r="S11895">
        <v>1</v>
      </c>
      <c r="T11895">
        <v>1</v>
      </c>
      <c r="U11895">
        <v>1</v>
      </c>
    </row>
    <row r="11896" spans="1:21" x14ac:dyDescent="0.25">
      <c r="A11896" t="s">
        <v>702</v>
      </c>
      <c r="B11896">
        <v>5087</v>
      </c>
      <c r="D11896">
        <v>15</v>
      </c>
      <c r="E11896">
        <v>60</v>
      </c>
      <c r="F11896">
        <v>9</v>
      </c>
      <c r="I11896">
        <v>15</v>
      </c>
      <c r="J11896">
        <v>60</v>
      </c>
      <c r="K11896">
        <v>9</v>
      </c>
      <c r="N11896">
        <v>15</v>
      </c>
      <c r="O11896">
        <v>60</v>
      </c>
      <c r="P11896">
        <v>9</v>
      </c>
      <c r="S11896">
        <v>15</v>
      </c>
      <c r="T11896">
        <v>60</v>
      </c>
      <c r="U11896">
        <v>9</v>
      </c>
    </row>
    <row r="11897" spans="1:21" x14ac:dyDescent="0.25">
      <c r="A11897" t="s">
        <v>43</v>
      </c>
      <c r="B11897">
        <v>5087</v>
      </c>
      <c r="D11897">
        <v>0</v>
      </c>
      <c r="E11897">
        <v>0</v>
      </c>
      <c r="F11897">
        <v>0</v>
      </c>
      <c r="I11897">
        <v>0</v>
      </c>
      <c r="J11897">
        <v>0</v>
      </c>
      <c r="K11897">
        <v>0</v>
      </c>
      <c r="N11897">
        <v>0</v>
      </c>
      <c r="O11897">
        <v>0</v>
      </c>
      <c r="P11897">
        <v>0</v>
      </c>
      <c r="S11897">
        <v>0</v>
      </c>
      <c r="T11897">
        <v>0</v>
      </c>
      <c r="U11897">
        <v>0</v>
      </c>
    </row>
    <row r="11898" spans="1:21" x14ac:dyDescent="0.25">
      <c r="A11898" t="s">
        <v>44</v>
      </c>
      <c r="B11898">
        <v>5087</v>
      </c>
      <c r="D11898">
        <v>0</v>
      </c>
      <c r="E11898">
        <v>0</v>
      </c>
      <c r="F11898">
        <v>0</v>
      </c>
      <c r="I11898">
        <v>0</v>
      </c>
      <c r="J11898">
        <v>0</v>
      </c>
      <c r="K11898">
        <v>0</v>
      </c>
      <c r="N11898">
        <v>0</v>
      </c>
      <c r="O11898">
        <v>0</v>
      </c>
      <c r="P11898">
        <v>0</v>
      </c>
      <c r="S11898">
        <v>0</v>
      </c>
      <c r="T11898">
        <v>0</v>
      </c>
      <c r="U11898">
        <v>0</v>
      </c>
    </row>
    <row r="11899" spans="1:21" x14ac:dyDescent="0.25">
      <c r="A11899" t="s">
        <v>47</v>
      </c>
      <c r="B11899">
        <v>5087</v>
      </c>
      <c r="D11899">
        <v>7</v>
      </c>
      <c r="E11899">
        <v>4</v>
      </c>
      <c r="F11899">
        <v>4</v>
      </c>
      <c r="I11899">
        <v>3</v>
      </c>
      <c r="J11899">
        <v>8</v>
      </c>
      <c r="K11899">
        <v>8</v>
      </c>
      <c r="N11899">
        <v>1</v>
      </c>
      <c r="O11899">
        <v>6</v>
      </c>
      <c r="P11899">
        <v>6</v>
      </c>
      <c r="S11899">
        <v>5</v>
      </c>
      <c r="T11899">
        <v>2</v>
      </c>
      <c r="U11899">
        <v>2</v>
      </c>
    </row>
    <row r="11900" spans="1:21" x14ac:dyDescent="0.25">
      <c r="A11900" t="s">
        <v>703</v>
      </c>
      <c r="B11900">
        <v>5087</v>
      </c>
      <c r="D11900">
        <v>0</v>
      </c>
      <c r="E11900">
        <v>0</v>
      </c>
      <c r="F11900">
        <v>0</v>
      </c>
      <c r="I11900">
        <v>0</v>
      </c>
      <c r="J11900">
        <v>0</v>
      </c>
      <c r="K11900">
        <v>0</v>
      </c>
      <c r="N11900">
        <v>0</v>
      </c>
      <c r="O11900">
        <v>0</v>
      </c>
      <c r="P11900">
        <v>0</v>
      </c>
      <c r="S11900">
        <v>0</v>
      </c>
      <c r="T11900">
        <v>0</v>
      </c>
      <c r="U11900">
        <v>0</v>
      </c>
    </row>
    <row r="11901" spans="1:21" x14ac:dyDescent="0.25">
      <c r="A11901" t="s">
        <v>704</v>
      </c>
      <c r="B11901">
        <v>5087</v>
      </c>
      <c r="D11901">
        <v>0</v>
      </c>
      <c r="E11901">
        <v>0</v>
      </c>
      <c r="F11901">
        <v>0</v>
      </c>
      <c r="I11901">
        <v>0</v>
      </c>
      <c r="J11901">
        <v>0</v>
      </c>
      <c r="K11901">
        <v>0</v>
      </c>
      <c r="N11901">
        <v>0</v>
      </c>
      <c r="O11901">
        <v>0</v>
      </c>
      <c r="P11901">
        <v>0</v>
      </c>
      <c r="S11901">
        <v>0</v>
      </c>
      <c r="T11901">
        <v>0</v>
      </c>
      <c r="U11901">
        <v>0</v>
      </c>
    </row>
    <row r="11902" spans="1:21" x14ac:dyDescent="0.25">
      <c r="A11902" t="s">
        <v>705</v>
      </c>
      <c r="B11902">
        <v>5087</v>
      </c>
      <c r="D11902">
        <v>0</v>
      </c>
      <c r="E11902">
        <v>0</v>
      </c>
      <c r="F11902">
        <v>0</v>
      </c>
      <c r="I11902">
        <v>0</v>
      </c>
      <c r="J11902">
        <v>0</v>
      </c>
      <c r="K11902">
        <v>0</v>
      </c>
      <c r="N11902">
        <v>0</v>
      </c>
      <c r="O11902">
        <v>0</v>
      </c>
      <c r="P11902">
        <v>0</v>
      </c>
      <c r="S11902">
        <v>0</v>
      </c>
      <c r="T11902">
        <v>0</v>
      </c>
      <c r="U11902">
        <v>0</v>
      </c>
    </row>
    <row r="11903" spans="1:21" x14ac:dyDescent="0.25">
      <c r="A11903" t="s">
        <v>706</v>
      </c>
      <c r="B11903">
        <v>5087</v>
      </c>
      <c r="D11903">
        <v>0</v>
      </c>
      <c r="E11903">
        <v>0</v>
      </c>
      <c r="F11903">
        <v>0</v>
      </c>
      <c r="I11903">
        <v>0</v>
      </c>
      <c r="J11903">
        <v>0</v>
      </c>
      <c r="K11903">
        <v>0</v>
      </c>
      <c r="N11903">
        <v>0</v>
      </c>
      <c r="O11903">
        <v>0</v>
      </c>
      <c r="P11903">
        <v>0</v>
      </c>
      <c r="S11903">
        <v>0</v>
      </c>
      <c r="T11903">
        <v>0</v>
      </c>
      <c r="U11903">
        <v>0</v>
      </c>
    </row>
    <row r="11904" spans="1:21" x14ac:dyDescent="0.25">
      <c r="A11904" t="s">
        <v>707</v>
      </c>
      <c r="B11904">
        <v>5087</v>
      </c>
      <c r="D11904">
        <v>0</v>
      </c>
      <c r="E11904">
        <v>0</v>
      </c>
      <c r="F11904">
        <v>0</v>
      </c>
      <c r="I11904">
        <v>0</v>
      </c>
      <c r="J11904">
        <v>0</v>
      </c>
      <c r="K11904">
        <v>0</v>
      </c>
      <c r="N11904">
        <v>0</v>
      </c>
      <c r="O11904">
        <v>0</v>
      </c>
      <c r="P11904">
        <v>0</v>
      </c>
      <c r="S11904">
        <v>0</v>
      </c>
      <c r="T11904">
        <v>0</v>
      </c>
      <c r="U11904">
        <v>0</v>
      </c>
    </row>
    <row r="11905" spans="1:21" x14ac:dyDescent="0.25">
      <c r="A11905" t="s">
        <v>718</v>
      </c>
      <c r="B11905">
        <v>5087</v>
      </c>
      <c r="E11905">
        <v>0</v>
      </c>
      <c r="J11905">
        <v>0</v>
      </c>
      <c r="O11905">
        <v>0</v>
      </c>
      <c r="T11905">
        <v>0</v>
      </c>
    </row>
    <row r="11906" spans="1:21" x14ac:dyDescent="0.25">
      <c r="A11906" t="s">
        <v>405</v>
      </c>
      <c r="B11906">
        <v>5087</v>
      </c>
      <c r="E11906">
        <v>0</v>
      </c>
    </row>
    <row r="11907" spans="1:21" x14ac:dyDescent="0.25">
      <c r="A11907" t="s">
        <v>742</v>
      </c>
      <c r="B11907">
        <v>5087</v>
      </c>
      <c r="U11907">
        <v>0</v>
      </c>
    </row>
    <row r="11908" spans="1:21" x14ac:dyDescent="0.25">
      <c r="A11908" t="s">
        <v>719</v>
      </c>
      <c r="B11908">
        <v>5087</v>
      </c>
      <c r="D11908">
        <v>0</v>
      </c>
      <c r="E11908">
        <v>0</v>
      </c>
      <c r="F11908">
        <v>0</v>
      </c>
      <c r="I11908">
        <v>0</v>
      </c>
      <c r="J11908">
        <v>0</v>
      </c>
      <c r="K11908">
        <v>0</v>
      </c>
      <c r="N11908">
        <v>0</v>
      </c>
      <c r="O11908">
        <v>0</v>
      </c>
      <c r="P11908">
        <v>0</v>
      </c>
      <c r="S11908">
        <v>0</v>
      </c>
      <c r="T11908">
        <v>0</v>
      </c>
      <c r="U11908">
        <v>0</v>
      </c>
    </row>
    <row r="11909" spans="1:21" x14ac:dyDescent="0.25">
      <c r="A11909" t="s">
        <v>34</v>
      </c>
      <c r="B11909">
        <v>5100</v>
      </c>
      <c r="D11909">
        <v>5063</v>
      </c>
      <c r="E11909">
        <v>5063</v>
      </c>
      <c r="F11909">
        <v>5063</v>
      </c>
      <c r="I11909">
        <v>178</v>
      </c>
      <c r="J11909">
        <v>178</v>
      </c>
      <c r="K11909">
        <v>178</v>
      </c>
      <c r="N11909">
        <v>5106</v>
      </c>
      <c r="O11909">
        <v>5106</v>
      </c>
      <c r="P11909">
        <v>5106</v>
      </c>
      <c r="S11909">
        <v>4212</v>
      </c>
      <c r="T11909">
        <v>4212</v>
      </c>
      <c r="U11909">
        <v>4212</v>
      </c>
    </row>
    <row r="11910" spans="1:21" x14ac:dyDescent="0.25">
      <c r="A11910" t="s">
        <v>35</v>
      </c>
      <c r="B11910">
        <v>5100</v>
      </c>
      <c r="D11910">
        <v>5106</v>
      </c>
      <c r="E11910">
        <v>178</v>
      </c>
      <c r="F11910">
        <v>4212</v>
      </c>
      <c r="I11910">
        <v>4212</v>
      </c>
      <c r="J11910">
        <v>5063</v>
      </c>
      <c r="K11910">
        <v>5106</v>
      </c>
      <c r="N11910">
        <v>178</v>
      </c>
      <c r="O11910">
        <v>4212</v>
      </c>
      <c r="P11910">
        <v>5063</v>
      </c>
      <c r="S11910">
        <v>5063</v>
      </c>
      <c r="T11910">
        <v>5106</v>
      </c>
      <c r="U11910">
        <v>178</v>
      </c>
    </row>
    <row r="11911" spans="1:21" x14ac:dyDescent="0.25">
      <c r="A11911" t="s">
        <v>36</v>
      </c>
      <c r="B11911">
        <v>5100</v>
      </c>
      <c r="D11911">
        <v>2</v>
      </c>
      <c r="E11911">
        <v>3</v>
      </c>
      <c r="F11911">
        <v>0</v>
      </c>
      <c r="I11911">
        <v>2</v>
      </c>
      <c r="J11911">
        <v>3</v>
      </c>
      <c r="K11911">
        <v>1</v>
      </c>
      <c r="N11911">
        <v>2</v>
      </c>
      <c r="O11911">
        <v>3</v>
      </c>
      <c r="P11911">
        <v>1</v>
      </c>
      <c r="S11911">
        <v>2</v>
      </c>
      <c r="T11911">
        <v>3</v>
      </c>
      <c r="U11911">
        <v>1</v>
      </c>
    </row>
    <row r="11912" spans="1:21" x14ac:dyDescent="0.25">
      <c r="A11912" t="s">
        <v>37</v>
      </c>
      <c r="B11912">
        <v>5100</v>
      </c>
      <c r="D11912">
        <v>0</v>
      </c>
      <c r="E11912">
        <v>2</v>
      </c>
      <c r="I11912">
        <v>0</v>
      </c>
      <c r="J11912">
        <v>0</v>
      </c>
      <c r="N11912">
        <v>0</v>
      </c>
      <c r="O11912">
        <v>0</v>
      </c>
      <c r="S11912">
        <v>0</v>
      </c>
      <c r="T11912">
        <v>0</v>
      </c>
    </row>
    <row r="11913" spans="1:21" x14ac:dyDescent="0.25">
      <c r="A11913" t="s">
        <v>38</v>
      </c>
      <c r="B11913">
        <v>5100</v>
      </c>
      <c r="D11913">
        <v>12</v>
      </c>
      <c r="E11913">
        <v>12</v>
      </c>
      <c r="F11913">
        <v>12</v>
      </c>
      <c r="I11913">
        <v>12</v>
      </c>
      <c r="J11913">
        <v>12</v>
      </c>
      <c r="K11913">
        <v>12</v>
      </c>
      <c r="N11913">
        <v>12</v>
      </c>
      <c r="O11913">
        <v>12</v>
      </c>
      <c r="P11913">
        <v>12</v>
      </c>
      <c r="S11913">
        <v>12</v>
      </c>
      <c r="T11913">
        <v>12</v>
      </c>
      <c r="U11913">
        <v>12</v>
      </c>
    </row>
    <row r="11914" spans="1:21" x14ac:dyDescent="0.25">
      <c r="A11914" t="s">
        <v>39</v>
      </c>
      <c r="B11914">
        <v>5100</v>
      </c>
      <c r="D11914">
        <v>250</v>
      </c>
      <c r="I11914">
        <v>350</v>
      </c>
      <c r="K11914">
        <v>250</v>
      </c>
      <c r="N11914">
        <v>450</v>
      </c>
      <c r="S11914">
        <v>300</v>
      </c>
    </row>
    <row r="11915" spans="1:21" x14ac:dyDescent="0.25">
      <c r="A11915" t="s">
        <v>694</v>
      </c>
      <c r="B11915">
        <v>5100</v>
      </c>
      <c r="D11915">
        <v>25</v>
      </c>
      <c r="I11915">
        <v>25</v>
      </c>
      <c r="K11915">
        <v>25</v>
      </c>
      <c r="N11915">
        <v>25</v>
      </c>
      <c r="S11915">
        <v>25</v>
      </c>
    </row>
    <row r="11916" spans="1:21" x14ac:dyDescent="0.25">
      <c r="A11916" t="s">
        <v>40</v>
      </c>
      <c r="B11916">
        <v>5100</v>
      </c>
      <c r="D11916">
        <v>2</v>
      </c>
      <c r="I11916">
        <v>2</v>
      </c>
      <c r="K11916">
        <v>1</v>
      </c>
      <c r="N11916">
        <v>2</v>
      </c>
      <c r="S11916">
        <v>2</v>
      </c>
    </row>
    <row r="11917" spans="1:21" x14ac:dyDescent="0.25">
      <c r="A11917" t="s">
        <v>41</v>
      </c>
      <c r="B11917">
        <v>5100</v>
      </c>
    </row>
    <row r="11918" spans="1:21" x14ac:dyDescent="0.25">
      <c r="A11918" t="s">
        <v>42</v>
      </c>
      <c r="B11918">
        <v>5100</v>
      </c>
      <c r="E11918">
        <v>40</v>
      </c>
      <c r="J11918">
        <v>40</v>
      </c>
      <c r="O11918">
        <v>45</v>
      </c>
      <c r="T11918">
        <v>45</v>
      </c>
    </row>
    <row r="11919" spans="1:21" x14ac:dyDescent="0.25">
      <c r="A11919" t="s">
        <v>45</v>
      </c>
      <c r="B11919">
        <v>5100</v>
      </c>
      <c r="D11919">
        <v>7</v>
      </c>
      <c r="E11919">
        <v>4</v>
      </c>
      <c r="I11919">
        <v>3</v>
      </c>
      <c r="J11919">
        <v>8</v>
      </c>
      <c r="N11919">
        <v>1</v>
      </c>
      <c r="O11919">
        <v>6</v>
      </c>
      <c r="S11919">
        <v>5</v>
      </c>
      <c r="T11919">
        <v>2</v>
      </c>
    </row>
    <row r="11920" spans="1:21" x14ac:dyDescent="0.25">
      <c r="A11920" t="s">
        <v>46</v>
      </c>
      <c r="B11920">
        <v>5100</v>
      </c>
      <c r="K11920">
        <v>8</v>
      </c>
      <c r="P11920">
        <v>6</v>
      </c>
      <c r="U11920">
        <v>2</v>
      </c>
    </row>
    <row r="11921" spans="1:21" x14ac:dyDescent="0.25">
      <c r="A11921" t="s">
        <v>49</v>
      </c>
      <c r="B11921">
        <v>5100</v>
      </c>
      <c r="D11921">
        <v>5</v>
      </c>
      <c r="E11921">
        <v>4.5</v>
      </c>
      <c r="F11921">
        <v>2</v>
      </c>
      <c r="I11921">
        <v>5</v>
      </c>
      <c r="J11921">
        <v>4.5</v>
      </c>
      <c r="K11921">
        <v>6.5</v>
      </c>
      <c r="N11921">
        <v>5</v>
      </c>
      <c r="O11921">
        <v>4.5</v>
      </c>
      <c r="P11921">
        <v>4.5</v>
      </c>
      <c r="S11921">
        <v>5</v>
      </c>
      <c r="T11921">
        <v>4.5</v>
      </c>
      <c r="U11921">
        <v>4.5</v>
      </c>
    </row>
    <row r="11922" spans="1:21" x14ac:dyDescent="0.25">
      <c r="A11922" t="s">
        <v>695</v>
      </c>
      <c r="B11922">
        <v>5100</v>
      </c>
      <c r="D11922">
        <v>0</v>
      </c>
      <c r="E11922">
        <v>-2</v>
      </c>
      <c r="F11922">
        <v>-2</v>
      </c>
      <c r="I11922">
        <v>0</v>
      </c>
      <c r="J11922">
        <v>-2</v>
      </c>
      <c r="K11922">
        <v>0</v>
      </c>
      <c r="N11922">
        <v>0</v>
      </c>
      <c r="O11922">
        <v>-2</v>
      </c>
      <c r="P11922">
        <v>-2</v>
      </c>
      <c r="S11922">
        <v>0</v>
      </c>
      <c r="T11922">
        <v>-2</v>
      </c>
      <c r="U11922">
        <v>-2</v>
      </c>
    </row>
    <row r="11923" spans="1:21" x14ac:dyDescent="0.25">
      <c r="A11923" t="s">
        <v>48</v>
      </c>
      <c r="B11923">
        <v>5100</v>
      </c>
      <c r="D11923">
        <v>1900</v>
      </c>
      <c r="E11923">
        <v>1900</v>
      </c>
      <c r="F11923">
        <v>1900</v>
      </c>
      <c r="I11923">
        <v>1900</v>
      </c>
      <c r="J11923">
        <v>1900</v>
      </c>
      <c r="K11923">
        <v>1900</v>
      </c>
      <c r="N11923">
        <v>1900</v>
      </c>
      <c r="O11923">
        <v>1900</v>
      </c>
      <c r="P11923">
        <v>1900</v>
      </c>
      <c r="S11923">
        <v>1900</v>
      </c>
      <c r="T11923">
        <v>1900</v>
      </c>
      <c r="U11923">
        <v>1900</v>
      </c>
    </row>
    <row r="11924" spans="1:21" x14ac:dyDescent="0.25">
      <c r="A11924" t="s">
        <v>696</v>
      </c>
      <c r="B11924">
        <v>5100</v>
      </c>
      <c r="D11924">
        <v>3433</v>
      </c>
      <c r="E11924">
        <v>4729</v>
      </c>
      <c r="F11924">
        <v>0</v>
      </c>
      <c r="I11924">
        <v>3433</v>
      </c>
      <c r="J11924">
        <v>5085</v>
      </c>
      <c r="K11924">
        <v>1583</v>
      </c>
      <c r="N11924">
        <v>3433</v>
      </c>
      <c r="O11924">
        <v>5085</v>
      </c>
      <c r="P11924">
        <v>1583</v>
      </c>
      <c r="S11924">
        <v>3433</v>
      </c>
      <c r="T11924">
        <v>5085</v>
      </c>
      <c r="U11924">
        <v>1583</v>
      </c>
    </row>
    <row r="11925" spans="1:21" x14ac:dyDescent="0.25">
      <c r="A11925" t="s">
        <v>50</v>
      </c>
      <c r="B11925">
        <v>5100</v>
      </c>
      <c r="D11925">
        <v>3433</v>
      </c>
      <c r="E11925">
        <v>4729</v>
      </c>
      <c r="F11925">
        <v>0</v>
      </c>
      <c r="I11925">
        <v>3433</v>
      </c>
      <c r="J11925">
        <v>5085</v>
      </c>
      <c r="K11925">
        <v>1583</v>
      </c>
      <c r="N11925">
        <v>3433</v>
      </c>
      <c r="O11925">
        <v>5085</v>
      </c>
      <c r="P11925">
        <v>1583</v>
      </c>
      <c r="S11925">
        <v>3433</v>
      </c>
      <c r="T11925">
        <v>5085</v>
      </c>
      <c r="U11925">
        <v>1583</v>
      </c>
    </row>
    <row r="11926" spans="1:21" x14ac:dyDescent="0.25">
      <c r="A11926" t="s">
        <v>697</v>
      </c>
      <c r="B11926">
        <v>5100</v>
      </c>
      <c r="D11926">
        <v>1</v>
      </c>
      <c r="E11926">
        <v>1</v>
      </c>
      <c r="F11926">
        <v>1</v>
      </c>
      <c r="I11926">
        <v>1</v>
      </c>
      <c r="J11926">
        <v>1</v>
      </c>
      <c r="K11926">
        <v>1</v>
      </c>
      <c r="N11926">
        <v>1</v>
      </c>
      <c r="O11926">
        <v>1</v>
      </c>
      <c r="P11926">
        <v>1</v>
      </c>
      <c r="S11926">
        <v>1</v>
      </c>
      <c r="T11926">
        <v>1</v>
      </c>
      <c r="U11926">
        <v>1</v>
      </c>
    </row>
    <row r="11927" spans="1:21" x14ac:dyDescent="0.25">
      <c r="A11927" t="s">
        <v>51</v>
      </c>
      <c r="B11927">
        <v>5100</v>
      </c>
      <c r="D11927">
        <v>0</v>
      </c>
      <c r="E11927">
        <v>110</v>
      </c>
      <c r="F11927">
        <v>0</v>
      </c>
      <c r="I11927">
        <v>0</v>
      </c>
      <c r="J11927">
        <v>0</v>
      </c>
      <c r="K11927">
        <v>182</v>
      </c>
      <c r="N11927">
        <v>0</v>
      </c>
      <c r="O11927">
        <v>0</v>
      </c>
      <c r="P11927">
        <v>182</v>
      </c>
      <c r="S11927">
        <v>0</v>
      </c>
      <c r="T11927">
        <v>0</v>
      </c>
      <c r="U11927">
        <v>195</v>
      </c>
    </row>
    <row r="11928" spans="1:21" x14ac:dyDescent="0.25">
      <c r="A11928" t="s">
        <v>53</v>
      </c>
      <c r="B11928">
        <v>5100</v>
      </c>
      <c r="D11928">
        <v>30</v>
      </c>
      <c r="E11928">
        <v>115</v>
      </c>
      <c r="F11928">
        <v>101</v>
      </c>
      <c r="I11928">
        <v>22</v>
      </c>
      <c r="J11928">
        <v>87</v>
      </c>
      <c r="K11928">
        <v>13</v>
      </c>
      <c r="N11928">
        <v>33</v>
      </c>
      <c r="O11928">
        <v>1065</v>
      </c>
      <c r="P11928">
        <v>28</v>
      </c>
      <c r="S11928">
        <v>66</v>
      </c>
      <c r="T11928">
        <v>664</v>
      </c>
      <c r="U11928">
        <v>56</v>
      </c>
    </row>
    <row r="11929" spans="1:21" x14ac:dyDescent="0.25">
      <c r="A11929" t="s">
        <v>54</v>
      </c>
      <c r="B11929">
        <v>5100</v>
      </c>
      <c r="D11929">
        <v>0</v>
      </c>
      <c r="E11929">
        <v>0</v>
      </c>
      <c r="F11929">
        <v>0</v>
      </c>
      <c r="I11929">
        <v>0</v>
      </c>
      <c r="J11929">
        <v>0</v>
      </c>
      <c r="K11929">
        <v>0</v>
      </c>
      <c r="N11929">
        <v>0</v>
      </c>
      <c r="O11929">
        <v>0</v>
      </c>
      <c r="P11929">
        <v>0</v>
      </c>
      <c r="S11929">
        <v>0</v>
      </c>
      <c r="T11929">
        <v>0</v>
      </c>
      <c r="U11929">
        <v>0</v>
      </c>
    </row>
    <row r="11930" spans="1:21" x14ac:dyDescent="0.25">
      <c r="A11930" t="s">
        <v>55</v>
      </c>
      <c r="B11930">
        <v>5100</v>
      </c>
      <c r="D11930">
        <v>0</v>
      </c>
      <c r="E11930">
        <v>0</v>
      </c>
      <c r="F11930">
        <v>0</v>
      </c>
      <c r="I11930">
        <v>0</v>
      </c>
      <c r="J11930">
        <v>0</v>
      </c>
      <c r="K11930">
        <v>0</v>
      </c>
      <c r="N11930">
        <v>0</v>
      </c>
      <c r="O11930">
        <v>0</v>
      </c>
      <c r="P11930">
        <v>0</v>
      </c>
      <c r="S11930">
        <v>0</v>
      </c>
      <c r="T11930">
        <v>0</v>
      </c>
      <c r="U11930">
        <v>0</v>
      </c>
    </row>
    <row r="11931" spans="1:21" x14ac:dyDescent="0.25">
      <c r="A11931" t="s">
        <v>56</v>
      </c>
      <c r="B11931">
        <v>5100</v>
      </c>
      <c r="D11931">
        <v>0.92</v>
      </c>
      <c r="E11931">
        <v>0.92</v>
      </c>
      <c r="F11931">
        <v>0.92</v>
      </c>
      <c r="I11931">
        <v>0.92</v>
      </c>
      <c r="J11931">
        <v>0.92</v>
      </c>
      <c r="K11931">
        <v>0.92</v>
      </c>
      <c r="N11931">
        <v>0.92</v>
      </c>
      <c r="O11931">
        <v>0.92</v>
      </c>
      <c r="P11931">
        <v>0.92</v>
      </c>
      <c r="S11931">
        <v>0.92</v>
      </c>
      <c r="T11931">
        <v>0.92</v>
      </c>
      <c r="U11931">
        <v>0.92</v>
      </c>
    </row>
    <row r="11932" spans="1:21" x14ac:dyDescent="0.25">
      <c r="A11932" t="s">
        <v>57</v>
      </c>
      <c r="B11932">
        <v>5100</v>
      </c>
      <c r="D11932">
        <v>100</v>
      </c>
      <c r="E11932">
        <v>100</v>
      </c>
      <c r="F11932">
        <v>100</v>
      </c>
      <c r="I11932">
        <v>100</v>
      </c>
      <c r="J11932">
        <v>100</v>
      </c>
      <c r="K11932">
        <v>100</v>
      </c>
      <c r="N11932">
        <v>100</v>
      </c>
      <c r="O11932">
        <v>100</v>
      </c>
      <c r="P11932">
        <v>100</v>
      </c>
      <c r="S11932">
        <v>100</v>
      </c>
      <c r="T11932">
        <v>100</v>
      </c>
      <c r="U11932">
        <v>100</v>
      </c>
    </row>
    <row r="11933" spans="1:21" x14ac:dyDescent="0.25">
      <c r="A11933" t="s">
        <v>58</v>
      </c>
      <c r="B11933">
        <v>5100</v>
      </c>
      <c r="D11933">
        <v>2</v>
      </c>
      <c r="E11933">
        <v>2</v>
      </c>
      <c r="F11933">
        <v>2</v>
      </c>
      <c r="I11933">
        <v>2</v>
      </c>
      <c r="J11933">
        <v>2</v>
      </c>
      <c r="K11933">
        <v>2</v>
      </c>
      <c r="N11933">
        <v>2</v>
      </c>
      <c r="O11933">
        <v>2</v>
      </c>
      <c r="P11933">
        <v>2</v>
      </c>
      <c r="S11933">
        <v>2</v>
      </c>
      <c r="T11933">
        <v>2</v>
      </c>
      <c r="U11933">
        <v>2</v>
      </c>
    </row>
    <row r="11934" spans="1:21" x14ac:dyDescent="0.25">
      <c r="A11934" t="s">
        <v>59</v>
      </c>
      <c r="B11934">
        <v>5100</v>
      </c>
      <c r="D11934">
        <v>0</v>
      </c>
      <c r="E11934">
        <v>0</v>
      </c>
      <c r="F11934">
        <v>0</v>
      </c>
      <c r="I11934">
        <v>0</v>
      </c>
      <c r="J11934">
        <v>0</v>
      </c>
      <c r="K11934">
        <v>0</v>
      </c>
      <c r="N11934">
        <v>0</v>
      </c>
      <c r="O11934">
        <v>0</v>
      </c>
      <c r="P11934">
        <v>0</v>
      </c>
      <c r="S11934">
        <v>0</v>
      </c>
      <c r="T11934">
        <v>0</v>
      </c>
      <c r="U11934">
        <v>0</v>
      </c>
    </row>
    <row r="11935" spans="1:21" x14ac:dyDescent="0.25">
      <c r="A11935" t="s">
        <v>698</v>
      </c>
      <c r="B11935">
        <v>5100</v>
      </c>
      <c r="E11935">
        <v>0</v>
      </c>
      <c r="J11935">
        <v>0</v>
      </c>
      <c r="O11935">
        <v>0</v>
      </c>
      <c r="T11935">
        <v>0</v>
      </c>
    </row>
    <row r="11936" spans="1:21" x14ac:dyDescent="0.25">
      <c r="A11936" t="s">
        <v>677</v>
      </c>
      <c r="B11936">
        <v>5100</v>
      </c>
      <c r="E11936">
        <v>1561</v>
      </c>
      <c r="J11936">
        <v>843</v>
      </c>
      <c r="O11936">
        <v>1207</v>
      </c>
      <c r="T11936">
        <v>4276</v>
      </c>
    </row>
    <row r="11937" spans="1:21" x14ac:dyDescent="0.25">
      <c r="A11937" t="s">
        <v>78</v>
      </c>
      <c r="B11937">
        <v>5100</v>
      </c>
      <c r="E11937">
        <v>26.6</v>
      </c>
      <c r="J11937">
        <v>14.4</v>
      </c>
      <c r="O11937">
        <v>18.3</v>
      </c>
      <c r="T11937">
        <v>64.8</v>
      </c>
    </row>
    <row r="11938" spans="1:21" x14ac:dyDescent="0.25">
      <c r="A11938" t="s">
        <v>699</v>
      </c>
      <c r="B11938">
        <v>5100</v>
      </c>
      <c r="F11938">
        <v>0</v>
      </c>
      <c r="K11938">
        <v>0</v>
      </c>
      <c r="P11938">
        <v>0</v>
      </c>
      <c r="U11938">
        <v>0</v>
      </c>
    </row>
    <row r="11939" spans="1:21" x14ac:dyDescent="0.25">
      <c r="A11939" t="s">
        <v>700</v>
      </c>
      <c r="B11939">
        <v>5100</v>
      </c>
      <c r="D11939">
        <v>0</v>
      </c>
      <c r="E11939">
        <v>0</v>
      </c>
      <c r="F11939">
        <v>1</v>
      </c>
      <c r="I11939">
        <v>0</v>
      </c>
      <c r="J11939">
        <v>0</v>
      </c>
      <c r="K11939">
        <v>1</v>
      </c>
      <c r="N11939">
        <v>0</v>
      </c>
      <c r="O11939">
        <v>0</v>
      </c>
      <c r="P11939">
        <v>1</v>
      </c>
      <c r="S11939">
        <v>0</v>
      </c>
      <c r="T11939">
        <v>0</v>
      </c>
      <c r="U11939">
        <v>1</v>
      </c>
    </row>
    <row r="11940" spans="1:21" x14ac:dyDescent="0.25">
      <c r="A11940" t="s">
        <v>701</v>
      </c>
      <c r="B11940">
        <v>5100</v>
      </c>
      <c r="D11940">
        <v>0</v>
      </c>
      <c r="E11940">
        <v>0</v>
      </c>
      <c r="F11940">
        <v>0</v>
      </c>
      <c r="I11940">
        <v>0</v>
      </c>
      <c r="J11940">
        <v>0</v>
      </c>
      <c r="K11940">
        <v>0</v>
      </c>
      <c r="N11940">
        <v>0</v>
      </c>
      <c r="O11940">
        <v>0</v>
      </c>
      <c r="P11940">
        <v>0</v>
      </c>
      <c r="S11940">
        <v>0</v>
      </c>
      <c r="T11940">
        <v>0</v>
      </c>
      <c r="U11940">
        <v>0</v>
      </c>
    </row>
    <row r="11941" spans="1:21" x14ac:dyDescent="0.25">
      <c r="A11941" t="s">
        <v>52</v>
      </c>
      <c r="B11941">
        <v>5100</v>
      </c>
      <c r="D11941">
        <v>1</v>
      </c>
      <c r="E11941">
        <v>1</v>
      </c>
      <c r="F11941">
        <v>1</v>
      </c>
      <c r="I11941">
        <v>1</v>
      </c>
      <c r="J11941">
        <v>1</v>
      </c>
      <c r="K11941">
        <v>1</v>
      </c>
      <c r="N11941">
        <v>1</v>
      </c>
      <c r="O11941">
        <v>1</v>
      </c>
      <c r="P11941">
        <v>1</v>
      </c>
      <c r="S11941">
        <v>1</v>
      </c>
      <c r="T11941">
        <v>1</v>
      </c>
      <c r="U11941">
        <v>1</v>
      </c>
    </row>
    <row r="11942" spans="1:21" x14ac:dyDescent="0.25">
      <c r="A11942" t="s">
        <v>702</v>
      </c>
      <c r="B11942">
        <v>5100</v>
      </c>
      <c r="D11942">
        <v>15</v>
      </c>
      <c r="E11942">
        <v>60</v>
      </c>
      <c r="F11942">
        <v>9</v>
      </c>
      <c r="I11942">
        <v>15</v>
      </c>
      <c r="J11942">
        <v>60</v>
      </c>
      <c r="K11942">
        <v>9</v>
      </c>
      <c r="N11942">
        <v>15</v>
      </c>
      <c r="O11942">
        <v>60</v>
      </c>
      <c r="P11942">
        <v>9</v>
      </c>
      <c r="S11942">
        <v>15</v>
      </c>
      <c r="T11942">
        <v>60</v>
      </c>
      <c r="U11942">
        <v>9</v>
      </c>
    </row>
    <row r="11943" spans="1:21" x14ac:dyDescent="0.25">
      <c r="A11943" t="s">
        <v>43</v>
      </c>
      <c r="B11943">
        <v>5100</v>
      </c>
      <c r="D11943">
        <v>80</v>
      </c>
      <c r="E11943">
        <v>0</v>
      </c>
      <c r="I11943">
        <v>80</v>
      </c>
      <c r="J11943">
        <v>0</v>
      </c>
      <c r="K11943">
        <v>0</v>
      </c>
      <c r="N11943">
        <v>80</v>
      </c>
      <c r="O11943">
        <v>0</v>
      </c>
      <c r="P11943">
        <v>0</v>
      </c>
      <c r="S11943">
        <v>80</v>
      </c>
      <c r="T11943">
        <v>0</v>
      </c>
      <c r="U11943">
        <v>50</v>
      </c>
    </row>
    <row r="11944" spans="1:21" x14ac:dyDescent="0.25">
      <c r="A11944" t="s">
        <v>44</v>
      </c>
      <c r="B11944">
        <v>5100</v>
      </c>
      <c r="D11944">
        <v>50</v>
      </c>
      <c r="E11944">
        <v>0</v>
      </c>
      <c r="I11944">
        <v>50</v>
      </c>
      <c r="J11944">
        <v>0</v>
      </c>
      <c r="K11944">
        <v>0</v>
      </c>
      <c r="N11944">
        <v>50</v>
      </c>
      <c r="O11944">
        <v>0</v>
      </c>
      <c r="P11944">
        <v>0</v>
      </c>
      <c r="S11944">
        <v>50</v>
      </c>
      <c r="T11944">
        <v>0</v>
      </c>
      <c r="U11944">
        <v>0</v>
      </c>
    </row>
    <row r="11945" spans="1:21" x14ac:dyDescent="0.25">
      <c r="A11945" t="s">
        <v>47</v>
      </c>
      <c r="B11945">
        <v>5100</v>
      </c>
      <c r="D11945">
        <v>7</v>
      </c>
      <c r="E11945">
        <v>4</v>
      </c>
      <c r="I11945">
        <v>3</v>
      </c>
      <c r="J11945">
        <v>8</v>
      </c>
      <c r="K11945">
        <v>8</v>
      </c>
      <c r="N11945">
        <v>1</v>
      </c>
      <c r="O11945">
        <v>6</v>
      </c>
      <c r="P11945">
        <v>6</v>
      </c>
      <c r="S11945">
        <v>5</v>
      </c>
      <c r="T11945">
        <v>2</v>
      </c>
      <c r="U11945">
        <v>2</v>
      </c>
    </row>
    <row r="11946" spans="1:21" x14ac:dyDescent="0.25">
      <c r="A11946" t="s">
        <v>703</v>
      </c>
      <c r="B11946">
        <v>5100</v>
      </c>
      <c r="D11946">
        <v>0</v>
      </c>
      <c r="E11946">
        <v>0</v>
      </c>
      <c r="I11946">
        <v>0</v>
      </c>
      <c r="J11946">
        <v>0</v>
      </c>
      <c r="K11946">
        <v>0</v>
      </c>
      <c r="N11946">
        <v>0</v>
      </c>
      <c r="O11946">
        <v>0</v>
      </c>
      <c r="P11946">
        <v>0</v>
      </c>
      <c r="S11946">
        <v>0</v>
      </c>
      <c r="T11946">
        <v>0</v>
      </c>
      <c r="U11946">
        <v>0</v>
      </c>
    </row>
    <row r="11947" spans="1:21" x14ac:dyDescent="0.25">
      <c r="A11947" t="s">
        <v>704</v>
      </c>
      <c r="B11947">
        <v>5100</v>
      </c>
      <c r="D11947">
        <v>0</v>
      </c>
      <c r="E11947">
        <v>0</v>
      </c>
      <c r="I11947">
        <v>0</v>
      </c>
      <c r="J11947">
        <v>0</v>
      </c>
      <c r="K11947">
        <v>0</v>
      </c>
      <c r="N11947">
        <v>0</v>
      </c>
      <c r="O11947">
        <v>0</v>
      </c>
      <c r="P11947">
        <v>0</v>
      </c>
      <c r="S11947">
        <v>0</v>
      </c>
      <c r="T11947">
        <v>0</v>
      </c>
      <c r="U11947">
        <v>0</v>
      </c>
    </row>
    <row r="11948" spans="1:21" x14ac:dyDescent="0.25">
      <c r="A11948" t="s">
        <v>705</v>
      </c>
      <c r="B11948">
        <v>5100</v>
      </c>
      <c r="D11948">
        <v>0</v>
      </c>
      <c r="E11948">
        <v>0</v>
      </c>
      <c r="I11948">
        <v>0</v>
      </c>
      <c r="J11948">
        <v>0</v>
      </c>
      <c r="K11948">
        <v>0</v>
      </c>
      <c r="N11948">
        <v>0</v>
      </c>
      <c r="O11948">
        <v>0</v>
      </c>
      <c r="P11948">
        <v>0</v>
      </c>
      <c r="S11948">
        <v>0</v>
      </c>
      <c r="T11948">
        <v>0</v>
      </c>
      <c r="U11948">
        <v>0</v>
      </c>
    </row>
    <row r="11949" spans="1:21" x14ac:dyDescent="0.25">
      <c r="A11949" t="s">
        <v>706</v>
      </c>
      <c r="B11949">
        <v>5100</v>
      </c>
      <c r="D11949">
        <v>0</v>
      </c>
      <c r="E11949">
        <v>0</v>
      </c>
      <c r="I11949">
        <v>0</v>
      </c>
      <c r="J11949">
        <v>0</v>
      </c>
      <c r="K11949">
        <v>0</v>
      </c>
      <c r="N11949">
        <v>0</v>
      </c>
      <c r="O11949">
        <v>0</v>
      </c>
      <c r="P11949">
        <v>0</v>
      </c>
      <c r="S11949">
        <v>0</v>
      </c>
      <c r="T11949">
        <v>0</v>
      </c>
      <c r="U11949">
        <v>0</v>
      </c>
    </row>
    <row r="11950" spans="1:21" x14ac:dyDescent="0.25">
      <c r="A11950" t="s">
        <v>707</v>
      </c>
      <c r="B11950">
        <v>5100</v>
      </c>
      <c r="D11950">
        <v>2</v>
      </c>
      <c r="E11950">
        <v>0</v>
      </c>
      <c r="I11950">
        <v>2</v>
      </c>
      <c r="J11950">
        <v>0</v>
      </c>
      <c r="K11950">
        <v>0</v>
      </c>
      <c r="N11950">
        <v>2</v>
      </c>
      <c r="O11950">
        <v>0</v>
      </c>
      <c r="P11950">
        <v>0</v>
      </c>
      <c r="S11950">
        <v>2</v>
      </c>
      <c r="T11950">
        <v>0</v>
      </c>
      <c r="U11950">
        <v>1</v>
      </c>
    </row>
    <row r="11951" spans="1:21" x14ac:dyDescent="0.25">
      <c r="A11951" t="s">
        <v>708</v>
      </c>
      <c r="B11951">
        <v>5100</v>
      </c>
      <c r="D11951">
        <v>5</v>
      </c>
      <c r="I11951">
        <v>5</v>
      </c>
      <c r="N11951">
        <v>5</v>
      </c>
      <c r="S11951">
        <v>5</v>
      </c>
      <c r="U11951">
        <v>0</v>
      </c>
    </row>
    <row r="11952" spans="1:21" x14ac:dyDescent="0.25">
      <c r="A11952" t="s">
        <v>709</v>
      </c>
      <c r="B11952">
        <v>5100</v>
      </c>
      <c r="D11952">
        <v>40</v>
      </c>
      <c r="I11952">
        <v>40</v>
      </c>
      <c r="N11952">
        <v>40</v>
      </c>
      <c r="S11952">
        <v>40</v>
      </c>
      <c r="U11952">
        <v>50</v>
      </c>
    </row>
    <row r="11953" spans="1:21" x14ac:dyDescent="0.25">
      <c r="A11953" t="s">
        <v>710</v>
      </c>
      <c r="B11953">
        <v>5100</v>
      </c>
      <c r="D11953">
        <v>1</v>
      </c>
      <c r="I11953">
        <v>1</v>
      </c>
      <c r="N11953">
        <v>1</v>
      </c>
      <c r="S11953">
        <v>1</v>
      </c>
      <c r="U11953">
        <v>3</v>
      </c>
    </row>
    <row r="11954" spans="1:21" x14ac:dyDescent="0.25">
      <c r="A11954" t="s">
        <v>711</v>
      </c>
      <c r="B11954">
        <v>5100</v>
      </c>
      <c r="D11954">
        <v>0</v>
      </c>
      <c r="I11954">
        <v>0</v>
      </c>
      <c r="N11954">
        <v>0</v>
      </c>
      <c r="S11954">
        <v>0</v>
      </c>
      <c r="U11954">
        <v>0</v>
      </c>
    </row>
    <row r="11955" spans="1:21" x14ac:dyDescent="0.25">
      <c r="A11955" t="s">
        <v>712</v>
      </c>
      <c r="B11955">
        <v>5100</v>
      </c>
      <c r="D11955">
        <v>0</v>
      </c>
      <c r="I11955">
        <v>0</v>
      </c>
      <c r="N11955">
        <v>0</v>
      </c>
      <c r="S11955">
        <v>0</v>
      </c>
      <c r="U11955">
        <v>0</v>
      </c>
    </row>
    <row r="11956" spans="1:21" x14ac:dyDescent="0.25">
      <c r="A11956" t="s">
        <v>713</v>
      </c>
      <c r="B11956">
        <v>5100</v>
      </c>
      <c r="D11956">
        <v>0</v>
      </c>
      <c r="I11956">
        <v>0</v>
      </c>
      <c r="N11956">
        <v>0</v>
      </c>
      <c r="S11956">
        <v>0</v>
      </c>
      <c r="U11956">
        <v>0</v>
      </c>
    </row>
    <row r="11957" spans="1:21" x14ac:dyDescent="0.25">
      <c r="A11957" t="s">
        <v>714</v>
      </c>
      <c r="B11957">
        <v>5100</v>
      </c>
      <c r="D11957">
        <v>50</v>
      </c>
      <c r="I11957">
        <v>50</v>
      </c>
      <c r="N11957">
        <v>50</v>
      </c>
      <c r="S11957">
        <v>50</v>
      </c>
    </row>
    <row r="11958" spans="1:21" x14ac:dyDescent="0.25">
      <c r="A11958" t="s">
        <v>715</v>
      </c>
      <c r="B11958">
        <v>5100</v>
      </c>
      <c r="D11958">
        <v>30</v>
      </c>
      <c r="I11958">
        <v>30</v>
      </c>
      <c r="N11958">
        <v>30</v>
      </c>
      <c r="S11958">
        <v>30</v>
      </c>
    </row>
    <row r="11959" spans="1:21" x14ac:dyDescent="0.25">
      <c r="A11959" t="s">
        <v>716</v>
      </c>
      <c r="B11959">
        <v>5100</v>
      </c>
      <c r="D11959">
        <v>3</v>
      </c>
      <c r="I11959">
        <v>3</v>
      </c>
      <c r="N11959">
        <v>3</v>
      </c>
      <c r="S11959">
        <v>3</v>
      </c>
    </row>
    <row r="11960" spans="1:21" x14ac:dyDescent="0.25">
      <c r="A11960" t="s">
        <v>717</v>
      </c>
      <c r="B11960">
        <v>5100</v>
      </c>
      <c r="D11960">
        <v>0</v>
      </c>
      <c r="I11960">
        <v>0</v>
      </c>
      <c r="N11960">
        <v>0</v>
      </c>
      <c r="S11960">
        <v>0</v>
      </c>
    </row>
    <row r="11961" spans="1:21" x14ac:dyDescent="0.25">
      <c r="A11961" t="s">
        <v>718</v>
      </c>
      <c r="B11961">
        <v>5100</v>
      </c>
      <c r="E11961">
        <v>0</v>
      </c>
      <c r="J11961">
        <v>0</v>
      </c>
      <c r="O11961">
        <v>0</v>
      </c>
      <c r="T11961">
        <v>0</v>
      </c>
    </row>
    <row r="11962" spans="1:21" x14ac:dyDescent="0.25">
      <c r="A11962" t="s">
        <v>405</v>
      </c>
      <c r="B11962">
        <v>5100</v>
      </c>
      <c r="E11962">
        <v>0</v>
      </c>
    </row>
    <row r="11963" spans="1:21" x14ac:dyDescent="0.25">
      <c r="A11963" t="s">
        <v>719</v>
      </c>
      <c r="B11963">
        <v>5100</v>
      </c>
      <c r="D11963">
        <v>33</v>
      </c>
      <c r="E11963">
        <v>235</v>
      </c>
      <c r="F11963">
        <v>0</v>
      </c>
      <c r="I11963">
        <v>24</v>
      </c>
      <c r="J11963">
        <v>95</v>
      </c>
      <c r="K11963">
        <v>14</v>
      </c>
      <c r="N11963">
        <v>36</v>
      </c>
      <c r="O11963">
        <v>1158</v>
      </c>
      <c r="P11963">
        <v>30</v>
      </c>
      <c r="S11963">
        <v>72</v>
      </c>
      <c r="T11963">
        <v>722</v>
      </c>
      <c r="U11963">
        <v>61</v>
      </c>
    </row>
    <row r="11964" spans="1:21" x14ac:dyDescent="0.25">
      <c r="A11964" t="s">
        <v>34</v>
      </c>
      <c r="B11964">
        <v>5106</v>
      </c>
      <c r="D11964">
        <v>5081</v>
      </c>
      <c r="E11964">
        <v>5081</v>
      </c>
      <c r="F11964">
        <v>5081</v>
      </c>
      <c r="I11964">
        <v>170</v>
      </c>
      <c r="J11964">
        <v>170</v>
      </c>
      <c r="K11964">
        <v>170</v>
      </c>
      <c r="N11964">
        <v>5112</v>
      </c>
      <c r="O11964">
        <v>5112</v>
      </c>
      <c r="P11964">
        <v>5112</v>
      </c>
      <c r="S11964">
        <v>5100</v>
      </c>
      <c r="T11964">
        <v>5100</v>
      </c>
      <c r="U11964">
        <v>5100</v>
      </c>
    </row>
    <row r="11965" spans="1:21" x14ac:dyDescent="0.25">
      <c r="A11965" t="s">
        <v>35</v>
      </c>
      <c r="B11965">
        <v>5106</v>
      </c>
      <c r="D11965">
        <v>5112</v>
      </c>
      <c r="E11965">
        <v>170</v>
      </c>
      <c r="F11965">
        <v>5100</v>
      </c>
      <c r="I11965">
        <v>5100</v>
      </c>
      <c r="J11965">
        <v>5081</v>
      </c>
      <c r="K11965">
        <v>5112</v>
      </c>
      <c r="N11965">
        <v>170</v>
      </c>
      <c r="O11965">
        <v>5100</v>
      </c>
      <c r="P11965">
        <v>5081</v>
      </c>
      <c r="S11965">
        <v>5081</v>
      </c>
      <c r="T11965">
        <v>5112</v>
      </c>
      <c r="U11965">
        <v>170</v>
      </c>
    </row>
    <row r="11966" spans="1:21" x14ac:dyDescent="0.25">
      <c r="A11966" t="s">
        <v>36</v>
      </c>
      <c r="B11966">
        <v>5106</v>
      </c>
      <c r="D11966">
        <v>3</v>
      </c>
      <c r="E11966">
        <v>1</v>
      </c>
      <c r="F11966">
        <v>0</v>
      </c>
      <c r="I11966">
        <v>1</v>
      </c>
      <c r="J11966">
        <v>2</v>
      </c>
      <c r="K11966">
        <v>0</v>
      </c>
      <c r="N11966">
        <v>2</v>
      </c>
      <c r="O11966">
        <v>3</v>
      </c>
      <c r="P11966">
        <v>1</v>
      </c>
      <c r="S11966">
        <v>2</v>
      </c>
      <c r="T11966">
        <v>3</v>
      </c>
      <c r="U11966">
        <v>1</v>
      </c>
    </row>
    <row r="11967" spans="1:21" x14ac:dyDescent="0.25">
      <c r="A11967" t="s">
        <v>37</v>
      </c>
      <c r="B11967">
        <v>5106</v>
      </c>
      <c r="D11967">
        <v>0</v>
      </c>
      <c r="E11967">
        <v>2</v>
      </c>
      <c r="I11967">
        <v>0</v>
      </c>
      <c r="J11967">
        <v>2</v>
      </c>
      <c r="N11967">
        <v>0</v>
      </c>
      <c r="O11967">
        <v>0</v>
      </c>
      <c r="S11967">
        <v>0</v>
      </c>
      <c r="T11967">
        <v>0</v>
      </c>
    </row>
    <row r="11968" spans="1:21" x14ac:dyDescent="0.25">
      <c r="A11968" t="s">
        <v>38</v>
      </c>
      <c r="B11968">
        <v>5106</v>
      </c>
      <c r="D11968">
        <v>12</v>
      </c>
      <c r="E11968">
        <v>12</v>
      </c>
      <c r="F11968">
        <v>12</v>
      </c>
      <c r="I11968">
        <v>12</v>
      </c>
      <c r="J11968">
        <v>12</v>
      </c>
      <c r="K11968">
        <v>12</v>
      </c>
      <c r="N11968">
        <v>12</v>
      </c>
      <c r="O11968">
        <v>12</v>
      </c>
      <c r="P11968">
        <v>12</v>
      </c>
      <c r="S11968">
        <v>12</v>
      </c>
      <c r="T11968">
        <v>12</v>
      </c>
      <c r="U11968">
        <v>12</v>
      </c>
    </row>
    <row r="11969" spans="1:21" x14ac:dyDescent="0.25">
      <c r="A11969" t="s">
        <v>39</v>
      </c>
      <c r="B11969">
        <v>5106</v>
      </c>
      <c r="D11969">
        <v>500</v>
      </c>
      <c r="I11969">
        <v>200</v>
      </c>
      <c r="N11969">
        <v>325</v>
      </c>
      <c r="S11969">
        <v>315</v>
      </c>
    </row>
    <row r="11970" spans="1:21" x14ac:dyDescent="0.25">
      <c r="A11970" t="s">
        <v>694</v>
      </c>
      <c r="B11970">
        <v>5106</v>
      </c>
      <c r="D11970">
        <v>25</v>
      </c>
      <c r="I11970">
        <v>25</v>
      </c>
      <c r="N11970">
        <v>25</v>
      </c>
      <c r="S11970">
        <v>25</v>
      </c>
    </row>
    <row r="11971" spans="1:21" x14ac:dyDescent="0.25">
      <c r="A11971" t="s">
        <v>40</v>
      </c>
      <c r="B11971">
        <v>5106</v>
      </c>
      <c r="D11971">
        <v>3</v>
      </c>
      <c r="I11971">
        <v>1</v>
      </c>
      <c r="N11971">
        <v>2</v>
      </c>
      <c r="S11971">
        <v>2</v>
      </c>
    </row>
    <row r="11972" spans="1:21" x14ac:dyDescent="0.25">
      <c r="A11972" t="s">
        <v>41</v>
      </c>
      <c r="B11972">
        <v>5106</v>
      </c>
    </row>
    <row r="11973" spans="1:21" x14ac:dyDescent="0.25">
      <c r="A11973" t="s">
        <v>42</v>
      </c>
      <c r="B11973">
        <v>5106</v>
      </c>
      <c r="E11973">
        <v>25</v>
      </c>
      <c r="J11973">
        <v>25</v>
      </c>
      <c r="O11973">
        <v>40</v>
      </c>
      <c r="T11973">
        <v>40</v>
      </c>
    </row>
    <row r="11974" spans="1:21" x14ac:dyDescent="0.25">
      <c r="A11974" t="s">
        <v>45</v>
      </c>
      <c r="B11974">
        <v>5106</v>
      </c>
      <c r="D11974">
        <v>7</v>
      </c>
      <c r="E11974">
        <v>4</v>
      </c>
      <c r="I11974">
        <v>3</v>
      </c>
      <c r="J11974">
        <v>8</v>
      </c>
      <c r="N11974">
        <v>1</v>
      </c>
      <c r="O11974">
        <v>6</v>
      </c>
      <c r="S11974">
        <v>5</v>
      </c>
      <c r="T11974">
        <v>2</v>
      </c>
    </row>
    <row r="11975" spans="1:21" x14ac:dyDescent="0.25">
      <c r="A11975" t="s">
        <v>46</v>
      </c>
      <c r="B11975">
        <v>5106</v>
      </c>
      <c r="P11975">
        <v>6</v>
      </c>
      <c r="U11975">
        <v>2</v>
      </c>
    </row>
    <row r="11976" spans="1:21" x14ac:dyDescent="0.25">
      <c r="A11976" t="s">
        <v>49</v>
      </c>
      <c r="B11976">
        <v>5106</v>
      </c>
      <c r="D11976">
        <v>4.5</v>
      </c>
      <c r="E11976">
        <v>5</v>
      </c>
      <c r="F11976">
        <v>4</v>
      </c>
      <c r="I11976">
        <v>4.5</v>
      </c>
      <c r="J11976">
        <v>5</v>
      </c>
      <c r="K11976">
        <v>4</v>
      </c>
      <c r="N11976">
        <v>4.5</v>
      </c>
      <c r="O11976">
        <v>4</v>
      </c>
      <c r="P11976">
        <v>4</v>
      </c>
      <c r="S11976">
        <v>4.5</v>
      </c>
      <c r="T11976">
        <v>4</v>
      </c>
      <c r="U11976">
        <v>4</v>
      </c>
    </row>
    <row r="11977" spans="1:21" x14ac:dyDescent="0.25">
      <c r="A11977" t="s">
        <v>695</v>
      </c>
      <c r="B11977">
        <v>5106</v>
      </c>
      <c r="D11977">
        <v>0</v>
      </c>
      <c r="E11977">
        <v>-2</v>
      </c>
      <c r="F11977">
        <v>0</v>
      </c>
      <c r="I11977">
        <v>0</v>
      </c>
      <c r="J11977">
        <v>-2</v>
      </c>
      <c r="K11977">
        <v>0</v>
      </c>
      <c r="N11977">
        <v>0</v>
      </c>
      <c r="O11977">
        <v>-2</v>
      </c>
      <c r="P11977">
        <v>-2</v>
      </c>
      <c r="S11977">
        <v>0</v>
      </c>
      <c r="T11977">
        <v>-2</v>
      </c>
      <c r="U11977">
        <v>-2</v>
      </c>
    </row>
    <row r="11978" spans="1:21" x14ac:dyDescent="0.25">
      <c r="A11978" t="s">
        <v>48</v>
      </c>
      <c r="B11978">
        <v>5106</v>
      </c>
      <c r="D11978">
        <v>1900</v>
      </c>
      <c r="E11978">
        <v>1900</v>
      </c>
      <c r="F11978">
        <v>1900</v>
      </c>
      <c r="I11978">
        <v>1900</v>
      </c>
      <c r="J11978">
        <v>1900</v>
      </c>
      <c r="K11978">
        <v>1900</v>
      </c>
      <c r="N11978">
        <v>1900</v>
      </c>
      <c r="O11978">
        <v>1900</v>
      </c>
      <c r="P11978">
        <v>1900</v>
      </c>
      <c r="S11978">
        <v>1900</v>
      </c>
      <c r="T11978">
        <v>1900</v>
      </c>
      <c r="U11978">
        <v>1900</v>
      </c>
    </row>
    <row r="11979" spans="1:21" x14ac:dyDescent="0.25">
      <c r="A11979" t="s">
        <v>696</v>
      </c>
      <c r="B11979">
        <v>5106</v>
      </c>
      <c r="D11979">
        <v>4990</v>
      </c>
      <c r="E11979">
        <v>1723</v>
      </c>
      <c r="F11979">
        <v>0</v>
      </c>
      <c r="I11979">
        <v>1770</v>
      </c>
      <c r="J11979">
        <v>3274</v>
      </c>
      <c r="K11979">
        <v>0</v>
      </c>
      <c r="N11979">
        <v>3433</v>
      </c>
      <c r="O11979">
        <v>5085</v>
      </c>
      <c r="P11979">
        <v>1583</v>
      </c>
      <c r="S11979">
        <v>3433</v>
      </c>
      <c r="T11979">
        <v>5085</v>
      </c>
      <c r="U11979">
        <v>1583</v>
      </c>
    </row>
    <row r="11980" spans="1:21" x14ac:dyDescent="0.25">
      <c r="A11980" t="s">
        <v>50</v>
      </c>
      <c r="B11980">
        <v>5106</v>
      </c>
      <c r="D11980">
        <v>4990</v>
      </c>
      <c r="E11980">
        <v>1723</v>
      </c>
      <c r="F11980">
        <v>0</v>
      </c>
      <c r="I11980">
        <v>1770</v>
      </c>
      <c r="J11980">
        <v>3274</v>
      </c>
      <c r="K11980">
        <v>0</v>
      </c>
      <c r="N11980">
        <v>3433</v>
      </c>
      <c r="O11980">
        <v>5085</v>
      </c>
      <c r="P11980">
        <v>1583</v>
      </c>
      <c r="S11980">
        <v>3433</v>
      </c>
      <c r="T11980">
        <v>5085</v>
      </c>
      <c r="U11980">
        <v>1583</v>
      </c>
    </row>
    <row r="11981" spans="1:21" x14ac:dyDescent="0.25">
      <c r="A11981" t="s">
        <v>697</v>
      </c>
      <c r="B11981">
        <v>5106</v>
      </c>
      <c r="D11981">
        <v>1</v>
      </c>
      <c r="E11981">
        <v>1</v>
      </c>
      <c r="F11981">
        <v>1</v>
      </c>
      <c r="I11981">
        <v>1</v>
      </c>
      <c r="J11981">
        <v>1</v>
      </c>
      <c r="K11981">
        <v>1</v>
      </c>
      <c r="N11981">
        <v>1</v>
      </c>
      <c r="O11981">
        <v>1</v>
      </c>
      <c r="P11981">
        <v>1</v>
      </c>
      <c r="S11981">
        <v>1</v>
      </c>
      <c r="T11981">
        <v>1</v>
      </c>
      <c r="U11981">
        <v>1</v>
      </c>
    </row>
    <row r="11982" spans="1:21" x14ac:dyDescent="0.25">
      <c r="A11982" t="s">
        <v>51</v>
      </c>
      <c r="B11982">
        <v>5106</v>
      </c>
      <c r="D11982">
        <v>0</v>
      </c>
      <c r="E11982">
        <v>43</v>
      </c>
      <c r="F11982">
        <v>0</v>
      </c>
      <c r="I11982">
        <v>0</v>
      </c>
      <c r="J11982">
        <v>109</v>
      </c>
      <c r="K11982">
        <v>0</v>
      </c>
      <c r="N11982">
        <v>0</v>
      </c>
      <c r="O11982">
        <v>0</v>
      </c>
      <c r="P11982">
        <v>132</v>
      </c>
      <c r="S11982">
        <v>0</v>
      </c>
      <c r="T11982">
        <v>0</v>
      </c>
      <c r="U11982">
        <v>118</v>
      </c>
    </row>
    <row r="11983" spans="1:21" x14ac:dyDescent="0.25">
      <c r="A11983" t="s">
        <v>53</v>
      </c>
      <c r="B11983">
        <v>5106</v>
      </c>
      <c r="D11983">
        <v>100</v>
      </c>
      <c r="E11983">
        <v>100</v>
      </c>
      <c r="F11983">
        <v>100</v>
      </c>
      <c r="I11983">
        <v>100</v>
      </c>
      <c r="J11983">
        <v>100</v>
      </c>
      <c r="K11983">
        <v>100</v>
      </c>
      <c r="N11983">
        <v>100</v>
      </c>
      <c r="O11983">
        <v>500</v>
      </c>
      <c r="P11983">
        <v>100</v>
      </c>
      <c r="S11983">
        <v>100</v>
      </c>
      <c r="T11983">
        <v>500</v>
      </c>
      <c r="U11983">
        <v>100</v>
      </c>
    </row>
    <row r="11984" spans="1:21" x14ac:dyDescent="0.25">
      <c r="A11984" t="s">
        <v>54</v>
      </c>
      <c r="B11984">
        <v>5106</v>
      </c>
      <c r="D11984">
        <v>0</v>
      </c>
      <c r="E11984">
        <v>0</v>
      </c>
      <c r="F11984">
        <v>0</v>
      </c>
      <c r="I11984">
        <v>0</v>
      </c>
      <c r="J11984">
        <v>0</v>
      </c>
      <c r="K11984">
        <v>0</v>
      </c>
      <c r="N11984">
        <v>0</v>
      </c>
      <c r="O11984">
        <v>0</v>
      </c>
      <c r="P11984">
        <v>0</v>
      </c>
      <c r="S11984">
        <v>0</v>
      </c>
      <c r="T11984">
        <v>0</v>
      </c>
      <c r="U11984">
        <v>0</v>
      </c>
    </row>
    <row r="11985" spans="1:21" x14ac:dyDescent="0.25">
      <c r="A11985" t="s">
        <v>55</v>
      </c>
      <c r="B11985">
        <v>5106</v>
      </c>
      <c r="D11985">
        <v>0</v>
      </c>
      <c r="E11985">
        <v>0</v>
      </c>
      <c r="F11985">
        <v>0</v>
      </c>
      <c r="I11985">
        <v>0</v>
      </c>
      <c r="J11985">
        <v>0</v>
      </c>
      <c r="K11985">
        <v>0</v>
      </c>
      <c r="N11985">
        <v>0</v>
      </c>
      <c r="O11985">
        <v>0</v>
      </c>
      <c r="P11985">
        <v>0</v>
      </c>
      <c r="S11985">
        <v>0</v>
      </c>
      <c r="T11985">
        <v>0</v>
      </c>
      <c r="U11985">
        <v>0</v>
      </c>
    </row>
    <row r="11986" spans="1:21" x14ac:dyDescent="0.25">
      <c r="A11986" t="s">
        <v>56</v>
      </c>
      <c r="B11986">
        <v>5106</v>
      </c>
      <c r="D11986">
        <v>0.92</v>
      </c>
      <c r="E11986">
        <v>0.92</v>
      </c>
      <c r="F11986">
        <v>0.92</v>
      </c>
      <c r="I11986">
        <v>0.92</v>
      </c>
      <c r="J11986">
        <v>0.92</v>
      </c>
      <c r="K11986">
        <v>0.92</v>
      </c>
      <c r="N11986">
        <v>0.92</v>
      </c>
      <c r="O11986">
        <v>0.92</v>
      </c>
      <c r="P11986">
        <v>0.92</v>
      </c>
      <c r="S11986">
        <v>0.92</v>
      </c>
      <c r="T11986">
        <v>0.92</v>
      </c>
      <c r="U11986">
        <v>0.92</v>
      </c>
    </row>
    <row r="11987" spans="1:21" x14ac:dyDescent="0.25">
      <c r="A11987" t="s">
        <v>57</v>
      </c>
      <c r="B11987">
        <v>5106</v>
      </c>
      <c r="D11987">
        <v>100</v>
      </c>
      <c r="E11987">
        <v>100</v>
      </c>
      <c r="F11987">
        <v>100</v>
      </c>
      <c r="I11987">
        <v>100</v>
      </c>
      <c r="J11987">
        <v>100</v>
      </c>
      <c r="K11987">
        <v>100</v>
      </c>
      <c r="N11987">
        <v>100</v>
      </c>
      <c r="O11987">
        <v>100</v>
      </c>
      <c r="P11987">
        <v>100</v>
      </c>
      <c r="S11987">
        <v>100</v>
      </c>
      <c r="T11987">
        <v>100</v>
      </c>
      <c r="U11987">
        <v>100</v>
      </c>
    </row>
    <row r="11988" spans="1:21" x14ac:dyDescent="0.25">
      <c r="A11988" t="s">
        <v>58</v>
      </c>
      <c r="B11988">
        <v>5106</v>
      </c>
      <c r="D11988">
        <v>2</v>
      </c>
      <c r="E11988">
        <v>2</v>
      </c>
      <c r="F11988">
        <v>2</v>
      </c>
      <c r="I11988">
        <v>2</v>
      </c>
      <c r="J11988">
        <v>2</v>
      </c>
      <c r="K11988">
        <v>2</v>
      </c>
      <c r="N11988">
        <v>2</v>
      </c>
      <c r="O11988">
        <v>2</v>
      </c>
      <c r="P11988">
        <v>2</v>
      </c>
      <c r="S11988">
        <v>2</v>
      </c>
      <c r="T11988">
        <v>2</v>
      </c>
      <c r="U11988">
        <v>2</v>
      </c>
    </row>
    <row r="11989" spans="1:21" x14ac:dyDescent="0.25">
      <c r="A11989" t="s">
        <v>59</v>
      </c>
      <c r="B11989">
        <v>5106</v>
      </c>
      <c r="D11989">
        <v>0</v>
      </c>
      <c r="E11989">
        <v>0</v>
      </c>
      <c r="F11989">
        <v>0</v>
      </c>
      <c r="I11989">
        <v>0</v>
      </c>
      <c r="J11989">
        <v>0</v>
      </c>
      <c r="K11989">
        <v>0</v>
      </c>
      <c r="N11989">
        <v>0</v>
      </c>
      <c r="O11989">
        <v>0</v>
      </c>
      <c r="P11989">
        <v>0</v>
      </c>
      <c r="S11989">
        <v>0</v>
      </c>
      <c r="T11989">
        <v>0</v>
      </c>
      <c r="U11989">
        <v>0</v>
      </c>
    </row>
    <row r="11990" spans="1:21" x14ac:dyDescent="0.25">
      <c r="A11990" t="s">
        <v>698</v>
      </c>
      <c r="B11990">
        <v>5106</v>
      </c>
      <c r="E11990">
        <v>0</v>
      </c>
      <c r="J11990">
        <v>0</v>
      </c>
      <c r="O11990">
        <v>0</v>
      </c>
      <c r="T11990">
        <v>0</v>
      </c>
    </row>
    <row r="11991" spans="1:21" x14ac:dyDescent="0.25">
      <c r="A11991" t="s">
        <v>677</v>
      </c>
      <c r="B11991">
        <v>5106</v>
      </c>
      <c r="E11991">
        <v>1086</v>
      </c>
      <c r="J11991">
        <v>765</v>
      </c>
      <c r="O11991">
        <v>1420</v>
      </c>
      <c r="T11991">
        <v>1207</v>
      </c>
    </row>
    <row r="11992" spans="1:21" x14ac:dyDescent="0.25">
      <c r="A11992" t="s">
        <v>78</v>
      </c>
      <c r="B11992">
        <v>5106</v>
      </c>
      <c r="E11992">
        <v>29.6</v>
      </c>
      <c r="J11992">
        <v>20.9</v>
      </c>
      <c r="O11992">
        <v>24.2</v>
      </c>
      <c r="T11992">
        <v>20.6</v>
      </c>
    </row>
    <row r="11993" spans="1:21" x14ac:dyDescent="0.25">
      <c r="A11993" t="s">
        <v>699</v>
      </c>
      <c r="B11993">
        <v>5106</v>
      </c>
      <c r="F11993">
        <v>0</v>
      </c>
      <c r="K11993">
        <v>0</v>
      </c>
      <c r="P11993">
        <v>0</v>
      </c>
      <c r="U11993">
        <v>0</v>
      </c>
    </row>
    <row r="11994" spans="1:21" x14ac:dyDescent="0.25">
      <c r="A11994" t="s">
        <v>700</v>
      </c>
      <c r="B11994">
        <v>5106</v>
      </c>
      <c r="D11994">
        <v>0</v>
      </c>
      <c r="E11994">
        <v>0</v>
      </c>
      <c r="F11994">
        <v>1</v>
      </c>
      <c r="I11994">
        <v>0</v>
      </c>
      <c r="J11994">
        <v>0</v>
      </c>
      <c r="K11994">
        <v>1</v>
      </c>
      <c r="N11994">
        <v>0</v>
      </c>
      <c r="O11994">
        <v>0</v>
      </c>
      <c r="P11994">
        <v>1</v>
      </c>
      <c r="S11994">
        <v>0</v>
      </c>
      <c r="T11994">
        <v>0</v>
      </c>
      <c r="U11994">
        <v>1</v>
      </c>
    </row>
    <row r="11995" spans="1:21" x14ac:dyDescent="0.25">
      <c r="A11995" t="s">
        <v>701</v>
      </c>
      <c r="B11995">
        <v>5106</v>
      </c>
      <c r="D11995">
        <v>0</v>
      </c>
      <c r="E11995">
        <v>0</v>
      </c>
      <c r="F11995">
        <v>0</v>
      </c>
      <c r="I11995">
        <v>0</v>
      </c>
      <c r="J11995">
        <v>0</v>
      </c>
      <c r="K11995">
        <v>0</v>
      </c>
      <c r="N11995">
        <v>0</v>
      </c>
      <c r="O11995">
        <v>0</v>
      </c>
      <c r="P11995">
        <v>0</v>
      </c>
      <c r="S11995">
        <v>0</v>
      </c>
      <c r="T11995">
        <v>0</v>
      </c>
      <c r="U11995">
        <v>0</v>
      </c>
    </row>
    <row r="11996" spans="1:21" x14ac:dyDescent="0.25">
      <c r="A11996" t="s">
        <v>52</v>
      </c>
      <c r="B11996">
        <v>5106</v>
      </c>
      <c r="D11996">
        <v>1</v>
      </c>
      <c r="E11996">
        <v>1</v>
      </c>
      <c r="F11996">
        <v>1</v>
      </c>
      <c r="I11996">
        <v>1</v>
      </c>
      <c r="J11996">
        <v>1</v>
      </c>
      <c r="K11996">
        <v>1</v>
      </c>
      <c r="N11996">
        <v>1</v>
      </c>
      <c r="O11996">
        <v>1</v>
      </c>
      <c r="P11996">
        <v>1</v>
      </c>
      <c r="S11996">
        <v>1</v>
      </c>
      <c r="T11996">
        <v>1</v>
      </c>
      <c r="U11996">
        <v>1</v>
      </c>
    </row>
    <row r="11997" spans="1:21" x14ac:dyDescent="0.25">
      <c r="A11997" t="s">
        <v>702</v>
      </c>
      <c r="B11997">
        <v>5106</v>
      </c>
      <c r="D11997">
        <v>15</v>
      </c>
      <c r="E11997">
        <v>60</v>
      </c>
      <c r="F11997">
        <v>9</v>
      </c>
      <c r="I11997">
        <v>15</v>
      </c>
      <c r="J11997">
        <v>60</v>
      </c>
      <c r="K11997">
        <v>9</v>
      </c>
      <c r="N11997">
        <v>15</v>
      </c>
      <c r="O11997">
        <v>60</v>
      </c>
      <c r="P11997">
        <v>9</v>
      </c>
      <c r="S11997">
        <v>15</v>
      </c>
      <c r="T11997">
        <v>60</v>
      </c>
      <c r="U11997">
        <v>9</v>
      </c>
    </row>
    <row r="11998" spans="1:21" x14ac:dyDescent="0.25">
      <c r="A11998" t="s">
        <v>43</v>
      </c>
      <c r="B11998">
        <v>5106</v>
      </c>
      <c r="D11998">
        <v>80</v>
      </c>
      <c r="E11998">
        <v>35</v>
      </c>
      <c r="I11998">
        <v>80</v>
      </c>
      <c r="J11998">
        <v>35</v>
      </c>
      <c r="N11998">
        <v>80</v>
      </c>
      <c r="O11998">
        <v>0</v>
      </c>
      <c r="P11998">
        <v>0</v>
      </c>
      <c r="S11998">
        <v>80</v>
      </c>
      <c r="T11998">
        <v>0</v>
      </c>
      <c r="U11998">
        <v>0</v>
      </c>
    </row>
    <row r="11999" spans="1:21" x14ac:dyDescent="0.25">
      <c r="A11999" t="s">
        <v>44</v>
      </c>
      <c r="B11999">
        <v>5106</v>
      </c>
      <c r="D11999">
        <v>50</v>
      </c>
      <c r="E11999">
        <v>5</v>
      </c>
      <c r="I11999">
        <v>50</v>
      </c>
      <c r="J11999">
        <v>5</v>
      </c>
      <c r="N11999">
        <v>50</v>
      </c>
      <c r="O11999">
        <v>0</v>
      </c>
      <c r="P11999">
        <v>0</v>
      </c>
      <c r="S11999">
        <v>50</v>
      </c>
      <c r="T11999">
        <v>0</v>
      </c>
      <c r="U11999">
        <v>0</v>
      </c>
    </row>
    <row r="12000" spans="1:21" x14ac:dyDescent="0.25">
      <c r="A12000" t="s">
        <v>47</v>
      </c>
      <c r="B12000">
        <v>5106</v>
      </c>
      <c r="D12000">
        <v>7</v>
      </c>
      <c r="E12000">
        <v>4</v>
      </c>
      <c r="I12000">
        <v>3</v>
      </c>
      <c r="J12000">
        <v>8</v>
      </c>
      <c r="N12000">
        <v>1</v>
      </c>
      <c r="O12000">
        <v>6</v>
      </c>
      <c r="P12000">
        <v>6</v>
      </c>
      <c r="S12000">
        <v>5</v>
      </c>
      <c r="T12000">
        <v>2</v>
      </c>
      <c r="U12000">
        <v>2</v>
      </c>
    </row>
    <row r="12001" spans="1:21" x14ac:dyDescent="0.25">
      <c r="A12001" t="s">
        <v>703</v>
      </c>
      <c r="B12001">
        <v>5106</v>
      </c>
      <c r="D12001">
        <v>0</v>
      </c>
      <c r="E12001">
        <v>0</v>
      </c>
      <c r="I12001">
        <v>0</v>
      </c>
      <c r="J12001">
        <v>0</v>
      </c>
      <c r="N12001">
        <v>0</v>
      </c>
      <c r="O12001">
        <v>0</v>
      </c>
      <c r="P12001">
        <v>0</v>
      </c>
      <c r="S12001">
        <v>0</v>
      </c>
      <c r="T12001">
        <v>0</v>
      </c>
      <c r="U12001">
        <v>0</v>
      </c>
    </row>
    <row r="12002" spans="1:21" x14ac:dyDescent="0.25">
      <c r="A12002" t="s">
        <v>704</v>
      </c>
      <c r="B12002">
        <v>5106</v>
      </c>
      <c r="D12002">
        <v>0</v>
      </c>
      <c r="E12002">
        <v>0</v>
      </c>
      <c r="I12002">
        <v>0</v>
      </c>
      <c r="J12002">
        <v>0</v>
      </c>
      <c r="N12002">
        <v>0</v>
      </c>
      <c r="O12002">
        <v>0</v>
      </c>
      <c r="P12002">
        <v>0</v>
      </c>
      <c r="S12002">
        <v>0</v>
      </c>
      <c r="T12002">
        <v>0</v>
      </c>
      <c r="U12002">
        <v>0</v>
      </c>
    </row>
    <row r="12003" spans="1:21" x14ac:dyDescent="0.25">
      <c r="A12003" t="s">
        <v>705</v>
      </c>
      <c r="B12003">
        <v>5106</v>
      </c>
      <c r="D12003">
        <v>0</v>
      </c>
      <c r="E12003">
        <v>0</v>
      </c>
      <c r="I12003">
        <v>0</v>
      </c>
      <c r="J12003">
        <v>0</v>
      </c>
      <c r="N12003">
        <v>0</v>
      </c>
      <c r="O12003">
        <v>0</v>
      </c>
      <c r="P12003">
        <v>0</v>
      </c>
      <c r="S12003">
        <v>0</v>
      </c>
      <c r="T12003">
        <v>0</v>
      </c>
      <c r="U12003">
        <v>0</v>
      </c>
    </row>
    <row r="12004" spans="1:21" x14ac:dyDescent="0.25">
      <c r="A12004" t="s">
        <v>706</v>
      </c>
      <c r="B12004">
        <v>5106</v>
      </c>
      <c r="D12004">
        <v>0</v>
      </c>
      <c r="E12004">
        <v>0</v>
      </c>
      <c r="I12004">
        <v>0</v>
      </c>
      <c r="J12004">
        <v>0</v>
      </c>
      <c r="N12004">
        <v>0</v>
      </c>
      <c r="O12004">
        <v>0</v>
      </c>
      <c r="P12004">
        <v>0</v>
      </c>
      <c r="S12004">
        <v>0</v>
      </c>
      <c r="T12004">
        <v>0</v>
      </c>
      <c r="U12004">
        <v>0</v>
      </c>
    </row>
    <row r="12005" spans="1:21" x14ac:dyDescent="0.25">
      <c r="A12005" t="s">
        <v>707</v>
      </c>
      <c r="B12005">
        <v>5106</v>
      </c>
      <c r="D12005">
        <v>2</v>
      </c>
      <c r="E12005">
        <v>1</v>
      </c>
      <c r="I12005">
        <v>2</v>
      </c>
      <c r="J12005">
        <v>1</v>
      </c>
      <c r="N12005">
        <v>2</v>
      </c>
      <c r="O12005">
        <v>0</v>
      </c>
      <c r="P12005">
        <v>0</v>
      </c>
      <c r="S12005">
        <v>2</v>
      </c>
      <c r="T12005">
        <v>0</v>
      </c>
      <c r="U12005">
        <v>0</v>
      </c>
    </row>
    <row r="12006" spans="1:21" x14ac:dyDescent="0.25">
      <c r="A12006" t="s">
        <v>708</v>
      </c>
      <c r="B12006">
        <v>5106</v>
      </c>
      <c r="D12006">
        <v>5</v>
      </c>
      <c r="E12006">
        <v>5</v>
      </c>
      <c r="I12006">
        <v>5</v>
      </c>
      <c r="J12006">
        <v>5</v>
      </c>
      <c r="N12006">
        <v>5</v>
      </c>
      <c r="S12006">
        <v>5</v>
      </c>
    </row>
    <row r="12007" spans="1:21" x14ac:dyDescent="0.25">
      <c r="A12007" t="s">
        <v>709</v>
      </c>
      <c r="B12007">
        <v>5106</v>
      </c>
      <c r="D12007">
        <v>40</v>
      </c>
      <c r="E12007">
        <v>30</v>
      </c>
      <c r="I12007">
        <v>40</v>
      </c>
      <c r="J12007">
        <v>30</v>
      </c>
      <c r="N12007">
        <v>40</v>
      </c>
      <c r="S12007">
        <v>40</v>
      </c>
    </row>
    <row r="12008" spans="1:21" x14ac:dyDescent="0.25">
      <c r="A12008" t="s">
        <v>710</v>
      </c>
      <c r="B12008">
        <v>5106</v>
      </c>
      <c r="D12008">
        <v>1</v>
      </c>
      <c r="E12008">
        <v>3</v>
      </c>
      <c r="I12008">
        <v>1</v>
      </c>
      <c r="J12008">
        <v>3</v>
      </c>
      <c r="N12008">
        <v>1</v>
      </c>
      <c r="S12008">
        <v>1</v>
      </c>
    </row>
    <row r="12009" spans="1:21" x14ac:dyDescent="0.25">
      <c r="A12009" t="s">
        <v>711</v>
      </c>
      <c r="B12009">
        <v>5106</v>
      </c>
      <c r="D12009">
        <v>0</v>
      </c>
      <c r="E12009">
        <v>0</v>
      </c>
      <c r="I12009">
        <v>0</v>
      </c>
      <c r="J12009">
        <v>0</v>
      </c>
      <c r="N12009">
        <v>0</v>
      </c>
      <c r="S12009">
        <v>0</v>
      </c>
    </row>
    <row r="12010" spans="1:21" x14ac:dyDescent="0.25">
      <c r="A12010" t="s">
        <v>712</v>
      </c>
      <c r="B12010">
        <v>5106</v>
      </c>
      <c r="D12010">
        <v>0</v>
      </c>
      <c r="E12010">
        <v>0</v>
      </c>
      <c r="I12010">
        <v>0</v>
      </c>
      <c r="J12010">
        <v>0</v>
      </c>
      <c r="N12010">
        <v>0</v>
      </c>
      <c r="S12010">
        <v>0</v>
      </c>
    </row>
    <row r="12011" spans="1:21" x14ac:dyDescent="0.25">
      <c r="A12011" t="s">
        <v>713</v>
      </c>
      <c r="B12011">
        <v>5106</v>
      </c>
      <c r="D12011">
        <v>0</v>
      </c>
      <c r="E12011">
        <v>0</v>
      </c>
      <c r="I12011">
        <v>0</v>
      </c>
      <c r="J12011">
        <v>0</v>
      </c>
      <c r="N12011">
        <v>0</v>
      </c>
      <c r="S12011">
        <v>0</v>
      </c>
    </row>
    <row r="12012" spans="1:21" x14ac:dyDescent="0.25">
      <c r="A12012" t="s">
        <v>714</v>
      </c>
      <c r="B12012">
        <v>5106</v>
      </c>
      <c r="D12012">
        <v>50</v>
      </c>
      <c r="I12012">
        <v>50</v>
      </c>
      <c r="N12012">
        <v>50</v>
      </c>
      <c r="S12012">
        <v>50</v>
      </c>
    </row>
    <row r="12013" spans="1:21" x14ac:dyDescent="0.25">
      <c r="A12013" t="s">
        <v>715</v>
      </c>
      <c r="B12013">
        <v>5106</v>
      </c>
      <c r="D12013">
        <v>30</v>
      </c>
      <c r="I12013">
        <v>30</v>
      </c>
      <c r="N12013">
        <v>30</v>
      </c>
      <c r="S12013">
        <v>30</v>
      </c>
    </row>
    <row r="12014" spans="1:21" x14ac:dyDescent="0.25">
      <c r="A12014" t="s">
        <v>716</v>
      </c>
      <c r="B12014">
        <v>5106</v>
      </c>
      <c r="D12014">
        <v>3</v>
      </c>
      <c r="I12014">
        <v>3</v>
      </c>
      <c r="N12014">
        <v>3</v>
      </c>
      <c r="S12014">
        <v>3</v>
      </c>
    </row>
    <row r="12015" spans="1:21" x14ac:dyDescent="0.25">
      <c r="A12015" t="s">
        <v>717</v>
      </c>
      <c r="B12015">
        <v>5106</v>
      </c>
      <c r="D12015">
        <v>0</v>
      </c>
      <c r="I12015">
        <v>0</v>
      </c>
      <c r="N12015">
        <v>0</v>
      </c>
      <c r="S12015">
        <v>0</v>
      </c>
    </row>
    <row r="12016" spans="1:21" x14ac:dyDescent="0.25">
      <c r="A12016" t="s">
        <v>718</v>
      </c>
      <c r="B12016">
        <v>5106</v>
      </c>
      <c r="E12016">
        <v>0</v>
      </c>
      <c r="J12016">
        <v>0</v>
      </c>
      <c r="O12016">
        <v>0</v>
      </c>
      <c r="T12016">
        <v>0</v>
      </c>
    </row>
    <row r="12017" spans="1:21" x14ac:dyDescent="0.25">
      <c r="A12017" t="s">
        <v>405</v>
      </c>
      <c r="B12017">
        <v>5106</v>
      </c>
      <c r="E12017">
        <v>0</v>
      </c>
    </row>
    <row r="12018" spans="1:21" x14ac:dyDescent="0.25">
      <c r="A12018" t="s">
        <v>719</v>
      </c>
      <c r="B12018">
        <v>5106</v>
      </c>
      <c r="D12018">
        <v>109</v>
      </c>
      <c r="E12018">
        <v>218</v>
      </c>
      <c r="F12018">
        <v>0</v>
      </c>
      <c r="I12018">
        <v>109</v>
      </c>
      <c r="J12018">
        <v>218</v>
      </c>
      <c r="K12018">
        <v>0</v>
      </c>
      <c r="N12018">
        <v>109</v>
      </c>
      <c r="O12018">
        <v>543</v>
      </c>
      <c r="P12018">
        <v>109</v>
      </c>
      <c r="S12018">
        <v>109</v>
      </c>
      <c r="T12018">
        <v>543</v>
      </c>
      <c r="U12018">
        <v>109</v>
      </c>
    </row>
    <row r="12019" spans="1:21" x14ac:dyDescent="0.25">
      <c r="A12019" t="s">
        <v>34</v>
      </c>
      <c r="B12019">
        <v>5112</v>
      </c>
      <c r="D12019">
        <v>5087</v>
      </c>
      <c r="E12019">
        <v>5087</v>
      </c>
      <c r="F12019">
        <v>5087</v>
      </c>
      <c r="I12019">
        <v>162</v>
      </c>
      <c r="J12019">
        <v>162</v>
      </c>
      <c r="K12019">
        <v>162</v>
      </c>
      <c r="N12019">
        <v>5119</v>
      </c>
      <c r="O12019">
        <v>5119</v>
      </c>
      <c r="P12019">
        <v>5119</v>
      </c>
      <c r="S12019">
        <v>5106</v>
      </c>
      <c r="T12019">
        <v>5106</v>
      </c>
      <c r="U12019">
        <v>5106</v>
      </c>
    </row>
    <row r="12020" spans="1:21" x14ac:dyDescent="0.25">
      <c r="A12020" t="s">
        <v>35</v>
      </c>
      <c r="B12020">
        <v>5112</v>
      </c>
      <c r="D12020">
        <v>5119</v>
      </c>
      <c r="E12020">
        <v>162</v>
      </c>
      <c r="F12020">
        <v>5106</v>
      </c>
      <c r="I12020">
        <v>5106</v>
      </c>
      <c r="J12020">
        <v>5087</v>
      </c>
      <c r="K12020">
        <v>5119</v>
      </c>
      <c r="N12020">
        <v>162</v>
      </c>
      <c r="O12020">
        <v>5106</v>
      </c>
      <c r="P12020">
        <v>5087</v>
      </c>
      <c r="S12020">
        <v>5087</v>
      </c>
      <c r="T12020">
        <v>5119</v>
      </c>
      <c r="U12020">
        <v>162</v>
      </c>
    </row>
    <row r="12021" spans="1:21" x14ac:dyDescent="0.25">
      <c r="A12021" t="s">
        <v>36</v>
      </c>
      <c r="B12021">
        <v>5112</v>
      </c>
      <c r="D12021">
        <v>3</v>
      </c>
      <c r="E12021">
        <v>1</v>
      </c>
      <c r="F12021">
        <v>1</v>
      </c>
      <c r="I12021">
        <v>1</v>
      </c>
      <c r="J12021">
        <v>2</v>
      </c>
      <c r="K12021">
        <v>0</v>
      </c>
      <c r="N12021">
        <v>2</v>
      </c>
      <c r="O12021">
        <v>3</v>
      </c>
      <c r="P12021">
        <v>2</v>
      </c>
      <c r="S12021">
        <v>2</v>
      </c>
      <c r="T12021">
        <v>3</v>
      </c>
      <c r="U12021">
        <v>1</v>
      </c>
    </row>
    <row r="12022" spans="1:21" x14ac:dyDescent="0.25">
      <c r="A12022" t="s">
        <v>37</v>
      </c>
      <c r="B12022">
        <v>5112</v>
      </c>
      <c r="D12022">
        <v>0</v>
      </c>
      <c r="E12022">
        <v>2</v>
      </c>
      <c r="I12022">
        <v>0</v>
      </c>
      <c r="J12022">
        <v>2</v>
      </c>
      <c r="N12022">
        <v>0</v>
      </c>
      <c r="O12022">
        <v>0</v>
      </c>
      <c r="S12022">
        <v>0</v>
      </c>
      <c r="T12022">
        <v>0</v>
      </c>
    </row>
    <row r="12023" spans="1:21" x14ac:dyDescent="0.25">
      <c r="A12023" t="s">
        <v>38</v>
      </c>
      <c r="B12023">
        <v>5112</v>
      </c>
      <c r="D12023">
        <v>12</v>
      </c>
      <c r="E12023">
        <v>12</v>
      </c>
      <c r="F12023">
        <v>12</v>
      </c>
      <c r="I12023">
        <v>12</v>
      </c>
      <c r="J12023">
        <v>12</v>
      </c>
      <c r="K12023">
        <v>12</v>
      </c>
      <c r="N12023">
        <v>12</v>
      </c>
      <c r="O12023">
        <v>12</v>
      </c>
      <c r="P12023">
        <v>12</v>
      </c>
      <c r="S12023">
        <v>12</v>
      </c>
      <c r="T12023">
        <v>12</v>
      </c>
      <c r="U12023">
        <v>12</v>
      </c>
    </row>
    <row r="12024" spans="1:21" x14ac:dyDescent="0.25">
      <c r="A12024" t="s">
        <v>39</v>
      </c>
      <c r="B12024">
        <v>5112</v>
      </c>
      <c r="D12024">
        <v>525</v>
      </c>
      <c r="F12024">
        <v>275</v>
      </c>
      <c r="N12024">
        <v>365</v>
      </c>
      <c r="P12024">
        <v>325</v>
      </c>
      <c r="S12024">
        <v>400</v>
      </c>
      <c r="U12024">
        <v>225</v>
      </c>
    </row>
    <row r="12025" spans="1:21" x14ac:dyDescent="0.25">
      <c r="A12025" t="s">
        <v>694</v>
      </c>
      <c r="B12025">
        <v>5112</v>
      </c>
      <c r="D12025">
        <v>25</v>
      </c>
      <c r="F12025">
        <v>25</v>
      </c>
      <c r="N12025">
        <v>25</v>
      </c>
      <c r="P12025">
        <v>25</v>
      </c>
      <c r="S12025">
        <v>25</v>
      </c>
      <c r="U12025">
        <v>25</v>
      </c>
    </row>
    <row r="12026" spans="1:21" x14ac:dyDescent="0.25">
      <c r="A12026" t="s">
        <v>40</v>
      </c>
      <c r="B12026">
        <v>5112</v>
      </c>
      <c r="D12026">
        <v>2</v>
      </c>
      <c r="F12026">
        <v>1</v>
      </c>
      <c r="N12026">
        <v>2</v>
      </c>
      <c r="P12026">
        <v>1</v>
      </c>
      <c r="S12026">
        <v>2</v>
      </c>
      <c r="U12026">
        <v>1</v>
      </c>
    </row>
    <row r="12027" spans="1:21" x14ac:dyDescent="0.25">
      <c r="A12027" t="s">
        <v>41</v>
      </c>
      <c r="B12027">
        <v>5112</v>
      </c>
    </row>
    <row r="12028" spans="1:21" x14ac:dyDescent="0.25">
      <c r="A12028" t="s">
        <v>42</v>
      </c>
      <c r="B12028">
        <v>5112</v>
      </c>
      <c r="E12028">
        <v>30</v>
      </c>
      <c r="J12028">
        <v>30</v>
      </c>
      <c r="O12028">
        <v>40</v>
      </c>
      <c r="T12028">
        <v>40</v>
      </c>
    </row>
    <row r="12029" spans="1:21" x14ac:dyDescent="0.25">
      <c r="A12029" t="s">
        <v>45</v>
      </c>
      <c r="B12029">
        <v>5112</v>
      </c>
      <c r="D12029">
        <v>7</v>
      </c>
      <c r="E12029">
        <v>4</v>
      </c>
      <c r="I12029">
        <v>3</v>
      </c>
      <c r="J12029">
        <v>8</v>
      </c>
      <c r="N12029">
        <v>1</v>
      </c>
      <c r="O12029">
        <v>6</v>
      </c>
      <c r="S12029">
        <v>5</v>
      </c>
      <c r="T12029">
        <v>2</v>
      </c>
    </row>
    <row r="12030" spans="1:21" x14ac:dyDescent="0.25">
      <c r="A12030" t="s">
        <v>46</v>
      </c>
      <c r="B12030">
        <v>5112</v>
      </c>
      <c r="F12030">
        <v>4</v>
      </c>
      <c r="P12030">
        <v>6</v>
      </c>
      <c r="U12030">
        <v>2</v>
      </c>
    </row>
    <row r="12031" spans="1:21" x14ac:dyDescent="0.25">
      <c r="A12031" t="s">
        <v>49</v>
      </c>
      <c r="B12031">
        <v>5112</v>
      </c>
      <c r="D12031">
        <v>5</v>
      </c>
      <c r="E12031">
        <v>5</v>
      </c>
      <c r="F12031">
        <v>5</v>
      </c>
      <c r="I12031">
        <v>5</v>
      </c>
      <c r="J12031">
        <v>7</v>
      </c>
      <c r="K12031">
        <v>4</v>
      </c>
      <c r="N12031">
        <v>5</v>
      </c>
      <c r="O12031">
        <v>4</v>
      </c>
      <c r="P12031">
        <v>4</v>
      </c>
      <c r="S12031">
        <v>5</v>
      </c>
      <c r="T12031">
        <v>4</v>
      </c>
      <c r="U12031">
        <v>4</v>
      </c>
    </row>
    <row r="12032" spans="1:21" x14ac:dyDescent="0.25">
      <c r="A12032" t="s">
        <v>695</v>
      </c>
      <c r="B12032">
        <v>5112</v>
      </c>
      <c r="D12032">
        <v>0</v>
      </c>
      <c r="E12032">
        <v>-2</v>
      </c>
      <c r="F12032">
        <v>-2</v>
      </c>
      <c r="I12032">
        <v>0</v>
      </c>
      <c r="J12032">
        <v>0</v>
      </c>
      <c r="K12032">
        <v>0</v>
      </c>
      <c r="N12032">
        <v>0</v>
      </c>
      <c r="O12032">
        <v>-2</v>
      </c>
      <c r="P12032">
        <v>-2</v>
      </c>
      <c r="S12032">
        <v>0</v>
      </c>
      <c r="T12032">
        <v>-2</v>
      </c>
      <c r="U12032">
        <v>-2</v>
      </c>
    </row>
    <row r="12033" spans="1:21" x14ac:dyDescent="0.25">
      <c r="A12033" t="s">
        <v>48</v>
      </c>
      <c r="B12033">
        <v>5112</v>
      </c>
      <c r="D12033">
        <v>1900</v>
      </c>
      <c r="E12033">
        <v>1900</v>
      </c>
      <c r="F12033">
        <v>1900</v>
      </c>
      <c r="I12033">
        <v>1900</v>
      </c>
      <c r="J12033">
        <v>1900</v>
      </c>
      <c r="K12033">
        <v>1900</v>
      </c>
      <c r="N12033">
        <v>1900</v>
      </c>
      <c r="O12033">
        <v>1900</v>
      </c>
      <c r="P12033">
        <v>1900</v>
      </c>
      <c r="S12033">
        <v>1900</v>
      </c>
      <c r="T12033">
        <v>1900</v>
      </c>
      <c r="U12033">
        <v>1900</v>
      </c>
    </row>
    <row r="12034" spans="1:21" x14ac:dyDescent="0.25">
      <c r="A12034" t="s">
        <v>696</v>
      </c>
      <c r="B12034">
        <v>5112</v>
      </c>
      <c r="D12034">
        <v>4990</v>
      </c>
      <c r="E12034">
        <v>1745</v>
      </c>
      <c r="F12034">
        <v>1504</v>
      </c>
      <c r="I12034">
        <v>1863</v>
      </c>
      <c r="J12034">
        <v>3008</v>
      </c>
      <c r="K12034">
        <v>0</v>
      </c>
      <c r="N12034">
        <v>3433</v>
      </c>
      <c r="O12034">
        <v>5085</v>
      </c>
      <c r="P12034">
        <v>2787</v>
      </c>
      <c r="S12034">
        <v>3433</v>
      </c>
      <c r="T12034">
        <v>5085</v>
      </c>
      <c r="U12034">
        <v>1583</v>
      </c>
    </row>
    <row r="12035" spans="1:21" x14ac:dyDescent="0.25">
      <c r="A12035" t="s">
        <v>50</v>
      </c>
      <c r="B12035">
        <v>5112</v>
      </c>
      <c r="D12035">
        <v>4990</v>
      </c>
      <c r="E12035">
        <v>1745</v>
      </c>
      <c r="F12035">
        <v>1504</v>
      </c>
      <c r="I12035">
        <v>1863</v>
      </c>
      <c r="J12035">
        <v>3008</v>
      </c>
      <c r="K12035">
        <v>0</v>
      </c>
      <c r="N12035">
        <v>3433</v>
      </c>
      <c r="O12035">
        <v>5085</v>
      </c>
      <c r="P12035">
        <v>2787</v>
      </c>
      <c r="S12035">
        <v>3433</v>
      </c>
      <c r="T12035">
        <v>5085</v>
      </c>
      <c r="U12035">
        <v>1583</v>
      </c>
    </row>
    <row r="12036" spans="1:21" x14ac:dyDescent="0.25">
      <c r="A12036" t="s">
        <v>697</v>
      </c>
      <c r="B12036">
        <v>5112</v>
      </c>
      <c r="D12036">
        <v>1</v>
      </c>
      <c r="E12036">
        <v>1</v>
      </c>
      <c r="F12036">
        <v>1</v>
      </c>
      <c r="I12036">
        <v>1</v>
      </c>
      <c r="J12036">
        <v>1</v>
      </c>
      <c r="K12036">
        <v>1</v>
      </c>
      <c r="N12036">
        <v>1</v>
      </c>
      <c r="O12036">
        <v>1</v>
      </c>
      <c r="P12036">
        <v>1</v>
      </c>
      <c r="S12036">
        <v>1</v>
      </c>
      <c r="T12036">
        <v>1</v>
      </c>
      <c r="U12036">
        <v>1</v>
      </c>
    </row>
    <row r="12037" spans="1:21" x14ac:dyDescent="0.25">
      <c r="A12037" t="s">
        <v>51</v>
      </c>
      <c r="B12037">
        <v>5112</v>
      </c>
      <c r="D12037">
        <v>0</v>
      </c>
      <c r="E12037">
        <v>4</v>
      </c>
      <c r="F12037">
        <v>173</v>
      </c>
      <c r="I12037">
        <v>0</v>
      </c>
      <c r="J12037">
        <v>619</v>
      </c>
      <c r="K12037">
        <v>0</v>
      </c>
      <c r="N12037">
        <v>0</v>
      </c>
      <c r="O12037">
        <v>0</v>
      </c>
      <c r="P12037">
        <v>127</v>
      </c>
      <c r="S12037">
        <v>0</v>
      </c>
      <c r="T12037">
        <v>0</v>
      </c>
      <c r="U12037">
        <v>136</v>
      </c>
    </row>
    <row r="12038" spans="1:21" x14ac:dyDescent="0.25">
      <c r="A12038" t="s">
        <v>53</v>
      </c>
      <c r="B12038">
        <v>5112</v>
      </c>
      <c r="D12038">
        <v>100</v>
      </c>
      <c r="E12038">
        <v>100</v>
      </c>
      <c r="F12038">
        <v>100</v>
      </c>
      <c r="I12038">
        <v>0</v>
      </c>
      <c r="J12038">
        <v>0</v>
      </c>
      <c r="K12038">
        <v>100</v>
      </c>
      <c r="N12038">
        <v>100</v>
      </c>
      <c r="O12038">
        <v>500</v>
      </c>
      <c r="P12038">
        <v>100</v>
      </c>
      <c r="S12038">
        <v>100</v>
      </c>
      <c r="T12038">
        <v>500</v>
      </c>
      <c r="U12038">
        <v>100</v>
      </c>
    </row>
    <row r="12039" spans="1:21" x14ac:dyDescent="0.25">
      <c r="A12039" t="s">
        <v>54</v>
      </c>
      <c r="B12039">
        <v>5112</v>
      </c>
      <c r="D12039">
        <v>0</v>
      </c>
      <c r="E12039">
        <v>0</v>
      </c>
      <c r="F12039">
        <v>0</v>
      </c>
      <c r="I12039">
        <v>0</v>
      </c>
      <c r="J12039">
        <v>0</v>
      </c>
      <c r="K12039">
        <v>0</v>
      </c>
      <c r="N12039">
        <v>0</v>
      </c>
      <c r="O12039">
        <v>0</v>
      </c>
      <c r="P12039">
        <v>0</v>
      </c>
      <c r="S12039">
        <v>0</v>
      </c>
      <c r="T12039">
        <v>0</v>
      </c>
      <c r="U12039">
        <v>0</v>
      </c>
    </row>
    <row r="12040" spans="1:21" x14ac:dyDescent="0.25">
      <c r="A12040" t="s">
        <v>55</v>
      </c>
      <c r="B12040">
        <v>5112</v>
      </c>
      <c r="D12040">
        <v>0</v>
      </c>
      <c r="E12040">
        <v>0</v>
      </c>
      <c r="F12040">
        <v>0</v>
      </c>
      <c r="I12040">
        <v>0</v>
      </c>
      <c r="J12040">
        <v>0</v>
      </c>
      <c r="K12040">
        <v>0</v>
      </c>
      <c r="N12040">
        <v>0</v>
      </c>
      <c r="O12040">
        <v>0</v>
      </c>
      <c r="P12040">
        <v>0</v>
      </c>
      <c r="S12040">
        <v>0</v>
      </c>
      <c r="T12040">
        <v>0</v>
      </c>
      <c r="U12040">
        <v>0</v>
      </c>
    </row>
    <row r="12041" spans="1:21" x14ac:dyDescent="0.25">
      <c r="A12041" t="s">
        <v>56</v>
      </c>
      <c r="B12041">
        <v>5112</v>
      </c>
      <c r="D12041">
        <v>0.92</v>
      </c>
      <c r="E12041">
        <v>0.92</v>
      </c>
      <c r="F12041">
        <v>0.92</v>
      </c>
      <c r="I12041">
        <v>0.92</v>
      </c>
      <c r="J12041">
        <v>0.92</v>
      </c>
      <c r="K12041">
        <v>0.92</v>
      </c>
      <c r="N12041">
        <v>0.92</v>
      </c>
      <c r="O12041">
        <v>0.92</v>
      </c>
      <c r="P12041">
        <v>0.92</v>
      </c>
      <c r="S12041">
        <v>0.92</v>
      </c>
      <c r="T12041">
        <v>0.92</v>
      </c>
      <c r="U12041">
        <v>0.92</v>
      </c>
    </row>
    <row r="12042" spans="1:21" x14ac:dyDescent="0.25">
      <c r="A12042" t="s">
        <v>57</v>
      </c>
      <c r="B12042">
        <v>5112</v>
      </c>
      <c r="D12042">
        <v>100</v>
      </c>
      <c r="E12042">
        <v>100</v>
      </c>
      <c r="F12042">
        <v>100</v>
      </c>
      <c r="I12042">
        <v>100</v>
      </c>
      <c r="J12042">
        <v>100</v>
      </c>
      <c r="K12042">
        <v>100</v>
      </c>
      <c r="N12042">
        <v>100</v>
      </c>
      <c r="O12042">
        <v>100</v>
      </c>
      <c r="P12042">
        <v>100</v>
      </c>
      <c r="S12042">
        <v>100</v>
      </c>
      <c r="T12042">
        <v>100</v>
      </c>
      <c r="U12042">
        <v>100</v>
      </c>
    </row>
    <row r="12043" spans="1:21" x14ac:dyDescent="0.25">
      <c r="A12043" t="s">
        <v>58</v>
      </c>
      <c r="B12043">
        <v>5112</v>
      </c>
      <c r="D12043">
        <v>2</v>
      </c>
      <c r="E12043">
        <v>2</v>
      </c>
      <c r="F12043">
        <v>2</v>
      </c>
      <c r="I12043">
        <v>2</v>
      </c>
      <c r="J12043">
        <v>2</v>
      </c>
      <c r="K12043">
        <v>2</v>
      </c>
      <c r="N12043">
        <v>2</v>
      </c>
      <c r="O12043">
        <v>2</v>
      </c>
      <c r="P12043">
        <v>2</v>
      </c>
      <c r="S12043">
        <v>2</v>
      </c>
      <c r="T12043">
        <v>2</v>
      </c>
      <c r="U12043">
        <v>2</v>
      </c>
    </row>
    <row r="12044" spans="1:21" x14ac:dyDescent="0.25">
      <c r="A12044" t="s">
        <v>59</v>
      </c>
      <c r="B12044">
        <v>5112</v>
      </c>
      <c r="D12044">
        <v>0</v>
      </c>
      <c r="E12044">
        <v>0</v>
      </c>
      <c r="F12044">
        <v>0</v>
      </c>
      <c r="I12044">
        <v>0</v>
      </c>
      <c r="J12044">
        <v>0</v>
      </c>
      <c r="K12044">
        <v>0</v>
      </c>
      <c r="N12044">
        <v>0</v>
      </c>
      <c r="O12044">
        <v>0</v>
      </c>
      <c r="P12044">
        <v>0</v>
      </c>
      <c r="S12044">
        <v>0</v>
      </c>
      <c r="T12044">
        <v>0</v>
      </c>
      <c r="U12044">
        <v>0</v>
      </c>
    </row>
    <row r="12045" spans="1:21" x14ac:dyDescent="0.25">
      <c r="A12045" t="s">
        <v>698</v>
      </c>
      <c r="B12045">
        <v>5112</v>
      </c>
      <c r="E12045">
        <v>0</v>
      </c>
      <c r="J12045">
        <v>0</v>
      </c>
      <c r="O12045">
        <v>0</v>
      </c>
      <c r="T12045">
        <v>0</v>
      </c>
    </row>
    <row r="12046" spans="1:21" x14ac:dyDescent="0.25">
      <c r="A12046" t="s">
        <v>677</v>
      </c>
      <c r="B12046">
        <v>5112</v>
      </c>
      <c r="E12046">
        <v>969</v>
      </c>
      <c r="J12046">
        <v>808</v>
      </c>
      <c r="O12046">
        <v>1665</v>
      </c>
      <c r="T12046">
        <v>1420</v>
      </c>
    </row>
    <row r="12047" spans="1:21" x14ac:dyDescent="0.25">
      <c r="A12047" t="s">
        <v>78</v>
      </c>
      <c r="B12047">
        <v>5112</v>
      </c>
      <c r="E12047">
        <v>22</v>
      </c>
      <c r="J12047">
        <v>18.399999999999999</v>
      </c>
      <c r="O12047">
        <v>28.4</v>
      </c>
      <c r="T12047">
        <v>24.2</v>
      </c>
    </row>
    <row r="12048" spans="1:21" x14ac:dyDescent="0.25">
      <c r="A12048" t="s">
        <v>699</v>
      </c>
      <c r="B12048">
        <v>5112</v>
      </c>
      <c r="F12048">
        <v>0</v>
      </c>
      <c r="K12048">
        <v>0</v>
      </c>
      <c r="P12048">
        <v>0</v>
      </c>
      <c r="U12048">
        <v>0</v>
      </c>
    </row>
    <row r="12049" spans="1:21" x14ac:dyDescent="0.25">
      <c r="A12049" t="s">
        <v>700</v>
      </c>
      <c r="B12049">
        <v>5112</v>
      </c>
      <c r="D12049">
        <v>0</v>
      </c>
      <c r="E12049">
        <v>0</v>
      </c>
      <c r="F12049">
        <v>1</v>
      </c>
      <c r="I12049">
        <v>0</v>
      </c>
      <c r="J12049">
        <v>0</v>
      </c>
      <c r="K12049">
        <v>1</v>
      </c>
      <c r="N12049">
        <v>0</v>
      </c>
      <c r="O12049">
        <v>0</v>
      </c>
      <c r="P12049">
        <v>1</v>
      </c>
      <c r="S12049">
        <v>0</v>
      </c>
      <c r="T12049">
        <v>0</v>
      </c>
      <c r="U12049">
        <v>1</v>
      </c>
    </row>
    <row r="12050" spans="1:21" x14ac:dyDescent="0.25">
      <c r="A12050" t="s">
        <v>701</v>
      </c>
      <c r="B12050">
        <v>5112</v>
      </c>
      <c r="D12050">
        <v>0</v>
      </c>
      <c r="E12050">
        <v>0</v>
      </c>
      <c r="F12050">
        <v>0</v>
      </c>
      <c r="I12050">
        <v>0</v>
      </c>
      <c r="J12050">
        <v>0</v>
      </c>
      <c r="K12050">
        <v>0</v>
      </c>
      <c r="N12050">
        <v>0</v>
      </c>
      <c r="O12050">
        <v>0</v>
      </c>
      <c r="P12050">
        <v>0</v>
      </c>
      <c r="S12050">
        <v>0</v>
      </c>
      <c r="T12050">
        <v>0</v>
      </c>
      <c r="U12050">
        <v>0</v>
      </c>
    </row>
    <row r="12051" spans="1:21" x14ac:dyDescent="0.25">
      <c r="A12051" t="s">
        <v>52</v>
      </c>
      <c r="B12051">
        <v>5112</v>
      </c>
      <c r="D12051">
        <v>1</v>
      </c>
      <c r="E12051">
        <v>1</v>
      </c>
      <c r="F12051">
        <v>1</v>
      </c>
      <c r="I12051">
        <v>1</v>
      </c>
      <c r="J12051">
        <v>1</v>
      </c>
      <c r="K12051">
        <v>1</v>
      </c>
      <c r="N12051">
        <v>1</v>
      </c>
      <c r="O12051">
        <v>1</v>
      </c>
      <c r="P12051">
        <v>1</v>
      </c>
      <c r="S12051">
        <v>1</v>
      </c>
      <c r="T12051">
        <v>1</v>
      </c>
      <c r="U12051">
        <v>1</v>
      </c>
    </row>
    <row r="12052" spans="1:21" x14ac:dyDescent="0.25">
      <c r="A12052" t="s">
        <v>702</v>
      </c>
      <c r="B12052">
        <v>5112</v>
      </c>
      <c r="D12052">
        <v>15</v>
      </c>
      <c r="E12052">
        <v>60</v>
      </c>
      <c r="F12052">
        <v>9</v>
      </c>
      <c r="I12052">
        <v>15</v>
      </c>
      <c r="J12052">
        <v>60</v>
      </c>
      <c r="K12052">
        <v>9</v>
      </c>
      <c r="N12052">
        <v>15</v>
      </c>
      <c r="O12052">
        <v>60</v>
      </c>
      <c r="P12052">
        <v>9</v>
      </c>
      <c r="S12052">
        <v>15</v>
      </c>
      <c r="T12052">
        <v>60</v>
      </c>
      <c r="U12052">
        <v>9</v>
      </c>
    </row>
    <row r="12053" spans="1:21" x14ac:dyDescent="0.25">
      <c r="A12053" t="s">
        <v>43</v>
      </c>
      <c r="B12053">
        <v>5112</v>
      </c>
      <c r="D12053">
        <v>50</v>
      </c>
      <c r="E12053">
        <v>50</v>
      </c>
      <c r="F12053">
        <v>50</v>
      </c>
      <c r="I12053">
        <v>50</v>
      </c>
      <c r="J12053">
        <v>50</v>
      </c>
      <c r="N12053">
        <v>50</v>
      </c>
      <c r="O12053">
        <v>50</v>
      </c>
      <c r="P12053">
        <v>50</v>
      </c>
      <c r="S12053">
        <v>50</v>
      </c>
      <c r="T12053">
        <v>50</v>
      </c>
      <c r="U12053">
        <v>50</v>
      </c>
    </row>
    <row r="12054" spans="1:21" x14ac:dyDescent="0.25">
      <c r="A12054" t="s">
        <v>44</v>
      </c>
      <c r="B12054">
        <v>5112</v>
      </c>
      <c r="D12054">
        <v>0</v>
      </c>
      <c r="E12054">
        <v>0</v>
      </c>
      <c r="F12054">
        <v>0</v>
      </c>
      <c r="I12054">
        <v>0</v>
      </c>
      <c r="J12054">
        <v>0</v>
      </c>
      <c r="N12054">
        <v>0</v>
      </c>
      <c r="O12054">
        <v>0</v>
      </c>
      <c r="P12054">
        <v>0</v>
      </c>
      <c r="S12054">
        <v>0</v>
      </c>
      <c r="T12054">
        <v>0</v>
      </c>
      <c r="U12054">
        <v>0</v>
      </c>
    </row>
    <row r="12055" spans="1:21" x14ac:dyDescent="0.25">
      <c r="A12055" t="s">
        <v>47</v>
      </c>
      <c r="B12055">
        <v>5112</v>
      </c>
      <c r="D12055">
        <v>7</v>
      </c>
      <c r="E12055">
        <v>4</v>
      </c>
      <c r="F12055">
        <v>4</v>
      </c>
      <c r="I12055">
        <v>3</v>
      </c>
      <c r="J12055">
        <v>8</v>
      </c>
      <c r="N12055">
        <v>1</v>
      </c>
      <c r="O12055">
        <v>6</v>
      </c>
      <c r="P12055">
        <v>6</v>
      </c>
      <c r="S12055">
        <v>5</v>
      </c>
      <c r="T12055">
        <v>2</v>
      </c>
      <c r="U12055">
        <v>2</v>
      </c>
    </row>
    <row r="12056" spans="1:21" x14ac:dyDescent="0.25">
      <c r="A12056" t="s">
        <v>703</v>
      </c>
      <c r="B12056">
        <v>5112</v>
      </c>
      <c r="D12056">
        <v>0</v>
      </c>
      <c r="E12056">
        <v>0</v>
      </c>
      <c r="F12056">
        <v>0</v>
      </c>
      <c r="I12056">
        <v>0</v>
      </c>
      <c r="J12056">
        <v>0</v>
      </c>
      <c r="N12056">
        <v>0</v>
      </c>
      <c r="O12056">
        <v>0</v>
      </c>
      <c r="P12056">
        <v>0</v>
      </c>
      <c r="S12056">
        <v>0</v>
      </c>
      <c r="T12056">
        <v>0</v>
      </c>
      <c r="U12056">
        <v>0</v>
      </c>
    </row>
    <row r="12057" spans="1:21" x14ac:dyDescent="0.25">
      <c r="A12057" t="s">
        <v>704</v>
      </c>
      <c r="B12057">
        <v>5112</v>
      </c>
      <c r="D12057">
        <v>0</v>
      </c>
      <c r="E12057">
        <v>0</v>
      </c>
      <c r="F12057">
        <v>0</v>
      </c>
      <c r="I12057">
        <v>0</v>
      </c>
      <c r="J12057">
        <v>0</v>
      </c>
      <c r="N12057">
        <v>0</v>
      </c>
      <c r="O12057">
        <v>0</v>
      </c>
      <c r="P12057">
        <v>0</v>
      </c>
      <c r="S12057">
        <v>0</v>
      </c>
      <c r="T12057">
        <v>0</v>
      </c>
      <c r="U12057">
        <v>0</v>
      </c>
    </row>
    <row r="12058" spans="1:21" x14ac:dyDescent="0.25">
      <c r="A12058" t="s">
        <v>705</v>
      </c>
      <c r="B12058">
        <v>5112</v>
      </c>
      <c r="D12058">
        <v>0</v>
      </c>
      <c r="E12058">
        <v>0</v>
      </c>
      <c r="F12058">
        <v>0</v>
      </c>
      <c r="I12058">
        <v>0</v>
      </c>
      <c r="J12058">
        <v>0</v>
      </c>
      <c r="N12058">
        <v>0</v>
      </c>
      <c r="O12058">
        <v>0</v>
      </c>
      <c r="P12058">
        <v>0</v>
      </c>
      <c r="S12058">
        <v>0</v>
      </c>
      <c r="T12058">
        <v>0</v>
      </c>
      <c r="U12058">
        <v>0</v>
      </c>
    </row>
    <row r="12059" spans="1:21" x14ac:dyDescent="0.25">
      <c r="A12059" t="s">
        <v>706</v>
      </c>
      <c r="B12059">
        <v>5112</v>
      </c>
      <c r="D12059">
        <v>0</v>
      </c>
      <c r="E12059">
        <v>0</v>
      </c>
      <c r="F12059">
        <v>0</v>
      </c>
      <c r="I12059">
        <v>0</v>
      </c>
      <c r="J12059">
        <v>0</v>
      </c>
      <c r="N12059">
        <v>0</v>
      </c>
      <c r="O12059">
        <v>0</v>
      </c>
      <c r="P12059">
        <v>0</v>
      </c>
      <c r="S12059">
        <v>0</v>
      </c>
      <c r="T12059">
        <v>0</v>
      </c>
      <c r="U12059">
        <v>0</v>
      </c>
    </row>
    <row r="12060" spans="1:21" x14ac:dyDescent="0.25">
      <c r="A12060" t="s">
        <v>707</v>
      </c>
      <c r="B12060">
        <v>5112</v>
      </c>
      <c r="D12060">
        <v>1</v>
      </c>
      <c r="E12060">
        <v>1</v>
      </c>
      <c r="F12060">
        <v>1</v>
      </c>
      <c r="I12060">
        <v>1</v>
      </c>
      <c r="J12060">
        <v>1</v>
      </c>
      <c r="N12060">
        <v>1</v>
      </c>
      <c r="O12060">
        <v>1</v>
      </c>
      <c r="P12060">
        <v>1</v>
      </c>
      <c r="S12060">
        <v>1</v>
      </c>
      <c r="T12060">
        <v>1</v>
      </c>
      <c r="U12060">
        <v>1</v>
      </c>
    </row>
    <row r="12061" spans="1:21" x14ac:dyDescent="0.25">
      <c r="A12061" t="s">
        <v>708</v>
      </c>
      <c r="B12061">
        <v>5112</v>
      </c>
      <c r="D12061">
        <v>0</v>
      </c>
      <c r="E12061">
        <v>0</v>
      </c>
      <c r="F12061">
        <v>0</v>
      </c>
      <c r="I12061">
        <v>0</v>
      </c>
      <c r="J12061">
        <v>0</v>
      </c>
      <c r="N12061">
        <v>0</v>
      </c>
      <c r="O12061">
        <v>0</v>
      </c>
      <c r="P12061">
        <v>0</v>
      </c>
      <c r="S12061">
        <v>0</v>
      </c>
      <c r="T12061">
        <v>0</v>
      </c>
      <c r="U12061">
        <v>0</v>
      </c>
    </row>
    <row r="12062" spans="1:21" x14ac:dyDescent="0.25">
      <c r="A12062" t="s">
        <v>709</v>
      </c>
      <c r="B12062">
        <v>5112</v>
      </c>
      <c r="D12062">
        <v>50</v>
      </c>
      <c r="E12062">
        <v>50</v>
      </c>
      <c r="F12062">
        <v>50</v>
      </c>
      <c r="I12062">
        <v>50</v>
      </c>
      <c r="J12062">
        <v>50</v>
      </c>
      <c r="N12062">
        <v>50</v>
      </c>
      <c r="O12062">
        <v>50</v>
      </c>
      <c r="P12062">
        <v>50</v>
      </c>
      <c r="S12062">
        <v>50</v>
      </c>
      <c r="T12062">
        <v>50</v>
      </c>
      <c r="U12062">
        <v>50</v>
      </c>
    </row>
    <row r="12063" spans="1:21" x14ac:dyDescent="0.25">
      <c r="A12063" t="s">
        <v>710</v>
      </c>
      <c r="B12063">
        <v>5112</v>
      </c>
      <c r="D12063">
        <v>3</v>
      </c>
      <c r="E12063">
        <v>3</v>
      </c>
      <c r="F12063">
        <v>3</v>
      </c>
      <c r="I12063">
        <v>3</v>
      </c>
      <c r="J12063">
        <v>3</v>
      </c>
      <c r="N12063">
        <v>3</v>
      </c>
      <c r="O12063">
        <v>3</v>
      </c>
      <c r="P12063">
        <v>3</v>
      </c>
      <c r="S12063">
        <v>3</v>
      </c>
      <c r="T12063">
        <v>3</v>
      </c>
      <c r="U12063">
        <v>3</v>
      </c>
    </row>
    <row r="12064" spans="1:21" x14ac:dyDescent="0.25">
      <c r="A12064" t="s">
        <v>711</v>
      </c>
      <c r="B12064">
        <v>5112</v>
      </c>
      <c r="D12064">
        <v>0</v>
      </c>
      <c r="E12064">
        <v>0</v>
      </c>
      <c r="F12064">
        <v>0</v>
      </c>
      <c r="I12064">
        <v>0</v>
      </c>
      <c r="J12064">
        <v>0</v>
      </c>
      <c r="N12064">
        <v>0</v>
      </c>
      <c r="O12064">
        <v>0</v>
      </c>
      <c r="P12064">
        <v>0</v>
      </c>
      <c r="S12064">
        <v>0</v>
      </c>
      <c r="T12064">
        <v>0</v>
      </c>
      <c r="U12064">
        <v>0</v>
      </c>
    </row>
    <row r="12065" spans="1:21" x14ac:dyDescent="0.25">
      <c r="A12065" t="s">
        <v>712</v>
      </c>
      <c r="B12065">
        <v>5112</v>
      </c>
      <c r="D12065">
        <v>0</v>
      </c>
      <c r="E12065">
        <v>0</v>
      </c>
      <c r="F12065">
        <v>0</v>
      </c>
      <c r="I12065">
        <v>0</v>
      </c>
      <c r="J12065">
        <v>0</v>
      </c>
      <c r="N12065">
        <v>0</v>
      </c>
      <c r="O12065">
        <v>0</v>
      </c>
      <c r="P12065">
        <v>0</v>
      </c>
      <c r="S12065">
        <v>0</v>
      </c>
      <c r="T12065">
        <v>0</v>
      </c>
      <c r="U12065">
        <v>0</v>
      </c>
    </row>
    <row r="12066" spans="1:21" x14ac:dyDescent="0.25">
      <c r="A12066" t="s">
        <v>713</v>
      </c>
      <c r="B12066">
        <v>5112</v>
      </c>
      <c r="D12066">
        <v>0</v>
      </c>
      <c r="E12066">
        <v>0</v>
      </c>
      <c r="F12066">
        <v>0</v>
      </c>
      <c r="I12066">
        <v>0</v>
      </c>
      <c r="J12066">
        <v>0</v>
      </c>
      <c r="N12066">
        <v>0</v>
      </c>
      <c r="O12066">
        <v>0</v>
      </c>
      <c r="P12066">
        <v>0</v>
      </c>
      <c r="S12066">
        <v>0</v>
      </c>
      <c r="T12066">
        <v>0</v>
      </c>
      <c r="U12066">
        <v>0</v>
      </c>
    </row>
    <row r="12067" spans="1:21" x14ac:dyDescent="0.25">
      <c r="A12067" t="s">
        <v>718</v>
      </c>
      <c r="B12067">
        <v>5112</v>
      </c>
      <c r="E12067">
        <v>0</v>
      </c>
      <c r="J12067">
        <v>0</v>
      </c>
      <c r="O12067">
        <v>0</v>
      </c>
      <c r="T12067">
        <v>0</v>
      </c>
    </row>
    <row r="12068" spans="1:21" x14ac:dyDescent="0.25">
      <c r="A12068" t="s">
        <v>405</v>
      </c>
      <c r="B12068">
        <v>5112</v>
      </c>
      <c r="E12068">
        <v>0</v>
      </c>
    </row>
    <row r="12069" spans="1:21" x14ac:dyDescent="0.25">
      <c r="A12069" t="s">
        <v>742</v>
      </c>
      <c r="B12069">
        <v>5112</v>
      </c>
      <c r="F12069">
        <v>10</v>
      </c>
    </row>
    <row r="12070" spans="1:21" x14ac:dyDescent="0.25">
      <c r="A12070" t="s">
        <v>719</v>
      </c>
      <c r="B12070">
        <v>5112</v>
      </c>
      <c r="D12070">
        <v>109</v>
      </c>
      <c r="E12070">
        <v>120</v>
      </c>
      <c r="F12070">
        <v>98</v>
      </c>
      <c r="I12070">
        <v>0</v>
      </c>
      <c r="J12070">
        <v>109</v>
      </c>
      <c r="K12070">
        <v>0</v>
      </c>
      <c r="N12070">
        <v>109</v>
      </c>
      <c r="O12070">
        <v>543</v>
      </c>
      <c r="P12070">
        <v>109</v>
      </c>
      <c r="S12070">
        <v>109</v>
      </c>
      <c r="T12070">
        <v>543</v>
      </c>
      <c r="U12070">
        <v>109</v>
      </c>
    </row>
    <row r="12071" spans="1:21" x14ac:dyDescent="0.25">
      <c r="A12071" t="s">
        <v>34</v>
      </c>
      <c r="B12071">
        <v>5119</v>
      </c>
      <c r="D12071">
        <v>72</v>
      </c>
      <c r="E12071">
        <v>72</v>
      </c>
      <c r="F12071">
        <v>72</v>
      </c>
      <c r="I12071">
        <v>77</v>
      </c>
      <c r="J12071">
        <v>77</v>
      </c>
      <c r="K12071">
        <v>77</v>
      </c>
      <c r="N12071">
        <v>5120</v>
      </c>
      <c r="O12071">
        <v>5120</v>
      </c>
      <c r="P12071">
        <v>5120</v>
      </c>
      <c r="S12071">
        <v>5112</v>
      </c>
      <c r="T12071">
        <v>5112</v>
      </c>
      <c r="U12071">
        <v>5112</v>
      </c>
    </row>
    <row r="12072" spans="1:21" x14ac:dyDescent="0.25">
      <c r="A12072" t="s">
        <v>35</v>
      </c>
      <c r="B12072">
        <v>5119</v>
      </c>
      <c r="D12072">
        <v>5120</v>
      </c>
      <c r="E12072">
        <v>77</v>
      </c>
      <c r="F12072">
        <v>5112</v>
      </c>
      <c r="I12072">
        <v>5112</v>
      </c>
      <c r="J12072">
        <v>72</v>
      </c>
      <c r="K12072">
        <v>5120</v>
      </c>
      <c r="N12072">
        <v>77</v>
      </c>
      <c r="O12072">
        <v>5112</v>
      </c>
      <c r="P12072">
        <v>72</v>
      </c>
      <c r="S12072">
        <v>72</v>
      </c>
      <c r="T12072">
        <v>5120</v>
      </c>
      <c r="U12072">
        <v>77</v>
      </c>
    </row>
    <row r="12073" spans="1:21" x14ac:dyDescent="0.25">
      <c r="A12073" t="s">
        <v>36</v>
      </c>
      <c r="B12073">
        <v>5119</v>
      </c>
      <c r="D12073">
        <v>0</v>
      </c>
      <c r="E12073">
        <v>0</v>
      </c>
      <c r="F12073">
        <v>2</v>
      </c>
      <c r="I12073">
        <v>0</v>
      </c>
      <c r="J12073">
        <v>0</v>
      </c>
      <c r="K12073">
        <v>0</v>
      </c>
      <c r="N12073">
        <v>0</v>
      </c>
      <c r="O12073">
        <v>3</v>
      </c>
      <c r="P12073">
        <v>0</v>
      </c>
      <c r="S12073">
        <v>0</v>
      </c>
      <c r="T12073">
        <v>5</v>
      </c>
      <c r="U12073">
        <v>0</v>
      </c>
    </row>
    <row r="12074" spans="1:21" x14ac:dyDescent="0.25">
      <c r="A12074" t="s">
        <v>37</v>
      </c>
      <c r="B12074">
        <v>5119</v>
      </c>
      <c r="D12074">
        <v>0</v>
      </c>
      <c r="E12074">
        <v>0</v>
      </c>
      <c r="I12074">
        <v>0</v>
      </c>
      <c r="J12074">
        <v>0</v>
      </c>
      <c r="N12074">
        <v>0</v>
      </c>
      <c r="O12074">
        <v>0</v>
      </c>
      <c r="S12074">
        <v>0</v>
      </c>
      <c r="T12074">
        <v>2</v>
      </c>
    </row>
    <row r="12075" spans="1:21" x14ac:dyDescent="0.25">
      <c r="A12075" t="s">
        <v>38</v>
      </c>
      <c r="B12075">
        <v>5119</v>
      </c>
      <c r="D12075">
        <v>12</v>
      </c>
      <c r="E12075">
        <v>12</v>
      </c>
      <c r="F12075">
        <v>12</v>
      </c>
      <c r="I12075">
        <v>12</v>
      </c>
      <c r="J12075">
        <v>12</v>
      </c>
      <c r="K12075">
        <v>12</v>
      </c>
      <c r="N12075">
        <v>12</v>
      </c>
      <c r="O12075">
        <v>12</v>
      </c>
      <c r="P12075">
        <v>12</v>
      </c>
      <c r="S12075">
        <v>12</v>
      </c>
      <c r="T12075">
        <v>12</v>
      </c>
      <c r="U12075">
        <v>12</v>
      </c>
    </row>
    <row r="12076" spans="1:21" x14ac:dyDescent="0.25">
      <c r="A12076" t="s">
        <v>39</v>
      </c>
      <c r="B12076">
        <v>5119</v>
      </c>
      <c r="S12076">
        <v>500</v>
      </c>
    </row>
    <row r="12077" spans="1:21" x14ac:dyDescent="0.25">
      <c r="A12077" t="s">
        <v>694</v>
      </c>
      <c r="B12077">
        <v>5119</v>
      </c>
      <c r="S12077">
        <v>25</v>
      </c>
    </row>
    <row r="12078" spans="1:21" x14ac:dyDescent="0.25">
      <c r="A12078" t="s">
        <v>40</v>
      </c>
      <c r="B12078">
        <v>5119</v>
      </c>
      <c r="S12078">
        <v>2</v>
      </c>
    </row>
    <row r="12079" spans="1:21" x14ac:dyDescent="0.25">
      <c r="A12079" t="s">
        <v>41</v>
      </c>
      <c r="B12079">
        <v>5119</v>
      </c>
    </row>
    <row r="12080" spans="1:21" x14ac:dyDescent="0.25">
      <c r="A12080" t="s">
        <v>42</v>
      </c>
      <c r="B12080">
        <v>5119</v>
      </c>
      <c r="E12080">
        <v>45</v>
      </c>
      <c r="J12080">
        <v>45</v>
      </c>
      <c r="O12080">
        <v>40</v>
      </c>
      <c r="T12080">
        <v>40</v>
      </c>
    </row>
    <row r="12081" spans="1:21" x14ac:dyDescent="0.25">
      <c r="A12081" t="s">
        <v>876</v>
      </c>
      <c r="B12081">
        <v>5119</v>
      </c>
      <c r="E12081">
        <v>0</v>
      </c>
      <c r="J12081">
        <v>0</v>
      </c>
      <c r="O12081">
        <v>0</v>
      </c>
      <c r="T12081">
        <v>0</v>
      </c>
    </row>
    <row r="12082" spans="1:21" x14ac:dyDescent="0.25">
      <c r="A12082" t="s">
        <v>48</v>
      </c>
      <c r="B12082">
        <v>5119</v>
      </c>
      <c r="D12082">
        <v>1900</v>
      </c>
      <c r="E12082">
        <v>1900</v>
      </c>
      <c r="F12082">
        <v>1900</v>
      </c>
      <c r="I12082">
        <v>1900</v>
      </c>
      <c r="J12082">
        <v>1900</v>
      </c>
      <c r="K12082">
        <v>1900</v>
      </c>
      <c r="N12082">
        <v>1900</v>
      </c>
      <c r="O12082">
        <v>1900</v>
      </c>
      <c r="P12082">
        <v>1900</v>
      </c>
      <c r="S12082">
        <v>1900</v>
      </c>
      <c r="T12082">
        <v>1900</v>
      </c>
      <c r="U12082">
        <v>1900</v>
      </c>
    </row>
    <row r="12083" spans="1:21" x14ac:dyDescent="0.25">
      <c r="A12083" t="s">
        <v>696</v>
      </c>
      <c r="B12083">
        <v>5119</v>
      </c>
      <c r="D12083">
        <v>0</v>
      </c>
      <c r="E12083">
        <v>0</v>
      </c>
      <c r="F12083">
        <v>3278</v>
      </c>
      <c r="I12083">
        <v>0</v>
      </c>
      <c r="J12083">
        <v>0</v>
      </c>
      <c r="K12083">
        <v>0</v>
      </c>
      <c r="N12083">
        <v>0</v>
      </c>
      <c r="O12083">
        <v>5085</v>
      </c>
      <c r="P12083">
        <v>0</v>
      </c>
      <c r="S12083">
        <v>0</v>
      </c>
      <c r="T12083">
        <v>7544</v>
      </c>
      <c r="U12083">
        <v>0</v>
      </c>
    </row>
    <row r="12084" spans="1:21" x14ac:dyDescent="0.25">
      <c r="A12084" t="s">
        <v>50</v>
      </c>
      <c r="B12084">
        <v>5119</v>
      </c>
      <c r="D12084">
        <v>0</v>
      </c>
      <c r="E12084">
        <v>0</v>
      </c>
      <c r="F12084">
        <v>3278</v>
      </c>
      <c r="I12084">
        <v>0</v>
      </c>
      <c r="J12084">
        <v>0</v>
      </c>
      <c r="K12084">
        <v>0</v>
      </c>
      <c r="N12084">
        <v>0</v>
      </c>
      <c r="O12084">
        <v>5085</v>
      </c>
      <c r="P12084">
        <v>0</v>
      </c>
      <c r="S12084">
        <v>0</v>
      </c>
      <c r="T12084">
        <v>7544</v>
      </c>
      <c r="U12084">
        <v>0</v>
      </c>
    </row>
    <row r="12085" spans="1:21" x14ac:dyDescent="0.25">
      <c r="A12085" t="s">
        <v>697</v>
      </c>
      <c r="B12085">
        <v>5119</v>
      </c>
      <c r="D12085">
        <v>1</v>
      </c>
      <c r="E12085">
        <v>1</v>
      </c>
      <c r="F12085">
        <v>1</v>
      </c>
      <c r="I12085">
        <v>1</v>
      </c>
      <c r="J12085">
        <v>1</v>
      </c>
      <c r="K12085">
        <v>1</v>
      </c>
      <c r="N12085">
        <v>1</v>
      </c>
      <c r="O12085">
        <v>1</v>
      </c>
      <c r="P12085">
        <v>1</v>
      </c>
      <c r="S12085">
        <v>1</v>
      </c>
      <c r="T12085">
        <v>1</v>
      </c>
      <c r="U12085">
        <v>1</v>
      </c>
    </row>
    <row r="12086" spans="1:21" x14ac:dyDescent="0.25">
      <c r="A12086" t="s">
        <v>51</v>
      </c>
      <c r="B12086">
        <v>5119</v>
      </c>
      <c r="D12086">
        <v>0</v>
      </c>
      <c r="E12086">
        <v>0</v>
      </c>
      <c r="F12086">
        <v>0</v>
      </c>
      <c r="I12086">
        <v>0</v>
      </c>
      <c r="J12086">
        <v>0</v>
      </c>
      <c r="K12086">
        <v>0</v>
      </c>
      <c r="N12086">
        <v>0</v>
      </c>
      <c r="O12086">
        <v>0</v>
      </c>
      <c r="P12086">
        <v>0</v>
      </c>
      <c r="S12086">
        <v>0</v>
      </c>
      <c r="T12086">
        <v>0</v>
      </c>
      <c r="U12086">
        <v>0</v>
      </c>
    </row>
    <row r="12087" spans="1:21" x14ac:dyDescent="0.25">
      <c r="A12087" t="s">
        <v>53</v>
      </c>
      <c r="B12087">
        <v>5119</v>
      </c>
      <c r="D12087">
        <v>0</v>
      </c>
      <c r="E12087">
        <v>0</v>
      </c>
      <c r="F12087">
        <v>0</v>
      </c>
      <c r="I12087">
        <v>0</v>
      </c>
      <c r="J12087">
        <v>0</v>
      </c>
      <c r="K12087">
        <v>0</v>
      </c>
      <c r="N12087">
        <v>0</v>
      </c>
      <c r="O12087">
        <v>0</v>
      </c>
      <c r="P12087">
        <v>0</v>
      </c>
      <c r="S12087">
        <v>0</v>
      </c>
      <c r="T12087">
        <v>0</v>
      </c>
      <c r="U12087">
        <v>0</v>
      </c>
    </row>
    <row r="12088" spans="1:21" x14ac:dyDescent="0.25">
      <c r="A12088" t="s">
        <v>54</v>
      </c>
      <c r="B12088">
        <v>5119</v>
      </c>
      <c r="D12088">
        <v>0</v>
      </c>
      <c r="E12088">
        <v>0</v>
      </c>
      <c r="F12088">
        <v>0</v>
      </c>
      <c r="I12088">
        <v>0</v>
      </c>
      <c r="J12088">
        <v>0</v>
      </c>
      <c r="K12088">
        <v>0</v>
      </c>
      <c r="N12088">
        <v>0</v>
      </c>
      <c r="O12088">
        <v>0</v>
      </c>
      <c r="P12088">
        <v>0</v>
      </c>
      <c r="S12088">
        <v>0</v>
      </c>
      <c r="T12088">
        <v>0</v>
      </c>
      <c r="U12088">
        <v>0</v>
      </c>
    </row>
    <row r="12089" spans="1:21" x14ac:dyDescent="0.25">
      <c r="A12089" t="s">
        <v>55</v>
      </c>
      <c r="B12089">
        <v>5119</v>
      </c>
      <c r="D12089">
        <v>0</v>
      </c>
      <c r="E12089">
        <v>0</v>
      </c>
      <c r="F12089">
        <v>0</v>
      </c>
      <c r="I12089">
        <v>0</v>
      </c>
      <c r="J12089">
        <v>0</v>
      </c>
      <c r="K12089">
        <v>0</v>
      </c>
      <c r="N12089">
        <v>0</v>
      </c>
      <c r="O12089">
        <v>0</v>
      </c>
      <c r="P12089">
        <v>0</v>
      </c>
      <c r="S12089">
        <v>0</v>
      </c>
      <c r="T12089">
        <v>0</v>
      </c>
      <c r="U12089">
        <v>0</v>
      </c>
    </row>
    <row r="12090" spans="1:21" x14ac:dyDescent="0.25">
      <c r="A12090" t="s">
        <v>56</v>
      </c>
      <c r="B12090">
        <v>5119</v>
      </c>
      <c r="D12090">
        <v>0.9</v>
      </c>
      <c r="E12090">
        <v>0.9</v>
      </c>
      <c r="F12090">
        <v>0.92</v>
      </c>
      <c r="I12090">
        <v>0.92</v>
      </c>
      <c r="J12090">
        <v>0.9</v>
      </c>
      <c r="K12090">
        <v>0.9</v>
      </c>
      <c r="N12090">
        <v>0.9</v>
      </c>
      <c r="O12090">
        <v>0.92</v>
      </c>
      <c r="P12090">
        <v>0.9</v>
      </c>
      <c r="S12090">
        <v>0.92</v>
      </c>
      <c r="T12090">
        <v>0.92</v>
      </c>
      <c r="U12090">
        <v>0.92</v>
      </c>
    </row>
    <row r="12091" spans="1:21" x14ac:dyDescent="0.25">
      <c r="A12091" t="s">
        <v>57</v>
      </c>
      <c r="B12091">
        <v>5119</v>
      </c>
      <c r="D12091">
        <v>100</v>
      </c>
      <c r="E12091">
        <v>100</v>
      </c>
      <c r="F12091">
        <v>100</v>
      </c>
      <c r="I12091">
        <v>100</v>
      </c>
      <c r="J12091">
        <v>100</v>
      </c>
      <c r="K12091">
        <v>100</v>
      </c>
      <c r="N12091">
        <v>100</v>
      </c>
      <c r="O12091">
        <v>100</v>
      </c>
      <c r="P12091">
        <v>100</v>
      </c>
      <c r="S12091">
        <v>100</v>
      </c>
      <c r="T12091">
        <v>100</v>
      </c>
      <c r="U12091">
        <v>100</v>
      </c>
    </row>
    <row r="12092" spans="1:21" x14ac:dyDescent="0.25">
      <c r="A12092" t="s">
        <v>58</v>
      </c>
      <c r="B12092">
        <v>5119</v>
      </c>
      <c r="D12092">
        <v>2</v>
      </c>
      <c r="E12092">
        <v>2</v>
      </c>
      <c r="F12092">
        <v>2</v>
      </c>
      <c r="I12092">
        <v>2</v>
      </c>
      <c r="J12092">
        <v>2</v>
      </c>
      <c r="K12092">
        <v>2</v>
      </c>
      <c r="N12092">
        <v>2</v>
      </c>
      <c r="O12092">
        <v>2</v>
      </c>
      <c r="P12092">
        <v>2</v>
      </c>
      <c r="S12092">
        <v>2</v>
      </c>
      <c r="T12092">
        <v>2</v>
      </c>
      <c r="U12092">
        <v>2</v>
      </c>
    </row>
    <row r="12093" spans="1:21" x14ac:dyDescent="0.25">
      <c r="A12093" t="s">
        <v>59</v>
      </c>
      <c r="B12093">
        <v>5119</v>
      </c>
      <c r="D12093">
        <v>0</v>
      </c>
      <c r="E12093">
        <v>0</v>
      </c>
      <c r="F12093">
        <v>0</v>
      </c>
      <c r="I12093">
        <v>0</v>
      </c>
      <c r="J12093">
        <v>0</v>
      </c>
      <c r="K12093">
        <v>0</v>
      </c>
      <c r="N12093">
        <v>0</v>
      </c>
      <c r="O12093">
        <v>0</v>
      </c>
      <c r="P12093">
        <v>0</v>
      </c>
      <c r="S12093">
        <v>0</v>
      </c>
      <c r="T12093">
        <v>0</v>
      </c>
      <c r="U12093">
        <v>0</v>
      </c>
    </row>
    <row r="12094" spans="1:21" x14ac:dyDescent="0.25">
      <c r="A12094" t="s">
        <v>698</v>
      </c>
      <c r="B12094">
        <v>5119</v>
      </c>
      <c r="E12094">
        <v>0</v>
      </c>
      <c r="J12094">
        <v>0</v>
      </c>
      <c r="O12094">
        <v>0</v>
      </c>
      <c r="T12094">
        <v>0</v>
      </c>
    </row>
    <row r="12095" spans="1:21" x14ac:dyDescent="0.25">
      <c r="A12095" t="s">
        <v>677</v>
      </c>
      <c r="B12095">
        <v>5119</v>
      </c>
      <c r="E12095">
        <v>177</v>
      </c>
      <c r="J12095">
        <v>177</v>
      </c>
      <c r="O12095">
        <v>167</v>
      </c>
      <c r="T12095">
        <v>1665</v>
      </c>
    </row>
    <row r="12096" spans="1:21" x14ac:dyDescent="0.25">
      <c r="A12096" t="s">
        <v>78</v>
      </c>
      <c r="B12096">
        <v>5119</v>
      </c>
      <c r="E12096">
        <v>2.7</v>
      </c>
      <c r="J12096">
        <v>2.7</v>
      </c>
      <c r="O12096">
        <v>2.8</v>
      </c>
      <c r="T12096">
        <v>28.4</v>
      </c>
    </row>
    <row r="12097" spans="1:30" x14ac:dyDescent="0.25">
      <c r="A12097" t="s">
        <v>699</v>
      </c>
      <c r="B12097">
        <v>5119</v>
      </c>
      <c r="F12097">
        <v>2</v>
      </c>
      <c r="K12097">
        <v>0</v>
      </c>
      <c r="P12097">
        <v>0</v>
      </c>
      <c r="U12097">
        <v>0</v>
      </c>
    </row>
    <row r="12098" spans="1:30" x14ac:dyDescent="0.25">
      <c r="A12098" t="s">
        <v>720</v>
      </c>
      <c r="B12098">
        <v>5119</v>
      </c>
      <c r="F12098">
        <v>50</v>
      </c>
    </row>
    <row r="12099" spans="1:30" x14ac:dyDescent="0.25">
      <c r="A12099" t="s">
        <v>721</v>
      </c>
      <c r="B12099">
        <v>5119</v>
      </c>
      <c r="F12099">
        <v>0</v>
      </c>
    </row>
    <row r="12100" spans="1:30" x14ac:dyDescent="0.25">
      <c r="A12100" t="s">
        <v>700</v>
      </c>
      <c r="B12100">
        <v>5119</v>
      </c>
      <c r="D12100">
        <v>0</v>
      </c>
      <c r="E12100">
        <v>0</v>
      </c>
      <c r="F12100">
        <v>1</v>
      </c>
      <c r="I12100">
        <v>0</v>
      </c>
      <c r="J12100">
        <v>0</v>
      </c>
      <c r="K12100">
        <v>1</v>
      </c>
      <c r="N12100">
        <v>0</v>
      </c>
      <c r="O12100">
        <v>0</v>
      </c>
      <c r="P12100">
        <v>1</v>
      </c>
      <c r="S12100">
        <v>0</v>
      </c>
      <c r="T12100">
        <v>0</v>
      </c>
      <c r="U12100">
        <v>1</v>
      </c>
    </row>
    <row r="12101" spans="1:30" x14ac:dyDescent="0.25">
      <c r="A12101" t="s">
        <v>701</v>
      </c>
      <c r="B12101">
        <v>5119</v>
      </c>
      <c r="D12101">
        <v>0</v>
      </c>
      <c r="E12101">
        <v>0</v>
      </c>
      <c r="F12101">
        <v>0</v>
      </c>
      <c r="I12101">
        <v>0</v>
      </c>
      <c r="J12101">
        <v>0</v>
      </c>
      <c r="K12101">
        <v>0</v>
      </c>
      <c r="N12101">
        <v>0</v>
      </c>
      <c r="O12101">
        <v>0</v>
      </c>
      <c r="P12101">
        <v>0</v>
      </c>
      <c r="S12101">
        <v>0</v>
      </c>
      <c r="T12101">
        <v>0</v>
      </c>
      <c r="U12101">
        <v>0</v>
      </c>
    </row>
    <row r="12102" spans="1:30" x14ac:dyDescent="0.25">
      <c r="A12102" t="s">
        <v>52</v>
      </c>
      <c r="B12102">
        <v>5119</v>
      </c>
      <c r="D12102">
        <v>1</v>
      </c>
      <c r="E12102">
        <v>1</v>
      </c>
      <c r="F12102">
        <v>1</v>
      </c>
      <c r="I12102">
        <v>1</v>
      </c>
      <c r="J12102">
        <v>1</v>
      </c>
      <c r="K12102">
        <v>1</v>
      </c>
      <c r="N12102">
        <v>1</v>
      </c>
      <c r="O12102">
        <v>1</v>
      </c>
      <c r="P12102">
        <v>1</v>
      </c>
      <c r="S12102">
        <v>1</v>
      </c>
      <c r="T12102">
        <v>1</v>
      </c>
      <c r="U12102">
        <v>1</v>
      </c>
    </row>
    <row r="12103" spans="1:30" x14ac:dyDescent="0.25">
      <c r="A12103" t="s">
        <v>702</v>
      </c>
      <c r="B12103">
        <v>5119</v>
      </c>
      <c r="D12103">
        <v>15</v>
      </c>
      <c r="E12103">
        <v>60</v>
      </c>
      <c r="F12103">
        <v>9</v>
      </c>
      <c r="I12103">
        <v>15</v>
      </c>
      <c r="J12103">
        <v>60</v>
      </c>
      <c r="K12103">
        <v>9</v>
      </c>
      <c r="N12103">
        <v>15</v>
      </c>
      <c r="O12103">
        <v>60</v>
      </c>
      <c r="P12103">
        <v>9</v>
      </c>
      <c r="S12103">
        <v>15</v>
      </c>
      <c r="T12103">
        <v>60</v>
      </c>
      <c r="U12103">
        <v>9</v>
      </c>
    </row>
    <row r="12104" spans="1:30" x14ac:dyDescent="0.25">
      <c r="A12104" t="s">
        <v>43</v>
      </c>
      <c r="B12104">
        <v>5119</v>
      </c>
      <c r="F12104">
        <v>50</v>
      </c>
      <c r="O12104">
        <v>50</v>
      </c>
      <c r="T12104">
        <v>50</v>
      </c>
    </row>
    <row r="12105" spans="1:30" x14ac:dyDescent="0.25">
      <c r="A12105" t="s">
        <v>44</v>
      </c>
      <c r="B12105">
        <v>5119</v>
      </c>
      <c r="F12105">
        <v>0</v>
      </c>
      <c r="O12105">
        <v>0</v>
      </c>
      <c r="T12105">
        <v>0</v>
      </c>
    </row>
    <row r="12106" spans="1:30" x14ac:dyDescent="0.25">
      <c r="A12106" t="s">
        <v>718</v>
      </c>
      <c r="B12106">
        <v>5119</v>
      </c>
      <c r="E12106">
        <v>0</v>
      </c>
      <c r="J12106">
        <v>0</v>
      </c>
      <c r="O12106">
        <v>0</v>
      </c>
      <c r="T12106">
        <v>0</v>
      </c>
    </row>
    <row r="12107" spans="1:30" x14ac:dyDescent="0.25">
      <c r="A12107" t="s">
        <v>405</v>
      </c>
      <c r="B12107">
        <v>5119</v>
      </c>
      <c r="E12107">
        <v>0</v>
      </c>
    </row>
    <row r="12108" spans="1:30" x14ac:dyDescent="0.25">
      <c r="A12108" t="s">
        <v>719</v>
      </c>
      <c r="B12108">
        <v>5119</v>
      </c>
      <c r="D12108">
        <v>0</v>
      </c>
      <c r="E12108">
        <v>0</v>
      </c>
      <c r="F12108">
        <v>0</v>
      </c>
      <c r="I12108">
        <v>0</v>
      </c>
      <c r="J12108">
        <v>0</v>
      </c>
      <c r="K12108">
        <v>0</v>
      </c>
      <c r="N12108">
        <v>0</v>
      </c>
      <c r="O12108">
        <v>0</v>
      </c>
      <c r="P12108">
        <v>0</v>
      </c>
      <c r="S12108">
        <v>0</v>
      </c>
      <c r="T12108">
        <v>0</v>
      </c>
      <c r="U12108">
        <v>0</v>
      </c>
    </row>
    <row r="12109" spans="1:30" x14ac:dyDescent="0.25">
      <c r="A12109" t="s">
        <v>34</v>
      </c>
      <c r="B12109">
        <v>5120</v>
      </c>
      <c r="M12109">
        <v>5121</v>
      </c>
      <c r="N12109">
        <v>5121</v>
      </c>
      <c r="O12109">
        <v>5121</v>
      </c>
      <c r="P12109">
        <v>5121</v>
      </c>
      <c r="Q12109">
        <v>5121</v>
      </c>
      <c r="R12109">
        <v>5119</v>
      </c>
      <c r="S12109">
        <v>5119</v>
      </c>
      <c r="T12109">
        <v>5119</v>
      </c>
      <c r="U12109">
        <v>5119</v>
      </c>
      <c r="V12109">
        <v>5119</v>
      </c>
      <c r="W12109">
        <v>71</v>
      </c>
      <c r="X12109">
        <v>71</v>
      </c>
      <c r="Y12109">
        <v>71</v>
      </c>
      <c r="Z12109">
        <v>71</v>
      </c>
      <c r="AA12109">
        <v>71</v>
      </c>
      <c r="AB12109">
        <v>72</v>
      </c>
      <c r="AC12109">
        <v>72</v>
      </c>
      <c r="AD12109">
        <v>72</v>
      </c>
    </row>
    <row r="12110" spans="1:30" x14ac:dyDescent="0.25">
      <c r="A12110" t="s">
        <v>35</v>
      </c>
      <c r="B12110">
        <v>5120</v>
      </c>
      <c r="M12110">
        <v>76</v>
      </c>
      <c r="N12110">
        <v>77</v>
      </c>
      <c r="O12110">
        <v>5119</v>
      </c>
      <c r="P12110">
        <v>72</v>
      </c>
      <c r="Q12110">
        <v>71</v>
      </c>
      <c r="R12110">
        <v>72</v>
      </c>
      <c r="S12110">
        <v>71</v>
      </c>
      <c r="T12110">
        <v>5121</v>
      </c>
      <c r="U12110">
        <v>76</v>
      </c>
      <c r="V12110">
        <v>77</v>
      </c>
      <c r="W12110">
        <v>5121</v>
      </c>
      <c r="X12110">
        <v>76</v>
      </c>
      <c r="Y12110">
        <v>77</v>
      </c>
      <c r="Z12110">
        <v>5119</v>
      </c>
      <c r="AA12110">
        <v>72</v>
      </c>
      <c r="AB12110">
        <v>71</v>
      </c>
      <c r="AC12110">
        <v>5121</v>
      </c>
      <c r="AD12110">
        <v>76</v>
      </c>
    </row>
    <row r="12111" spans="1:30" x14ac:dyDescent="0.25">
      <c r="A12111" t="s">
        <v>36</v>
      </c>
      <c r="B12111">
        <v>5120</v>
      </c>
      <c r="M12111">
        <v>0</v>
      </c>
      <c r="N12111">
        <v>2</v>
      </c>
      <c r="O12111">
        <v>3</v>
      </c>
      <c r="P12111">
        <v>0</v>
      </c>
      <c r="Q12111">
        <v>0</v>
      </c>
      <c r="R12111">
        <v>0</v>
      </c>
      <c r="S12111">
        <v>2</v>
      </c>
      <c r="T12111">
        <v>3</v>
      </c>
      <c r="U12111">
        <v>0</v>
      </c>
      <c r="V12111">
        <v>0</v>
      </c>
      <c r="W12111">
        <v>0</v>
      </c>
      <c r="X12111">
        <v>0</v>
      </c>
      <c r="Y12111">
        <v>0</v>
      </c>
      <c r="Z12111">
        <v>0</v>
      </c>
      <c r="AA12111">
        <v>0</v>
      </c>
      <c r="AB12111">
        <v>0</v>
      </c>
      <c r="AC12111">
        <v>2</v>
      </c>
      <c r="AD12111">
        <v>0</v>
      </c>
    </row>
    <row r="12112" spans="1:30" x14ac:dyDescent="0.25">
      <c r="A12112" t="s">
        <v>37</v>
      </c>
      <c r="B12112">
        <v>5120</v>
      </c>
      <c r="M12112">
        <v>0</v>
      </c>
      <c r="N12112">
        <v>0</v>
      </c>
      <c r="O12112">
        <v>0</v>
      </c>
      <c r="P12112">
        <v>0</v>
      </c>
      <c r="R12112">
        <v>0</v>
      </c>
      <c r="S12112">
        <v>0</v>
      </c>
      <c r="T12112">
        <v>0</v>
      </c>
      <c r="U12112">
        <v>0</v>
      </c>
      <c r="W12112">
        <v>0</v>
      </c>
      <c r="X12112">
        <v>0</v>
      </c>
      <c r="Y12112">
        <v>0</v>
      </c>
      <c r="Z12112">
        <v>0</v>
      </c>
      <c r="AB12112">
        <v>0</v>
      </c>
      <c r="AC12112">
        <v>0</v>
      </c>
      <c r="AD12112">
        <v>0</v>
      </c>
    </row>
    <row r="12113" spans="1:30" x14ac:dyDescent="0.25">
      <c r="A12113" t="s">
        <v>38</v>
      </c>
      <c r="B12113">
        <v>5120</v>
      </c>
      <c r="M12113">
        <v>12</v>
      </c>
      <c r="N12113">
        <v>12</v>
      </c>
      <c r="O12113">
        <v>12</v>
      </c>
      <c r="P12113">
        <v>12</v>
      </c>
      <c r="Q12113">
        <v>12</v>
      </c>
      <c r="R12113">
        <v>12</v>
      </c>
      <c r="S12113">
        <v>12</v>
      </c>
      <c r="T12113">
        <v>12</v>
      </c>
      <c r="U12113">
        <v>12</v>
      </c>
      <c r="V12113">
        <v>12</v>
      </c>
      <c r="W12113">
        <v>12</v>
      </c>
      <c r="X12113">
        <v>12</v>
      </c>
      <c r="Y12113">
        <v>12</v>
      </c>
      <c r="Z12113">
        <v>12</v>
      </c>
      <c r="AA12113">
        <v>12</v>
      </c>
      <c r="AB12113">
        <v>12</v>
      </c>
      <c r="AC12113">
        <v>12</v>
      </c>
      <c r="AD12113">
        <v>12</v>
      </c>
    </row>
    <row r="12114" spans="1:30" x14ac:dyDescent="0.25">
      <c r="A12114" t="s">
        <v>39</v>
      </c>
      <c r="B12114">
        <v>5120</v>
      </c>
    </row>
    <row r="12115" spans="1:30" x14ac:dyDescent="0.25">
      <c r="A12115" t="s">
        <v>694</v>
      </c>
      <c r="B12115">
        <v>5120</v>
      </c>
    </row>
    <row r="12116" spans="1:30" x14ac:dyDescent="0.25">
      <c r="A12116" t="s">
        <v>40</v>
      </c>
      <c r="B12116">
        <v>5120</v>
      </c>
    </row>
    <row r="12117" spans="1:30" x14ac:dyDescent="0.25">
      <c r="A12117" t="s">
        <v>41</v>
      </c>
      <c r="B12117">
        <v>5120</v>
      </c>
    </row>
    <row r="12118" spans="1:30" x14ac:dyDescent="0.25">
      <c r="A12118" t="s">
        <v>42</v>
      </c>
      <c r="B12118">
        <v>5120</v>
      </c>
      <c r="O12118">
        <v>40</v>
      </c>
      <c r="T12118">
        <v>40</v>
      </c>
      <c r="Y12118">
        <v>40</v>
      </c>
      <c r="AD12118">
        <v>30</v>
      </c>
    </row>
    <row r="12119" spans="1:30" x14ac:dyDescent="0.25">
      <c r="A12119" t="s">
        <v>45</v>
      </c>
      <c r="B12119">
        <v>5120</v>
      </c>
      <c r="N12119">
        <v>1</v>
      </c>
      <c r="O12119">
        <v>6</v>
      </c>
      <c r="S12119">
        <v>2</v>
      </c>
      <c r="T12119">
        <v>5</v>
      </c>
      <c r="AC12119">
        <v>7</v>
      </c>
    </row>
    <row r="12120" spans="1:30" x14ac:dyDescent="0.25">
      <c r="A12120" t="s">
        <v>49</v>
      </c>
      <c r="B12120">
        <v>5120</v>
      </c>
      <c r="M12120">
        <v>4</v>
      </c>
      <c r="N12120">
        <v>8</v>
      </c>
      <c r="O12120">
        <v>6</v>
      </c>
      <c r="P12120">
        <v>4</v>
      </c>
      <c r="Q12120">
        <v>4</v>
      </c>
      <c r="R12120">
        <v>4</v>
      </c>
      <c r="S12120">
        <v>8</v>
      </c>
      <c r="T12120">
        <v>6</v>
      </c>
      <c r="U12120">
        <v>4</v>
      </c>
      <c r="V12120">
        <v>4</v>
      </c>
      <c r="W12120">
        <v>4</v>
      </c>
      <c r="X12120">
        <v>4</v>
      </c>
      <c r="Y12120">
        <v>4</v>
      </c>
      <c r="Z12120">
        <v>4</v>
      </c>
      <c r="AA12120">
        <v>4</v>
      </c>
      <c r="AB12120">
        <v>4</v>
      </c>
      <c r="AC12120">
        <v>8</v>
      </c>
      <c r="AD12120">
        <v>4</v>
      </c>
    </row>
    <row r="12121" spans="1:30" x14ac:dyDescent="0.25">
      <c r="A12121" t="s">
        <v>695</v>
      </c>
      <c r="B12121">
        <v>5120</v>
      </c>
      <c r="M12121">
        <v>0</v>
      </c>
      <c r="N12121">
        <v>0</v>
      </c>
      <c r="O12121">
        <v>-2</v>
      </c>
      <c r="P12121">
        <v>0</v>
      </c>
      <c r="Q12121">
        <v>0</v>
      </c>
      <c r="R12121">
        <v>0</v>
      </c>
      <c r="S12121">
        <v>0</v>
      </c>
      <c r="T12121">
        <v>-2</v>
      </c>
      <c r="U12121">
        <v>0</v>
      </c>
      <c r="V12121">
        <v>0</v>
      </c>
      <c r="W12121">
        <v>0</v>
      </c>
      <c r="X12121">
        <v>0</v>
      </c>
      <c r="Y12121">
        <v>0</v>
      </c>
      <c r="Z12121">
        <v>0</v>
      </c>
      <c r="AA12121">
        <v>0</v>
      </c>
      <c r="AB12121">
        <v>0</v>
      </c>
      <c r="AC12121">
        <v>0</v>
      </c>
      <c r="AD12121">
        <v>0</v>
      </c>
    </row>
    <row r="12122" spans="1:30" x14ac:dyDescent="0.25">
      <c r="A12122" t="s">
        <v>48</v>
      </c>
      <c r="B12122">
        <v>5120</v>
      </c>
      <c r="M12122">
        <v>1900</v>
      </c>
      <c r="N12122">
        <v>1900</v>
      </c>
      <c r="O12122">
        <v>1900</v>
      </c>
      <c r="P12122">
        <v>1900</v>
      </c>
      <c r="Q12122">
        <v>1900</v>
      </c>
      <c r="R12122">
        <v>1900</v>
      </c>
      <c r="S12122">
        <v>1900</v>
      </c>
      <c r="T12122">
        <v>1900</v>
      </c>
      <c r="U12122">
        <v>1900</v>
      </c>
      <c r="V12122">
        <v>1900</v>
      </c>
      <c r="W12122">
        <v>1900</v>
      </c>
      <c r="X12122">
        <v>1900</v>
      </c>
      <c r="Y12122">
        <v>1900</v>
      </c>
      <c r="Z12122">
        <v>1900</v>
      </c>
      <c r="AA12122">
        <v>1900</v>
      </c>
      <c r="AB12122">
        <v>1900</v>
      </c>
      <c r="AC12122">
        <v>1900</v>
      </c>
      <c r="AD12122">
        <v>1900</v>
      </c>
    </row>
    <row r="12123" spans="1:30" x14ac:dyDescent="0.25">
      <c r="A12123" t="s">
        <v>696</v>
      </c>
      <c r="B12123">
        <v>5120</v>
      </c>
      <c r="M12123">
        <v>0</v>
      </c>
      <c r="N12123">
        <v>3433</v>
      </c>
      <c r="O12123">
        <v>5085</v>
      </c>
      <c r="P12123">
        <v>0</v>
      </c>
      <c r="Q12123">
        <v>0</v>
      </c>
      <c r="R12123">
        <v>0</v>
      </c>
      <c r="S12123">
        <v>3433</v>
      </c>
      <c r="T12123">
        <v>5085</v>
      </c>
      <c r="U12123">
        <v>0</v>
      </c>
      <c r="V12123">
        <v>0</v>
      </c>
      <c r="W12123">
        <v>0</v>
      </c>
      <c r="X12123">
        <v>0</v>
      </c>
      <c r="Y12123">
        <v>0</v>
      </c>
      <c r="Z12123">
        <v>0</v>
      </c>
      <c r="AA12123">
        <v>0</v>
      </c>
      <c r="AB12123">
        <v>0</v>
      </c>
      <c r="AC12123">
        <v>3433</v>
      </c>
      <c r="AD12123">
        <v>0</v>
      </c>
    </row>
    <row r="12124" spans="1:30" x14ac:dyDescent="0.25">
      <c r="A12124" t="s">
        <v>50</v>
      </c>
      <c r="B12124">
        <v>5120</v>
      </c>
      <c r="M12124">
        <v>0</v>
      </c>
      <c r="N12124">
        <v>3433</v>
      </c>
      <c r="O12124">
        <v>5085</v>
      </c>
      <c r="P12124">
        <v>0</v>
      </c>
      <c r="Q12124">
        <v>0</v>
      </c>
      <c r="R12124">
        <v>0</v>
      </c>
      <c r="S12124">
        <v>3433</v>
      </c>
      <c r="T12124">
        <v>5085</v>
      </c>
      <c r="U12124">
        <v>0</v>
      </c>
      <c r="V12124">
        <v>0</v>
      </c>
      <c r="W12124">
        <v>0</v>
      </c>
      <c r="X12124">
        <v>0</v>
      </c>
      <c r="Y12124">
        <v>0</v>
      </c>
      <c r="Z12124">
        <v>0</v>
      </c>
      <c r="AA12124">
        <v>0</v>
      </c>
      <c r="AB12124">
        <v>0</v>
      </c>
      <c r="AC12124">
        <v>3433</v>
      </c>
      <c r="AD12124">
        <v>0</v>
      </c>
    </row>
    <row r="12125" spans="1:30" x14ac:dyDescent="0.25">
      <c r="A12125" t="s">
        <v>697</v>
      </c>
      <c r="B12125">
        <v>5120</v>
      </c>
      <c r="M12125">
        <v>1</v>
      </c>
      <c r="N12125">
        <v>1</v>
      </c>
      <c r="O12125">
        <v>1</v>
      </c>
      <c r="P12125">
        <v>1</v>
      </c>
      <c r="Q12125">
        <v>1</v>
      </c>
      <c r="R12125">
        <v>1</v>
      </c>
      <c r="S12125">
        <v>1</v>
      </c>
      <c r="T12125">
        <v>1</v>
      </c>
      <c r="U12125">
        <v>1</v>
      </c>
      <c r="V12125">
        <v>1</v>
      </c>
      <c r="W12125">
        <v>1</v>
      </c>
      <c r="X12125">
        <v>1</v>
      </c>
      <c r="Y12125">
        <v>1</v>
      </c>
      <c r="Z12125">
        <v>1</v>
      </c>
      <c r="AA12125">
        <v>1</v>
      </c>
      <c r="AB12125">
        <v>1</v>
      </c>
      <c r="AC12125">
        <v>1</v>
      </c>
      <c r="AD12125">
        <v>1</v>
      </c>
    </row>
    <row r="12126" spans="1:30" x14ac:dyDescent="0.25">
      <c r="A12126" t="s">
        <v>51</v>
      </c>
      <c r="B12126">
        <v>5120</v>
      </c>
      <c r="M12126">
        <v>0</v>
      </c>
      <c r="N12126">
        <v>0</v>
      </c>
      <c r="O12126">
        <v>0</v>
      </c>
      <c r="P12126">
        <v>0</v>
      </c>
      <c r="Q12126">
        <v>0</v>
      </c>
      <c r="R12126">
        <v>0</v>
      </c>
      <c r="S12126">
        <v>0</v>
      </c>
      <c r="T12126">
        <v>0</v>
      </c>
      <c r="U12126">
        <v>0</v>
      </c>
      <c r="V12126">
        <v>0</v>
      </c>
      <c r="W12126">
        <v>0</v>
      </c>
      <c r="X12126">
        <v>0</v>
      </c>
      <c r="Y12126">
        <v>0</v>
      </c>
      <c r="Z12126">
        <v>0</v>
      </c>
      <c r="AA12126">
        <v>0</v>
      </c>
      <c r="AB12126">
        <v>0</v>
      </c>
      <c r="AC12126">
        <v>0</v>
      </c>
      <c r="AD12126">
        <v>0</v>
      </c>
    </row>
    <row r="12127" spans="1:30" x14ac:dyDescent="0.25">
      <c r="A12127" t="s">
        <v>53</v>
      </c>
      <c r="B12127">
        <v>5120</v>
      </c>
      <c r="M12127">
        <v>0</v>
      </c>
      <c r="N12127">
        <v>800</v>
      </c>
      <c r="O12127">
        <v>1000</v>
      </c>
      <c r="P12127">
        <v>0</v>
      </c>
      <c r="Q12127">
        <v>0</v>
      </c>
      <c r="R12127">
        <v>0</v>
      </c>
      <c r="S12127">
        <v>800</v>
      </c>
      <c r="T12127">
        <v>700</v>
      </c>
      <c r="U12127">
        <v>0</v>
      </c>
      <c r="V12127">
        <v>0</v>
      </c>
      <c r="W12127">
        <v>0</v>
      </c>
      <c r="X12127">
        <v>0</v>
      </c>
      <c r="Y12127">
        <v>0</v>
      </c>
      <c r="Z12127">
        <v>0</v>
      </c>
      <c r="AA12127">
        <v>0</v>
      </c>
      <c r="AB12127">
        <v>0</v>
      </c>
      <c r="AC12127">
        <v>600</v>
      </c>
      <c r="AD12127">
        <v>0</v>
      </c>
    </row>
    <row r="12128" spans="1:30" x14ac:dyDescent="0.25">
      <c r="A12128" t="s">
        <v>54</v>
      </c>
      <c r="B12128">
        <v>5120</v>
      </c>
      <c r="M12128">
        <v>0</v>
      </c>
      <c r="N12128">
        <v>0</v>
      </c>
      <c r="O12128">
        <v>0</v>
      </c>
      <c r="P12128">
        <v>0</v>
      </c>
      <c r="Q12128">
        <v>0</v>
      </c>
      <c r="R12128">
        <v>0</v>
      </c>
      <c r="S12128">
        <v>0</v>
      </c>
      <c r="T12128">
        <v>0</v>
      </c>
      <c r="U12128">
        <v>0</v>
      </c>
      <c r="V12128">
        <v>0</v>
      </c>
      <c r="W12128">
        <v>0</v>
      </c>
      <c r="X12128">
        <v>0</v>
      </c>
      <c r="Y12128">
        <v>0</v>
      </c>
      <c r="Z12128">
        <v>0</v>
      </c>
      <c r="AA12128">
        <v>0</v>
      </c>
      <c r="AB12128">
        <v>0</v>
      </c>
      <c r="AC12128">
        <v>0</v>
      </c>
      <c r="AD12128">
        <v>0</v>
      </c>
    </row>
    <row r="12129" spans="1:30" x14ac:dyDescent="0.25">
      <c r="A12129" t="s">
        <v>55</v>
      </c>
      <c r="B12129">
        <v>5120</v>
      </c>
      <c r="M12129">
        <v>0</v>
      </c>
      <c r="N12129">
        <v>0</v>
      </c>
      <c r="O12129">
        <v>0</v>
      </c>
      <c r="P12129">
        <v>0</v>
      </c>
      <c r="Q12129">
        <v>0</v>
      </c>
      <c r="R12129">
        <v>0</v>
      </c>
      <c r="S12129">
        <v>0</v>
      </c>
      <c r="T12129">
        <v>0</v>
      </c>
      <c r="U12129">
        <v>0</v>
      </c>
      <c r="V12129">
        <v>0</v>
      </c>
      <c r="W12129">
        <v>0</v>
      </c>
      <c r="X12129">
        <v>0</v>
      </c>
      <c r="Y12129">
        <v>0</v>
      </c>
      <c r="Z12129">
        <v>0</v>
      </c>
      <c r="AA12129">
        <v>0</v>
      </c>
      <c r="AB12129">
        <v>0</v>
      </c>
      <c r="AC12129">
        <v>0</v>
      </c>
      <c r="AD12129">
        <v>0</v>
      </c>
    </row>
    <row r="12130" spans="1:30" x14ac:dyDescent="0.25">
      <c r="A12130" t="s">
        <v>56</v>
      </c>
      <c r="B12130">
        <v>5120</v>
      </c>
      <c r="M12130">
        <v>0.9</v>
      </c>
      <c r="N12130">
        <v>0.9</v>
      </c>
      <c r="O12130">
        <v>0.9</v>
      </c>
      <c r="P12130">
        <v>0.9</v>
      </c>
      <c r="Q12130">
        <v>0.9</v>
      </c>
      <c r="R12130">
        <v>0.9</v>
      </c>
      <c r="S12130">
        <v>0.9</v>
      </c>
      <c r="T12130">
        <v>0.9</v>
      </c>
      <c r="U12130">
        <v>0.9</v>
      </c>
      <c r="V12130">
        <v>0.9</v>
      </c>
      <c r="W12130">
        <v>0.9</v>
      </c>
      <c r="X12130">
        <v>0.9</v>
      </c>
      <c r="Y12130">
        <v>0.9</v>
      </c>
      <c r="Z12130">
        <v>0.9</v>
      </c>
      <c r="AA12130">
        <v>0.9</v>
      </c>
      <c r="AB12130">
        <v>0.9</v>
      </c>
      <c r="AC12130">
        <v>0.9</v>
      </c>
      <c r="AD12130">
        <v>0.9</v>
      </c>
    </row>
    <row r="12131" spans="1:30" x14ac:dyDescent="0.25">
      <c r="A12131" t="s">
        <v>57</v>
      </c>
      <c r="B12131">
        <v>5120</v>
      </c>
      <c r="M12131">
        <v>100</v>
      </c>
      <c r="N12131">
        <v>100</v>
      </c>
      <c r="O12131">
        <v>100</v>
      </c>
      <c r="P12131">
        <v>100</v>
      </c>
      <c r="Q12131">
        <v>100</v>
      </c>
      <c r="R12131">
        <v>100</v>
      </c>
      <c r="S12131">
        <v>100</v>
      </c>
      <c r="T12131">
        <v>100</v>
      </c>
      <c r="U12131">
        <v>100</v>
      </c>
      <c r="V12131">
        <v>100</v>
      </c>
      <c r="W12131">
        <v>100</v>
      </c>
      <c r="X12131">
        <v>100</v>
      </c>
      <c r="Y12131">
        <v>100</v>
      </c>
      <c r="Z12131">
        <v>100</v>
      </c>
      <c r="AA12131">
        <v>100</v>
      </c>
      <c r="AB12131">
        <v>100</v>
      </c>
      <c r="AC12131">
        <v>100</v>
      </c>
      <c r="AD12131">
        <v>100</v>
      </c>
    </row>
    <row r="12132" spans="1:30" x14ac:dyDescent="0.25">
      <c r="A12132" t="s">
        <v>58</v>
      </c>
      <c r="B12132">
        <v>5120</v>
      </c>
      <c r="M12132">
        <v>2</v>
      </c>
      <c r="N12132">
        <v>2</v>
      </c>
      <c r="O12132">
        <v>2</v>
      </c>
      <c r="P12132">
        <v>2</v>
      </c>
      <c r="Q12132">
        <v>2</v>
      </c>
      <c r="R12132">
        <v>2</v>
      </c>
      <c r="S12132">
        <v>2</v>
      </c>
      <c r="T12132">
        <v>2</v>
      </c>
      <c r="U12132">
        <v>2</v>
      </c>
      <c r="V12132">
        <v>2</v>
      </c>
      <c r="W12132">
        <v>2</v>
      </c>
      <c r="X12132">
        <v>2</v>
      </c>
      <c r="Y12132">
        <v>2</v>
      </c>
      <c r="Z12132">
        <v>2</v>
      </c>
      <c r="AA12132">
        <v>2</v>
      </c>
      <c r="AB12132">
        <v>2</v>
      </c>
      <c r="AC12132">
        <v>2</v>
      </c>
      <c r="AD12132">
        <v>2</v>
      </c>
    </row>
    <row r="12133" spans="1:30" x14ac:dyDescent="0.25">
      <c r="A12133" t="s">
        <v>59</v>
      </c>
      <c r="B12133">
        <v>5120</v>
      </c>
      <c r="M12133">
        <v>0</v>
      </c>
      <c r="N12133">
        <v>0</v>
      </c>
      <c r="O12133">
        <v>0</v>
      </c>
      <c r="P12133">
        <v>0</v>
      </c>
      <c r="Q12133">
        <v>0</v>
      </c>
      <c r="R12133">
        <v>0</v>
      </c>
      <c r="S12133">
        <v>0</v>
      </c>
      <c r="T12133">
        <v>0</v>
      </c>
      <c r="U12133">
        <v>0</v>
      </c>
      <c r="V12133">
        <v>0</v>
      </c>
      <c r="W12133">
        <v>0</v>
      </c>
      <c r="X12133">
        <v>0</v>
      </c>
      <c r="Y12133">
        <v>0</v>
      </c>
      <c r="Z12133">
        <v>0</v>
      </c>
      <c r="AA12133">
        <v>0</v>
      </c>
      <c r="AB12133">
        <v>0</v>
      </c>
      <c r="AC12133">
        <v>0</v>
      </c>
      <c r="AD12133">
        <v>0</v>
      </c>
    </row>
    <row r="12134" spans="1:30" x14ac:dyDescent="0.25">
      <c r="A12134" t="s">
        <v>698</v>
      </c>
      <c r="B12134">
        <v>5120</v>
      </c>
      <c r="O12134">
        <v>0</v>
      </c>
      <c r="T12134">
        <v>0</v>
      </c>
      <c r="Y12134">
        <v>0</v>
      </c>
      <c r="AD12134">
        <v>0</v>
      </c>
    </row>
    <row r="12135" spans="1:30" x14ac:dyDescent="0.25">
      <c r="A12135" t="s">
        <v>677</v>
      </c>
      <c r="B12135">
        <v>5120</v>
      </c>
      <c r="O12135">
        <v>175</v>
      </c>
      <c r="T12135">
        <v>167</v>
      </c>
      <c r="Y12135">
        <v>236</v>
      </c>
      <c r="AD12135">
        <v>225</v>
      </c>
    </row>
    <row r="12136" spans="1:30" x14ac:dyDescent="0.25">
      <c r="A12136" t="s">
        <v>78</v>
      </c>
      <c r="B12136">
        <v>5120</v>
      </c>
      <c r="O12136">
        <v>3</v>
      </c>
      <c r="T12136">
        <v>2.8</v>
      </c>
      <c r="Y12136">
        <v>4</v>
      </c>
      <c r="AD12136">
        <v>5.0999999999999996</v>
      </c>
    </row>
    <row r="12137" spans="1:30" x14ac:dyDescent="0.25">
      <c r="A12137" t="s">
        <v>699</v>
      </c>
      <c r="B12137">
        <v>5120</v>
      </c>
      <c r="Q12137">
        <v>0</v>
      </c>
      <c r="V12137">
        <v>0</v>
      </c>
      <c r="AA12137">
        <v>0</v>
      </c>
    </row>
    <row r="12138" spans="1:30" x14ac:dyDescent="0.25">
      <c r="A12138" t="s">
        <v>700</v>
      </c>
      <c r="B12138">
        <v>5120</v>
      </c>
      <c r="M12138">
        <v>0</v>
      </c>
      <c r="N12138">
        <v>0</v>
      </c>
      <c r="O12138">
        <v>0</v>
      </c>
      <c r="P12138">
        <v>1</v>
      </c>
      <c r="Q12138">
        <v>1</v>
      </c>
      <c r="R12138">
        <v>0</v>
      </c>
      <c r="S12138">
        <v>0</v>
      </c>
      <c r="T12138">
        <v>0</v>
      </c>
      <c r="U12138">
        <v>1</v>
      </c>
      <c r="V12138">
        <v>1</v>
      </c>
      <c r="W12138">
        <v>0</v>
      </c>
      <c r="X12138">
        <v>0</v>
      </c>
      <c r="Y12138">
        <v>0</v>
      </c>
      <c r="Z12138">
        <v>1</v>
      </c>
      <c r="AA12138">
        <v>1</v>
      </c>
      <c r="AB12138">
        <v>0</v>
      </c>
      <c r="AC12138">
        <v>0</v>
      </c>
      <c r="AD12138">
        <v>0</v>
      </c>
    </row>
    <row r="12139" spans="1:30" x14ac:dyDescent="0.25">
      <c r="A12139" t="s">
        <v>701</v>
      </c>
      <c r="B12139">
        <v>5120</v>
      </c>
      <c r="M12139">
        <v>0</v>
      </c>
      <c r="N12139">
        <v>0</v>
      </c>
      <c r="O12139">
        <v>0</v>
      </c>
      <c r="P12139">
        <v>0</v>
      </c>
      <c r="Q12139">
        <v>0</v>
      </c>
      <c r="R12139">
        <v>0</v>
      </c>
      <c r="S12139">
        <v>0</v>
      </c>
      <c r="T12139">
        <v>0</v>
      </c>
      <c r="U12139">
        <v>0</v>
      </c>
      <c r="V12139">
        <v>0</v>
      </c>
      <c r="W12139">
        <v>0</v>
      </c>
      <c r="X12139">
        <v>0</v>
      </c>
      <c r="Y12139">
        <v>0</v>
      </c>
      <c r="Z12139">
        <v>0</v>
      </c>
      <c r="AA12139">
        <v>0</v>
      </c>
      <c r="AB12139">
        <v>0</v>
      </c>
      <c r="AC12139">
        <v>0</v>
      </c>
      <c r="AD12139">
        <v>0</v>
      </c>
    </row>
    <row r="12140" spans="1:30" x14ac:dyDescent="0.25">
      <c r="A12140" t="s">
        <v>52</v>
      </c>
      <c r="B12140">
        <v>5120</v>
      </c>
      <c r="M12140">
        <v>1</v>
      </c>
      <c r="N12140">
        <v>1</v>
      </c>
      <c r="O12140">
        <v>1</v>
      </c>
      <c r="P12140">
        <v>1</v>
      </c>
      <c r="Q12140">
        <v>1</v>
      </c>
      <c r="R12140">
        <v>1</v>
      </c>
      <c r="S12140">
        <v>1</v>
      </c>
      <c r="T12140">
        <v>1</v>
      </c>
      <c r="U12140">
        <v>1</v>
      </c>
      <c r="V12140">
        <v>1</v>
      </c>
      <c r="W12140">
        <v>1</v>
      </c>
      <c r="X12140">
        <v>1</v>
      </c>
      <c r="Y12140">
        <v>1</v>
      </c>
      <c r="Z12140">
        <v>1</v>
      </c>
      <c r="AA12140">
        <v>1</v>
      </c>
      <c r="AB12140">
        <v>1</v>
      </c>
      <c r="AC12140">
        <v>1</v>
      </c>
      <c r="AD12140">
        <v>1</v>
      </c>
    </row>
    <row r="12141" spans="1:30" x14ac:dyDescent="0.25">
      <c r="A12141" t="s">
        <v>702</v>
      </c>
      <c r="B12141">
        <v>5120</v>
      </c>
      <c r="M12141">
        <v>15</v>
      </c>
      <c r="N12141">
        <v>25</v>
      </c>
      <c r="O12141">
        <v>60</v>
      </c>
      <c r="P12141">
        <v>9</v>
      </c>
      <c r="Q12141">
        <v>9</v>
      </c>
      <c r="R12141">
        <v>15</v>
      </c>
      <c r="S12141">
        <v>25</v>
      </c>
      <c r="T12141">
        <v>60</v>
      </c>
      <c r="U12141">
        <v>9</v>
      </c>
      <c r="V12141">
        <v>9</v>
      </c>
      <c r="W12141">
        <v>15</v>
      </c>
      <c r="X12141">
        <v>15</v>
      </c>
      <c r="Y12141">
        <v>60</v>
      </c>
      <c r="Z12141">
        <v>9</v>
      </c>
      <c r="AA12141">
        <v>9</v>
      </c>
      <c r="AB12141">
        <v>15</v>
      </c>
      <c r="AC12141">
        <v>25</v>
      </c>
      <c r="AD12141">
        <v>60</v>
      </c>
    </row>
    <row r="12142" spans="1:30" x14ac:dyDescent="0.25">
      <c r="A12142" t="s">
        <v>43</v>
      </c>
      <c r="B12142">
        <v>5120</v>
      </c>
      <c r="N12142">
        <v>50</v>
      </c>
      <c r="O12142">
        <v>50</v>
      </c>
      <c r="S12142">
        <v>50</v>
      </c>
      <c r="T12142">
        <v>50</v>
      </c>
      <c r="AC12142">
        <v>50</v>
      </c>
    </row>
    <row r="12143" spans="1:30" x14ac:dyDescent="0.25">
      <c r="A12143" t="s">
        <v>44</v>
      </c>
      <c r="B12143">
        <v>5120</v>
      </c>
      <c r="N12143">
        <v>0</v>
      </c>
      <c r="O12143">
        <v>0</v>
      </c>
      <c r="S12143">
        <v>0</v>
      </c>
      <c r="T12143">
        <v>0</v>
      </c>
      <c r="AC12143">
        <v>0</v>
      </c>
    </row>
    <row r="12144" spans="1:30" x14ac:dyDescent="0.25">
      <c r="A12144" t="s">
        <v>47</v>
      </c>
      <c r="B12144">
        <v>5120</v>
      </c>
      <c r="N12144">
        <v>1</v>
      </c>
      <c r="O12144">
        <v>6</v>
      </c>
      <c r="S12144">
        <v>2</v>
      </c>
      <c r="T12144">
        <v>5</v>
      </c>
      <c r="AC12144">
        <v>7</v>
      </c>
    </row>
    <row r="12145" spans="1:30" x14ac:dyDescent="0.25">
      <c r="A12145" t="s">
        <v>703</v>
      </c>
      <c r="B12145">
        <v>5120</v>
      </c>
      <c r="N12145">
        <v>0</v>
      </c>
      <c r="O12145">
        <v>0</v>
      </c>
      <c r="S12145">
        <v>0</v>
      </c>
      <c r="T12145">
        <v>0</v>
      </c>
      <c r="AC12145">
        <v>0</v>
      </c>
    </row>
    <row r="12146" spans="1:30" x14ac:dyDescent="0.25">
      <c r="A12146" t="s">
        <v>704</v>
      </c>
      <c r="B12146">
        <v>5120</v>
      </c>
      <c r="N12146">
        <v>0</v>
      </c>
      <c r="O12146">
        <v>0</v>
      </c>
      <c r="S12146">
        <v>0</v>
      </c>
      <c r="T12146">
        <v>0</v>
      </c>
      <c r="AC12146">
        <v>0</v>
      </c>
    </row>
    <row r="12147" spans="1:30" x14ac:dyDescent="0.25">
      <c r="A12147" t="s">
        <v>705</v>
      </c>
      <c r="B12147">
        <v>5120</v>
      </c>
      <c r="N12147">
        <v>0</v>
      </c>
      <c r="O12147">
        <v>0</v>
      </c>
      <c r="S12147">
        <v>0</v>
      </c>
      <c r="T12147">
        <v>0</v>
      </c>
      <c r="AC12147">
        <v>0</v>
      </c>
    </row>
    <row r="12148" spans="1:30" x14ac:dyDescent="0.25">
      <c r="A12148" t="s">
        <v>706</v>
      </c>
      <c r="B12148">
        <v>5120</v>
      </c>
      <c r="N12148">
        <v>0</v>
      </c>
      <c r="O12148">
        <v>0</v>
      </c>
      <c r="S12148">
        <v>0</v>
      </c>
      <c r="T12148">
        <v>0</v>
      </c>
      <c r="AC12148">
        <v>0</v>
      </c>
    </row>
    <row r="12149" spans="1:30" x14ac:dyDescent="0.25">
      <c r="A12149" t="s">
        <v>707</v>
      </c>
      <c r="B12149">
        <v>5120</v>
      </c>
      <c r="N12149">
        <v>1</v>
      </c>
      <c r="O12149">
        <v>1</v>
      </c>
      <c r="S12149">
        <v>1</v>
      </c>
      <c r="T12149">
        <v>1</v>
      </c>
      <c r="AC12149">
        <v>1</v>
      </c>
    </row>
    <row r="12150" spans="1:30" x14ac:dyDescent="0.25">
      <c r="A12150" t="s">
        <v>708</v>
      </c>
      <c r="B12150">
        <v>5120</v>
      </c>
      <c r="N12150">
        <v>0</v>
      </c>
      <c r="O12150">
        <v>0</v>
      </c>
      <c r="S12150">
        <v>0</v>
      </c>
      <c r="T12150">
        <v>0</v>
      </c>
      <c r="AC12150">
        <v>0</v>
      </c>
    </row>
    <row r="12151" spans="1:30" x14ac:dyDescent="0.25">
      <c r="A12151" t="s">
        <v>709</v>
      </c>
      <c r="B12151">
        <v>5120</v>
      </c>
      <c r="N12151">
        <v>50</v>
      </c>
      <c r="O12151">
        <v>50</v>
      </c>
      <c r="S12151">
        <v>50</v>
      </c>
      <c r="T12151">
        <v>50</v>
      </c>
      <c r="AC12151">
        <v>50</v>
      </c>
    </row>
    <row r="12152" spans="1:30" x14ac:dyDescent="0.25">
      <c r="A12152" t="s">
        <v>710</v>
      </c>
      <c r="B12152">
        <v>5120</v>
      </c>
      <c r="N12152">
        <v>3</v>
      </c>
      <c r="O12152">
        <v>3</v>
      </c>
      <c r="S12152">
        <v>3</v>
      </c>
      <c r="T12152">
        <v>3</v>
      </c>
      <c r="AC12152">
        <v>3</v>
      </c>
    </row>
    <row r="12153" spans="1:30" x14ac:dyDescent="0.25">
      <c r="A12153" t="s">
        <v>711</v>
      </c>
      <c r="B12153">
        <v>5120</v>
      </c>
      <c r="N12153">
        <v>0</v>
      </c>
      <c r="O12153">
        <v>0</v>
      </c>
      <c r="S12153">
        <v>0</v>
      </c>
      <c r="T12153">
        <v>0</v>
      </c>
      <c r="AC12153">
        <v>0</v>
      </c>
    </row>
    <row r="12154" spans="1:30" x14ac:dyDescent="0.25">
      <c r="A12154" t="s">
        <v>712</v>
      </c>
      <c r="B12154">
        <v>5120</v>
      </c>
      <c r="N12154">
        <v>0</v>
      </c>
      <c r="O12154">
        <v>0</v>
      </c>
      <c r="S12154">
        <v>0</v>
      </c>
      <c r="T12154">
        <v>0</v>
      </c>
      <c r="AC12154">
        <v>0</v>
      </c>
    </row>
    <row r="12155" spans="1:30" x14ac:dyDescent="0.25">
      <c r="A12155" t="s">
        <v>713</v>
      </c>
      <c r="B12155">
        <v>5120</v>
      </c>
      <c r="N12155">
        <v>0</v>
      </c>
      <c r="O12155">
        <v>0</v>
      </c>
      <c r="S12155">
        <v>0</v>
      </c>
      <c r="T12155">
        <v>0</v>
      </c>
      <c r="AC12155">
        <v>0</v>
      </c>
    </row>
    <row r="12156" spans="1:30" x14ac:dyDescent="0.25">
      <c r="A12156" t="s">
        <v>718</v>
      </c>
      <c r="B12156">
        <v>5120</v>
      </c>
      <c r="O12156">
        <v>0</v>
      </c>
      <c r="T12156">
        <v>0</v>
      </c>
      <c r="Y12156">
        <v>0</v>
      </c>
      <c r="AD12156">
        <v>0</v>
      </c>
    </row>
    <row r="12157" spans="1:30" x14ac:dyDescent="0.25">
      <c r="A12157" t="s">
        <v>405</v>
      </c>
      <c r="B12157">
        <v>5120</v>
      </c>
      <c r="Y12157">
        <v>0</v>
      </c>
    </row>
    <row r="12158" spans="1:30" x14ac:dyDescent="0.25">
      <c r="A12158" t="s">
        <v>719</v>
      </c>
      <c r="B12158">
        <v>5120</v>
      </c>
      <c r="M12158">
        <v>0</v>
      </c>
      <c r="N12158">
        <v>889</v>
      </c>
      <c r="O12158">
        <v>1111</v>
      </c>
      <c r="P12158">
        <v>0</v>
      </c>
      <c r="Q12158">
        <v>0</v>
      </c>
      <c r="R12158">
        <v>0</v>
      </c>
      <c r="S12158">
        <v>889</v>
      </c>
      <c r="T12158">
        <v>778</v>
      </c>
      <c r="U12158">
        <v>0</v>
      </c>
      <c r="V12158">
        <v>0</v>
      </c>
      <c r="W12158">
        <v>0</v>
      </c>
      <c r="X12158">
        <v>0</v>
      </c>
      <c r="Y12158">
        <v>0</v>
      </c>
      <c r="Z12158">
        <v>0</v>
      </c>
      <c r="AA12158">
        <v>0</v>
      </c>
      <c r="AB12158">
        <v>0</v>
      </c>
      <c r="AC12158">
        <v>667</v>
      </c>
      <c r="AD12158">
        <v>0</v>
      </c>
    </row>
    <row r="12159" spans="1:30" x14ac:dyDescent="0.25">
      <c r="A12159" t="s">
        <v>34</v>
      </c>
      <c r="B12159">
        <v>5121</v>
      </c>
      <c r="D12159">
        <v>71</v>
      </c>
      <c r="E12159">
        <v>71</v>
      </c>
      <c r="F12159">
        <v>71</v>
      </c>
      <c r="I12159">
        <v>76</v>
      </c>
      <c r="J12159">
        <v>76</v>
      </c>
      <c r="K12159">
        <v>76</v>
      </c>
      <c r="N12159">
        <v>5300</v>
      </c>
      <c r="O12159">
        <v>5300</v>
      </c>
      <c r="P12159">
        <v>5300</v>
      </c>
      <c r="S12159">
        <v>5120</v>
      </c>
      <c r="T12159">
        <v>5120</v>
      </c>
      <c r="U12159">
        <v>5120</v>
      </c>
    </row>
    <row r="12160" spans="1:30" x14ac:dyDescent="0.25">
      <c r="A12160" t="s">
        <v>35</v>
      </c>
      <c r="B12160">
        <v>5121</v>
      </c>
      <c r="D12160">
        <v>5300</v>
      </c>
      <c r="E12160">
        <v>76</v>
      </c>
      <c r="F12160">
        <v>5120</v>
      </c>
      <c r="I12160">
        <v>5120</v>
      </c>
      <c r="J12160">
        <v>71</v>
      </c>
      <c r="K12160">
        <v>5300</v>
      </c>
      <c r="N12160">
        <v>76</v>
      </c>
      <c r="O12160">
        <v>5120</v>
      </c>
      <c r="P12160">
        <v>71</v>
      </c>
      <c r="S12160">
        <v>71</v>
      </c>
      <c r="T12160">
        <v>5300</v>
      </c>
      <c r="U12160">
        <v>76</v>
      </c>
    </row>
    <row r="12161" spans="1:21" x14ac:dyDescent="0.25">
      <c r="A12161" t="s">
        <v>36</v>
      </c>
      <c r="B12161">
        <v>5121</v>
      </c>
      <c r="D12161">
        <v>0</v>
      </c>
      <c r="E12161">
        <v>0</v>
      </c>
      <c r="F12161">
        <v>0</v>
      </c>
      <c r="I12161">
        <v>0</v>
      </c>
      <c r="J12161">
        <v>0</v>
      </c>
      <c r="K12161">
        <v>1</v>
      </c>
      <c r="N12161">
        <v>0</v>
      </c>
      <c r="O12161">
        <v>5</v>
      </c>
      <c r="P12161">
        <v>1</v>
      </c>
      <c r="S12161">
        <v>0</v>
      </c>
      <c r="T12161">
        <v>3</v>
      </c>
      <c r="U12161">
        <v>0</v>
      </c>
    </row>
    <row r="12162" spans="1:21" x14ac:dyDescent="0.25">
      <c r="A12162" t="s">
        <v>37</v>
      </c>
      <c r="B12162">
        <v>5121</v>
      </c>
      <c r="D12162">
        <v>0</v>
      </c>
      <c r="E12162">
        <v>0</v>
      </c>
      <c r="I12162">
        <v>0</v>
      </c>
      <c r="J12162">
        <v>0</v>
      </c>
      <c r="N12162">
        <v>0</v>
      </c>
      <c r="O12162">
        <v>0</v>
      </c>
      <c r="S12162">
        <v>0</v>
      </c>
      <c r="T12162">
        <v>0</v>
      </c>
    </row>
    <row r="12163" spans="1:21" x14ac:dyDescent="0.25">
      <c r="A12163" t="s">
        <v>38</v>
      </c>
      <c r="B12163">
        <v>5121</v>
      </c>
      <c r="D12163">
        <v>12</v>
      </c>
      <c r="E12163">
        <v>12</v>
      </c>
      <c r="F12163">
        <v>12</v>
      </c>
      <c r="I12163">
        <v>12</v>
      </c>
      <c r="J12163">
        <v>12</v>
      </c>
      <c r="K12163">
        <v>12</v>
      </c>
      <c r="N12163">
        <v>12</v>
      </c>
      <c r="O12163">
        <v>12</v>
      </c>
      <c r="P12163">
        <v>12</v>
      </c>
      <c r="S12163">
        <v>12</v>
      </c>
      <c r="T12163">
        <v>12</v>
      </c>
      <c r="U12163">
        <v>12</v>
      </c>
    </row>
    <row r="12164" spans="1:21" x14ac:dyDescent="0.25">
      <c r="A12164" t="s">
        <v>39</v>
      </c>
      <c r="B12164">
        <v>5121</v>
      </c>
      <c r="N12164">
        <v>250</v>
      </c>
    </row>
    <row r="12165" spans="1:21" x14ac:dyDescent="0.25">
      <c r="A12165" t="s">
        <v>694</v>
      </c>
      <c r="B12165">
        <v>5121</v>
      </c>
      <c r="N12165">
        <v>25</v>
      </c>
    </row>
    <row r="12166" spans="1:21" x14ac:dyDescent="0.25">
      <c r="A12166" t="s">
        <v>40</v>
      </c>
      <c r="B12166">
        <v>5121</v>
      </c>
      <c r="N12166">
        <v>2</v>
      </c>
    </row>
    <row r="12167" spans="1:21" x14ac:dyDescent="0.25">
      <c r="A12167" t="s">
        <v>41</v>
      </c>
      <c r="B12167">
        <v>5121</v>
      </c>
    </row>
    <row r="12168" spans="1:21" x14ac:dyDescent="0.25">
      <c r="A12168" t="s">
        <v>42</v>
      </c>
      <c r="B12168">
        <v>5121</v>
      </c>
      <c r="E12168">
        <v>45</v>
      </c>
      <c r="J12168">
        <v>45</v>
      </c>
      <c r="O12168">
        <v>40</v>
      </c>
      <c r="T12168">
        <v>40</v>
      </c>
    </row>
    <row r="12169" spans="1:21" x14ac:dyDescent="0.25">
      <c r="A12169" t="s">
        <v>876</v>
      </c>
      <c r="B12169">
        <v>5121</v>
      </c>
      <c r="E12169">
        <v>0</v>
      </c>
      <c r="J12169">
        <v>0</v>
      </c>
      <c r="O12169">
        <v>0</v>
      </c>
      <c r="T12169">
        <v>0</v>
      </c>
    </row>
    <row r="12170" spans="1:21" x14ac:dyDescent="0.25">
      <c r="A12170" t="s">
        <v>48</v>
      </c>
      <c r="B12170">
        <v>5121</v>
      </c>
      <c r="D12170">
        <v>1900</v>
      </c>
      <c r="E12170">
        <v>1900</v>
      </c>
      <c r="F12170">
        <v>1900</v>
      </c>
      <c r="I12170">
        <v>1900</v>
      </c>
      <c r="J12170">
        <v>1900</v>
      </c>
      <c r="K12170">
        <v>1900</v>
      </c>
      <c r="N12170">
        <v>1900</v>
      </c>
      <c r="O12170">
        <v>1900</v>
      </c>
      <c r="P12170">
        <v>1900</v>
      </c>
      <c r="S12170">
        <v>1900</v>
      </c>
      <c r="T12170">
        <v>1900</v>
      </c>
      <c r="U12170">
        <v>1900</v>
      </c>
    </row>
    <row r="12171" spans="1:21" x14ac:dyDescent="0.25">
      <c r="A12171" t="s">
        <v>696</v>
      </c>
      <c r="B12171">
        <v>5121</v>
      </c>
      <c r="D12171">
        <v>0</v>
      </c>
      <c r="E12171">
        <v>0</v>
      </c>
      <c r="F12171">
        <v>0</v>
      </c>
      <c r="I12171">
        <v>0</v>
      </c>
      <c r="J12171">
        <v>0</v>
      </c>
      <c r="K12171">
        <v>1863</v>
      </c>
      <c r="N12171">
        <v>0</v>
      </c>
      <c r="O12171">
        <v>7544</v>
      </c>
      <c r="P12171">
        <v>1863</v>
      </c>
      <c r="S12171">
        <v>0</v>
      </c>
      <c r="T12171">
        <v>5085</v>
      </c>
      <c r="U12171">
        <v>0</v>
      </c>
    </row>
    <row r="12172" spans="1:21" x14ac:dyDescent="0.25">
      <c r="A12172" t="s">
        <v>50</v>
      </c>
      <c r="B12172">
        <v>5121</v>
      </c>
      <c r="D12172">
        <v>0</v>
      </c>
      <c r="E12172">
        <v>0</v>
      </c>
      <c r="F12172">
        <v>0</v>
      </c>
      <c r="I12172">
        <v>0</v>
      </c>
      <c r="J12172">
        <v>0</v>
      </c>
      <c r="K12172">
        <v>1863</v>
      </c>
      <c r="N12172">
        <v>0</v>
      </c>
      <c r="O12172">
        <v>7544</v>
      </c>
      <c r="P12172">
        <v>1863</v>
      </c>
      <c r="S12172">
        <v>0</v>
      </c>
      <c r="T12172">
        <v>5085</v>
      </c>
      <c r="U12172">
        <v>0</v>
      </c>
    </row>
    <row r="12173" spans="1:21" x14ac:dyDescent="0.25">
      <c r="A12173" t="s">
        <v>697</v>
      </c>
      <c r="B12173">
        <v>5121</v>
      </c>
      <c r="D12173">
        <v>1</v>
      </c>
      <c r="E12173">
        <v>1</v>
      </c>
      <c r="F12173">
        <v>1</v>
      </c>
      <c r="I12173">
        <v>1</v>
      </c>
      <c r="J12173">
        <v>1</v>
      </c>
      <c r="K12173">
        <v>1</v>
      </c>
      <c r="N12173">
        <v>1</v>
      </c>
      <c r="O12173">
        <v>1</v>
      </c>
      <c r="P12173">
        <v>1</v>
      </c>
      <c r="S12173">
        <v>1</v>
      </c>
      <c r="T12173">
        <v>1</v>
      </c>
      <c r="U12173">
        <v>1</v>
      </c>
    </row>
    <row r="12174" spans="1:21" x14ac:dyDescent="0.25">
      <c r="A12174" t="s">
        <v>51</v>
      </c>
      <c r="B12174">
        <v>5121</v>
      </c>
      <c r="D12174">
        <v>0</v>
      </c>
      <c r="E12174">
        <v>0</v>
      </c>
      <c r="F12174">
        <v>0</v>
      </c>
      <c r="I12174">
        <v>0</v>
      </c>
      <c r="J12174">
        <v>0</v>
      </c>
      <c r="K12174">
        <v>0</v>
      </c>
      <c r="N12174">
        <v>0</v>
      </c>
      <c r="O12174">
        <v>0</v>
      </c>
      <c r="P12174">
        <v>0</v>
      </c>
      <c r="S12174">
        <v>0</v>
      </c>
      <c r="T12174">
        <v>0</v>
      </c>
      <c r="U12174">
        <v>0</v>
      </c>
    </row>
    <row r="12175" spans="1:21" x14ac:dyDescent="0.25">
      <c r="A12175" t="s">
        <v>53</v>
      </c>
      <c r="B12175">
        <v>5121</v>
      </c>
      <c r="D12175">
        <v>0</v>
      </c>
      <c r="E12175">
        <v>0</v>
      </c>
      <c r="F12175">
        <v>0</v>
      </c>
      <c r="I12175">
        <v>0</v>
      </c>
      <c r="J12175">
        <v>0</v>
      </c>
      <c r="K12175">
        <v>0</v>
      </c>
      <c r="N12175">
        <v>0</v>
      </c>
      <c r="O12175">
        <v>0</v>
      </c>
      <c r="P12175">
        <v>0</v>
      </c>
      <c r="S12175">
        <v>0</v>
      </c>
      <c r="T12175">
        <v>0</v>
      </c>
      <c r="U12175">
        <v>0</v>
      </c>
    </row>
    <row r="12176" spans="1:21" x14ac:dyDescent="0.25">
      <c r="A12176" t="s">
        <v>54</v>
      </c>
      <c r="B12176">
        <v>5121</v>
      </c>
      <c r="D12176">
        <v>0</v>
      </c>
      <c r="E12176">
        <v>0</v>
      </c>
      <c r="F12176">
        <v>0</v>
      </c>
      <c r="I12176">
        <v>0</v>
      </c>
      <c r="J12176">
        <v>0</v>
      </c>
      <c r="K12176">
        <v>0</v>
      </c>
      <c r="N12176">
        <v>0</v>
      </c>
      <c r="O12176">
        <v>0</v>
      </c>
      <c r="P12176">
        <v>0</v>
      </c>
      <c r="S12176">
        <v>0</v>
      </c>
      <c r="T12176">
        <v>0</v>
      </c>
      <c r="U12176">
        <v>0</v>
      </c>
    </row>
    <row r="12177" spans="1:21" x14ac:dyDescent="0.25">
      <c r="A12177" t="s">
        <v>55</v>
      </c>
      <c r="B12177">
        <v>5121</v>
      </c>
      <c r="D12177">
        <v>0</v>
      </c>
      <c r="E12177">
        <v>0</v>
      </c>
      <c r="F12177">
        <v>0</v>
      </c>
      <c r="I12177">
        <v>0</v>
      </c>
      <c r="J12177">
        <v>0</v>
      </c>
      <c r="K12177">
        <v>0</v>
      </c>
      <c r="N12177">
        <v>0</v>
      </c>
      <c r="O12177">
        <v>0</v>
      </c>
      <c r="P12177">
        <v>0</v>
      </c>
      <c r="S12177">
        <v>0</v>
      </c>
      <c r="T12177">
        <v>0</v>
      </c>
      <c r="U12177">
        <v>0</v>
      </c>
    </row>
    <row r="12178" spans="1:21" x14ac:dyDescent="0.25">
      <c r="A12178" t="s">
        <v>56</v>
      </c>
      <c r="B12178">
        <v>5121</v>
      </c>
      <c r="D12178">
        <v>0.92</v>
      </c>
      <c r="E12178">
        <v>0.9</v>
      </c>
      <c r="F12178">
        <v>0.9</v>
      </c>
      <c r="I12178">
        <v>0.9</v>
      </c>
      <c r="J12178">
        <v>0.9</v>
      </c>
      <c r="K12178">
        <v>0.92</v>
      </c>
      <c r="N12178">
        <v>0.92</v>
      </c>
      <c r="O12178">
        <v>0.92</v>
      </c>
      <c r="P12178">
        <v>0.92</v>
      </c>
      <c r="S12178">
        <v>0.9</v>
      </c>
      <c r="T12178">
        <v>0.92</v>
      </c>
      <c r="U12178">
        <v>0.9</v>
      </c>
    </row>
    <row r="12179" spans="1:21" x14ac:dyDescent="0.25">
      <c r="A12179" t="s">
        <v>57</v>
      </c>
      <c r="B12179">
        <v>5121</v>
      </c>
      <c r="D12179">
        <v>100</v>
      </c>
      <c r="E12179">
        <v>100</v>
      </c>
      <c r="F12179">
        <v>100</v>
      </c>
      <c r="I12179">
        <v>100</v>
      </c>
      <c r="J12179">
        <v>100</v>
      </c>
      <c r="K12179">
        <v>100</v>
      </c>
      <c r="N12179">
        <v>100</v>
      </c>
      <c r="O12179">
        <v>100</v>
      </c>
      <c r="P12179">
        <v>100</v>
      </c>
      <c r="S12179">
        <v>100</v>
      </c>
      <c r="T12179">
        <v>100</v>
      </c>
      <c r="U12179">
        <v>100</v>
      </c>
    </row>
    <row r="12180" spans="1:21" x14ac:dyDescent="0.25">
      <c r="A12180" t="s">
        <v>58</v>
      </c>
      <c r="B12180">
        <v>5121</v>
      </c>
      <c r="D12180">
        <v>2</v>
      </c>
      <c r="E12180">
        <v>2</v>
      </c>
      <c r="F12180">
        <v>2</v>
      </c>
      <c r="I12180">
        <v>2</v>
      </c>
      <c r="J12180">
        <v>2</v>
      </c>
      <c r="K12180">
        <v>2</v>
      </c>
      <c r="N12180">
        <v>2</v>
      </c>
      <c r="O12180">
        <v>2</v>
      </c>
      <c r="P12180">
        <v>2</v>
      </c>
      <c r="S12180">
        <v>2</v>
      </c>
      <c r="T12180">
        <v>2</v>
      </c>
      <c r="U12180">
        <v>2</v>
      </c>
    </row>
    <row r="12181" spans="1:21" x14ac:dyDescent="0.25">
      <c r="A12181" t="s">
        <v>59</v>
      </c>
      <c r="B12181">
        <v>5121</v>
      </c>
      <c r="D12181">
        <v>0</v>
      </c>
      <c r="E12181">
        <v>0</v>
      </c>
      <c r="F12181">
        <v>0</v>
      </c>
      <c r="I12181">
        <v>0</v>
      </c>
      <c r="J12181">
        <v>0</v>
      </c>
      <c r="K12181">
        <v>0</v>
      </c>
      <c r="N12181">
        <v>0</v>
      </c>
      <c r="O12181">
        <v>0</v>
      </c>
      <c r="P12181">
        <v>0</v>
      </c>
      <c r="S12181">
        <v>0</v>
      </c>
      <c r="T12181">
        <v>0</v>
      </c>
      <c r="U12181">
        <v>0</v>
      </c>
    </row>
    <row r="12182" spans="1:21" x14ac:dyDescent="0.25">
      <c r="A12182" t="s">
        <v>698</v>
      </c>
      <c r="B12182">
        <v>5121</v>
      </c>
      <c r="E12182">
        <v>0</v>
      </c>
      <c r="J12182">
        <v>0</v>
      </c>
      <c r="O12182">
        <v>0</v>
      </c>
      <c r="T12182">
        <v>0</v>
      </c>
    </row>
    <row r="12183" spans="1:21" x14ac:dyDescent="0.25">
      <c r="A12183" t="s">
        <v>677</v>
      </c>
      <c r="B12183">
        <v>5121</v>
      </c>
      <c r="E12183">
        <v>176</v>
      </c>
      <c r="J12183">
        <v>176</v>
      </c>
      <c r="O12183">
        <v>649</v>
      </c>
      <c r="T12183">
        <v>175</v>
      </c>
    </row>
    <row r="12184" spans="1:21" x14ac:dyDescent="0.25">
      <c r="A12184" t="s">
        <v>78</v>
      </c>
      <c r="B12184">
        <v>5121</v>
      </c>
      <c r="E12184">
        <v>2.7</v>
      </c>
      <c r="J12184">
        <v>2.7</v>
      </c>
      <c r="O12184">
        <v>11.1</v>
      </c>
      <c r="T12184">
        <v>3</v>
      </c>
    </row>
    <row r="12185" spans="1:21" x14ac:dyDescent="0.25">
      <c r="A12185" t="s">
        <v>699</v>
      </c>
      <c r="B12185">
        <v>5121</v>
      </c>
      <c r="F12185">
        <v>0</v>
      </c>
      <c r="K12185">
        <v>2</v>
      </c>
      <c r="P12185">
        <v>2</v>
      </c>
      <c r="U12185">
        <v>0</v>
      </c>
    </row>
    <row r="12186" spans="1:21" x14ac:dyDescent="0.25">
      <c r="A12186" t="s">
        <v>720</v>
      </c>
      <c r="B12186">
        <v>5121</v>
      </c>
      <c r="K12186">
        <v>50</v>
      </c>
      <c r="P12186">
        <v>50</v>
      </c>
    </row>
    <row r="12187" spans="1:21" x14ac:dyDescent="0.25">
      <c r="A12187" t="s">
        <v>721</v>
      </c>
      <c r="B12187">
        <v>5121</v>
      </c>
      <c r="K12187">
        <v>0</v>
      </c>
      <c r="P12187">
        <v>0</v>
      </c>
    </row>
    <row r="12188" spans="1:21" x14ac:dyDescent="0.25">
      <c r="A12188" t="s">
        <v>700</v>
      </c>
      <c r="B12188">
        <v>5121</v>
      </c>
      <c r="D12188">
        <v>0</v>
      </c>
      <c r="E12188">
        <v>0</v>
      </c>
      <c r="F12188">
        <v>1</v>
      </c>
      <c r="I12188">
        <v>0</v>
      </c>
      <c r="J12188">
        <v>0</v>
      </c>
      <c r="K12188">
        <v>1</v>
      </c>
      <c r="N12188">
        <v>0</v>
      </c>
      <c r="O12188">
        <v>0</v>
      </c>
      <c r="P12188">
        <v>1</v>
      </c>
      <c r="S12188">
        <v>0</v>
      </c>
      <c r="T12188">
        <v>0</v>
      </c>
      <c r="U12188">
        <v>1</v>
      </c>
    </row>
    <row r="12189" spans="1:21" x14ac:dyDescent="0.25">
      <c r="A12189" t="s">
        <v>701</v>
      </c>
      <c r="B12189">
        <v>5121</v>
      </c>
      <c r="D12189">
        <v>0</v>
      </c>
      <c r="E12189">
        <v>0</v>
      </c>
      <c r="F12189">
        <v>0</v>
      </c>
      <c r="I12189">
        <v>0</v>
      </c>
      <c r="J12189">
        <v>0</v>
      </c>
      <c r="K12189">
        <v>0</v>
      </c>
      <c r="N12189">
        <v>0</v>
      </c>
      <c r="O12189">
        <v>0</v>
      </c>
      <c r="P12189">
        <v>0</v>
      </c>
      <c r="S12189">
        <v>0</v>
      </c>
      <c r="T12189">
        <v>0</v>
      </c>
      <c r="U12189">
        <v>0</v>
      </c>
    </row>
    <row r="12190" spans="1:21" x14ac:dyDescent="0.25">
      <c r="A12190" t="s">
        <v>52</v>
      </c>
      <c r="B12190">
        <v>5121</v>
      </c>
      <c r="D12190">
        <v>1</v>
      </c>
      <c r="E12190">
        <v>1</v>
      </c>
      <c r="F12190">
        <v>1</v>
      </c>
      <c r="I12190">
        <v>1</v>
      </c>
      <c r="J12190">
        <v>1</v>
      </c>
      <c r="K12190">
        <v>1</v>
      </c>
      <c r="N12190">
        <v>1</v>
      </c>
      <c r="O12190">
        <v>1</v>
      </c>
      <c r="P12190">
        <v>1</v>
      </c>
      <c r="S12190">
        <v>1</v>
      </c>
      <c r="T12190">
        <v>1</v>
      </c>
      <c r="U12190">
        <v>1</v>
      </c>
    </row>
    <row r="12191" spans="1:21" x14ac:dyDescent="0.25">
      <c r="A12191" t="s">
        <v>702</v>
      </c>
      <c r="B12191">
        <v>5121</v>
      </c>
      <c r="D12191">
        <v>15</v>
      </c>
      <c r="E12191">
        <v>60</v>
      </c>
      <c r="F12191">
        <v>9</v>
      </c>
      <c r="I12191">
        <v>15</v>
      </c>
      <c r="J12191">
        <v>60</v>
      </c>
      <c r="K12191">
        <v>9</v>
      </c>
      <c r="N12191">
        <v>15</v>
      </c>
      <c r="O12191">
        <v>60</v>
      </c>
      <c r="P12191">
        <v>9</v>
      </c>
      <c r="S12191">
        <v>15</v>
      </c>
      <c r="T12191">
        <v>60</v>
      </c>
      <c r="U12191">
        <v>9</v>
      </c>
    </row>
    <row r="12192" spans="1:21" x14ac:dyDescent="0.25">
      <c r="A12192" t="s">
        <v>43</v>
      </c>
      <c r="B12192">
        <v>5121</v>
      </c>
      <c r="K12192">
        <v>50</v>
      </c>
      <c r="O12192">
        <v>50</v>
      </c>
      <c r="P12192">
        <v>50</v>
      </c>
      <c r="T12192">
        <v>50</v>
      </c>
    </row>
    <row r="12193" spans="1:21" x14ac:dyDescent="0.25">
      <c r="A12193" t="s">
        <v>44</v>
      </c>
      <c r="B12193">
        <v>5121</v>
      </c>
      <c r="K12193">
        <v>0</v>
      </c>
      <c r="O12193">
        <v>0</v>
      </c>
      <c r="P12193">
        <v>0</v>
      </c>
      <c r="T12193">
        <v>0</v>
      </c>
    </row>
    <row r="12194" spans="1:21" x14ac:dyDescent="0.25">
      <c r="A12194" t="s">
        <v>718</v>
      </c>
      <c r="B12194">
        <v>5121</v>
      </c>
      <c r="E12194">
        <v>0</v>
      </c>
      <c r="J12194">
        <v>0</v>
      </c>
      <c r="O12194">
        <v>0</v>
      </c>
      <c r="T12194">
        <v>0</v>
      </c>
    </row>
    <row r="12195" spans="1:21" x14ac:dyDescent="0.25">
      <c r="A12195" t="s">
        <v>405</v>
      </c>
      <c r="B12195">
        <v>5121</v>
      </c>
      <c r="E12195">
        <v>0</v>
      </c>
    </row>
    <row r="12196" spans="1:21" x14ac:dyDescent="0.25">
      <c r="A12196" t="s">
        <v>719</v>
      </c>
      <c r="B12196">
        <v>5121</v>
      </c>
      <c r="D12196">
        <v>0</v>
      </c>
      <c r="E12196">
        <v>0</v>
      </c>
      <c r="F12196">
        <v>0</v>
      </c>
      <c r="I12196">
        <v>0</v>
      </c>
      <c r="J12196">
        <v>0</v>
      </c>
      <c r="K12196">
        <v>0</v>
      </c>
      <c r="N12196">
        <v>0</v>
      </c>
      <c r="O12196">
        <v>0</v>
      </c>
      <c r="P12196">
        <v>0</v>
      </c>
      <c r="S12196">
        <v>0</v>
      </c>
      <c r="T12196">
        <v>0</v>
      </c>
      <c r="U12196">
        <v>0</v>
      </c>
    </row>
    <row r="12197" spans="1:21" x14ac:dyDescent="0.25">
      <c r="A12197" t="s">
        <v>34</v>
      </c>
      <c r="B12197">
        <v>5139</v>
      </c>
      <c r="D12197">
        <v>178</v>
      </c>
      <c r="E12197">
        <v>178</v>
      </c>
      <c r="F12197">
        <v>178</v>
      </c>
      <c r="I12197">
        <v>340</v>
      </c>
      <c r="J12197">
        <v>340</v>
      </c>
      <c r="K12197">
        <v>340</v>
      </c>
      <c r="N12197">
        <v>342</v>
      </c>
      <c r="O12197">
        <v>342</v>
      </c>
      <c r="P12197">
        <v>342</v>
      </c>
      <c r="S12197">
        <v>343</v>
      </c>
      <c r="T12197">
        <v>343</v>
      </c>
      <c r="U12197">
        <v>343</v>
      </c>
    </row>
    <row r="12198" spans="1:21" x14ac:dyDescent="0.25">
      <c r="A12198" t="s">
        <v>35</v>
      </c>
      <c r="B12198">
        <v>5139</v>
      </c>
      <c r="D12198">
        <v>342</v>
      </c>
      <c r="E12198">
        <v>340</v>
      </c>
      <c r="F12198">
        <v>343</v>
      </c>
      <c r="I12198">
        <v>343</v>
      </c>
      <c r="J12198">
        <v>178</v>
      </c>
      <c r="K12198">
        <v>342</v>
      </c>
      <c r="N12198">
        <v>340</v>
      </c>
      <c r="O12198">
        <v>343</v>
      </c>
      <c r="P12198">
        <v>178</v>
      </c>
      <c r="S12198">
        <v>178</v>
      </c>
      <c r="T12198">
        <v>342</v>
      </c>
      <c r="U12198">
        <v>340</v>
      </c>
    </row>
    <row r="12199" spans="1:21" x14ac:dyDescent="0.25">
      <c r="A12199" t="s">
        <v>36</v>
      </c>
      <c r="B12199">
        <v>5139</v>
      </c>
      <c r="D12199">
        <v>1</v>
      </c>
      <c r="E12199">
        <v>2</v>
      </c>
      <c r="F12199">
        <v>0</v>
      </c>
      <c r="I12199">
        <v>1</v>
      </c>
      <c r="J12199">
        <v>3</v>
      </c>
      <c r="K12199">
        <v>1</v>
      </c>
      <c r="N12199">
        <v>2</v>
      </c>
      <c r="O12199">
        <v>0</v>
      </c>
      <c r="P12199">
        <v>1</v>
      </c>
      <c r="S12199">
        <v>1</v>
      </c>
      <c r="T12199">
        <v>1</v>
      </c>
      <c r="U12199">
        <v>0</v>
      </c>
    </row>
    <row r="12200" spans="1:21" x14ac:dyDescent="0.25">
      <c r="A12200" t="s">
        <v>37</v>
      </c>
      <c r="B12200">
        <v>5139</v>
      </c>
      <c r="D12200">
        <v>0</v>
      </c>
      <c r="E12200">
        <v>2</v>
      </c>
      <c r="I12200">
        <v>0</v>
      </c>
      <c r="J12200">
        <v>0</v>
      </c>
      <c r="N12200">
        <v>0</v>
      </c>
      <c r="O12200">
        <v>0</v>
      </c>
      <c r="S12200">
        <v>0</v>
      </c>
      <c r="T12200">
        <v>2</v>
      </c>
    </row>
    <row r="12201" spans="1:21" x14ac:dyDescent="0.25">
      <c r="A12201" t="s">
        <v>38</v>
      </c>
      <c r="B12201">
        <v>5139</v>
      </c>
      <c r="D12201">
        <v>12</v>
      </c>
      <c r="E12201">
        <v>12</v>
      </c>
      <c r="F12201">
        <v>12</v>
      </c>
      <c r="I12201">
        <v>12</v>
      </c>
      <c r="J12201">
        <v>12</v>
      </c>
      <c r="K12201">
        <v>12</v>
      </c>
      <c r="N12201">
        <v>12</v>
      </c>
      <c r="O12201">
        <v>12</v>
      </c>
      <c r="P12201">
        <v>12</v>
      </c>
      <c r="S12201">
        <v>12</v>
      </c>
      <c r="T12201">
        <v>12</v>
      </c>
      <c r="U12201">
        <v>12</v>
      </c>
    </row>
    <row r="12202" spans="1:21" x14ac:dyDescent="0.25">
      <c r="A12202" t="s">
        <v>39</v>
      </c>
      <c r="B12202">
        <v>5139</v>
      </c>
      <c r="D12202">
        <v>250</v>
      </c>
      <c r="I12202">
        <v>150</v>
      </c>
      <c r="K12202">
        <v>150</v>
      </c>
      <c r="N12202">
        <v>225</v>
      </c>
    </row>
    <row r="12203" spans="1:21" x14ac:dyDescent="0.25">
      <c r="A12203" t="s">
        <v>694</v>
      </c>
      <c r="B12203">
        <v>5139</v>
      </c>
      <c r="D12203">
        <v>25</v>
      </c>
      <c r="I12203">
        <v>25</v>
      </c>
      <c r="K12203">
        <v>25</v>
      </c>
      <c r="N12203">
        <v>25</v>
      </c>
    </row>
    <row r="12204" spans="1:21" x14ac:dyDescent="0.25">
      <c r="A12204" t="s">
        <v>40</v>
      </c>
      <c r="B12204">
        <v>5139</v>
      </c>
      <c r="D12204">
        <v>1</v>
      </c>
      <c r="I12204">
        <v>1</v>
      </c>
      <c r="K12204">
        <v>1</v>
      </c>
      <c r="N12204">
        <v>1</v>
      </c>
    </row>
    <row r="12205" spans="1:21" x14ac:dyDescent="0.25">
      <c r="A12205" t="s">
        <v>41</v>
      </c>
      <c r="B12205">
        <v>5139</v>
      </c>
    </row>
    <row r="12206" spans="1:21" x14ac:dyDescent="0.25">
      <c r="A12206" t="s">
        <v>42</v>
      </c>
      <c r="B12206">
        <v>5139</v>
      </c>
      <c r="E12206">
        <v>40</v>
      </c>
      <c r="J12206">
        <v>40</v>
      </c>
      <c r="O12206">
        <v>25</v>
      </c>
      <c r="T12206">
        <v>25</v>
      </c>
    </row>
    <row r="12207" spans="1:21" x14ac:dyDescent="0.25">
      <c r="A12207" t="s">
        <v>45</v>
      </c>
      <c r="B12207">
        <v>5139</v>
      </c>
      <c r="D12207">
        <v>7</v>
      </c>
      <c r="E12207">
        <v>4</v>
      </c>
      <c r="J12207">
        <v>8</v>
      </c>
      <c r="N12207">
        <v>1</v>
      </c>
      <c r="T12207">
        <v>2</v>
      </c>
    </row>
    <row r="12208" spans="1:21" x14ac:dyDescent="0.25">
      <c r="A12208" t="s">
        <v>46</v>
      </c>
      <c r="B12208">
        <v>5139</v>
      </c>
      <c r="D12208">
        <v>4</v>
      </c>
      <c r="I12208">
        <v>8</v>
      </c>
      <c r="K12208">
        <v>8</v>
      </c>
      <c r="P12208">
        <v>1</v>
      </c>
      <c r="S12208">
        <v>2</v>
      </c>
    </row>
    <row r="12209" spans="1:21" x14ac:dyDescent="0.25">
      <c r="A12209" t="s">
        <v>49</v>
      </c>
      <c r="B12209">
        <v>5139</v>
      </c>
      <c r="D12209">
        <v>2</v>
      </c>
      <c r="E12209">
        <v>4</v>
      </c>
      <c r="F12209">
        <v>4</v>
      </c>
      <c r="I12209">
        <v>4</v>
      </c>
      <c r="J12209">
        <v>4</v>
      </c>
      <c r="K12209">
        <v>4</v>
      </c>
      <c r="N12209">
        <v>6</v>
      </c>
      <c r="O12209">
        <v>4</v>
      </c>
      <c r="P12209">
        <v>6</v>
      </c>
      <c r="S12209">
        <v>6</v>
      </c>
      <c r="T12209">
        <v>6</v>
      </c>
      <c r="U12209">
        <v>4</v>
      </c>
    </row>
    <row r="12210" spans="1:21" x14ac:dyDescent="0.25">
      <c r="A12210" t="s">
        <v>695</v>
      </c>
      <c r="B12210">
        <v>5139</v>
      </c>
      <c r="D12210">
        <v>-2</v>
      </c>
      <c r="E12210">
        <v>-2</v>
      </c>
      <c r="F12210">
        <v>0</v>
      </c>
      <c r="I12210">
        <v>-2</v>
      </c>
      <c r="J12210">
        <v>-2</v>
      </c>
      <c r="K12210">
        <v>-2</v>
      </c>
      <c r="N12210">
        <v>0</v>
      </c>
      <c r="O12210">
        <v>0</v>
      </c>
      <c r="P12210">
        <v>0</v>
      </c>
      <c r="S12210">
        <v>0</v>
      </c>
      <c r="T12210">
        <v>0</v>
      </c>
      <c r="U12210">
        <v>0</v>
      </c>
    </row>
    <row r="12211" spans="1:21" x14ac:dyDescent="0.25">
      <c r="A12211" t="s">
        <v>48</v>
      </c>
      <c r="B12211">
        <v>5139</v>
      </c>
      <c r="D12211">
        <v>1900</v>
      </c>
      <c r="E12211">
        <v>1900</v>
      </c>
      <c r="F12211">
        <v>1900</v>
      </c>
      <c r="I12211">
        <v>1900</v>
      </c>
      <c r="J12211">
        <v>1900</v>
      </c>
      <c r="K12211">
        <v>1900</v>
      </c>
      <c r="N12211">
        <v>1900</v>
      </c>
      <c r="O12211">
        <v>1900</v>
      </c>
      <c r="P12211">
        <v>1900</v>
      </c>
      <c r="S12211">
        <v>1900</v>
      </c>
      <c r="T12211">
        <v>1900</v>
      </c>
      <c r="U12211">
        <v>1900</v>
      </c>
    </row>
    <row r="12212" spans="1:21" x14ac:dyDescent="0.25">
      <c r="A12212" t="s">
        <v>696</v>
      </c>
      <c r="B12212">
        <v>5139</v>
      </c>
      <c r="D12212">
        <v>1770</v>
      </c>
      <c r="E12212">
        <v>3539</v>
      </c>
      <c r="F12212">
        <v>0</v>
      </c>
      <c r="I12212">
        <v>1863</v>
      </c>
      <c r="J12212">
        <v>5085</v>
      </c>
      <c r="K12212">
        <v>1583</v>
      </c>
      <c r="N12212">
        <v>3433</v>
      </c>
      <c r="O12212">
        <v>0</v>
      </c>
      <c r="P12212">
        <v>1583</v>
      </c>
      <c r="S12212">
        <v>1863</v>
      </c>
      <c r="T12212">
        <v>1863</v>
      </c>
      <c r="U12212">
        <v>0</v>
      </c>
    </row>
    <row r="12213" spans="1:21" x14ac:dyDescent="0.25">
      <c r="A12213" t="s">
        <v>50</v>
      </c>
      <c r="B12213">
        <v>5139</v>
      </c>
      <c r="D12213">
        <v>760</v>
      </c>
      <c r="E12213">
        <v>3539</v>
      </c>
      <c r="F12213">
        <v>0</v>
      </c>
      <c r="I12213">
        <v>1863</v>
      </c>
      <c r="J12213">
        <v>5085</v>
      </c>
      <c r="K12213">
        <v>1583</v>
      </c>
      <c r="N12213">
        <v>3433</v>
      </c>
      <c r="O12213">
        <v>0</v>
      </c>
      <c r="P12213">
        <v>1583</v>
      </c>
      <c r="S12213">
        <v>1863</v>
      </c>
      <c r="T12213">
        <v>1863</v>
      </c>
      <c r="U12213">
        <v>0</v>
      </c>
    </row>
    <row r="12214" spans="1:21" x14ac:dyDescent="0.25">
      <c r="A12214" t="s">
        <v>697</v>
      </c>
      <c r="B12214">
        <v>5139</v>
      </c>
      <c r="D12214">
        <v>1</v>
      </c>
      <c r="E12214">
        <v>1</v>
      </c>
      <c r="F12214">
        <v>1</v>
      </c>
      <c r="I12214">
        <v>1</v>
      </c>
      <c r="J12214">
        <v>1</v>
      </c>
      <c r="K12214">
        <v>1</v>
      </c>
      <c r="N12214">
        <v>1</v>
      </c>
      <c r="O12214">
        <v>1</v>
      </c>
      <c r="P12214">
        <v>1</v>
      </c>
      <c r="S12214">
        <v>1</v>
      </c>
      <c r="T12214">
        <v>1</v>
      </c>
      <c r="U12214">
        <v>1</v>
      </c>
    </row>
    <row r="12215" spans="1:21" x14ac:dyDescent="0.25">
      <c r="A12215" t="s">
        <v>51</v>
      </c>
      <c r="B12215">
        <v>5139</v>
      </c>
      <c r="D12215">
        <v>0</v>
      </c>
      <c r="E12215">
        <v>0</v>
      </c>
      <c r="F12215">
        <v>0</v>
      </c>
      <c r="I12215">
        <v>0</v>
      </c>
      <c r="J12215">
        <v>0</v>
      </c>
      <c r="K12215">
        <v>158</v>
      </c>
      <c r="N12215">
        <v>0</v>
      </c>
      <c r="O12215">
        <v>0</v>
      </c>
      <c r="P12215">
        <v>158</v>
      </c>
      <c r="S12215">
        <v>0</v>
      </c>
      <c r="T12215">
        <v>0</v>
      </c>
      <c r="U12215">
        <v>0</v>
      </c>
    </row>
    <row r="12216" spans="1:21" x14ac:dyDescent="0.25">
      <c r="A12216" t="s">
        <v>53</v>
      </c>
      <c r="B12216">
        <v>5139</v>
      </c>
      <c r="D12216">
        <v>100</v>
      </c>
      <c r="E12216">
        <v>500</v>
      </c>
      <c r="F12216">
        <v>0</v>
      </c>
      <c r="I12216">
        <v>0</v>
      </c>
      <c r="J12216">
        <v>500</v>
      </c>
      <c r="K12216">
        <v>100</v>
      </c>
      <c r="N12216">
        <v>100</v>
      </c>
      <c r="O12216">
        <v>0</v>
      </c>
      <c r="P12216">
        <v>100</v>
      </c>
      <c r="S12216">
        <v>0</v>
      </c>
      <c r="T12216">
        <v>0</v>
      </c>
      <c r="U12216">
        <v>0</v>
      </c>
    </row>
    <row r="12217" spans="1:21" x14ac:dyDescent="0.25">
      <c r="A12217" t="s">
        <v>54</v>
      </c>
      <c r="B12217">
        <v>5139</v>
      </c>
      <c r="D12217">
        <v>0</v>
      </c>
      <c r="E12217">
        <v>0</v>
      </c>
      <c r="F12217">
        <v>0</v>
      </c>
      <c r="I12217">
        <v>0</v>
      </c>
      <c r="J12217">
        <v>0</v>
      </c>
      <c r="K12217">
        <v>0</v>
      </c>
      <c r="N12217">
        <v>0</v>
      </c>
      <c r="O12217">
        <v>0</v>
      </c>
      <c r="P12217">
        <v>0</v>
      </c>
      <c r="S12217">
        <v>0</v>
      </c>
      <c r="T12217">
        <v>0</v>
      </c>
      <c r="U12217">
        <v>0</v>
      </c>
    </row>
    <row r="12218" spans="1:21" x14ac:dyDescent="0.25">
      <c r="A12218" t="s">
        <v>55</v>
      </c>
      <c r="B12218">
        <v>5139</v>
      </c>
      <c r="D12218">
        <v>0</v>
      </c>
      <c r="E12218">
        <v>0</v>
      </c>
      <c r="F12218">
        <v>0</v>
      </c>
      <c r="I12218">
        <v>0</v>
      </c>
      <c r="J12218">
        <v>0</v>
      </c>
      <c r="K12218">
        <v>0</v>
      </c>
      <c r="N12218">
        <v>0</v>
      </c>
      <c r="O12218">
        <v>0</v>
      </c>
      <c r="P12218">
        <v>0</v>
      </c>
      <c r="S12218">
        <v>0</v>
      </c>
      <c r="T12218">
        <v>0</v>
      </c>
      <c r="U12218">
        <v>0</v>
      </c>
    </row>
    <row r="12219" spans="1:21" x14ac:dyDescent="0.25">
      <c r="A12219" t="s">
        <v>56</v>
      </c>
      <c r="B12219">
        <v>5139</v>
      </c>
      <c r="D12219">
        <v>0.92</v>
      </c>
      <c r="E12219">
        <v>0.92</v>
      </c>
      <c r="F12219">
        <v>0.92</v>
      </c>
      <c r="I12219">
        <v>0.92</v>
      </c>
      <c r="J12219">
        <v>0.92</v>
      </c>
      <c r="K12219">
        <v>0.92</v>
      </c>
      <c r="N12219">
        <v>0.92</v>
      </c>
      <c r="O12219">
        <v>0.92</v>
      </c>
      <c r="P12219">
        <v>0.92</v>
      </c>
      <c r="S12219">
        <v>0.92</v>
      </c>
      <c r="T12219">
        <v>0.92</v>
      </c>
      <c r="U12219">
        <v>0.92</v>
      </c>
    </row>
    <row r="12220" spans="1:21" x14ac:dyDescent="0.25">
      <c r="A12220" t="s">
        <v>57</v>
      </c>
      <c r="B12220">
        <v>5139</v>
      </c>
      <c r="D12220">
        <v>100</v>
      </c>
      <c r="E12220">
        <v>100</v>
      </c>
      <c r="F12220">
        <v>100</v>
      </c>
      <c r="I12220">
        <v>100</v>
      </c>
      <c r="J12220">
        <v>100</v>
      </c>
      <c r="K12220">
        <v>100</v>
      </c>
      <c r="N12220">
        <v>100</v>
      </c>
      <c r="O12220">
        <v>100</v>
      </c>
      <c r="P12220">
        <v>100</v>
      </c>
      <c r="S12220">
        <v>100</v>
      </c>
      <c r="T12220">
        <v>100</v>
      </c>
      <c r="U12220">
        <v>100</v>
      </c>
    </row>
    <row r="12221" spans="1:21" x14ac:dyDescent="0.25">
      <c r="A12221" t="s">
        <v>58</v>
      </c>
      <c r="B12221">
        <v>5139</v>
      </c>
      <c r="D12221">
        <v>2</v>
      </c>
      <c r="E12221">
        <v>2</v>
      </c>
      <c r="F12221">
        <v>2</v>
      </c>
      <c r="I12221">
        <v>2</v>
      </c>
      <c r="J12221">
        <v>2</v>
      </c>
      <c r="K12221">
        <v>2</v>
      </c>
      <c r="N12221">
        <v>2</v>
      </c>
      <c r="O12221">
        <v>2</v>
      </c>
      <c r="P12221">
        <v>2</v>
      </c>
      <c r="S12221">
        <v>2</v>
      </c>
      <c r="T12221">
        <v>2</v>
      </c>
      <c r="U12221">
        <v>2</v>
      </c>
    </row>
    <row r="12222" spans="1:21" x14ac:dyDescent="0.25">
      <c r="A12222" t="s">
        <v>59</v>
      </c>
      <c r="B12222">
        <v>5139</v>
      </c>
      <c r="D12222">
        <v>0</v>
      </c>
      <c r="E12222">
        <v>0</v>
      </c>
      <c r="F12222">
        <v>0</v>
      </c>
      <c r="I12222">
        <v>0</v>
      </c>
      <c r="J12222">
        <v>0</v>
      </c>
      <c r="K12222">
        <v>0</v>
      </c>
      <c r="N12222">
        <v>0</v>
      </c>
      <c r="O12222">
        <v>0</v>
      </c>
      <c r="P12222">
        <v>0</v>
      </c>
      <c r="S12222">
        <v>0</v>
      </c>
      <c r="T12222">
        <v>0</v>
      </c>
      <c r="U12222">
        <v>0</v>
      </c>
    </row>
    <row r="12223" spans="1:21" x14ac:dyDescent="0.25">
      <c r="A12223" t="s">
        <v>698</v>
      </c>
      <c r="B12223">
        <v>5139</v>
      </c>
      <c r="E12223">
        <v>0</v>
      </c>
      <c r="J12223">
        <v>0</v>
      </c>
      <c r="O12223">
        <v>0</v>
      </c>
      <c r="T12223">
        <v>0</v>
      </c>
    </row>
    <row r="12224" spans="1:21" x14ac:dyDescent="0.25">
      <c r="A12224" t="s">
        <v>677</v>
      </c>
      <c r="B12224">
        <v>5139</v>
      </c>
      <c r="E12224">
        <v>1130</v>
      </c>
      <c r="J12224">
        <v>2946</v>
      </c>
      <c r="O12224">
        <v>644</v>
      </c>
      <c r="T12224">
        <v>556</v>
      </c>
    </row>
    <row r="12225" spans="1:21" x14ac:dyDescent="0.25">
      <c r="A12225" t="s">
        <v>78</v>
      </c>
      <c r="B12225">
        <v>5139</v>
      </c>
      <c r="E12225">
        <v>19.3</v>
      </c>
      <c r="J12225">
        <v>50.2</v>
      </c>
      <c r="O12225">
        <v>17.600000000000001</v>
      </c>
      <c r="T12225">
        <v>15.2</v>
      </c>
    </row>
    <row r="12226" spans="1:21" x14ac:dyDescent="0.25">
      <c r="A12226" t="s">
        <v>699</v>
      </c>
      <c r="B12226">
        <v>5139</v>
      </c>
      <c r="F12226">
        <v>0</v>
      </c>
      <c r="K12226">
        <v>0</v>
      </c>
      <c r="P12226">
        <v>0</v>
      </c>
      <c r="U12226">
        <v>0</v>
      </c>
    </row>
    <row r="12227" spans="1:21" x14ac:dyDescent="0.25">
      <c r="A12227" t="s">
        <v>700</v>
      </c>
      <c r="B12227">
        <v>5139</v>
      </c>
      <c r="D12227">
        <v>0</v>
      </c>
      <c r="E12227">
        <v>0</v>
      </c>
      <c r="F12227">
        <v>1</v>
      </c>
      <c r="I12227">
        <v>0</v>
      </c>
      <c r="J12227">
        <v>0</v>
      </c>
      <c r="K12227">
        <v>1</v>
      </c>
      <c r="N12227">
        <v>0</v>
      </c>
      <c r="O12227">
        <v>0</v>
      </c>
      <c r="P12227">
        <v>1</v>
      </c>
      <c r="S12227">
        <v>0</v>
      </c>
      <c r="T12227">
        <v>0</v>
      </c>
      <c r="U12227">
        <v>1</v>
      </c>
    </row>
    <row r="12228" spans="1:21" x14ac:dyDescent="0.25">
      <c r="A12228" t="s">
        <v>701</v>
      </c>
      <c r="B12228">
        <v>5139</v>
      </c>
      <c r="D12228">
        <v>0</v>
      </c>
      <c r="E12228">
        <v>0</v>
      </c>
      <c r="F12228">
        <v>0</v>
      </c>
      <c r="I12228">
        <v>0</v>
      </c>
      <c r="J12228">
        <v>0</v>
      </c>
      <c r="K12228">
        <v>0</v>
      </c>
      <c r="N12228">
        <v>0</v>
      </c>
      <c r="O12228">
        <v>0</v>
      </c>
      <c r="P12228">
        <v>0</v>
      </c>
      <c r="S12228">
        <v>0</v>
      </c>
      <c r="T12228">
        <v>0</v>
      </c>
      <c r="U12228">
        <v>0</v>
      </c>
    </row>
    <row r="12229" spans="1:21" x14ac:dyDescent="0.25">
      <c r="A12229" t="s">
        <v>52</v>
      </c>
      <c r="B12229">
        <v>5139</v>
      </c>
      <c r="D12229">
        <v>1</v>
      </c>
      <c r="E12229">
        <v>1</v>
      </c>
      <c r="F12229">
        <v>1</v>
      </c>
      <c r="I12229">
        <v>1</v>
      </c>
      <c r="J12229">
        <v>1</v>
      </c>
      <c r="K12229">
        <v>1</v>
      </c>
      <c r="N12229">
        <v>1</v>
      </c>
      <c r="O12229">
        <v>1</v>
      </c>
      <c r="P12229">
        <v>1</v>
      </c>
      <c r="S12229">
        <v>1</v>
      </c>
      <c r="T12229">
        <v>1</v>
      </c>
      <c r="U12229">
        <v>1</v>
      </c>
    </row>
    <row r="12230" spans="1:21" x14ac:dyDescent="0.25">
      <c r="A12230" t="s">
        <v>702</v>
      </c>
      <c r="B12230">
        <v>5139</v>
      </c>
      <c r="D12230">
        <v>15</v>
      </c>
      <c r="E12230">
        <v>60</v>
      </c>
      <c r="F12230">
        <v>9</v>
      </c>
      <c r="I12230">
        <v>15</v>
      </c>
      <c r="J12230">
        <v>60</v>
      </c>
      <c r="K12230">
        <v>9</v>
      </c>
      <c r="N12230">
        <v>15</v>
      </c>
      <c r="O12230">
        <v>60</v>
      </c>
      <c r="P12230">
        <v>9</v>
      </c>
      <c r="S12230">
        <v>15</v>
      </c>
      <c r="T12230">
        <v>60</v>
      </c>
      <c r="U12230">
        <v>9</v>
      </c>
    </row>
    <row r="12231" spans="1:21" x14ac:dyDescent="0.25">
      <c r="A12231" t="s">
        <v>43</v>
      </c>
      <c r="B12231">
        <v>5139</v>
      </c>
      <c r="D12231">
        <v>80</v>
      </c>
      <c r="E12231">
        <v>0</v>
      </c>
      <c r="I12231">
        <v>0</v>
      </c>
      <c r="J12231">
        <v>0</v>
      </c>
      <c r="K12231">
        <v>0</v>
      </c>
      <c r="N12231">
        <v>35</v>
      </c>
      <c r="P12231">
        <v>26</v>
      </c>
      <c r="S12231">
        <v>35</v>
      </c>
      <c r="T12231">
        <v>35</v>
      </c>
    </row>
    <row r="12232" spans="1:21" x14ac:dyDescent="0.25">
      <c r="A12232" t="s">
        <v>44</v>
      </c>
      <c r="B12232">
        <v>5139</v>
      </c>
      <c r="D12232">
        <v>50</v>
      </c>
      <c r="E12232">
        <v>0</v>
      </c>
      <c r="I12232">
        <v>0</v>
      </c>
      <c r="J12232">
        <v>0</v>
      </c>
      <c r="K12232">
        <v>0</v>
      </c>
      <c r="N12232">
        <v>5</v>
      </c>
      <c r="P12232">
        <v>20</v>
      </c>
      <c r="S12232">
        <v>5</v>
      </c>
      <c r="T12232">
        <v>5</v>
      </c>
    </row>
    <row r="12233" spans="1:21" x14ac:dyDescent="0.25">
      <c r="A12233" t="s">
        <v>47</v>
      </c>
      <c r="B12233">
        <v>5139</v>
      </c>
      <c r="D12233">
        <v>7</v>
      </c>
      <c r="E12233">
        <v>4</v>
      </c>
      <c r="I12233">
        <v>8</v>
      </c>
      <c r="J12233">
        <v>8</v>
      </c>
      <c r="K12233">
        <v>8</v>
      </c>
      <c r="N12233">
        <v>1</v>
      </c>
      <c r="P12233">
        <v>1</v>
      </c>
      <c r="S12233">
        <v>2</v>
      </c>
      <c r="T12233">
        <v>2</v>
      </c>
    </row>
    <row r="12234" spans="1:21" x14ac:dyDescent="0.25">
      <c r="A12234" t="s">
        <v>703</v>
      </c>
      <c r="B12234">
        <v>5139</v>
      </c>
      <c r="D12234">
        <v>0</v>
      </c>
      <c r="E12234">
        <v>0</v>
      </c>
      <c r="I12234">
        <v>0</v>
      </c>
      <c r="J12234">
        <v>0</v>
      </c>
      <c r="K12234">
        <v>0</v>
      </c>
      <c r="N12234">
        <v>0</v>
      </c>
      <c r="P12234">
        <v>0</v>
      </c>
      <c r="S12234">
        <v>0</v>
      </c>
      <c r="T12234">
        <v>0</v>
      </c>
    </row>
    <row r="12235" spans="1:21" x14ac:dyDescent="0.25">
      <c r="A12235" t="s">
        <v>704</v>
      </c>
      <c r="B12235">
        <v>5139</v>
      </c>
      <c r="D12235">
        <v>0</v>
      </c>
      <c r="E12235">
        <v>0</v>
      </c>
      <c r="I12235">
        <v>0</v>
      </c>
      <c r="J12235">
        <v>0</v>
      </c>
      <c r="K12235">
        <v>0</v>
      </c>
      <c r="N12235">
        <v>0</v>
      </c>
      <c r="P12235">
        <v>0</v>
      </c>
      <c r="S12235">
        <v>0</v>
      </c>
      <c r="T12235">
        <v>0</v>
      </c>
    </row>
    <row r="12236" spans="1:21" x14ac:dyDescent="0.25">
      <c r="A12236" t="s">
        <v>705</v>
      </c>
      <c r="B12236">
        <v>5139</v>
      </c>
      <c r="D12236">
        <v>0</v>
      </c>
      <c r="E12236">
        <v>0</v>
      </c>
      <c r="I12236">
        <v>0</v>
      </c>
      <c r="J12236">
        <v>0</v>
      </c>
      <c r="K12236">
        <v>0</v>
      </c>
      <c r="N12236">
        <v>0</v>
      </c>
      <c r="P12236">
        <v>0</v>
      </c>
      <c r="S12236">
        <v>0</v>
      </c>
      <c r="T12236">
        <v>0</v>
      </c>
    </row>
    <row r="12237" spans="1:21" x14ac:dyDescent="0.25">
      <c r="A12237" t="s">
        <v>706</v>
      </c>
      <c r="B12237">
        <v>5139</v>
      </c>
      <c r="D12237">
        <v>0</v>
      </c>
      <c r="E12237">
        <v>0</v>
      </c>
      <c r="I12237">
        <v>0</v>
      </c>
      <c r="J12237">
        <v>0</v>
      </c>
      <c r="K12237">
        <v>0</v>
      </c>
      <c r="N12237">
        <v>0</v>
      </c>
      <c r="P12237">
        <v>0</v>
      </c>
      <c r="S12237">
        <v>0</v>
      </c>
      <c r="T12237">
        <v>0</v>
      </c>
    </row>
    <row r="12238" spans="1:21" x14ac:dyDescent="0.25">
      <c r="A12238" t="s">
        <v>707</v>
      </c>
      <c r="B12238">
        <v>5139</v>
      </c>
      <c r="D12238">
        <v>1</v>
      </c>
      <c r="E12238">
        <v>0</v>
      </c>
      <c r="I12238">
        <v>0</v>
      </c>
      <c r="J12238">
        <v>0</v>
      </c>
      <c r="K12238">
        <v>0</v>
      </c>
      <c r="N12238">
        <v>1</v>
      </c>
      <c r="P12238">
        <v>1</v>
      </c>
      <c r="S12238">
        <v>1</v>
      </c>
      <c r="T12238">
        <v>1</v>
      </c>
    </row>
    <row r="12239" spans="1:21" x14ac:dyDescent="0.25">
      <c r="A12239" t="s">
        <v>708</v>
      </c>
      <c r="B12239">
        <v>5139</v>
      </c>
      <c r="D12239">
        <v>50</v>
      </c>
      <c r="N12239">
        <v>5</v>
      </c>
      <c r="P12239">
        <v>20</v>
      </c>
      <c r="S12239">
        <v>5</v>
      </c>
      <c r="T12239">
        <v>5</v>
      </c>
    </row>
    <row r="12240" spans="1:21" x14ac:dyDescent="0.25">
      <c r="A12240" t="s">
        <v>709</v>
      </c>
      <c r="B12240">
        <v>5139</v>
      </c>
      <c r="D12240">
        <v>30</v>
      </c>
      <c r="N12240">
        <v>30</v>
      </c>
      <c r="P12240">
        <v>6</v>
      </c>
      <c r="S12240">
        <v>30</v>
      </c>
      <c r="T12240">
        <v>30</v>
      </c>
    </row>
    <row r="12241" spans="1:21" x14ac:dyDescent="0.25">
      <c r="A12241" t="s">
        <v>710</v>
      </c>
      <c r="B12241">
        <v>5139</v>
      </c>
      <c r="D12241">
        <v>3</v>
      </c>
      <c r="N12241">
        <v>3</v>
      </c>
      <c r="P12241">
        <v>3</v>
      </c>
      <c r="S12241">
        <v>3</v>
      </c>
      <c r="T12241">
        <v>3</v>
      </c>
    </row>
    <row r="12242" spans="1:21" x14ac:dyDescent="0.25">
      <c r="A12242" t="s">
        <v>711</v>
      </c>
      <c r="B12242">
        <v>5139</v>
      </c>
      <c r="D12242">
        <v>0</v>
      </c>
      <c r="N12242">
        <v>0</v>
      </c>
      <c r="P12242">
        <v>0</v>
      </c>
      <c r="S12242">
        <v>0</v>
      </c>
      <c r="T12242">
        <v>0</v>
      </c>
    </row>
    <row r="12243" spans="1:21" x14ac:dyDescent="0.25">
      <c r="A12243" t="s">
        <v>712</v>
      </c>
      <c r="B12243">
        <v>5139</v>
      </c>
      <c r="D12243">
        <v>0</v>
      </c>
      <c r="N12243">
        <v>0</v>
      </c>
      <c r="P12243">
        <v>0</v>
      </c>
      <c r="S12243">
        <v>0</v>
      </c>
      <c r="T12243">
        <v>0</v>
      </c>
    </row>
    <row r="12244" spans="1:21" x14ac:dyDescent="0.25">
      <c r="A12244" t="s">
        <v>713</v>
      </c>
      <c r="B12244">
        <v>5139</v>
      </c>
      <c r="D12244">
        <v>0</v>
      </c>
      <c r="N12244">
        <v>0</v>
      </c>
      <c r="P12244">
        <v>0</v>
      </c>
      <c r="S12244">
        <v>0</v>
      </c>
      <c r="T12244">
        <v>0</v>
      </c>
    </row>
    <row r="12245" spans="1:21" x14ac:dyDescent="0.25">
      <c r="A12245" t="s">
        <v>718</v>
      </c>
      <c r="B12245">
        <v>5139</v>
      </c>
      <c r="E12245">
        <v>0</v>
      </c>
      <c r="J12245">
        <v>0</v>
      </c>
      <c r="O12245">
        <v>0</v>
      </c>
      <c r="T12245">
        <v>0</v>
      </c>
    </row>
    <row r="12246" spans="1:21" x14ac:dyDescent="0.25">
      <c r="A12246" t="s">
        <v>405</v>
      </c>
      <c r="B12246">
        <v>5139</v>
      </c>
      <c r="E12246">
        <v>0</v>
      </c>
    </row>
    <row r="12247" spans="1:21" x14ac:dyDescent="0.25">
      <c r="A12247" t="s">
        <v>719</v>
      </c>
      <c r="B12247">
        <v>5139</v>
      </c>
      <c r="D12247">
        <v>109</v>
      </c>
      <c r="E12247">
        <v>543</v>
      </c>
      <c r="F12247">
        <v>0</v>
      </c>
      <c r="I12247">
        <v>0</v>
      </c>
      <c r="J12247">
        <v>543</v>
      </c>
      <c r="K12247">
        <v>109</v>
      </c>
      <c r="N12247">
        <v>109</v>
      </c>
      <c r="O12247">
        <v>0</v>
      </c>
      <c r="P12247">
        <v>109</v>
      </c>
      <c r="S12247">
        <v>0</v>
      </c>
      <c r="T12247">
        <v>0</v>
      </c>
      <c r="U12247">
        <v>0</v>
      </c>
    </row>
    <row r="12248" spans="1:21" x14ac:dyDescent="0.25">
      <c r="A12248" t="s">
        <v>34</v>
      </c>
      <c r="B12248">
        <v>5300</v>
      </c>
      <c r="D12248">
        <v>5074</v>
      </c>
      <c r="E12248">
        <v>5074</v>
      </c>
      <c r="F12248">
        <v>5074</v>
      </c>
      <c r="I12248">
        <v>184</v>
      </c>
      <c r="J12248">
        <v>184</v>
      </c>
      <c r="K12248">
        <v>184</v>
      </c>
      <c r="N12248">
        <v>151</v>
      </c>
      <c r="O12248">
        <v>151</v>
      </c>
      <c r="P12248">
        <v>151</v>
      </c>
      <c r="S12248">
        <v>5121</v>
      </c>
      <c r="T12248">
        <v>5121</v>
      </c>
      <c r="U12248">
        <v>5121</v>
      </c>
    </row>
    <row r="12249" spans="1:21" x14ac:dyDescent="0.25">
      <c r="A12249" t="s">
        <v>35</v>
      </c>
      <c r="B12249">
        <v>5300</v>
      </c>
      <c r="D12249">
        <v>151</v>
      </c>
      <c r="E12249">
        <v>184</v>
      </c>
      <c r="F12249">
        <v>5121</v>
      </c>
      <c r="I12249">
        <v>5121</v>
      </c>
      <c r="J12249">
        <v>5074</v>
      </c>
      <c r="K12249">
        <v>151</v>
      </c>
      <c r="N12249">
        <v>184</v>
      </c>
      <c r="O12249">
        <v>5121</v>
      </c>
      <c r="P12249">
        <v>5074</v>
      </c>
      <c r="S12249">
        <v>5074</v>
      </c>
      <c r="T12249">
        <v>151</v>
      </c>
      <c r="U12249">
        <v>184</v>
      </c>
    </row>
    <row r="12250" spans="1:21" x14ac:dyDescent="0.25">
      <c r="A12250" t="s">
        <v>36</v>
      </c>
      <c r="B12250">
        <v>5300</v>
      </c>
      <c r="D12250">
        <v>1</v>
      </c>
      <c r="E12250">
        <v>2</v>
      </c>
      <c r="F12250">
        <v>1</v>
      </c>
      <c r="I12250">
        <v>1</v>
      </c>
      <c r="J12250">
        <v>2</v>
      </c>
      <c r="K12250">
        <v>1</v>
      </c>
      <c r="N12250">
        <v>1</v>
      </c>
      <c r="O12250">
        <v>2</v>
      </c>
      <c r="P12250">
        <v>1</v>
      </c>
      <c r="S12250">
        <v>1</v>
      </c>
      <c r="T12250">
        <v>2</v>
      </c>
      <c r="U12250">
        <v>1</v>
      </c>
    </row>
    <row r="12251" spans="1:21" x14ac:dyDescent="0.25">
      <c r="A12251" t="s">
        <v>37</v>
      </c>
      <c r="B12251">
        <v>5300</v>
      </c>
      <c r="D12251">
        <v>0</v>
      </c>
      <c r="E12251">
        <v>0</v>
      </c>
      <c r="I12251">
        <v>0</v>
      </c>
      <c r="J12251">
        <v>0</v>
      </c>
      <c r="N12251">
        <v>0</v>
      </c>
      <c r="O12251">
        <v>0</v>
      </c>
      <c r="S12251">
        <v>0</v>
      </c>
      <c r="T12251">
        <v>0</v>
      </c>
    </row>
    <row r="12252" spans="1:21" x14ac:dyDescent="0.25">
      <c r="A12252" t="s">
        <v>38</v>
      </c>
      <c r="B12252">
        <v>5300</v>
      </c>
      <c r="D12252">
        <v>12</v>
      </c>
      <c r="E12252">
        <v>12</v>
      </c>
      <c r="F12252">
        <v>12</v>
      </c>
      <c r="I12252">
        <v>12</v>
      </c>
      <c r="J12252">
        <v>12</v>
      </c>
      <c r="K12252">
        <v>12</v>
      </c>
      <c r="N12252">
        <v>12</v>
      </c>
      <c r="O12252">
        <v>12</v>
      </c>
      <c r="P12252">
        <v>12</v>
      </c>
      <c r="S12252">
        <v>12</v>
      </c>
      <c r="T12252">
        <v>12</v>
      </c>
      <c r="U12252">
        <v>12</v>
      </c>
    </row>
    <row r="12253" spans="1:21" x14ac:dyDescent="0.25">
      <c r="A12253" t="s">
        <v>39</v>
      </c>
      <c r="B12253">
        <v>5300</v>
      </c>
      <c r="D12253">
        <v>175</v>
      </c>
      <c r="F12253">
        <v>300</v>
      </c>
      <c r="I12253">
        <v>225</v>
      </c>
      <c r="K12253">
        <v>550</v>
      </c>
      <c r="N12253">
        <v>250</v>
      </c>
      <c r="P12253">
        <v>225</v>
      </c>
      <c r="S12253">
        <v>250</v>
      </c>
    </row>
    <row r="12254" spans="1:21" x14ac:dyDescent="0.25">
      <c r="A12254" t="s">
        <v>694</v>
      </c>
      <c r="B12254">
        <v>5300</v>
      </c>
      <c r="D12254">
        <v>25</v>
      </c>
      <c r="F12254">
        <v>25</v>
      </c>
      <c r="I12254">
        <v>25</v>
      </c>
      <c r="K12254">
        <v>25</v>
      </c>
      <c r="N12254">
        <v>25</v>
      </c>
      <c r="P12254">
        <v>25</v>
      </c>
      <c r="S12254">
        <v>25</v>
      </c>
    </row>
    <row r="12255" spans="1:21" x14ac:dyDescent="0.25">
      <c r="A12255" t="s">
        <v>40</v>
      </c>
      <c r="B12255">
        <v>5300</v>
      </c>
      <c r="D12255">
        <v>1</v>
      </c>
      <c r="F12255">
        <v>1</v>
      </c>
      <c r="I12255">
        <v>1</v>
      </c>
      <c r="K12255">
        <v>1</v>
      </c>
      <c r="N12255">
        <v>1</v>
      </c>
      <c r="P12255">
        <v>1</v>
      </c>
      <c r="S12255">
        <v>1</v>
      </c>
    </row>
    <row r="12256" spans="1:21" x14ac:dyDescent="0.25">
      <c r="A12256" t="s">
        <v>41</v>
      </c>
      <c r="B12256">
        <v>5300</v>
      </c>
    </row>
    <row r="12257" spans="1:21" x14ac:dyDescent="0.25">
      <c r="A12257" t="s">
        <v>42</v>
      </c>
      <c r="B12257">
        <v>5300</v>
      </c>
      <c r="E12257">
        <v>40</v>
      </c>
      <c r="J12257">
        <v>40</v>
      </c>
      <c r="O12257">
        <v>40</v>
      </c>
      <c r="T12257">
        <v>40</v>
      </c>
    </row>
    <row r="12258" spans="1:21" x14ac:dyDescent="0.25">
      <c r="A12258" t="s">
        <v>45</v>
      </c>
      <c r="B12258">
        <v>5300</v>
      </c>
      <c r="D12258">
        <v>7</v>
      </c>
      <c r="E12258">
        <v>4</v>
      </c>
      <c r="I12258">
        <v>3</v>
      </c>
      <c r="J12258">
        <v>8</v>
      </c>
      <c r="N12258">
        <v>1</v>
      </c>
      <c r="O12258">
        <v>6</v>
      </c>
      <c r="S12258">
        <v>5</v>
      </c>
      <c r="T12258">
        <v>2</v>
      </c>
    </row>
    <row r="12259" spans="1:21" x14ac:dyDescent="0.25">
      <c r="A12259" t="s">
        <v>46</v>
      </c>
      <c r="B12259">
        <v>5300</v>
      </c>
      <c r="D12259">
        <v>4</v>
      </c>
      <c r="F12259">
        <v>4</v>
      </c>
      <c r="I12259">
        <v>8</v>
      </c>
      <c r="K12259">
        <v>8</v>
      </c>
      <c r="N12259">
        <v>6</v>
      </c>
      <c r="P12259">
        <v>6</v>
      </c>
      <c r="S12259">
        <v>2</v>
      </c>
      <c r="U12259">
        <v>2</v>
      </c>
    </row>
    <row r="12260" spans="1:21" x14ac:dyDescent="0.25">
      <c r="A12260" t="s">
        <v>49</v>
      </c>
      <c r="B12260">
        <v>5300</v>
      </c>
      <c r="D12260">
        <v>6</v>
      </c>
      <c r="E12260">
        <v>7</v>
      </c>
      <c r="F12260">
        <v>7</v>
      </c>
      <c r="I12260">
        <v>6</v>
      </c>
      <c r="J12260">
        <v>7</v>
      </c>
      <c r="K12260">
        <v>7</v>
      </c>
      <c r="N12260">
        <v>6</v>
      </c>
      <c r="O12260">
        <v>6.5</v>
      </c>
      <c r="P12260">
        <v>6.5</v>
      </c>
      <c r="S12260">
        <v>6</v>
      </c>
      <c r="T12260">
        <v>6.5</v>
      </c>
      <c r="U12260">
        <v>6.5</v>
      </c>
    </row>
    <row r="12261" spans="1:21" x14ac:dyDescent="0.25">
      <c r="A12261" t="s">
        <v>695</v>
      </c>
      <c r="B12261">
        <v>5300</v>
      </c>
      <c r="D12261">
        <v>0</v>
      </c>
      <c r="E12261">
        <v>0</v>
      </c>
      <c r="F12261">
        <v>0</v>
      </c>
      <c r="I12261">
        <v>0</v>
      </c>
      <c r="J12261">
        <v>0</v>
      </c>
      <c r="K12261">
        <v>0</v>
      </c>
      <c r="N12261">
        <v>0</v>
      </c>
      <c r="O12261">
        <v>0</v>
      </c>
      <c r="P12261">
        <v>0</v>
      </c>
      <c r="S12261">
        <v>0</v>
      </c>
      <c r="T12261">
        <v>0</v>
      </c>
      <c r="U12261">
        <v>0</v>
      </c>
    </row>
    <row r="12262" spans="1:21" x14ac:dyDescent="0.25">
      <c r="A12262" t="s">
        <v>48</v>
      </c>
      <c r="B12262">
        <v>5300</v>
      </c>
      <c r="D12262">
        <v>1900</v>
      </c>
      <c r="E12262">
        <v>1900</v>
      </c>
      <c r="F12262">
        <v>1900</v>
      </c>
      <c r="I12262">
        <v>1900</v>
      </c>
      <c r="J12262">
        <v>1900</v>
      </c>
      <c r="K12262">
        <v>1900</v>
      </c>
      <c r="N12262">
        <v>1900</v>
      </c>
      <c r="O12262">
        <v>1900</v>
      </c>
      <c r="P12262">
        <v>1900</v>
      </c>
      <c r="S12262">
        <v>1900</v>
      </c>
      <c r="T12262">
        <v>1900</v>
      </c>
      <c r="U12262">
        <v>1900</v>
      </c>
    </row>
    <row r="12263" spans="1:21" x14ac:dyDescent="0.25">
      <c r="A12263" t="s">
        <v>696</v>
      </c>
      <c r="B12263">
        <v>5300</v>
      </c>
      <c r="D12263">
        <v>1770</v>
      </c>
      <c r="E12263">
        <v>3539</v>
      </c>
      <c r="F12263">
        <v>1583</v>
      </c>
      <c r="I12263">
        <v>1770</v>
      </c>
      <c r="J12263">
        <v>3539</v>
      </c>
      <c r="K12263">
        <v>1583</v>
      </c>
      <c r="N12263">
        <v>1770</v>
      </c>
      <c r="O12263">
        <v>3539</v>
      </c>
      <c r="P12263">
        <v>1583</v>
      </c>
      <c r="S12263">
        <v>1770</v>
      </c>
      <c r="T12263">
        <v>3539</v>
      </c>
      <c r="U12263">
        <v>1583</v>
      </c>
    </row>
    <row r="12264" spans="1:21" x14ac:dyDescent="0.25">
      <c r="A12264" t="s">
        <v>50</v>
      </c>
      <c r="B12264">
        <v>5300</v>
      </c>
      <c r="D12264">
        <v>1300</v>
      </c>
      <c r="E12264">
        <v>3539</v>
      </c>
      <c r="F12264">
        <v>1583</v>
      </c>
      <c r="I12264">
        <v>1295</v>
      </c>
      <c r="J12264">
        <v>3539</v>
      </c>
      <c r="K12264">
        <v>1583</v>
      </c>
      <c r="N12264">
        <v>656</v>
      </c>
      <c r="O12264">
        <v>3539</v>
      </c>
      <c r="P12264">
        <v>1583</v>
      </c>
      <c r="S12264">
        <v>210</v>
      </c>
      <c r="T12264">
        <v>3539</v>
      </c>
      <c r="U12264">
        <v>1583</v>
      </c>
    </row>
    <row r="12265" spans="1:21" x14ac:dyDescent="0.25">
      <c r="A12265" t="s">
        <v>697</v>
      </c>
      <c r="B12265">
        <v>5300</v>
      </c>
      <c r="D12265">
        <v>1</v>
      </c>
      <c r="E12265">
        <v>1</v>
      </c>
      <c r="F12265">
        <v>1</v>
      </c>
      <c r="I12265">
        <v>1</v>
      </c>
      <c r="J12265">
        <v>1</v>
      </c>
      <c r="K12265">
        <v>1</v>
      </c>
      <c r="N12265">
        <v>1</v>
      </c>
      <c r="O12265">
        <v>1</v>
      </c>
      <c r="P12265">
        <v>1</v>
      </c>
      <c r="S12265">
        <v>1</v>
      </c>
      <c r="T12265">
        <v>1</v>
      </c>
      <c r="U12265">
        <v>1</v>
      </c>
    </row>
    <row r="12266" spans="1:21" x14ac:dyDescent="0.25">
      <c r="A12266" t="s">
        <v>51</v>
      </c>
      <c r="B12266">
        <v>5300</v>
      </c>
      <c r="D12266">
        <v>0</v>
      </c>
      <c r="E12266">
        <v>0</v>
      </c>
      <c r="F12266">
        <v>188</v>
      </c>
      <c r="I12266">
        <v>0</v>
      </c>
      <c r="J12266">
        <v>0</v>
      </c>
      <c r="K12266">
        <v>188</v>
      </c>
      <c r="N12266">
        <v>0</v>
      </c>
      <c r="O12266">
        <v>0</v>
      </c>
      <c r="P12266">
        <v>194</v>
      </c>
      <c r="S12266">
        <v>0</v>
      </c>
      <c r="T12266">
        <v>0</v>
      </c>
      <c r="U12266">
        <v>194</v>
      </c>
    </row>
    <row r="12267" spans="1:21" x14ac:dyDescent="0.25">
      <c r="A12267" t="s">
        <v>53</v>
      </c>
      <c r="B12267">
        <v>5300</v>
      </c>
      <c r="D12267">
        <v>59</v>
      </c>
      <c r="E12267">
        <v>76</v>
      </c>
      <c r="F12267">
        <v>54</v>
      </c>
      <c r="I12267">
        <v>73</v>
      </c>
      <c r="J12267">
        <v>80</v>
      </c>
      <c r="K12267">
        <v>10</v>
      </c>
      <c r="N12267">
        <v>25</v>
      </c>
      <c r="O12267">
        <v>1173</v>
      </c>
      <c r="P12267">
        <v>62</v>
      </c>
      <c r="S12267">
        <v>33</v>
      </c>
      <c r="T12267">
        <v>643</v>
      </c>
      <c r="U12267">
        <v>56</v>
      </c>
    </row>
    <row r="12268" spans="1:21" x14ac:dyDescent="0.25">
      <c r="A12268" t="s">
        <v>54</v>
      </c>
      <c r="B12268">
        <v>5300</v>
      </c>
      <c r="D12268">
        <v>0</v>
      </c>
      <c r="E12268">
        <v>0</v>
      </c>
      <c r="F12268">
        <v>0</v>
      </c>
      <c r="I12268">
        <v>0</v>
      </c>
      <c r="J12268">
        <v>0</v>
      </c>
      <c r="K12268">
        <v>0</v>
      </c>
      <c r="N12268">
        <v>0</v>
      </c>
      <c r="O12268">
        <v>0</v>
      </c>
      <c r="P12268">
        <v>0</v>
      </c>
      <c r="S12268">
        <v>0</v>
      </c>
      <c r="T12268">
        <v>0</v>
      </c>
      <c r="U12268">
        <v>0</v>
      </c>
    </row>
    <row r="12269" spans="1:21" x14ac:dyDescent="0.25">
      <c r="A12269" t="s">
        <v>55</v>
      </c>
      <c r="B12269">
        <v>5300</v>
      </c>
      <c r="D12269">
        <v>0</v>
      </c>
      <c r="E12269">
        <v>0</v>
      </c>
      <c r="F12269">
        <v>0</v>
      </c>
      <c r="I12269">
        <v>0</v>
      </c>
      <c r="J12269">
        <v>0</v>
      </c>
      <c r="K12269">
        <v>0</v>
      </c>
      <c r="N12269">
        <v>0</v>
      </c>
      <c r="O12269">
        <v>0</v>
      </c>
      <c r="P12269">
        <v>0</v>
      </c>
      <c r="S12269">
        <v>0</v>
      </c>
      <c r="T12269">
        <v>0</v>
      </c>
      <c r="U12269">
        <v>0</v>
      </c>
    </row>
    <row r="12270" spans="1:21" x14ac:dyDescent="0.25">
      <c r="A12270" t="s">
        <v>56</v>
      </c>
      <c r="B12270">
        <v>5300</v>
      </c>
      <c r="D12270">
        <v>0.92</v>
      </c>
      <c r="E12270">
        <v>0.92</v>
      </c>
      <c r="F12270">
        <v>0.92</v>
      </c>
      <c r="I12270">
        <v>0.92</v>
      </c>
      <c r="J12270">
        <v>0.92</v>
      </c>
      <c r="K12270">
        <v>0.92</v>
      </c>
      <c r="N12270">
        <v>0.92</v>
      </c>
      <c r="O12270">
        <v>0.92</v>
      </c>
      <c r="P12270">
        <v>0.92</v>
      </c>
      <c r="S12270">
        <v>0.92</v>
      </c>
      <c r="T12270">
        <v>0.92</v>
      </c>
      <c r="U12270">
        <v>0.92</v>
      </c>
    </row>
    <row r="12271" spans="1:21" x14ac:dyDescent="0.25">
      <c r="A12271" t="s">
        <v>57</v>
      </c>
      <c r="B12271">
        <v>5300</v>
      </c>
      <c r="D12271">
        <v>100</v>
      </c>
      <c r="E12271">
        <v>100</v>
      </c>
      <c r="F12271">
        <v>100</v>
      </c>
      <c r="I12271">
        <v>100</v>
      </c>
      <c r="J12271">
        <v>100</v>
      </c>
      <c r="K12271">
        <v>100</v>
      </c>
      <c r="N12271">
        <v>100</v>
      </c>
      <c r="O12271">
        <v>100</v>
      </c>
      <c r="P12271">
        <v>100</v>
      </c>
      <c r="S12271">
        <v>100</v>
      </c>
      <c r="T12271">
        <v>100</v>
      </c>
      <c r="U12271">
        <v>100</v>
      </c>
    </row>
    <row r="12272" spans="1:21" x14ac:dyDescent="0.25">
      <c r="A12272" t="s">
        <v>58</v>
      </c>
      <c r="B12272">
        <v>5300</v>
      </c>
      <c r="D12272">
        <v>2</v>
      </c>
      <c r="E12272">
        <v>2</v>
      </c>
      <c r="F12272">
        <v>2</v>
      </c>
      <c r="I12272">
        <v>2</v>
      </c>
      <c r="J12272">
        <v>2</v>
      </c>
      <c r="K12272">
        <v>2</v>
      </c>
      <c r="N12272">
        <v>2</v>
      </c>
      <c r="O12272">
        <v>2</v>
      </c>
      <c r="P12272">
        <v>2</v>
      </c>
      <c r="S12272">
        <v>2</v>
      </c>
      <c r="T12272">
        <v>2</v>
      </c>
      <c r="U12272">
        <v>2</v>
      </c>
    </row>
    <row r="12273" spans="1:21" x14ac:dyDescent="0.25">
      <c r="A12273" t="s">
        <v>59</v>
      </c>
      <c r="B12273">
        <v>5300</v>
      </c>
      <c r="D12273">
        <v>0</v>
      </c>
      <c r="E12273">
        <v>0</v>
      </c>
      <c r="F12273">
        <v>0</v>
      </c>
      <c r="I12273">
        <v>0</v>
      </c>
      <c r="J12273">
        <v>0</v>
      </c>
      <c r="K12273">
        <v>0</v>
      </c>
      <c r="N12273">
        <v>0</v>
      </c>
      <c r="O12273">
        <v>0</v>
      </c>
      <c r="P12273">
        <v>0</v>
      </c>
      <c r="S12273">
        <v>0</v>
      </c>
      <c r="T12273">
        <v>0</v>
      </c>
      <c r="U12273">
        <v>0</v>
      </c>
    </row>
    <row r="12274" spans="1:21" x14ac:dyDescent="0.25">
      <c r="A12274" t="s">
        <v>698</v>
      </c>
      <c r="B12274">
        <v>5300</v>
      </c>
      <c r="E12274">
        <v>0</v>
      </c>
      <c r="J12274">
        <v>0</v>
      </c>
      <c r="O12274">
        <v>0</v>
      </c>
      <c r="T12274">
        <v>0</v>
      </c>
    </row>
    <row r="12275" spans="1:21" x14ac:dyDescent="0.25">
      <c r="A12275" t="s">
        <v>677</v>
      </c>
      <c r="B12275">
        <v>5300</v>
      </c>
      <c r="E12275">
        <v>2492</v>
      </c>
      <c r="J12275">
        <v>857</v>
      </c>
      <c r="O12275">
        <v>13066</v>
      </c>
      <c r="T12275">
        <v>649</v>
      </c>
    </row>
    <row r="12276" spans="1:21" x14ac:dyDescent="0.25">
      <c r="A12276" t="s">
        <v>78</v>
      </c>
      <c r="B12276">
        <v>5300</v>
      </c>
      <c r="E12276">
        <v>42.5</v>
      </c>
      <c r="J12276">
        <v>14.6</v>
      </c>
      <c r="O12276">
        <v>222.7</v>
      </c>
      <c r="T12276">
        <v>11.1</v>
      </c>
    </row>
    <row r="12277" spans="1:21" x14ac:dyDescent="0.25">
      <c r="A12277" t="s">
        <v>699</v>
      </c>
      <c r="B12277">
        <v>5300</v>
      </c>
      <c r="F12277">
        <v>0</v>
      </c>
      <c r="K12277">
        <v>0</v>
      </c>
      <c r="P12277">
        <v>0</v>
      </c>
      <c r="U12277">
        <v>0</v>
      </c>
    </row>
    <row r="12278" spans="1:21" x14ac:dyDescent="0.25">
      <c r="A12278" t="s">
        <v>700</v>
      </c>
      <c r="B12278">
        <v>5300</v>
      </c>
      <c r="D12278">
        <v>0</v>
      </c>
      <c r="E12278">
        <v>0</v>
      </c>
      <c r="F12278">
        <v>1</v>
      </c>
      <c r="I12278">
        <v>0</v>
      </c>
      <c r="J12278">
        <v>0</v>
      </c>
      <c r="K12278">
        <v>1</v>
      </c>
      <c r="N12278">
        <v>0</v>
      </c>
      <c r="O12278">
        <v>0</v>
      </c>
      <c r="P12278">
        <v>1</v>
      </c>
      <c r="S12278">
        <v>0</v>
      </c>
      <c r="T12278">
        <v>0</v>
      </c>
      <c r="U12278">
        <v>1</v>
      </c>
    </row>
    <row r="12279" spans="1:21" x14ac:dyDescent="0.25">
      <c r="A12279" t="s">
        <v>701</v>
      </c>
      <c r="B12279">
        <v>5300</v>
      </c>
      <c r="D12279">
        <v>0</v>
      </c>
      <c r="E12279">
        <v>0</v>
      </c>
      <c r="F12279">
        <v>0</v>
      </c>
      <c r="I12279">
        <v>0</v>
      </c>
      <c r="J12279">
        <v>0</v>
      </c>
      <c r="K12279">
        <v>0</v>
      </c>
      <c r="N12279">
        <v>0</v>
      </c>
      <c r="O12279">
        <v>0</v>
      </c>
      <c r="P12279">
        <v>0</v>
      </c>
      <c r="S12279">
        <v>0</v>
      </c>
      <c r="T12279">
        <v>0</v>
      </c>
      <c r="U12279">
        <v>0</v>
      </c>
    </row>
    <row r="12280" spans="1:21" x14ac:dyDescent="0.25">
      <c r="A12280" t="s">
        <v>52</v>
      </c>
      <c r="B12280">
        <v>5300</v>
      </c>
      <c r="D12280">
        <v>1</v>
      </c>
      <c r="E12280">
        <v>1</v>
      </c>
      <c r="F12280">
        <v>1</v>
      </c>
      <c r="I12280">
        <v>1</v>
      </c>
      <c r="J12280">
        <v>1</v>
      </c>
      <c r="K12280">
        <v>1</v>
      </c>
      <c r="N12280">
        <v>1</v>
      </c>
      <c r="O12280">
        <v>1</v>
      </c>
      <c r="P12280">
        <v>1</v>
      </c>
      <c r="S12280">
        <v>1</v>
      </c>
      <c r="T12280">
        <v>1</v>
      </c>
      <c r="U12280">
        <v>1</v>
      </c>
    </row>
    <row r="12281" spans="1:21" x14ac:dyDescent="0.25">
      <c r="A12281" t="s">
        <v>702</v>
      </c>
      <c r="B12281">
        <v>5300</v>
      </c>
      <c r="D12281">
        <v>15</v>
      </c>
      <c r="E12281">
        <v>60</v>
      </c>
      <c r="F12281">
        <v>9</v>
      </c>
      <c r="I12281">
        <v>15</v>
      </c>
      <c r="J12281">
        <v>60</v>
      </c>
      <c r="K12281">
        <v>9</v>
      </c>
      <c r="N12281">
        <v>15</v>
      </c>
      <c r="O12281">
        <v>60</v>
      </c>
      <c r="P12281">
        <v>9</v>
      </c>
      <c r="S12281">
        <v>15</v>
      </c>
      <c r="T12281">
        <v>60</v>
      </c>
      <c r="U12281">
        <v>9</v>
      </c>
    </row>
    <row r="12282" spans="1:21" x14ac:dyDescent="0.25">
      <c r="A12282" t="s">
        <v>43</v>
      </c>
      <c r="B12282">
        <v>5300</v>
      </c>
      <c r="D12282">
        <v>80</v>
      </c>
      <c r="E12282">
        <v>0</v>
      </c>
      <c r="F12282">
        <v>0</v>
      </c>
      <c r="I12282">
        <v>80</v>
      </c>
      <c r="J12282">
        <v>5</v>
      </c>
      <c r="K12282">
        <v>0</v>
      </c>
      <c r="N12282">
        <v>80</v>
      </c>
      <c r="O12282">
        <v>0</v>
      </c>
      <c r="P12282">
        <v>0</v>
      </c>
      <c r="S12282">
        <v>80</v>
      </c>
      <c r="T12282">
        <v>0</v>
      </c>
      <c r="U12282">
        <v>0</v>
      </c>
    </row>
    <row r="12283" spans="1:21" x14ac:dyDescent="0.25">
      <c r="A12283" t="s">
        <v>44</v>
      </c>
      <c r="B12283">
        <v>5300</v>
      </c>
      <c r="D12283">
        <v>50</v>
      </c>
      <c r="E12283">
        <v>0</v>
      </c>
      <c r="F12283">
        <v>0</v>
      </c>
      <c r="I12283">
        <v>50</v>
      </c>
      <c r="J12283">
        <v>0</v>
      </c>
      <c r="K12283">
        <v>0</v>
      </c>
      <c r="N12283">
        <v>50</v>
      </c>
      <c r="O12283">
        <v>0</v>
      </c>
      <c r="P12283">
        <v>0</v>
      </c>
      <c r="S12283">
        <v>50</v>
      </c>
      <c r="T12283">
        <v>0</v>
      </c>
      <c r="U12283">
        <v>0</v>
      </c>
    </row>
    <row r="12284" spans="1:21" x14ac:dyDescent="0.25">
      <c r="A12284" t="s">
        <v>47</v>
      </c>
      <c r="B12284">
        <v>5300</v>
      </c>
      <c r="D12284">
        <v>7</v>
      </c>
      <c r="E12284">
        <v>4</v>
      </c>
      <c r="F12284">
        <v>4</v>
      </c>
      <c r="I12284">
        <v>3</v>
      </c>
      <c r="J12284">
        <v>8</v>
      </c>
      <c r="K12284">
        <v>8</v>
      </c>
      <c r="N12284">
        <v>1</v>
      </c>
      <c r="O12284">
        <v>6</v>
      </c>
      <c r="P12284">
        <v>6</v>
      </c>
      <c r="S12284">
        <v>5</v>
      </c>
      <c r="T12284">
        <v>2</v>
      </c>
      <c r="U12284">
        <v>2</v>
      </c>
    </row>
    <row r="12285" spans="1:21" x14ac:dyDescent="0.25">
      <c r="A12285" t="s">
        <v>703</v>
      </c>
      <c r="B12285">
        <v>5300</v>
      </c>
      <c r="D12285">
        <v>0</v>
      </c>
      <c r="E12285">
        <v>0</v>
      </c>
      <c r="F12285">
        <v>0</v>
      </c>
      <c r="I12285">
        <v>0</v>
      </c>
      <c r="J12285">
        <v>0</v>
      </c>
      <c r="K12285">
        <v>0</v>
      </c>
      <c r="N12285">
        <v>0</v>
      </c>
      <c r="O12285">
        <v>0</v>
      </c>
      <c r="P12285">
        <v>0</v>
      </c>
      <c r="S12285">
        <v>0</v>
      </c>
      <c r="T12285">
        <v>0</v>
      </c>
      <c r="U12285">
        <v>0</v>
      </c>
    </row>
    <row r="12286" spans="1:21" x14ac:dyDescent="0.25">
      <c r="A12286" t="s">
        <v>704</v>
      </c>
      <c r="B12286">
        <v>5300</v>
      </c>
      <c r="D12286">
        <v>0</v>
      </c>
      <c r="E12286">
        <v>0</v>
      </c>
      <c r="F12286">
        <v>0</v>
      </c>
      <c r="I12286">
        <v>0</v>
      </c>
      <c r="J12286">
        <v>0</v>
      </c>
      <c r="K12286">
        <v>0</v>
      </c>
      <c r="N12286">
        <v>0</v>
      </c>
      <c r="O12286">
        <v>0</v>
      </c>
      <c r="P12286">
        <v>0</v>
      </c>
      <c r="S12286">
        <v>0</v>
      </c>
      <c r="T12286">
        <v>0</v>
      </c>
      <c r="U12286">
        <v>0</v>
      </c>
    </row>
    <row r="12287" spans="1:21" x14ac:dyDescent="0.25">
      <c r="A12287" t="s">
        <v>705</v>
      </c>
      <c r="B12287">
        <v>5300</v>
      </c>
      <c r="D12287">
        <v>0</v>
      </c>
      <c r="E12287">
        <v>0</v>
      </c>
      <c r="F12287">
        <v>0</v>
      </c>
      <c r="I12287">
        <v>0</v>
      </c>
      <c r="J12287">
        <v>0</v>
      </c>
      <c r="K12287">
        <v>0</v>
      </c>
      <c r="N12287">
        <v>0</v>
      </c>
      <c r="O12287">
        <v>0</v>
      </c>
      <c r="P12287">
        <v>0</v>
      </c>
      <c r="S12287">
        <v>0</v>
      </c>
      <c r="T12287">
        <v>0</v>
      </c>
      <c r="U12287">
        <v>0</v>
      </c>
    </row>
    <row r="12288" spans="1:21" x14ac:dyDescent="0.25">
      <c r="A12288" t="s">
        <v>706</v>
      </c>
      <c r="B12288">
        <v>5300</v>
      </c>
      <c r="D12288">
        <v>0</v>
      </c>
      <c r="E12288">
        <v>0</v>
      </c>
      <c r="F12288">
        <v>0</v>
      </c>
      <c r="I12288">
        <v>0</v>
      </c>
      <c r="J12288">
        <v>0</v>
      </c>
      <c r="K12288">
        <v>0</v>
      </c>
      <c r="N12288">
        <v>0</v>
      </c>
      <c r="O12288">
        <v>0</v>
      </c>
      <c r="P12288">
        <v>0</v>
      </c>
      <c r="S12288">
        <v>0</v>
      </c>
      <c r="T12288">
        <v>0</v>
      </c>
      <c r="U12288">
        <v>0</v>
      </c>
    </row>
    <row r="12289" spans="1:21" x14ac:dyDescent="0.25">
      <c r="A12289" t="s">
        <v>707</v>
      </c>
      <c r="B12289">
        <v>5300</v>
      </c>
      <c r="D12289">
        <v>1</v>
      </c>
      <c r="E12289">
        <v>0</v>
      </c>
      <c r="F12289">
        <v>0</v>
      </c>
      <c r="I12289">
        <v>1</v>
      </c>
      <c r="J12289">
        <v>1</v>
      </c>
      <c r="K12289">
        <v>0</v>
      </c>
      <c r="N12289">
        <v>1</v>
      </c>
      <c r="O12289">
        <v>0</v>
      </c>
      <c r="P12289">
        <v>0</v>
      </c>
      <c r="S12289">
        <v>1</v>
      </c>
      <c r="T12289">
        <v>0</v>
      </c>
      <c r="U12289">
        <v>0</v>
      </c>
    </row>
    <row r="12290" spans="1:21" x14ac:dyDescent="0.25">
      <c r="A12290" t="s">
        <v>708</v>
      </c>
      <c r="B12290">
        <v>5300</v>
      </c>
      <c r="D12290">
        <v>50</v>
      </c>
      <c r="I12290">
        <v>50</v>
      </c>
      <c r="J12290">
        <v>0</v>
      </c>
      <c r="N12290">
        <v>50</v>
      </c>
      <c r="S12290">
        <v>50</v>
      </c>
    </row>
    <row r="12291" spans="1:21" x14ac:dyDescent="0.25">
      <c r="A12291" t="s">
        <v>709</v>
      </c>
      <c r="B12291">
        <v>5300</v>
      </c>
      <c r="D12291">
        <v>30</v>
      </c>
      <c r="I12291">
        <v>30</v>
      </c>
      <c r="J12291">
        <v>5</v>
      </c>
      <c r="N12291">
        <v>30</v>
      </c>
      <c r="S12291">
        <v>30</v>
      </c>
    </row>
    <row r="12292" spans="1:21" x14ac:dyDescent="0.25">
      <c r="A12292" t="s">
        <v>710</v>
      </c>
      <c r="B12292">
        <v>5300</v>
      </c>
      <c r="D12292">
        <v>3</v>
      </c>
      <c r="I12292">
        <v>3</v>
      </c>
      <c r="J12292">
        <v>3</v>
      </c>
      <c r="N12292">
        <v>3</v>
      </c>
      <c r="S12292">
        <v>3</v>
      </c>
    </row>
    <row r="12293" spans="1:21" x14ac:dyDescent="0.25">
      <c r="A12293" t="s">
        <v>711</v>
      </c>
      <c r="B12293">
        <v>5300</v>
      </c>
      <c r="D12293">
        <v>0</v>
      </c>
      <c r="I12293">
        <v>0</v>
      </c>
      <c r="J12293">
        <v>0</v>
      </c>
      <c r="N12293">
        <v>0</v>
      </c>
      <c r="S12293">
        <v>0</v>
      </c>
    </row>
    <row r="12294" spans="1:21" x14ac:dyDescent="0.25">
      <c r="A12294" t="s">
        <v>712</v>
      </c>
      <c r="B12294">
        <v>5300</v>
      </c>
      <c r="D12294">
        <v>0</v>
      </c>
      <c r="I12294">
        <v>0</v>
      </c>
      <c r="J12294">
        <v>0</v>
      </c>
      <c r="N12294">
        <v>0</v>
      </c>
      <c r="S12294">
        <v>0</v>
      </c>
    </row>
    <row r="12295" spans="1:21" x14ac:dyDescent="0.25">
      <c r="A12295" t="s">
        <v>713</v>
      </c>
      <c r="B12295">
        <v>5300</v>
      </c>
      <c r="D12295">
        <v>0</v>
      </c>
      <c r="I12295">
        <v>0</v>
      </c>
      <c r="J12295">
        <v>0</v>
      </c>
      <c r="N12295">
        <v>0</v>
      </c>
      <c r="S12295">
        <v>0</v>
      </c>
    </row>
    <row r="12296" spans="1:21" x14ac:dyDescent="0.25">
      <c r="A12296" t="s">
        <v>718</v>
      </c>
      <c r="B12296">
        <v>5300</v>
      </c>
      <c r="E12296">
        <v>0</v>
      </c>
      <c r="J12296">
        <v>0</v>
      </c>
      <c r="O12296">
        <v>0</v>
      </c>
      <c r="T12296">
        <v>0</v>
      </c>
    </row>
    <row r="12297" spans="1:21" x14ac:dyDescent="0.25">
      <c r="A12297" t="s">
        <v>405</v>
      </c>
      <c r="B12297">
        <v>5300</v>
      </c>
      <c r="E12297">
        <v>0</v>
      </c>
    </row>
    <row r="12298" spans="1:21" x14ac:dyDescent="0.25">
      <c r="A12298" t="s">
        <v>719</v>
      </c>
      <c r="B12298">
        <v>5300</v>
      </c>
      <c r="D12298">
        <v>64</v>
      </c>
      <c r="E12298">
        <v>83</v>
      </c>
      <c r="F12298">
        <v>59</v>
      </c>
      <c r="I12298">
        <v>79</v>
      </c>
      <c r="J12298">
        <v>87</v>
      </c>
      <c r="K12298">
        <v>11</v>
      </c>
      <c r="N12298">
        <v>27</v>
      </c>
      <c r="O12298">
        <v>1275</v>
      </c>
      <c r="P12298">
        <v>67</v>
      </c>
      <c r="S12298">
        <v>36</v>
      </c>
      <c r="T12298">
        <v>699</v>
      </c>
      <c r="U12298">
        <v>61</v>
      </c>
    </row>
    <row r="12300" spans="1:21" x14ac:dyDescent="0.25">
      <c r="A12300" t="s">
        <v>565</v>
      </c>
    </row>
    <row r="12301" spans="1:21" x14ac:dyDescent="0.25">
      <c r="A12301" t="s">
        <v>722</v>
      </c>
    </row>
    <row r="12302" spans="1:21" x14ac:dyDescent="0.25">
      <c r="A12302" t="s">
        <v>0</v>
      </c>
      <c r="B12302" t="s">
        <v>1</v>
      </c>
      <c r="C12302" t="s">
        <v>643</v>
      </c>
    </row>
    <row r="12303" spans="1:21" x14ac:dyDescent="0.25">
      <c r="A12303" t="s">
        <v>723</v>
      </c>
      <c r="B12303">
        <v>1</v>
      </c>
      <c r="C12303">
        <v>3</v>
      </c>
    </row>
    <row r="12304" spans="1:21" x14ac:dyDescent="0.25">
      <c r="A12304" t="s">
        <v>724</v>
      </c>
      <c r="B12304">
        <v>1</v>
      </c>
      <c r="C12304">
        <v>74</v>
      </c>
    </row>
    <row r="12305" spans="1:3" x14ac:dyDescent="0.25">
      <c r="A12305" t="s">
        <v>725</v>
      </c>
      <c r="B12305">
        <v>1</v>
      </c>
      <c r="C12305">
        <v>0</v>
      </c>
    </row>
    <row r="12306" spans="1:3" x14ac:dyDescent="0.25">
      <c r="A12306" t="s">
        <v>726</v>
      </c>
      <c r="B12306">
        <v>1</v>
      </c>
      <c r="C12306">
        <v>1</v>
      </c>
    </row>
    <row r="12307" spans="1:3" x14ac:dyDescent="0.25">
      <c r="A12307" t="s">
        <v>727</v>
      </c>
      <c r="B12307">
        <v>1</v>
      </c>
      <c r="C12307">
        <v>2</v>
      </c>
    </row>
    <row r="12308" spans="1:3" x14ac:dyDescent="0.25">
      <c r="A12308" t="s">
        <v>563</v>
      </c>
      <c r="B12308">
        <v>1</v>
      </c>
      <c r="C12308">
        <v>10</v>
      </c>
    </row>
    <row r="12309" spans="1:3" x14ac:dyDescent="0.25">
      <c r="A12309" t="s">
        <v>728</v>
      </c>
      <c r="B12309">
        <v>1</v>
      </c>
      <c r="C12309">
        <v>0</v>
      </c>
    </row>
    <row r="12310" spans="1:3" x14ac:dyDescent="0.25">
      <c r="A12310" t="s">
        <v>272</v>
      </c>
      <c r="B12310">
        <v>1</v>
      </c>
      <c r="C12310">
        <v>0</v>
      </c>
    </row>
    <row r="12311" spans="1:3" x14ac:dyDescent="0.25">
      <c r="A12311" t="s">
        <v>729</v>
      </c>
      <c r="B12311">
        <v>1</v>
      </c>
      <c r="C12311">
        <v>1</v>
      </c>
    </row>
    <row r="12312" spans="1:3" x14ac:dyDescent="0.25">
      <c r="A12312" t="s">
        <v>730</v>
      </c>
      <c r="B12312">
        <v>1</v>
      </c>
      <c r="C12312">
        <v>0</v>
      </c>
    </row>
    <row r="12313" spans="1:3" x14ac:dyDescent="0.25">
      <c r="A12313" t="s">
        <v>723</v>
      </c>
      <c r="B12313">
        <v>13</v>
      </c>
      <c r="C12313">
        <v>3</v>
      </c>
    </row>
    <row r="12314" spans="1:3" x14ac:dyDescent="0.25">
      <c r="A12314" t="s">
        <v>724</v>
      </c>
      <c r="B12314">
        <v>13</v>
      </c>
      <c r="C12314">
        <v>95</v>
      </c>
    </row>
    <row r="12315" spans="1:3" x14ac:dyDescent="0.25">
      <c r="A12315" t="s">
        <v>725</v>
      </c>
      <c r="B12315">
        <v>13</v>
      </c>
      <c r="C12315">
        <v>0</v>
      </c>
    </row>
    <row r="12316" spans="1:3" x14ac:dyDescent="0.25">
      <c r="A12316" t="s">
        <v>726</v>
      </c>
      <c r="B12316">
        <v>13</v>
      </c>
      <c r="C12316">
        <v>1</v>
      </c>
    </row>
    <row r="12317" spans="1:3" x14ac:dyDescent="0.25">
      <c r="A12317" t="s">
        <v>727</v>
      </c>
      <c r="B12317">
        <v>13</v>
      </c>
      <c r="C12317">
        <v>2</v>
      </c>
    </row>
    <row r="12318" spans="1:3" x14ac:dyDescent="0.25">
      <c r="A12318" t="s">
        <v>563</v>
      </c>
      <c r="B12318">
        <v>13</v>
      </c>
      <c r="C12318">
        <v>87</v>
      </c>
    </row>
    <row r="12319" spans="1:3" x14ac:dyDescent="0.25">
      <c r="A12319" t="s">
        <v>728</v>
      </c>
      <c r="B12319">
        <v>13</v>
      </c>
      <c r="C12319">
        <v>0</v>
      </c>
    </row>
    <row r="12320" spans="1:3" x14ac:dyDescent="0.25">
      <c r="A12320" t="s">
        <v>272</v>
      </c>
      <c r="B12320">
        <v>13</v>
      </c>
      <c r="C12320">
        <v>0</v>
      </c>
    </row>
    <row r="12321" spans="1:3" x14ac:dyDescent="0.25">
      <c r="A12321" t="s">
        <v>729</v>
      </c>
      <c r="B12321">
        <v>13</v>
      </c>
      <c r="C12321">
        <v>13</v>
      </c>
    </row>
    <row r="12322" spans="1:3" x14ac:dyDescent="0.25">
      <c r="A12322" t="s">
        <v>730</v>
      </c>
      <c r="B12322">
        <v>13</v>
      </c>
      <c r="C12322">
        <v>0</v>
      </c>
    </row>
    <row r="12323" spans="1:3" x14ac:dyDescent="0.25">
      <c r="A12323" t="s">
        <v>723</v>
      </c>
      <c r="B12323">
        <v>91</v>
      </c>
      <c r="C12323">
        <v>0</v>
      </c>
    </row>
    <row r="12324" spans="1:3" x14ac:dyDescent="0.25">
      <c r="A12324" t="s">
        <v>724</v>
      </c>
      <c r="B12324">
        <v>91</v>
      </c>
      <c r="C12324">
        <v>120</v>
      </c>
    </row>
    <row r="12325" spans="1:3" x14ac:dyDescent="0.25">
      <c r="A12325" t="s">
        <v>725</v>
      </c>
      <c r="B12325">
        <v>91</v>
      </c>
      <c r="C12325">
        <v>1</v>
      </c>
    </row>
    <row r="12326" spans="1:3" x14ac:dyDescent="0.25">
      <c r="A12326" t="s">
        <v>726</v>
      </c>
      <c r="B12326">
        <v>91</v>
      </c>
      <c r="C12326">
        <v>0</v>
      </c>
    </row>
    <row r="12327" spans="1:3" x14ac:dyDescent="0.25">
      <c r="A12327" t="s">
        <v>727</v>
      </c>
      <c r="B12327">
        <v>91</v>
      </c>
      <c r="C12327">
        <v>206</v>
      </c>
    </row>
    <row r="12328" spans="1:3" x14ac:dyDescent="0.25">
      <c r="A12328" t="s">
        <v>563</v>
      </c>
      <c r="B12328">
        <v>91</v>
      </c>
      <c r="C12328">
        <v>33</v>
      </c>
    </row>
    <row r="12329" spans="1:3" x14ac:dyDescent="0.25">
      <c r="A12329" t="s">
        <v>728</v>
      </c>
      <c r="B12329">
        <v>91</v>
      </c>
      <c r="C12329">
        <v>0</v>
      </c>
    </row>
    <row r="12330" spans="1:3" x14ac:dyDescent="0.25">
      <c r="A12330" t="s">
        <v>272</v>
      </c>
      <c r="B12330">
        <v>91</v>
      </c>
      <c r="C12330">
        <v>0</v>
      </c>
    </row>
    <row r="12331" spans="1:3" x14ac:dyDescent="0.25">
      <c r="A12331" t="s">
        <v>729</v>
      </c>
      <c r="B12331">
        <v>91</v>
      </c>
      <c r="C12331">
        <v>91</v>
      </c>
    </row>
    <row r="12332" spans="1:3" x14ac:dyDescent="0.25">
      <c r="A12332" t="s">
        <v>730</v>
      </c>
      <c r="B12332">
        <v>91</v>
      </c>
      <c r="C12332">
        <v>0</v>
      </c>
    </row>
    <row r="12333" spans="1:3" x14ac:dyDescent="0.25">
      <c r="A12333" t="s">
        <v>723</v>
      </c>
      <c r="B12333">
        <v>101</v>
      </c>
      <c r="C12333">
        <v>3</v>
      </c>
    </row>
    <row r="12334" spans="1:3" x14ac:dyDescent="0.25">
      <c r="A12334" t="s">
        <v>724</v>
      </c>
      <c r="B12334">
        <v>101</v>
      </c>
      <c r="C12334">
        <v>180</v>
      </c>
    </row>
    <row r="12335" spans="1:3" x14ac:dyDescent="0.25">
      <c r="A12335" t="s">
        <v>725</v>
      </c>
      <c r="B12335">
        <v>101</v>
      </c>
      <c r="C12335">
        <v>0</v>
      </c>
    </row>
    <row r="12336" spans="1:3" x14ac:dyDescent="0.25">
      <c r="A12336" t="s">
        <v>726</v>
      </c>
      <c r="B12336">
        <v>101</v>
      </c>
      <c r="C12336">
        <v>1</v>
      </c>
    </row>
    <row r="12337" spans="1:3" x14ac:dyDescent="0.25">
      <c r="A12337" t="s">
        <v>727</v>
      </c>
      <c r="B12337">
        <v>101</v>
      </c>
      <c r="C12337">
        <v>407</v>
      </c>
    </row>
    <row r="12338" spans="1:3" x14ac:dyDescent="0.25">
      <c r="A12338" t="s">
        <v>563</v>
      </c>
      <c r="B12338">
        <v>101</v>
      </c>
      <c r="C12338">
        <v>0</v>
      </c>
    </row>
    <row r="12339" spans="1:3" x14ac:dyDescent="0.25">
      <c r="A12339" t="s">
        <v>728</v>
      </c>
      <c r="B12339">
        <v>101</v>
      </c>
      <c r="C12339">
        <v>0</v>
      </c>
    </row>
    <row r="12340" spans="1:3" x14ac:dyDescent="0.25">
      <c r="A12340" t="s">
        <v>272</v>
      </c>
      <c r="B12340">
        <v>101</v>
      </c>
      <c r="C12340">
        <v>0</v>
      </c>
    </row>
    <row r="12341" spans="1:3" x14ac:dyDescent="0.25">
      <c r="A12341" t="s">
        <v>729</v>
      </c>
      <c r="B12341">
        <v>101</v>
      </c>
      <c r="C12341">
        <v>101</v>
      </c>
    </row>
    <row r="12342" spans="1:3" x14ac:dyDescent="0.25">
      <c r="A12342" t="s">
        <v>730</v>
      </c>
      <c r="B12342">
        <v>101</v>
      </c>
      <c r="C12342">
        <v>250</v>
      </c>
    </row>
    <row r="12343" spans="1:3" x14ac:dyDescent="0.25">
      <c r="A12343" t="s">
        <v>743</v>
      </c>
      <c r="B12343">
        <v>101</v>
      </c>
      <c r="C12343">
        <v>0</v>
      </c>
    </row>
    <row r="12344" spans="1:3" x14ac:dyDescent="0.25">
      <c r="A12344" t="s">
        <v>723</v>
      </c>
      <c r="B12344">
        <v>102</v>
      </c>
      <c r="C12344">
        <v>3</v>
      </c>
    </row>
    <row r="12345" spans="1:3" x14ac:dyDescent="0.25">
      <c r="A12345" t="s">
        <v>724</v>
      </c>
      <c r="B12345">
        <v>102</v>
      </c>
      <c r="C12345">
        <v>120</v>
      </c>
    </row>
    <row r="12346" spans="1:3" x14ac:dyDescent="0.25">
      <c r="A12346" t="s">
        <v>725</v>
      </c>
      <c r="B12346">
        <v>102</v>
      </c>
      <c r="C12346">
        <v>0</v>
      </c>
    </row>
    <row r="12347" spans="1:3" x14ac:dyDescent="0.25">
      <c r="A12347" t="s">
        <v>726</v>
      </c>
      <c r="B12347">
        <v>102</v>
      </c>
      <c r="C12347">
        <v>1</v>
      </c>
    </row>
    <row r="12348" spans="1:3" x14ac:dyDescent="0.25">
      <c r="A12348" t="s">
        <v>727</v>
      </c>
      <c r="B12348">
        <v>102</v>
      </c>
      <c r="C12348">
        <v>106</v>
      </c>
    </row>
    <row r="12349" spans="1:3" x14ac:dyDescent="0.25">
      <c r="A12349" t="s">
        <v>563</v>
      </c>
      <c r="B12349">
        <v>102</v>
      </c>
      <c r="C12349">
        <v>59</v>
      </c>
    </row>
    <row r="12350" spans="1:3" x14ac:dyDescent="0.25">
      <c r="A12350" t="s">
        <v>728</v>
      </c>
      <c r="B12350">
        <v>102</v>
      </c>
      <c r="C12350">
        <v>0</v>
      </c>
    </row>
    <row r="12351" spans="1:3" x14ac:dyDescent="0.25">
      <c r="A12351" t="s">
        <v>272</v>
      </c>
      <c r="B12351">
        <v>102</v>
      </c>
      <c r="C12351">
        <v>0</v>
      </c>
    </row>
    <row r="12352" spans="1:3" x14ac:dyDescent="0.25">
      <c r="A12352" t="s">
        <v>729</v>
      </c>
      <c r="B12352">
        <v>102</v>
      </c>
      <c r="C12352">
        <v>102</v>
      </c>
    </row>
    <row r="12353" spans="1:3" x14ac:dyDescent="0.25">
      <c r="A12353" t="s">
        <v>730</v>
      </c>
      <c r="B12353">
        <v>102</v>
      </c>
      <c r="C12353">
        <v>103</v>
      </c>
    </row>
    <row r="12354" spans="1:3" x14ac:dyDescent="0.25">
      <c r="A12354" t="s">
        <v>743</v>
      </c>
      <c r="B12354">
        <v>102</v>
      </c>
      <c r="C12354">
        <v>0</v>
      </c>
    </row>
    <row r="12355" spans="1:3" x14ac:dyDescent="0.25">
      <c r="A12355" t="s">
        <v>723</v>
      </c>
      <c r="B12355">
        <v>212</v>
      </c>
      <c r="C12355">
        <v>3</v>
      </c>
    </row>
    <row r="12356" spans="1:3" x14ac:dyDescent="0.25">
      <c r="A12356" t="s">
        <v>724</v>
      </c>
      <c r="B12356">
        <v>212</v>
      </c>
      <c r="C12356">
        <v>49</v>
      </c>
    </row>
    <row r="12357" spans="1:3" x14ac:dyDescent="0.25">
      <c r="A12357" t="s">
        <v>725</v>
      </c>
      <c r="B12357">
        <v>212</v>
      </c>
      <c r="C12357">
        <v>0</v>
      </c>
    </row>
    <row r="12358" spans="1:3" x14ac:dyDescent="0.25">
      <c r="A12358" t="s">
        <v>726</v>
      </c>
      <c r="B12358">
        <v>212</v>
      </c>
      <c r="C12358">
        <v>1</v>
      </c>
    </row>
    <row r="12359" spans="1:3" x14ac:dyDescent="0.25">
      <c r="A12359" t="s">
        <v>727</v>
      </c>
      <c r="B12359">
        <v>212</v>
      </c>
      <c r="C12359">
        <v>206</v>
      </c>
    </row>
    <row r="12360" spans="1:3" x14ac:dyDescent="0.25">
      <c r="A12360" t="s">
        <v>563</v>
      </c>
      <c r="B12360">
        <v>212</v>
      </c>
      <c r="C12360">
        <v>14.5</v>
      </c>
    </row>
    <row r="12361" spans="1:3" x14ac:dyDescent="0.25">
      <c r="A12361" t="s">
        <v>728</v>
      </c>
      <c r="B12361">
        <v>212</v>
      </c>
      <c r="C12361">
        <v>0</v>
      </c>
    </row>
    <row r="12362" spans="1:3" x14ac:dyDescent="0.25">
      <c r="A12362" t="s">
        <v>272</v>
      </c>
      <c r="B12362">
        <v>212</v>
      </c>
      <c r="C12362">
        <v>0</v>
      </c>
    </row>
    <row r="12363" spans="1:3" x14ac:dyDescent="0.25">
      <c r="A12363" t="s">
        <v>729</v>
      </c>
      <c r="B12363">
        <v>212</v>
      </c>
      <c r="C12363">
        <v>212</v>
      </c>
    </row>
    <row r="12364" spans="1:3" x14ac:dyDescent="0.25">
      <c r="A12364" t="s">
        <v>730</v>
      </c>
      <c r="B12364">
        <v>212</v>
      </c>
      <c r="C12364">
        <v>0</v>
      </c>
    </row>
    <row r="12365" spans="1:3" x14ac:dyDescent="0.25">
      <c r="A12365" t="s">
        <v>723</v>
      </c>
      <c r="B12365">
        <v>254</v>
      </c>
      <c r="C12365">
        <v>3</v>
      </c>
    </row>
    <row r="12366" spans="1:3" x14ac:dyDescent="0.25">
      <c r="A12366" t="s">
        <v>724</v>
      </c>
      <c r="B12366">
        <v>254</v>
      </c>
      <c r="C12366">
        <v>34</v>
      </c>
    </row>
    <row r="12367" spans="1:3" x14ac:dyDescent="0.25">
      <c r="A12367" t="s">
        <v>725</v>
      </c>
      <c r="B12367">
        <v>254</v>
      </c>
      <c r="C12367">
        <v>0</v>
      </c>
    </row>
    <row r="12368" spans="1:3" x14ac:dyDescent="0.25">
      <c r="A12368" t="s">
        <v>726</v>
      </c>
      <c r="B12368">
        <v>254</v>
      </c>
      <c r="C12368">
        <v>1</v>
      </c>
    </row>
    <row r="12369" spans="1:3" x14ac:dyDescent="0.25">
      <c r="A12369" t="s">
        <v>727</v>
      </c>
      <c r="B12369">
        <v>254</v>
      </c>
      <c r="C12369">
        <v>2</v>
      </c>
    </row>
    <row r="12370" spans="1:3" x14ac:dyDescent="0.25">
      <c r="A12370" t="s">
        <v>563</v>
      </c>
      <c r="B12370">
        <v>254</v>
      </c>
      <c r="C12370">
        <v>10</v>
      </c>
    </row>
    <row r="12371" spans="1:3" x14ac:dyDescent="0.25">
      <c r="A12371" t="s">
        <v>728</v>
      </c>
      <c r="B12371">
        <v>254</v>
      </c>
      <c r="C12371">
        <v>0</v>
      </c>
    </row>
    <row r="12372" spans="1:3" x14ac:dyDescent="0.25">
      <c r="A12372" t="s">
        <v>272</v>
      </c>
      <c r="B12372">
        <v>254</v>
      </c>
      <c r="C12372">
        <v>0</v>
      </c>
    </row>
    <row r="12373" spans="1:3" x14ac:dyDescent="0.25">
      <c r="A12373" t="s">
        <v>729</v>
      </c>
      <c r="B12373">
        <v>254</v>
      </c>
      <c r="C12373">
        <v>254</v>
      </c>
    </row>
    <row r="12374" spans="1:3" x14ac:dyDescent="0.25">
      <c r="A12374" t="s">
        <v>730</v>
      </c>
      <c r="B12374">
        <v>254</v>
      </c>
      <c r="C12374">
        <v>0</v>
      </c>
    </row>
    <row r="12375" spans="1:3" x14ac:dyDescent="0.25">
      <c r="A12375" t="s">
        <v>723</v>
      </c>
      <c r="B12375">
        <v>344</v>
      </c>
      <c r="C12375">
        <v>3</v>
      </c>
    </row>
    <row r="12376" spans="1:3" x14ac:dyDescent="0.25">
      <c r="A12376" t="s">
        <v>724</v>
      </c>
      <c r="B12376">
        <v>344</v>
      </c>
      <c r="C12376">
        <v>54</v>
      </c>
    </row>
    <row r="12377" spans="1:3" x14ac:dyDescent="0.25">
      <c r="A12377" t="s">
        <v>725</v>
      </c>
      <c r="B12377">
        <v>344</v>
      </c>
      <c r="C12377">
        <v>0</v>
      </c>
    </row>
    <row r="12378" spans="1:3" x14ac:dyDescent="0.25">
      <c r="A12378" t="s">
        <v>726</v>
      </c>
      <c r="B12378">
        <v>344</v>
      </c>
      <c r="C12378">
        <v>1</v>
      </c>
    </row>
    <row r="12379" spans="1:3" x14ac:dyDescent="0.25">
      <c r="A12379" t="s">
        <v>727</v>
      </c>
      <c r="B12379">
        <v>344</v>
      </c>
      <c r="C12379">
        <v>2</v>
      </c>
    </row>
    <row r="12380" spans="1:3" x14ac:dyDescent="0.25">
      <c r="A12380" t="s">
        <v>563</v>
      </c>
      <c r="B12380">
        <v>344</v>
      </c>
      <c r="C12380">
        <v>16</v>
      </c>
    </row>
    <row r="12381" spans="1:3" x14ac:dyDescent="0.25">
      <c r="A12381" t="s">
        <v>728</v>
      </c>
      <c r="B12381">
        <v>344</v>
      </c>
      <c r="C12381">
        <v>0</v>
      </c>
    </row>
    <row r="12382" spans="1:3" x14ac:dyDescent="0.25">
      <c r="A12382" t="s">
        <v>272</v>
      </c>
      <c r="B12382">
        <v>344</v>
      </c>
      <c r="C12382">
        <v>0</v>
      </c>
    </row>
    <row r="12383" spans="1:3" x14ac:dyDescent="0.25">
      <c r="A12383" t="s">
        <v>729</v>
      </c>
      <c r="B12383">
        <v>344</v>
      </c>
      <c r="C12383">
        <v>344</v>
      </c>
    </row>
    <row r="12384" spans="1:3" x14ac:dyDescent="0.25">
      <c r="A12384" t="s">
        <v>730</v>
      </c>
      <c r="B12384">
        <v>344</v>
      </c>
      <c r="C12384">
        <v>0</v>
      </c>
    </row>
    <row r="12385" spans="1:3" x14ac:dyDescent="0.25">
      <c r="A12385" t="s">
        <v>723</v>
      </c>
      <c r="B12385">
        <v>363</v>
      </c>
      <c r="C12385">
        <v>3</v>
      </c>
    </row>
    <row r="12386" spans="1:3" x14ac:dyDescent="0.25">
      <c r="A12386" t="s">
        <v>724</v>
      </c>
      <c r="B12386">
        <v>363</v>
      </c>
      <c r="C12386">
        <v>180</v>
      </c>
    </row>
    <row r="12387" spans="1:3" x14ac:dyDescent="0.25">
      <c r="A12387" t="s">
        <v>725</v>
      </c>
      <c r="B12387">
        <v>363</v>
      </c>
      <c r="C12387">
        <v>0</v>
      </c>
    </row>
    <row r="12388" spans="1:3" x14ac:dyDescent="0.25">
      <c r="A12388" t="s">
        <v>726</v>
      </c>
      <c r="B12388">
        <v>363</v>
      </c>
      <c r="C12388">
        <v>1</v>
      </c>
    </row>
    <row r="12389" spans="1:3" x14ac:dyDescent="0.25">
      <c r="A12389" t="s">
        <v>727</v>
      </c>
      <c r="B12389">
        <v>363</v>
      </c>
      <c r="C12389">
        <v>408</v>
      </c>
    </row>
    <row r="12390" spans="1:3" x14ac:dyDescent="0.25">
      <c r="A12390" t="s">
        <v>563</v>
      </c>
      <c r="B12390">
        <v>363</v>
      </c>
      <c r="C12390">
        <v>141</v>
      </c>
    </row>
    <row r="12391" spans="1:3" x14ac:dyDescent="0.25">
      <c r="A12391" t="s">
        <v>728</v>
      </c>
      <c r="B12391">
        <v>363</v>
      </c>
      <c r="C12391">
        <v>0</v>
      </c>
    </row>
    <row r="12392" spans="1:3" x14ac:dyDescent="0.25">
      <c r="A12392" t="s">
        <v>272</v>
      </c>
      <c r="B12392">
        <v>363</v>
      </c>
      <c r="C12392">
        <v>0</v>
      </c>
    </row>
    <row r="12393" spans="1:3" x14ac:dyDescent="0.25">
      <c r="A12393" t="s">
        <v>729</v>
      </c>
      <c r="B12393">
        <v>363</v>
      </c>
      <c r="C12393">
        <v>363</v>
      </c>
    </row>
    <row r="12394" spans="1:3" x14ac:dyDescent="0.25">
      <c r="A12394" t="s">
        <v>730</v>
      </c>
      <c r="B12394">
        <v>363</v>
      </c>
      <c r="C12394">
        <v>0</v>
      </c>
    </row>
    <row r="12395" spans="1:3" x14ac:dyDescent="0.25">
      <c r="A12395" t="s">
        <v>723</v>
      </c>
      <c r="B12395">
        <v>750</v>
      </c>
      <c r="C12395">
        <v>3</v>
      </c>
    </row>
    <row r="12396" spans="1:3" x14ac:dyDescent="0.25">
      <c r="A12396" t="s">
        <v>724</v>
      </c>
      <c r="B12396">
        <v>750</v>
      </c>
      <c r="C12396">
        <v>120</v>
      </c>
    </row>
    <row r="12397" spans="1:3" x14ac:dyDescent="0.25">
      <c r="A12397" t="s">
        <v>725</v>
      </c>
      <c r="B12397">
        <v>750</v>
      </c>
      <c r="C12397">
        <v>0</v>
      </c>
    </row>
    <row r="12398" spans="1:3" x14ac:dyDescent="0.25">
      <c r="A12398" t="s">
        <v>726</v>
      </c>
      <c r="B12398">
        <v>750</v>
      </c>
      <c r="C12398">
        <v>1</v>
      </c>
    </row>
    <row r="12399" spans="1:3" x14ac:dyDescent="0.25">
      <c r="A12399" t="s">
        <v>727</v>
      </c>
      <c r="B12399">
        <v>750</v>
      </c>
      <c r="C12399">
        <v>1</v>
      </c>
    </row>
    <row r="12400" spans="1:3" x14ac:dyDescent="0.25">
      <c r="A12400" t="s">
        <v>563</v>
      </c>
      <c r="B12400">
        <v>750</v>
      </c>
      <c r="C12400">
        <v>115</v>
      </c>
    </row>
    <row r="12401" spans="1:3" x14ac:dyDescent="0.25">
      <c r="A12401" t="s">
        <v>728</v>
      </c>
      <c r="B12401">
        <v>750</v>
      </c>
      <c r="C12401">
        <v>0</v>
      </c>
    </row>
    <row r="12402" spans="1:3" x14ac:dyDescent="0.25">
      <c r="A12402" t="s">
        <v>272</v>
      </c>
      <c r="B12402">
        <v>750</v>
      </c>
      <c r="C12402">
        <v>0</v>
      </c>
    </row>
    <row r="12403" spans="1:3" x14ac:dyDescent="0.25">
      <c r="A12403" t="s">
        <v>729</v>
      </c>
      <c r="B12403">
        <v>750</v>
      </c>
      <c r="C12403">
        <v>750</v>
      </c>
    </row>
    <row r="12404" spans="1:3" x14ac:dyDescent="0.25">
      <c r="A12404" t="s">
        <v>730</v>
      </c>
      <c r="B12404">
        <v>750</v>
      </c>
      <c r="C12404">
        <v>0</v>
      </c>
    </row>
    <row r="12405" spans="1:3" x14ac:dyDescent="0.25">
      <c r="A12405" t="s">
        <v>723</v>
      </c>
      <c r="B12405">
        <v>775</v>
      </c>
      <c r="C12405">
        <v>3</v>
      </c>
    </row>
    <row r="12406" spans="1:3" x14ac:dyDescent="0.25">
      <c r="A12406" t="s">
        <v>724</v>
      </c>
      <c r="B12406">
        <v>775</v>
      </c>
      <c r="C12406">
        <v>120</v>
      </c>
    </row>
    <row r="12407" spans="1:3" x14ac:dyDescent="0.25">
      <c r="A12407" t="s">
        <v>725</v>
      </c>
      <c r="B12407">
        <v>775</v>
      </c>
      <c r="C12407">
        <v>0</v>
      </c>
    </row>
    <row r="12408" spans="1:3" x14ac:dyDescent="0.25">
      <c r="A12408" t="s">
        <v>726</v>
      </c>
      <c r="B12408">
        <v>775</v>
      </c>
      <c r="C12408">
        <v>1</v>
      </c>
    </row>
    <row r="12409" spans="1:3" x14ac:dyDescent="0.25">
      <c r="A12409" t="s">
        <v>727</v>
      </c>
      <c r="B12409">
        <v>775</v>
      </c>
      <c r="C12409">
        <v>408</v>
      </c>
    </row>
    <row r="12410" spans="1:3" x14ac:dyDescent="0.25">
      <c r="A12410" t="s">
        <v>563</v>
      </c>
      <c r="B12410">
        <v>775</v>
      </c>
      <c r="C12410">
        <v>94</v>
      </c>
    </row>
    <row r="12411" spans="1:3" x14ac:dyDescent="0.25">
      <c r="A12411" t="s">
        <v>728</v>
      </c>
      <c r="B12411">
        <v>775</v>
      </c>
      <c r="C12411">
        <v>0</v>
      </c>
    </row>
    <row r="12412" spans="1:3" x14ac:dyDescent="0.25">
      <c r="A12412" t="s">
        <v>272</v>
      </c>
      <c r="B12412">
        <v>775</v>
      </c>
      <c r="C12412">
        <v>0</v>
      </c>
    </row>
    <row r="12413" spans="1:3" x14ac:dyDescent="0.25">
      <c r="A12413" t="s">
        <v>729</v>
      </c>
      <c r="B12413">
        <v>775</v>
      </c>
      <c r="C12413">
        <v>775</v>
      </c>
    </row>
    <row r="12414" spans="1:3" x14ac:dyDescent="0.25">
      <c r="A12414" t="s">
        <v>730</v>
      </c>
      <c r="B12414">
        <v>775</v>
      </c>
      <c r="C12414">
        <v>0</v>
      </c>
    </row>
    <row r="12415" spans="1:3" x14ac:dyDescent="0.25">
      <c r="A12415" t="s">
        <v>723</v>
      </c>
      <c r="B12415">
        <v>812</v>
      </c>
      <c r="C12415">
        <v>3</v>
      </c>
    </row>
    <row r="12416" spans="1:3" x14ac:dyDescent="0.25">
      <c r="A12416" t="s">
        <v>724</v>
      </c>
      <c r="B12416">
        <v>812</v>
      </c>
      <c r="C12416">
        <v>120</v>
      </c>
    </row>
    <row r="12417" spans="1:3" x14ac:dyDescent="0.25">
      <c r="A12417" t="s">
        <v>725</v>
      </c>
      <c r="B12417">
        <v>812</v>
      </c>
      <c r="C12417">
        <v>0</v>
      </c>
    </row>
    <row r="12418" spans="1:3" x14ac:dyDescent="0.25">
      <c r="A12418" t="s">
        <v>726</v>
      </c>
      <c r="B12418">
        <v>812</v>
      </c>
      <c r="C12418">
        <v>1</v>
      </c>
    </row>
    <row r="12419" spans="1:3" x14ac:dyDescent="0.25">
      <c r="A12419" t="s">
        <v>727</v>
      </c>
      <c r="B12419">
        <v>812</v>
      </c>
      <c r="C12419">
        <v>1</v>
      </c>
    </row>
    <row r="12420" spans="1:3" x14ac:dyDescent="0.25">
      <c r="A12420" t="s">
        <v>563</v>
      </c>
      <c r="B12420">
        <v>812</v>
      </c>
      <c r="C12420">
        <v>47</v>
      </c>
    </row>
    <row r="12421" spans="1:3" x14ac:dyDescent="0.25">
      <c r="A12421" t="s">
        <v>728</v>
      </c>
      <c r="B12421">
        <v>812</v>
      </c>
      <c r="C12421">
        <v>0</v>
      </c>
    </row>
    <row r="12422" spans="1:3" x14ac:dyDescent="0.25">
      <c r="A12422" t="s">
        <v>272</v>
      </c>
      <c r="B12422">
        <v>812</v>
      </c>
      <c r="C12422">
        <v>0</v>
      </c>
    </row>
    <row r="12423" spans="1:3" x14ac:dyDescent="0.25">
      <c r="A12423" t="s">
        <v>729</v>
      </c>
      <c r="B12423">
        <v>812</v>
      </c>
      <c r="C12423">
        <v>812</v>
      </c>
    </row>
    <row r="12424" spans="1:3" x14ac:dyDescent="0.25">
      <c r="A12424" t="s">
        <v>730</v>
      </c>
      <c r="B12424">
        <v>812</v>
      </c>
      <c r="C12424">
        <v>0</v>
      </c>
    </row>
    <row r="12425" spans="1:3" x14ac:dyDescent="0.25">
      <c r="A12425" t="s">
        <v>723</v>
      </c>
      <c r="B12425">
        <v>825</v>
      </c>
      <c r="C12425">
        <v>3</v>
      </c>
    </row>
    <row r="12426" spans="1:3" x14ac:dyDescent="0.25">
      <c r="A12426" t="s">
        <v>724</v>
      </c>
      <c r="B12426">
        <v>825</v>
      </c>
      <c r="C12426">
        <v>120</v>
      </c>
    </row>
    <row r="12427" spans="1:3" x14ac:dyDescent="0.25">
      <c r="A12427" t="s">
        <v>725</v>
      </c>
      <c r="B12427">
        <v>825</v>
      </c>
      <c r="C12427">
        <v>0</v>
      </c>
    </row>
    <row r="12428" spans="1:3" x14ac:dyDescent="0.25">
      <c r="A12428" t="s">
        <v>726</v>
      </c>
      <c r="B12428">
        <v>825</v>
      </c>
      <c r="C12428">
        <v>1</v>
      </c>
    </row>
    <row r="12429" spans="1:3" x14ac:dyDescent="0.25">
      <c r="A12429" t="s">
        <v>727</v>
      </c>
      <c r="B12429">
        <v>825</v>
      </c>
      <c r="C12429">
        <v>408</v>
      </c>
    </row>
    <row r="12430" spans="1:3" x14ac:dyDescent="0.25">
      <c r="A12430" t="s">
        <v>563</v>
      </c>
      <c r="B12430">
        <v>825</v>
      </c>
      <c r="C12430">
        <v>38</v>
      </c>
    </row>
    <row r="12431" spans="1:3" x14ac:dyDescent="0.25">
      <c r="A12431" t="s">
        <v>728</v>
      </c>
      <c r="B12431">
        <v>825</v>
      </c>
      <c r="C12431">
        <v>0</v>
      </c>
    </row>
    <row r="12432" spans="1:3" x14ac:dyDescent="0.25">
      <c r="A12432" t="s">
        <v>272</v>
      </c>
      <c r="B12432">
        <v>825</v>
      </c>
      <c r="C12432">
        <v>0</v>
      </c>
    </row>
    <row r="12433" spans="1:3" x14ac:dyDescent="0.25">
      <c r="A12433" t="s">
        <v>729</v>
      </c>
      <c r="B12433">
        <v>825</v>
      </c>
      <c r="C12433">
        <v>825</v>
      </c>
    </row>
    <row r="12434" spans="1:3" x14ac:dyDescent="0.25">
      <c r="A12434" t="s">
        <v>730</v>
      </c>
      <c r="B12434">
        <v>825</v>
      </c>
      <c r="C12434">
        <v>0</v>
      </c>
    </row>
    <row r="12435" spans="1:3" x14ac:dyDescent="0.25">
      <c r="A12435" t="s">
        <v>723</v>
      </c>
      <c r="B12435">
        <v>858</v>
      </c>
      <c r="C12435">
        <v>2</v>
      </c>
    </row>
    <row r="12436" spans="1:3" x14ac:dyDescent="0.25">
      <c r="A12436" t="s">
        <v>724</v>
      </c>
      <c r="B12436">
        <v>858</v>
      </c>
      <c r="C12436">
        <v>75</v>
      </c>
    </row>
    <row r="12437" spans="1:3" x14ac:dyDescent="0.25">
      <c r="A12437" t="s">
        <v>725</v>
      </c>
      <c r="B12437">
        <v>858</v>
      </c>
      <c r="C12437">
        <v>0</v>
      </c>
    </row>
    <row r="12438" spans="1:3" x14ac:dyDescent="0.25">
      <c r="A12438" t="s">
        <v>726</v>
      </c>
      <c r="B12438">
        <v>858</v>
      </c>
      <c r="C12438">
        <v>1</v>
      </c>
    </row>
    <row r="12439" spans="1:3" x14ac:dyDescent="0.25">
      <c r="A12439" t="s">
        <v>727</v>
      </c>
      <c r="B12439">
        <v>858</v>
      </c>
      <c r="C12439">
        <v>206</v>
      </c>
    </row>
    <row r="12440" spans="1:3" x14ac:dyDescent="0.25">
      <c r="A12440" t="s">
        <v>563</v>
      </c>
      <c r="B12440">
        <v>858</v>
      </c>
      <c r="C12440">
        <v>40.5</v>
      </c>
    </row>
    <row r="12441" spans="1:3" x14ac:dyDescent="0.25">
      <c r="A12441" t="s">
        <v>728</v>
      </c>
      <c r="B12441">
        <v>858</v>
      </c>
      <c r="C12441">
        <v>0</v>
      </c>
    </row>
    <row r="12442" spans="1:3" x14ac:dyDescent="0.25">
      <c r="A12442" t="s">
        <v>272</v>
      </c>
      <c r="B12442">
        <v>858</v>
      </c>
      <c r="C12442">
        <v>0</v>
      </c>
    </row>
    <row r="12443" spans="1:3" x14ac:dyDescent="0.25">
      <c r="A12443" t="s">
        <v>729</v>
      </c>
      <c r="B12443">
        <v>858</v>
      </c>
      <c r="C12443">
        <v>858</v>
      </c>
    </row>
    <row r="12444" spans="1:3" x14ac:dyDescent="0.25">
      <c r="A12444" t="s">
        <v>730</v>
      </c>
      <c r="B12444">
        <v>858</v>
      </c>
      <c r="C12444">
        <v>0</v>
      </c>
    </row>
    <row r="12445" spans="1:3" x14ac:dyDescent="0.25">
      <c r="A12445" t="s">
        <v>723</v>
      </c>
      <c r="B12445">
        <v>899</v>
      </c>
      <c r="C12445">
        <v>2</v>
      </c>
    </row>
    <row r="12446" spans="1:3" x14ac:dyDescent="0.25">
      <c r="A12446" t="s">
        <v>724</v>
      </c>
      <c r="B12446">
        <v>899</v>
      </c>
      <c r="C12446">
        <v>90</v>
      </c>
    </row>
    <row r="12447" spans="1:3" x14ac:dyDescent="0.25">
      <c r="A12447" t="s">
        <v>725</v>
      </c>
      <c r="B12447">
        <v>899</v>
      </c>
      <c r="C12447">
        <v>0</v>
      </c>
    </row>
    <row r="12448" spans="1:3" x14ac:dyDescent="0.25">
      <c r="A12448" t="s">
        <v>726</v>
      </c>
      <c r="B12448">
        <v>899</v>
      </c>
      <c r="C12448">
        <v>1</v>
      </c>
    </row>
    <row r="12449" spans="1:3" x14ac:dyDescent="0.25">
      <c r="A12449" t="s">
        <v>727</v>
      </c>
      <c r="B12449">
        <v>899</v>
      </c>
      <c r="C12449">
        <v>2</v>
      </c>
    </row>
    <row r="12450" spans="1:3" x14ac:dyDescent="0.25">
      <c r="A12450" t="s">
        <v>563</v>
      </c>
      <c r="B12450">
        <v>899</v>
      </c>
      <c r="C12450">
        <v>56</v>
      </c>
    </row>
    <row r="12451" spans="1:3" x14ac:dyDescent="0.25">
      <c r="A12451" t="s">
        <v>728</v>
      </c>
      <c r="B12451">
        <v>899</v>
      </c>
      <c r="C12451">
        <v>0</v>
      </c>
    </row>
    <row r="12452" spans="1:3" x14ac:dyDescent="0.25">
      <c r="A12452" t="s">
        <v>272</v>
      </c>
      <c r="B12452">
        <v>899</v>
      </c>
      <c r="C12452">
        <v>0</v>
      </c>
    </row>
    <row r="12453" spans="1:3" x14ac:dyDescent="0.25">
      <c r="A12453" t="s">
        <v>729</v>
      </c>
      <c r="B12453">
        <v>899</v>
      </c>
      <c r="C12453">
        <v>899</v>
      </c>
    </row>
    <row r="12454" spans="1:3" x14ac:dyDescent="0.25">
      <c r="A12454" t="s">
        <v>730</v>
      </c>
      <c r="B12454">
        <v>899</v>
      </c>
      <c r="C12454">
        <v>0</v>
      </c>
    </row>
    <row r="12455" spans="1:3" x14ac:dyDescent="0.25">
      <c r="A12455" t="s">
        <v>723</v>
      </c>
      <c r="B12455">
        <v>909</v>
      </c>
      <c r="C12455">
        <v>0</v>
      </c>
    </row>
    <row r="12456" spans="1:3" x14ac:dyDescent="0.25">
      <c r="A12456" t="s">
        <v>724</v>
      </c>
      <c r="B12456">
        <v>909</v>
      </c>
      <c r="C12456">
        <v>60</v>
      </c>
    </row>
    <row r="12457" spans="1:3" x14ac:dyDescent="0.25">
      <c r="A12457" t="s">
        <v>725</v>
      </c>
      <c r="B12457">
        <v>909</v>
      </c>
      <c r="C12457">
        <v>0</v>
      </c>
    </row>
    <row r="12458" spans="1:3" x14ac:dyDescent="0.25">
      <c r="A12458" t="s">
        <v>726</v>
      </c>
      <c r="B12458">
        <v>909</v>
      </c>
      <c r="C12458">
        <v>0</v>
      </c>
    </row>
    <row r="12459" spans="1:3" x14ac:dyDescent="0.25">
      <c r="A12459" t="s">
        <v>727</v>
      </c>
      <c r="B12459">
        <v>909</v>
      </c>
      <c r="C12459">
        <v>206</v>
      </c>
    </row>
    <row r="12460" spans="1:3" x14ac:dyDescent="0.25">
      <c r="A12460" t="s">
        <v>563</v>
      </c>
      <c r="B12460">
        <v>909</v>
      </c>
      <c r="C12460">
        <v>45</v>
      </c>
    </row>
    <row r="12461" spans="1:3" x14ac:dyDescent="0.25">
      <c r="A12461" t="s">
        <v>728</v>
      </c>
      <c r="B12461">
        <v>909</v>
      </c>
      <c r="C12461">
        <v>0</v>
      </c>
    </row>
    <row r="12462" spans="1:3" x14ac:dyDescent="0.25">
      <c r="A12462" t="s">
        <v>272</v>
      </c>
      <c r="B12462">
        <v>909</v>
      </c>
      <c r="C12462">
        <v>0</v>
      </c>
    </row>
    <row r="12463" spans="1:3" x14ac:dyDescent="0.25">
      <c r="A12463" t="s">
        <v>729</v>
      </c>
      <c r="B12463">
        <v>909</v>
      </c>
      <c r="C12463">
        <v>909</v>
      </c>
    </row>
    <row r="12464" spans="1:3" x14ac:dyDescent="0.25">
      <c r="A12464" t="s">
        <v>730</v>
      </c>
      <c r="B12464">
        <v>909</v>
      </c>
      <c r="C12464">
        <v>0</v>
      </c>
    </row>
    <row r="12465" spans="1:3" x14ac:dyDescent="0.25">
      <c r="A12465" t="s">
        <v>723</v>
      </c>
      <c r="B12465">
        <v>912</v>
      </c>
      <c r="C12465">
        <v>0</v>
      </c>
    </row>
    <row r="12466" spans="1:3" x14ac:dyDescent="0.25">
      <c r="A12466" t="s">
        <v>724</v>
      </c>
      <c r="B12466">
        <v>912</v>
      </c>
      <c r="C12466">
        <v>60</v>
      </c>
    </row>
    <row r="12467" spans="1:3" x14ac:dyDescent="0.25">
      <c r="A12467" t="s">
        <v>725</v>
      </c>
      <c r="B12467">
        <v>912</v>
      </c>
      <c r="C12467">
        <v>0</v>
      </c>
    </row>
    <row r="12468" spans="1:3" x14ac:dyDescent="0.25">
      <c r="A12468" t="s">
        <v>726</v>
      </c>
      <c r="B12468">
        <v>912</v>
      </c>
      <c r="C12468">
        <v>0</v>
      </c>
    </row>
    <row r="12469" spans="1:3" x14ac:dyDescent="0.25">
      <c r="A12469" t="s">
        <v>727</v>
      </c>
      <c r="B12469">
        <v>912</v>
      </c>
      <c r="C12469">
        <v>206</v>
      </c>
    </row>
    <row r="12470" spans="1:3" x14ac:dyDescent="0.25">
      <c r="A12470" t="s">
        <v>563</v>
      </c>
      <c r="B12470">
        <v>912</v>
      </c>
      <c r="C12470">
        <v>5</v>
      </c>
    </row>
    <row r="12471" spans="1:3" x14ac:dyDescent="0.25">
      <c r="A12471" t="s">
        <v>728</v>
      </c>
      <c r="B12471">
        <v>912</v>
      </c>
      <c r="C12471">
        <v>0</v>
      </c>
    </row>
    <row r="12472" spans="1:3" x14ac:dyDescent="0.25">
      <c r="A12472" t="s">
        <v>272</v>
      </c>
      <c r="B12472">
        <v>912</v>
      </c>
      <c r="C12472">
        <v>0</v>
      </c>
    </row>
    <row r="12473" spans="1:3" x14ac:dyDescent="0.25">
      <c r="A12473" t="s">
        <v>729</v>
      </c>
      <c r="B12473">
        <v>912</v>
      </c>
      <c r="C12473">
        <v>912</v>
      </c>
    </row>
    <row r="12474" spans="1:3" x14ac:dyDescent="0.25">
      <c r="A12474" t="s">
        <v>730</v>
      </c>
      <c r="B12474">
        <v>912</v>
      </c>
      <c r="C12474">
        <v>0</v>
      </c>
    </row>
    <row r="12475" spans="1:3" x14ac:dyDescent="0.25">
      <c r="A12475" t="s">
        <v>723</v>
      </c>
      <c r="B12475">
        <v>915</v>
      </c>
      <c r="C12475">
        <v>0</v>
      </c>
    </row>
    <row r="12476" spans="1:3" x14ac:dyDescent="0.25">
      <c r="A12476" t="s">
        <v>724</v>
      </c>
      <c r="B12476">
        <v>915</v>
      </c>
      <c r="C12476">
        <v>60</v>
      </c>
    </row>
    <row r="12477" spans="1:3" x14ac:dyDescent="0.25">
      <c r="A12477" t="s">
        <v>725</v>
      </c>
      <c r="B12477">
        <v>915</v>
      </c>
      <c r="C12477">
        <v>0</v>
      </c>
    </row>
    <row r="12478" spans="1:3" x14ac:dyDescent="0.25">
      <c r="A12478" t="s">
        <v>726</v>
      </c>
      <c r="B12478">
        <v>915</v>
      </c>
      <c r="C12478">
        <v>0</v>
      </c>
    </row>
    <row r="12479" spans="1:3" x14ac:dyDescent="0.25">
      <c r="A12479" t="s">
        <v>727</v>
      </c>
      <c r="B12479">
        <v>915</v>
      </c>
      <c r="C12479">
        <v>206</v>
      </c>
    </row>
    <row r="12480" spans="1:3" x14ac:dyDescent="0.25">
      <c r="A12480" t="s">
        <v>563</v>
      </c>
      <c r="B12480">
        <v>915</v>
      </c>
      <c r="C12480">
        <v>25</v>
      </c>
    </row>
    <row r="12481" spans="1:3" x14ac:dyDescent="0.25">
      <c r="A12481" t="s">
        <v>728</v>
      </c>
      <c r="B12481">
        <v>915</v>
      </c>
      <c r="C12481">
        <v>0</v>
      </c>
    </row>
    <row r="12482" spans="1:3" x14ac:dyDescent="0.25">
      <c r="A12482" t="s">
        <v>272</v>
      </c>
      <c r="B12482">
        <v>915</v>
      </c>
      <c r="C12482">
        <v>0</v>
      </c>
    </row>
    <row r="12483" spans="1:3" x14ac:dyDescent="0.25">
      <c r="A12483" t="s">
        <v>729</v>
      </c>
      <c r="B12483">
        <v>915</v>
      </c>
      <c r="C12483">
        <v>915</v>
      </c>
    </row>
    <row r="12484" spans="1:3" x14ac:dyDescent="0.25">
      <c r="A12484" t="s">
        <v>730</v>
      </c>
      <c r="B12484">
        <v>915</v>
      </c>
      <c r="C12484">
        <v>0</v>
      </c>
    </row>
    <row r="12485" spans="1:3" x14ac:dyDescent="0.25">
      <c r="A12485" t="s">
        <v>723</v>
      </c>
      <c r="B12485">
        <v>918</v>
      </c>
      <c r="C12485">
        <v>0</v>
      </c>
    </row>
    <row r="12486" spans="1:3" x14ac:dyDescent="0.25">
      <c r="A12486" t="s">
        <v>724</v>
      </c>
      <c r="B12486">
        <v>918</v>
      </c>
      <c r="C12486">
        <v>60</v>
      </c>
    </row>
    <row r="12487" spans="1:3" x14ac:dyDescent="0.25">
      <c r="A12487" t="s">
        <v>725</v>
      </c>
      <c r="B12487">
        <v>918</v>
      </c>
      <c r="C12487">
        <v>0</v>
      </c>
    </row>
    <row r="12488" spans="1:3" x14ac:dyDescent="0.25">
      <c r="A12488" t="s">
        <v>726</v>
      </c>
      <c r="B12488">
        <v>918</v>
      </c>
      <c r="C12488">
        <v>0</v>
      </c>
    </row>
    <row r="12489" spans="1:3" x14ac:dyDescent="0.25">
      <c r="A12489" t="s">
        <v>727</v>
      </c>
      <c r="B12489">
        <v>918</v>
      </c>
      <c r="C12489">
        <v>206</v>
      </c>
    </row>
    <row r="12490" spans="1:3" x14ac:dyDescent="0.25">
      <c r="A12490" t="s">
        <v>563</v>
      </c>
      <c r="B12490">
        <v>918</v>
      </c>
      <c r="C12490">
        <v>35</v>
      </c>
    </row>
    <row r="12491" spans="1:3" x14ac:dyDescent="0.25">
      <c r="A12491" t="s">
        <v>728</v>
      </c>
      <c r="B12491">
        <v>918</v>
      </c>
      <c r="C12491">
        <v>0</v>
      </c>
    </row>
    <row r="12492" spans="1:3" x14ac:dyDescent="0.25">
      <c r="A12492" t="s">
        <v>272</v>
      </c>
      <c r="B12492">
        <v>918</v>
      </c>
      <c r="C12492">
        <v>0</v>
      </c>
    </row>
    <row r="12493" spans="1:3" x14ac:dyDescent="0.25">
      <c r="A12493" t="s">
        <v>729</v>
      </c>
      <c r="B12493">
        <v>918</v>
      </c>
      <c r="C12493">
        <v>918</v>
      </c>
    </row>
    <row r="12494" spans="1:3" x14ac:dyDescent="0.25">
      <c r="A12494" t="s">
        <v>730</v>
      </c>
      <c r="B12494">
        <v>918</v>
      </c>
      <c r="C12494">
        <v>0</v>
      </c>
    </row>
    <row r="12495" spans="1:3" x14ac:dyDescent="0.25">
      <c r="A12495" t="s">
        <v>723</v>
      </c>
      <c r="B12495">
        <v>919</v>
      </c>
      <c r="C12495">
        <v>0</v>
      </c>
    </row>
    <row r="12496" spans="1:3" x14ac:dyDescent="0.25">
      <c r="A12496" t="s">
        <v>724</v>
      </c>
      <c r="B12496">
        <v>919</v>
      </c>
      <c r="C12496">
        <v>60</v>
      </c>
    </row>
    <row r="12497" spans="1:3" x14ac:dyDescent="0.25">
      <c r="A12497" t="s">
        <v>725</v>
      </c>
      <c r="B12497">
        <v>919</v>
      </c>
      <c r="C12497">
        <v>0</v>
      </c>
    </row>
    <row r="12498" spans="1:3" x14ac:dyDescent="0.25">
      <c r="A12498" t="s">
        <v>726</v>
      </c>
      <c r="B12498">
        <v>919</v>
      </c>
      <c r="C12498">
        <v>0</v>
      </c>
    </row>
    <row r="12499" spans="1:3" x14ac:dyDescent="0.25">
      <c r="A12499" t="s">
        <v>727</v>
      </c>
      <c r="B12499">
        <v>919</v>
      </c>
      <c r="C12499">
        <v>206</v>
      </c>
    </row>
    <row r="12500" spans="1:3" x14ac:dyDescent="0.25">
      <c r="A12500" t="s">
        <v>563</v>
      </c>
      <c r="B12500">
        <v>919</v>
      </c>
      <c r="C12500">
        <v>45</v>
      </c>
    </row>
    <row r="12501" spans="1:3" x14ac:dyDescent="0.25">
      <c r="A12501" t="s">
        <v>728</v>
      </c>
      <c r="B12501">
        <v>919</v>
      </c>
      <c r="C12501">
        <v>0</v>
      </c>
    </row>
    <row r="12502" spans="1:3" x14ac:dyDescent="0.25">
      <c r="A12502" t="s">
        <v>272</v>
      </c>
      <c r="B12502">
        <v>919</v>
      </c>
      <c r="C12502">
        <v>0</v>
      </c>
    </row>
    <row r="12503" spans="1:3" x14ac:dyDescent="0.25">
      <c r="A12503" t="s">
        <v>729</v>
      </c>
      <c r="B12503">
        <v>919</v>
      </c>
      <c r="C12503">
        <v>919</v>
      </c>
    </row>
    <row r="12504" spans="1:3" x14ac:dyDescent="0.25">
      <c r="A12504" t="s">
        <v>730</v>
      </c>
      <c r="B12504">
        <v>919</v>
      </c>
      <c r="C12504">
        <v>0</v>
      </c>
    </row>
    <row r="12505" spans="1:3" x14ac:dyDescent="0.25">
      <c r="A12505" t="s">
        <v>723</v>
      </c>
      <c r="B12505">
        <v>921</v>
      </c>
      <c r="C12505">
        <v>0</v>
      </c>
    </row>
    <row r="12506" spans="1:3" x14ac:dyDescent="0.25">
      <c r="A12506" t="s">
        <v>724</v>
      </c>
      <c r="B12506">
        <v>921</v>
      </c>
      <c r="C12506">
        <v>60</v>
      </c>
    </row>
    <row r="12507" spans="1:3" x14ac:dyDescent="0.25">
      <c r="A12507" t="s">
        <v>725</v>
      </c>
      <c r="B12507">
        <v>921</v>
      </c>
      <c r="C12507">
        <v>0</v>
      </c>
    </row>
    <row r="12508" spans="1:3" x14ac:dyDescent="0.25">
      <c r="A12508" t="s">
        <v>726</v>
      </c>
      <c r="B12508">
        <v>921</v>
      </c>
      <c r="C12508">
        <v>0</v>
      </c>
    </row>
    <row r="12509" spans="1:3" x14ac:dyDescent="0.25">
      <c r="A12509" t="s">
        <v>727</v>
      </c>
      <c r="B12509">
        <v>921</v>
      </c>
      <c r="C12509">
        <v>206</v>
      </c>
    </row>
    <row r="12510" spans="1:3" x14ac:dyDescent="0.25">
      <c r="A12510" t="s">
        <v>563</v>
      </c>
      <c r="B12510">
        <v>921</v>
      </c>
      <c r="C12510">
        <v>55</v>
      </c>
    </row>
    <row r="12511" spans="1:3" x14ac:dyDescent="0.25">
      <c r="A12511" t="s">
        <v>728</v>
      </c>
      <c r="B12511">
        <v>921</v>
      </c>
      <c r="C12511">
        <v>0</v>
      </c>
    </row>
    <row r="12512" spans="1:3" x14ac:dyDescent="0.25">
      <c r="A12512" t="s">
        <v>272</v>
      </c>
      <c r="B12512">
        <v>921</v>
      </c>
      <c r="C12512">
        <v>0</v>
      </c>
    </row>
    <row r="12513" spans="1:3" x14ac:dyDescent="0.25">
      <c r="A12513" t="s">
        <v>729</v>
      </c>
      <c r="B12513">
        <v>921</v>
      </c>
      <c r="C12513">
        <v>921</v>
      </c>
    </row>
    <row r="12514" spans="1:3" x14ac:dyDescent="0.25">
      <c r="A12514" t="s">
        <v>730</v>
      </c>
      <c r="B12514">
        <v>921</v>
      </c>
      <c r="C12514">
        <v>0</v>
      </c>
    </row>
    <row r="12515" spans="1:3" x14ac:dyDescent="0.25">
      <c r="A12515" t="s">
        <v>723</v>
      </c>
      <c r="B12515">
        <v>937</v>
      </c>
      <c r="C12515">
        <v>0</v>
      </c>
    </row>
    <row r="12516" spans="1:3" x14ac:dyDescent="0.25">
      <c r="A12516" t="s">
        <v>724</v>
      </c>
      <c r="B12516">
        <v>937</v>
      </c>
      <c r="C12516">
        <v>60</v>
      </c>
    </row>
    <row r="12517" spans="1:3" x14ac:dyDescent="0.25">
      <c r="A12517" t="s">
        <v>725</v>
      </c>
      <c r="B12517">
        <v>937</v>
      </c>
      <c r="C12517">
        <v>0</v>
      </c>
    </row>
    <row r="12518" spans="1:3" x14ac:dyDescent="0.25">
      <c r="A12518" t="s">
        <v>726</v>
      </c>
      <c r="B12518">
        <v>937</v>
      </c>
      <c r="C12518">
        <v>0</v>
      </c>
    </row>
    <row r="12519" spans="1:3" x14ac:dyDescent="0.25">
      <c r="A12519" t="s">
        <v>727</v>
      </c>
      <c r="B12519">
        <v>937</v>
      </c>
      <c r="C12519">
        <v>1</v>
      </c>
    </row>
    <row r="12520" spans="1:3" x14ac:dyDescent="0.25">
      <c r="A12520" t="s">
        <v>563</v>
      </c>
      <c r="B12520">
        <v>937</v>
      </c>
      <c r="C12520">
        <v>34</v>
      </c>
    </row>
    <row r="12521" spans="1:3" x14ac:dyDescent="0.25">
      <c r="A12521" t="s">
        <v>728</v>
      </c>
      <c r="B12521">
        <v>937</v>
      </c>
      <c r="C12521">
        <v>0</v>
      </c>
    </row>
    <row r="12522" spans="1:3" x14ac:dyDescent="0.25">
      <c r="A12522" t="s">
        <v>272</v>
      </c>
      <c r="B12522">
        <v>937</v>
      </c>
      <c r="C12522">
        <v>0</v>
      </c>
    </row>
    <row r="12523" spans="1:3" x14ac:dyDescent="0.25">
      <c r="A12523" t="s">
        <v>729</v>
      </c>
      <c r="B12523">
        <v>937</v>
      </c>
      <c r="C12523">
        <v>937</v>
      </c>
    </row>
    <row r="12524" spans="1:3" x14ac:dyDescent="0.25">
      <c r="A12524" t="s">
        <v>730</v>
      </c>
      <c r="B12524">
        <v>937</v>
      </c>
      <c r="C12524">
        <v>0</v>
      </c>
    </row>
    <row r="12525" spans="1:3" x14ac:dyDescent="0.25">
      <c r="A12525" t="s">
        <v>723</v>
      </c>
      <c r="B12525">
        <v>2050</v>
      </c>
      <c r="C12525">
        <v>3</v>
      </c>
    </row>
    <row r="12526" spans="1:3" x14ac:dyDescent="0.25">
      <c r="A12526" t="s">
        <v>724</v>
      </c>
      <c r="B12526">
        <v>2050</v>
      </c>
      <c r="C12526">
        <v>90</v>
      </c>
    </row>
    <row r="12527" spans="1:3" x14ac:dyDescent="0.25">
      <c r="A12527" t="s">
        <v>725</v>
      </c>
      <c r="B12527">
        <v>2050</v>
      </c>
      <c r="C12527">
        <v>0</v>
      </c>
    </row>
    <row r="12528" spans="1:3" x14ac:dyDescent="0.25">
      <c r="A12528" t="s">
        <v>726</v>
      </c>
      <c r="B12528">
        <v>2050</v>
      </c>
      <c r="C12528">
        <v>1</v>
      </c>
    </row>
    <row r="12529" spans="1:3" x14ac:dyDescent="0.25">
      <c r="A12529" t="s">
        <v>727</v>
      </c>
      <c r="B12529">
        <v>2050</v>
      </c>
      <c r="C12529">
        <v>408</v>
      </c>
    </row>
    <row r="12530" spans="1:3" x14ac:dyDescent="0.25">
      <c r="A12530" t="s">
        <v>563</v>
      </c>
      <c r="B12530">
        <v>2050</v>
      </c>
      <c r="C12530">
        <v>60</v>
      </c>
    </row>
    <row r="12531" spans="1:3" x14ac:dyDescent="0.25">
      <c r="A12531" t="s">
        <v>728</v>
      </c>
      <c r="B12531">
        <v>2050</v>
      </c>
      <c r="C12531">
        <v>0</v>
      </c>
    </row>
    <row r="12532" spans="1:3" x14ac:dyDescent="0.25">
      <c r="A12532" t="s">
        <v>272</v>
      </c>
      <c r="B12532">
        <v>2050</v>
      </c>
      <c r="C12532">
        <v>0</v>
      </c>
    </row>
    <row r="12533" spans="1:3" x14ac:dyDescent="0.25">
      <c r="A12533" t="s">
        <v>729</v>
      </c>
      <c r="B12533">
        <v>2050</v>
      </c>
      <c r="C12533">
        <v>2050</v>
      </c>
    </row>
    <row r="12534" spans="1:3" x14ac:dyDescent="0.25">
      <c r="A12534" t="s">
        <v>730</v>
      </c>
      <c r="B12534">
        <v>2050</v>
      </c>
      <c r="C12534">
        <v>0</v>
      </c>
    </row>
    <row r="12535" spans="1:3" x14ac:dyDescent="0.25">
      <c r="A12535" t="s">
        <v>723</v>
      </c>
      <c r="B12535">
        <v>2100</v>
      </c>
      <c r="C12535">
        <v>3</v>
      </c>
    </row>
    <row r="12536" spans="1:3" x14ac:dyDescent="0.25">
      <c r="A12536" t="s">
        <v>724</v>
      </c>
      <c r="B12536">
        <v>2100</v>
      </c>
      <c r="C12536">
        <v>120</v>
      </c>
    </row>
    <row r="12537" spans="1:3" x14ac:dyDescent="0.25">
      <c r="A12537" t="s">
        <v>725</v>
      </c>
      <c r="B12537">
        <v>2100</v>
      </c>
      <c r="C12537">
        <v>0</v>
      </c>
    </row>
    <row r="12538" spans="1:3" x14ac:dyDescent="0.25">
      <c r="A12538" t="s">
        <v>726</v>
      </c>
      <c r="B12538">
        <v>2100</v>
      </c>
      <c r="C12538">
        <v>1</v>
      </c>
    </row>
    <row r="12539" spans="1:3" x14ac:dyDescent="0.25">
      <c r="A12539" t="s">
        <v>727</v>
      </c>
      <c r="B12539">
        <v>2100</v>
      </c>
      <c r="C12539">
        <v>206</v>
      </c>
    </row>
    <row r="12540" spans="1:3" x14ac:dyDescent="0.25">
      <c r="A12540" t="s">
        <v>563</v>
      </c>
      <c r="B12540">
        <v>2100</v>
      </c>
      <c r="C12540">
        <v>64</v>
      </c>
    </row>
    <row r="12541" spans="1:3" x14ac:dyDescent="0.25">
      <c r="A12541" t="s">
        <v>728</v>
      </c>
      <c r="B12541">
        <v>2100</v>
      </c>
      <c r="C12541">
        <v>0</v>
      </c>
    </row>
    <row r="12542" spans="1:3" x14ac:dyDescent="0.25">
      <c r="A12542" t="s">
        <v>272</v>
      </c>
      <c r="B12542">
        <v>2100</v>
      </c>
      <c r="C12542">
        <v>0</v>
      </c>
    </row>
    <row r="12543" spans="1:3" x14ac:dyDescent="0.25">
      <c r="A12543" t="s">
        <v>729</v>
      </c>
      <c r="B12543">
        <v>2100</v>
      </c>
      <c r="C12543">
        <v>2100</v>
      </c>
    </row>
    <row r="12544" spans="1:3" x14ac:dyDescent="0.25">
      <c r="A12544" t="s">
        <v>730</v>
      </c>
      <c r="B12544">
        <v>2100</v>
      </c>
      <c r="C12544">
        <v>0</v>
      </c>
    </row>
    <row r="12545" spans="1:3" x14ac:dyDescent="0.25">
      <c r="A12545" t="s">
        <v>723</v>
      </c>
      <c r="B12545">
        <v>2109</v>
      </c>
      <c r="C12545">
        <v>3</v>
      </c>
    </row>
    <row r="12546" spans="1:3" x14ac:dyDescent="0.25">
      <c r="A12546" t="s">
        <v>724</v>
      </c>
      <c r="B12546">
        <v>2109</v>
      </c>
      <c r="C12546">
        <v>90</v>
      </c>
    </row>
    <row r="12547" spans="1:3" x14ac:dyDescent="0.25">
      <c r="A12547" t="s">
        <v>725</v>
      </c>
      <c r="B12547">
        <v>2109</v>
      </c>
      <c r="C12547">
        <v>0</v>
      </c>
    </row>
    <row r="12548" spans="1:3" x14ac:dyDescent="0.25">
      <c r="A12548" t="s">
        <v>726</v>
      </c>
      <c r="B12548">
        <v>2109</v>
      </c>
      <c r="C12548">
        <v>1</v>
      </c>
    </row>
    <row r="12549" spans="1:3" x14ac:dyDescent="0.25">
      <c r="A12549" t="s">
        <v>727</v>
      </c>
      <c r="B12549">
        <v>2109</v>
      </c>
      <c r="C12549">
        <v>206</v>
      </c>
    </row>
    <row r="12550" spans="1:3" x14ac:dyDescent="0.25">
      <c r="A12550" t="s">
        <v>563</v>
      </c>
      <c r="B12550">
        <v>2109</v>
      </c>
      <c r="C12550">
        <v>23</v>
      </c>
    </row>
    <row r="12551" spans="1:3" x14ac:dyDescent="0.25">
      <c r="A12551" t="s">
        <v>728</v>
      </c>
      <c r="B12551">
        <v>2109</v>
      </c>
      <c r="C12551">
        <v>0</v>
      </c>
    </row>
    <row r="12552" spans="1:3" x14ac:dyDescent="0.25">
      <c r="A12552" t="s">
        <v>272</v>
      </c>
      <c r="B12552">
        <v>2109</v>
      </c>
      <c r="C12552">
        <v>0</v>
      </c>
    </row>
    <row r="12553" spans="1:3" x14ac:dyDescent="0.25">
      <c r="A12553" t="s">
        <v>729</v>
      </c>
      <c r="B12553">
        <v>2109</v>
      </c>
      <c r="C12553">
        <v>2109</v>
      </c>
    </row>
    <row r="12554" spans="1:3" x14ac:dyDescent="0.25">
      <c r="A12554" t="s">
        <v>730</v>
      </c>
      <c r="B12554">
        <v>2109</v>
      </c>
      <c r="C12554">
        <v>0</v>
      </c>
    </row>
    <row r="12555" spans="1:3" x14ac:dyDescent="0.25">
      <c r="A12555" t="s">
        <v>723</v>
      </c>
      <c r="B12555">
        <v>2124</v>
      </c>
      <c r="C12555">
        <v>3</v>
      </c>
    </row>
    <row r="12556" spans="1:3" x14ac:dyDescent="0.25">
      <c r="A12556" t="s">
        <v>724</v>
      </c>
      <c r="B12556">
        <v>2124</v>
      </c>
      <c r="C12556">
        <v>120</v>
      </c>
    </row>
    <row r="12557" spans="1:3" x14ac:dyDescent="0.25">
      <c r="A12557" t="s">
        <v>725</v>
      </c>
      <c r="B12557">
        <v>2124</v>
      </c>
      <c r="C12557">
        <v>0</v>
      </c>
    </row>
    <row r="12558" spans="1:3" x14ac:dyDescent="0.25">
      <c r="A12558" t="s">
        <v>726</v>
      </c>
      <c r="B12558">
        <v>2124</v>
      </c>
      <c r="C12558">
        <v>1</v>
      </c>
    </row>
    <row r="12559" spans="1:3" x14ac:dyDescent="0.25">
      <c r="A12559" t="s">
        <v>727</v>
      </c>
      <c r="B12559">
        <v>2124</v>
      </c>
      <c r="C12559">
        <v>1</v>
      </c>
    </row>
    <row r="12560" spans="1:3" x14ac:dyDescent="0.25">
      <c r="A12560" t="s">
        <v>563</v>
      </c>
      <c r="B12560">
        <v>2124</v>
      </c>
      <c r="C12560">
        <v>12</v>
      </c>
    </row>
    <row r="12561" spans="1:3" x14ac:dyDescent="0.25">
      <c r="A12561" t="s">
        <v>728</v>
      </c>
      <c r="B12561">
        <v>2124</v>
      </c>
      <c r="C12561">
        <v>0</v>
      </c>
    </row>
    <row r="12562" spans="1:3" x14ac:dyDescent="0.25">
      <c r="A12562" t="s">
        <v>272</v>
      </c>
      <c r="B12562">
        <v>2124</v>
      </c>
      <c r="C12562">
        <v>0</v>
      </c>
    </row>
    <row r="12563" spans="1:3" x14ac:dyDescent="0.25">
      <c r="A12563" t="s">
        <v>729</v>
      </c>
      <c r="B12563">
        <v>2124</v>
      </c>
      <c r="C12563">
        <v>2124</v>
      </c>
    </row>
    <row r="12564" spans="1:3" x14ac:dyDescent="0.25">
      <c r="A12564" t="s">
        <v>730</v>
      </c>
      <c r="B12564">
        <v>2124</v>
      </c>
      <c r="C12564">
        <v>0</v>
      </c>
    </row>
    <row r="12565" spans="1:3" x14ac:dyDescent="0.25">
      <c r="A12565" t="s">
        <v>723</v>
      </c>
      <c r="B12565">
        <v>2125</v>
      </c>
      <c r="C12565">
        <v>3</v>
      </c>
    </row>
    <row r="12566" spans="1:3" x14ac:dyDescent="0.25">
      <c r="A12566" t="s">
        <v>724</v>
      </c>
      <c r="B12566">
        <v>2125</v>
      </c>
      <c r="C12566">
        <v>120</v>
      </c>
    </row>
    <row r="12567" spans="1:3" x14ac:dyDescent="0.25">
      <c r="A12567" t="s">
        <v>725</v>
      </c>
      <c r="B12567">
        <v>2125</v>
      </c>
      <c r="C12567">
        <v>0</v>
      </c>
    </row>
    <row r="12568" spans="1:3" x14ac:dyDescent="0.25">
      <c r="A12568" t="s">
        <v>726</v>
      </c>
      <c r="B12568">
        <v>2125</v>
      </c>
      <c r="C12568">
        <v>1</v>
      </c>
    </row>
    <row r="12569" spans="1:3" x14ac:dyDescent="0.25">
      <c r="A12569" t="s">
        <v>727</v>
      </c>
      <c r="B12569">
        <v>2125</v>
      </c>
      <c r="C12569">
        <v>408</v>
      </c>
    </row>
    <row r="12570" spans="1:3" x14ac:dyDescent="0.25">
      <c r="A12570" t="s">
        <v>563</v>
      </c>
      <c r="B12570">
        <v>2125</v>
      </c>
      <c r="C12570">
        <v>47</v>
      </c>
    </row>
    <row r="12571" spans="1:3" x14ac:dyDescent="0.25">
      <c r="A12571" t="s">
        <v>728</v>
      </c>
      <c r="B12571">
        <v>2125</v>
      </c>
      <c r="C12571">
        <v>0</v>
      </c>
    </row>
    <row r="12572" spans="1:3" x14ac:dyDescent="0.25">
      <c r="A12572" t="s">
        <v>272</v>
      </c>
      <c r="B12572">
        <v>2125</v>
      </c>
      <c r="C12572">
        <v>0</v>
      </c>
    </row>
    <row r="12573" spans="1:3" x14ac:dyDescent="0.25">
      <c r="A12573" t="s">
        <v>729</v>
      </c>
      <c r="B12573">
        <v>2125</v>
      </c>
      <c r="C12573">
        <v>2125</v>
      </c>
    </row>
    <row r="12574" spans="1:3" x14ac:dyDescent="0.25">
      <c r="A12574" t="s">
        <v>730</v>
      </c>
      <c r="B12574">
        <v>2125</v>
      </c>
      <c r="C12574">
        <v>0</v>
      </c>
    </row>
    <row r="12575" spans="1:3" x14ac:dyDescent="0.25">
      <c r="A12575" t="s">
        <v>723</v>
      </c>
      <c r="B12575">
        <v>2137</v>
      </c>
      <c r="C12575">
        <v>3</v>
      </c>
    </row>
    <row r="12576" spans="1:3" x14ac:dyDescent="0.25">
      <c r="A12576" t="s">
        <v>724</v>
      </c>
      <c r="B12576">
        <v>2137</v>
      </c>
      <c r="C12576">
        <v>45</v>
      </c>
    </row>
    <row r="12577" spans="1:3" x14ac:dyDescent="0.25">
      <c r="A12577" t="s">
        <v>725</v>
      </c>
      <c r="B12577">
        <v>2137</v>
      </c>
      <c r="C12577">
        <v>0</v>
      </c>
    </row>
    <row r="12578" spans="1:3" x14ac:dyDescent="0.25">
      <c r="A12578" t="s">
        <v>726</v>
      </c>
      <c r="B12578">
        <v>2137</v>
      </c>
      <c r="C12578">
        <v>1</v>
      </c>
    </row>
    <row r="12579" spans="1:3" x14ac:dyDescent="0.25">
      <c r="A12579" t="s">
        <v>727</v>
      </c>
      <c r="B12579">
        <v>2137</v>
      </c>
      <c r="C12579">
        <v>0</v>
      </c>
    </row>
    <row r="12580" spans="1:3" x14ac:dyDescent="0.25">
      <c r="A12580" t="s">
        <v>563</v>
      </c>
      <c r="B12580">
        <v>2137</v>
      </c>
      <c r="C12580">
        <v>0</v>
      </c>
    </row>
    <row r="12581" spans="1:3" x14ac:dyDescent="0.25">
      <c r="A12581" t="s">
        <v>728</v>
      </c>
      <c r="B12581">
        <v>2137</v>
      </c>
      <c r="C12581">
        <v>0</v>
      </c>
    </row>
    <row r="12582" spans="1:3" x14ac:dyDescent="0.25">
      <c r="A12582" t="s">
        <v>272</v>
      </c>
      <c r="B12582">
        <v>2137</v>
      </c>
      <c r="C12582">
        <v>0</v>
      </c>
    </row>
    <row r="12583" spans="1:3" x14ac:dyDescent="0.25">
      <c r="A12583" t="s">
        <v>729</v>
      </c>
      <c r="B12583">
        <v>2137</v>
      </c>
      <c r="C12583">
        <v>2137</v>
      </c>
    </row>
    <row r="12584" spans="1:3" x14ac:dyDescent="0.25">
      <c r="A12584" t="s">
        <v>730</v>
      </c>
      <c r="B12584">
        <v>2137</v>
      </c>
      <c r="C12584">
        <v>0</v>
      </c>
    </row>
    <row r="12585" spans="1:3" x14ac:dyDescent="0.25">
      <c r="A12585" t="s">
        <v>723</v>
      </c>
      <c r="B12585">
        <v>2206</v>
      </c>
      <c r="C12585">
        <v>3</v>
      </c>
    </row>
    <row r="12586" spans="1:3" x14ac:dyDescent="0.25">
      <c r="A12586" t="s">
        <v>724</v>
      </c>
      <c r="B12586">
        <v>2206</v>
      </c>
      <c r="C12586">
        <v>120</v>
      </c>
    </row>
    <row r="12587" spans="1:3" x14ac:dyDescent="0.25">
      <c r="A12587" t="s">
        <v>725</v>
      </c>
      <c r="B12587">
        <v>2206</v>
      </c>
      <c r="C12587">
        <v>0</v>
      </c>
    </row>
    <row r="12588" spans="1:3" x14ac:dyDescent="0.25">
      <c r="A12588" t="s">
        <v>726</v>
      </c>
      <c r="B12588">
        <v>2206</v>
      </c>
      <c r="C12588">
        <v>1</v>
      </c>
    </row>
    <row r="12589" spans="1:3" x14ac:dyDescent="0.25">
      <c r="A12589" t="s">
        <v>727</v>
      </c>
      <c r="B12589">
        <v>2206</v>
      </c>
      <c r="C12589">
        <v>1</v>
      </c>
    </row>
    <row r="12590" spans="1:3" x14ac:dyDescent="0.25">
      <c r="A12590" t="s">
        <v>563</v>
      </c>
      <c r="B12590">
        <v>2206</v>
      </c>
      <c r="C12590">
        <v>58</v>
      </c>
    </row>
    <row r="12591" spans="1:3" x14ac:dyDescent="0.25">
      <c r="A12591" t="s">
        <v>728</v>
      </c>
      <c r="B12591">
        <v>2206</v>
      </c>
      <c r="C12591">
        <v>0</v>
      </c>
    </row>
    <row r="12592" spans="1:3" x14ac:dyDescent="0.25">
      <c r="A12592" t="s">
        <v>272</v>
      </c>
      <c r="B12592">
        <v>2206</v>
      </c>
      <c r="C12592">
        <v>0</v>
      </c>
    </row>
    <row r="12593" spans="1:3" x14ac:dyDescent="0.25">
      <c r="A12593" t="s">
        <v>729</v>
      </c>
      <c r="B12593">
        <v>2206</v>
      </c>
      <c r="C12593">
        <v>2206</v>
      </c>
    </row>
    <row r="12594" spans="1:3" x14ac:dyDescent="0.25">
      <c r="A12594" t="s">
        <v>730</v>
      </c>
      <c r="B12594">
        <v>2206</v>
      </c>
      <c r="C12594">
        <v>0</v>
      </c>
    </row>
    <row r="12595" spans="1:3" x14ac:dyDescent="0.25">
      <c r="A12595" t="s">
        <v>723</v>
      </c>
      <c r="B12595">
        <v>2950</v>
      </c>
      <c r="C12595">
        <v>3</v>
      </c>
    </row>
    <row r="12596" spans="1:3" x14ac:dyDescent="0.25">
      <c r="A12596" t="s">
        <v>724</v>
      </c>
      <c r="B12596">
        <v>2950</v>
      </c>
      <c r="C12596">
        <v>120</v>
      </c>
    </row>
    <row r="12597" spans="1:3" x14ac:dyDescent="0.25">
      <c r="A12597" t="s">
        <v>725</v>
      </c>
      <c r="B12597">
        <v>2950</v>
      </c>
      <c r="C12597">
        <v>0</v>
      </c>
    </row>
    <row r="12598" spans="1:3" x14ac:dyDescent="0.25">
      <c r="A12598" t="s">
        <v>726</v>
      </c>
      <c r="B12598">
        <v>2950</v>
      </c>
      <c r="C12598">
        <v>1</v>
      </c>
    </row>
    <row r="12599" spans="1:3" x14ac:dyDescent="0.25">
      <c r="A12599" t="s">
        <v>727</v>
      </c>
      <c r="B12599">
        <v>2950</v>
      </c>
      <c r="C12599">
        <v>408</v>
      </c>
    </row>
    <row r="12600" spans="1:3" x14ac:dyDescent="0.25">
      <c r="A12600" t="s">
        <v>563</v>
      </c>
      <c r="B12600">
        <v>2950</v>
      </c>
      <c r="C12600">
        <v>7</v>
      </c>
    </row>
    <row r="12601" spans="1:3" x14ac:dyDescent="0.25">
      <c r="A12601" t="s">
        <v>728</v>
      </c>
      <c r="B12601">
        <v>2950</v>
      </c>
      <c r="C12601">
        <v>0</v>
      </c>
    </row>
    <row r="12602" spans="1:3" x14ac:dyDescent="0.25">
      <c r="A12602" t="s">
        <v>272</v>
      </c>
      <c r="B12602">
        <v>2950</v>
      </c>
      <c r="C12602">
        <v>0</v>
      </c>
    </row>
    <row r="12603" spans="1:3" x14ac:dyDescent="0.25">
      <c r="A12603" t="s">
        <v>729</v>
      </c>
      <c r="B12603">
        <v>2950</v>
      </c>
      <c r="C12603">
        <v>2950</v>
      </c>
    </row>
    <row r="12604" spans="1:3" x14ac:dyDescent="0.25">
      <c r="A12604" t="s">
        <v>730</v>
      </c>
      <c r="B12604">
        <v>2950</v>
      </c>
      <c r="C12604">
        <v>0</v>
      </c>
    </row>
    <row r="12605" spans="1:3" x14ac:dyDescent="0.25">
      <c r="A12605" t="s">
        <v>723</v>
      </c>
      <c r="B12605">
        <v>2975</v>
      </c>
      <c r="C12605">
        <v>3</v>
      </c>
    </row>
    <row r="12606" spans="1:3" x14ac:dyDescent="0.25">
      <c r="A12606" t="s">
        <v>724</v>
      </c>
      <c r="B12606">
        <v>2975</v>
      </c>
      <c r="C12606">
        <v>120</v>
      </c>
    </row>
    <row r="12607" spans="1:3" x14ac:dyDescent="0.25">
      <c r="A12607" t="s">
        <v>725</v>
      </c>
      <c r="B12607">
        <v>2975</v>
      </c>
      <c r="C12607">
        <v>0</v>
      </c>
    </row>
    <row r="12608" spans="1:3" x14ac:dyDescent="0.25">
      <c r="A12608" t="s">
        <v>726</v>
      </c>
      <c r="B12608">
        <v>2975</v>
      </c>
      <c r="C12608">
        <v>1</v>
      </c>
    </row>
    <row r="12609" spans="1:3" x14ac:dyDescent="0.25">
      <c r="A12609" t="s">
        <v>727</v>
      </c>
      <c r="B12609">
        <v>2975</v>
      </c>
      <c r="C12609">
        <v>408</v>
      </c>
    </row>
    <row r="12610" spans="1:3" x14ac:dyDescent="0.25">
      <c r="A12610" t="s">
        <v>563</v>
      </c>
      <c r="B12610">
        <v>2975</v>
      </c>
      <c r="C12610">
        <v>0</v>
      </c>
    </row>
    <row r="12611" spans="1:3" x14ac:dyDescent="0.25">
      <c r="A12611" t="s">
        <v>728</v>
      </c>
      <c r="B12611">
        <v>2975</v>
      </c>
      <c r="C12611">
        <v>0</v>
      </c>
    </row>
    <row r="12612" spans="1:3" x14ac:dyDescent="0.25">
      <c r="A12612" t="s">
        <v>272</v>
      </c>
      <c r="B12612">
        <v>2975</v>
      </c>
      <c r="C12612">
        <v>0</v>
      </c>
    </row>
    <row r="12613" spans="1:3" x14ac:dyDescent="0.25">
      <c r="A12613" t="s">
        <v>729</v>
      </c>
      <c r="B12613">
        <v>2975</v>
      </c>
      <c r="C12613">
        <v>2975</v>
      </c>
    </row>
    <row r="12614" spans="1:3" x14ac:dyDescent="0.25">
      <c r="A12614" t="s">
        <v>730</v>
      </c>
      <c r="B12614">
        <v>2975</v>
      </c>
      <c r="C12614">
        <v>0</v>
      </c>
    </row>
    <row r="12615" spans="1:3" x14ac:dyDescent="0.25">
      <c r="A12615" t="s">
        <v>723</v>
      </c>
      <c r="B12615">
        <v>3000</v>
      </c>
      <c r="C12615">
        <v>3</v>
      </c>
    </row>
    <row r="12616" spans="1:3" x14ac:dyDescent="0.25">
      <c r="A12616" t="s">
        <v>724</v>
      </c>
      <c r="B12616">
        <v>3000</v>
      </c>
      <c r="C12616">
        <v>120</v>
      </c>
    </row>
    <row r="12617" spans="1:3" x14ac:dyDescent="0.25">
      <c r="A12617" t="s">
        <v>725</v>
      </c>
      <c r="B12617">
        <v>3000</v>
      </c>
      <c r="C12617">
        <v>0</v>
      </c>
    </row>
    <row r="12618" spans="1:3" x14ac:dyDescent="0.25">
      <c r="A12618" t="s">
        <v>726</v>
      </c>
      <c r="B12618">
        <v>3000</v>
      </c>
      <c r="C12618">
        <v>0</v>
      </c>
    </row>
    <row r="12619" spans="1:3" x14ac:dyDescent="0.25">
      <c r="A12619" t="s">
        <v>727</v>
      </c>
      <c r="B12619">
        <v>3000</v>
      </c>
      <c r="C12619">
        <v>8</v>
      </c>
    </row>
    <row r="12620" spans="1:3" x14ac:dyDescent="0.25">
      <c r="A12620" t="s">
        <v>563</v>
      </c>
      <c r="B12620">
        <v>3000</v>
      </c>
      <c r="C12620">
        <v>35</v>
      </c>
    </row>
    <row r="12621" spans="1:3" x14ac:dyDescent="0.25">
      <c r="A12621" t="s">
        <v>728</v>
      </c>
      <c r="B12621">
        <v>3000</v>
      </c>
      <c r="C12621">
        <v>0</v>
      </c>
    </row>
    <row r="12622" spans="1:3" x14ac:dyDescent="0.25">
      <c r="A12622" t="s">
        <v>272</v>
      </c>
      <c r="B12622">
        <v>3000</v>
      </c>
      <c r="C12622">
        <v>0</v>
      </c>
    </row>
    <row r="12623" spans="1:3" x14ac:dyDescent="0.25">
      <c r="A12623" t="s">
        <v>729</v>
      </c>
      <c r="B12623">
        <v>3000</v>
      </c>
      <c r="C12623">
        <v>3000</v>
      </c>
    </row>
    <row r="12624" spans="1:3" x14ac:dyDescent="0.25">
      <c r="A12624" t="s">
        <v>730</v>
      </c>
      <c r="B12624">
        <v>3000</v>
      </c>
      <c r="C12624">
        <v>3001</v>
      </c>
    </row>
    <row r="12625" spans="1:3" x14ac:dyDescent="0.25">
      <c r="A12625" t="s">
        <v>743</v>
      </c>
      <c r="B12625">
        <v>3000</v>
      </c>
      <c r="C12625">
        <v>0</v>
      </c>
    </row>
    <row r="12626" spans="1:3" x14ac:dyDescent="0.25">
      <c r="A12626" t="s">
        <v>723</v>
      </c>
      <c r="B12626">
        <v>3025</v>
      </c>
      <c r="C12626">
        <v>3</v>
      </c>
    </row>
    <row r="12627" spans="1:3" x14ac:dyDescent="0.25">
      <c r="A12627" t="s">
        <v>724</v>
      </c>
      <c r="B12627">
        <v>3025</v>
      </c>
      <c r="C12627">
        <v>135</v>
      </c>
    </row>
    <row r="12628" spans="1:3" x14ac:dyDescent="0.25">
      <c r="A12628" t="s">
        <v>725</v>
      </c>
      <c r="B12628">
        <v>3025</v>
      </c>
      <c r="C12628">
        <v>0</v>
      </c>
    </row>
    <row r="12629" spans="1:3" x14ac:dyDescent="0.25">
      <c r="A12629" t="s">
        <v>726</v>
      </c>
      <c r="B12629">
        <v>3025</v>
      </c>
      <c r="C12629">
        <v>1</v>
      </c>
    </row>
    <row r="12630" spans="1:3" x14ac:dyDescent="0.25">
      <c r="A12630" t="s">
        <v>727</v>
      </c>
      <c r="B12630">
        <v>3025</v>
      </c>
      <c r="C12630">
        <v>408</v>
      </c>
    </row>
    <row r="12631" spans="1:3" x14ac:dyDescent="0.25">
      <c r="A12631" t="s">
        <v>563</v>
      </c>
      <c r="B12631">
        <v>3025</v>
      </c>
      <c r="C12631">
        <v>122</v>
      </c>
    </row>
    <row r="12632" spans="1:3" x14ac:dyDescent="0.25">
      <c r="A12632" t="s">
        <v>728</v>
      </c>
      <c r="B12632">
        <v>3025</v>
      </c>
      <c r="C12632">
        <v>0</v>
      </c>
    </row>
    <row r="12633" spans="1:3" x14ac:dyDescent="0.25">
      <c r="A12633" t="s">
        <v>272</v>
      </c>
      <c r="B12633">
        <v>3025</v>
      </c>
      <c r="C12633">
        <v>0</v>
      </c>
    </row>
    <row r="12634" spans="1:3" x14ac:dyDescent="0.25">
      <c r="A12634" t="s">
        <v>729</v>
      </c>
      <c r="B12634">
        <v>3025</v>
      </c>
      <c r="C12634">
        <v>3025</v>
      </c>
    </row>
    <row r="12635" spans="1:3" x14ac:dyDescent="0.25">
      <c r="A12635" t="s">
        <v>730</v>
      </c>
      <c r="B12635">
        <v>3025</v>
      </c>
      <c r="C12635">
        <v>0</v>
      </c>
    </row>
    <row r="12636" spans="1:3" x14ac:dyDescent="0.25">
      <c r="A12636" t="s">
        <v>723</v>
      </c>
      <c r="B12636">
        <v>3050</v>
      </c>
      <c r="C12636">
        <v>3</v>
      </c>
    </row>
    <row r="12637" spans="1:3" x14ac:dyDescent="0.25">
      <c r="A12637" t="s">
        <v>724</v>
      </c>
      <c r="B12637">
        <v>3050</v>
      </c>
      <c r="C12637">
        <v>135</v>
      </c>
    </row>
    <row r="12638" spans="1:3" x14ac:dyDescent="0.25">
      <c r="A12638" t="s">
        <v>725</v>
      </c>
      <c r="B12638">
        <v>3050</v>
      </c>
      <c r="C12638">
        <v>0</v>
      </c>
    </row>
    <row r="12639" spans="1:3" x14ac:dyDescent="0.25">
      <c r="A12639" t="s">
        <v>726</v>
      </c>
      <c r="B12639">
        <v>3050</v>
      </c>
      <c r="C12639">
        <v>1</v>
      </c>
    </row>
    <row r="12640" spans="1:3" x14ac:dyDescent="0.25">
      <c r="A12640" t="s">
        <v>727</v>
      </c>
      <c r="B12640">
        <v>3050</v>
      </c>
      <c r="C12640">
        <v>408</v>
      </c>
    </row>
    <row r="12641" spans="1:3" x14ac:dyDescent="0.25">
      <c r="A12641" t="s">
        <v>563</v>
      </c>
      <c r="B12641">
        <v>3050</v>
      </c>
      <c r="C12641">
        <v>12</v>
      </c>
    </row>
    <row r="12642" spans="1:3" x14ac:dyDescent="0.25">
      <c r="A12642" t="s">
        <v>728</v>
      </c>
      <c r="B12642">
        <v>3050</v>
      </c>
      <c r="C12642">
        <v>0</v>
      </c>
    </row>
    <row r="12643" spans="1:3" x14ac:dyDescent="0.25">
      <c r="A12643" t="s">
        <v>272</v>
      </c>
      <c r="B12643">
        <v>3050</v>
      </c>
      <c r="C12643">
        <v>0</v>
      </c>
    </row>
    <row r="12644" spans="1:3" x14ac:dyDescent="0.25">
      <c r="A12644" t="s">
        <v>729</v>
      </c>
      <c r="B12644">
        <v>3050</v>
      </c>
      <c r="C12644">
        <v>3050</v>
      </c>
    </row>
    <row r="12645" spans="1:3" x14ac:dyDescent="0.25">
      <c r="A12645" t="s">
        <v>730</v>
      </c>
      <c r="B12645">
        <v>3050</v>
      </c>
      <c r="C12645">
        <v>0</v>
      </c>
    </row>
    <row r="12646" spans="1:3" x14ac:dyDescent="0.25">
      <c r="A12646" t="s">
        <v>723</v>
      </c>
      <c r="B12646">
        <v>3325</v>
      </c>
      <c r="C12646">
        <v>3</v>
      </c>
    </row>
    <row r="12647" spans="1:3" x14ac:dyDescent="0.25">
      <c r="A12647" t="s">
        <v>724</v>
      </c>
      <c r="B12647">
        <v>3325</v>
      </c>
      <c r="C12647">
        <v>120</v>
      </c>
    </row>
    <row r="12648" spans="1:3" x14ac:dyDescent="0.25">
      <c r="A12648" t="s">
        <v>725</v>
      </c>
      <c r="B12648">
        <v>3325</v>
      </c>
      <c r="C12648">
        <v>0</v>
      </c>
    </row>
    <row r="12649" spans="1:3" x14ac:dyDescent="0.25">
      <c r="A12649" t="s">
        <v>726</v>
      </c>
      <c r="B12649">
        <v>3325</v>
      </c>
      <c r="C12649">
        <v>1</v>
      </c>
    </row>
    <row r="12650" spans="1:3" x14ac:dyDescent="0.25">
      <c r="A12650" t="s">
        <v>727</v>
      </c>
      <c r="B12650">
        <v>3325</v>
      </c>
      <c r="C12650">
        <v>408</v>
      </c>
    </row>
    <row r="12651" spans="1:3" x14ac:dyDescent="0.25">
      <c r="A12651" t="s">
        <v>563</v>
      </c>
      <c r="B12651">
        <v>3325</v>
      </c>
      <c r="C12651">
        <v>104</v>
      </c>
    </row>
    <row r="12652" spans="1:3" x14ac:dyDescent="0.25">
      <c r="A12652" t="s">
        <v>728</v>
      </c>
      <c r="B12652">
        <v>3325</v>
      </c>
      <c r="C12652">
        <v>0</v>
      </c>
    </row>
    <row r="12653" spans="1:3" x14ac:dyDescent="0.25">
      <c r="A12653" t="s">
        <v>272</v>
      </c>
      <c r="B12653">
        <v>3325</v>
      </c>
      <c r="C12653">
        <v>0</v>
      </c>
    </row>
    <row r="12654" spans="1:3" x14ac:dyDescent="0.25">
      <c r="A12654" t="s">
        <v>729</v>
      </c>
      <c r="B12654">
        <v>3325</v>
      </c>
      <c r="C12654">
        <v>3325</v>
      </c>
    </row>
    <row r="12655" spans="1:3" x14ac:dyDescent="0.25">
      <c r="A12655" t="s">
        <v>730</v>
      </c>
      <c r="B12655">
        <v>3325</v>
      </c>
      <c r="C12655">
        <v>0</v>
      </c>
    </row>
    <row r="12656" spans="1:3" x14ac:dyDescent="0.25">
      <c r="A12656" t="s">
        <v>723</v>
      </c>
      <c r="B12656">
        <v>3350</v>
      </c>
      <c r="C12656">
        <v>3</v>
      </c>
    </row>
    <row r="12657" spans="1:3" x14ac:dyDescent="0.25">
      <c r="A12657" t="s">
        <v>724</v>
      </c>
      <c r="B12657">
        <v>3350</v>
      </c>
      <c r="C12657">
        <v>120</v>
      </c>
    </row>
    <row r="12658" spans="1:3" x14ac:dyDescent="0.25">
      <c r="A12658" t="s">
        <v>725</v>
      </c>
      <c r="B12658">
        <v>3350</v>
      </c>
      <c r="C12658">
        <v>0</v>
      </c>
    </row>
    <row r="12659" spans="1:3" x14ac:dyDescent="0.25">
      <c r="A12659" t="s">
        <v>726</v>
      </c>
      <c r="B12659">
        <v>3350</v>
      </c>
      <c r="C12659">
        <v>1</v>
      </c>
    </row>
    <row r="12660" spans="1:3" x14ac:dyDescent="0.25">
      <c r="A12660" t="s">
        <v>727</v>
      </c>
      <c r="B12660">
        <v>3350</v>
      </c>
      <c r="C12660">
        <v>408</v>
      </c>
    </row>
    <row r="12661" spans="1:3" x14ac:dyDescent="0.25">
      <c r="A12661" t="s">
        <v>563</v>
      </c>
      <c r="B12661">
        <v>3350</v>
      </c>
      <c r="C12661">
        <v>38</v>
      </c>
    </row>
    <row r="12662" spans="1:3" x14ac:dyDescent="0.25">
      <c r="A12662" t="s">
        <v>728</v>
      </c>
      <c r="B12662">
        <v>3350</v>
      </c>
      <c r="C12662">
        <v>0</v>
      </c>
    </row>
    <row r="12663" spans="1:3" x14ac:dyDescent="0.25">
      <c r="A12663" t="s">
        <v>272</v>
      </c>
      <c r="B12663">
        <v>3350</v>
      </c>
      <c r="C12663">
        <v>0</v>
      </c>
    </row>
    <row r="12664" spans="1:3" x14ac:dyDescent="0.25">
      <c r="A12664" t="s">
        <v>729</v>
      </c>
      <c r="B12664">
        <v>3350</v>
      </c>
      <c r="C12664">
        <v>3350</v>
      </c>
    </row>
    <row r="12665" spans="1:3" x14ac:dyDescent="0.25">
      <c r="A12665" t="s">
        <v>730</v>
      </c>
      <c r="B12665">
        <v>3350</v>
      </c>
      <c r="C12665">
        <v>0</v>
      </c>
    </row>
    <row r="12666" spans="1:3" x14ac:dyDescent="0.25">
      <c r="A12666" t="s">
        <v>723</v>
      </c>
      <c r="B12666">
        <v>3375</v>
      </c>
      <c r="C12666">
        <v>3</v>
      </c>
    </row>
    <row r="12667" spans="1:3" x14ac:dyDescent="0.25">
      <c r="A12667" t="s">
        <v>724</v>
      </c>
      <c r="B12667">
        <v>3375</v>
      </c>
      <c r="C12667">
        <v>120</v>
      </c>
    </row>
    <row r="12668" spans="1:3" x14ac:dyDescent="0.25">
      <c r="A12668" t="s">
        <v>725</v>
      </c>
      <c r="B12668">
        <v>3375</v>
      </c>
      <c r="C12668">
        <v>0</v>
      </c>
    </row>
    <row r="12669" spans="1:3" x14ac:dyDescent="0.25">
      <c r="A12669" t="s">
        <v>726</v>
      </c>
      <c r="B12669">
        <v>3375</v>
      </c>
      <c r="C12669">
        <v>1</v>
      </c>
    </row>
    <row r="12670" spans="1:3" x14ac:dyDescent="0.25">
      <c r="A12670" t="s">
        <v>727</v>
      </c>
      <c r="B12670">
        <v>3375</v>
      </c>
      <c r="C12670">
        <v>408</v>
      </c>
    </row>
    <row r="12671" spans="1:3" x14ac:dyDescent="0.25">
      <c r="A12671" t="s">
        <v>563</v>
      </c>
      <c r="B12671">
        <v>3375</v>
      </c>
      <c r="C12671">
        <v>30</v>
      </c>
    </row>
    <row r="12672" spans="1:3" x14ac:dyDescent="0.25">
      <c r="A12672" t="s">
        <v>728</v>
      </c>
      <c r="B12672">
        <v>3375</v>
      </c>
      <c r="C12672">
        <v>0</v>
      </c>
    </row>
    <row r="12673" spans="1:3" x14ac:dyDescent="0.25">
      <c r="A12673" t="s">
        <v>272</v>
      </c>
      <c r="B12673">
        <v>3375</v>
      </c>
      <c r="C12673">
        <v>0</v>
      </c>
    </row>
    <row r="12674" spans="1:3" x14ac:dyDescent="0.25">
      <c r="A12674" t="s">
        <v>729</v>
      </c>
      <c r="B12674">
        <v>3375</v>
      </c>
      <c r="C12674">
        <v>3375</v>
      </c>
    </row>
    <row r="12675" spans="1:3" x14ac:dyDescent="0.25">
      <c r="A12675" t="s">
        <v>730</v>
      </c>
      <c r="B12675">
        <v>3375</v>
      </c>
      <c r="C12675">
        <v>0</v>
      </c>
    </row>
    <row r="12676" spans="1:3" x14ac:dyDescent="0.25">
      <c r="A12676" t="s">
        <v>723</v>
      </c>
      <c r="B12676">
        <v>3425</v>
      </c>
      <c r="C12676">
        <v>3</v>
      </c>
    </row>
    <row r="12677" spans="1:3" x14ac:dyDescent="0.25">
      <c r="A12677" t="s">
        <v>724</v>
      </c>
      <c r="B12677">
        <v>3425</v>
      </c>
      <c r="C12677">
        <v>120</v>
      </c>
    </row>
    <row r="12678" spans="1:3" x14ac:dyDescent="0.25">
      <c r="A12678" t="s">
        <v>725</v>
      </c>
      <c r="B12678">
        <v>3425</v>
      </c>
      <c r="C12678">
        <v>0</v>
      </c>
    </row>
    <row r="12679" spans="1:3" x14ac:dyDescent="0.25">
      <c r="A12679" t="s">
        <v>726</v>
      </c>
      <c r="B12679">
        <v>3425</v>
      </c>
      <c r="C12679">
        <v>1</v>
      </c>
    </row>
    <row r="12680" spans="1:3" x14ac:dyDescent="0.25">
      <c r="A12680" t="s">
        <v>727</v>
      </c>
      <c r="B12680">
        <v>3425</v>
      </c>
      <c r="C12680">
        <v>408</v>
      </c>
    </row>
    <row r="12681" spans="1:3" x14ac:dyDescent="0.25">
      <c r="A12681" t="s">
        <v>563</v>
      </c>
      <c r="B12681">
        <v>3425</v>
      </c>
      <c r="C12681">
        <v>95</v>
      </c>
    </row>
    <row r="12682" spans="1:3" x14ac:dyDescent="0.25">
      <c r="A12682" t="s">
        <v>728</v>
      </c>
      <c r="B12682">
        <v>3425</v>
      </c>
      <c r="C12682">
        <v>0</v>
      </c>
    </row>
    <row r="12683" spans="1:3" x14ac:dyDescent="0.25">
      <c r="A12683" t="s">
        <v>272</v>
      </c>
      <c r="B12683">
        <v>3425</v>
      </c>
      <c r="C12683">
        <v>0</v>
      </c>
    </row>
    <row r="12684" spans="1:3" x14ac:dyDescent="0.25">
      <c r="A12684" t="s">
        <v>729</v>
      </c>
      <c r="B12684">
        <v>3425</v>
      </c>
      <c r="C12684">
        <v>3425</v>
      </c>
    </row>
    <row r="12685" spans="1:3" x14ac:dyDescent="0.25">
      <c r="A12685" t="s">
        <v>730</v>
      </c>
      <c r="B12685">
        <v>3425</v>
      </c>
      <c r="C12685">
        <v>0</v>
      </c>
    </row>
    <row r="12686" spans="1:3" x14ac:dyDescent="0.25">
      <c r="A12686" t="s">
        <v>723</v>
      </c>
      <c r="B12686">
        <v>3450</v>
      </c>
      <c r="C12686">
        <v>3</v>
      </c>
    </row>
    <row r="12687" spans="1:3" x14ac:dyDescent="0.25">
      <c r="A12687" t="s">
        <v>724</v>
      </c>
      <c r="B12687">
        <v>3450</v>
      </c>
      <c r="C12687">
        <v>120</v>
      </c>
    </row>
    <row r="12688" spans="1:3" x14ac:dyDescent="0.25">
      <c r="A12688" t="s">
        <v>725</v>
      </c>
      <c r="B12688">
        <v>3450</v>
      </c>
      <c r="C12688">
        <v>0</v>
      </c>
    </row>
    <row r="12689" spans="1:3" x14ac:dyDescent="0.25">
      <c r="A12689" t="s">
        <v>726</v>
      </c>
      <c r="B12689">
        <v>3450</v>
      </c>
      <c r="C12689">
        <v>1</v>
      </c>
    </row>
    <row r="12690" spans="1:3" x14ac:dyDescent="0.25">
      <c r="A12690" t="s">
        <v>727</v>
      </c>
      <c r="B12690">
        <v>3450</v>
      </c>
      <c r="C12690">
        <v>408</v>
      </c>
    </row>
    <row r="12691" spans="1:3" x14ac:dyDescent="0.25">
      <c r="A12691" t="s">
        <v>563</v>
      </c>
      <c r="B12691">
        <v>3450</v>
      </c>
      <c r="C12691">
        <v>100</v>
      </c>
    </row>
    <row r="12692" spans="1:3" x14ac:dyDescent="0.25">
      <c r="A12692" t="s">
        <v>728</v>
      </c>
      <c r="B12692">
        <v>3450</v>
      </c>
      <c r="C12692">
        <v>0</v>
      </c>
    </row>
    <row r="12693" spans="1:3" x14ac:dyDescent="0.25">
      <c r="A12693" t="s">
        <v>272</v>
      </c>
      <c r="B12693">
        <v>3450</v>
      </c>
      <c r="C12693">
        <v>0</v>
      </c>
    </row>
    <row r="12694" spans="1:3" x14ac:dyDescent="0.25">
      <c r="A12694" t="s">
        <v>729</v>
      </c>
      <c r="B12694">
        <v>3450</v>
      </c>
      <c r="C12694">
        <v>3450</v>
      </c>
    </row>
    <row r="12695" spans="1:3" x14ac:dyDescent="0.25">
      <c r="A12695" t="s">
        <v>730</v>
      </c>
      <c r="B12695">
        <v>3450</v>
      </c>
      <c r="C12695">
        <v>0</v>
      </c>
    </row>
    <row r="12696" spans="1:3" x14ac:dyDescent="0.25">
      <c r="A12696" t="s">
        <v>723</v>
      </c>
      <c r="B12696">
        <v>3750</v>
      </c>
      <c r="C12696">
        <v>3</v>
      </c>
    </row>
    <row r="12697" spans="1:3" x14ac:dyDescent="0.25">
      <c r="A12697" t="s">
        <v>724</v>
      </c>
      <c r="B12697">
        <v>3750</v>
      </c>
      <c r="C12697">
        <v>120</v>
      </c>
    </row>
    <row r="12698" spans="1:3" x14ac:dyDescent="0.25">
      <c r="A12698" t="s">
        <v>725</v>
      </c>
      <c r="B12698">
        <v>3750</v>
      </c>
      <c r="C12698">
        <v>0</v>
      </c>
    </row>
    <row r="12699" spans="1:3" x14ac:dyDescent="0.25">
      <c r="A12699" t="s">
        <v>726</v>
      </c>
      <c r="B12699">
        <v>3750</v>
      </c>
      <c r="C12699">
        <v>1</v>
      </c>
    </row>
    <row r="12700" spans="1:3" x14ac:dyDescent="0.25">
      <c r="A12700" t="s">
        <v>727</v>
      </c>
      <c r="B12700">
        <v>3750</v>
      </c>
      <c r="C12700">
        <v>1</v>
      </c>
    </row>
    <row r="12701" spans="1:3" x14ac:dyDescent="0.25">
      <c r="A12701" t="s">
        <v>563</v>
      </c>
      <c r="B12701">
        <v>3750</v>
      </c>
      <c r="C12701">
        <v>30</v>
      </c>
    </row>
    <row r="12702" spans="1:3" x14ac:dyDescent="0.25">
      <c r="A12702" t="s">
        <v>728</v>
      </c>
      <c r="B12702">
        <v>3750</v>
      </c>
      <c r="C12702">
        <v>0</v>
      </c>
    </row>
    <row r="12703" spans="1:3" x14ac:dyDescent="0.25">
      <c r="A12703" t="s">
        <v>272</v>
      </c>
      <c r="B12703">
        <v>3750</v>
      </c>
      <c r="C12703">
        <v>0</v>
      </c>
    </row>
    <row r="12704" spans="1:3" x14ac:dyDescent="0.25">
      <c r="A12704" t="s">
        <v>729</v>
      </c>
      <c r="B12704">
        <v>3750</v>
      </c>
      <c r="C12704">
        <v>3750</v>
      </c>
    </row>
    <row r="12705" spans="1:3" x14ac:dyDescent="0.25">
      <c r="A12705" t="s">
        <v>730</v>
      </c>
      <c r="B12705">
        <v>3750</v>
      </c>
      <c r="C12705">
        <v>0</v>
      </c>
    </row>
    <row r="12706" spans="1:3" x14ac:dyDescent="0.25">
      <c r="A12706" t="s">
        <v>723</v>
      </c>
      <c r="B12706">
        <v>3775</v>
      </c>
      <c r="C12706">
        <v>3</v>
      </c>
    </row>
    <row r="12707" spans="1:3" x14ac:dyDescent="0.25">
      <c r="A12707" t="s">
        <v>724</v>
      </c>
      <c r="B12707">
        <v>3775</v>
      </c>
      <c r="C12707">
        <v>120</v>
      </c>
    </row>
    <row r="12708" spans="1:3" x14ac:dyDescent="0.25">
      <c r="A12708" t="s">
        <v>725</v>
      </c>
      <c r="B12708">
        <v>3775</v>
      </c>
      <c r="C12708">
        <v>0</v>
      </c>
    </row>
    <row r="12709" spans="1:3" x14ac:dyDescent="0.25">
      <c r="A12709" t="s">
        <v>726</v>
      </c>
      <c r="B12709">
        <v>3775</v>
      </c>
      <c r="C12709">
        <v>1</v>
      </c>
    </row>
    <row r="12710" spans="1:3" x14ac:dyDescent="0.25">
      <c r="A12710" t="s">
        <v>727</v>
      </c>
      <c r="B12710">
        <v>3775</v>
      </c>
      <c r="C12710">
        <v>408</v>
      </c>
    </row>
    <row r="12711" spans="1:3" x14ac:dyDescent="0.25">
      <c r="A12711" t="s">
        <v>563</v>
      </c>
      <c r="B12711">
        <v>3775</v>
      </c>
      <c r="C12711">
        <v>30</v>
      </c>
    </row>
    <row r="12712" spans="1:3" x14ac:dyDescent="0.25">
      <c r="A12712" t="s">
        <v>728</v>
      </c>
      <c r="B12712">
        <v>3775</v>
      </c>
      <c r="C12712">
        <v>0</v>
      </c>
    </row>
    <row r="12713" spans="1:3" x14ac:dyDescent="0.25">
      <c r="A12713" t="s">
        <v>272</v>
      </c>
      <c r="B12713">
        <v>3775</v>
      </c>
      <c r="C12713">
        <v>0</v>
      </c>
    </row>
    <row r="12714" spans="1:3" x14ac:dyDescent="0.25">
      <c r="A12714" t="s">
        <v>729</v>
      </c>
      <c r="B12714">
        <v>3775</v>
      </c>
      <c r="C12714">
        <v>3775</v>
      </c>
    </row>
    <row r="12715" spans="1:3" x14ac:dyDescent="0.25">
      <c r="A12715" t="s">
        <v>730</v>
      </c>
      <c r="B12715">
        <v>3775</v>
      </c>
      <c r="C12715">
        <v>0</v>
      </c>
    </row>
    <row r="12716" spans="1:3" x14ac:dyDescent="0.25">
      <c r="A12716" t="s">
        <v>723</v>
      </c>
      <c r="B12716">
        <v>3825</v>
      </c>
      <c r="C12716">
        <v>3</v>
      </c>
    </row>
    <row r="12717" spans="1:3" x14ac:dyDescent="0.25">
      <c r="A12717" t="s">
        <v>724</v>
      </c>
      <c r="B12717">
        <v>3825</v>
      </c>
      <c r="C12717">
        <v>120</v>
      </c>
    </row>
    <row r="12718" spans="1:3" x14ac:dyDescent="0.25">
      <c r="A12718" t="s">
        <v>725</v>
      </c>
      <c r="B12718">
        <v>3825</v>
      </c>
      <c r="C12718">
        <v>0</v>
      </c>
    </row>
    <row r="12719" spans="1:3" x14ac:dyDescent="0.25">
      <c r="A12719" t="s">
        <v>726</v>
      </c>
      <c r="B12719">
        <v>3825</v>
      </c>
      <c r="C12719">
        <v>1</v>
      </c>
    </row>
    <row r="12720" spans="1:3" x14ac:dyDescent="0.25">
      <c r="A12720" t="s">
        <v>727</v>
      </c>
      <c r="B12720">
        <v>3825</v>
      </c>
      <c r="C12720">
        <v>408</v>
      </c>
    </row>
    <row r="12721" spans="1:3" x14ac:dyDescent="0.25">
      <c r="A12721" t="s">
        <v>563</v>
      </c>
      <c r="B12721">
        <v>3825</v>
      </c>
      <c r="C12721">
        <v>80</v>
      </c>
    </row>
    <row r="12722" spans="1:3" x14ac:dyDescent="0.25">
      <c r="A12722" t="s">
        <v>728</v>
      </c>
      <c r="B12722">
        <v>3825</v>
      </c>
      <c r="C12722">
        <v>0</v>
      </c>
    </row>
    <row r="12723" spans="1:3" x14ac:dyDescent="0.25">
      <c r="A12723" t="s">
        <v>272</v>
      </c>
      <c r="B12723">
        <v>3825</v>
      </c>
      <c r="C12723">
        <v>0</v>
      </c>
    </row>
    <row r="12724" spans="1:3" x14ac:dyDescent="0.25">
      <c r="A12724" t="s">
        <v>729</v>
      </c>
      <c r="B12724">
        <v>3825</v>
      </c>
      <c r="C12724">
        <v>3825</v>
      </c>
    </row>
    <row r="12725" spans="1:3" x14ac:dyDescent="0.25">
      <c r="A12725" t="s">
        <v>730</v>
      </c>
      <c r="B12725">
        <v>3825</v>
      </c>
      <c r="C12725">
        <v>0</v>
      </c>
    </row>
    <row r="12726" spans="1:3" x14ac:dyDescent="0.25">
      <c r="A12726" t="s">
        <v>723</v>
      </c>
      <c r="B12726">
        <v>4300</v>
      </c>
      <c r="C12726">
        <v>3</v>
      </c>
    </row>
    <row r="12727" spans="1:3" x14ac:dyDescent="0.25">
      <c r="A12727" t="s">
        <v>724</v>
      </c>
      <c r="B12727">
        <v>4300</v>
      </c>
      <c r="C12727">
        <v>135</v>
      </c>
    </row>
    <row r="12728" spans="1:3" x14ac:dyDescent="0.25">
      <c r="A12728" t="s">
        <v>725</v>
      </c>
      <c r="B12728">
        <v>4300</v>
      </c>
      <c r="C12728">
        <v>0</v>
      </c>
    </row>
    <row r="12729" spans="1:3" x14ac:dyDescent="0.25">
      <c r="A12729" t="s">
        <v>726</v>
      </c>
      <c r="B12729">
        <v>4300</v>
      </c>
      <c r="C12729">
        <v>1</v>
      </c>
    </row>
    <row r="12730" spans="1:3" x14ac:dyDescent="0.25">
      <c r="A12730" t="s">
        <v>727</v>
      </c>
      <c r="B12730">
        <v>4300</v>
      </c>
      <c r="C12730">
        <v>206</v>
      </c>
    </row>
    <row r="12731" spans="1:3" x14ac:dyDescent="0.25">
      <c r="A12731" t="s">
        <v>563</v>
      </c>
      <c r="B12731">
        <v>4300</v>
      </c>
      <c r="C12731">
        <v>36</v>
      </c>
    </row>
    <row r="12732" spans="1:3" x14ac:dyDescent="0.25">
      <c r="A12732" t="s">
        <v>728</v>
      </c>
      <c r="B12732">
        <v>4300</v>
      </c>
      <c r="C12732">
        <v>0</v>
      </c>
    </row>
    <row r="12733" spans="1:3" x14ac:dyDescent="0.25">
      <c r="A12733" t="s">
        <v>272</v>
      </c>
      <c r="B12733">
        <v>4300</v>
      </c>
      <c r="C12733">
        <v>0</v>
      </c>
    </row>
    <row r="12734" spans="1:3" x14ac:dyDescent="0.25">
      <c r="A12734" t="s">
        <v>729</v>
      </c>
      <c r="B12734">
        <v>4300</v>
      </c>
      <c r="C12734">
        <v>4300</v>
      </c>
    </row>
    <row r="12735" spans="1:3" x14ac:dyDescent="0.25">
      <c r="A12735" t="s">
        <v>730</v>
      </c>
      <c r="B12735">
        <v>4300</v>
      </c>
      <c r="C12735">
        <v>0</v>
      </c>
    </row>
    <row r="12736" spans="1:3" x14ac:dyDescent="0.25">
      <c r="A12736" t="s">
        <v>723</v>
      </c>
      <c r="B12736">
        <v>4306</v>
      </c>
      <c r="C12736">
        <v>3</v>
      </c>
    </row>
    <row r="12737" spans="1:3" x14ac:dyDescent="0.25">
      <c r="A12737" t="s">
        <v>724</v>
      </c>
      <c r="B12737">
        <v>4306</v>
      </c>
      <c r="C12737">
        <v>135</v>
      </c>
    </row>
    <row r="12738" spans="1:3" x14ac:dyDescent="0.25">
      <c r="A12738" t="s">
        <v>725</v>
      </c>
      <c r="B12738">
        <v>4306</v>
      </c>
      <c r="C12738">
        <v>0</v>
      </c>
    </row>
    <row r="12739" spans="1:3" x14ac:dyDescent="0.25">
      <c r="A12739" t="s">
        <v>726</v>
      </c>
      <c r="B12739">
        <v>4306</v>
      </c>
      <c r="C12739">
        <v>1</v>
      </c>
    </row>
    <row r="12740" spans="1:3" x14ac:dyDescent="0.25">
      <c r="A12740" t="s">
        <v>727</v>
      </c>
      <c r="B12740">
        <v>4306</v>
      </c>
      <c r="C12740">
        <v>206</v>
      </c>
    </row>
    <row r="12741" spans="1:3" x14ac:dyDescent="0.25">
      <c r="A12741" t="s">
        <v>563</v>
      </c>
      <c r="B12741">
        <v>4306</v>
      </c>
      <c r="C12741">
        <v>103</v>
      </c>
    </row>
    <row r="12742" spans="1:3" x14ac:dyDescent="0.25">
      <c r="A12742" t="s">
        <v>728</v>
      </c>
      <c r="B12742">
        <v>4306</v>
      </c>
      <c r="C12742">
        <v>0</v>
      </c>
    </row>
    <row r="12743" spans="1:3" x14ac:dyDescent="0.25">
      <c r="A12743" t="s">
        <v>272</v>
      </c>
      <c r="B12743">
        <v>4306</v>
      </c>
      <c r="C12743">
        <v>0</v>
      </c>
    </row>
    <row r="12744" spans="1:3" x14ac:dyDescent="0.25">
      <c r="A12744" t="s">
        <v>729</v>
      </c>
      <c r="B12744">
        <v>4306</v>
      </c>
      <c r="C12744">
        <v>4306</v>
      </c>
    </row>
    <row r="12745" spans="1:3" x14ac:dyDescent="0.25">
      <c r="A12745" t="s">
        <v>730</v>
      </c>
      <c r="B12745">
        <v>4306</v>
      </c>
      <c r="C12745">
        <v>0</v>
      </c>
    </row>
    <row r="12746" spans="1:3" x14ac:dyDescent="0.25">
      <c r="A12746" t="s">
        <v>723</v>
      </c>
      <c r="B12746">
        <v>4312</v>
      </c>
      <c r="C12746">
        <v>3</v>
      </c>
    </row>
    <row r="12747" spans="1:3" x14ac:dyDescent="0.25">
      <c r="A12747" t="s">
        <v>724</v>
      </c>
      <c r="B12747">
        <v>4312</v>
      </c>
      <c r="C12747">
        <v>135</v>
      </c>
    </row>
    <row r="12748" spans="1:3" x14ac:dyDescent="0.25">
      <c r="A12748" t="s">
        <v>725</v>
      </c>
      <c r="B12748">
        <v>4312</v>
      </c>
      <c r="C12748">
        <v>0</v>
      </c>
    </row>
    <row r="12749" spans="1:3" x14ac:dyDescent="0.25">
      <c r="A12749" t="s">
        <v>726</v>
      </c>
      <c r="B12749">
        <v>4312</v>
      </c>
      <c r="C12749">
        <v>1</v>
      </c>
    </row>
    <row r="12750" spans="1:3" x14ac:dyDescent="0.25">
      <c r="A12750" t="s">
        <v>727</v>
      </c>
      <c r="B12750">
        <v>4312</v>
      </c>
      <c r="C12750">
        <v>206</v>
      </c>
    </row>
    <row r="12751" spans="1:3" x14ac:dyDescent="0.25">
      <c r="A12751" t="s">
        <v>563</v>
      </c>
      <c r="B12751">
        <v>4312</v>
      </c>
      <c r="C12751">
        <v>117</v>
      </c>
    </row>
    <row r="12752" spans="1:3" x14ac:dyDescent="0.25">
      <c r="A12752" t="s">
        <v>728</v>
      </c>
      <c r="B12752">
        <v>4312</v>
      </c>
      <c r="C12752">
        <v>0</v>
      </c>
    </row>
    <row r="12753" spans="1:3" x14ac:dyDescent="0.25">
      <c r="A12753" t="s">
        <v>272</v>
      </c>
      <c r="B12753">
        <v>4312</v>
      </c>
      <c r="C12753">
        <v>0</v>
      </c>
    </row>
    <row r="12754" spans="1:3" x14ac:dyDescent="0.25">
      <c r="A12754" t="s">
        <v>729</v>
      </c>
      <c r="B12754">
        <v>4312</v>
      </c>
      <c r="C12754">
        <v>4312</v>
      </c>
    </row>
    <row r="12755" spans="1:3" x14ac:dyDescent="0.25">
      <c r="A12755" t="s">
        <v>730</v>
      </c>
      <c r="B12755">
        <v>4312</v>
      </c>
      <c r="C12755">
        <v>0</v>
      </c>
    </row>
    <row r="12756" spans="1:3" x14ac:dyDescent="0.25">
      <c r="A12756" t="s">
        <v>723</v>
      </c>
      <c r="B12756">
        <v>4324</v>
      </c>
      <c r="C12756">
        <v>3</v>
      </c>
    </row>
    <row r="12757" spans="1:3" x14ac:dyDescent="0.25">
      <c r="A12757" t="s">
        <v>724</v>
      </c>
      <c r="B12757">
        <v>4324</v>
      </c>
      <c r="C12757">
        <v>135</v>
      </c>
    </row>
    <row r="12758" spans="1:3" x14ac:dyDescent="0.25">
      <c r="A12758" t="s">
        <v>725</v>
      </c>
      <c r="B12758">
        <v>4324</v>
      </c>
      <c r="C12758">
        <v>0</v>
      </c>
    </row>
    <row r="12759" spans="1:3" x14ac:dyDescent="0.25">
      <c r="A12759" t="s">
        <v>726</v>
      </c>
      <c r="B12759">
        <v>4324</v>
      </c>
      <c r="C12759">
        <v>1</v>
      </c>
    </row>
    <row r="12760" spans="1:3" x14ac:dyDescent="0.25">
      <c r="A12760" t="s">
        <v>727</v>
      </c>
      <c r="B12760">
        <v>4324</v>
      </c>
      <c r="C12760">
        <v>206</v>
      </c>
    </row>
    <row r="12761" spans="1:3" x14ac:dyDescent="0.25">
      <c r="A12761" t="s">
        <v>563</v>
      </c>
      <c r="B12761">
        <v>4324</v>
      </c>
      <c r="C12761">
        <v>113</v>
      </c>
    </row>
    <row r="12762" spans="1:3" x14ac:dyDescent="0.25">
      <c r="A12762" t="s">
        <v>728</v>
      </c>
      <c r="B12762">
        <v>4324</v>
      </c>
      <c r="C12762">
        <v>0</v>
      </c>
    </row>
    <row r="12763" spans="1:3" x14ac:dyDescent="0.25">
      <c r="A12763" t="s">
        <v>272</v>
      </c>
      <c r="B12763">
        <v>4324</v>
      </c>
      <c r="C12763">
        <v>0</v>
      </c>
    </row>
    <row r="12764" spans="1:3" x14ac:dyDescent="0.25">
      <c r="A12764" t="s">
        <v>729</v>
      </c>
      <c r="B12764">
        <v>4324</v>
      </c>
      <c r="C12764">
        <v>4324</v>
      </c>
    </row>
    <row r="12765" spans="1:3" x14ac:dyDescent="0.25">
      <c r="A12765" t="s">
        <v>730</v>
      </c>
      <c r="B12765">
        <v>4324</v>
      </c>
      <c r="C12765">
        <v>0</v>
      </c>
    </row>
    <row r="12766" spans="1:3" x14ac:dyDescent="0.25">
      <c r="A12766" t="s">
        <v>723</v>
      </c>
      <c r="B12766">
        <v>4325</v>
      </c>
      <c r="C12766">
        <v>3</v>
      </c>
    </row>
    <row r="12767" spans="1:3" x14ac:dyDescent="0.25">
      <c r="A12767" t="s">
        <v>724</v>
      </c>
      <c r="B12767">
        <v>4325</v>
      </c>
      <c r="C12767">
        <v>120</v>
      </c>
    </row>
    <row r="12768" spans="1:3" x14ac:dyDescent="0.25">
      <c r="A12768" t="s">
        <v>725</v>
      </c>
      <c r="B12768">
        <v>4325</v>
      </c>
      <c r="C12768">
        <v>0</v>
      </c>
    </row>
    <row r="12769" spans="1:3" x14ac:dyDescent="0.25">
      <c r="A12769" t="s">
        <v>726</v>
      </c>
      <c r="B12769">
        <v>4325</v>
      </c>
      <c r="C12769">
        <v>1</v>
      </c>
    </row>
    <row r="12770" spans="1:3" x14ac:dyDescent="0.25">
      <c r="A12770" t="s">
        <v>727</v>
      </c>
      <c r="B12770">
        <v>4325</v>
      </c>
      <c r="C12770">
        <v>408</v>
      </c>
    </row>
    <row r="12771" spans="1:3" x14ac:dyDescent="0.25">
      <c r="A12771" t="s">
        <v>563</v>
      </c>
      <c r="B12771">
        <v>4325</v>
      </c>
      <c r="C12771">
        <v>25</v>
      </c>
    </row>
    <row r="12772" spans="1:3" x14ac:dyDescent="0.25">
      <c r="A12772" t="s">
        <v>728</v>
      </c>
      <c r="B12772">
        <v>4325</v>
      </c>
      <c r="C12772">
        <v>0</v>
      </c>
    </row>
    <row r="12773" spans="1:3" x14ac:dyDescent="0.25">
      <c r="A12773" t="s">
        <v>272</v>
      </c>
      <c r="B12773">
        <v>4325</v>
      </c>
      <c r="C12773">
        <v>0</v>
      </c>
    </row>
    <row r="12774" spans="1:3" x14ac:dyDescent="0.25">
      <c r="A12774" t="s">
        <v>729</v>
      </c>
      <c r="B12774">
        <v>4325</v>
      </c>
      <c r="C12774">
        <v>4325</v>
      </c>
    </row>
    <row r="12775" spans="1:3" x14ac:dyDescent="0.25">
      <c r="A12775" t="s">
        <v>730</v>
      </c>
      <c r="B12775">
        <v>4325</v>
      </c>
      <c r="C12775">
        <v>0</v>
      </c>
    </row>
    <row r="12776" spans="1:3" x14ac:dyDescent="0.25">
      <c r="A12776" t="s">
        <v>723</v>
      </c>
      <c r="B12776">
        <v>4350</v>
      </c>
      <c r="C12776">
        <v>3</v>
      </c>
    </row>
    <row r="12777" spans="1:3" x14ac:dyDescent="0.25">
      <c r="A12777" t="s">
        <v>724</v>
      </c>
      <c r="B12777">
        <v>4350</v>
      </c>
      <c r="C12777">
        <v>120</v>
      </c>
    </row>
    <row r="12778" spans="1:3" x14ac:dyDescent="0.25">
      <c r="A12778" t="s">
        <v>725</v>
      </c>
      <c r="B12778">
        <v>4350</v>
      </c>
      <c r="C12778">
        <v>0</v>
      </c>
    </row>
    <row r="12779" spans="1:3" x14ac:dyDescent="0.25">
      <c r="A12779" t="s">
        <v>726</v>
      </c>
      <c r="B12779">
        <v>4350</v>
      </c>
      <c r="C12779">
        <v>1</v>
      </c>
    </row>
    <row r="12780" spans="1:3" x14ac:dyDescent="0.25">
      <c r="A12780" t="s">
        <v>727</v>
      </c>
      <c r="B12780">
        <v>4350</v>
      </c>
      <c r="C12780">
        <v>408</v>
      </c>
    </row>
    <row r="12781" spans="1:3" x14ac:dyDescent="0.25">
      <c r="A12781" t="s">
        <v>563</v>
      </c>
      <c r="B12781">
        <v>4350</v>
      </c>
      <c r="C12781">
        <v>25</v>
      </c>
    </row>
    <row r="12782" spans="1:3" x14ac:dyDescent="0.25">
      <c r="A12782" t="s">
        <v>728</v>
      </c>
      <c r="B12782">
        <v>4350</v>
      </c>
      <c r="C12782">
        <v>0</v>
      </c>
    </row>
    <row r="12783" spans="1:3" x14ac:dyDescent="0.25">
      <c r="A12783" t="s">
        <v>272</v>
      </c>
      <c r="B12783">
        <v>4350</v>
      </c>
      <c r="C12783">
        <v>0</v>
      </c>
    </row>
    <row r="12784" spans="1:3" x14ac:dyDescent="0.25">
      <c r="A12784" t="s">
        <v>729</v>
      </c>
      <c r="B12784">
        <v>4350</v>
      </c>
      <c r="C12784">
        <v>4350</v>
      </c>
    </row>
    <row r="12785" spans="1:3" x14ac:dyDescent="0.25">
      <c r="A12785" t="s">
        <v>730</v>
      </c>
      <c r="B12785">
        <v>4350</v>
      </c>
      <c r="C12785">
        <v>0</v>
      </c>
    </row>
    <row r="12786" spans="1:3" x14ac:dyDescent="0.25">
      <c r="A12786" t="s">
        <v>723</v>
      </c>
      <c r="B12786">
        <v>4362</v>
      </c>
      <c r="C12786">
        <v>1</v>
      </c>
    </row>
    <row r="12787" spans="1:3" x14ac:dyDescent="0.25">
      <c r="A12787" t="s">
        <v>724</v>
      </c>
      <c r="B12787">
        <v>4362</v>
      </c>
      <c r="C12787">
        <v>80</v>
      </c>
    </row>
    <row r="12788" spans="1:3" x14ac:dyDescent="0.25">
      <c r="A12788" t="s">
        <v>725</v>
      </c>
      <c r="B12788">
        <v>4362</v>
      </c>
      <c r="C12788">
        <v>0</v>
      </c>
    </row>
    <row r="12789" spans="1:3" x14ac:dyDescent="0.25">
      <c r="A12789" t="s">
        <v>726</v>
      </c>
      <c r="B12789">
        <v>4362</v>
      </c>
      <c r="C12789">
        <v>1</v>
      </c>
    </row>
    <row r="12790" spans="1:3" x14ac:dyDescent="0.25">
      <c r="A12790" t="s">
        <v>727</v>
      </c>
      <c r="B12790">
        <v>4362</v>
      </c>
      <c r="C12790">
        <v>1</v>
      </c>
    </row>
    <row r="12791" spans="1:3" x14ac:dyDescent="0.25">
      <c r="A12791" t="s">
        <v>563</v>
      </c>
      <c r="B12791">
        <v>4362</v>
      </c>
      <c r="C12791">
        <v>33.9</v>
      </c>
    </row>
    <row r="12792" spans="1:3" x14ac:dyDescent="0.25">
      <c r="A12792" t="s">
        <v>728</v>
      </c>
      <c r="B12792">
        <v>4362</v>
      </c>
      <c r="C12792">
        <v>0</v>
      </c>
    </row>
    <row r="12793" spans="1:3" x14ac:dyDescent="0.25">
      <c r="A12793" t="s">
        <v>272</v>
      </c>
      <c r="B12793">
        <v>4362</v>
      </c>
      <c r="C12793">
        <v>0</v>
      </c>
    </row>
    <row r="12794" spans="1:3" x14ac:dyDescent="0.25">
      <c r="A12794" t="s">
        <v>729</v>
      </c>
      <c r="B12794">
        <v>4362</v>
      </c>
      <c r="C12794">
        <v>4362</v>
      </c>
    </row>
    <row r="12795" spans="1:3" x14ac:dyDescent="0.25">
      <c r="A12795" t="s">
        <v>730</v>
      </c>
      <c r="B12795">
        <v>4362</v>
      </c>
      <c r="C12795">
        <v>0</v>
      </c>
    </row>
    <row r="12796" spans="1:3" x14ac:dyDescent="0.25">
      <c r="A12796" t="s">
        <v>723</v>
      </c>
      <c r="B12796">
        <v>4374</v>
      </c>
      <c r="C12796">
        <v>1</v>
      </c>
    </row>
    <row r="12797" spans="1:3" x14ac:dyDescent="0.25">
      <c r="A12797" t="s">
        <v>724</v>
      </c>
      <c r="B12797">
        <v>4374</v>
      </c>
      <c r="C12797">
        <v>80</v>
      </c>
    </row>
    <row r="12798" spans="1:3" x14ac:dyDescent="0.25">
      <c r="A12798" t="s">
        <v>725</v>
      </c>
      <c r="B12798">
        <v>4374</v>
      </c>
      <c r="C12798">
        <v>0</v>
      </c>
    </row>
    <row r="12799" spans="1:3" x14ac:dyDescent="0.25">
      <c r="A12799" t="s">
        <v>726</v>
      </c>
      <c r="B12799">
        <v>4374</v>
      </c>
      <c r="C12799">
        <v>1</v>
      </c>
    </row>
    <row r="12800" spans="1:3" x14ac:dyDescent="0.25">
      <c r="A12800" t="s">
        <v>727</v>
      </c>
      <c r="B12800">
        <v>4374</v>
      </c>
      <c r="C12800">
        <v>408</v>
      </c>
    </row>
    <row r="12801" spans="1:3" x14ac:dyDescent="0.25">
      <c r="A12801" t="s">
        <v>563</v>
      </c>
      <c r="B12801">
        <v>4374</v>
      </c>
      <c r="C12801">
        <v>74</v>
      </c>
    </row>
    <row r="12802" spans="1:3" x14ac:dyDescent="0.25">
      <c r="A12802" t="s">
        <v>728</v>
      </c>
      <c r="B12802">
        <v>4374</v>
      </c>
      <c r="C12802">
        <v>0</v>
      </c>
    </row>
    <row r="12803" spans="1:3" x14ac:dyDescent="0.25">
      <c r="A12803" t="s">
        <v>272</v>
      </c>
      <c r="B12803">
        <v>4374</v>
      </c>
      <c r="C12803">
        <v>0</v>
      </c>
    </row>
    <row r="12804" spans="1:3" x14ac:dyDescent="0.25">
      <c r="A12804" t="s">
        <v>729</v>
      </c>
      <c r="B12804">
        <v>4374</v>
      </c>
      <c r="C12804">
        <v>4374</v>
      </c>
    </row>
    <row r="12805" spans="1:3" x14ac:dyDescent="0.25">
      <c r="A12805" t="s">
        <v>730</v>
      </c>
      <c r="B12805">
        <v>4374</v>
      </c>
      <c r="C12805">
        <v>0</v>
      </c>
    </row>
    <row r="12806" spans="1:3" x14ac:dyDescent="0.25">
      <c r="A12806" t="s">
        <v>723</v>
      </c>
      <c r="B12806">
        <v>4399</v>
      </c>
      <c r="C12806">
        <v>3</v>
      </c>
    </row>
    <row r="12807" spans="1:3" x14ac:dyDescent="0.25">
      <c r="A12807" t="s">
        <v>724</v>
      </c>
      <c r="B12807">
        <v>4399</v>
      </c>
      <c r="C12807">
        <v>90</v>
      </c>
    </row>
    <row r="12808" spans="1:3" x14ac:dyDescent="0.25">
      <c r="A12808" t="s">
        <v>725</v>
      </c>
      <c r="B12808">
        <v>4399</v>
      </c>
      <c r="C12808">
        <v>0</v>
      </c>
    </row>
    <row r="12809" spans="1:3" x14ac:dyDescent="0.25">
      <c r="A12809" t="s">
        <v>726</v>
      </c>
      <c r="B12809">
        <v>4399</v>
      </c>
      <c r="C12809">
        <v>1</v>
      </c>
    </row>
    <row r="12810" spans="1:3" x14ac:dyDescent="0.25">
      <c r="A12810" t="s">
        <v>727</v>
      </c>
      <c r="B12810">
        <v>4399</v>
      </c>
      <c r="C12810">
        <v>408</v>
      </c>
    </row>
    <row r="12811" spans="1:3" x14ac:dyDescent="0.25">
      <c r="A12811" t="s">
        <v>563</v>
      </c>
      <c r="B12811">
        <v>4399</v>
      </c>
      <c r="C12811">
        <v>2</v>
      </c>
    </row>
    <row r="12812" spans="1:3" x14ac:dyDescent="0.25">
      <c r="A12812" t="s">
        <v>728</v>
      </c>
      <c r="B12812">
        <v>4399</v>
      </c>
      <c r="C12812">
        <v>0</v>
      </c>
    </row>
    <row r="12813" spans="1:3" x14ac:dyDescent="0.25">
      <c r="A12813" t="s">
        <v>272</v>
      </c>
      <c r="B12813">
        <v>4399</v>
      </c>
      <c r="C12813">
        <v>0</v>
      </c>
    </row>
    <row r="12814" spans="1:3" x14ac:dyDescent="0.25">
      <c r="A12814" t="s">
        <v>729</v>
      </c>
      <c r="B12814">
        <v>4399</v>
      </c>
      <c r="C12814">
        <v>4399</v>
      </c>
    </row>
    <row r="12815" spans="1:3" x14ac:dyDescent="0.25">
      <c r="A12815" t="s">
        <v>730</v>
      </c>
      <c r="B12815">
        <v>4399</v>
      </c>
      <c r="C12815">
        <v>0</v>
      </c>
    </row>
    <row r="12816" spans="1:3" x14ac:dyDescent="0.25">
      <c r="A12816" t="s">
        <v>723</v>
      </c>
      <c r="B12816">
        <v>4400</v>
      </c>
      <c r="C12816">
        <v>3</v>
      </c>
    </row>
    <row r="12817" spans="1:3" x14ac:dyDescent="0.25">
      <c r="A12817" t="s">
        <v>724</v>
      </c>
      <c r="B12817">
        <v>4400</v>
      </c>
      <c r="C12817">
        <v>120</v>
      </c>
    </row>
    <row r="12818" spans="1:3" x14ac:dyDescent="0.25">
      <c r="A12818" t="s">
        <v>725</v>
      </c>
      <c r="B12818">
        <v>4400</v>
      </c>
      <c r="C12818">
        <v>0</v>
      </c>
    </row>
    <row r="12819" spans="1:3" x14ac:dyDescent="0.25">
      <c r="A12819" t="s">
        <v>726</v>
      </c>
      <c r="B12819">
        <v>4400</v>
      </c>
      <c r="C12819">
        <v>1</v>
      </c>
    </row>
    <row r="12820" spans="1:3" x14ac:dyDescent="0.25">
      <c r="A12820" t="s">
        <v>727</v>
      </c>
      <c r="B12820">
        <v>4400</v>
      </c>
      <c r="C12820">
        <v>206</v>
      </c>
    </row>
    <row r="12821" spans="1:3" x14ac:dyDescent="0.25">
      <c r="A12821" t="s">
        <v>563</v>
      </c>
      <c r="B12821">
        <v>4400</v>
      </c>
      <c r="C12821">
        <v>20</v>
      </c>
    </row>
    <row r="12822" spans="1:3" x14ac:dyDescent="0.25">
      <c r="A12822" t="s">
        <v>728</v>
      </c>
      <c r="B12822">
        <v>4400</v>
      </c>
      <c r="C12822">
        <v>0</v>
      </c>
    </row>
    <row r="12823" spans="1:3" x14ac:dyDescent="0.25">
      <c r="A12823" t="s">
        <v>272</v>
      </c>
      <c r="B12823">
        <v>4400</v>
      </c>
      <c r="C12823">
        <v>0</v>
      </c>
    </row>
    <row r="12824" spans="1:3" x14ac:dyDescent="0.25">
      <c r="A12824" t="s">
        <v>729</v>
      </c>
      <c r="B12824">
        <v>4400</v>
      </c>
      <c r="C12824">
        <v>4400</v>
      </c>
    </row>
    <row r="12825" spans="1:3" x14ac:dyDescent="0.25">
      <c r="A12825" t="s">
        <v>730</v>
      </c>
      <c r="B12825">
        <v>4400</v>
      </c>
      <c r="C12825">
        <v>0</v>
      </c>
    </row>
    <row r="12826" spans="1:3" x14ac:dyDescent="0.25">
      <c r="A12826" t="s">
        <v>723</v>
      </c>
      <c r="B12826">
        <v>4412</v>
      </c>
      <c r="C12826">
        <v>3</v>
      </c>
    </row>
    <row r="12827" spans="1:3" x14ac:dyDescent="0.25">
      <c r="A12827" t="s">
        <v>724</v>
      </c>
      <c r="B12827">
        <v>4412</v>
      </c>
      <c r="C12827">
        <v>135</v>
      </c>
    </row>
    <row r="12828" spans="1:3" x14ac:dyDescent="0.25">
      <c r="A12828" t="s">
        <v>725</v>
      </c>
      <c r="B12828">
        <v>4412</v>
      </c>
      <c r="C12828">
        <v>0</v>
      </c>
    </row>
    <row r="12829" spans="1:3" x14ac:dyDescent="0.25">
      <c r="A12829" t="s">
        <v>726</v>
      </c>
      <c r="B12829">
        <v>4412</v>
      </c>
      <c r="C12829">
        <v>1</v>
      </c>
    </row>
    <row r="12830" spans="1:3" x14ac:dyDescent="0.25">
      <c r="A12830" t="s">
        <v>727</v>
      </c>
      <c r="B12830">
        <v>4412</v>
      </c>
      <c r="C12830">
        <v>206</v>
      </c>
    </row>
    <row r="12831" spans="1:3" x14ac:dyDescent="0.25">
      <c r="A12831" t="s">
        <v>563</v>
      </c>
      <c r="B12831">
        <v>4412</v>
      </c>
      <c r="C12831">
        <v>20</v>
      </c>
    </row>
    <row r="12832" spans="1:3" x14ac:dyDescent="0.25">
      <c r="A12832" t="s">
        <v>728</v>
      </c>
      <c r="B12832">
        <v>4412</v>
      </c>
      <c r="C12832">
        <v>0</v>
      </c>
    </row>
    <row r="12833" spans="1:3" x14ac:dyDescent="0.25">
      <c r="A12833" t="s">
        <v>272</v>
      </c>
      <c r="B12833">
        <v>4412</v>
      </c>
      <c r="C12833">
        <v>0</v>
      </c>
    </row>
    <row r="12834" spans="1:3" x14ac:dyDescent="0.25">
      <c r="A12834" t="s">
        <v>729</v>
      </c>
      <c r="B12834">
        <v>4412</v>
      </c>
      <c r="C12834">
        <v>4412</v>
      </c>
    </row>
    <row r="12835" spans="1:3" x14ac:dyDescent="0.25">
      <c r="A12835" t="s">
        <v>730</v>
      </c>
      <c r="B12835">
        <v>4412</v>
      </c>
      <c r="C12835">
        <v>0</v>
      </c>
    </row>
    <row r="12836" spans="1:3" x14ac:dyDescent="0.25">
      <c r="A12836" t="s">
        <v>723</v>
      </c>
      <c r="B12836">
        <v>4417</v>
      </c>
      <c r="C12836">
        <v>0</v>
      </c>
    </row>
    <row r="12837" spans="1:3" x14ac:dyDescent="0.25">
      <c r="A12837" t="s">
        <v>724</v>
      </c>
      <c r="B12837">
        <v>4417</v>
      </c>
      <c r="C12837">
        <v>120</v>
      </c>
    </row>
    <row r="12838" spans="1:3" x14ac:dyDescent="0.25">
      <c r="A12838" t="s">
        <v>725</v>
      </c>
      <c r="B12838">
        <v>4417</v>
      </c>
      <c r="C12838">
        <v>0</v>
      </c>
    </row>
    <row r="12839" spans="1:3" x14ac:dyDescent="0.25">
      <c r="A12839" t="s">
        <v>726</v>
      </c>
      <c r="B12839">
        <v>4417</v>
      </c>
      <c r="C12839">
        <v>0</v>
      </c>
    </row>
    <row r="12840" spans="1:3" x14ac:dyDescent="0.25">
      <c r="A12840" t="s">
        <v>727</v>
      </c>
      <c r="B12840">
        <v>4417</v>
      </c>
      <c r="C12840">
        <v>206</v>
      </c>
    </row>
    <row r="12841" spans="1:3" x14ac:dyDescent="0.25">
      <c r="A12841" t="s">
        <v>563</v>
      </c>
      <c r="B12841">
        <v>4417</v>
      </c>
      <c r="C12841">
        <v>75</v>
      </c>
    </row>
    <row r="12842" spans="1:3" x14ac:dyDescent="0.25">
      <c r="A12842" t="s">
        <v>728</v>
      </c>
      <c r="B12842">
        <v>4417</v>
      </c>
      <c r="C12842">
        <v>0</v>
      </c>
    </row>
    <row r="12843" spans="1:3" x14ac:dyDescent="0.25">
      <c r="A12843" t="s">
        <v>272</v>
      </c>
      <c r="B12843">
        <v>4417</v>
      </c>
      <c r="C12843">
        <v>0</v>
      </c>
    </row>
    <row r="12844" spans="1:3" x14ac:dyDescent="0.25">
      <c r="A12844" t="s">
        <v>729</v>
      </c>
      <c r="B12844">
        <v>4417</v>
      </c>
      <c r="C12844">
        <v>4417</v>
      </c>
    </row>
    <row r="12845" spans="1:3" x14ac:dyDescent="0.25">
      <c r="A12845" t="s">
        <v>730</v>
      </c>
      <c r="B12845">
        <v>4417</v>
      </c>
      <c r="C12845">
        <v>4419</v>
      </c>
    </row>
    <row r="12846" spans="1:3" x14ac:dyDescent="0.25">
      <c r="A12846" t="s">
        <v>743</v>
      </c>
      <c r="B12846">
        <v>4417</v>
      </c>
      <c r="C12846">
        <v>0</v>
      </c>
    </row>
    <row r="12847" spans="1:3" x14ac:dyDescent="0.25">
      <c r="A12847" t="s">
        <v>723</v>
      </c>
      <c r="B12847">
        <v>4423</v>
      </c>
      <c r="C12847">
        <v>3</v>
      </c>
    </row>
    <row r="12848" spans="1:3" x14ac:dyDescent="0.25">
      <c r="A12848" t="s">
        <v>724</v>
      </c>
      <c r="B12848">
        <v>4423</v>
      </c>
      <c r="C12848">
        <v>90</v>
      </c>
    </row>
    <row r="12849" spans="1:3" x14ac:dyDescent="0.25">
      <c r="A12849" t="s">
        <v>725</v>
      </c>
      <c r="B12849">
        <v>4423</v>
      </c>
      <c r="C12849">
        <v>0</v>
      </c>
    </row>
    <row r="12850" spans="1:3" x14ac:dyDescent="0.25">
      <c r="A12850" t="s">
        <v>726</v>
      </c>
      <c r="B12850">
        <v>4423</v>
      </c>
      <c r="C12850">
        <v>1</v>
      </c>
    </row>
    <row r="12851" spans="1:3" x14ac:dyDescent="0.25">
      <c r="A12851" t="s">
        <v>727</v>
      </c>
      <c r="B12851">
        <v>4423</v>
      </c>
      <c r="C12851">
        <v>206</v>
      </c>
    </row>
    <row r="12852" spans="1:3" x14ac:dyDescent="0.25">
      <c r="A12852" t="s">
        <v>563</v>
      </c>
      <c r="B12852">
        <v>4423</v>
      </c>
      <c r="C12852">
        <v>0</v>
      </c>
    </row>
    <row r="12853" spans="1:3" x14ac:dyDescent="0.25">
      <c r="A12853" t="s">
        <v>728</v>
      </c>
      <c r="B12853">
        <v>4423</v>
      </c>
      <c r="C12853">
        <v>0</v>
      </c>
    </row>
    <row r="12854" spans="1:3" x14ac:dyDescent="0.25">
      <c r="A12854" t="s">
        <v>272</v>
      </c>
      <c r="B12854">
        <v>4423</v>
      </c>
      <c r="C12854">
        <v>0</v>
      </c>
    </row>
    <row r="12855" spans="1:3" x14ac:dyDescent="0.25">
      <c r="A12855" t="s">
        <v>729</v>
      </c>
      <c r="B12855">
        <v>4423</v>
      </c>
      <c r="C12855">
        <v>4423</v>
      </c>
    </row>
    <row r="12856" spans="1:3" x14ac:dyDescent="0.25">
      <c r="A12856" t="s">
        <v>730</v>
      </c>
      <c r="B12856">
        <v>4423</v>
      </c>
      <c r="C12856">
        <v>0</v>
      </c>
    </row>
    <row r="12857" spans="1:3" x14ac:dyDescent="0.25">
      <c r="A12857" t="s">
        <v>723</v>
      </c>
      <c r="B12857">
        <v>4424</v>
      </c>
      <c r="C12857">
        <v>3</v>
      </c>
    </row>
    <row r="12858" spans="1:3" x14ac:dyDescent="0.25">
      <c r="A12858" t="s">
        <v>724</v>
      </c>
      <c r="B12858">
        <v>4424</v>
      </c>
      <c r="C12858">
        <v>120</v>
      </c>
    </row>
    <row r="12859" spans="1:3" x14ac:dyDescent="0.25">
      <c r="A12859" t="s">
        <v>725</v>
      </c>
      <c r="B12859">
        <v>4424</v>
      </c>
      <c r="C12859">
        <v>0</v>
      </c>
    </row>
    <row r="12860" spans="1:3" x14ac:dyDescent="0.25">
      <c r="A12860" t="s">
        <v>726</v>
      </c>
      <c r="B12860">
        <v>4424</v>
      </c>
      <c r="C12860">
        <v>0</v>
      </c>
    </row>
    <row r="12861" spans="1:3" x14ac:dyDescent="0.25">
      <c r="A12861" t="s">
        <v>727</v>
      </c>
      <c r="B12861">
        <v>4424</v>
      </c>
      <c r="C12861">
        <v>206</v>
      </c>
    </row>
    <row r="12862" spans="1:3" x14ac:dyDescent="0.25">
      <c r="A12862" t="s">
        <v>563</v>
      </c>
      <c r="B12862">
        <v>4424</v>
      </c>
      <c r="C12862">
        <v>59</v>
      </c>
    </row>
    <row r="12863" spans="1:3" x14ac:dyDescent="0.25">
      <c r="A12863" t="s">
        <v>728</v>
      </c>
      <c r="B12863">
        <v>4424</v>
      </c>
      <c r="C12863">
        <v>0</v>
      </c>
    </row>
    <row r="12864" spans="1:3" x14ac:dyDescent="0.25">
      <c r="A12864" t="s">
        <v>272</v>
      </c>
      <c r="B12864">
        <v>4424</v>
      </c>
      <c r="C12864">
        <v>0</v>
      </c>
    </row>
    <row r="12865" spans="1:3" x14ac:dyDescent="0.25">
      <c r="A12865" t="s">
        <v>729</v>
      </c>
      <c r="B12865">
        <v>4424</v>
      </c>
      <c r="C12865">
        <v>4424</v>
      </c>
    </row>
    <row r="12866" spans="1:3" x14ac:dyDescent="0.25">
      <c r="A12866" t="s">
        <v>730</v>
      </c>
      <c r="B12866">
        <v>4424</v>
      </c>
      <c r="C12866">
        <v>0</v>
      </c>
    </row>
    <row r="12867" spans="1:3" x14ac:dyDescent="0.25">
      <c r="A12867" t="s">
        <v>723</v>
      </c>
      <c r="B12867">
        <v>4450</v>
      </c>
      <c r="C12867">
        <v>3</v>
      </c>
    </row>
    <row r="12868" spans="1:3" x14ac:dyDescent="0.25">
      <c r="A12868" t="s">
        <v>724</v>
      </c>
      <c r="B12868">
        <v>4450</v>
      </c>
      <c r="C12868">
        <v>120</v>
      </c>
    </row>
    <row r="12869" spans="1:3" x14ac:dyDescent="0.25">
      <c r="A12869" t="s">
        <v>725</v>
      </c>
      <c r="B12869">
        <v>4450</v>
      </c>
      <c r="C12869">
        <v>0</v>
      </c>
    </row>
    <row r="12870" spans="1:3" x14ac:dyDescent="0.25">
      <c r="A12870" t="s">
        <v>726</v>
      </c>
      <c r="B12870">
        <v>4450</v>
      </c>
      <c r="C12870">
        <v>1</v>
      </c>
    </row>
    <row r="12871" spans="1:3" x14ac:dyDescent="0.25">
      <c r="A12871" t="s">
        <v>727</v>
      </c>
      <c r="B12871">
        <v>4450</v>
      </c>
      <c r="C12871">
        <v>408</v>
      </c>
    </row>
    <row r="12872" spans="1:3" x14ac:dyDescent="0.25">
      <c r="A12872" t="s">
        <v>563</v>
      </c>
      <c r="B12872">
        <v>4450</v>
      </c>
      <c r="C12872">
        <v>15</v>
      </c>
    </row>
    <row r="12873" spans="1:3" x14ac:dyDescent="0.25">
      <c r="A12873" t="s">
        <v>728</v>
      </c>
      <c r="B12873">
        <v>4450</v>
      </c>
      <c r="C12873">
        <v>0</v>
      </c>
    </row>
    <row r="12874" spans="1:3" x14ac:dyDescent="0.25">
      <c r="A12874" t="s">
        <v>272</v>
      </c>
      <c r="B12874">
        <v>4450</v>
      </c>
      <c r="C12874">
        <v>0</v>
      </c>
    </row>
    <row r="12875" spans="1:3" x14ac:dyDescent="0.25">
      <c r="A12875" t="s">
        <v>729</v>
      </c>
      <c r="B12875">
        <v>4450</v>
      </c>
      <c r="C12875">
        <v>4450</v>
      </c>
    </row>
    <row r="12876" spans="1:3" x14ac:dyDescent="0.25">
      <c r="A12876" t="s">
        <v>730</v>
      </c>
      <c r="B12876">
        <v>4450</v>
      </c>
      <c r="C12876">
        <v>0</v>
      </c>
    </row>
    <row r="12877" spans="1:3" x14ac:dyDescent="0.25">
      <c r="A12877" t="s">
        <v>723</v>
      </c>
      <c r="B12877">
        <v>4550</v>
      </c>
      <c r="C12877">
        <v>2</v>
      </c>
    </row>
    <row r="12878" spans="1:3" x14ac:dyDescent="0.25">
      <c r="A12878" t="s">
        <v>724</v>
      </c>
      <c r="B12878">
        <v>4550</v>
      </c>
      <c r="C12878">
        <v>90</v>
      </c>
    </row>
    <row r="12879" spans="1:3" x14ac:dyDescent="0.25">
      <c r="A12879" t="s">
        <v>725</v>
      </c>
      <c r="B12879">
        <v>4550</v>
      </c>
      <c r="C12879">
        <v>0</v>
      </c>
    </row>
    <row r="12880" spans="1:3" x14ac:dyDescent="0.25">
      <c r="A12880" t="s">
        <v>726</v>
      </c>
      <c r="B12880">
        <v>4550</v>
      </c>
      <c r="C12880">
        <v>1</v>
      </c>
    </row>
    <row r="12881" spans="1:3" x14ac:dyDescent="0.25">
      <c r="A12881" t="s">
        <v>727</v>
      </c>
      <c r="B12881">
        <v>4550</v>
      </c>
      <c r="C12881">
        <v>408</v>
      </c>
    </row>
    <row r="12882" spans="1:3" x14ac:dyDescent="0.25">
      <c r="A12882" t="s">
        <v>563</v>
      </c>
      <c r="B12882">
        <v>4550</v>
      </c>
      <c r="C12882">
        <v>84</v>
      </c>
    </row>
    <row r="12883" spans="1:3" x14ac:dyDescent="0.25">
      <c r="A12883" t="s">
        <v>728</v>
      </c>
      <c r="B12883">
        <v>4550</v>
      </c>
      <c r="C12883">
        <v>0</v>
      </c>
    </row>
    <row r="12884" spans="1:3" x14ac:dyDescent="0.25">
      <c r="A12884" t="s">
        <v>272</v>
      </c>
      <c r="B12884">
        <v>4550</v>
      </c>
      <c r="C12884">
        <v>0</v>
      </c>
    </row>
    <row r="12885" spans="1:3" x14ac:dyDescent="0.25">
      <c r="A12885" t="s">
        <v>729</v>
      </c>
      <c r="B12885">
        <v>4550</v>
      </c>
      <c r="C12885">
        <v>4550</v>
      </c>
    </row>
    <row r="12886" spans="1:3" x14ac:dyDescent="0.25">
      <c r="A12886" t="s">
        <v>730</v>
      </c>
      <c r="B12886">
        <v>4550</v>
      </c>
      <c r="C12886">
        <v>0</v>
      </c>
    </row>
    <row r="12887" spans="1:3" x14ac:dyDescent="0.25">
      <c r="A12887" t="s">
        <v>723</v>
      </c>
      <c r="B12887">
        <v>4900</v>
      </c>
      <c r="C12887">
        <v>3</v>
      </c>
    </row>
    <row r="12888" spans="1:3" x14ac:dyDescent="0.25">
      <c r="A12888" t="s">
        <v>724</v>
      </c>
      <c r="B12888">
        <v>4900</v>
      </c>
      <c r="C12888">
        <v>120</v>
      </c>
    </row>
    <row r="12889" spans="1:3" x14ac:dyDescent="0.25">
      <c r="A12889" t="s">
        <v>725</v>
      </c>
      <c r="B12889">
        <v>4900</v>
      </c>
      <c r="C12889">
        <v>0</v>
      </c>
    </row>
    <row r="12890" spans="1:3" x14ac:dyDescent="0.25">
      <c r="A12890" t="s">
        <v>726</v>
      </c>
      <c r="B12890">
        <v>4900</v>
      </c>
      <c r="C12890">
        <v>1</v>
      </c>
    </row>
    <row r="12891" spans="1:3" x14ac:dyDescent="0.25">
      <c r="A12891" t="s">
        <v>727</v>
      </c>
      <c r="B12891">
        <v>4900</v>
      </c>
      <c r="C12891">
        <v>206</v>
      </c>
    </row>
    <row r="12892" spans="1:3" x14ac:dyDescent="0.25">
      <c r="A12892" t="s">
        <v>563</v>
      </c>
      <c r="B12892">
        <v>4900</v>
      </c>
      <c r="C12892">
        <v>90</v>
      </c>
    </row>
    <row r="12893" spans="1:3" x14ac:dyDescent="0.25">
      <c r="A12893" t="s">
        <v>728</v>
      </c>
      <c r="B12893">
        <v>4900</v>
      </c>
      <c r="C12893">
        <v>0</v>
      </c>
    </row>
    <row r="12894" spans="1:3" x14ac:dyDescent="0.25">
      <c r="A12894" t="s">
        <v>272</v>
      </c>
      <c r="B12894">
        <v>4900</v>
      </c>
      <c r="C12894">
        <v>0</v>
      </c>
    </row>
    <row r="12895" spans="1:3" x14ac:dyDescent="0.25">
      <c r="A12895" t="s">
        <v>729</v>
      </c>
      <c r="B12895">
        <v>4900</v>
      </c>
      <c r="C12895">
        <v>4900</v>
      </c>
    </row>
    <row r="12896" spans="1:3" x14ac:dyDescent="0.25">
      <c r="A12896" t="s">
        <v>730</v>
      </c>
      <c r="B12896">
        <v>4900</v>
      </c>
      <c r="C12896">
        <v>0</v>
      </c>
    </row>
    <row r="12897" spans="1:3" x14ac:dyDescent="0.25">
      <c r="A12897" t="s">
        <v>723</v>
      </c>
      <c r="B12897">
        <v>4912</v>
      </c>
      <c r="C12897">
        <v>3</v>
      </c>
    </row>
    <row r="12898" spans="1:3" x14ac:dyDescent="0.25">
      <c r="A12898" t="s">
        <v>724</v>
      </c>
      <c r="B12898">
        <v>4912</v>
      </c>
      <c r="C12898">
        <v>120</v>
      </c>
    </row>
    <row r="12899" spans="1:3" x14ac:dyDescent="0.25">
      <c r="A12899" t="s">
        <v>725</v>
      </c>
      <c r="B12899">
        <v>4912</v>
      </c>
      <c r="C12899">
        <v>0</v>
      </c>
    </row>
    <row r="12900" spans="1:3" x14ac:dyDescent="0.25">
      <c r="A12900" t="s">
        <v>726</v>
      </c>
      <c r="B12900">
        <v>4912</v>
      </c>
      <c r="C12900">
        <v>1</v>
      </c>
    </row>
    <row r="12901" spans="1:3" x14ac:dyDescent="0.25">
      <c r="A12901" t="s">
        <v>727</v>
      </c>
      <c r="B12901">
        <v>4912</v>
      </c>
      <c r="C12901">
        <v>206</v>
      </c>
    </row>
    <row r="12902" spans="1:3" x14ac:dyDescent="0.25">
      <c r="A12902" t="s">
        <v>563</v>
      </c>
      <c r="B12902">
        <v>4912</v>
      </c>
      <c r="C12902">
        <v>45</v>
      </c>
    </row>
    <row r="12903" spans="1:3" x14ac:dyDescent="0.25">
      <c r="A12903" t="s">
        <v>728</v>
      </c>
      <c r="B12903">
        <v>4912</v>
      </c>
      <c r="C12903">
        <v>0</v>
      </c>
    </row>
    <row r="12904" spans="1:3" x14ac:dyDescent="0.25">
      <c r="A12904" t="s">
        <v>272</v>
      </c>
      <c r="B12904">
        <v>4912</v>
      </c>
      <c r="C12904">
        <v>0</v>
      </c>
    </row>
    <row r="12905" spans="1:3" x14ac:dyDescent="0.25">
      <c r="A12905" t="s">
        <v>729</v>
      </c>
      <c r="B12905">
        <v>4912</v>
      </c>
      <c r="C12905">
        <v>4912</v>
      </c>
    </row>
    <row r="12906" spans="1:3" x14ac:dyDescent="0.25">
      <c r="A12906" t="s">
        <v>730</v>
      </c>
      <c r="B12906">
        <v>4912</v>
      </c>
      <c r="C12906">
        <v>0</v>
      </c>
    </row>
    <row r="12907" spans="1:3" x14ac:dyDescent="0.25">
      <c r="A12907" t="s">
        <v>723</v>
      </c>
      <c r="B12907">
        <v>4915</v>
      </c>
      <c r="C12907">
        <v>1</v>
      </c>
    </row>
    <row r="12908" spans="1:3" x14ac:dyDescent="0.25">
      <c r="A12908" t="s">
        <v>724</v>
      </c>
      <c r="B12908">
        <v>4915</v>
      </c>
      <c r="C12908">
        <v>90</v>
      </c>
    </row>
    <row r="12909" spans="1:3" x14ac:dyDescent="0.25">
      <c r="A12909" t="s">
        <v>725</v>
      </c>
      <c r="B12909">
        <v>4915</v>
      </c>
      <c r="C12909">
        <v>0</v>
      </c>
    </row>
    <row r="12910" spans="1:3" x14ac:dyDescent="0.25">
      <c r="A12910" t="s">
        <v>726</v>
      </c>
      <c r="B12910">
        <v>4915</v>
      </c>
      <c r="C12910">
        <v>1</v>
      </c>
    </row>
    <row r="12911" spans="1:3" x14ac:dyDescent="0.25">
      <c r="A12911" t="s">
        <v>727</v>
      </c>
      <c r="B12911">
        <v>4915</v>
      </c>
      <c r="C12911">
        <v>408</v>
      </c>
    </row>
    <row r="12912" spans="1:3" x14ac:dyDescent="0.25">
      <c r="A12912" t="s">
        <v>563</v>
      </c>
      <c r="B12912">
        <v>4915</v>
      </c>
      <c r="C12912">
        <v>84</v>
      </c>
    </row>
    <row r="12913" spans="1:3" x14ac:dyDescent="0.25">
      <c r="A12913" t="s">
        <v>728</v>
      </c>
      <c r="B12913">
        <v>4915</v>
      </c>
      <c r="C12913">
        <v>0</v>
      </c>
    </row>
    <row r="12914" spans="1:3" x14ac:dyDescent="0.25">
      <c r="A12914" t="s">
        <v>272</v>
      </c>
      <c r="B12914">
        <v>4915</v>
      </c>
      <c r="C12914">
        <v>0</v>
      </c>
    </row>
    <row r="12915" spans="1:3" x14ac:dyDescent="0.25">
      <c r="A12915" t="s">
        <v>729</v>
      </c>
      <c r="B12915">
        <v>4915</v>
      </c>
      <c r="C12915">
        <v>4915</v>
      </c>
    </row>
    <row r="12916" spans="1:3" x14ac:dyDescent="0.25">
      <c r="A12916" t="s">
        <v>730</v>
      </c>
      <c r="B12916">
        <v>4915</v>
      </c>
      <c r="C12916">
        <v>0</v>
      </c>
    </row>
    <row r="12917" spans="1:3" x14ac:dyDescent="0.25">
      <c r="A12917" t="s">
        <v>723</v>
      </c>
      <c r="B12917">
        <v>4920</v>
      </c>
      <c r="C12917">
        <v>3</v>
      </c>
    </row>
    <row r="12918" spans="1:3" x14ac:dyDescent="0.25">
      <c r="A12918" t="s">
        <v>724</v>
      </c>
      <c r="B12918">
        <v>4920</v>
      </c>
      <c r="C12918">
        <v>105</v>
      </c>
    </row>
    <row r="12919" spans="1:3" x14ac:dyDescent="0.25">
      <c r="A12919" t="s">
        <v>725</v>
      </c>
      <c r="B12919">
        <v>4920</v>
      </c>
      <c r="C12919">
        <v>0</v>
      </c>
    </row>
    <row r="12920" spans="1:3" x14ac:dyDescent="0.25">
      <c r="A12920" t="s">
        <v>726</v>
      </c>
      <c r="B12920">
        <v>4920</v>
      </c>
      <c r="C12920">
        <v>0</v>
      </c>
    </row>
    <row r="12921" spans="1:3" x14ac:dyDescent="0.25">
      <c r="A12921" t="s">
        <v>727</v>
      </c>
      <c r="B12921">
        <v>4920</v>
      </c>
      <c r="C12921">
        <v>206</v>
      </c>
    </row>
    <row r="12922" spans="1:3" x14ac:dyDescent="0.25">
      <c r="A12922" t="s">
        <v>563</v>
      </c>
      <c r="B12922">
        <v>4920</v>
      </c>
      <c r="C12922">
        <v>58</v>
      </c>
    </row>
    <row r="12923" spans="1:3" x14ac:dyDescent="0.25">
      <c r="A12923" t="s">
        <v>728</v>
      </c>
      <c r="B12923">
        <v>4920</v>
      </c>
      <c r="C12923">
        <v>0</v>
      </c>
    </row>
    <row r="12924" spans="1:3" x14ac:dyDescent="0.25">
      <c r="A12924" t="s">
        <v>272</v>
      </c>
      <c r="B12924">
        <v>4920</v>
      </c>
      <c r="C12924">
        <v>0</v>
      </c>
    </row>
    <row r="12925" spans="1:3" x14ac:dyDescent="0.25">
      <c r="A12925" t="s">
        <v>729</v>
      </c>
      <c r="B12925">
        <v>4920</v>
      </c>
      <c r="C12925">
        <v>4920</v>
      </c>
    </row>
    <row r="12926" spans="1:3" x14ac:dyDescent="0.25">
      <c r="A12926" t="s">
        <v>730</v>
      </c>
      <c r="B12926">
        <v>4920</v>
      </c>
      <c r="C12926">
        <v>0</v>
      </c>
    </row>
    <row r="12927" spans="1:3" x14ac:dyDescent="0.25">
      <c r="A12927" t="s">
        <v>723</v>
      </c>
      <c r="B12927">
        <v>4924</v>
      </c>
      <c r="C12927">
        <v>3</v>
      </c>
    </row>
    <row r="12928" spans="1:3" x14ac:dyDescent="0.25">
      <c r="A12928" t="s">
        <v>724</v>
      </c>
      <c r="B12928">
        <v>4924</v>
      </c>
      <c r="C12928">
        <v>135</v>
      </c>
    </row>
    <row r="12929" spans="1:3" x14ac:dyDescent="0.25">
      <c r="A12929" t="s">
        <v>725</v>
      </c>
      <c r="B12929">
        <v>4924</v>
      </c>
      <c r="C12929">
        <v>0</v>
      </c>
    </row>
    <row r="12930" spans="1:3" x14ac:dyDescent="0.25">
      <c r="A12930" t="s">
        <v>726</v>
      </c>
      <c r="B12930">
        <v>4924</v>
      </c>
      <c r="C12930">
        <v>1</v>
      </c>
    </row>
    <row r="12931" spans="1:3" x14ac:dyDescent="0.25">
      <c r="A12931" t="s">
        <v>727</v>
      </c>
      <c r="B12931">
        <v>4924</v>
      </c>
      <c r="C12931">
        <v>206</v>
      </c>
    </row>
    <row r="12932" spans="1:3" x14ac:dyDescent="0.25">
      <c r="A12932" t="s">
        <v>563</v>
      </c>
      <c r="B12932">
        <v>4924</v>
      </c>
      <c r="C12932">
        <v>80</v>
      </c>
    </row>
    <row r="12933" spans="1:3" x14ac:dyDescent="0.25">
      <c r="A12933" t="s">
        <v>728</v>
      </c>
      <c r="B12933">
        <v>4924</v>
      </c>
      <c r="C12933">
        <v>0</v>
      </c>
    </row>
    <row r="12934" spans="1:3" x14ac:dyDescent="0.25">
      <c r="A12934" t="s">
        <v>272</v>
      </c>
      <c r="B12934">
        <v>4924</v>
      </c>
      <c r="C12934">
        <v>0</v>
      </c>
    </row>
    <row r="12935" spans="1:3" x14ac:dyDescent="0.25">
      <c r="A12935" t="s">
        <v>729</v>
      </c>
      <c r="B12935">
        <v>4924</v>
      </c>
      <c r="C12935">
        <v>4924</v>
      </c>
    </row>
    <row r="12936" spans="1:3" x14ac:dyDescent="0.25">
      <c r="A12936" t="s">
        <v>730</v>
      </c>
      <c r="B12936">
        <v>4924</v>
      </c>
      <c r="C12936">
        <v>0</v>
      </c>
    </row>
    <row r="12937" spans="1:3" x14ac:dyDescent="0.25">
      <c r="A12937" t="s">
        <v>723</v>
      </c>
      <c r="B12937">
        <v>4936</v>
      </c>
      <c r="C12937">
        <v>1</v>
      </c>
    </row>
    <row r="12938" spans="1:3" x14ac:dyDescent="0.25">
      <c r="A12938" t="s">
        <v>724</v>
      </c>
      <c r="B12938">
        <v>4936</v>
      </c>
      <c r="C12938">
        <v>90</v>
      </c>
    </row>
    <row r="12939" spans="1:3" x14ac:dyDescent="0.25">
      <c r="A12939" t="s">
        <v>725</v>
      </c>
      <c r="B12939">
        <v>4936</v>
      </c>
      <c r="C12939">
        <v>0</v>
      </c>
    </row>
    <row r="12940" spans="1:3" x14ac:dyDescent="0.25">
      <c r="A12940" t="s">
        <v>726</v>
      </c>
      <c r="B12940">
        <v>4936</v>
      </c>
      <c r="C12940">
        <v>1</v>
      </c>
    </row>
    <row r="12941" spans="1:3" x14ac:dyDescent="0.25">
      <c r="A12941" t="s">
        <v>727</v>
      </c>
      <c r="B12941">
        <v>4936</v>
      </c>
      <c r="C12941">
        <v>2</v>
      </c>
    </row>
    <row r="12942" spans="1:3" x14ac:dyDescent="0.25">
      <c r="A12942" t="s">
        <v>563</v>
      </c>
      <c r="B12942">
        <v>4936</v>
      </c>
      <c r="C12942">
        <v>23</v>
      </c>
    </row>
    <row r="12943" spans="1:3" x14ac:dyDescent="0.25">
      <c r="A12943" t="s">
        <v>728</v>
      </c>
      <c r="B12943">
        <v>4936</v>
      </c>
      <c r="C12943">
        <v>0</v>
      </c>
    </row>
    <row r="12944" spans="1:3" x14ac:dyDescent="0.25">
      <c r="A12944" t="s">
        <v>272</v>
      </c>
      <c r="B12944">
        <v>4936</v>
      </c>
      <c r="C12944">
        <v>0</v>
      </c>
    </row>
    <row r="12945" spans="1:3" x14ac:dyDescent="0.25">
      <c r="A12945" t="s">
        <v>729</v>
      </c>
      <c r="B12945">
        <v>4936</v>
      </c>
      <c r="C12945">
        <v>4936</v>
      </c>
    </row>
    <row r="12946" spans="1:3" x14ac:dyDescent="0.25">
      <c r="A12946" t="s">
        <v>730</v>
      </c>
      <c r="B12946">
        <v>4936</v>
      </c>
      <c r="C12946">
        <v>0</v>
      </c>
    </row>
    <row r="12947" spans="1:3" x14ac:dyDescent="0.25">
      <c r="A12947" t="s">
        <v>723</v>
      </c>
      <c r="B12947">
        <v>5000</v>
      </c>
      <c r="C12947">
        <v>2</v>
      </c>
    </row>
    <row r="12948" spans="1:3" x14ac:dyDescent="0.25">
      <c r="A12948" t="s">
        <v>724</v>
      </c>
      <c r="B12948">
        <v>5000</v>
      </c>
      <c r="C12948">
        <v>90</v>
      </c>
    </row>
    <row r="12949" spans="1:3" x14ac:dyDescent="0.25">
      <c r="A12949" t="s">
        <v>725</v>
      </c>
      <c r="B12949">
        <v>5000</v>
      </c>
      <c r="C12949">
        <v>0</v>
      </c>
    </row>
    <row r="12950" spans="1:3" x14ac:dyDescent="0.25">
      <c r="A12950" t="s">
        <v>726</v>
      </c>
      <c r="B12950">
        <v>5000</v>
      </c>
      <c r="C12950">
        <v>1</v>
      </c>
    </row>
    <row r="12951" spans="1:3" x14ac:dyDescent="0.25">
      <c r="A12951" t="s">
        <v>727</v>
      </c>
      <c r="B12951">
        <v>5000</v>
      </c>
      <c r="C12951">
        <v>6</v>
      </c>
    </row>
    <row r="12952" spans="1:3" x14ac:dyDescent="0.25">
      <c r="A12952" t="s">
        <v>563</v>
      </c>
      <c r="B12952">
        <v>5000</v>
      </c>
      <c r="C12952">
        <v>44.2</v>
      </c>
    </row>
    <row r="12953" spans="1:3" x14ac:dyDescent="0.25">
      <c r="A12953" t="s">
        <v>728</v>
      </c>
      <c r="B12953">
        <v>5000</v>
      </c>
      <c r="C12953">
        <v>0</v>
      </c>
    </row>
    <row r="12954" spans="1:3" x14ac:dyDescent="0.25">
      <c r="A12954" t="s">
        <v>272</v>
      </c>
      <c r="B12954">
        <v>5000</v>
      </c>
      <c r="C12954">
        <v>0</v>
      </c>
    </row>
    <row r="12955" spans="1:3" x14ac:dyDescent="0.25">
      <c r="A12955" t="s">
        <v>729</v>
      </c>
      <c r="B12955">
        <v>5000</v>
      </c>
      <c r="C12955">
        <v>5000</v>
      </c>
    </row>
    <row r="12956" spans="1:3" x14ac:dyDescent="0.25">
      <c r="A12956" t="s">
        <v>730</v>
      </c>
      <c r="B12956">
        <v>5000</v>
      </c>
      <c r="C12956">
        <v>0</v>
      </c>
    </row>
    <row r="12957" spans="1:3" x14ac:dyDescent="0.25">
      <c r="A12957" t="s">
        <v>723</v>
      </c>
      <c r="B12957">
        <v>5012</v>
      </c>
      <c r="C12957">
        <v>1</v>
      </c>
    </row>
    <row r="12958" spans="1:3" x14ac:dyDescent="0.25">
      <c r="A12958" t="s">
        <v>724</v>
      </c>
      <c r="B12958">
        <v>5012</v>
      </c>
      <c r="C12958">
        <v>90</v>
      </c>
    </row>
    <row r="12959" spans="1:3" x14ac:dyDescent="0.25">
      <c r="A12959" t="s">
        <v>725</v>
      </c>
      <c r="B12959">
        <v>5012</v>
      </c>
      <c r="C12959">
        <v>0</v>
      </c>
    </row>
    <row r="12960" spans="1:3" x14ac:dyDescent="0.25">
      <c r="A12960" t="s">
        <v>726</v>
      </c>
      <c r="B12960">
        <v>5012</v>
      </c>
      <c r="C12960">
        <v>1</v>
      </c>
    </row>
    <row r="12961" spans="1:3" x14ac:dyDescent="0.25">
      <c r="A12961" t="s">
        <v>727</v>
      </c>
      <c r="B12961">
        <v>5012</v>
      </c>
      <c r="C12961">
        <v>206</v>
      </c>
    </row>
    <row r="12962" spans="1:3" x14ac:dyDescent="0.25">
      <c r="A12962" t="s">
        <v>563</v>
      </c>
      <c r="B12962">
        <v>5012</v>
      </c>
      <c r="C12962">
        <v>55</v>
      </c>
    </row>
    <row r="12963" spans="1:3" x14ac:dyDescent="0.25">
      <c r="A12963" t="s">
        <v>728</v>
      </c>
      <c r="B12963">
        <v>5012</v>
      </c>
      <c r="C12963">
        <v>0</v>
      </c>
    </row>
    <row r="12964" spans="1:3" x14ac:dyDescent="0.25">
      <c r="A12964" t="s">
        <v>272</v>
      </c>
      <c r="B12964">
        <v>5012</v>
      </c>
      <c r="C12964">
        <v>0</v>
      </c>
    </row>
    <row r="12965" spans="1:3" x14ac:dyDescent="0.25">
      <c r="A12965" t="s">
        <v>729</v>
      </c>
      <c r="B12965">
        <v>5012</v>
      </c>
      <c r="C12965">
        <v>5012</v>
      </c>
    </row>
    <row r="12966" spans="1:3" x14ac:dyDescent="0.25">
      <c r="A12966" t="s">
        <v>730</v>
      </c>
      <c r="B12966">
        <v>5012</v>
      </c>
      <c r="C12966">
        <v>0</v>
      </c>
    </row>
    <row r="12967" spans="1:3" x14ac:dyDescent="0.25">
      <c r="A12967" t="s">
        <v>723</v>
      </c>
      <c r="B12967">
        <v>5020</v>
      </c>
      <c r="C12967">
        <v>1</v>
      </c>
    </row>
    <row r="12968" spans="1:3" x14ac:dyDescent="0.25">
      <c r="A12968" t="s">
        <v>724</v>
      </c>
      <c r="B12968">
        <v>5020</v>
      </c>
      <c r="C12968">
        <v>155.5</v>
      </c>
    </row>
    <row r="12969" spans="1:3" x14ac:dyDescent="0.25">
      <c r="A12969" t="s">
        <v>725</v>
      </c>
      <c r="B12969">
        <v>5020</v>
      </c>
      <c r="C12969">
        <v>0</v>
      </c>
    </row>
    <row r="12970" spans="1:3" x14ac:dyDescent="0.25">
      <c r="A12970" t="s">
        <v>726</v>
      </c>
      <c r="B12970">
        <v>5020</v>
      </c>
      <c r="C12970">
        <v>1</v>
      </c>
    </row>
    <row r="12971" spans="1:3" x14ac:dyDescent="0.25">
      <c r="A12971" t="s">
        <v>727</v>
      </c>
      <c r="B12971">
        <v>5020</v>
      </c>
      <c r="C12971">
        <v>6</v>
      </c>
    </row>
    <row r="12972" spans="1:3" x14ac:dyDescent="0.25">
      <c r="A12972" t="s">
        <v>563</v>
      </c>
      <c r="B12972">
        <v>5020</v>
      </c>
      <c r="C12972">
        <v>51.4</v>
      </c>
    </row>
    <row r="12973" spans="1:3" x14ac:dyDescent="0.25">
      <c r="A12973" t="s">
        <v>728</v>
      </c>
      <c r="B12973">
        <v>5020</v>
      </c>
      <c r="C12973">
        <v>0</v>
      </c>
    </row>
    <row r="12974" spans="1:3" x14ac:dyDescent="0.25">
      <c r="A12974" t="s">
        <v>272</v>
      </c>
      <c r="B12974">
        <v>5020</v>
      </c>
      <c r="C12974">
        <v>0</v>
      </c>
    </row>
    <row r="12975" spans="1:3" x14ac:dyDescent="0.25">
      <c r="A12975" t="s">
        <v>729</v>
      </c>
      <c r="B12975">
        <v>5020</v>
      </c>
      <c r="C12975">
        <v>5020</v>
      </c>
    </row>
    <row r="12976" spans="1:3" x14ac:dyDescent="0.25">
      <c r="A12976" t="s">
        <v>730</v>
      </c>
      <c r="B12976">
        <v>5020</v>
      </c>
      <c r="C12976">
        <v>5021</v>
      </c>
    </row>
    <row r="12977" spans="1:3" x14ac:dyDescent="0.25">
      <c r="A12977" t="s">
        <v>743</v>
      </c>
      <c r="B12977">
        <v>5020</v>
      </c>
      <c r="C12977">
        <v>0</v>
      </c>
    </row>
    <row r="12978" spans="1:3" x14ac:dyDescent="0.25">
      <c r="A12978" t="s">
        <v>723</v>
      </c>
      <c r="B12978">
        <v>5024</v>
      </c>
      <c r="C12978">
        <v>2</v>
      </c>
    </row>
    <row r="12979" spans="1:3" x14ac:dyDescent="0.25">
      <c r="A12979" t="s">
        <v>724</v>
      </c>
      <c r="B12979">
        <v>5024</v>
      </c>
      <c r="C12979">
        <v>90</v>
      </c>
    </row>
    <row r="12980" spans="1:3" x14ac:dyDescent="0.25">
      <c r="A12980" t="s">
        <v>725</v>
      </c>
      <c r="B12980">
        <v>5024</v>
      </c>
      <c r="C12980">
        <v>0</v>
      </c>
    </row>
    <row r="12981" spans="1:3" x14ac:dyDescent="0.25">
      <c r="A12981" t="s">
        <v>726</v>
      </c>
      <c r="B12981">
        <v>5024</v>
      </c>
      <c r="C12981">
        <v>1</v>
      </c>
    </row>
    <row r="12982" spans="1:3" x14ac:dyDescent="0.25">
      <c r="A12982" t="s">
        <v>727</v>
      </c>
      <c r="B12982">
        <v>5024</v>
      </c>
      <c r="C12982">
        <v>0</v>
      </c>
    </row>
    <row r="12983" spans="1:3" x14ac:dyDescent="0.25">
      <c r="A12983" t="s">
        <v>563</v>
      </c>
      <c r="B12983">
        <v>5024</v>
      </c>
      <c r="C12983">
        <v>33.5</v>
      </c>
    </row>
    <row r="12984" spans="1:3" x14ac:dyDescent="0.25">
      <c r="A12984" t="s">
        <v>728</v>
      </c>
      <c r="B12984">
        <v>5024</v>
      </c>
      <c r="C12984">
        <v>0</v>
      </c>
    </row>
    <row r="12985" spans="1:3" x14ac:dyDescent="0.25">
      <c r="A12985" t="s">
        <v>272</v>
      </c>
      <c r="B12985">
        <v>5024</v>
      </c>
      <c r="C12985">
        <v>0</v>
      </c>
    </row>
    <row r="12986" spans="1:3" x14ac:dyDescent="0.25">
      <c r="A12986" t="s">
        <v>729</v>
      </c>
      <c r="B12986">
        <v>5024</v>
      </c>
      <c r="C12986">
        <v>5024</v>
      </c>
    </row>
    <row r="12987" spans="1:3" x14ac:dyDescent="0.25">
      <c r="A12987" t="s">
        <v>730</v>
      </c>
      <c r="B12987">
        <v>5024</v>
      </c>
      <c r="C12987">
        <v>0</v>
      </c>
    </row>
    <row r="12988" spans="1:3" x14ac:dyDescent="0.25">
      <c r="A12988" t="s">
        <v>723</v>
      </c>
      <c r="B12988">
        <v>5025</v>
      </c>
      <c r="C12988">
        <v>1</v>
      </c>
    </row>
    <row r="12989" spans="1:3" x14ac:dyDescent="0.25">
      <c r="A12989" t="s">
        <v>724</v>
      </c>
      <c r="B12989">
        <v>5025</v>
      </c>
      <c r="C12989">
        <v>90</v>
      </c>
    </row>
    <row r="12990" spans="1:3" x14ac:dyDescent="0.25">
      <c r="A12990" t="s">
        <v>725</v>
      </c>
      <c r="B12990">
        <v>5025</v>
      </c>
      <c r="C12990">
        <v>0</v>
      </c>
    </row>
    <row r="12991" spans="1:3" x14ac:dyDescent="0.25">
      <c r="A12991" t="s">
        <v>726</v>
      </c>
      <c r="B12991">
        <v>5025</v>
      </c>
      <c r="C12991">
        <v>1</v>
      </c>
    </row>
    <row r="12992" spans="1:3" x14ac:dyDescent="0.25">
      <c r="A12992" t="s">
        <v>727</v>
      </c>
      <c r="B12992">
        <v>5025</v>
      </c>
      <c r="C12992">
        <v>206</v>
      </c>
    </row>
    <row r="12993" spans="1:3" x14ac:dyDescent="0.25">
      <c r="A12993" t="s">
        <v>563</v>
      </c>
      <c r="B12993">
        <v>5025</v>
      </c>
      <c r="C12993">
        <v>31</v>
      </c>
    </row>
    <row r="12994" spans="1:3" x14ac:dyDescent="0.25">
      <c r="A12994" t="s">
        <v>728</v>
      </c>
      <c r="B12994">
        <v>5025</v>
      </c>
      <c r="C12994">
        <v>0</v>
      </c>
    </row>
    <row r="12995" spans="1:3" x14ac:dyDescent="0.25">
      <c r="A12995" t="s">
        <v>272</v>
      </c>
      <c r="B12995">
        <v>5025</v>
      </c>
      <c r="C12995">
        <v>0</v>
      </c>
    </row>
    <row r="12996" spans="1:3" x14ac:dyDescent="0.25">
      <c r="A12996" t="s">
        <v>729</v>
      </c>
      <c r="B12996">
        <v>5025</v>
      </c>
      <c r="C12996">
        <v>5025</v>
      </c>
    </row>
    <row r="12997" spans="1:3" x14ac:dyDescent="0.25">
      <c r="A12997" t="s">
        <v>730</v>
      </c>
      <c r="B12997">
        <v>5025</v>
      </c>
      <c r="C12997">
        <v>0</v>
      </c>
    </row>
    <row r="12998" spans="1:3" x14ac:dyDescent="0.25">
      <c r="A12998" t="s">
        <v>723</v>
      </c>
      <c r="B12998">
        <v>5050</v>
      </c>
      <c r="C12998">
        <v>2</v>
      </c>
    </row>
    <row r="12999" spans="1:3" x14ac:dyDescent="0.25">
      <c r="A12999" t="s">
        <v>724</v>
      </c>
      <c r="B12999">
        <v>5050</v>
      </c>
      <c r="C12999">
        <v>90</v>
      </c>
    </row>
    <row r="13000" spans="1:3" x14ac:dyDescent="0.25">
      <c r="A13000" t="s">
        <v>725</v>
      </c>
      <c r="B13000">
        <v>5050</v>
      </c>
      <c r="C13000">
        <v>0</v>
      </c>
    </row>
    <row r="13001" spans="1:3" x14ac:dyDescent="0.25">
      <c r="A13001" t="s">
        <v>726</v>
      </c>
      <c r="B13001">
        <v>5050</v>
      </c>
      <c r="C13001">
        <v>1</v>
      </c>
    </row>
    <row r="13002" spans="1:3" x14ac:dyDescent="0.25">
      <c r="A13002" t="s">
        <v>727</v>
      </c>
      <c r="B13002">
        <v>5050</v>
      </c>
      <c r="C13002">
        <v>2</v>
      </c>
    </row>
    <row r="13003" spans="1:3" x14ac:dyDescent="0.25">
      <c r="A13003" t="s">
        <v>563</v>
      </c>
      <c r="B13003">
        <v>5050</v>
      </c>
      <c r="C13003">
        <v>57</v>
      </c>
    </row>
    <row r="13004" spans="1:3" x14ac:dyDescent="0.25">
      <c r="A13004" t="s">
        <v>728</v>
      </c>
      <c r="B13004">
        <v>5050</v>
      </c>
      <c r="C13004">
        <v>0</v>
      </c>
    </row>
    <row r="13005" spans="1:3" x14ac:dyDescent="0.25">
      <c r="A13005" t="s">
        <v>272</v>
      </c>
      <c r="B13005">
        <v>5050</v>
      </c>
      <c r="C13005">
        <v>0</v>
      </c>
    </row>
    <row r="13006" spans="1:3" x14ac:dyDescent="0.25">
      <c r="A13006" t="s">
        <v>729</v>
      </c>
      <c r="B13006">
        <v>5050</v>
      </c>
      <c r="C13006">
        <v>5050</v>
      </c>
    </row>
    <row r="13007" spans="1:3" x14ac:dyDescent="0.25">
      <c r="A13007" t="s">
        <v>730</v>
      </c>
      <c r="B13007">
        <v>5050</v>
      </c>
      <c r="C13007">
        <v>0</v>
      </c>
    </row>
    <row r="13008" spans="1:3" x14ac:dyDescent="0.25">
      <c r="A13008" t="s">
        <v>723</v>
      </c>
      <c r="B13008">
        <v>5060</v>
      </c>
      <c r="C13008">
        <v>1</v>
      </c>
    </row>
    <row r="13009" spans="1:3" x14ac:dyDescent="0.25">
      <c r="A13009" t="s">
        <v>724</v>
      </c>
      <c r="B13009">
        <v>5060</v>
      </c>
      <c r="C13009">
        <v>100</v>
      </c>
    </row>
    <row r="13010" spans="1:3" x14ac:dyDescent="0.25">
      <c r="A13010" t="s">
        <v>725</v>
      </c>
      <c r="B13010">
        <v>5060</v>
      </c>
      <c r="C13010">
        <v>0</v>
      </c>
    </row>
    <row r="13011" spans="1:3" x14ac:dyDescent="0.25">
      <c r="A13011" t="s">
        <v>726</v>
      </c>
      <c r="B13011">
        <v>5060</v>
      </c>
      <c r="C13011">
        <v>1</v>
      </c>
    </row>
    <row r="13012" spans="1:3" x14ac:dyDescent="0.25">
      <c r="A13012" t="s">
        <v>727</v>
      </c>
      <c r="B13012">
        <v>5060</v>
      </c>
      <c r="C13012">
        <v>206</v>
      </c>
    </row>
    <row r="13013" spans="1:3" x14ac:dyDescent="0.25">
      <c r="A13013" t="s">
        <v>563</v>
      </c>
      <c r="B13013">
        <v>5060</v>
      </c>
      <c r="C13013">
        <v>43.8</v>
      </c>
    </row>
    <row r="13014" spans="1:3" x14ac:dyDescent="0.25">
      <c r="A13014" t="s">
        <v>728</v>
      </c>
      <c r="B13014">
        <v>5060</v>
      </c>
      <c r="C13014">
        <v>0</v>
      </c>
    </row>
    <row r="13015" spans="1:3" x14ac:dyDescent="0.25">
      <c r="A13015" t="s">
        <v>272</v>
      </c>
      <c r="B13015">
        <v>5060</v>
      </c>
      <c r="C13015">
        <v>0</v>
      </c>
    </row>
    <row r="13016" spans="1:3" x14ac:dyDescent="0.25">
      <c r="A13016" t="s">
        <v>729</v>
      </c>
      <c r="B13016">
        <v>5060</v>
      </c>
      <c r="C13016">
        <v>5060</v>
      </c>
    </row>
    <row r="13017" spans="1:3" x14ac:dyDescent="0.25">
      <c r="A13017" t="s">
        <v>730</v>
      </c>
      <c r="B13017">
        <v>5060</v>
      </c>
      <c r="C13017">
        <v>0</v>
      </c>
    </row>
    <row r="13018" spans="1:3" x14ac:dyDescent="0.25">
      <c r="A13018" t="s">
        <v>723</v>
      </c>
      <c r="B13018">
        <v>5063</v>
      </c>
      <c r="C13018">
        <v>2</v>
      </c>
    </row>
    <row r="13019" spans="1:3" x14ac:dyDescent="0.25">
      <c r="A13019" t="s">
        <v>724</v>
      </c>
      <c r="B13019">
        <v>5063</v>
      </c>
      <c r="C13019">
        <v>90</v>
      </c>
    </row>
    <row r="13020" spans="1:3" x14ac:dyDescent="0.25">
      <c r="A13020" t="s">
        <v>725</v>
      </c>
      <c r="B13020">
        <v>5063</v>
      </c>
      <c r="C13020">
        <v>0</v>
      </c>
    </row>
    <row r="13021" spans="1:3" x14ac:dyDescent="0.25">
      <c r="A13021" t="s">
        <v>726</v>
      </c>
      <c r="B13021">
        <v>5063</v>
      </c>
      <c r="C13021">
        <v>1</v>
      </c>
    </row>
    <row r="13022" spans="1:3" x14ac:dyDescent="0.25">
      <c r="A13022" t="s">
        <v>727</v>
      </c>
      <c r="B13022">
        <v>5063</v>
      </c>
      <c r="C13022">
        <v>6</v>
      </c>
    </row>
    <row r="13023" spans="1:3" x14ac:dyDescent="0.25">
      <c r="A13023" t="s">
        <v>563</v>
      </c>
      <c r="B13023">
        <v>5063</v>
      </c>
      <c r="C13023">
        <v>32</v>
      </c>
    </row>
    <row r="13024" spans="1:3" x14ac:dyDescent="0.25">
      <c r="A13024" t="s">
        <v>728</v>
      </c>
      <c r="B13024">
        <v>5063</v>
      </c>
      <c r="C13024">
        <v>0</v>
      </c>
    </row>
    <row r="13025" spans="1:3" x14ac:dyDescent="0.25">
      <c r="A13025" t="s">
        <v>272</v>
      </c>
      <c r="B13025">
        <v>5063</v>
      </c>
      <c r="C13025">
        <v>0</v>
      </c>
    </row>
    <row r="13026" spans="1:3" x14ac:dyDescent="0.25">
      <c r="A13026" t="s">
        <v>729</v>
      </c>
      <c r="B13026">
        <v>5063</v>
      </c>
      <c r="C13026">
        <v>5063</v>
      </c>
    </row>
    <row r="13027" spans="1:3" x14ac:dyDescent="0.25">
      <c r="A13027" t="s">
        <v>730</v>
      </c>
      <c r="B13027">
        <v>5063</v>
      </c>
      <c r="C13027">
        <v>0</v>
      </c>
    </row>
    <row r="13028" spans="1:3" x14ac:dyDescent="0.25">
      <c r="A13028" t="s">
        <v>723</v>
      </c>
      <c r="B13028">
        <v>5068</v>
      </c>
      <c r="C13028">
        <v>0</v>
      </c>
    </row>
    <row r="13029" spans="1:3" x14ac:dyDescent="0.25">
      <c r="A13029" t="s">
        <v>724</v>
      </c>
      <c r="B13029">
        <v>5068</v>
      </c>
      <c r="C13029">
        <v>60</v>
      </c>
    </row>
    <row r="13030" spans="1:3" x14ac:dyDescent="0.25">
      <c r="A13030" t="s">
        <v>725</v>
      </c>
      <c r="B13030">
        <v>5068</v>
      </c>
      <c r="C13030">
        <v>0</v>
      </c>
    </row>
    <row r="13031" spans="1:3" x14ac:dyDescent="0.25">
      <c r="A13031" t="s">
        <v>726</v>
      </c>
      <c r="B13031">
        <v>5068</v>
      </c>
      <c r="C13031">
        <v>1</v>
      </c>
    </row>
    <row r="13032" spans="1:3" x14ac:dyDescent="0.25">
      <c r="A13032" t="s">
        <v>727</v>
      </c>
      <c r="B13032">
        <v>5068</v>
      </c>
      <c r="C13032">
        <v>408</v>
      </c>
    </row>
    <row r="13033" spans="1:3" x14ac:dyDescent="0.25">
      <c r="A13033" t="s">
        <v>563</v>
      </c>
      <c r="B13033">
        <v>5068</v>
      </c>
      <c r="C13033">
        <v>0</v>
      </c>
    </row>
    <row r="13034" spans="1:3" x14ac:dyDescent="0.25">
      <c r="A13034" t="s">
        <v>728</v>
      </c>
      <c r="B13034">
        <v>5068</v>
      </c>
      <c r="C13034">
        <v>0</v>
      </c>
    </row>
    <row r="13035" spans="1:3" x14ac:dyDescent="0.25">
      <c r="A13035" t="s">
        <v>272</v>
      </c>
      <c r="B13035">
        <v>5068</v>
      </c>
      <c r="C13035">
        <v>0</v>
      </c>
    </row>
    <row r="13036" spans="1:3" x14ac:dyDescent="0.25">
      <c r="A13036" t="s">
        <v>729</v>
      </c>
      <c r="B13036">
        <v>5068</v>
      </c>
      <c r="C13036">
        <v>5068</v>
      </c>
    </row>
    <row r="13037" spans="1:3" x14ac:dyDescent="0.25">
      <c r="A13037" t="s">
        <v>730</v>
      </c>
      <c r="B13037">
        <v>5068</v>
      </c>
      <c r="C13037">
        <v>0</v>
      </c>
    </row>
    <row r="13038" spans="1:3" x14ac:dyDescent="0.25">
      <c r="A13038" t="s">
        <v>723</v>
      </c>
      <c r="B13038">
        <v>5070</v>
      </c>
      <c r="C13038">
        <v>1</v>
      </c>
    </row>
    <row r="13039" spans="1:3" x14ac:dyDescent="0.25">
      <c r="A13039" t="s">
        <v>724</v>
      </c>
      <c r="B13039">
        <v>5070</v>
      </c>
      <c r="C13039">
        <v>90</v>
      </c>
    </row>
    <row r="13040" spans="1:3" x14ac:dyDescent="0.25">
      <c r="A13040" t="s">
        <v>725</v>
      </c>
      <c r="B13040">
        <v>5070</v>
      </c>
      <c r="C13040">
        <v>0</v>
      </c>
    </row>
    <row r="13041" spans="1:3" x14ac:dyDescent="0.25">
      <c r="A13041" t="s">
        <v>726</v>
      </c>
      <c r="B13041">
        <v>5070</v>
      </c>
      <c r="C13041">
        <v>1</v>
      </c>
    </row>
    <row r="13042" spans="1:3" x14ac:dyDescent="0.25">
      <c r="A13042" t="s">
        <v>727</v>
      </c>
      <c r="B13042">
        <v>5070</v>
      </c>
      <c r="C13042">
        <v>206</v>
      </c>
    </row>
    <row r="13043" spans="1:3" x14ac:dyDescent="0.25">
      <c r="A13043" t="s">
        <v>563</v>
      </c>
      <c r="B13043">
        <v>5070</v>
      </c>
      <c r="C13043">
        <v>48.9</v>
      </c>
    </row>
    <row r="13044" spans="1:3" x14ac:dyDescent="0.25">
      <c r="A13044" t="s">
        <v>728</v>
      </c>
      <c r="B13044">
        <v>5070</v>
      </c>
      <c r="C13044">
        <v>0</v>
      </c>
    </row>
    <row r="13045" spans="1:3" x14ac:dyDescent="0.25">
      <c r="A13045" t="s">
        <v>272</v>
      </c>
      <c r="B13045">
        <v>5070</v>
      </c>
      <c r="C13045">
        <v>0</v>
      </c>
    </row>
    <row r="13046" spans="1:3" x14ac:dyDescent="0.25">
      <c r="A13046" t="s">
        <v>729</v>
      </c>
      <c r="B13046">
        <v>5070</v>
      </c>
      <c r="C13046">
        <v>5070</v>
      </c>
    </row>
    <row r="13047" spans="1:3" x14ac:dyDescent="0.25">
      <c r="A13047" t="s">
        <v>730</v>
      </c>
      <c r="B13047">
        <v>5070</v>
      </c>
      <c r="C13047">
        <v>0</v>
      </c>
    </row>
    <row r="13048" spans="1:3" x14ac:dyDescent="0.25">
      <c r="A13048" t="s">
        <v>723</v>
      </c>
      <c r="B13048">
        <v>5073</v>
      </c>
      <c r="C13048">
        <v>0</v>
      </c>
    </row>
    <row r="13049" spans="1:3" x14ac:dyDescent="0.25">
      <c r="A13049" t="s">
        <v>724</v>
      </c>
      <c r="B13049">
        <v>5073</v>
      </c>
      <c r="C13049">
        <v>60</v>
      </c>
    </row>
    <row r="13050" spans="1:3" x14ac:dyDescent="0.25">
      <c r="A13050" t="s">
        <v>725</v>
      </c>
      <c r="B13050">
        <v>5073</v>
      </c>
      <c r="C13050">
        <v>0</v>
      </c>
    </row>
    <row r="13051" spans="1:3" x14ac:dyDescent="0.25">
      <c r="A13051" t="s">
        <v>726</v>
      </c>
      <c r="B13051">
        <v>5073</v>
      </c>
      <c r="C13051">
        <v>1</v>
      </c>
    </row>
    <row r="13052" spans="1:3" x14ac:dyDescent="0.25">
      <c r="A13052" t="s">
        <v>727</v>
      </c>
      <c r="B13052">
        <v>5073</v>
      </c>
      <c r="C13052">
        <v>206</v>
      </c>
    </row>
    <row r="13053" spans="1:3" x14ac:dyDescent="0.25">
      <c r="A13053" t="s">
        <v>563</v>
      </c>
      <c r="B13053">
        <v>5073</v>
      </c>
      <c r="C13053">
        <v>0</v>
      </c>
    </row>
    <row r="13054" spans="1:3" x14ac:dyDescent="0.25">
      <c r="A13054" t="s">
        <v>728</v>
      </c>
      <c r="B13054">
        <v>5073</v>
      </c>
      <c r="C13054">
        <v>0</v>
      </c>
    </row>
    <row r="13055" spans="1:3" x14ac:dyDescent="0.25">
      <c r="A13055" t="s">
        <v>272</v>
      </c>
      <c r="B13055">
        <v>5073</v>
      </c>
      <c r="C13055">
        <v>0</v>
      </c>
    </row>
    <row r="13056" spans="1:3" x14ac:dyDescent="0.25">
      <c r="A13056" t="s">
        <v>729</v>
      </c>
      <c r="B13056">
        <v>5073</v>
      </c>
      <c r="C13056">
        <v>5073</v>
      </c>
    </row>
    <row r="13057" spans="1:3" x14ac:dyDescent="0.25">
      <c r="A13057" t="s">
        <v>730</v>
      </c>
      <c r="B13057">
        <v>5073</v>
      </c>
      <c r="C13057">
        <v>0</v>
      </c>
    </row>
    <row r="13058" spans="1:3" x14ac:dyDescent="0.25">
      <c r="A13058" t="s">
        <v>723</v>
      </c>
      <c r="B13058">
        <v>5074</v>
      </c>
      <c r="C13058">
        <v>2</v>
      </c>
    </row>
    <row r="13059" spans="1:3" x14ac:dyDescent="0.25">
      <c r="A13059" t="s">
        <v>724</v>
      </c>
      <c r="B13059">
        <v>5074</v>
      </c>
      <c r="C13059">
        <v>120</v>
      </c>
    </row>
    <row r="13060" spans="1:3" x14ac:dyDescent="0.25">
      <c r="A13060" t="s">
        <v>725</v>
      </c>
      <c r="B13060">
        <v>5074</v>
      </c>
      <c r="C13060">
        <v>0</v>
      </c>
    </row>
    <row r="13061" spans="1:3" x14ac:dyDescent="0.25">
      <c r="A13061" t="s">
        <v>726</v>
      </c>
      <c r="B13061">
        <v>5074</v>
      </c>
      <c r="C13061">
        <v>1</v>
      </c>
    </row>
    <row r="13062" spans="1:3" x14ac:dyDescent="0.25">
      <c r="A13062" t="s">
        <v>727</v>
      </c>
      <c r="B13062">
        <v>5074</v>
      </c>
      <c r="C13062">
        <v>2</v>
      </c>
    </row>
    <row r="13063" spans="1:3" x14ac:dyDescent="0.25">
      <c r="A13063" t="s">
        <v>563</v>
      </c>
      <c r="B13063">
        <v>5074</v>
      </c>
      <c r="C13063">
        <v>26</v>
      </c>
    </row>
    <row r="13064" spans="1:3" x14ac:dyDescent="0.25">
      <c r="A13064" t="s">
        <v>728</v>
      </c>
      <c r="B13064">
        <v>5074</v>
      </c>
      <c r="C13064">
        <v>0</v>
      </c>
    </row>
    <row r="13065" spans="1:3" x14ac:dyDescent="0.25">
      <c r="A13065" t="s">
        <v>272</v>
      </c>
      <c r="B13065">
        <v>5074</v>
      </c>
      <c r="C13065">
        <v>0</v>
      </c>
    </row>
    <row r="13066" spans="1:3" x14ac:dyDescent="0.25">
      <c r="A13066" t="s">
        <v>729</v>
      </c>
      <c r="B13066">
        <v>5074</v>
      </c>
      <c r="C13066">
        <v>5074</v>
      </c>
    </row>
    <row r="13067" spans="1:3" x14ac:dyDescent="0.25">
      <c r="A13067" t="s">
        <v>730</v>
      </c>
      <c r="B13067">
        <v>5074</v>
      </c>
      <c r="C13067">
        <v>0</v>
      </c>
    </row>
    <row r="13068" spans="1:3" x14ac:dyDescent="0.25">
      <c r="A13068" t="s">
        <v>723</v>
      </c>
      <c r="B13068">
        <v>5081</v>
      </c>
      <c r="C13068">
        <v>0</v>
      </c>
    </row>
    <row r="13069" spans="1:3" x14ac:dyDescent="0.25">
      <c r="A13069" t="s">
        <v>724</v>
      </c>
      <c r="B13069">
        <v>5081</v>
      </c>
      <c r="C13069">
        <v>90</v>
      </c>
    </row>
    <row r="13070" spans="1:3" x14ac:dyDescent="0.25">
      <c r="A13070" t="s">
        <v>725</v>
      </c>
      <c r="B13070">
        <v>5081</v>
      </c>
      <c r="C13070">
        <v>0</v>
      </c>
    </row>
    <row r="13071" spans="1:3" x14ac:dyDescent="0.25">
      <c r="A13071" t="s">
        <v>726</v>
      </c>
      <c r="B13071">
        <v>5081</v>
      </c>
      <c r="C13071">
        <v>1</v>
      </c>
    </row>
    <row r="13072" spans="1:3" x14ac:dyDescent="0.25">
      <c r="A13072" t="s">
        <v>727</v>
      </c>
      <c r="B13072">
        <v>5081</v>
      </c>
      <c r="C13072">
        <v>6</v>
      </c>
    </row>
    <row r="13073" spans="1:3" x14ac:dyDescent="0.25">
      <c r="A13073" t="s">
        <v>563</v>
      </c>
      <c r="B13073">
        <v>5081</v>
      </c>
      <c r="C13073">
        <v>45</v>
      </c>
    </row>
    <row r="13074" spans="1:3" x14ac:dyDescent="0.25">
      <c r="A13074" t="s">
        <v>728</v>
      </c>
      <c r="B13074">
        <v>5081</v>
      </c>
      <c r="C13074">
        <v>0</v>
      </c>
    </row>
    <row r="13075" spans="1:3" x14ac:dyDescent="0.25">
      <c r="A13075" t="s">
        <v>272</v>
      </c>
      <c r="B13075">
        <v>5081</v>
      </c>
      <c r="C13075">
        <v>0</v>
      </c>
    </row>
    <row r="13076" spans="1:3" x14ac:dyDescent="0.25">
      <c r="A13076" t="s">
        <v>729</v>
      </c>
      <c r="B13076">
        <v>5081</v>
      </c>
      <c r="C13076">
        <v>5081</v>
      </c>
    </row>
    <row r="13077" spans="1:3" x14ac:dyDescent="0.25">
      <c r="A13077" t="s">
        <v>730</v>
      </c>
      <c r="B13077">
        <v>5081</v>
      </c>
      <c r="C13077">
        <v>0</v>
      </c>
    </row>
    <row r="13078" spans="1:3" x14ac:dyDescent="0.25">
      <c r="A13078" t="s">
        <v>723</v>
      </c>
      <c r="B13078">
        <v>5087</v>
      </c>
      <c r="C13078">
        <v>0</v>
      </c>
    </row>
    <row r="13079" spans="1:3" x14ac:dyDescent="0.25">
      <c r="A13079" t="s">
        <v>724</v>
      </c>
      <c r="B13079">
        <v>5087</v>
      </c>
      <c r="C13079">
        <v>90</v>
      </c>
    </row>
    <row r="13080" spans="1:3" x14ac:dyDescent="0.25">
      <c r="A13080" t="s">
        <v>725</v>
      </c>
      <c r="B13080">
        <v>5087</v>
      </c>
      <c r="C13080">
        <v>0</v>
      </c>
    </row>
    <row r="13081" spans="1:3" x14ac:dyDescent="0.25">
      <c r="A13081" t="s">
        <v>726</v>
      </c>
      <c r="B13081">
        <v>5087</v>
      </c>
      <c r="C13081">
        <v>1</v>
      </c>
    </row>
    <row r="13082" spans="1:3" x14ac:dyDescent="0.25">
      <c r="A13082" t="s">
        <v>727</v>
      </c>
      <c r="B13082">
        <v>5087</v>
      </c>
      <c r="C13082">
        <v>206</v>
      </c>
    </row>
    <row r="13083" spans="1:3" x14ac:dyDescent="0.25">
      <c r="A13083" t="s">
        <v>563</v>
      </c>
      <c r="B13083">
        <v>5087</v>
      </c>
      <c r="C13083">
        <v>10</v>
      </c>
    </row>
    <row r="13084" spans="1:3" x14ac:dyDescent="0.25">
      <c r="A13084" t="s">
        <v>728</v>
      </c>
      <c r="B13084">
        <v>5087</v>
      </c>
      <c r="C13084">
        <v>0</v>
      </c>
    </row>
    <row r="13085" spans="1:3" x14ac:dyDescent="0.25">
      <c r="A13085" t="s">
        <v>272</v>
      </c>
      <c r="B13085">
        <v>5087</v>
      </c>
      <c r="C13085">
        <v>0</v>
      </c>
    </row>
    <row r="13086" spans="1:3" x14ac:dyDescent="0.25">
      <c r="A13086" t="s">
        <v>729</v>
      </c>
      <c r="B13086">
        <v>5087</v>
      </c>
      <c r="C13086">
        <v>5087</v>
      </c>
    </row>
    <row r="13087" spans="1:3" x14ac:dyDescent="0.25">
      <c r="A13087" t="s">
        <v>730</v>
      </c>
      <c r="B13087">
        <v>5087</v>
      </c>
      <c r="C13087">
        <v>0</v>
      </c>
    </row>
    <row r="13088" spans="1:3" x14ac:dyDescent="0.25">
      <c r="A13088" t="s">
        <v>723</v>
      </c>
      <c r="B13088">
        <v>5100</v>
      </c>
      <c r="C13088">
        <v>3</v>
      </c>
    </row>
    <row r="13089" spans="1:3" x14ac:dyDescent="0.25">
      <c r="A13089" t="s">
        <v>724</v>
      </c>
      <c r="B13089">
        <v>5100</v>
      </c>
      <c r="C13089">
        <v>120</v>
      </c>
    </row>
    <row r="13090" spans="1:3" x14ac:dyDescent="0.25">
      <c r="A13090" t="s">
        <v>725</v>
      </c>
      <c r="B13090">
        <v>5100</v>
      </c>
      <c r="C13090">
        <v>0</v>
      </c>
    </row>
    <row r="13091" spans="1:3" x14ac:dyDescent="0.25">
      <c r="A13091" t="s">
        <v>726</v>
      </c>
      <c r="B13091">
        <v>5100</v>
      </c>
      <c r="C13091">
        <v>1</v>
      </c>
    </row>
    <row r="13092" spans="1:3" x14ac:dyDescent="0.25">
      <c r="A13092" t="s">
        <v>727</v>
      </c>
      <c r="B13092">
        <v>5100</v>
      </c>
      <c r="C13092">
        <v>206</v>
      </c>
    </row>
    <row r="13093" spans="1:3" x14ac:dyDescent="0.25">
      <c r="A13093" t="s">
        <v>563</v>
      </c>
      <c r="B13093">
        <v>5100</v>
      </c>
      <c r="C13093">
        <v>20</v>
      </c>
    </row>
    <row r="13094" spans="1:3" x14ac:dyDescent="0.25">
      <c r="A13094" t="s">
        <v>728</v>
      </c>
      <c r="B13094">
        <v>5100</v>
      </c>
      <c r="C13094">
        <v>0</v>
      </c>
    </row>
    <row r="13095" spans="1:3" x14ac:dyDescent="0.25">
      <c r="A13095" t="s">
        <v>272</v>
      </c>
      <c r="B13095">
        <v>5100</v>
      </c>
      <c r="C13095">
        <v>0</v>
      </c>
    </row>
    <row r="13096" spans="1:3" x14ac:dyDescent="0.25">
      <c r="A13096" t="s">
        <v>729</v>
      </c>
      <c r="B13096">
        <v>5100</v>
      </c>
      <c r="C13096">
        <v>5100</v>
      </c>
    </row>
    <row r="13097" spans="1:3" x14ac:dyDescent="0.25">
      <c r="A13097" t="s">
        <v>730</v>
      </c>
      <c r="B13097">
        <v>5100</v>
      </c>
      <c r="C13097">
        <v>0</v>
      </c>
    </row>
    <row r="13098" spans="1:3" x14ac:dyDescent="0.25">
      <c r="A13098" t="s">
        <v>723</v>
      </c>
      <c r="B13098">
        <v>5106</v>
      </c>
      <c r="C13098">
        <v>3</v>
      </c>
    </row>
    <row r="13099" spans="1:3" x14ac:dyDescent="0.25">
      <c r="A13099" t="s">
        <v>724</v>
      </c>
      <c r="B13099">
        <v>5106</v>
      </c>
      <c r="C13099">
        <v>120</v>
      </c>
    </row>
    <row r="13100" spans="1:3" x14ac:dyDescent="0.25">
      <c r="A13100" t="s">
        <v>725</v>
      </c>
      <c r="B13100">
        <v>5106</v>
      </c>
      <c r="C13100">
        <v>0</v>
      </c>
    </row>
    <row r="13101" spans="1:3" x14ac:dyDescent="0.25">
      <c r="A13101" t="s">
        <v>726</v>
      </c>
      <c r="B13101">
        <v>5106</v>
      </c>
      <c r="C13101">
        <v>1</v>
      </c>
    </row>
    <row r="13102" spans="1:3" x14ac:dyDescent="0.25">
      <c r="A13102" t="s">
        <v>727</v>
      </c>
      <c r="B13102">
        <v>5106</v>
      </c>
      <c r="C13102">
        <v>206</v>
      </c>
    </row>
    <row r="13103" spans="1:3" x14ac:dyDescent="0.25">
      <c r="A13103" t="s">
        <v>563</v>
      </c>
      <c r="B13103">
        <v>5106</v>
      </c>
      <c r="C13103">
        <v>85</v>
      </c>
    </row>
    <row r="13104" spans="1:3" x14ac:dyDescent="0.25">
      <c r="A13104" t="s">
        <v>728</v>
      </c>
      <c r="B13104">
        <v>5106</v>
      </c>
      <c r="C13104">
        <v>0</v>
      </c>
    </row>
    <row r="13105" spans="1:3" x14ac:dyDescent="0.25">
      <c r="A13105" t="s">
        <v>272</v>
      </c>
      <c r="B13105">
        <v>5106</v>
      </c>
      <c r="C13105">
        <v>0</v>
      </c>
    </row>
    <row r="13106" spans="1:3" x14ac:dyDescent="0.25">
      <c r="A13106" t="s">
        <v>729</v>
      </c>
      <c r="B13106">
        <v>5106</v>
      </c>
      <c r="C13106">
        <v>5106</v>
      </c>
    </row>
    <row r="13107" spans="1:3" x14ac:dyDescent="0.25">
      <c r="A13107" t="s">
        <v>730</v>
      </c>
      <c r="B13107">
        <v>5106</v>
      </c>
      <c r="C13107">
        <v>0</v>
      </c>
    </row>
    <row r="13108" spans="1:3" x14ac:dyDescent="0.25">
      <c r="A13108" t="s">
        <v>723</v>
      </c>
      <c r="B13108">
        <v>5112</v>
      </c>
      <c r="C13108">
        <v>3</v>
      </c>
    </row>
    <row r="13109" spans="1:3" x14ac:dyDescent="0.25">
      <c r="A13109" t="s">
        <v>724</v>
      </c>
      <c r="B13109">
        <v>5112</v>
      </c>
      <c r="C13109">
        <v>120</v>
      </c>
    </row>
    <row r="13110" spans="1:3" x14ac:dyDescent="0.25">
      <c r="A13110" t="s">
        <v>725</v>
      </c>
      <c r="B13110">
        <v>5112</v>
      </c>
      <c r="C13110">
        <v>0</v>
      </c>
    </row>
    <row r="13111" spans="1:3" x14ac:dyDescent="0.25">
      <c r="A13111" t="s">
        <v>726</v>
      </c>
      <c r="B13111">
        <v>5112</v>
      </c>
      <c r="C13111">
        <v>1</v>
      </c>
    </row>
    <row r="13112" spans="1:3" x14ac:dyDescent="0.25">
      <c r="A13112" t="s">
        <v>727</v>
      </c>
      <c r="B13112">
        <v>5112</v>
      </c>
      <c r="C13112">
        <v>206</v>
      </c>
    </row>
    <row r="13113" spans="1:3" x14ac:dyDescent="0.25">
      <c r="A13113" t="s">
        <v>563</v>
      </c>
      <c r="B13113">
        <v>5112</v>
      </c>
      <c r="C13113">
        <v>80</v>
      </c>
    </row>
    <row r="13114" spans="1:3" x14ac:dyDescent="0.25">
      <c r="A13114" t="s">
        <v>728</v>
      </c>
      <c r="B13114">
        <v>5112</v>
      </c>
      <c r="C13114">
        <v>0</v>
      </c>
    </row>
    <row r="13115" spans="1:3" x14ac:dyDescent="0.25">
      <c r="A13115" t="s">
        <v>272</v>
      </c>
      <c r="B13115">
        <v>5112</v>
      </c>
      <c r="C13115">
        <v>0</v>
      </c>
    </row>
    <row r="13116" spans="1:3" x14ac:dyDescent="0.25">
      <c r="A13116" t="s">
        <v>729</v>
      </c>
      <c r="B13116">
        <v>5112</v>
      </c>
      <c r="C13116">
        <v>5112</v>
      </c>
    </row>
    <row r="13117" spans="1:3" x14ac:dyDescent="0.25">
      <c r="A13117" t="s">
        <v>730</v>
      </c>
      <c r="B13117">
        <v>5112</v>
      </c>
      <c r="C13117">
        <v>0</v>
      </c>
    </row>
    <row r="13118" spans="1:3" x14ac:dyDescent="0.25">
      <c r="A13118" t="s">
        <v>723</v>
      </c>
      <c r="B13118">
        <v>5120</v>
      </c>
      <c r="C13118">
        <v>3</v>
      </c>
    </row>
    <row r="13119" spans="1:3" x14ac:dyDescent="0.25">
      <c r="A13119" t="s">
        <v>724</v>
      </c>
      <c r="B13119">
        <v>5120</v>
      </c>
      <c r="C13119">
        <v>100</v>
      </c>
    </row>
    <row r="13120" spans="1:3" x14ac:dyDescent="0.25">
      <c r="A13120" t="s">
        <v>725</v>
      </c>
      <c r="B13120">
        <v>5120</v>
      </c>
      <c r="C13120">
        <v>0</v>
      </c>
    </row>
    <row r="13121" spans="1:3" x14ac:dyDescent="0.25">
      <c r="A13121" t="s">
        <v>726</v>
      </c>
      <c r="B13121">
        <v>5120</v>
      </c>
      <c r="C13121">
        <v>1</v>
      </c>
    </row>
    <row r="13122" spans="1:3" x14ac:dyDescent="0.25">
      <c r="A13122" t="s">
        <v>727</v>
      </c>
      <c r="B13122">
        <v>5120</v>
      </c>
      <c r="C13122">
        <v>206</v>
      </c>
    </row>
    <row r="13123" spans="1:3" x14ac:dyDescent="0.25">
      <c r="A13123" t="s">
        <v>563</v>
      </c>
      <c r="B13123">
        <v>5120</v>
      </c>
      <c r="C13123">
        <v>0</v>
      </c>
    </row>
    <row r="13124" spans="1:3" x14ac:dyDescent="0.25">
      <c r="A13124" t="s">
        <v>728</v>
      </c>
      <c r="B13124">
        <v>5120</v>
      </c>
      <c r="C13124">
        <v>0</v>
      </c>
    </row>
    <row r="13125" spans="1:3" x14ac:dyDescent="0.25">
      <c r="A13125" t="s">
        <v>272</v>
      </c>
      <c r="B13125">
        <v>5120</v>
      </c>
      <c r="C13125">
        <v>0</v>
      </c>
    </row>
    <row r="13126" spans="1:3" x14ac:dyDescent="0.25">
      <c r="A13126" t="s">
        <v>729</v>
      </c>
      <c r="B13126">
        <v>5120</v>
      </c>
      <c r="C13126">
        <v>5120</v>
      </c>
    </row>
    <row r="13127" spans="1:3" x14ac:dyDescent="0.25">
      <c r="A13127" t="s">
        <v>730</v>
      </c>
      <c r="B13127">
        <v>5120</v>
      </c>
      <c r="C13127">
        <v>0</v>
      </c>
    </row>
    <row r="13128" spans="1:3" x14ac:dyDescent="0.25">
      <c r="A13128" t="s">
        <v>723</v>
      </c>
      <c r="B13128">
        <v>5139</v>
      </c>
      <c r="C13128">
        <v>2</v>
      </c>
    </row>
    <row r="13129" spans="1:3" x14ac:dyDescent="0.25">
      <c r="A13129" t="s">
        <v>724</v>
      </c>
      <c r="B13129">
        <v>5139</v>
      </c>
      <c r="C13129">
        <v>90</v>
      </c>
    </row>
    <row r="13130" spans="1:3" x14ac:dyDescent="0.25">
      <c r="A13130" t="s">
        <v>725</v>
      </c>
      <c r="B13130">
        <v>5139</v>
      </c>
      <c r="C13130">
        <v>0</v>
      </c>
    </row>
    <row r="13131" spans="1:3" x14ac:dyDescent="0.25">
      <c r="A13131" t="s">
        <v>726</v>
      </c>
      <c r="B13131">
        <v>5139</v>
      </c>
      <c r="C13131">
        <v>1</v>
      </c>
    </row>
    <row r="13132" spans="1:3" x14ac:dyDescent="0.25">
      <c r="A13132" t="s">
        <v>727</v>
      </c>
      <c r="B13132">
        <v>5139</v>
      </c>
      <c r="C13132">
        <v>408</v>
      </c>
    </row>
    <row r="13133" spans="1:3" x14ac:dyDescent="0.25">
      <c r="A13133" t="s">
        <v>563</v>
      </c>
      <c r="B13133">
        <v>5139</v>
      </c>
      <c r="C13133">
        <v>84</v>
      </c>
    </row>
    <row r="13134" spans="1:3" x14ac:dyDescent="0.25">
      <c r="A13134" t="s">
        <v>728</v>
      </c>
      <c r="B13134">
        <v>5139</v>
      </c>
      <c r="C13134">
        <v>0</v>
      </c>
    </row>
    <row r="13135" spans="1:3" x14ac:dyDescent="0.25">
      <c r="A13135" t="s">
        <v>272</v>
      </c>
      <c r="B13135">
        <v>5139</v>
      </c>
      <c r="C13135">
        <v>0</v>
      </c>
    </row>
    <row r="13136" spans="1:3" x14ac:dyDescent="0.25">
      <c r="A13136" t="s">
        <v>729</v>
      </c>
      <c r="B13136">
        <v>5139</v>
      </c>
      <c r="C13136">
        <v>5139</v>
      </c>
    </row>
    <row r="13137" spans="1:18" x14ac:dyDescent="0.25">
      <c r="A13137" t="s">
        <v>730</v>
      </c>
      <c r="B13137">
        <v>5139</v>
      </c>
      <c r="C13137">
        <v>0</v>
      </c>
    </row>
    <row r="13138" spans="1:18" x14ac:dyDescent="0.25">
      <c r="A13138" t="s">
        <v>723</v>
      </c>
      <c r="B13138">
        <v>5300</v>
      </c>
      <c r="C13138">
        <v>3</v>
      </c>
    </row>
    <row r="13139" spans="1:18" x14ac:dyDescent="0.25">
      <c r="A13139" t="s">
        <v>724</v>
      </c>
      <c r="B13139">
        <v>5300</v>
      </c>
      <c r="C13139">
        <v>90</v>
      </c>
    </row>
    <row r="13140" spans="1:18" x14ac:dyDescent="0.25">
      <c r="A13140" t="s">
        <v>725</v>
      </c>
      <c r="B13140">
        <v>5300</v>
      </c>
      <c r="C13140">
        <v>0</v>
      </c>
    </row>
    <row r="13141" spans="1:18" x14ac:dyDescent="0.25">
      <c r="A13141" t="s">
        <v>726</v>
      </c>
      <c r="B13141">
        <v>5300</v>
      </c>
      <c r="C13141">
        <v>1</v>
      </c>
    </row>
    <row r="13142" spans="1:18" x14ac:dyDescent="0.25">
      <c r="A13142" t="s">
        <v>727</v>
      </c>
      <c r="B13142">
        <v>5300</v>
      </c>
      <c r="C13142">
        <v>206</v>
      </c>
    </row>
    <row r="13143" spans="1:18" x14ac:dyDescent="0.25">
      <c r="A13143" t="s">
        <v>563</v>
      </c>
      <c r="B13143">
        <v>5300</v>
      </c>
      <c r="C13143">
        <v>45</v>
      </c>
    </row>
    <row r="13144" spans="1:18" x14ac:dyDescent="0.25">
      <c r="A13144" t="s">
        <v>728</v>
      </c>
      <c r="B13144">
        <v>5300</v>
      </c>
      <c r="C13144">
        <v>0</v>
      </c>
    </row>
    <row r="13145" spans="1:18" x14ac:dyDescent="0.25">
      <c r="A13145" t="s">
        <v>272</v>
      </c>
      <c r="B13145">
        <v>5300</v>
      </c>
      <c r="C13145">
        <v>0</v>
      </c>
    </row>
    <row r="13146" spans="1:18" x14ac:dyDescent="0.25">
      <c r="A13146" t="s">
        <v>729</v>
      </c>
      <c r="B13146">
        <v>5300</v>
      </c>
      <c r="C13146">
        <v>5300</v>
      </c>
    </row>
    <row r="13147" spans="1:18" x14ac:dyDescent="0.25">
      <c r="A13147" t="s">
        <v>730</v>
      </c>
      <c r="B13147">
        <v>5300</v>
      </c>
      <c r="C13147">
        <v>0</v>
      </c>
    </row>
    <row r="13149" spans="1:18" x14ac:dyDescent="0.25">
      <c r="A13149" t="s">
        <v>566</v>
      </c>
    </row>
    <row r="13150" spans="1:18" x14ac:dyDescent="0.25">
      <c r="A13150" t="s">
        <v>731</v>
      </c>
    </row>
    <row r="13151" spans="1:18" x14ac:dyDescent="0.25">
      <c r="A13151" t="s">
        <v>0</v>
      </c>
      <c r="B13151" t="s">
        <v>1</v>
      </c>
      <c r="C13151" t="s">
        <v>246</v>
      </c>
      <c r="D13151" t="s">
        <v>247</v>
      </c>
      <c r="E13151" t="s">
        <v>248</v>
      </c>
      <c r="F13151" t="s">
        <v>249</v>
      </c>
      <c r="G13151" t="s">
        <v>250</v>
      </c>
      <c r="H13151" t="s">
        <v>251</v>
      </c>
      <c r="I13151" t="s">
        <v>252</v>
      </c>
      <c r="J13151" t="s">
        <v>253</v>
      </c>
      <c r="K13151" t="s">
        <v>878</v>
      </c>
      <c r="L13151" t="s">
        <v>879</v>
      </c>
      <c r="M13151" t="s">
        <v>880</v>
      </c>
      <c r="N13151" t="s">
        <v>881</v>
      </c>
      <c r="O13151" t="s">
        <v>882</v>
      </c>
      <c r="P13151" t="s">
        <v>883</v>
      </c>
      <c r="Q13151" t="s">
        <v>884</v>
      </c>
      <c r="R13151" t="s">
        <v>885</v>
      </c>
    </row>
    <row r="13152" spans="1:18" x14ac:dyDescent="0.25">
      <c r="A13152" t="s">
        <v>254</v>
      </c>
      <c r="B13152">
        <v>1</v>
      </c>
      <c r="C13152">
        <v>111</v>
      </c>
      <c r="D13152">
        <v>112</v>
      </c>
      <c r="E13152">
        <v>211</v>
      </c>
      <c r="F13152">
        <v>212</v>
      </c>
      <c r="G13152">
        <v>113</v>
      </c>
      <c r="H13152">
        <v>114</v>
      </c>
      <c r="I13152">
        <v>221</v>
      </c>
      <c r="J13152">
        <v>222</v>
      </c>
      <c r="K13152">
        <v>311</v>
      </c>
      <c r="L13152">
        <v>312</v>
      </c>
      <c r="M13152">
        <v>411</v>
      </c>
      <c r="N13152">
        <v>412</v>
      </c>
      <c r="O13152">
        <v>321</v>
      </c>
      <c r="P13152">
        <v>322</v>
      </c>
      <c r="Q13152">
        <v>421</v>
      </c>
      <c r="R13152">
        <v>422</v>
      </c>
    </row>
    <row r="13153" spans="1:10" x14ac:dyDescent="0.25">
      <c r="A13153" t="s">
        <v>255</v>
      </c>
      <c r="B13153">
        <v>1</v>
      </c>
      <c r="C13153">
        <v>10</v>
      </c>
      <c r="D13153">
        <v>10</v>
      </c>
      <c r="F13153">
        <v>10</v>
      </c>
      <c r="H13153">
        <v>10</v>
      </c>
      <c r="J13153">
        <v>10</v>
      </c>
    </row>
    <row r="13154" spans="1:10" x14ac:dyDescent="0.25">
      <c r="A13154" t="s">
        <v>256</v>
      </c>
      <c r="B13154">
        <v>1</v>
      </c>
      <c r="C13154">
        <v>10</v>
      </c>
      <c r="D13154">
        <v>16</v>
      </c>
      <c r="F13154">
        <v>16</v>
      </c>
      <c r="H13154">
        <v>16</v>
      </c>
      <c r="J13154">
        <v>16</v>
      </c>
    </row>
    <row r="13155" spans="1:10" x14ac:dyDescent="0.25">
      <c r="A13155" t="s">
        <v>257</v>
      </c>
      <c r="B13155">
        <v>1</v>
      </c>
      <c r="C13155">
        <v>2</v>
      </c>
      <c r="D13155">
        <v>2</v>
      </c>
      <c r="F13155">
        <v>2</v>
      </c>
      <c r="H13155">
        <v>2</v>
      </c>
      <c r="J13155">
        <v>2</v>
      </c>
    </row>
    <row r="13156" spans="1:10" x14ac:dyDescent="0.25">
      <c r="A13156" t="s">
        <v>258</v>
      </c>
      <c r="B13156">
        <v>1</v>
      </c>
      <c r="C13156">
        <v>0</v>
      </c>
      <c r="D13156">
        <v>0</v>
      </c>
      <c r="F13156">
        <v>0</v>
      </c>
      <c r="H13156">
        <v>0</v>
      </c>
      <c r="J13156">
        <v>0</v>
      </c>
    </row>
    <row r="13157" spans="1:10" x14ac:dyDescent="0.25">
      <c r="A13157" t="s">
        <v>259</v>
      </c>
      <c r="B13157">
        <v>1</v>
      </c>
      <c r="C13157">
        <v>0</v>
      </c>
      <c r="D13157">
        <v>0</v>
      </c>
      <c r="F13157">
        <v>0</v>
      </c>
      <c r="H13157">
        <v>0</v>
      </c>
      <c r="J13157">
        <v>0</v>
      </c>
    </row>
    <row r="13158" spans="1:10" x14ac:dyDescent="0.25">
      <c r="A13158" t="s">
        <v>260</v>
      </c>
      <c r="B13158">
        <v>1</v>
      </c>
      <c r="C13158">
        <v>2</v>
      </c>
      <c r="D13158">
        <v>2</v>
      </c>
      <c r="F13158">
        <v>2</v>
      </c>
      <c r="H13158">
        <v>2</v>
      </c>
      <c r="J13158">
        <v>2</v>
      </c>
    </row>
    <row r="13159" spans="1:10" x14ac:dyDescent="0.25">
      <c r="A13159" t="s">
        <v>261</v>
      </c>
      <c r="B13159">
        <v>1</v>
      </c>
      <c r="C13159">
        <v>3.5</v>
      </c>
      <c r="D13159">
        <v>3.5</v>
      </c>
      <c r="F13159">
        <v>3.5</v>
      </c>
      <c r="H13159">
        <v>3.5</v>
      </c>
      <c r="J13159">
        <v>3.5</v>
      </c>
    </row>
    <row r="13160" spans="1:10" x14ac:dyDescent="0.25">
      <c r="A13160" t="s">
        <v>262</v>
      </c>
      <c r="B13160">
        <v>1</v>
      </c>
      <c r="C13160">
        <v>0.5</v>
      </c>
      <c r="D13160">
        <v>0.5</v>
      </c>
      <c r="F13160">
        <v>0.5</v>
      </c>
      <c r="H13160">
        <v>0.5</v>
      </c>
      <c r="J13160">
        <v>0.5</v>
      </c>
    </row>
    <row r="13161" spans="1:10" x14ac:dyDescent="0.25">
      <c r="A13161" t="s">
        <v>263</v>
      </c>
      <c r="B13161">
        <v>1</v>
      </c>
      <c r="C13161">
        <v>0</v>
      </c>
      <c r="D13161">
        <v>1</v>
      </c>
      <c r="F13161">
        <v>0</v>
      </c>
      <c r="H13161">
        <v>1</v>
      </c>
      <c r="J13161">
        <v>0</v>
      </c>
    </row>
    <row r="13162" spans="1:10" x14ac:dyDescent="0.25">
      <c r="A13162" t="s">
        <v>264</v>
      </c>
      <c r="B13162">
        <v>1</v>
      </c>
      <c r="D13162">
        <v>5</v>
      </c>
      <c r="F13162">
        <v>5</v>
      </c>
      <c r="H13162">
        <v>5</v>
      </c>
      <c r="J13162">
        <v>5</v>
      </c>
    </row>
    <row r="13163" spans="1:10" x14ac:dyDescent="0.25">
      <c r="A13163" t="s">
        <v>265</v>
      </c>
      <c r="B13163">
        <v>1</v>
      </c>
      <c r="D13163">
        <v>11</v>
      </c>
      <c r="F13163">
        <v>11</v>
      </c>
      <c r="H13163">
        <v>11</v>
      </c>
      <c r="J13163">
        <v>11</v>
      </c>
    </row>
    <row r="13164" spans="1:10" x14ac:dyDescent="0.25">
      <c r="A13164" t="s">
        <v>266</v>
      </c>
      <c r="B13164">
        <v>1</v>
      </c>
      <c r="D13164">
        <v>0</v>
      </c>
      <c r="F13164">
        <v>0</v>
      </c>
      <c r="H13164">
        <v>0</v>
      </c>
      <c r="J13164">
        <v>0</v>
      </c>
    </row>
    <row r="13165" spans="1:10" x14ac:dyDescent="0.25">
      <c r="A13165" t="s">
        <v>267</v>
      </c>
      <c r="B13165">
        <v>1</v>
      </c>
      <c r="C13165">
        <v>14</v>
      </c>
      <c r="D13165">
        <v>20</v>
      </c>
      <c r="F13165">
        <v>20</v>
      </c>
      <c r="H13165">
        <v>20</v>
      </c>
      <c r="J13165">
        <v>20</v>
      </c>
    </row>
    <row r="13166" spans="1:10" x14ac:dyDescent="0.25">
      <c r="A13166" t="s">
        <v>268</v>
      </c>
      <c r="B13166">
        <v>1</v>
      </c>
      <c r="C13166">
        <v>0</v>
      </c>
      <c r="D13166">
        <v>1</v>
      </c>
      <c r="F13166">
        <v>1</v>
      </c>
      <c r="H13166">
        <v>1</v>
      </c>
      <c r="J13166">
        <v>1</v>
      </c>
    </row>
    <row r="13167" spans="1:10" x14ac:dyDescent="0.25">
      <c r="A13167" t="s">
        <v>269</v>
      </c>
      <c r="B13167">
        <v>1</v>
      </c>
      <c r="C13167">
        <v>1</v>
      </c>
      <c r="D13167">
        <v>1</v>
      </c>
      <c r="F13167">
        <v>1</v>
      </c>
      <c r="H13167">
        <v>1</v>
      </c>
      <c r="J13167">
        <v>1</v>
      </c>
    </row>
    <row r="13168" spans="1:10" x14ac:dyDescent="0.25">
      <c r="A13168" t="s">
        <v>270</v>
      </c>
      <c r="B13168">
        <v>1</v>
      </c>
      <c r="C13168">
        <v>54</v>
      </c>
      <c r="D13168">
        <v>68</v>
      </c>
      <c r="F13168">
        <v>34</v>
      </c>
      <c r="H13168">
        <v>14</v>
      </c>
      <c r="J13168">
        <v>34</v>
      </c>
    </row>
    <row r="13169" spans="1:18" x14ac:dyDescent="0.25">
      <c r="A13169" t="s">
        <v>271</v>
      </c>
      <c r="B13169">
        <v>1</v>
      </c>
      <c r="C13169">
        <v>68</v>
      </c>
      <c r="D13169">
        <v>14</v>
      </c>
      <c r="F13169">
        <v>54</v>
      </c>
      <c r="H13169">
        <v>34</v>
      </c>
      <c r="J13169">
        <v>54</v>
      </c>
    </row>
    <row r="13170" spans="1:18" x14ac:dyDescent="0.25">
      <c r="A13170" t="s">
        <v>272</v>
      </c>
      <c r="B13170">
        <v>1</v>
      </c>
      <c r="C13170">
        <v>64</v>
      </c>
      <c r="D13170">
        <v>10</v>
      </c>
      <c r="F13170">
        <v>50</v>
      </c>
      <c r="H13170">
        <v>30</v>
      </c>
      <c r="J13170">
        <v>50</v>
      </c>
    </row>
    <row r="13171" spans="1:18" x14ac:dyDescent="0.25">
      <c r="A13171" t="s">
        <v>273</v>
      </c>
      <c r="B13171">
        <v>1</v>
      </c>
      <c r="C13171">
        <v>64</v>
      </c>
      <c r="D13171">
        <v>73</v>
      </c>
      <c r="F13171">
        <v>50</v>
      </c>
      <c r="H13171">
        <v>30</v>
      </c>
      <c r="J13171">
        <v>50</v>
      </c>
    </row>
    <row r="13172" spans="1:18" x14ac:dyDescent="0.25">
      <c r="A13172" t="s">
        <v>274</v>
      </c>
      <c r="B13172">
        <v>1</v>
      </c>
      <c r="C13172">
        <v>44</v>
      </c>
      <c r="D13172">
        <v>58</v>
      </c>
      <c r="F13172">
        <v>24</v>
      </c>
      <c r="H13172">
        <v>4</v>
      </c>
      <c r="J13172">
        <v>24</v>
      </c>
    </row>
    <row r="13173" spans="1:18" x14ac:dyDescent="0.25">
      <c r="A13173" t="s">
        <v>275</v>
      </c>
      <c r="B13173">
        <v>1</v>
      </c>
      <c r="C13173">
        <v>54</v>
      </c>
      <c r="D13173">
        <v>0</v>
      </c>
      <c r="F13173">
        <v>40</v>
      </c>
      <c r="H13173">
        <v>20</v>
      </c>
      <c r="J13173">
        <v>40</v>
      </c>
    </row>
    <row r="13174" spans="1:18" x14ac:dyDescent="0.25">
      <c r="A13174" t="s">
        <v>276</v>
      </c>
      <c r="B13174">
        <v>1</v>
      </c>
      <c r="C13174">
        <v>54</v>
      </c>
      <c r="D13174">
        <v>63</v>
      </c>
      <c r="F13174">
        <v>40</v>
      </c>
      <c r="H13174">
        <v>20</v>
      </c>
      <c r="J13174">
        <v>40</v>
      </c>
    </row>
    <row r="13175" spans="1:18" x14ac:dyDescent="0.25">
      <c r="A13175" t="s">
        <v>567</v>
      </c>
      <c r="B13175">
        <v>1</v>
      </c>
      <c r="C13175">
        <v>10.6</v>
      </c>
      <c r="D13175">
        <v>11.1</v>
      </c>
      <c r="F13175">
        <v>15.4</v>
      </c>
      <c r="H13175">
        <v>20.9</v>
      </c>
      <c r="J13175">
        <v>15.4</v>
      </c>
    </row>
    <row r="13176" spans="1:18" x14ac:dyDescent="0.25">
      <c r="A13176" t="s">
        <v>254</v>
      </c>
      <c r="B13176">
        <v>13</v>
      </c>
      <c r="C13176">
        <v>111</v>
      </c>
      <c r="D13176">
        <v>112</v>
      </c>
      <c r="E13176">
        <v>211</v>
      </c>
      <c r="F13176">
        <v>212</v>
      </c>
      <c r="G13176">
        <v>113</v>
      </c>
      <c r="H13176">
        <v>114</v>
      </c>
      <c r="I13176">
        <v>221</v>
      </c>
      <c r="J13176">
        <v>222</v>
      </c>
      <c r="K13176">
        <v>311</v>
      </c>
      <c r="L13176">
        <v>312</v>
      </c>
      <c r="M13176">
        <v>411</v>
      </c>
      <c r="N13176">
        <v>412</v>
      </c>
      <c r="O13176">
        <v>321</v>
      </c>
      <c r="P13176">
        <v>322</v>
      </c>
      <c r="Q13176">
        <v>421</v>
      </c>
      <c r="R13176">
        <v>422</v>
      </c>
    </row>
    <row r="13177" spans="1:18" x14ac:dyDescent="0.25">
      <c r="A13177" t="s">
        <v>255</v>
      </c>
      <c r="B13177">
        <v>13</v>
      </c>
      <c r="C13177">
        <v>5</v>
      </c>
      <c r="D13177">
        <v>10</v>
      </c>
    </row>
    <row r="13178" spans="1:18" x14ac:dyDescent="0.25">
      <c r="A13178" t="s">
        <v>256</v>
      </c>
      <c r="B13178">
        <v>13</v>
      </c>
      <c r="C13178">
        <v>14</v>
      </c>
      <c r="D13178">
        <v>71.5</v>
      </c>
    </row>
    <row r="13179" spans="1:18" x14ac:dyDescent="0.25">
      <c r="A13179" t="s">
        <v>257</v>
      </c>
      <c r="B13179">
        <v>13</v>
      </c>
      <c r="C13179">
        <v>2</v>
      </c>
      <c r="D13179">
        <v>2</v>
      </c>
    </row>
    <row r="13180" spans="1:18" x14ac:dyDescent="0.25">
      <c r="A13180" t="s">
        <v>258</v>
      </c>
      <c r="B13180">
        <v>13</v>
      </c>
      <c r="C13180">
        <v>0</v>
      </c>
      <c r="D13180">
        <v>0</v>
      </c>
    </row>
    <row r="13181" spans="1:18" x14ac:dyDescent="0.25">
      <c r="A13181" t="s">
        <v>259</v>
      </c>
      <c r="B13181">
        <v>13</v>
      </c>
      <c r="C13181">
        <v>0</v>
      </c>
      <c r="D13181">
        <v>0</v>
      </c>
    </row>
    <row r="13182" spans="1:18" x14ac:dyDescent="0.25">
      <c r="A13182" t="s">
        <v>260</v>
      </c>
      <c r="B13182">
        <v>13</v>
      </c>
      <c r="C13182">
        <v>2</v>
      </c>
      <c r="D13182">
        <v>2</v>
      </c>
    </row>
    <row r="13183" spans="1:18" x14ac:dyDescent="0.25">
      <c r="A13183" t="s">
        <v>261</v>
      </c>
      <c r="B13183">
        <v>13</v>
      </c>
      <c r="C13183">
        <v>3</v>
      </c>
      <c r="D13183">
        <v>4</v>
      </c>
    </row>
    <row r="13184" spans="1:18" x14ac:dyDescent="0.25">
      <c r="A13184" t="s">
        <v>262</v>
      </c>
      <c r="B13184">
        <v>13</v>
      </c>
      <c r="C13184">
        <v>1</v>
      </c>
      <c r="D13184">
        <v>1.5</v>
      </c>
    </row>
    <row r="13185" spans="1:18" x14ac:dyDescent="0.25">
      <c r="A13185" t="s">
        <v>263</v>
      </c>
      <c r="B13185">
        <v>13</v>
      </c>
      <c r="C13185">
        <v>0</v>
      </c>
      <c r="D13185">
        <v>3</v>
      </c>
    </row>
    <row r="13186" spans="1:18" x14ac:dyDescent="0.25">
      <c r="A13186" t="s">
        <v>264</v>
      </c>
      <c r="B13186">
        <v>13</v>
      </c>
      <c r="D13186">
        <v>5</v>
      </c>
    </row>
    <row r="13187" spans="1:18" x14ac:dyDescent="0.25">
      <c r="A13187" t="s">
        <v>265</v>
      </c>
      <c r="B13187">
        <v>13</v>
      </c>
      <c r="D13187">
        <v>16</v>
      </c>
    </row>
    <row r="13188" spans="1:18" x14ac:dyDescent="0.25">
      <c r="A13188" t="s">
        <v>266</v>
      </c>
      <c r="B13188">
        <v>13</v>
      </c>
      <c r="D13188">
        <v>0</v>
      </c>
    </row>
    <row r="13189" spans="1:18" x14ac:dyDescent="0.25">
      <c r="A13189" t="s">
        <v>267</v>
      </c>
      <c r="B13189">
        <v>13</v>
      </c>
      <c r="C13189">
        <v>14</v>
      </c>
      <c r="D13189">
        <v>26.5</v>
      </c>
    </row>
    <row r="13190" spans="1:18" x14ac:dyDescent="0.25">
      <c r="A13190" t="s">
        <v>268</v>
      </c>
      <c r="B13190">
        <v>13</v>
      </c>
      <c r="C13190">
        <v>0</v>
      </c>
      <c r="D13190">
        <v>1</v>
      </c>
    </row>
    <row r="13191" spans="1:18" x14ac:dyDescent="0.25">
      <c r="A13191" t="s">
        <v>269</v>
      </c>
      <c r="B13191">
        <v>13</v>
      </c>
      <c r="C13191">
        <v>1</v>
      </c>
      <c r="D13191">
        <v>1</v>
      </c>
    </row>
    <row r="13192" spans="1:18" x14ac:dyDescent="0.25">
      <c r="A13192" t="s">
        <v>270</v>
      </c>
      <c r="B13192">
        <v>13</v>
      </c>
      <c r="C13192">
        <v>92.5</v>
      </c>
      <c r="D13192">
        <v>15.5</v>
      </c>
    </row>
    <row r="13193" spans="1:18" x14ac:dyDescent="0.25">
      <c r="A13193" t="s">
        <v>271</v>
      </c>
      <c r="B13193">
        <v>13</v>
      </c>
      <c r="C13193">
        <v>15.5</v>
      </c>
      <c r="D13193">
        <v>92.5</v>
      </c>
    </row>
    <row r="13194" spans="1:18" x14ac:dyDescent="0.25">
      <c r="A13194" t="s">
        <v>272</v>
      </c>
      <c r="B13194">
        <v>13</v>
      </c>
      <c r="C13194">
        <v>11.5</v>
      </c>
      <c r="D13194">
        <v>87</v>
      </c>
    </row>
    <row r="13195" spans="1:18" x14ac:dyDescent="0.25">
      <c r="A13195" t="s">
        <v>273</v>
      </c>
      <c r="B13195">
        <v>13</v>
      </c>
      <c r="C13195">
        <v>11.5</v>
      </c>
      <c r="D13195">
        <v>71</v>
      </c>
    </row>
    <row r="13196" spans="1:18" x14ac:dyDescent="0.25">
      <c r="A13196" t="s">
        <v>274</v>
      </c>
      <c r="B13196">
        <v>13</v>
      </c>
      <c r="C13196">
        <v>5.5</v>
      </c>
      <c r="D13196">
        <v>23.5</v>
      </c>
    </row>
    <row r="13197" spans="1:18" x14ac:dyDescent="0.25">
      <c r="A13197" t="s">
        <v>275</v>
      </c>
      <c r="B13197">
        <v>13</v>
      </c>
      <c r="C13197">
        <v>19.5</v>
      </c>
      <c r="D13197">
        <v>0</v>
      </c>
    </row>
    <row r="13198" spans="1:18" x14ac:dyDescent="0.25">
      <c r="A13198" t="s">
        <v>276</v>
      </c>
      <c r="B13198">
        <v>13</v>
      </c>
      <c r="C13198">
        <v>19.5</v>
      </c>
      <c r="D13198">
        <v>79</v>
      </c>
    </row>
    <row r="13199" spans="1:18" x14ac:dyDescent="0.25">
      <c r="A13199" t="s">
        <v>567</v>
      </c>
      <c r="B13199">
        <v>13</v>
      </c>
      <c r="C13199">
        <v>0</v>
      </c>
      <c r="D13199">
        <v>89.5</v>
      </c>
    </row>
    <row r="13200" spans="1:18" x14ac:dyDescent="0.25">
      <c r="A13200" t="s">
        <v>254</v>
      </c>
      <c r="B13200">
        <v>91</v>
      </c>
      <c r="C13200">
        <v>112</v>
      </c>
      <c r="D13200">
        <v>111</v>
      </c>
      <c r="E13200">
        <v>211</v>
      </c>
      <c r="F13200">
        <v>212</v>
      </c>
      <c r="G13200">
        <v>122</v>
      </c>
      <c r="H13200">
        <v>121</v>
      </c>
      <c r="I13200">
        <v>221</v>
      </c>
      <c r="J13200">
        <v>222</v>
      </c>
      <c r="K13200">
        <v>311</v>
      </c>
      <c r="L13200">
        <v>312</v>
      </c>
      <c r="M13200">
        <v>411</v>
      </c>
      <c r="N13200">
        <v>412</v>
      </c>
      <c r="O13200">
        <v>321</v>
      </c>
      <c r="P13200">
        <v>322</v>
      </c>
      <c r="Q13200">
        <v>421</v>
      </c>
      <c r="R13200">
        <v>422</v>
      </c>
    </row>
    <row r="13201" spans="1:10" x14ac:dyDescent="0.25">
      <c r="A13201" t="s">
        <v>255</v>
      </c>
      <c r="B13201">
        <v>91</v>
      </c>
      <c r="C13201">
        <v>4</v>
      </c>
      <c r="D13201">
        <v>4</v>
      </c>
      <c r="F13201">
        <v>4</v>
      </c>
      <c r="G13201">
        <v>4</v>
      </c>
      <c r="H13201">
        <v>4</v>
      </c>
      <c r="J13201">
        <v>4</v>
      </c>
    </row>
    <row r="13202" spans="1:10" x14ac:dyDescent="0.25">
      <c r="A13202" t="s">
        <v>256</v>
      </c>
      <c r="B13202">
        <v>91</v>
      </c>
      <c r="C13202">
        <v>26</v>
      </c>
      <c r="D13202">
        <v>33</v>
      </c>
      <c r="F13202">
        <v>37</v>
      </c>
      <c r="G13202">
        <v>27</v>
      </c>
      <c r="H13202">
        <v>32</v>
      </c>
      <c r="J13202">
        <v>37</v>
      </c>
    </row>
    <row r="13203" spans="1:10" x14ac:dyDescent="0.25">
      <c r="A13203" t="s">
        <v>257</v>
      </c>
      <c r="B13203">
        <v>91</v>
      </c>
      <c r="C13203">
        <v>3</v>
      </c>
      <c r="D13203">
        <v>3</v>
      </c>
      <c r="F13203">
        <v>3</v>
      </c>
      <c r="G13203">
        <v>3</v>
      </c>
      <c r="H13203">
        <v>3</v>
      </c>
      <c r="J13203">
        <v>3</v>
      </c>
    </row>
    <row r="13204" spans="1:10" x14ac:dyDescent="0.25">
      <c r="A13204" t="s">
        <v>258</v>
      </c>
      <c r="B13204">
        <v>91</v>
      </c>
      <c r="C13204">
        <v>0</v>
      </c>
      <c r="D13204">
        <v>0</v>
      </c>
      <c r="F13204">
        <v>0</v>
      </c>
      <c r="G13204">
        <v>0</v>
      </c>
      <c r="H13204">
        <v>0</v>
      </c>
      <c r="J13204">
        <v>0</v>
      </c>
    </row>
    <row r="13205" spans="1:10" x14ac:dyDescent="0.25">
      <c r="A13205" t="s">
        <v>259</v>
      </c>
      <c r="B13205">
        <v>91</v>
      </c>
      <c r="C13205">
        <v>0</v>
      </c>
      <c r="D13205">
        <v>0</v>
      </c>
      <c r="F13205">
        <v>0</v>
      </c>
      <c r="G13205">
        <v>0</v>
      </c>
      <c r="H13205">
        <v>0</v>
      </c>
      <c r="J13205">
        <v>0</v>
      </c>
    </row>
    <row r="13206" spans="1:10" x14ac:dyDescent="0.25">
      <c r="A13206" t="s">
        <v>260</v>
      </c>
      <c r="B13206">
        <v>91</v>
      </c>
      <c r="C13206">
        <v>3</v>
      </c>
      <c r="D13206">
        <v>3</v>
      </c>
      <c r="F13206">
        <v>3</v>
      </c>
      <c r="G13206">
        <v>3</v>
      </c>
      <c r="H13206">
        <v>3</v>
      </c>
      <c r="J13206">
        <v>3</v>
      </c>
    </row>
    <row r="13207" spans="1:10" x14ac:dyDescent="0.25">
      <c r="A13207" t="s">
        <v>261</v>
      </c>
      <c r="B13207">
        <v>91</v>
      </c>
      <c r="C13207">
        <v>5</v>
      </c>
      <c r="D13207">
        <v>5</v>
      </c>
      <c r="F13207">
        <v>5</v>
      </c>
      <c r="G13207">
        <v>5</v>
      </c>
      <c r="H13207">
        <v>5</v>
      </c>
      <c r="J13207">
        <v>5</v>
      </c>
    </row>
    <row r="13208" spans="1:10" x14ac:dyDescent="0.25">
      <c r="A13208" t="s">
        <v>262</v>
      </c>
      <c r="B13208">
        <v>91</v>
      </c>
      <c r="C13208">
        <v>3</v>
      </c>
      <c r="D13208">
        <v>3</v>
      </c>
      <c r="F13208">
        <v>3</v>
      </c>
      <c r="G13208">
        <v>3</v>
      </c>
      <c r="H13208">
        <v>3</v>
      </c>
      <c r="J13208">
        <v>3</v>
      </c>
    </row>
    <row r="13209" spans="1:10" x14ac:dyDescent="0.25">
      <c r="A13209" t="s">
        <v>263</v>
      </c>
      <c r="B13209">
        <v>91</v>
      </c>
      <c r="C13209">
        <v>3</v>
      </c>
      <c r="D13209">
        <v>3</v>
      </c>
      <c r="F13209">
        <v>3</v>
      </c>
      <c r="G13209">
        <v>3</v>
      </c>
      <c r="H13209">
        <v>3</v>
      </c>
      <c r="J13209">
        <v>3</v>
      </c>
    </row>
    <row r="13210" spans="1:10" x14ac:dyDescent="0.25">
      <c r="A13210" t="s">
        <v>264</v>
      </c>
      <c r="B13210">
        <v>91</v>
      </c>
      <c r="D13210">
        <v>5</v>
      </c>
      <c r="H13210">
        <v>5</v>
      </c>
      <c r="J13210">
        <v>5</v>
      </c>
    </row>
    <row r="13211" spans="1:10" x14ac:dyDescent="0.25">
      <c r="A13211" t="s">
        <v>265</v>
      </c>
      <c r="B13211">
        <v>91</v>
      </c>
      <c r="D13211">
        <v>11</v>
      </c>
      <c r="H13211">
        <v>11</v>
      </c>
      <c r="J13211">
        <v>11</v>
      </c>
    </row>
    <row r="13212" spans="1:10" x14ac:dyDescent="0.25">
      <c r="A13212" t="s">
        <v>266</v>
      </c>
      <c r="B13212">
        <v>91</v>
      </c>
      <c r="D13212">
        <v>0</v>
      </c>
      <c r="H13212">
        <v>0</v>
      </c>
      <c r="J13212">
        <v>0</v>
      </c>
    </row>
    <row r="13213" spans="1:10" x14ac:dyDescent="0.25">
      <c r="A13213" t="s">
        <v>267</v>
      </c>
      <c r="B13213">
        <v>91</v>
      </c>
      <c r="C13213">
        <v>12</v>
      </c>
      <c r="D13213">
        <v>24</v>
      </c>
      <c r="F13213">
        <v>12</v>
      </c>
      <c r="G13213">
        <v>12</v>
      </c>
      <c r="H13213">
        <v>24</v>
      </c>
      <c r="J13213">
        <v>24</v>
      </c>
    </row>
    <row r="13214" spans="1:10" x14ac:dyDescent="0.25">
      <c r="A13214" t="s">
        <v>268</v>
      </c>
      <c r="B13214">
        <v>91</v>
      </c>
      <c r="C13214">
        <v>0</v>
      </c>
      <c r="D13214">
        <v>1</v>
      </c>
      <c r="F13214">
        <v>1</v>
      </c>
      <c r="G13214">
        <v>0</v>
      </c>
      <c r="H13214">
        <v>1</v>
      </c>
      <c r="J13214">
        <v>1</v>
      </c>
    </row>
    <row r="13215" spans="1:10" x14ac:dyDescent="0.25">
      <c r="A13215" t="s">
        <v>269</v>
      </c>
      <c r="B13215">
        <v>91</v>
      </c>
      <c r="C13215">
        <v>1</v>
      </c>
      <c r="D13215">
        <v>1</v>
      </c>
      <c r="F13215">
        <v>1</v>
      </c>
      <c r="G13215">
        <v>1</v>
      </c>
      <c r="H13215">
        <v>1</v>
      </c>
      <c r="J13215">
        <v>1</v>
      </c>
    </row>
    <row r="13216" spans="1:10" x14ac:dyDescent="0.25">
      <c r="A13216" t="s">
        <v>270</v>
      </c>
      <c r="B13216">
        <v>91</v>
      </c>
      <c r="C13216">
        <v>74</v>
      </c>
      <c r="D13216">
        <v>33</v>
      </c>
      <c r="F13216">
        <v>108</v>
      </c>
      <c r="G13216">
        <v>73</v>
      </c>
      <c r="H13216">
        <v>33</v>
      </c>
      <c r="J13216">
        <v>108</v>
      </c>
    </row>
    <row r="13217" spans="1:18" x14ac:dyDescent="0.25">
      <c r="A13217" t="s">
        <v>271</v>
      </c>
      <c r="B13217">
        <v>91</v>
      </c>
      <c r="C13217">
        <v>108</v>
      </c>
      <c r="D13217">
        <v>74</v>
      </c>
      <c r="F13217">
        <v>33</v>
      </c>
      <c r="G13217">
        <v>108</v>
      </c>
      <c r="H13217">
        <v>73</v>
      </c>
      <c r="J13217">
        <v>33</v>
      </c>
    </row>
    <row r="13218" spans="1:18" x14ac:dyDescent="0.25">
      <c r="A13218" t="s">
        <v>272</v>
      </c>
      <c r="B13218">
        <v>91</v>
      </c>
      <c r="C13218">
        <v>100</v>
      </c>
      <c r="D13218">
        <v>66</v>
      </c>
      <c r="F13218">
        <v>25</v>
      </c>
      <c r="G13218">
        <v>100</v>
      </c>
      <c r="H13218">
        <v>65</v>
      </c>
      <c r="J13218">
        <v>25</v>
      </c>
    </row>
    <row r="13219" spans="1:18" x14ac:dyDescent="0.25">
      <c r="A13219" t="s">
        <v>273</v>
      </c>
      <c r="B13219">
        <v>91</v>
      </c>
      <c r="C13219">
        <v>100</v>
      </c>
      <c r="D13219">
        <v>55</v>
      </c>
      <c r="F13219">
        <v>25</v>
      </c>
      <c r="G13219">
        <v>100</v>
      </c>
      <c r="H13219">
        <v>54</v>
      </c>
      <c r="J13219">
        <v>14</v>
      </c>
    </row>
    <row r="13220" spans="1:18" x14ac:dyDescent="0.25">
      <c r="A13220" t="s">
        <v>274</v>
      </c>
      <c r="B13220">
        <v>91</v>
      </c>
      <c r="C13220">
        <v>41</v>
      </c>
      <c r="D13220">
        <v>0</v>
      </c>
      <c r="F13220">
        <v>75</v>
      </c>
      <c r="G13220">
        <v>40</v>
      </c>
      <c r="H13220">
        <v>0</v>
      </c>
      <c r="J13220">
        <v>75</v>
      </c>
    </row>
    <row r="13221" spans="1:18" x14ac:dyDescent="0.25">
      <c r="A13221" t="s">
        <v>275</v>
      </c>
      <c r="B13221">
        <v>91</v>
      </c>
      <c r="C13221">
        <v>67</v>
      </c>
      <c r="D13221">
        <v>33</v>
      </c>
      <c r="F13221">
        <v>112</v>
      </c>
      <c r="G13221">
        <v>67</v>
      </c>
      <c r="H13221">
        <v>32</v>
      </c>
      <c r="J13221">
        <v>112</v>
      </c>
    </row>
    <row r="13222" spans="1:18" x14ac:dyDescent="0.25">
      <c r="A13222" t="s">
        <v>276</v>
      </c>
      <c r="B13222">
        <v>91</v>
      </c>
      <c r="C13222">
        <v>67</v>
      </c>
      <c r="D13222">
        <v>22</v>
      </c>
      <c r="F13222">
        <v>112</v>
      </c>
      <c r="G13222">
        <v>67</v>
      </c>
      <c r="H13222">
        <v>21</v>
      </c>
      <c r="J13222">
        <v>101</v>
      </c>
    </row>
    <row r="13223" spans="1:18" x14ac:dyDescent="0.25">
      <c r="A13223" t="s">
        <v>567</v>
      </c>
      <c r="B13223">
        <v>91</v>
      </c>
      <c r="C13223">
        <v>26</v>
      </c>
      <c r="D13223">
        <v>33</v>
      </c>
      <c r="F13223">
        <v>37</v>
      </c>
      <c r="G13223">
        <v>27</v>
      </c>
      <c r="H13223">
        <v>32</v>
      </c>
      <c r="J13223">
        <v>37</v>
      </c>
    </row>
    <row r="13224" spans="1:18" x14ac:dyDescent="0.25">
      <c r="A13224" t="s">
        <v>254</v>
      </c>
      <c r="B13224">
        <v>101</v>
      </c>
      <c r="C13224">
        <v>111</v>
      </c>
      <c r="D13224">
        <v>212</v>
      </c>
      <c r="E13224">
        <v>112</v>
      </c>
      <c r="F13224">
        <v>211</v>
      </c>
      <c r="G13224">
        <v>221</v>
      </c>
      <c r="H13224">
        <v>122</v>
      </c>
      <c r="I13224">
        <v>222</v>
      </c>
      <c r="J13224">
        <v>121</v>
      </c>
      <c r="K13224">
        <v>311</v>
      </c>
      <c r="L13224">
        <v>312</v>
      </c>
      <c r="M13224">
        <v>411</v>
      </c>
      <c r="N13224">
        <v>412</v>
      </c>
      <c r="O13224">
        <v>321</v>
      </c>
      <c r="P13224">
        <v>322</v>
      </c>
      <c r="Q13224">
        <v>421</v>
      </c>
      <c r="R13224">
        <v>422</v>
      </c>
    </row>
    <row r="13225" spans="1:18" x14ac:dyDescent="0.25">
      <c r="A13225" t="s">
        <v>255</v>
      </c>
      <c r="B13225">
        <v>101</v>
      </c>
      <c r="D13225">
        <v>10</v>
      </c>
      <c r="E13225">
        <v>10</v>
      </c>
      <c r="F13225">
        <v>10</v>
      </c>
      <c r="H13225">
        <v>10</v>
      </c>
      <c r="I13225">
        <v>10</v>
      </c>
      <c r="J13225">
        <v>10</v>
      </c>
    </row>
    <row r="13226" spans="1:18" x14ac:dyDescent="0.25">
      <c r="A13226" t="s">
        <v>256</v>
      </c>
      <c r="B13226">
        <v>101</v>
      </c>
      <c r="D13226">
        <v>27</v>
      </c>
      <c r="E13226">
        <v>93</v>
      </c>
      <c r="F13226">
        <v>42</v>
      </c>
      <c r="H13226">
        <v>29</v>
      </c>
      <c r="I13226">
        <v>75</v>
      </c>
      <c r="J13226">
        <v>58</v>
      </c>
    </row>
    <row r="13227" spans="1:18" x14ac:dyDescent="0.25">
      <c r="A13227" t="s">
        <v>257</v>
      </c>
      <c r="B13227">
        <v>101</v>
      </c>
      <c r="D13227">
        <v>2</v>
      </c>
      <c r="E13227">
        <v>2</v>
      </c>
      <c r="F13227">
        <v>2</v>
      </c>
      <c r="H13227">
        <v>2</v>
      </c>
      <c r="I13227">
        <v>2</v>
      </c>
      <c r="J13227">
        <v>2</v>
      </c>
    </row>
    <row r="13228" spans="1:18" x14ac:dyDescent="0.25">
      <c r="A13228" t="s">
        <v>258</v>
      </c>
      <c r="B13228">
        <v>101</v>
      </c>
      <c r="D13228">
        <v>0</v>
      </c>
      <c r="E13228">
        <v>0</v>
      </c>
      <c r="F13228">
        <v>0</v>
      </c>
      <c r="H13228">
        <v>0</v>
      </c>
      <c r="I13228">
        <v>0</v>
      </c>
      <c r="J13228">
        <v>0</v>
      </c>
    </row>
    <row r="13229" spans="1:18" x14ac:dyDescent="0.25">
      <c r="A13229" t="s">
        <v>259</v>
      </c>
      <c r="B13229">
        <v>101</v>
      </c>
      <c r="D13229">
        <v>0</v>
      </c>
      <c r="E13229">
        <v>0</v>
      </c>
      <c r="F13229">
        <v>0</v>
      </c>
      <c r="H13229">
        <v>0</v>
      </c>
      <c r="I13229">
        <v>0</v>
      </c>
      <c r="J13229">
        <v>0</v>
      </c>
    </row>
    <row r="13230" spans="1:18" x14ac:dyDescent="0.25">
      <c r="A13230" t="s">
        <v>260</v>
      </c>
      <c r="B13230">
        <v>101</v>
      </c>
      <c r="D13230">
        <v>2</v>
      </c>
      <c r="E13230">
        <v>2</v>
      </c>
      <c r="F13230">
        <v>2</v>
      </c>
      <c r="H13230">
        <v>2</v>
      </c>
      <c r="I13230">
        <v>2</v>
      </c>
      <c r="J13230">
        <v>2</v>
      </c>
    </row>
    <row r="13231" spans="1:18" x14ac:dyDescent="0.25">
      <c r="A13231" t="s">
        <v>261</v>
      </c>
      <c r="B13231">
        <v>101</v>
      </c>
      <c r="D13231">
        <v>3.5</v>
      </c>
      <c r="E13231">
        <v>3.5</v>
      </c>
      <c r="F13231">
        <v>3.5</v>
      </c>
      <c r="H13231">
        <v>3.5</v>
      </c>
      <c r="I13231">
        <v>3.5</v>
      </c>
      <c r="J13231">
        <v>3.5</v>
      </c>
    </row>
    <row r="13232" spans="1:18" x14ac:dyDescent="0.25">
      <c r="A13232" t="s">
        <v>262</v>
      </c>
      <c r="B13232">
        <v>101</v>
      </c>
      <c r="D13232">
        <v>2.5</v>
      </c>
      <c r="E13232">
        <v>2.5</v>
      </c>
      <c r="F13232">
        <v>2.5</v>
      </c>
      <c r="H13232">
        <v>2.5</v>
      </c>
      <c r="I13232">
        <v>2.5</v>
      </c>
      <c r="J13232">
        <v>2.5</v>
      </c>
    </row>
    <row r="13233" spans="1:18" x14ac:dyDescent="0.25">
      <c r="A13233" t="s">
        <v>263</v>
      </c>
      <c r="B13233">
        <v>101</v>
      </c>
      <c r="D13233">
        <v>1</v>
      </c>
      <c r="E13233">
        <v>1</v>
      </c>
      <c r="F13233">
        <v>3</v>
      </c>
      <c r="H13233">
        <v>1</v>
      </c>
      <c r="I13233">
        <v>1</v>
      </c>
      <c r="J13233">
        <v>3</v>
      </c>
    </row>
    <row r="13234" spans="1:18" x14ac:dyDescent="0.25">
      <c r="A13234" t="s">
        <v>264</v>
      </c>
      <c r="B13234">
        <v>101</v>
      </c>
      <c r="D13234">
        <v>7</v>
      </c>
      <c r="E13234">
        <v>7</v>
      </c>
      <c r="F13234">
        <v>7</v>
      </c>
      <c r="H13234">
        <v>7</v>
      </c>
      <c r="I13234">
        <v>7</v>
      </c>
      <c r="J13234">
        <v>7</v>
      </c>
    </row>
    <row r="13235" spans="1:18" x14ac:dyDescent="0.25">
      <c r="A13235" t="s">
        <v>265</v>
      </c>
      <c r="B13235">
        <v>101</v>
      </c>
      <c r="D13235">
        <v>11</v>
      </c>
      <c r="E13235">
        <v>11</v>
      </c>
      <c r="F13235">
        <v>11</v>
      </c>
      <c r="H13235">
        <v>11</v>
      </c>
      <c r="I13235">
        <v>11</v>
      </c>
      <c r="J13235">
        <v>11</v>
      </c>
    </row>
    <row r="13236" spans="1:18" x14ac:dyDescent="0.25">
      <c r="A13236" t="s">
        <v>266</v>
      </c>
      <c r="B13236">
        <v>101</v>
      </c>
      <c r="D13236">
        <v>0</v>
      </c>
      <c r="E13236">
        <v>0</v>
      </c>
      <c r="F13236">
        <v>0</v>
      </c>
      <c r="H13236">
        <v>0</v>
      </c>
      <c r="I13236">
        <v>0</v>
      </c>
      <c r="J13236">
        <v>0</v>
      </c>
    </row>
    <row r="13237" spans="1:18" x14ac:dyDescent="0.25">
      <c r="A13237" t="s">
        <v>267</v>
      </c>
      <c r="B13237">
        <v>101</v>
      </c>
      <c r="D13237">
        <v>24</v>
      </c>
      <c r="E13237">
        <v>24</v>
      </c>
      <c r="F13237">
        <v>24</v>
      </c>
      <c r="H13237">
        <v>24</v>
      </c>
      <c r="I13237">
        <v>24</v>
      </c>
      <c r="J13237">
        <v>24</v>
      </c>
    </row>
    <row r="13238" spans="1:18" x14ac:dyDescent="0.25">
      <c r="A13238" t="s">
        <v>268</v>
      </c>
      <c r="B13238">
        <v>101</v>
      </c>
      <c r="D13238">
        <v>1</v>
      </c>
      <c r="E13238">
        <v>1</v>
      </c>
      <c r="F13238">
        <v>1</v>
      </c>
      <c r="H13238">
        <v>1</v>
      </c>
      <c r="I13238">
        <v>1</v>
      </c>
      <c r="J13238">
        <v>1</v>
      </c>
    </row>
    <row r="13239" spans="1:18" x14ac:dyDescent="0.25">
      <c r="A13239" t="s">
        <v>269</v>
      </c>
      <c r="B13239">
        <v>101</v>
      </c>
      <c r="D13239">
        <v>1</v>
      </c>
      <c r="E13239">
        <v>1</v>
      </c>
      <c r="F13239">
        <v>1</v>
      </c>
      <c r="H13239">
        <v>1</v>
      </c>
      <c r="I13239">
        <v>1</v>
      </c>
      <c r="J13239">
        <v>1</v>
      </c>
    </row>
    <row r="13240" spans="1:18" x14ac:dyDescent="0.25">
      <c r="A13240" t="s">
        <v>270</v>
      </c>
      <c r="B13240">
        <v>101</v>
      </c>
      <c r="D13240">
        <v>6</v>
      </c>
      <c r="E13240">
        <v>39</v>
      </c>
      <c r="F13240">
        <v>138</v>
      </c>
      <c r="H13240">
        <v>103</v>
      </c>
      <c r="I13240">
        <v>138</v>
      </c>
      <c r="J13240">
        <v>39</v>
      </c>
    </row>
    <row r="13241" spans="1:18" x14ac:dyDescent="0.25">
      <c r="A13241" t="s">
        <v>271</v>
      </c>
      <c r="B13241">
        <v>101</v>
      </c>
      <c r="D13241">
        <v>39</v>
      </c>
      <c r="E13241">
        <v>138</v>
      </c>
      <c r="F13241">
        <v>6</v>
      </c>
      <c r="H13241">
        <v>138</v>
      </c>
      <c r="I13241">
        <v>39</v>
      </c>
      <c r="J13241">
        <v>103</v>
      </c>
    </row>
    <row r="13242" spans="1:18" x14ac:dyDescent="0.25">
      <c r="A13242" t="s">
        <v>272</v>
      </c>
      <c r="B13242">
        <v>101</v>
      </c>
      <c r="D13242">
        <v>33</v>
      </c>
      <c r="E13242">
        <v>132</v>
      </c>
      <c r="F13242">
        <v>0</v>
      </c>
      <c r="H13242">
        <v>132</v>
      </c>
      <c r="I13242">
        <v>33</v>
      </c>
      <c r="J13242">
        <v>97</v>
      </c>
    </row>
    <row r="13243" spans="1:18" x14ac:dyDescent="0.25">
      <c r="A13243" t="s">
        <v>273</v>
      </c>
      <c r="B13243">
        <v>101</v>
      </c>
      <c r="D13243">
        <v>33</v>
      </c>
      <c r="E13243">
        <v>132</v>
      </c>
      <c r="F13243">
        <v>169</v>
      </c>
      <c r="H13243">
        <v>132</v>
      </c>
      <c r="I13243">
        <v>22</v>
      </c>
      <c r="J13243">
        <v>86</v>
      </c>
    </row>
    <row r="13244" spans="1:18" x14ac:dyDescent="0.25">
      <c r="A13244" t="s">
        <v>274</v>
      </c>
      <c r="B13244">
        <v>101</v>
      </c>
      <c r="D13244">
        <v>6</v>
      </c>
      <c r="E13244">
        <v>39</v>
      </c>
      <c r="F13244">
        <v>138</v>
      </c>
      <c r="H13244">
        <v>103</v>
      </c>
      <c r="I13244">
        <v>138</v>
      </c>
      <c r="J13244">
        <v>39</v>
      </c>
    </row>
    <row r="13245" spans="1:18" x14ac:dyDescent="0.25">
      <c r="A13245" t="s">
        <v>275</v>
      </c>
      <c r="B13245">
        <v>101</v>
      </c>
      <c r="D13245">
        <v>33</v>
      </c>
      <c r="E13245">
        <v>132</v>
      </c>
      <c r="F13245">
        <v>0</v>
      </c>
      <c r="H13245">
        <v>132</v>
      </c>
      <c r="I13245">
        <v>33</v>
      </c>
      <c r="J13245">
        <v>97</v>
      </c>
    </row>
    <row r="13246" spans="1:18" x14ac:dyDescent="0.25">
      <c r="A13246" t="s">
        <v>276</v>
      </c>
      <c r="B13246">
        <v>101</v>
      </c>
      <c r="D13246">
        <v>33</v>
      </c>
      <c r="E13246">
        <v>132</v>
      </c>
      <c r="F13246">
        <v>169</v>
      </c>
      <c r="H13246">
        <v>132</v>
      </c>
      <c r="I13246">
        <v>22</v>
      </c>
      <c r="J13246">
        <v>86</v>
      </c>
    </row>
    <row r="13247" spans="1:18" x14ac:dyDescent="0.25">
      <c r="A13247" t="s">
        <v>567</v>
      </c>
      <c r="B13247">
        <v>101</v>
      </c>
      <c r="D13247">
        <v>24.1</v>
      </c>
      <c r="E13247">
        <v>91.5</v>
      </c>
      <c r="F13247">
        <v>46.4</v>
      </c>
      <c r="H13247">
        <v>24.5</v>
      </c>
      <c r="I13247">
        <v>76.5</v>
      </c>
      <c r="J13247">
        <v>61</v>
      </c>
    </row>
    <row r="13248" spans="1:18" x14ac:dyDescent="0.25">
      <c r="A13248" t="s">
        <v>254</v>
      </c>
      <c r="B13248">
        <v>102</v>
      </c>
      <c r="C13248">
        <v>111</v>
      </c>
      <c r="D13248">
        <v>112</v>
      </c>
      <c r="E13248">
        <v>211</v>
      </c>
      <c r="F13248">
        <v>212</v>
      </c>
      <c r="G13248">
        <v>121</v>
      </c>
      <c r="H13248">
        <v>122</v>
      </c>
      <c r="I13248">
        <v>221</v>
      </c>
      <c r="J13248">
        <v>222</v>
      </c>
      <c r="K13248">
        <v>311</v>
      </c>
      <c r="L13248">
        <v>312</v>
      </c>
      <c r="M13248">
        <v>411</v>
      </c>
      <c r="N13248">
        <v>412</v>
      </c>
      <c r="O13248">
        <v>321</v>
      </c>
      <c r="P13248">
        <v>322</v>
      </c>
      <c r="Q13248">
        <v>421</v>
      </c>
      <c r="R13248">
        <v>422</v>
      </c>
    </row>
    <row r="13249" spans="1:10" x14ac:dyDescent="0.25">
      <c r="A13249" t="s">
        <v>255</v>
      </c>
      <c r="B13249">
        <v>102</v>
      </c>
      <c r="C13249">
        <v>10</v>
      </c>
      <c r="D13249">
        <v>10</v>
      </c>
      <c r="F13249">
        <v>8</v>
      </c>
      <c r="G13249">
        <v>8</v>
      </c>
      <c r="H13249">
        <v>15</v>
      </c>
      <c r="J13249">
        <v>8</v>
      </c>
    </row>
    <row r="13250" spans="1:10" x14ac:dyDescent="0.25">
      <c r="A13250" t="s">
        <v>256</v>
      </c>
      <c r="B13250">
        <v>102</v>
      </c>
      <c r="C13250">
        <v>43.9</v>
      </c>
      <c r="D13250">
        <v>27.1</v>
      </c>
      <c r="F13250">
        <v>32.9</v>
      </c>
      <c r="G13250">
        <v>22.9</v>
      </c>
      <c r="H13250">
        <v>46.6</v>
      </c>
      <c r="J13250">
        <v>32.1</v>
      </c>
    </row>
    <row r="13251" spans="1:10" x14ac:dyDescent="0.25">
      <c r="A13251" t="s">
        <v>257</v>
      </c>
      <c r="B13251">
        <v>102</v>
      </c>
      <c r="C13251">
        <v>2</v>
      </c>
      <c r="D13251">
        <v>2</v>
      </c>
      <c r="F13251">
        <v>2</v>
      </c>
      <c r="G13251">
        <v>2</v>
      </c>
      <c r="H13251">
        <v>2</v>
      </c>
      <c r="J13251">
        <v>2</v>
      </c>
    </row>
    <row r="13252" spans="1:10" x14ac:dyDescent="0.25">
      <c r="A13252" t="s">
        <v>258</v>
      </c>
      <c r="B13252">
        <v>102</v>
      </c>
      <c r="C13252">
        <v>0</v>
      </c>
      <c r="D13252">
        <v>0</v>
      </c>
      <c r="F13252">
        <v>0</v>
      </c>
      <c r="G13252">
        <v>0</v>
      </c>
      <c r="H13252">
        <v>0</v>
      </c>
      <c r="J13252">
        <v>0</v>
      </c>
    </row>
    <row r="13253" spans="1:10" x14ac:dyDescent="0.25">
      <c r="A13253" t="s">
        <v>259</v>
      </c>
      <c r="B13253">
        <v>102</v>
      </c>
      <c r="C13253">
        <v>0</v>
      </c>
      <c r="D13253">
        <v>0</v>
      </c>
      <c r="F13253">
        <v>0</v>
      </c>
      <c r="G13253">
        <v>0</v>
      </c>
      <c r="H13253">
        <v>0</v>
      </c>
      <c r="J13253">
        <v>0</v>
      </c>
    </row>
    <row r="13254" spans="1:10" x14ac:dyDescent="0.25">
      <c r="A13254" t="s">
        <v>260</v>
      </c>
      <c r="B13254">
        <v>102</v>
      </c>
      <c r="C13254">
        <v>2</v>
      </c>
      <c r="D13254">
        <v>2</v>
      </c>
      <c r="F13254">
        <v>2</v>
      </c>
      <c r="G13254">
        <v>2</v>
      </c>
      <c r="H13254">
        <v>2</v>
      </c>
      <c r="J13254">
        <v>2</v>
      </c>
    </row>
    <row r="13255" spans="1:10" x14ac:dyDescent="0.25">
      <c r="A13255" t="s">
        <v>261</v>
      </c>
      <c r="B13255">
        <v>102</v>
      </c>
      <c r="C13255">
        <v>3.9</v>
      </c>
      <c r="D13255">
        <v>4.3</v>
      </c>
      <c r="F13255">
        <v>3.9</v>
      </c>
      <c r="G13255">
        <v>3.9</v>
      </c>
      <c r="H13255">
        <v>3.9</v>
      </c>
      <c r="J13255">
        <v>4.3</v>
      </c>
    </row>
    <row r="13256" spans="1:10" x14ac:dyDescent="0.25">
      <c r="A13256" t="s">
        <v>262</v>
      </c>
      <c r="B13256">
        <v>102</v>
      </c>
      <c r="C13256">
        <v>1.2</v>
      </c>
      <c r="D13256">
        <v>1.6</v>
      </c>
      <c r="F13256">
        <v>1.2</v>
      </c>
      <c r="G13256">
        <v>1.2</v>
      </c>
      <c r="H13256">
        <v>3.5</v>
      </c>
      <c r="J13256">
        <v>1.6</v>
      </c>
    </row>
    <row r="13257" spans="1:10" x14ac:dyDescent="0.25">
      <c r="A13257" t="s">
        <v>263</v>
      </c>
      <c r="B13257">
        <v>102</v>
      </c>
      <c r="C13257">
        <v>1</v>
      </c>
      <c r="D13257">
        <v>0</v>
      </c>
      <c r="F13257">
        <v>0</v>
      </c>
      <c r="G13257">
        <v>0</v>
      </c>
      <c r="H13257">
        <v>1</v>
      </c>
      <c r="J13257">
        <v>0</v>
      </c>
    </row>
    <row r="13258" spans="1:10" x14ac:dyDescent="0.25">
      <c r="A13258" t="s">
        <v>264</v>
      </c>
      <c r="B13258">
        <v>102</v>
      </c>
    </row>
    <row r="13259" spans="1:10" x14ac:dyDescent="0.25">
      <c r="A13259" t="s">
        <v>265</v>
      </c>
      <c r="B13259">
        <v>102</v>
      </c>
    </row>
    <row r="13260" spans="1:10" x14ac:dyDescent="0.25">
      <c r="A13260" t="s">
        <v>266</v>
      </c>
      <c r="B13260">
        <v>102</v>
      </c>
    </row>
    <row r="13261" spans="1:10" x14ac:dyDescent="0.25">
      <c r="A13261" t="s">
        <v>267</v>
      </c>
      <c r="B13261">
        <v>102</v>
      </c>
      <c r="C13261">
        <v>15.1</v>
      </c>
      <c r="D13261">
        <v>15.9</v>
      </c>
      <c r="F13261">
        <v>13.1</v>
      </c>
      <c r="G13261">
        <v>13.1</v>
      </c>
      <c r="H13261">
        <v>22.4</v>
      </c>
      <c r="J13261">
        <v>13.9</v>
      </c>
    </row>
    <row r="13262" spans="1:10" x14ac:dyDescent="0.25">
      <c r="A13262" t="s">
        <v>268</v>
      </c>
      <c r="B13262">
        <v>102</v>
      </c>
      <c r="C13262">
        <v>0</v>
      </c>
      <c r="D13262">
        <v>0</v>
      </c>
      <c r="F13262">
        <v>1</v>
      </c>
      <c r="G13262">
        <v>1</v>
      </c>
      <c r="H13262">
        <v>0</v>
      </c>
      <c r="J13262">
        <v>0</v>
      </c>
    </row>
    <row r="13263" spans="1:10" x14ac:dyDescent="0.25">
      <c r="A13263" t="s">
        <v>269</v>
      </c>
      <c r="B13263">
        <v>102</v>
      </c>
      <c r="C13263">
        <v>1</v>
      </c>
      <c r="D13263">
        <v>1</v>
      </c>
      <c r="F13263">
        <v>1</v>
      </c>
      <c r="G13263">
        <v>1</v>
      </c>
      <c r="H13263">
        <v>1</v>
      </c>
      <c r="J13263">
        <v>1</v>
      </c>
    </row>
    <row r="13264" spans="1:10" x14ac:dyDescent="0.25">
      <c r="A13264" t="s">
        <v>270</v>
      </c>
      <c r="B13264">
        <v>102</v>
      </c>
      <c r="C13264">
        <v>15.1</v>
      </c>
      <c r="D13264">
        <v>64.099999999999994</v>
      </c>
      <c r="F13264">
        <v>97.1</v>
      </c>
      <c r="G13264">
        <v>15.1</v>
      </c>
      <c r="H13264">
        <v>43.1</v>
      </c>
      <c r="J13264">
        <v>97.1</v>
      </c>
    </row>
    <row r="13265" spans="1:18" x14ac:dyDescent="0.25">
      <c r="A13265" t="s">
        <v>271</v>
      </c>
      <c r="B13265">
        <v>102</v>
      </c>
      <c r="C13265">
        <v>64.099999999999994</v>
      </c>
      <c r="D13265">
        <v>97.1</v>
      </c>
      <c r="F13265">
        <v>15.1</v>
      </c>
      <c r="G13265">
        <v>43.1</v>
      </c>
      <c r="H13265">
        <v>97.1</v>
      </c>
      <c r="J13265">
        <v>15.1</v>
      </c>
    </row>
    <row r="13266" spans="1:18" x14ac:dyDescent="0.25">
      <c r="A13266" t="s">
        <v>272</v>
      </c>
      <c r="B13266">
        <v>102</v>
      </c>
      <c r="C13266">
        <v>59</v>
      </c>
      <c r="D13266">
        <v>91.2</v>
      </c>
      <c r="F13266">
        <v>10</v>
      </c>
      <c r="G13266">
        <v>38</v>
      </c>
      <c r="H13266">
        <v>89.7</v>
      </c>
      <c r="J13266">
        <v>9.1999999999999993</v>
      </c>
    </row>
    <row r="13267" spans="1:18" x14ac:dyDescent="0.25">
      <c r="A13267" t="s">
        <v>273</v>
      </c>
      <c r="B13267">
        <v>102</v>
      </c>
      <c r="C13267">
        <v>59</v>
      </c>
      <c r="D13267">
        <v>91.2</v>
      </c>
      <c r="F13267">
        <v>10</v>
      </c>
      <c r="G13267">
        <v>38</v>
      </c>
      <c r="H13267">
        <v>89.7</v>
      </c>
      <c r="J13267">
        <v>9.1999999999999993</v>
      </c>
    </row>
    <row r="13268" spans="1:18" x14ac:dyDescent="0.25">
      <c r="A13268" t="s">
        <v>274</v>
      </c>
      <c r="B13268">
        <v>102</v>
      </c>
      <c r="C13268">
        <v>76.099999999999994</v>
      </c>
      <c r="D13268">
        <v>5.0999999999999996</v>
      </c>
      <c r="F13268">
        <v>38.1</v>
      </c>
      <c r="G13268">
        <v>76.099999999999994</v>
      </c>
      <c r="H13268">
        <v>104.1</v>
      </c>
      <c r="J13268">
        <v>38.1</v>
      </c>
    </row>
    <row r="13269" spans="1:18" x14ac:dyDescent="0.25">
      <c r="A13269" t="s">
        <v>275</v>
      </c>
      <c r="B13269">
        <v>102</v>
      </c>
      <c r="C13269">
        <v>0</v>
      </c>
      <c r="D13269">
        <v>32.200000000000003</v>
      </c>
      <c r="F13269">
        <v>71</v>
      </c>
      <c r="G13269">
        <v>99</v>
      </c>
      <c r="H13269">
        <v>30.7</v>
      </c>
      <c r="J13269">
        <v>70.2</v>
      </c>
    </row>
    <row r="13270" spans="1:18" x14ac:dyDescent="0.25">
      <c r="A13270" t="s">
        <v>276</v>
      </c>
      <c r="B13270">
        <v>102</v>
      </c>
      <c r="C13270">
        <v>0</v>
      </c>
      <c r="D13270">
        <v>32.200000000000003</v>
      </c>
      <c r="F13270">
        <v>71</v>
      </c>
      <c r="G13270">
        <v>99</v>
      </c>
      <c r="H13270">
        <v>30.7</v>
      </c>
      <c r="J13270">
        <v>70.2</v>
      </c>
    </row>
    <row r="13271" spans="1:18" x14ac:dyDescent="0.25">
      <c r="A13271" t="s">
        <v>567</v>
      </c>
      <c r="B13271">
        <v>102</v>
      </c>
      <c r="C13271">
        <v>49.6</v>
      </c>
      <c r="D13271">
        <v>26.9</v>
      </c>
      <c r="F13271">
        <v>27.4</v>
      </c>
      <c r="G13271">
        <v>24.5</v>
      </c>
      <c r="H13271">
        <v>50.5</v>
      </c>
      <c r="J13271">
        <v>26.6</v>
      </c>
    </row>
    <row r="13272" spans="1:18" x14ac:dyDescent="0.25">
      <c r="A13272" t="s">
        <v>254</v>
      </c>
      <c r="B13272">
        <v>212</v>
      </c>
      <c r="C13272">
        <v>111</v>
      </c>
      <c r="D13272">
        <v>112</v>
      </c>
      <c r="E13272">
        <v>211</v>
      </c>
      <c r="F13272">
        <v>212</v>
      </c>
      <c r="G13272">
        <v>121</v>
      </c>
      <c r="H13272">
        <v>122</v>
      </c>
      <c r="I13272">
        <v>221</v>
      </c>
      <c r="J13272">
        <v>222</v>
      </c>
      <c r="K13272">
        <v>311</v>
      </c>
      <c r="L13272">
        <v>312</v>
      </c>
      <c r="M13272">
        <v>411</v>
      </c>
      <c r="N13272">
        <v>412</v>
      </c>
      <c r="O13272">
        <v>321</v>
      </c>
      <c r="P13272">
        <v>322</v>
      </c>
      <c r="Q13272">
        <v>421</v>
      </c>
      <c r="R13272">
        <v>422</v>
      </c>
    </row>
    <row r="13273" spans="1:18" x14ac:dyDescent="0.25">
      <c r="A13273" t="s">
        <v>255</v>
      </c>
      <c r="B13273">
        <v>212</v>
      </c>
      <c r="D13273">
        <v>10</v>
      </c>
      <c r="F13273">
        <v>10</v>
      </c>
      <c r="H13273">
        <v>10</v>
      </c>
      <c r="J13273">
        <v>10</v>
      </c>
    </row>
    <row r="13274" spans="1:18" x14ac:dyDescent="0.25">
      <c r="A13274" t="s">
        <v>256</v>
      </c>
      <c r="B13274">
        <v>212</v>
      </c>
      <c r="D13274">
        <v>16</v>
      </c>
      <c r="F13274">
        <v>21</v>
      </c>
      <c r="H13274">
        <v>17</v>
      </c>
      <c r="J13274">
        <v>20</v>
      </c>
    </row>
    <row r="13275" spans="1:18" x14ac:dyDescent="0.25">
      <c r="A13275" t="s">
        <v>257</v>
      </c>
      <c r="B13275">
        <v>212</v>
      </c>
      <c r="D13275">
        <v>2</v>
      </c>
      <c r="F13275">
        <v>2</v>
      </c>
      <c r="H13275">
        <v>2</v>
      </c>
      <c r="J13275">
        <v>2</v>
      </c>
    </row>
    <row r="13276" spans="1:18" x14ac:dyDescent="0.25">
      <c r="A13276" t="s">
        <v>258</v>
      </c>
      <c r="B13276">
        <v>212</v>
      </c>
      <c r="D13276">
        <v>0</v>
      </c>
      <c r="F13276">
        <v>0</v>
      </c>
      <c r="H13276">
        <v>0</v>
      </c>
      <c r="J13276">
        <v>0</v>
      </c>
    </row>
    <row r="13277" spans="1:18" x14ac:dyDescent="0.25">
      <c r="A13277" t="s">
        <v>259</v>
      </c>
      <c r="B13277">
        <v>212</v>
      </c>
      <c r="D13277">
        <v>0</v>
      </c>
      <c r="F13277">
        <v>0</v>
      </c>
      <c r="H13277">
        <v>0</v>
      </c>
      <c r="J13277">
        <v>0</v>
      </c>
    </row>
    <row r="13278" spans="1:18" x14ac:dyDescent="0.25">
      <c r="A13278" t="s">
        <v>260</v>
      </c>
      <c r="B13278">
        <v>212</v>
      </c>
      <c r="D13278">
        <v>2</v>
      </c>
      <c r="F13278">
        <v>2</v>
      </c>
      <c r="H13278">
        <v>2</v>
      </c>
      <c r="J13278">
        <v>2</v>
      </c>
    </row>
    <row r="13279" spans="1:18" x14ac:dyDescent="0.25">
      <c r="A13279" t="s">
        <v>261</v>
      </c>
      <c r="B13279">
        <v>212</v>
      </c>
      <c r="D13279">
        <v>4</v>
      </c>
      <c r="F13279">
        <v>3</v>
      </c>
      <c r="H13279">
        <v>4</v>
      </c>
      <c r="J13279">
        <v>3</v>
      </c>
    </row>
    <row r="13280" spans="1:18" x14ac:dyDescent="0.25">
      <c r="A13280" t="s">
        <v>262</v>
      </c>
      <c r="B13280">
        <v>212</v>
      </c>
      <c r="D13280">
        <v>1.5</v>
      </c>
      <c r="F13280">
        <v>2.5</v>
      </c>
      <c r="H13280">
        <v>1.5</v>
      </c>
      <c r="J13280">
        <v>2.5</v>
      </c>
    </row>
    <row r="13281" spans="1:18" x14ac:dyDescent="0.25">
      <c r="A13281" t="s">
        <v>263</v>
      </c>
      <c r="B13281">
        <v>212</v>
      </c>
      <c r="D13281">
        <v>3</v>
      </c>
      <c r="F13281">
        <v>0</v>
      </c>
      <c r="H13281">
        <v>3</v>
      </c>
      <c r="J13281">
        <v>0</v>
      </c>
    </row>
    <row r="13282" spans="1:18" x14ac:dyDescent="0.25">
      <c r="A13282" t="s">
        <v>264</v>
      </c>
      <c r="B13282">
        <v>212</v>
      </c>
      <c r="D13282">
        <v>5</v>
      </c>
      <c r="F13282">
        <v>5</v>
      </c>
      <c r="H13282">
        <v>5</v>
      </c>
      <c r="J13282">
        <v>5</v>
      </c>
    </row>
    <row r="13283" spans="1:18" x14ac:dyDescent="0.25">
      <c r="A13283" t="s">
        <v>265</v>
      </c>
      <c r="B13283">
        <v>212</v>
      </c>
      <c r="D13283">
        <v>11</v>
      </c>
      <c r="F13283">
        <v>16</v>
      </c>
      <c r="H13283">
        <v>12</v>
      </c>
      <c r="J13283">
        <v>15</v>
      </c>
    </row>
    <row r="13284" spans="1:18" x14ac:dyDescent="0.25">
      <c r="A13284" t="s">
        <v>266</v>
      </c>
      <c r="B13284">
        <v>212</v>
      </c>
      <c r="D13284">
        <v>0</v>
      </c>
      <c r="F13284">
        <v>0</v>
      </c>
      <c r="H13284">
        <v>0</v>
      </c>
      <c r="J13284">
        <v>0</v>
      </c>
    </row>
    <row r="13285" spans="1:18" x14ac:dyDescent="0.25">
      <c r="A13285" t="s">
        <v>267</v>
      </c>
      <c r="B13285">
        <v>212</v>
      </c>
      <c r="D13285">
        <v>21.5</v>
      </c>
      <c r="F13285">
        <v>26.5</v>
      </c>
      <c r="H13285">
        <v>22.5</v>
      </c>
      <c r="J13285">
        <v>25.5</v>
      </c>
    </row>
    <row r="13286" spans="1:18" x14ac:dyDescent="0.25">
      <c r="A13286" t="s">
        <v>268</v>
      </c>
      <c r="B13286">
        <v>212</v>
      </c>
      <c r="D13286">
        <v>1</v>
      </c>
      <c r="F13286">
        <v>1</v>
      </c>
      <c r="H13286">
        <v>1</v>
      </c>
      <c r="J13286">
        <v>1</v>
      </c>
    </row>
    <row r="13287" spans="1:18" x14ac:dyDescent="0.25">
      <c r="A13287" t="s">
        <v>269</v>
      </c>
      <c r="B13287">
        <v>212</v>
      </c>
      <c r="D13287">
        <v>1</v>
      </c>
      <c r="F13287">
        <v>1</v>
      </c>
      <c r="H13287">
        <v>1</v>
      </c>
      <c r="J13287">
        <v>1</v>
      </c>
    </row>
    <row r="13288" spans="1:18" x14ac:dyDescent="0.25">
      <c r="A13288" t="s">
        <v>270</v>
      </c>
      <c r="B13288">
        <v>212</v>
      </c>
      <c r="D13288">
        <v>46.5</v>
      </c>
      <c r="F13288">
        <v>20</v>
      </c>
      <c r="H13288">
        <v>46.5</v>
      </c>
      <c r="J13288">
        <v>20</v>
      </c>
    </row>
    <row r="13289" spans="1:18" x14ac:dyDescent="0.25">
      <c r="A13289" t="s">
        <v>271</v>
      </c>
      <c r="B13289">
        <v>212</v>
      </c>
      <c r="D13289">
        <v>20</v>
      </c>
      <c r="F13289">
        <v>46.5</v>
      </c>
      <c r="H13289">
        <v>20</v>
      </c>
      <c r="J13289">
        <v>46.5</v>
      </c>
    </row>
    <row r="13290" spans="1:18" x14ac:dyDescent="0.25">
      <c r="A13290" t="s">
        <v>272</v>
      </c>
      <c r="B13290">
        <v>212</v>
      </c>
      <c r="D13290">
        <v>14.5</v>
      </c>
      <c r="F13290">
        <v>41</v>
      </c>
      <c r="H13290">
        <v>14.5</v>
      </c>
      <c r="J13290">
        <v>41</v>
      </c>
    </row>
    <row r="13291" spans="1:18" x14ac:dyDescent="0.25">
      <c r="A13291" t="s">
        <v>273</v>
      </c>
      <c r="B13291">
        <v>212</v>
      </c>
      <c r="D13291">
        <v>3.5</v>
      </c>
      <c r="F13291">
        <v>41</v>
      </c>
      <c r="H13291">
        <v>2.5</v>
      </c>
      <c r="J13291">
        <v>41</v>
      </c>
    </row>
    <row r="13292" spans="1:18" x14ac:dyDescent="0.25">
      <c r="A13292" t="s">
        <v>274</v>
      </c>
      <c r="B13292">
        <v>212</v>
      </c>
      <c r="D13292">
        <v>32</v>
      </c>
      <c r="F13292">
        <v>5.5</v>
      </c>
      <c r="H13292">
        <v>32</v>
      </c>
      <c r="J13292">
        <v>5.5</v>
      </c>
    </row>
    <row r="13293" spans="1:18" x14ac:dyDescent="0.25">
      <c r="A13293" t="s">
        <v>275</v>
      </c>
      <c r="B13293">
        <v>212</v>
      </c>
      <c r="D13293">
        <v>0</v>
      </c>
      <c r="F13293">
        <v>26.5</v>
      </c>
      <c r="H13293">
        <v>0</v>
      </c>
      <c r="J13293">
        <v>26.5</v>
      </c>
    </row>
    <row r="13294" spans="1:18" x14ac:dyDescent="0.25">
      <c r="A13294" t="s">
        <v>276</v>
      </c>
      <c r="B13294">
        <v>212</v>
      </c>
      <c r="D13294">
        <v>38</v>
      </c>
      <c r="F13294">
        <v>26.5</v>
      </c>
      <c r="H13294">
        <v>37</v>
      </c>
      <c r="J13294">
        <v>26.5</v>
      </c>
    </row>
    <row r="13295" spans="1:18" x14ac:dyDescent="0.25">
      <c r="A13295" t="s">
        <v>567</v>
      </c>
      <c r="B13295">
        <v>212</v>
      </c>
      <c r="D13295">
        <v>43.5</v>
      </c>
      <c r="F13295">
        <v>0</v>
      </c>
      <c r="H13295">
        <v>43.5</v>
      </c>
      <c r="J13295">
        <v>0</v>
      </c>
    </row>
    <row r="13296" spans="1:18" x14ac:dyDescent="0.25">
      <c r="A13296" t="s">
        <v>254</v>
      </c>
      <c r="B13296">
        <v>254</v>
      </c>
      <c r="C13296">
        <v>111</v>
      </c>
      <c r="D13296">
        <v>112</v>
      </c>
      <c r="E13296">
        <v>211</v>
      </c>
      <c r="F13296">
        <v>212</v>
      </c>
      <c r="G13296">
        <v>113</v>
      </c>
      <c r="H13296">
        <v>114</v>
      </c>
      <c r="I13296">
        <v>221</v>
      </c>
      <c r="J13296">
        <v>222</v>
      </c>
      <c r="K13296">
        <v>311</v>
      </c>
      <c r="L13296">
        <v>312</v>
      </c>
      <c r="M13296">
        <v>411</v>
      </c>
      <c r="N13296">
        <v>412</v>
      </c>
      <c r="O13296">
        <v>321</v>
      </c>
      <c r="P13296">
        <v>322</v>
      </c>
      <c r="Q13296">
        <v>421</v>
      </c>
      <c r="R13296">
        <v>422</v>
      </c>
    </row>
    <row r="13297" spans="1:4" x14ac:dyDescent="0.25">
      <c r="A13297" t="s">
        <v>255</v>
      </c>
      <c r="B13297">
        <v>254</v>
      </c>
      <c r="C13297">
        <v>10</v>
      </c>
      <c r="D13297">
        <v>10</v>
      </c>
    </row>
    <row r="13298" spans="1:4" x14ac:dyDescent="0.25">
      <c r="A13298" t="s">
        <v>256</v>
      </c>
      <c r="B13298">
        <v>254</v>
      </c>
      <c r="C13298">
        <v>10</v>
      </c>
      <c r="D13298">
        <v>16</v>
      </c>
    </row>
    <row r="13299" spans="1:4" x14ac:dyDescent="0.25">
      <c r="A13299" t="s">
        <v>257</v>
      </c>
      <c r="B13299">
        <v>254</v>
      </c>
      <c r="C13299">
        <v>2</v>
      </c>
      <c r="D13299">
        <v>2</v>
      </c>
    </row>
    <row r="13300" spans="1:4" x14ac:dyDescent="0.25">
      <c r="A13300" t="s">
        <v>258</v>
      </c>
      <c r="B13300">
        <v>254</v>
      </c>
      <c r="C13300">
        <v>0</v>
      </c>
      <c r="D13300">
        <v>0</v>
      </c>
    </row>
    <row r="13301" spans="1:4" x14ac:dyDescent="0.25">
      <c r="A13301" t="s">
        <v>259</v>
      </c>
      <c r="B13301">
        <v>254</v>
      </c>
      <c r="C13301">
        <v>0</v>
      </c>
      <c r="D13301">
        <v>0</v>
      </c>
    </row>
    <row r="13302" spans="1:4" x14ac:dyDescent="0.25">
      <c r="A13302" t="s">
        <v>260</v>
      </c>
      <c r="B13302">
        <v>254</v>
      </c>
      <c r="C13302">
        <v>2</v>
      </c>
      <c r="D13302">
        <v>2</v>
      </c>
    </row>
    <row r="13303" spans="1:4" x14ac:dyDescent="0.25">
      <c r="A13303" t="s">
        <v>261</v>
      </c>
      <c r="B13303">
        <v>254</v>
      </c>
      <c r="C13303">
        <v>3.5</v>
      </c>
      <c r="D13303">
        <v>3.5</v>
      </c>
    </row>
    <row r="13304" spans="1:4" x14ac:dyDescent="0.25">
      <c r="A13304" t="s">
        <v>262</v>
      </c>
      <c r="B13304">
        <v>254</v>
      </c>
      <c r="C13304">
        <v>0.5</v>
      </c>
      <c r="D13304">
        <v>0.5</v>
      </c>
    </row>
    <row r="13305" spans="1:4" x14ac:dyDescent="0.25">
      <c r="A13305" t="s">
        <v>263</v>
      </c>
      <c r="B13305">
        <v>254</v>
      </c>
      <c r="C13305">
        <v>0</v>
      </c>
      <c r="D13305">
        <v>1</v>
      </c>
    </row>
    <row r="13306" spans="1:4" x14ac:dyDescent="0.25">
      <c r="A13306" t="s">
        <v>264</v>
      </c>
      <c r="B13306">
        <v>254</v>
      </c>
      <c r="D13306">
        <v>5</v>
      </c>
    </row>
    <row r="13307" spans="1:4" x14ac:dyDescent="0.25">
      <c r="A13307" t="s">
        <v>265</v>
      </c>
      <c r="B13307">
        <v>254</v>
      </c>
      <c r="D13307">
        <v>11</v>
      </c>
    </row>
    <row r="13308" spans="1:4" x14ac:dyDescent="0.25">
      <c r="A13308" t="s">
        <v>266</v>
      </c>
      <c r="B13308">
        <v>254</v>
      </c>
      <c r="D13308">
        <v>0</v>
      </c>
    </row>
    <row r="13309" spans="1:4" x14ac:dyDescent="0.25">
      <c r="A13309" t="s">
        <v>267</v>
      </c>
      <c r="B13309">
        <v>254</v>
      </c>
      <c r="C13309">
        <v>14</v>
      </c>
      <c r="D13309">
        <v>20</v>
      </c>
    </row>
    <row r="13310" spans="1:4" x14ac:dyDescent="0.25">
      <c r="A13310" t="s">
        <v>268</v>
      </c>
      <c r="B13310">
        <v>254</v>
      </c>
      <c r="C13310">
        <v>0</v>
      </c>
      <c r="D13310">
        <v>1</v>
      </c>
    </row>
    <row r="13311" spans="1:4" x14ac:dyDescent="0.25">
      <c r="A13311" t="s">
        <v>269</v>
      </c>
      <c r="B13311">
        <v>254</v>
      </c>
      <c r="C13311">
        <v>1</v>
      </c>
      <c r="D13311">
        <v>1</v>
      </c>
    </row>
    <row r="13312" spans="1:4" x14ac:dyDescent="0.25">
      <c r="A13312" t="s">
        <v>270</v>
      </c>
      <c r="B13312">
        <v>254</v>
      </c>
      <c r="C13312">
        <v>14</v>
      </c>
      <c r="D13312">
        <v>28</v>
      </c>
    </row>
    <row r="13313" spans="1:18" x14ac:dyDescent="0.25">
      <c r="A13313" t="s">
        <v>271</v>
      </c>
      <c r="B13313">
        <v>254</v>
      </c>
      <c r="C13313">
        <v>28</v>
      </c>
      <c r="D13313">
        <v>14</v>
      </c>
    </row>
    <row r="13314" spans="1:18" x14ac:dyDescent="0.25">
      <c r="A13314" t="s">
        <v>272</v>
      </c>
      <c r="B13314">
        <v>254</v>
      </c>
      <c r="C13314">
        <v>24</v>
      </c>
      <c r="D13314">
        <v>10</v>
      </c>
    </row>
    <row r="13315" spans="1:18" x14ac:dyDescent="0.25">
      <c r="A13315" t="s">
        <v>273</v>
      </c>
      <c r="B13315">
        <v>254</v>
      </c>
      <c r="C13315">
        <v>24</v>
      </c>
      <c r="D13315">
        <v>33</v>
      </c>
    </row>
    <row r="13316" spans="1:18" x14ac:dyDescent="0.25">
      <c r="A13316" t="s">
        <v>274</v>
      </c>
      <c r="B13316">
        <v>254</v>
      </c>
      <c r="C13316">
        <v>4</v>
      </c>
      <c r="D13316">
        <v>18</v>
      </c>
    </row>
    <row r="13317" spans="1:18" x14ac:dyDescent="0.25">
      <c r="A13317" t="s">
        <v>275</v>
      </c>
      <c r="B13317">
        <v>254</v>
      </c>
      <c r="C13317">
        <v>14</v>
      </c>
      <c r="D13317">
        <v>0</v>
      </c>
    </row>
    <row r="13318" spans="1:18" x14ac:dyDescent="0.25">
      <c r="A13318" t="s">
        <v>276</v>
      </c>
      <c r="B13318">
        <v>254</v>
      </c>
      <c r="C13318">
        <v>14</v>
      </c>
      <c r="D13318">
        <v>23</v>
      </c>
    </row>
    <row r="13319" spans="1:18" x14ac:dyDescent="0.25">
      <c r="A13319" t="s">
        <v>567</v>
      </c>
      <c r="B13319">
        <v>254</v>
      </c>
      <c r="C13319">
        <v>0</v>
      </c>
      <c r="D13319">
        <v>30</v>
      </c>
    </row>
    <row r="13320" spans="1:18" x14ac:dyDescent="0.25">
      <c r="A13320" t="s">
        <v>254</v>
      </c>
      <c r="B13320">
        <v>344</v>
      </c>
      <c r="C13320">
        <v>111</v>
      </c>
      <c r="D13320">
        <v>112</v>
      </c>
      <c r="E13320">
        <v>211</v>
      </c>
      <c r="F13320">
        <v>212</v>
      </c>
      <c r="G13320">
        <v>113</v>
      </c>
      <c r="H13320">
        <v>114</v>
      </c>
      <c r="I13320">
        <v>221</v>
      </c>
      <c r="J13320">
        <v>222</v>
      </c>
      <c r="K13320">
        <v>311</v>
      </c>
      <c r="L13320">
        <v>312</v>
      </c>
      <c r="M13320">
        <v>411</v>
      </c>
      <c r="N13320">
        <v>412</v>
      </c>
      <c r="O13320">
        <v>321</v>
      </c>
      <c r="P13320">
        <v>322</v>
      </c>
      <c r="Q13320">
        <v>421</v>
      </c>
      <c r="R13320">
        <v>422</v>
      </c>
    </row>
    <row r="13321" spans="1:18" x14ac:dyDescent="0.25">
      <c r="A13321" t="s">
        <v>255</v>
      </c>
      <c r="B13321">
        <v>344</v>
      </c>
      <c r="C13321">
        <v>10</v>
      </c>
      <c r="D13321">
        <v>10</v>
      </c>
      <c r="J13321">
        <v>10</v>
      </c>
    </row>
    <row r="13322" spans="1:18" x14ac:dyDescent="0.25">
      <c r="A13322" t="s">
        <v>256</v>
      </c>
      <c r="B13322">
        <v>344</v>
      </c>
      <c r="C13322">
        <v>10</v>
      </c>
      <c r="D13322">
        <v>16</v>
      </c>
      <c r="J13322">
        <v>16</v>
      </c>
    </row>
    <row r="13323" spans="1:18" x14ac:dyDescent="0.25">
      <c r="A13323" t="s">
        <v>257</v>
      </c>
      <c r="B13323">
        <v>344</v>
      </c>
      <c r="C13323">
        <v>2</v>
      </c>
      <c r="D13323">
        <v>2</v>
      </c>
      <c r="J13323">
        <v>2</v>
      </c>
    </row>
    <row r="13324" spans="1:18" x14ac:dyDescent="0.25">
      <c r="A13324" t="s">
        <v>258</v>
      </c>
      <c r="B13324">
        <v>344</v>
      </c>
      <c r="C13324">
        <v>0</v>
      </c>
      <c r="D13324">
        <v>0</v>
      </c>
      <c r="J13324">
        <v>0</v>
      </c>
    </row>
    <row r="13325" spans="1:18" x14ac:dyDescent="0.25">
      <c r="A13325" t="s">
        <v>259</v>
      </c>
      <c r="B13325">
        <v>344</v>
      </c>
      <c r="C13325">
        <v>0</v>
      </c>
      <c r="D13325">
        <v>0</v>
      </c>
      <c r="J13325">
        <v>0</v>
      </c>
    </row>
    <row r="13326" spans="1:18" x14ac:dyDescent="0.25">
      <c r="A13326" t="s">
        <v>260</v>
      </c>
      <c r="B13326">
        <v>344</v>
      </c>
      <c r="C13326">
        <v>2</v>
      </c>
      <c r="D13326">
        <v>2</v>
      </c>
      <c r="J13326">
        <v>2</v>
      </c>
    </row>
    <row r="13327" spans="1:18" x14ac:dyDescent="0.25">
      <c r="A13327" t="s">
        <v>261</v>
      </c>
      <c r="B13327">
        <v>344</v>
      </c>
      <c r="C13327">
        <v>3.5</v>
      </c>
      <c r="D13327">
        <v>3.5</v>
      </c>
      <c r="J13327">
        <v>3.5</v>
      </c>
    </row>
    <row r="13328" spans="1:18" x14ac:dyDescent="0.25">
      <c r="A13328" t="s">
        <v>262</v>
      </c>
      <c r="B13328">
        <v>344</v>
      </c>
      <c r="C13328">
        <v>0.5</v>
      </c>
      <c r="D13328">
        <v>0.5</v>
      </c>
      <c r="J13328">
        <v>0.5</v>
      </c>
    </row>
    <row r="13329" spans="1:18" x14ac:dyDescent="0.25">
      <c r="A13329" t="s">
        <v>263</v>
      </c>
      <c r="B13329">
        <v>344</v>
      </c>
      <c r="C13329">
        <v>0</v>
      </c>
      <c r="D13329">
        <v>1</v>
      </c>
      <c r="J13329">
        <v>0</v>
      </c>
    </row>
    <row r="13330" spans="1:18" x14ac:dyDescent="0.25">
      <c r="A13330" t="s">
        <v>264</v>
      </c>
      <c r="B13330">
        <v>344</v>
      </c>
      <c r="D13330">
        <v>5</v>
      </c>
      <c r="J13330">
        <v>5</v>
      </c>
    </row>
    <row r="13331" spans="1:18" x14ac:dyDescent="0.25">
      <c r="A13331" t="s">
        <v>265</v>
      </c>
      <c r="B13331">
        <v>344</v>
      </c>
      <c r="D13331">
        <v>11</v>
      </c>
      <c r="J13331">
        <v>11</v>
      </c>
    </row>
    <row r="13332" spans="1:18" x14ac:dyDescent="0.25">
      <c r="A13332" t="s">
        <v>266</v>
      </c>
      <c r="B13332">
        <v>344</v>
      </c>
      <c r="D13332">
        <v>0</v>
      </c>
      <c r="J13332">
        <v>0</v>
      </c>
    </row>
    <row r="13333" spans="1:18" x14ac:dyDescent="0.25">
      <c r="A13333" t="s">
        <v>267</v>
      </c>
      <c r="B13333">
        <v>344</v>
      </c>
      <c r="C13333">
        <v>14</v>
      </c>
      <c r="D13333">
        <v>20</v>
      </c>
      <c r="J13333">
        <v>20</v>
      </c>
    </row>
    <row r="13334" spans="1:18" x14ac:dyDescent="0.25">
      <c r="A13334" t="s">
        <v>268</v>
      </c>
      <c r="B13334">
        <v>344</v>
      </c>
      <c r="C13334">
        <v>0</v>
      </c>
      <c r="D13334">
        <v>1</v>
      </c>
      <c r="J13334">
        <v>1</v>
      </c>
    </row>
    <row r="13335" spans="1:18" x14ac:dyDescent="0.25">
      <c r="A13335" t="s">
        <v>269</v>
      </c>
      <c r="B13335">
        <v>344</v>
      </c>
      <c r="C13335">
        <v>1</v>
      </c>
      <c r="D13335">
        <v>1</v>
      </c>
      <c r="J13335">
        <v>1</v>
      </c>
    </row>
    <row r="13336" spans="1:18" x14ac:dyDescent="0.25">
      <c r="A13336" t="s">
        <v>270</v>
      </c>
      <c r="B13336">
        <v>344</v>
      </c>
      <c r="C13336">
        <v>40</v>
      </c>
      <c r="D13336">
        <v>0</v>
      </c>
      <c r="J13336">
        <v>20</v>
      </c>
    </row>
    <row r="13337" spans="1:18" x14ac:dyDescent="0.25">
      <c r="A13337" t="s">
        <v>271</v>
      </c>
      <c r="B13337">
        <v>344</v>
      </c>
      <c r="C13337">
        <v>0</v>
      </c>
      <c r="D13337">
        <v>20</v>
      </c>
      <c r="J13337">
        <v>40</v>
      </c>
    </row>
    <row r="13338" spans="1:18" x14ac:dyDescent="0.25">
      <c r="A13338" t="s">
        <v>272</v>
      </c>
      <c r="B13338">
        <v>344</v>
      </c>
      <c r="C13338">
        <v>50</v>
      </c>
      <c r="D13338">
        <v>16</v>
      </c>
      <c r="J13338">
        <v>36</v>
      </c>
    </row>
    <row r="13339" spans="1:18" x14ac:dyDescent="0.25">
      <c r="A13339" t="s">
        <v>273</v>
      </c>
      <c r="B13339">
        <v>344</v>
      </c>
      <c r="C13339">
        <v>50</v>
      </c>
      <c r="D13339">
        <v>5</v>
      </c>
      <c r="J13339">
        <v>36</v>
      </c>
    </row>
    <row r="13340" spans="1:18" x14ac:dyDescent="0.25">
      <c r="A13340" t="s">
        <v>274</v>
      </c>
      <c r="B13340">
        <v>344</v>
      </c>
      <c r="C13340">
        <v>24</v>
      </c>
      <c r="D13340">
        <v>38</v>
      </c>
      <c r="J13340">
        <v>4</v>
      </c>
    </row>
    <row r="13341" spans="1:18" x14ac:dyDescent="0.25">
      <c r="A13341" t="s">
        <v>275</v>
      </c>
      <c r="B13341">
        <v>344</v>
      </c>
      <c r="C13341">
        <v>34</v>
      </c>
      <c r="D13341">
        <v>0</v>
      </c>
      <c r="J13341">
        <v>20</v>
      </c>
    </row>
    <row r="13342" spans="1:18" x14ac:dyDescent="0.25">
      <c r="A13342" t="s">
        <v>276</v>
      </c>
      <c r="B13342">
        <v>344</v>
      </c>
      <c r="C13342">
        <v>34</v>
      </c>
      <c r="D13342">
        <v>43</v>
      </c>
      <c r="J13342">
        <v>20</v>
      </c>
    </row>
    <row r="13343" spans="1:18" x14ac:dyDescent="0.25">
      <c r="A13343" t="s">
        <v>567</v>
      </c>
      <c r="B13343">
        <v>344</v>
      </c>
      <c r="C13343">
        <v>0</v>
      </c>
      <c r="D13343">
        <v>50</v>
      </c>
      <c r="J13343">
        <v>0</v>
      </c>
    </row>
    <row r="13344" spans="1:18" x14ac:dyDescent="0.25">
      <c r="A13344" t="s">
        <v>254</v>
      </c>
      <c r="B13344">
        <v>363</v>
      </c>
      <c r="C13344">
        <v>111</v>
      </c>
      <c r="D13344">
        <v>112</v>
      </c>
      <c r="E13344">
        <v>211</v>
      </c>
      <c r="F13344">
        <v>212</v>
      </c>
      <c r="G13344">
        <v>121</v>
      </c>
      <c r="H13344">
        <v>122</v>
      </c>
      <c r="I13344">
        <v>221</v>
      </c>
      <c r="J13344">
        <v>222</v>
      </c>
      <c r="K13344">
        <v>311</v>
      </c>
      <c r="L13344">
        <v>312</v>
      </c>
      <c r="M13344">
        <v>411</v>
      </c>
      <c r="N13344">
        <v>412</v>
      </c>
      <c r="O13344">
        <v>321</v>
      </c>
      <c r="P13344">
        <v>322</v>
      </c>
      <c r="Q13344">
        <v>421</v>
      </c>
      <c r="R13344">
        <v>422</v>
      </c>
    </row>
    <row r="13345" spans="1:10" x14ac:dyDescent="0.25">
      <c r="A13345" t="s">
        <v>255</v>
      </c>
      <c r="B13345">
        <v>363</v>
      </c>
      <c r="F13345">
        <v>15</v>
      </c>
      <c r="H13345">
        <v>5</v>
      </c>
      <c r="I13345">
        <v>5</v>
      </c>
      <c r="J13345">
        <v>15</v>
      </c>
    </row>
    <row r="13346" spans="1:10" x14ac:dyDescent="0.25">
      <c r="A13346" t="s">
        <v>256</v>
      </c>
      <c r="B13346">
        <v>363</v>
      </c>
      <c r="F13346">
        <v>139</v>
      </c>
      <c r="H13346">
        <v>33</v>
      </c>
      <c r="I13346">
        <v>22</v>
      </c>
      <c r="J13346">
        <v>113</v>
      </c>
    </row>
    <row r="13347" spans="1:10" x14ac:dyDescent="0.25">
      <c r="A13347" t="s">
        <v>257</v>
      </c>
      <c r="B13347">
        <v>363</v>
      </c>
      <c r="F13347">
        <v>2</v>
      </c>
      <c r="H13347">
        <v>2</v>
      </c>
      <c r="I13347">
        <v>2</v>
      </c>
      <c r="J13347">
        <v>2</v>
      </c>
    </row>
    <row r="13348" spans="1:10" x14ac:dyDescent="0.25">
      <c r="A13348" t="s">
        <v>258</v>
      </c>
      <c r="B13348">
        <v>363</v>
      </c>
      <c r="F13348">
        <v>0</v>
      </c>
      <c r="H13348">
        <v>0</v>
      </c>
      <c r="I13348">
        <v>0</v>
      </c>
      <c r="J13348">
        <v>0</v>
      </c>
    </row>
    <row r="13349" spans="1:10" x14ac:dyDescent="0.25">
      <c r="A13349" t="s">
        <v>259</v>
      </c>
      <c r="B13349">
        <v>363</v>
      </c>
      <c r="F13349">
        <v>0</v>
      </c>
      <c r="H13349">
        <v>0</v>
      </c>
      <c r="I13349">
        <v>0</v>
      </c>
      <c r="J13349">
        <v>0</v>
      </c>
    </row>
    <row r="13350" spans="1:10" x14ac:dyDescent="0.25">
      <c r="A13350" t="s">
        <v>260</v>
      </c>
      <c r="B13350">
        <v>363</v>
      </c>
      <c r="F13350">
        <v>2</v>
      </c>
      <c r="H13350">
        <v>2</v>
      </c>
      <c r="I13350">
        <v>2</v>
      </c>
      <c r="J13350">
        <v>2</v>
      </c>
    </row>
    <row r="13351" spans="1:10" x14ac:dyDescent="0.25">
      <c r="A13351" t="s">
        <v>261</v>
      </c>
      <c r="B13351">
        <v>363</v>
      </c>
      <c r="F13351">
        <v>3.5</v>
      </c>
      <c r="H13351">
        <v>3.5</v>
      </c>
      <c r="I13351">
        <v>3.5</v>
      </c>
      <c r="J13351">
        <v>3.5</v>
      </c>
    </row>
    <row r="13352" spans="1:10" x14ac:dyDescent="0.25">
      <c r="A13352" t="s">
        <v>262</v>
      </c>
      <c r="B13352">
        <v>363</v>
      </c>
      <c r="F13352">
        <v>0.5</v>
      </c>
      <c r="H13352">
        <v>0.5</v>
      </c>
      <c r="I13352">
        <v>0.5</v>
      </c>
      <c r="J13352">
        <v>0.5</v>
      </c>
    </row>
    <row r="13353" spans="1:10" x14ac:dyDescent="0.25">
      <c r="A13353" t="s">
        <v>263</v>
      </c>
      <c r="B13353">
        <v>363</v>
      </c>
      <c r="F13353">
        <v>3</v>
      </c>
      <c r="H13353">
        <v>0</v>
      </c>
      <c r="I13353">
        <v>0</v>
      </c>
      <c r="J13353">
        <v>3</v>
      </c>
    </row>
    <row r="13354" spans="1:10" x14ac:dyDescent="0.25">
      <c r="A13354" t="s">
        <v>264</v>
      </c>
      <c r="B13354">
        <v>363</v>
      </c>
      <c r="H13354">
        <v>7</v>
      </c>
      <c r="J13354">
        <v>7</v>
      </c>
    </row>
    <row r="13355" spans="1:10" x14ac:dyDescent="0.25">
      <c r="A13355" t="s">
        <v>265</v>
      </c>
      <c r="B13355">
        <v>363</v>
      </c>
      <c r="H13355">
        <v>13</v>
      </c>
      <c r="J13355">
        <v>16</v>
      </c>
    </row>
    <row r="13356" spans="1:10" x14ac:dyDescent="0.25">
      <c r="A13356" t="s">
        <v>266</v>
      </c>
      <c r="B13356">
        <v>363</v>
      </c>
      <c r="H13356">
        <v>10</v>
      </c>
      <c r="J13356">
        <v>10</v>
      </c>
    </row>
    <row r="13357" spans="1:10" x14ac:dyDescent="0.25">
      <c r="A13357" t="s">
        <v>267</v>
      </c>
      <c r="B13357">
        <v>363</v>
      </c>
      <c r="F13357">
        <v>20</v>
      </c>
      <c r="H13357">
        <v>24</v>
      </c>
      <c r="I13357">
        <v>14</v>
      </c>
      <c r="J13357">
        <v>27</v>
      </c>
    </row>
    <row r="13358" spans="1:10" x14ac:dyDescent="0.25">
      <c r="A13358" t="s">
        <v>268</v>
      </c>
      <c r="B13358">
        <v>363</v>
      </c>
      <c r="F13358">
        <v>1</v>
      </c>
      <c r="H13358">
        <v>0</v>
      </c>
      <c r="I13358">
        <v>0</v>
      </c>
      <c r="J13358">
        <v>1</v>
      </c>
    </row>
    <row r="13359" spans="1:10" x14ac:dyDescent="0.25">
      <c r="A13359" t="s">
        <v>269</v>
      </c>
      <c r="B13359">
        <v>363</v>
      </c>
      <c r="F13359">
        <v>1</v>
      </c>
      <c r="H13359">
        <v>1</v>
      </c>
      <c r="I13359">
        <v>1</v>
      </c>
      <c r="J13359">
        <v>1</v>
      </c>
    </row>
    <row r="13360" spans="1:10" x14ac:dyDescent="0.25">
      <c r="A13360" t="s">
        <v>270</v>
      </c>
      <c r="B13360">
        <v>363</v>
      </c>
      <c r="F13360">
        <v>2</v>
      </c>
      <c r="H13360">
        <v>145</v>
      </c>
      <c r="I13360">
        <v>2</v>
      </c>
      <c r="J13360">
        <v>28</v>
      </c>
    </row>
    <row r="13361" spans="1:18" x14ac:dyDescent="0.25">
      <c r="A13361" t="s">
        <v>271</v>
      </c>
      <c r="B13361">
        <v>363</v>
      </c>
      <c r="F13361">
        <v>145</v>
      </c>
      <c r="H13361">
        <v>2</v>
      </c>
      <c r="I13361">
        <v>28</v>
      </c>
      <c r="J13361">
        <v>145</v>
      </c>
    </row>
    <row r="13362" spans="1:18" x14ac:dyDescent="0.25">
      <c r="A13362" t="s">
        <v>272</v>
      </c>
      <c r="B13362">
        <v>363</v>
      </c>
      <c r="F13362">
        <v>141</v>
      </c>
      <c r="H13362">
        <v>178</v>
      </c>
      <c r="I13362">
        <v>24</v>
      </c>
      <c r="J13362">
        <v>141</v>
      </c>
    </row>
    <row r="13363" spans="1:18" x14ac:dyDescent="0.25">
      <c r="A13363" t="s">
        <v>273</v>
      </c>
      <c r="B13363">
        <v>363</v>
      </c>
      <c r="F13363">
        <v>141</v>
      </c>
      <c r="H13363">
        <v>178</v>
      </c>
      <c r="I13363">
        <v>24</v>
      </c>
      <c r="J13363">
        <v>125</v>
      </c>
    </row>
    <row r="13364" spans="1:18" x14ac:dyDescent="0.25">
      <c r="A13364" t="s">
        <v>274</v>
      </c>
      <c r="B13364">
        <v>363</v>
      </c>
      <c r="F13364">
        <v>41</v>
      </c>
      <c r="H13364">
        <v>4</v>
      </c>
      <c r="I13364">
        <v>41</v>
      </c>
      <c r="J13364">
        <v>67</v>
      </c>
    </row>
    <row r="13365" spans="1:18" x14ac:dyDescent="0.25">
      <c r="A13365" t="s">
        <v>275</v>
      </c>
      <c r="B13365">
        <v>363</v>
      </c>
      <c r="F13365">
        <v>0</v>
      </c>
      <c r="H13365">
        <v>37</v>
      </c>
      <c r="I13365">
        <v>63</v>
      </c>
      <c r="J13365">
        <v>0</v>
      </c>
    </row>
    <row r="13366" spans="1:18" x14ac:dyDescent="0.25">
      <c r="A13366" t="s">
        <v>276</v>
      </c>
      <c r="B13366">
        <v>363</v>
      </c>
      <c r="F13366">
        <v>0</v>
      </c>
      <c r="H13366">
        <v>37</v>
      </c>
      <c r="I13366">
        <v>63</v>
      </c>
      <c r="J13366">
        <v>164</v>
      </c>
    </row>
    <row r="13367" spans="1:18" x14ac:dyDescent="0.25">
      <c r="A13367" t="s">
        <v>567</v>
      </c>
      <c r="B13367">
        <v>363</v>
      </c>
      <c r="F13367">
        <v>156.30000000000001</v>
      </c>
      <c r="H13367">
        <v>15.7</v>
      </c>
      <c r="I13367">
        <v>12.1</v>
      </c>
      <c r="J13367">
        <v>140.19999999999999</v>
      </c>
    </row>
    <row r="13368" spans="1:18" x14ac:dyDescent="0.25">
      <c r="A13368" t="s">
        <v>254</v>
      </c>
      <c r="B13368">
        <v>750</v>
      </c>
      <c r="C13368">
        <v>111</v>
      </c>
      <c r="D13368">
        <v>112</v>
      </c>
      <c r="E13368">
        <v>211</v>
      </c>
      <c r="F13368">
        <v>212</v>
      </c>
      <c r="G13368">
        <v>113</v>
      </c>
      <c r="H13368">
        <v>114</v>
      </c>
      <c r="I13368">
        <v>221</v>
      </c>
      <c r="J13368">
        <v>222</v>
      </c>
      <c r="K13368">
        <v>311</v>
      </c>
      <c r="L13368">
        <v>312</v>
      </c>
      <c r="M13368">
        <v>411</v>
      </c>
      <c r="N13368">
        <v>412</v>
      </c>
      <c r="O13368">
        <v>321</v>
      </c>
      <c r="P13368">
        <v>322</v>
      </c>
      <c r="Q13368">
        <v>421</v>
      </c>
      <c r="R13368">
        <v>422</v>
      </c>
    </row>
    <row r="13369" spans="1:18" x14ac:dyDescent="0.25">
      <c r="A13369" t="s">
        <v>255</v>
      </c>
      <c r="B13369">
        <v>750</v>
      </c>
      <c r="C13369">
        <v>10</v>
      </c>
      <c r="D13369">
        <v>4</v>
      </c>
    </row>
    <row r="13370" spans="1:18" x14ac:dyDescent="0.25">
      <c r="A13370" t="s">
        <v>256</v>
      </c>
      <c r="B13370">
        <v>750</v>
      </c>
      <c r="C13370">
        <v>34.5</v>
      </c>
      <c r="D13370">
        <v>74.5</v>
      </c>
    </row>
    <row r="13371" spans="1:18" x14ac:dyDescent="0.25">
      <c r="A13371" t="s">
        <v>257</v>
      </c>
      <c r="B13371">
        <v>750</v>
      </c>
      <c r="C13371">
        <v>2</v>
      </c>
      <c r="D13371">
        <v>2</v>
      </c>
    </row>
    <row r="13372" spans="1:18" x14ac:dyDescent="0.25">
      <c r="A13372" t="s">
        <v>258</v>
      </c>
      <c r="B13372">
        <v>750</v>
      </c>
      <c r="C13372">
        <v>0</v>
      </c>
      <c r="D13372">
        <v>0</v>
      </c>
    </row>
    <row r="13373" spans="1:18" x14ac:dyDescent="0.25">
      <c r="A13373" t="s">
        <v>259</v>
      </c>
      <c r="B13373">
        <v>750</v>
      </c>
      <c r="C13373">
        <v>0</v>
      </c>
      <c r="D13373">
        <v>0</v>
      </c>
    </row>
    <row r="13374" spans="1:18" x14ac:dyDescent="0.25">
      <c r="A13374" t="s">
        <v>260</v>
      </c>
      <c r="B13374">
        <v>750</v>
      </c>
      <c r="C13374">
        <v>2</v>
      </c>
      <c r="D13374">
        <v>2</v>
      </c>
    </row>
    <row r="13375" spans="1:18" x14ac:dyDescent="0.25">
      <c r="A13375" t="s">
        <v>261</v>
      </c>
      <c r="B13375">
        <v>750</v>
      </c>
      <c r="C13375">
        <v>4</v>
      </c>
      <c r="D13375">
        <v>3</v>
      </c>
    </row>
    <row r="13376" spans="1:18" x14ac:dyDescent="0.25">
      <c r="A13376" t="s">
        <v>262</v>
      </c>
      <c r="B13376">
        <v>750</v>
      </c>
      <c r="C13376">
        <v>1.5</v>
      </c>
      <c r="D13376">
        <v>2.5</v>
      </c>
    </row>
    <row r="13377" spans="1:18" x14ac:dyDescent="0.25">
      <c r="A13377" t="s">
        <v>263</v>
      </c>
      <c r="B13377">
        <v>750</v>
      </c>
      <c r="C13377">
        <v>3</v>
      </c>
      <c r="D13377">
        <v>0</v>
      </c>
    </row>
    <row r="13378" spans="1:18" x14ac:dyDescent="0.25">
      <c r="A13378" t="s">
        <v>264</v>
      </c>
      <c r="B13378">
        <v>750</v>
      </c>
      <c r="C13378">
        <v>5</v>
      </c>
      <c r="D13378">
        <v>5</v>
      </c>
    </row>
    <row r="13379" spans="1:18" x14ac:dyDescent="0.25">
      <c r="A13379" t="s">
        <v>265</v>
      </c>
      <c r="B13379">
        <v>750</v>
      </c>
      <c r="C13379">
        <v>8</v>
      </c>
      <c r="D13379">
        <v>14</v>
      </c>
    </row>
    <row r="13380" spans="1:18" x14ac:dyDescent="0.25">
      <c r="A13380" t="s">
        <v>266</v>
      </c>
      <c r="B13380">
        <v>750</v>
      </c>
      <c r="C13380">
        <v>0</v>
      </c>
      <c r="D13380">
        <v>0</v>
      </c>
    </row>
    <row r="13381" spans="1:18" x14ac:dyDescent="0.25">
      <c r="A13381" t="s">
        <v>267</v>
      </c>
      <c r="B13381">
        <v>750</v>
      </c>
      <c r="C13381">
        <v>21.5</v>
      </c>
      <c r="D13381">
        <v>24.5</v>
      </c>
    </row>
    <row r="13382" spans="1:18" x14ac:dyDescent="0.25">
      <c r="A13382" t="s">
        <v>268</v>
      </c>
      <c r="B13382">
        <v>750</v>
      </c>
      <c r="C13382">
        <v>1</v>
      </c>
      <c r="D13382">
        <v>1</v>
      </c>
    </row>
    <row r="13383" spans="1:18" x14ac:dyDescent="0.25">
      <c r="A13383" t="s">
        <v>269</v>
      </c>
      <c r="B13383">
        <v>750</v>
      </c>
      <c r="C13383">
        <v>1</v>
      </c>
      <c r="D13383">
        <v>1</v>
      </c>
    </row>
    <row r="13384" spans="1:18" x14ac:dyDescent="0.25">
      <c r="A13384" t="s">
        <v>270</v>
      </c>
      <c r="B13384">
        <v>750</v>
      </c>
      <c r="C13384">
        <v>80.5</v>
      </c>
      <c r="D13384">
        <v>0.5</v>
      </c>
    </row>
    <row r="13385" spans="1:18" x14ac:dyDescent="0.25">
      <c r="A13385" t="s">
        <v>271</v>
      </c>
      <c r="B13385">
        <v>750</v>
      </c>
      <c r="C13385">
        <v>0.5</v>
      </c>
      <c r="D13385">
        <v>80.5</v>
      </c>
    </row>
    <row r="13386" spans="1:18" x14ac:dyDescent="0.25">
      <c r="A13386" t="s">
        <v>272</v>
      </c>
      <c r="B13386">
        <v>750</v>
      </c>
      <c r="C13386">
        <v>115</v>
      </c>
      <c r="D13386">
        <v>75</v>
      </c>
    </row>
    <row r="13387" spans="1:18" x14ac:dyDescent="0.25">
      <c r="A13387" t="s">
        <v>273</v>
      </c>
      <c r="B13387">
        <v>750</v>
      </c>
      <c r="C13387">
        <v>107</v>
      </c>
      <c r="D13387">
        <v>75</v>
      </c>
    </row>
    <row r="13388" spans="1:18" x14ac:dyDescent="0.25">
      <c r="A13388" t="s">
        <v>274</v>
      </c>
      <c r="B13388">
        <v>750</v>
      </c>
      <c r="C13388">
        <v>85.5</v>
      </c>
      <c r="D13388">
        <v>5.5</v>
      </c>
    </row>
    <row r="13389" spans="1:18" x14ac:dyDescent="0.25">
      <c r="A13389" t="s">
        <v>275</v>
      </c>
      <c r="B13389">
        <v>750</v>
      </c>
      <c r="C13389">
        <v>0</v>
      </c>
      <c r="D13389">
        <v>80</v>
      </c>
    </row>
    <row r="13390" spans="1:18" x14ac:dyDescent="0.25">
      <c r="A13390" t="s">
        <v>276</v>
      </c>
      <c r="B13390">
        <v>750</v>
      </c>
      <c r="C13390">
        <v>112</v>
      </c>
      <c r="D13390">
        <v>80</v>
      </c>
    </row>
    <row r="13391" spans="1:18" x14ac:dyDescent="0.25">
      <c r="A13391" t="s">
        <v>567</v>
      </c>
      <c r="B13391">
        <v>750</v>
      </c>
      <c r="C13391">
        <v>94.6</v>
      </c>
      <c r="D13391">
        <v>14.4</v>
      </c>
    </row>
    <row r="13392" spans="1:18" x14ac:dyDescent="0.25">
      <c r="A13392" t="s">
        <v>254</v>
      </c>
      <c r="B13392">
        <v>775</v>
      </c>
      <c r="C13392">
        <v>111</v>
      </c>
      <c r="D13392">
        <v>112</v>
      </c>
      <c r="E13392">
        <v>211</v>
      </c>
      <c r="F13392">
        <v>212</v>
      </c>
      <c r="G13392">
        <v>113</v>
      </c>
      <c r="H13392">
        <v>114</v>
      </c>
      <c r="I13392">
        <v>221</v>
      </c>
      <c r="J13392">
        <v>222</v>
      </c>
      <c r="K13392">
        <v>311</v>
      </c>
      <c r="L13392">
        <v>312</v>
      </c>
      <c r="M13392">
        <v>411</v>
      </c>
      <c r="N13392">
        <v>412</v>
      </c>
      <c r="O13392">
        <v>321</v>
      </c>
      <c r="P13392">
        <v>322</v>
      </c>
      <c r="Q13392">
        <v>421</v>
      </c>
      <c r="R13392">
        <v>422</v>
      </c>
    </row>
    <row r="13393" spans="1:10" x14ac:dyDescent="0.25">
      <c r="A13393" t="s">
        <v>255</v>
      </c>
      <c r="B13393">
        <v>775</v>
      </c>
      <c r="C13393">
        <v>4</v>
      </c>
      <c r="D13393">
        <v>4</v>
      </c>
      <c r="F13393">
        <v>10</v>
      </c>
      <c r="I13393">
        <v>3</v>
      </c>
      <c r="J13393">
        <v>10</v>
      </c>
    </row>
    <row r="13394" spans="1:10" x14ac:dyDescent="0.25">
      <c r="A13394" t="s">
        <v>256</v>
      </c>
      <c r="B13394">
        <v>775</v>
      </c>
      <c r="C13394">
        <v>19</v>
      </c>
      <c r="D13394">
        <v>24</v>
      </c>
      <c r="F13394">
        <v>59.5</v>
      </c>
      <c r="I13394">
        <v>11</v>
      </c>
      <c r="J13394">
        <v>44</v>
      </c>
    </row>
    <row r="13395" spans="1:10" x14ac:dyDescent="0.25">
      <c r="A13395" t="s">
        <v>257</v>
      </c>
      <c r="B13395">
        <v>775</v>
      </c>
      <c r="C13395">
        <v>2</v>
      </c>
      <c r="D13395">
        <v>2</v>
      </c>
      <c r="F13395">
        <v>2</v>
      </c>
      <c r="I13395">
        <v>2</v>
      </c>
      <c r="J13395">
        <v>2</v>
      </c>
    </row>
    <row r="13396" spans="1:10" x14ac:dyDescent="0.25">
      <c r="A13396" t="s">
        <v>258</v>
      </c>
      <c r="B13396">
        <v>775</v>
      </c>
      <c r="C13396">
        <v>0</v>
      </c>
      <c r="D13396">
        <v>0</v>
      </c>
      <c r="F13396">
        <v>0</v>
      </c>
      <c r="I13396">
        <v>0</v>
      </c>
      <c r="J13396">
        <v>0</v>
      </c>
    </row>
    <row r="13397" spans="1:10" x14ac:dyDescent="0.25">
      <c r="A13397" t="s">
        <v>259</v>
      </c>
      <c r="B13397">
        <v>775</v>
      </c>
      <c r="C13397">
        <v>0</v>
      </c>
      <c r="D13397">
        <v>0</v>
      </c>
      <c r="F13397">
        <v>0</v>
      </c>
      <c r="I13397">
        <v>0</v>
      </c>
      <c r="J13397">
        <v>0</v>
      </c>
    </row>
    <row r="13398" spans="1:10" x14ac:dyDescent="0.25">
      <c r="A13398" t="s">
        <v>260</v>
      </c>
      <c r="B13398">
        <v>775</v>
      </c>
      <c r="C13398">
        <v>3</v>
      </c>
      <c r="D13398">
        <v>3</v>
      </c>
      <c r="F13398">
        <v>3</v>
      </c>
      <c r="I13398">
        <v>3</v>
      </c>
      <c r="J13398">
        <v>3</v>
      </c>
    </row>
    <row r="13399" spans="1:10" x14ac:dyDescent="0.25">
      <c r="A13399" t="s">
        <v>261</v>
      </c>
      <c r="B13399">
        <v>775</v>
      </c>
      <c r="C13399">
        <v>3</v>
      </c>
      <c r="D13399">
        <v>3</v>
      </c>
      <c r="F13399">
        <v>4</v>
      </c>
      <c r="I13399">
        <v>3</v>
      </c>
      <c r="J13399">
        <v>4.5</v>
      </c>
    </row>
    <row r="13400" spans="1:10" x14ac:dyDescent="0.25">
      <c r="A13400" t="s">
        <v>262</v>
      </c>
      <c r="B13400">
        <v>775</v>
      </c>
      <c r="C13400">
        <v>3</v>
      </c>
      <c r="D13400">
        <v>3</v>
      </c>
      <c r="F13400">
        <v>1.5</v>
      </c>
      <c r="I13400">
        <v>1</v>
      </c>
      <c r="J13400">
        <v>1.5</v>
      </c>
    </row>
    <row r="13401" spans="1:10" x14ac:dyDescent="0.25">
      <c r="A13401" t="s">
        <v>263</v>
      </c>
      <c r="B13401">
        <v>775</v>
      </c>
      <c r="C13401">
        <v>0</v>
      </c>
      <c r="D13401">
        <v>0</v>
      </c>
      <c r="F13401">
        <v>3</v>
      </c>
      <c r="I13401">
        <v>0</v>
      </c>
      <c r="J13401">
        <v>3</v>
      </c>
    </row>
    <row r="13402" spans="1:10" x14ac:dyDescent="0.25">
      <c r="A13402" t="s">
        <v>264</v>
      </c>
      <c r="B13402">
        <v>775</v>
      </c>
      <c r="C13402">
        <v>5</v>
      </c>
      <c r="D13402">
        <v>5</v>
      </c>
      <c r="F13402">
        <v>5</v>
      </c>
      <c r="J13402">
        <v>5</v>
      </c>
    </row>
    <row r="13403" spans="1:10" x14ac:dyDescent="0.25">
      <c r="A13403" t="s">
        <v>265</v>
      </c>
      <c r="B13403">
        <v>775</v>
      </c>
      <c r="C13403">
        <v>15</v>
      </c>
      <c r="D13403">
        <v>19</v>
      </c>
      <c r="F13403">
        <v>7</v>
      </c>
      <c r="J13403">
        <v>8</v>
      </c>
    </row>
    <row r="13404" spans="1:10" x14ac:dyDescent="0.25">
      <c r="A13404" t="s">
        <v>266</v>
      </c>
      <c r="B13404">
        <v>775</v>
      </c>
      <c r="C13404">
        <v>0</v>
      </c>
      <c r="D13404">
        <v>0</v>
      </c>
      <c r="F13404">
        <v>0</v>
      </c>
      <c r="J13404">
        <v>0</v>
      </c>
    </row>
    <row r="13405" spans="1:10" x14ac:dyDescent="0.25">
      <c r="A13405" t="s">
        <v>267</v>
      </c>
      <c r="B13405">
        <v>775</v>
      </c>
      <c r="C13405">
        <v>26</v>
      </c>
      <c r="D13405">
        <v>30</v>
      </c>
      <c r="F13405">
        <v>21.5</v>
      </c>
      <c r="I13405">
        <v>10</v>
      </c>
      <c r="J13405">
        <v>22</v>
      </c>
    </row>
    <row r="13406" spans="1:10" x14ac:dyDescent="0.25">
      <c r="A13406" t="s">
        <v>268</v>
      </c>
      <c r="B13406">
        <v>775</v>
      </c>
      <c r="C13406">
        <v>1</v>
      </c>
      <c r="D13406">
        <v>1</v>
      </c>
      <c r="F13406">
        <v>1</v>
      </c>
      <c r="I13406">
        <v>0</v>
      </c>
      <c r="J13406">
        <v>1</v>
      </c>
    </row>
    <row r="13407" spans="1:10" x14ac:dyDescent="0.25">
      <c r="A13407" t="s">
        <v>269</v>
      </c>
      <c r="B13407">
        <v>775</v>
      </c>
      <c r="C13407">
        <v>1</v>
      </c>
      <c r="D13407">
        <v>1</v>
      </c>
      <c r="F13407">
        <v>1</v>
      </c>
      <c r="I13407">
        <v>1</v>
      </c>
      <c r="J13407">
        <v>1</v>
      </c>
    </row>
    <row r="13408" spans="1:10" x14ac:dyDescent="0.25">
      <c r="A13408" t="s">
        <v>270</v>
      </c>
      <c r="B13408">
        <v>775</v>
      </c>
      <c r="C13408">
        <v>100</v>
      </c>
      <c r="D13408">
        <v>5</v>
      </c>
      <c r="F13408">
        <v>35</v>
      </c>
      <c r="I13408">
        <v>35</v>
      </c>
      <c r="J13408">
        <v>50</v>
      </c>
    </row>
    <row r="13409" spans="1:18" x14ac:dyDescent="0.25">
      <c r="A13409" t="s">
        <v>271</v>
      </c>
      <c r="B13409">
        <v>775</v>
      </c>
      <c r="C13409">
        <v>5</v>
      </c>
      <c r="D13409">
        <v>35</v>
      </c>
      <c r="F13409">
        <v>100</v>
      </c>
      <c r="I13409">
        <v>50</v>
      </c>
      <c r="J13409">
        <v>100</v>
      </c>
    </row>
    <row r="13410" spans="1:18" x14ac:dyDescent="0.25">
      <c r="A13410" t="s">
        <v>272</v>
      </c>
      <c r="B13410">
        <v>775</v>
      </c>
      <c r="C13410">
        <v>119</v>
      </c>
      <c r="D13410">
        <v>29</v>
      </c>
      <c r="F13410">
        <v>94.5</v>
      </c>
      <c r="I13410">
        <v>46</v>
      </c>
      <c r="J13410">
        <v>94</v>
      </c>
    </row>
    <row r="13411" spans="1:18" x14ac:dyDescent="0.25">
      <c r="A13411" t="s">
        <v>273</v>
      </c>
      <c r="B13411">
        <v>775</v>
      </c>
      <c r="C13411">
        <v>119</v>
      </c>
      <c r="D13411">
        <v>29</v>
      </c>
      <c r="F13411">
        <v>87.5</v>
      </c>
      <c r="I13411">
        <v>46</v>
      </c>
      <c r="J13411">
        <v>86</v>
      </c>
    </row>
    <row r="13412" spans="1:18" x14ac:dyDescent="0.25">
      <c r="A13412" t="s">
        <v>274</v>
      </c>
      <c r="B13412">
        <v>775</v>
      </c>
      <c r="C13412">
        <v>6</v>
      </c>
      <c r="D13412">
        <v>31</v>
      </c>
      <c r="F13412">
        <v>61</v>
      </c>
      <c r="I13412">
        <v>61</v>
      </c>
      <c r="J13412">
        <v>76</v>
      </c>
    </row>
    <row r="13413" spans="1:18" x14ac:dyDescent="0.25">
      <c r="A13413" t="s">
        <v>275</v>
      </c>
      <c r="B13413">
        <v>775</v>
      </c>
      <c r="C13413">
        <v>25</v>
      </c>
      <c r="D13413">
        <v>55</v>
      </c>
      <c r="F13413">
        <v>0.5</v>
      </c>
      <c r="I13413">
        <v>72</v>
      </c>
      <c r="J13413">
        <v>0</v>
      </c>
    </row>
    <row r="13414" spans="1:18" x14ac:dyDescent="0.25">
      <c r="A13414" t="s">
        <v>276</v>
      </c>
      <c r="B13414">
        <v>775</v>
      </c>
      <c r="C13414">
        <v>25</v>
      </c>
      <c r="D13414">
        <v>55</v>
      </c>
      <c r="F13414">
        <v>113.5</v>
      </c>
      <c r="I13414">
        <v>72</v>
      </c>
      <c r="J13414">
        <v>112</v>
      </c>
    </row>
    <row r="13415" spans="1:18" x14ac:dyDescent="0.25">
      <c r="A13415" t="s">
        <v>567</v>
      </c>
      <c r="B13415">
        <v>775</v>
      </c>
      <c r="C13415">
        <v>11.4</v>
      </c>
      <c r="D13415">
        <v>11.4</v>
      </c>
      <c r="F13415">
        <v>79.7</v>
      </c>
      <c r="I13415">
        <v>7.8</v>
      </c>
      <c r="J13415">
        <v>67.400000000000006</v>
      </c>
    </row>
    <row r="13416" spans="1:18" x14ac:dyDescent="0.25">
      <c r="A13416" t="s">
        <v>254</v>
      </c>
      <c r="B13416">
        <v>812</v>
      </c>
      <c r="C13416">
        <v>111</v>
      </c>
      <c r="D13416">
        <v>112</v>
      </c>
      <c r="E13416">
        <v>211</v>
      </c>
      <c r="F13416">
        <v>212</v>
      </c>
      <c r="G13416">
        <v>113</v>
      </c>
      <c r="H13416">
        <v>114</v>
      </c>
      <c r="I13416">
        <v>221</v>
      </c>
      <c r="J13416">
        <v>222</v>
      </c>
      <c r="K13416">
        <v>311</v>
      </c>
      <c r="L13416">
        <v>312</v>
      </c>
      <c r="M13416">
        <v>411</v>
      </c>
      <c r="N13416">
        <v>412</v>
      </c>
      <c r="O13416">
        <v>321</v>
      </c>
      <c r="P13416">
        <v>322</v>
      </c>
      <c r="Q13416">
        <v>421</v>
      </c>
      <c r="R13416">
        <v>422</v>
      </c>
    </row>
    <row r="13417" spans="1:18" x14ac:dyDescent="0.25">
      <c r="A13417" t="s">
        <v>255</v>
      </c>
      <c r="B13417">
        <v>812</v>
      </c>
      <c r="C13417">
        <v>10</v>
      </c>
      <c r="D13417">
        <v>4</v>
      </c>
    </row>
    <row r="13418" spans="1:18" x14ac:dyDescent="0.25">
      <c r="A13418" t="s">
        <v>256</v>
      </c>
      <c r="B13418">
        <v>812</v>
      </c>
      <c r="C13418">
        <v>74.5</v>
      </c>
      <c r="D13418">
        <v>34.5</v>
      </c>
    </row>
    <row r="13419" spans="1:18" x14ac:dyDescent="0.25">
      <c r="A13419" t="s">
        <v>257</v>
      </c>
      <c r="B13419">
        <v>812</v>
      </c>
      <c r="C13419">
        <v>2</v>
      </c>
      <c r="D13419">
        <v>2</v>
      </c>
    </row>
    <row r="13420" spans="1:18" x14ac:dyDescent="0.25">
      <c r="A13420" t="s">
        <v>258</v>
      </c>
      <c r="B13420">
        <v>812</v>
      </c>
      <c r="C13420">
        <v>0</v>
      </c>
      <c r="D13420">
        <v>0</v>
      </c>
    </row>
    <row r="13421" spans="1:18" x14ac:dyDescent="0.25">
      <c r="A13421" t="s">
        <v>259</v>
      </c>
      <c r="B13421">
        <v>812</v>
      </c>
      <c r="C13421">
        <v>0</v>
      </c>
      <c r="D13421">
        <v>0</v>
      </c>
    </row>
    <row r="13422" spans="1:18" x14ac:dyDescent="0.25">
      <c r="A13422" t="s">
        <v>260</v>
      </c>
      <c r="B13422">
        <v>812</v>
      </c>
      <c r="C13422">
        <v>2</v>
      </c>
      <c r="D13422">
        <v>2</v>
      </c>
    </row>
    <row r="13423" spans="1:18" x14ac:dyDescent="0.25">
      <c r="A13423" t="s">
        <v>261</v>
      </c>
      <c r="B13423">
        <v>812</v>
      </c>
      <c r="C13423">
        <v>4</v>
      </c>
      <c r="D13423">
        <v>3</v>
      </c>
    </row>
    <row r="13424" spans="1:18" x14ac:dyDescent="0.25">
      <c r="A13424" t="s">
        <v>262</v>
      </c>
      <c r="B13424">
        <v>812</v>
      </c>
      <c r="C13424">
        <v>1.5</v>
      </c>
      <c r="D13424">
        <v>2.5</v>
      </c>
    </row>
    <row r="13425" spans="1:18" x14ac:dyDescent="0.25">
      <c r="A13425" t="s">
        <v>263</v>
      </c>
      <c r="B13425">
        <v>812</v>
      </c>
      <c r="C13425">
        <v>3</v>
      </c>
      <c r="D13425">
        <v>0</v>
      </c>
    </row>
    <row r="13426" spans="1:18" x14ac:dyDescent="0.25">
      <c r="A13426" t="s">
        <v>264</v>
      </c>
      <c r="B13426">
        <v>812</v>
      </c>
      <c r="C13426">
        <v>5</v>
      </c>
      <c r="D13426">
        <v>5</v>
      </c>
    </row>
    <row r="13427" spans="1:18" x14ac:dyDescent="0.25">
      <c r="A13427" t="s">
        <v>265</v>
      </c>
      <c r="B13427">
        <v>812</v>
      </c>
      <c r="C13427">
        <v>12</v>
      </c>
      <c r="D13427">
        <v>16</v>
      </c>
    </row>
    <row r="13428" spans="1:18" x14ac:dyDescent="0.25">
      <c r="A13428" t="s">
        <v>266</v>
      </c>
      <c r="B13428">
        <v>812</v>
      </c>
      <c r="C13428">
        <v>0</v>
      </c>
      <c r="D13428">
        <v>0</v>
      </c>
    </row>
    <row r="13429" spans="1:18" x14ac:dyDescent="0.25">
      <c r="A13429" t="s">
        <v>267</v>
      </c>
      <c r="B13429">
        <v>812</v>
      </c>
      <c r="C13429">
        <v>24</v>
      </c>
      <c r="D13429">
        <v>26.5</v>
      </c>
    </row>
    <row r="13430" spans="1:18" x14ac:dyDescent="0.25">
      <c r="A13430" t="s">
        <v>268</v>
      </c>
      <c r="B13430">
        <v>812</v>
      </c>
      <c r="C13430">
        <v>0</v>
      </c>
      <c r="D13430">
        <v>0</v>
      </c>
    </row>
    <row r="13431" spans="1:18" x14ac:dyDescent="0.25">
      <c r="A13431" t="s">
        <v>269</v>
      </c>
      <c r="B13431">
        <v>812</v>
      </c>
      <c r="C13431">
        <v>0</v>
      </c>
      <c r="D13431">
        <v>0</v>
      </c>
    </row>
    <row r="13432" spans="1:18" x14ac:dyDescent="0.25">
      <c r="A13432" t="s">
        <v>270</v>
      </c>
      <c r="B13432">
        <v>812</v>
      </c>
      <c r="C13432">
        <v>92.5</v>
      </c>
      <c r="D13432">
        <v>52.5</v>
      </c>
    </row>
    <row r="13433" spans="1:18" x14ac:dyDescent="0.25">
      <c r="A13433" t="s">
        <v>271</v>
      </c>
      <c r="B13433">
        <v>812</v>
      </c>
      <c r="C13433">
        <v>52.5</v>
      </c>
      <c r="D13433">
        <v>92.5</v>
      </c>
    </row>
    <row r="13434" spans="1:18" x14ac:dyDescent="0.25">
      <c r="A13434" t="s">
        <v>272</v>
      </c>
      <c r="B13434">
        <v>812</v>
      </c>
      <c r="C13434">
        <v>47</v>
      </c>
      <c r="D13434">
        <v>87</v>
      </c>
    </row>
    <row r="13435" spans="1:18" x14ac:dyDescent="0.25">
      <c r="A13435" t="s">
        <v>273</v>
      </c>
      <c r="B13435">
        <v>812</v>
      </c>
      <c r="C13435">
        <v>35</v>
      </c>
      <c r="D13435">
        <v>87</v>
      </c>
    </row>
    <row r="13436" spans="1:18" x14ac:dyDescent="0.25">
      <c r="A13436" t="s">
        <v>274</v>
      </c>
      <c r="B13436">
        <v>812</v>
      </c>
      <c r="C13436">
        <v>45.5</v>
      </c>
      <c r="D13436">
        <v>5.5</v>
      </c>
    </row>
    <row r="13437" spans="1:18" x14ac:dyDescent="0.25">
      <c r="A13437" t="s">
        <v>275</v>
      </c>
      <c r="B13437">
        <v>812</v>
      </c>
      <c r="C13437">
        <v>0</v>
      </c>
      <c r="D13437">
        <v>40</v>
      </c>
    </row>
    <row r="13438" spans="1:18" x14ac:dyDescent="0.25">
      <c r="A13438" t="s">
        <v>276</v>
      </c>
      <c r="B13438">
        <v>812</v>
      </c>
      <c r="C13438">
        <v>108</v>
      </c>
      <c r="D13438">
        <v>40</v>
      </c>
    </row>
    <row r="13439" spans="1:18" x14ac:dyDescent="0.25">
      <c r="A13439" t="s">
        <v>567</v>
      </c>
      <c r="B13439">
        <v>812</v>
      </c>
      <c r="C13439">
        <v>103.8</v>
      </c>
      <c r="D13439">
        <v>5.2</v>
      </c>
    </row>
    <row r="13440" spans="1:18" x14ac:dyDescent="0.25">
      <c r="A13440" t="s">
        <v>254</v>
      </c>
      <c r="B13440">
        <v>825</v>
      </c>
      <c r="C13440">
        <v>111</v>
      </c>
      <c r="D13440">
        <v>112</v>
      </c>
      <c r="E13440">
        <v>211</v>
      </c>
      <c r="F13440">
        <v>212</v>
      </c>
      <c r="G13440">
        <v>113</v>
      </c>
      <c r="H13440">
        <v>114</v>
      </c>
      <c r="I13440">
        <v>221</v>
      </c>
      <c r="J13440">
        <v>222</v>
      </c>
      <c r="K13440">
        <v>311</v>
      </c>
      <c r="L13440">
        <v>312</v>
      </c>
      <c r="M13440">
        <v>411</v>
      </c>
      <c r="N13440">
        <v>412</v>
      </c>
      <c r="O13440">
        <v>321</v>
      </c>
      <c r="P13440">
        <v>322</v>
      </c>
      <c r="Q13440">
        <v>421</v>
      </c>
      <c r="R13440">
        <v>422</v>
      </c>
    </row>
    <row r="13441" spans="1:10" x14ac:dyDescent="0.25">
      <c r="A13441" t="s">
        <v>255</v>
      </c>
      <c r="B13441">
        <v>825</v>
      </c>
      <c r="C13441">
        <v>4</v>
      </c>
      <c r="D13441">
        <v>4</v>
      </c>
      <c r="E13441">
        <v>3</v>
      </c>
      <c r="F13441">
        <v>10</v>
      </c>
      <c r="J13441">
        <v>10</v>
      </c>
    </row>
    <row r="13442" spans="1:10" x14ac:dyDescent="0.25">
      <c r="A13442" t="s">
        <v>256</v>
      </c>
      <c r="B13442">
        <v>825</v>
      </c>
      <c r="C13442">
        <v>19</v>
      </c>
      <c r="D13442">
        <v>29</v>
      </c>
      <c r="E13442">
        <v>16</v>
      </c>
      <c r="F13442">
        <v>34.5</v>
      </c>
      <c r="J13442">
        <v>54.5</v>
      </c>
    </row>
    <row r="13443" spans="1:10" x14ac:dyDescent="0.25">
      <c r="A13443" t="s">
        <v>257</v>
      </c>
      <c r="B13443">
        <v>825</v>
      </c>
      <c r="C13443">
        <v>2</v>
      </c>
      <c r="D13443">
        <v>2</v>
      </c>
      <c r="E13443">
        <v>2</v>
      </c>
      <c r="F13443">
        <v>2</v>
      </c>
      <c r="J13443">
        <v>2</v>
      </c>
    </row>
    <row r="13444" spans="1:10" x14ac:dyDescent="0.25">
      <c r="A13444" t="s">
        <v>258</v>
      </c>
      <c r="B13444">
        <v>825</v>
      </c>
      <c r="C13444">
        <v>0</v>
      </c>
      <c r="D13444">
        <v>0</v>
      </c>
      <c r="E13444">
        <v>0</v>
      </c>
      <c r="F13444">
        <v>0</v>
      </c>
      <c r="J13444">
        <v>0</v>
      </c>
    </row>
    <row r="13445" spans="1:10" x14ac:dyDescent="0.25">
      <c r="A13445" t="s">
        <v>259</v>
      </c>
      <c r="B13445">
        <v>825</v>
      </c>
      <c r="C13445">
        <v>0</v>
      </c>
      <c r="D13445">
        <v>0</v>
      </c>
      <c r="E13445">
        <v>0</v>
      </c>
      <c r="F13445">
        <v>0</v>
      </c>
      <c r="J13445">
        <v>0</v>
      </c>
    </row>
    <row r="13446" spans="1:10" x14ac:dyDescent="0.25">
      <c r="A13446" t="s">
        <v>260</v>
      </c>
      <c r="B13446">
        <v>825</v>
      </c>
      <c r="C13446">
        <v>3</v>
      </c>
      <c r="D13446">
        <v>3</v>
      </c>
      <c r="E13446">
        <v>3</v>
      </c>
      <c r="F13446">
        <v>3</v>
      </c>
      <c r="J13446">
        <v>3</v>
      </c>
    </row>
    <row r="13447" spans="1:10" x14ac:dyDescent="0.25">
      <c r="A13447" t="s">
        <v>261</v>
      </c>
      <c r="B13447">
        <v>825</v>
      </c>
      <c r="C13447">
        <v>3</v>
      </c>
      <c r="D13447">
        <v>3</v>
      </c>
      <c r="E13447">
        <v>3</v>
      </c>
      <c r="F13447">
        <v>4</v>
      </c>
      <c r="J13447">
        <v>4</v>
      </c>
    </row>
    <row r="13448" spans="1:10" x14ac:dyDescent="0.25">
      <c r="A13448" t="s">
        <v>262</v>
      </c>
      <c r="B13448">
        <v>825</v>
      </c>
      <c r="C13448">
        <v>3</v>
      </c>
      <c r="D13448">
        <v>3</v>
      </c>
      <c r="E13448">
        <v>1</v>
      </c>
      <c r="F13448">
        <v>1.5</v>
      </c>
      <c r="J13448">
        <v>1.5</v>
      </c>
    </row>
    <row r="13449" spans="1:10" x14ac:dyDescent="0.25">
      <c r="A13449" t="s">
        <v>263</v>
      </c>
      <c r="B13449">
        <v>825</v>
      </c>
      <c r="C13449">
        <v>0</v>
      </c>
      <c r="D13449">
        <v>0</v>
      </c>
      <c r="E13449">
        <v>0</v>
      </c>
      <c r="F13449">
        <v>3</v>
      </c>
      <c r="J13449">
        <v>3</v>
      </c>
    </row>
    <row r="13450" spans="1:10" x14ac:dyDescent="0.25">
      <c r="A13450" t="s">
        <v>264</v>
      </c>
      <c r="B13450">
        <v>825</v>
      </c>
      <c r="D13450">
        <v>5</v>
      </c>
      <c r="J13450">
        <v>5</v>
      </c>
    </row>
    <row r="13451" spans="1:10" x14ac:dyDescent="0.25">
      <c r="A13451" t="s">
        <v>265</v>
      </c>
      <c r="B13451">
        <v>825</v>
      </c>
      <c r="D13451">
        <v>17</v>
      </c>
      <c r="J13451">
        <v>7</v>
      </c>
    </row>
    <row r="13452" spans="1:10" x14ac:dyDescent="0.25">
      <c r="A13452" t="s">
        <v>266</v>
      </c>
      <c r="B13452">
        <v>825</v>
      </c>
      <c r="D13452">
        <v>0</v>
      </c>
      <c r="J13452">
        <v>0</v>
      </c>
    </row>
    <row r="13453" spans="1:10" x14ac:dyDescent="0.25">
      <c r="A13453" t="s">
        <v>267</v>
      </c>
      <c r="B13453">
        <v>825</v>
      </c>
      <c r="C13453">
        <v>28</v>
      </c>
      <c r="D13453">
        <v>28</v>
      </c>
      <c r="E13453">
        <v>10</v>
      </c>
      <c r="F13453">
        <v>28</v>
      </c>
      <c r="J13453">
        <v>28</v>
      </c>
    </row>
    <row r="13454" spans="1:10" x14ac:dyDescent="0.25">
      <c r="A13454" t="s">
        <v>268</v>
      </c>
      <c r="B13454">
        <v>825</v>
      </c>
      <c r="C13454">
        <v>1</v>
      </c>
      <c r="D13454">
        <v>1</v>
      </c>
      <c r="E13454">
        <v>0</v>
      </c>
      <c r="F13454">
        <v>1</v>
      </c>
      <c r="J13454">
        <v>1</v>
      </c>
    </row>
    <row r="13455" spans="1:10" x14ac:dyDescent="0.25">
      <c r="A13455" t="s">
        <v>269</v>
      </c>
      <c r="B13455">
        <v>825</v>
      </c>
      <c r="C13455">
        <v>1</v>
      </c>
      <c r="D13455">
        <v>1</v>
      </c>
      <c r="E13455">
        <v>1</v>
      </c>
      <c r="F13455">
        <v>1</v>
      </c>
      <c r="J13455">
        <v>1</v>
      </c>
    </row>
    <row r="13456" spans="1:10" x14ac:dyDescent="0.25">
      <c r="A13456" t="s">
        <v>270</v>
      </c>
      <c r="B13456">
        <v>825</v>
      </c>
      <c r="C13456">
        <v>43.5</v>
      </c>
      <c r="D13456">
        <v>68.5</v>
      </c>
      <c r="E13456">
        <v>103.5</v>
      </c>
      <c r="F13456">
        <v>3.5</v>
      </c>
      <c r="J13456">
        <v>103.5</v>
      </c>
    </row>
    <row r="13457" spans="1:18" x14ac:dyDescent="0.25">
      <c r="A13457" t="s">
        <v>271</v>
      </c>
      <c r="B13457">
        <v>825</v>
      </c>
      <c r="C13457">
        <v>68.5</v>
      </c>
      <c r="D13457">
        <v>103.5</v>
      </c>
      <c r="E13457">
        <v>3.5</v>
      </c>
      <c r="F13457">
        <v>43.5</v>
      </c>
      <c r="J13457">
        <v>43.5</v>
      </c>
    </row>
    <row r="13458" spans="1:18" x14ac:dyDescent="0.25">
      <c r="A13458" t="s">
        <v>272</v>
      </c>
      <c r="B13458">
        <v>825</v>
      </c>
      <c r="C13458">
        <v>62.5</v>
      </c>
      <c r="D13458">
        <v>97.5</v>
      </c>
      <c r="E13458">
        <v>119.5</v>
      </c>
      <c r="F13458">
        <v>38</v>
      </c>
      <c r="J13458">
        <v>38</v>
      </c>
    </row>
    <row r="13459" spans="1:18" x14ac:dyDescent="0.25">
      <c r="A13459" t="s">
        <v>273</v>
      </c>
      <c r="B13459">
        <v>825</v>
      </c>
      <c r="C13459">
        <v>62.5</v>
      </c>
      <c r="D13459">
        <v>97.5</v>
      </c>
      <c r="E13459">
        <v>119.5</v>
      </c>
      <c r="F13459">
        <v>38</v>
      </c>
      <c r="J13459">
        <v>31</v>
      </c>
    </row>
    <row r="13460" spans="1:18" x14ac:dyDescent="0.25">
      <c r="A13460" t="s">
        <v>274</v>
      </c>
      <c r="B13460">
        <v>825</v>
      </c>
      <c r="C13460">
        <v>5.5</v>
      </c>
      <c r="D13460">
        <v>30.5</v>
      </c>
      <c r="E13460">
        <v>65.5</v>
      </c>
      <c r="F13460">
        <v>85.5</v>
      </c>
      <c r="J13460">
        <v>65.5</v>
      </c>
    </row>
    <row r="13461" spans="1:18" x14ac:dyDescent="0.25">
      <c r="A13461" t="s">
        <v>275</v>
      </c>
      <c r="B13461">
        <v>825</v>
      </c>
      <c r="C13461">
        <v>24.5</v>
      </c>
      <c r="D13461">
        <v>59.5</v>
      </c>
      <c r="E13461">
        <v>81.5</v>
      </c>
      <c r="F13461">
        <v>0</v>
      </c>
      <c r="J13461">
        <v>0</v>
      </c>
    </row>
    <row r="13462" spans="1:18" x14ac:dyDescent="0.25">
      <c r="A13462" t="s">
        <v>276</v>
      </c>
      <c r="B13462">
        <v>825</v>
      </c>
      <c r="C13462">
        <v>24.5</v>
      </c>
      <c r="D13462">
        <v>59.5</v>
      </c>
      <c r="E13462">
        <v>81.5</v>
      </c>
      <c r="F13462">
        <v>0</v>
      </c>
      <c r="J13462">
        <v>113</v>
      </c>
    </row>
    <row r="13463" spans="1:18" x14ac:dyDescent="0.25">
      <c r="A13463" t="s">
        <v>567</v>
      </c>
      <c r="B13463">
        <v>825</v>
      </c>
      <c r="C13463">
        <v>7.9</v>
      </c>
      <c r="D13463">
        <v>11.8</v>
      </c>
      <c r="E13463">
        <v>8.5</v>
      </c>
      <c r="F13463">
        <v>70.3</v>
      </c>
      <c r="J13463">
        <v>82.8</v>
      </c>
    </row>
    <row r="13464" spans="1:18" x14ac:dyDescent="0.25">
      <c r="A13464" t="s">
        <v>254</v>
      </c>
      <c r="B13464">
        <v>858</v>
      </c>
      <c r="C13464">
        <v>111</v>
      </c>
      <c r="D13464">
        <v>112</v>
      </c>
      <c r="E13464">
        <v>211</v>
      </c>
      <c r="F13464">
        <v>212</v>
      </c>
      <c r="G13464">
        <v>121</v>
      </c>
      <c r="H13464">
        <v>122</v>
      </c>
      <c r="I13464">
        <v>221</v>
      </c>
      <c r="J13464">
        <v>222</v>
      </c>
      <c r="K13464">
        <v>311</v>
      </c>
      <c r="L13464">
        <v>312</v>
      </c>
      <c r="M13464">
        <v>411</v>
      </c>
      <c r="N13464">
        <v>412</v>
      </c>
      <c r="O13464">
        <v>321</v>
      </c>
      <c r="P13464">
        <v>322</v>
      </c>
      <c r="Q13464">
        <v>421</v>
      </c>
      <c r="R13464">
        <v>422</v>
      </c>
    </row>
    <row r="13465" spans="1:18" x14ac:dyDescent="0.25">
      <c r="A13465" t="s">
        <v>255</v>
      </c>
      <c r="B13465">
        <v>858</v>
      </c>
      <c r="C13465">
        <v>3</v>
      </c>
      <c r="D13465">
        <v>5</v>
      </c>
      <c r="F13465">
        <v>5</v>
      </c>
      <c r="H13465">
        <v>5</v>
      </c>
      <c r="J13465">
        <v>5</v>
      </c>
    </row>
    <row r="13466" spans="1:18" x14ac:dyDescent="0.25">
      <c r="A13466" t="s">
        <v>256</v>
      </c>
      <c r="B13466">
        <v>858</v>
      </c>
      <c r="C13466">
        <v>12</v>
      </c>
      <c r="D13466">
        <v>24.5</v>
      </c>
      <c r="F13466">
        <v>23.5</v>
      </c>
      <c r="H13466">
        <v>40.5</v>
      </c>
      <c r="J13466">
        <v>23.5</v>
      </c>
    </row>
    <row r="13467" spans="1:18" x14ac:dyDescent="0.25">
      <c r="A13467" t="s">
        <v>257</v>
      </c>
      <c r="B13467">
        <v>858</v>
      </c>
      <c r="C13467">
        <v>2</v>
      </c>
      <c r="D13467">
        <v>2</v>
      </c>
      <c r="F13467">
        <v>2</v>
      </c>
      <c r="H13467">
        <v>2</v>
      </c>
      <c r="J13467">
        <v>2</v>
      </c>
    </row>
    <row r="13468" spans="1:18" x14ac:dyDescent="0.25">
      <c r="A13468" t="s">
        <v>258</v>
      </c>
      <c r="B13468">
        <v>858</v>
      </c>
      <c r="C13468">
        <v>0</v>
      </c>
      <c r="D13468">
        <v>0</v>
      </c>
      <c r="F13468">
        <v>0</v>
      </c>
      <c r="H13468">
        <v>0</v>
      </c>
      <c r="J13468">
        <v>0</v>
      </c>
    </row>
    <row r="13469" spans="1:18" x14ac:dyDescent="0.25">
      <c r="A13469" t="s">
        <v>259</v>
      </c>
      <c r="B13469">
        <v>858</v>
      </c>
      <c r="C13469">
        <v>0</v>
      </c>
      <c r="D13469">
        <v>0</v>
      </c>
      <c r="F13469">
        <v>0</v>
      </c>
      <c r="H13469">
        <v>0</v>
      </c>
      <c r="J13469">
        <v>0</v>
      </c>
    </row>
    <row r="13470" spans="1:18" x14ac:dyDescent="0.25">
      <c r="A13470" t="s">
        <v>260</v>
      </c>
      <c r="B13470">
        <v>858</v>
      </c>
      <c r="C13470">
        <v>2</v>
      </c>
      <c r="D13470">
        <v>2</v>
      </c>
      <c r="F13470">
        <v>2</v>
      </c>
      <c r="H13470">
        <v>2</v>
      </c>
      <c r="J13470">
        <v>2</v>
      </c>
    </row>
    <row r="13471" spans="1:18" x14ac:dyDescent="0.25">
      <c r="A13471" t="s">
        <v>261</v>
      </c>
      <c r="B13471">
        <v>858</v>
      </c>
      <c r="C13471">
        <v>3</v>
      </c>
      <c r="D13471">
        <v>3</v>
      </c>
      <c r="F13471">
        <v>3</v>
      </c>
      <c r="H13471">
        <v>3</v>
      </c>
      <c r="J13471">
        <v>3</v>
      </c>
    </row>
    <row r="13472" spans="1:18" x14ac:dyDescent="0.25">
      <c r="A13472" t="s">
        <v>262</v>
      </c>
      <c r="B13472">
        <v>858</v>
      </c>
      <c r="C13472">
        <v>1</v>
      </c>
      <c r="D13472">
        <v>2.5</v>
      </c>
      <c r="F13472">
        <v>2.5</v>
      </c>
      <c r="H13472">
        <v>2.5</v>
      </c>
      <c r="J13472">
        <v>2.5</v>
      </c>
    </row>
    <row r="13473" spans="1:18" x14ac:dyDescent="0.25">
      <c r="A13473" t="s">
        <v>263</v>
      </c>
      <c r="B13473">
        <v>858</v>
      </c>
      <c r="C13473">
        <v>0</v>
      </c>
      <c r="D13473">
        <v>3</v>
      </c>
      <c r="F13473">
        <v>0</v>
      </c>
      <c r="H13473">
        <v>3</v>
      </c>
      <c r="J13473">
        <v>0</v>
      </c>
    </row>
    <row r="13474" spans="1:18" x14ac:dyDescent="0.25">
      <c r="A13474" t="s">
        <v>264</v>
      </c>
      <c r="B13474">
        <v>858</v>
      </c>
      <c r="D13474">
        <v>5</v>
      </c>
      <c r="F13474">
        <v>5</v>
      </c>
      <c r="H13474">
        <v>5</v>
      </c>
      <c r="J13474">
        <v>5</v>
      </c>
    </row>
    <row r="13475" spans="1:18" x14ac:dyDescent="0.25">
      <c r="A13475" t="s">
        <v>265</v>
      </c>
      <c r="B13475">
        <v>858</v>
      </c>
      <c r="D13475">
        <v>16</v>
      </c>
      <c r="F13475">
        <v>16</v>
      </c>
      <c r="H13475">
        <v>18</v>
      </c>
      <c r="J13475">
        <v>17</v>
      </c>
    </row>
    <row r="13476" spans="1:18" x14ac:dyDescent="0.25">
      <c r="A13476" t="s">
        <v>266</v>
      </c>
      <c r="B13476">
        <v>858</v>
      </c>
      <c r="D13476">
        <v>0</v>
      </c>
      <c r="F13476">
        <v>0</v>
      </c>
      <c r="H13476">
        <v>0</v>
      </c>
      <c r="J13476">
        <v>0</v>
      </c>
    </row>
    <row r="13477" spans="1:18" x14ac:dyDescent="0.25">
      <c r="A13477" t="s">
        <v>267</v>
      </c>
      <c r="B13477">
        <v>858</v>
      </c>
      <c r="C13477">
        <v>14</v>
      </c>
      <c r="D13477">
        <v>26.5</v>
      </c>
      <c r="F13477">
        <v>26.5</v>
      </c>
      <c r="H13477">
        <v>28.5</v>
      </c>
      <c r="J13477">
        <v>27.5</v>
      </c>
    </row>
    <row r="13478" spans="1:18" x14ac:dyDescent="0.25">
      <c r="A13478" t="s">
        <v>268</v>
      </c>
      <c r="B13478">
        <v>858</v>
      </c>
      <c r="C13478">
        <v>0</v>
      </c>
      <c r="D13478">
        <v>1</v>
      </c>
      <c r="F13478">
        <v>1</v>
      </c>
      <c r="H13478">
        <v>0</v>
      </c>
      <c r="J13478">
        <v>1</v>
      </c>
    </row>
    <row r="13479" spans="1:18" x14ac:dyDescent="0.25">
      <c r="A13479" t="s">
        <v>269</v>
      </c>
      <c r="B13479">
        <v>858</v>
      </c>
      <c r="C13479">
        <v>1</v>
      </c>
      <c r="D13479">
        <v>1</v>
      </c>
      <c r="F13479">
        <v>1</v>
      </c>
      <c r="H13479">
        <v>1</v>
      </c>
      <c r="J13479">
        <v>1</v>
      </c>
    </row>
    <row r="13480" spans="1:18" x14ac:dyDescent="0.25">
      <c r="A13480" t="s">
        <v>270</v>
      </c>
      <c r="B13480">
        <v>858</v>
      </c>
      <c r="C13480">
        <v>0</v>
      </c>
      <c r="D13480">
        <v>16</v>
      </c>
      <c r="F13480">
        <v>46</v>
      </c>
      <c r="H13480">
        <v>0</v>
      </c>
      <c r="J13480">
        <v>46</v>
      </c>
    </row>
    <row r="13481" spans="1:18" x14ac:dyDescent="0.25">
      <c r="A13481" t="s">
        <v>271</v>
      </c>
      <c r="B13481">
        <v>858</v>
      </c>
      <c r="C13481">
        <v>16</v>
      </c>
      <c r="D13481">
        <v>46</v>
      </c>
      <c r="F13481">
        <v>0</v>
      </c>
      <c r="H13481">
        <v>46</v>
      </c>
      <c r="J13481">
        <v>0</v>
      </c>
    </row>
    <row r="13482" spans="1:18" x14ac:dyDescent="0.25">
      <c r="A13482" t="s">
        <v>272</v>
      </c>
      <c r="B13482">
        <v>858</v>
      </c>
      <c r="C13482">
        <v>12</v>
      </c>
      <c r="D13482">
        <v>40.5</v>
      </c>
      <c r="F13482">
        <v>69.5</v>
      </c>
      <c r="H13482">
        <v>40.5</v>
      </c>
      <c r="J13482">
        <v>69.5</v>
      </c>
    </row>
    <row r="13483" spans="1:18" x14ac:dyDescent="0.25">
      <c r="A13483" t="s">
        <v>273</v>
      </c>
      <c r="B13483">
        <v>858</v>
      </c>
      <c r="C13483">
        <v>12</v>
      </c>
      <c r="D13483">
        <v>24.5</v>
      </c>
      <c r="F13483">
        <v>69.5</v>
      </c>
      <c r="H13483">
        <v>22.5</v>
      </c>
      <c r="J13483">
        <v>69.5</v>
      </c>
    </row>
    <row r="13484" spans="1:18" x14ac:dyDescent="0.25">
      <c r="A13484" t="s">
        <v>274</v>
      </c>
      <c r="B13484">
        <v>858</v>
      </c>
      <c r="C13484">
        <v>34.5</v>
      </c>
      <c r="D13484">
        <v>50.5</v>
      </c>
      <c r="F13484">
        <v>5.5</v>
      </c>
      <c r="H13484">
        <v>34.5</v>
      </c>
      <c r="J13484">
        <v>5.5</v>
      </c>
    </row>
    <row r="13485" spans="1:18" x14ac:dyDescent="0.25">
      <c r="A13485" t="s">
        <v>275</v>
      </c>
      <c r="B13485">
        <v>858</v>
      </c>
      <c r="C13485">
        <v>46.5</v>
      </c>
      <c r="D13485">
        <v>0</v>
      </c>
      <c r="F13485">
        <v>29</v>
      </c>
      <c r="H13485">
        <v>0</v>
      </c>
      <c r="J13485">
        <v>29</v>
      </c>
    </row>
    <row r="13486" spans="1:18" x14ac:dyDescent="0.25">
      <c r="A13486" t="s">
        <v>276</v>
      </c>
      <c r="B13486">
        <v>858</v>
      </c>
      <c r="C13486">
        <v>46.5</v>
      </c>
      <c r="D13486">
        <v>59</v>
      </c>
      <c r="F13486">
        <v>29</v>
      </c>
      <c r="H13486">
        <v>57</v>
      </c>
      <c r="J13486">
        <v>29</v>
      </c>
    </row>
    <row r="13487" spans="1:18" x14ac:dyDescent="0.25">
      <c r="A13487" t="s">
        <v>567</v>
      </c>
      <c r="B13487">
        <v>858</v>
      </c>
      <c r="C13487">
        <v>0</v>
      </c>
      <c r="D13487">
        <v>55.5</v>
      </c>
      <c r="F13487">
        <v>0</v>
      </c>
      <c r="H13487">
        <v>55.5</v>
      </c>
      <c r="J13487">
        <v>0</v>
      </c>
    </row>
    <row r="13488" spans="1:18" x14ac:dyDescent="0.25">
      <c r="A13488" t="s">
        <v>254</v>
      </c>
      <c r="B13488">
        <v>899</v>
      </c>
      <c r="C13488">
        <v>111</v>
      </c>
      <c r="D13488">
        <v>112</v>
      </c>
      <c r="E13488">
        <v>211</v>
      </c>
      <c r="F13488">
        <v>212</v>
      </c>
      <c r="G13488">
        <v>121</v>
      </c>
      <c r="H13488">
        <v>122</v>
      </c>
      <c r="I13488">
        <v>221</v>
      </c>
      <c r="J13488">
        <v>222</v>
      </c>
      <c r="K13488">
        <v>311</v>
      </c>
      <c r="L13488">
        <v>312</v>
      </c>
      <c r="M13488">
        <v>411</v>
      </c>
      <c r="N13488">
        <v>412</v>
      </c>
      <c r="O13488">
        <v>321</v>
      </c>
      <c r="P13488">
        <v>322</v>
      </c>
      <c r="Q13488">
        <v>421</v>
      </c>
      <c r="R13488">
        <v>422</v>
      </c>
    </row>
    <row r="13489" spans="1:10" x14ac:dyDescent="0.25">
      <c r="A13489" t="s">
        <v>255</v>
      </c>
      <c r="B13489">
        <v>899</v>
      </c>
      <c r="C13489">
        <v>10</v>
      </c>
      <c r="D13489">
        <v>10</v>
      </c>
      <c r="H13489">
        <v>10</v>
      </c>
      <c r="J13489">
        <v>10</v>
      </c>
    </row>
    <row r="13490" spans="1:10" x14ac:dyDescent="0.25">
      <c r="A13490" t="s">
        <v>256</v>
      </c>
      <c r="B13490">
        <v>899</v>
      </c>
      <c r="C13490">
        <v>23</v>
      </c>
      <c r="D13490">
        <v>28</v>
      </c>
      <c r="H13490">
        <v>56</v>
      </c>
      <c r="J13490">
        <v>22</v>
      </c>
    </row>
    <row r="13491" spans="1:10" x14ac:dyDescent="0.25">
      <c r="A13491" t="s">
        <v>257</v>
      </c>
      <c r="B13491">
        <v>899</v>
      </c>
      <c r="C13491">
        <v>2</v>
      </c>
      <c r="D13491">
        <v>2</v>
      </c>
      <c r="H13491">
        <v>2</v>
      </c>
      <c r="J13491">
        <v>2</v>
      </c>
    </row>
    <row r="13492" spans="1:10" x14ac:dyDescent="0.25">
      <c r="A13492" t="s">
        <v>258</v>
      </c>
      <c r="B13492">
        <v>899</v>
      </c>
      <c r="C13492">
        <v>0</v>
      </c>
      <c r="D13492">
        <v>0</v>
      </c>
      <c r="H13492">
        <v>0</v>
      </c>
      <c r="J13492">
        <v>0</v>
      </c>
    </row>
    <row r="13493" spans="1:10" x14ac:dyDescent="0.25">
      <c r="A13493" t="s">
        <v>259</v>
      </c>
      <c r="B13493">
        <v>899</v>
      </c>
      <c r="C13493">
        <v>0</v>
      </c>
      <c r="D13493">
        <v>0</v>
      </c>
      <c r="H13493">
        <v>0</v>
      </c>
      <c r="J13493">
        <v>0</v>
      </c>
    </row>
    <row r="13494" spans="1:10" x14ac:dyDescent="0.25">
      <c r="A13494" t="s">
        <v>260</v>
      </c>
      <c r="B13494">
        <v>899</v>
      </c>
      <c r="C13494">
        <v>2</v>
      </c>
      <c r="D13494">
        <v>2</v>
      </c>
      <c r="H13494">
        <v>2</v>
      </c>
      <c r="J13494">
        <v>2</v>
      </c>
    </row>
    <row r="13495" spans="1:10" x14ac:dyDescent="0.25">
      <c r="A13495" t="s">
        <v>261</v>
      </c>
      <c r="B13495">
        <v>899</v>
      </c>
      <c r="C13495">
        <v>3</v>
      </c>
      <c r="D13495">
        <v>4.5</v>
      </c>
      <c r="H13495">
        <v>4.5</v>
      </c>
      <c r="J13495">
        <v>3</v>
      </c>
    </row>
    <row r="13496" spans="1:10" x14ac:dyDescent="0.25">
      <c r="A13496" t="s">
        <v>262</v>
      </c>
      <c r="B13496">
        <v>899</v>
      </c>
      <c r="C13496">
        <v>2</v>
      </c>
      <c r="D13496">
        <v>1.5</v>
      </c>
      <c r="H13496">
        <v>1.5</v>
      </c>
      <c r="J13496">
        <v>3</v>
      </c>
    </row>
    <row r="13497" spans="1:10" x14ac:dyDescent="0.25">
      <c r="A13497" t="s">
        <v>263</v>
      </c>
      <c r="B13497">
        <v>899</v>
      </c>
      <c r="C13497">
        <v>0</v>
      </c>
      <c r="D13497">
        <v>3</v>
      </c>
      <c r="H13497">
        <v>3</v>
      </c>
      <c r="J13497">
        <v>0</v>
      </c>
    </row>
    <row r="13498" spans="1:10" x14ac:dyDescent="0.25">
      <c r="A13498" t="s">
        <v>264</v>
      </c>
      <c r="B13498">
        <v>899</v>
      </c>
      <c r="D13498">
        <v>5</v>
      </c>
    </row>
    <row r="13499" spans="1:10" x14ac:dyDescent="0.25">
      <c r="A13499" t="s">
        <v>265</v>
      </c>
      <c r="B13499">
        <v>899</v>
      </c>
      <c r="D13499">
        <v>15</v>
      </c>
    </row>
    <row r="13500" spans="1:10" x14ac:dyDescent="0.25">
      <c r="A13500" t="s">
        <v>266</v>
      </c>
      <c r="B13500">
        <v>899</v>
      </c>
      <c r="D13500">
        <v>0</v>
      </c>
    </row>
    <row r="13501" spans="1:10" x14ac:dyDescent="0.25">
      <c r="A13501" t="s">
        <v>267</v>
      </c>
      <c r="B13501">
        <v>899</v>
      </c>
      <c r="C13501">
        <v>15</v>
      </c>
      <c r="D13501">
        <v>26</v>
      </c>
      <c r="H13501">
        <v>16</v>
      </c>
      <c r="J13501">
        <v>16</v>
      </c>
    </row>
    <row r="13502" spans="1:10" x14ac:dyDescent="0.25">
      <c r="A13502" t="s">
        <v>268</v>
      </c>
      <c r="B13502">
        <v>899</v>
      </c>
      <c r="C13502">
        <v>0</v>
      </c>
      <c r="D13502">
        <v>1</v>
      </c>
      <c r="H13502">
        <v>0</v>
      </c>
      <c r="J13502">
        <v>0</v>
      </c>
    </row>
    <row r="13503" spans="1:10" x14ac:dyDescent="0.25">
      <c r="A13503" t="s">
        <v>269</v>
      </c>
      <c r="B13503">
        <v>899</v>
      </c>
      <c r="C13503">
        <v>1</v>
      </c>
      <c r="D13503">
        <v>1</v>
      </c>
      <c r="H13503">
        <v>1</v>
      </c>
      <c r="J13503">
        <v>1</v>
      </c>
    </row>
    <row r="13504" spans="1:10" x14ac:dyDescent="0.25">
      <c r="A13504" t="s">
        <v>270</v>
      </c>
      <c r="B13504">
        <v>899</v>
      </c>
      <c r="C13504">
        <v>0</v>
      </c>
      <c r="D13504">
        <v>28</v>
      </c>
      <c r="H13504">
        <v>0</v>
      </c>
      <c r="J13504">
        <v>62</v>
      </c>
    </row>
    <row r="13505" spans="1:18" x14ac:dyDescent="0.25">
      <c r="A13505" t="s">
        <v>271</v>
      </c>
      <c r="B13505">
        <v>899</v>
      </c>
      <c r="C13505">
        <v>28</v>
      </c>
      <c r="D13505">
        <v>62</v>
      </c>
      <c r="H13505">
        <v>62</v>
      </c>
      <c r="J13505">
        <v>0</v>
      </c>
    </row>
    <row r="13506" spans="1:18" x14ac:dyDescent="0.25">
      <c r="A13506" t="s">
        <v>272</v>
      </c>
      <c r="B13506">
        <v>899</v>
      </c>
      <c r="C13506">
        <v>23</v>
      </c>
      <c r="D13506">
        <v>56</v>
      </c>
      <c r="H13506">
        <v>56</v>
      </c>
      <c r="J13506">
        <v>84</v>
      </c>
    </row>
    <row r="13507" spans="1:18" x14ac:dyDescent="0.25">
      <c r="A13507" t="s">
        <v>273</v>
      </c>
      <c r="B13507">
        <v>899</v>
      </c>
      <c r="C13507">
        <v>23</v>
      </c>
      <c r="D13507">
        <v>41</v>
      </c>
      <c r="H13507">
        <v>56</v>
      </c>
      <c r="J13507">
        <v>84</v>
      </c>
    </row>
    <row r="13508" spans="1:18" x14ac:dyDescent="0.25">
      <c r="A13508" t="s">
        <v>274</v>
      </c>
      <c r="B13508">
        <v>899</v>
      </c>
      <c r="C13508">
        <v>34</v>
      </c>
      <c r="D13508">
        <v>62</v>
      </c>
      <c r="H13508">
        <v>34</v>
      </c>
      <c r="J13508">
        <v>6</v>
      </c>
    </row>
    <row r="13509" spans="1:18" x14ac:dyDescent="0.25">
      <c r="A13509" t="s">
        <v>275</v>
      </c>
      <c r="B13509">
        <v>899</v>
      </c>
      <c r="C13509">
        <v>57</v>
      </c>
      <c r="D13509">
        <v>0</v>
      </c>
      <c r="H13509">
        <v>0</v>
      </c>
      <c r="J13509">
        <v>28</v>
      </c>
    </row>
    <row r="13510" spans="1:18" x14ac:dyDescent="0.25">
      <c r="A13510" t="s">
        <v>276</v>
      </c>
      <c r="B13510">
        <v>899</v>
      </c>
      <c r="C13510">
        <v>57</v>
      </c>
      <c r="D13510">
        <v>75</v>
      </c>
      <c r="H13510">
        <v>0</v>
      </c>
      <c r="J13510">
        <v>28</v>
      </c>
    </row>
    <row r="13511" spans="1:18" x14ac:dyDescent="0.25">
      <c r="A13511" t="s">
        <v>567</v>
      </c>
      <c r="B13511">
        <v>899</v>
      </c>
      <c r="C13511">
        <v>0</v>
      </c>
      <c r="D13511">
        <v>71</v>
      </c>
      <c r="H13511">
        <v>71</v>
      </c>
      <c r="J13511">
        <v>0</v>
      </c>
    </row>
    <row r="13512" spans="1:18" x14ac:dyDescent="0.25">
      <c r="A13512" t="s">
        <v>254</v>
      </c>
      <c r="B13512">
        <v>909</v>
      </c>
      <c r="C13512">
        <v>112</v>
      </c>
      <c r="D13512">
        <v>111</v>
      </c>
      <c r="E13512">
        <v>211</v>
      </c>
      <c r="F13512">
        <v>212</v>
      </c>
      <c r="G13512">
        <v>121</v>
      </c>
      <c r="H13512">
        <v>122</v>
      </c>
      <c r="I13512">
        <v>221</v>
      </c>
      <c r="J13512">
        <v>222</v>
      </c>
      <c r="K13512">
        <v>311</v>
      </c>
      <c r="L13512">
        <v>312</v>
      </c>
      <c r="M13512">
        <v>411</v>
      </c>
      <c r="N13512">
        <v>412</v>
      </c>
      <c r="O13512">
        <v>321</v>
      </c>
      <c r="P13512">
        <v>322</v>
      </c>
      <c r="Q13512">
        <v>421</v>
      </c>
      <c r="R13512">
        <v>422</v>
      </c>
    </row>
    <row r="13513" spans="1:18" x14ac:dyDescent="0.25">
      <c r="A13513" t="s">
        <v>255</v>
      </c>
      <c r="B13513">
        <v>909</v>
      </c>
      <c r="D13513">
        <v>10</v>
      </c>
      <c r="F13513">
        <v>4</v>
      </c>
      <c r="H13513">
        <v>10</v>
      </c>
      <c r="J13513">
        <v>4</v>
      </c>
    </row>
    <row r="13514" spans="1:18" x14ac:dyDescent="0.25">
      <c r="A13514" t="s">
        <v>256</v>
      </c>
      <c r="B13514">
        <v>909</v>
      </c>
      <c r="D13514">
        <v>30.5</v>
      </c>
      <c r="F13514">
        <v>19</v>
      </c>
      <c r="H13514">
        <v>30.5</v>
      </c>
      <c r="J13514">
        <v>19</v>
      </c>
    </row>
    <row r="13515" spans="1:18" x14ac:dyDescent="0.25">
      <c r="A13515" t="s">
        <v>257</v>
      </c>
      <c r="B13515">
        <v>909</v>
      </c>
      <c r="D13515">
        <v>2</v>
      </c>
      <c r="F13515">
        <v>2</v>
      </c>
      <c r="H13515">
        <v>2</v>
      </c>
      <c r="J13515">
        <v>2</v>
      </c>
    </row>
    <row r="13516" spans="1:18" x14ac:dyDescent="0.25">
      <c r="A13516" t="s">
        <v>258</v>
      </c>
      <c r="B13516">
        <v>909</v>
      </c>
      <c r="D13516">
        <v>0</v>
      </c>
      <c r="F13516">
        <v>0</v>
      </c>
      <c r="H13516">
        <v>0</v>
      </c>
      <c r="J13516">
        <v>0</v>
      </c>
    </row>
    <row r="13517" spans="1:18" x14ac:dyDescent="0.25">
      <c r="A13517" t="s">
        <v>259</v>
      </c>
      <c r="B13517">
        <v>909</v>
      </c>
      <c r="D13517">
        <v>0</v>
      </c>
      <c r="F13517">
        <v>0</v>
      </c>
      <c r="H13517">
        <v>0</v>
      </c>
      <c r="J13517">
        <v>0</v>
      </c>
    </row>
    <row r="13518" spans="1:18" x14ac:dyDescent="0.25">
      <c r="A13518" t="s">
        <v>260</v>
      </c>
      <c r="B13518">
        <v>909</v>
      </c>
      <c r="D13518">
        <v>2</v>
      </c>
      <c r="F13518">
        <v>2</v>
      </c>
      <c r="H13518">
        <v>2</v>
      </c>
      <c r="J13518">
        <v>2</v>
      </c>
    </row>
    <row r="13519" spans="1:18" x14ac:dyDescent="0.25">
      <c r="A13519" t="s">
        <v>261</v>
      </c>
      <c r="B13519">
        <v>909</v>
      </c>
      <c r="D13519">
        <v>4</v>
      </c>
      <c r="F13519">
        <v>3</v>
      </c>
      <c r="H13519">
        <v>4</v>
      </c>
      <c r="J13519">
        <v>3</v>
      </c>
    </row>
    <row r="13520" spans="1:18" x14ac:dyDescent="0.25">
      <c r="A13520" t="s">
        <v>262</v>
      </c>
      <c r="B13520">
        <v>909</v>
      </c>
      <c r="D13520">
        <v>1.5</v>
      </c>
      <c r="F13520">
        <v>2</v>
      </c>
      <c r="H13520">
        <v>1.5</v>
      </c>
      <c r="J13520">
        <v>2</v>
      </c>
    </row>
    <row r="13521" spans="1:18" x14ac:dyDescent="0.25">
      <c r="A13521" t="s">
        <v>263</v>
      </c>
      <c r="B13521">
        <v>909</v>
      </c>
      <c r="D13521">
        <v>3</v>
      </c>
      <c r="F13521">
        <v>3</v>
      </c>
      <c r="H13521">
        <v>3</v>
      </c>
      <c r="J13521">
        <v>3</v>
      </c>
    </row>
    <row r="13522" spans="1:18" x14ac:dyDescent="0.25">
      <c r="A13522" t="s">
        <v>264</v>
      </c>
      <c r="B13522">
        <v>909</v>
      </c>
      <c r="D13522">
        <v>7</v>
      </c>
      <c r="F13522">
        <v>7</v>
      </c>
      <c r="H13522">
        <v>7</v>
      </c>
      <c r="J13522">
        <v>7</v>
      </c>
    </row>
    <row r="13523" spans="1:18" x14ac:dyDescent="0.25">
      <c r="A13523" t="s">
        <v>265</v>
      </c>
      <c r="B13523">
        <v>909</v>
      </c>
      <c r="D13523">
        <v>8</v>
      </c>
      <c r="F13523">
        <v>12</v>
      </c>
      <c r="H13523">
        <v>8</v>
      </c>
      <c r="J13523">
        <v>12</v>
      </c>
    </row>
    <row r="13524" spans="1:18" x14ac:dyDescent="0.25">
      <c r="A13524" t="s">
        <v>266</v>
      </c>
      <c r="B13524">
        <v>909</v>
      </c>
      <c r="D13524">
        <v>0</v>
      </c>
      <c r="F13524">
        <v>0</v>
      </c>
      <c r="H13524">
        <v>0</v>
      </c>
      <c r="J13524">
        <v>0</v>
      </c>
    </row>
    <row r="13525" spans="1:18" x14ac:dyDescent="0.25">
      <c r="A13525" t="s">
        <v>267</v>
      </c>
      <c r="B13525">
        <v>909</v>
      </c>
      <c r="D13525">
        <v>24</v>
      </c>
      <c r="F13525">
        <v>24</v>
      </c>
      <c r="H13525">
        <v>21</v>
      </c>
      <c r="J13525">
        <v>24</v>
      </c>
    </row>
    <row r="13526" spans="1:18" x14ac:dyDescent="0.25">
      <c r="A13526" t="s">
        <v>268</v>
      </c>
      <c r="B13526">
        <v>909</v>
      </c>
      <c r="D13526">
        <v>1</v>
      </c>
      <c r="F13526">
        <v>1</v>
      </c>
      <c r="H13526">
        <v>1</v>
      </c>
      <c r="J13526">
        <v>1</v>
      </c>
    </row>
    <row r="13527" spans="1:18" x14ac:dyDescent="0.25">
      <c r="A13527" t="s">
        <v>269</v>
      </c>
      <c r="B13527">
        <v>909</v>
      </c>
      <c r="D13527">
        <v>0</v>
      </c>
      <c r="F13527">
        <v>0</v>
      </c>
      <c r="H13527">
        <v>1</v>
      </c>
      <c r="J13527">
        <v>0</v>
      </c>
    </row>
    <row r="13528" spans="1:18" x14ac:dyDescent="0.25">
      <c r="A13528" t="s">
        <v>270</v>
      </c>
      <c r="B13528">
        <v>909</v>
      </c>
      <c r="D13528">
        <v>45</v>
      </c>
      <c r="F13528">
        <v>21</v>
      </c>
      <c r="H13528">
        <v>45</v>
      </c>
      <c r="J13528">
        <v>21</v>
      </c>
    </row>
    <row r="13529" spans="1:18" x14ac:dyDescent="0.25">
      <c r="A13529" t="s">
        <v>271</v>
      </c>
      <c r="B13529">
        <v>909</v>
      </c>
      <c r="D13529">
        <v>21</v>
      </c>
      <c r="F13529">
        <v>45</v>
      </c>
      <c r="H13529">
        <v>21</v>
      </c>
      <c r="J13529">
        <v>45</v>
      </c>
    </row>
    <row r="13530" spans="1:18" x14ac:dyDescent="0.25">
      <c r="A13530" t="s">
        <v>272</v>
      </c>
      <c r="B13530">
        <v>909</v>
      </c>
      <c r="D13530">
        <v>15.5</v>
      </c>
      <c r="F13530">
        <v>40</v>
      </c>
      <c r="H13530">
        <v>15.5</v>
      </c>
      <c r="J13530">
        <v>40</v>
      </c>
    </row>
    <row r="13531" spans="1:18" x14ac:dyDescent="0.25">
      <c r="A13531" t="s">
        <v>273</v>
      </c>
      <c r="B13531">
        <v>909</v>
      </c>
      <c r="D13531">
        <v>7.5</v>
      </c>
      <c r="F13531">
        <v>28</v>
      </c>
      <c r="H13531">
        <v>7.5</v>
      </c>
      <c r="J13531">
        <v>28</v>
      </c>
    </row>
    <row r="13532" spans="1:18" x14ac:dyDescent="0.25">
      <c r="A13532" t="s">
        <v>274</v>
      </c>
      <c r="B13532">
        <v>909</v>
      </c>
      <c r="D13532">
        <v>0</v>
      </c>
      <c r="F13532">
        <v>36</v>
      </c>
      <c r="H13532">
        <v>0</v>
      </c>
      <c r="J13532">
        <v>36</v>
      </c>
    </row>
    <row r="13533" spans="1:18" x14ac:dyDescent="0.25">
      <c r="A13533" t="s">
        <v>275</v>
      </c>
      <c r="B13533">
        <v>909</v>
      </c>
      <c r="D13533">
        <v>30.5</v>
      </c>
      <c r="F13533">
        <v>55</v>
      </c>
      <c r="H13533">
        <v>30.5</v>
      </c>
      <c r="J13533">
        <v>55</v>
      </c>
    </row>
    <row r="13534" spans="1:18" x14ac:dyDescent="0.25">
      <c r="A13534" t="s">
        <v>276</v>
      </c>
      <c r="B13534">
        <v>909</v>
      </c>
      <c r="D13534">
        <v>22.5</v>
      </c>
      <c r="F13534">
        <v>43</v>
      </c>
      <c r="H13534">
        <v>22.5</v>
      </c>
      <c r="J13534">
        <v>43</v>
      </c>
    </row>
    <row r="13535" spans="1:18" x14ac:dyDescent="0.25">
      <c r="A13535" t="s">
        <v>567</v>
      </c>
      <c r="B13535">
        <v>909</v>
      </c>
      <c r="D13535">
        <v>30.5</v>
      </c>
      <c r="F13535">
        <v>19</v>
      </c>
      <c r="H13535">
        <v>30.5</v>
      </c>
      <c r="J13535">
        <v>19</v>
      </c>
    </row>
    <row r="13536" spans="1:18" x14ac:dyDescent="0.25">
      <c r="A13536" t="s">
        <v>254</v>
      </c>
      <c r="B13536">
        <v>912</v>
      </c>
      <c r="C13536">
        <v>112</v>
      </c>
      <c r="D13536">
        <v>111</v>
      </c>
      <c r="E13536">
        <v>211</v>
      </c>
      <c r="F13536">
        <v>212</v>
      </c>
      <c r="G13536">
        <v>121</v>
      </c>
      <c r="H13536">
        <v>122</v>
      </c>
      <c r="I13536">
        <v>221</v>
      </c>
      <c r="J13536">
        <v>222</v>
      </c>
      <c r="K13536">
        <v>311</v>
      </c>
      <c r="L13536">
        <v>312</v>
      </c>
      <c r="M13536">
        <v>411</v>
      </c>
      <c r="N13536">
        <v>412</v>
      </c>
      <c r="O13536">
        <v>321</v>
      </c>
      <c r="P13536">
        <v>322</v>
      </c>
      <c r="Q13536">
        <v>421</v>
      </c>
      <c r="R13536">
        <v>422</v>
      </c>
    </row>
    <row r="13537" spans="1:10" x14ac:dyDescent="0.25">
      <c r="A13537" t="s">
        <v>255</v>
      </c>
      <c r="B13537">
        <v>912</v>
      </c>
      <c r="D13537">
        <v>10</v>
      </c>
      <c r="F13537">
        <v>7</v>
      </c>
      <c r="H13537">
        <v>10</v>
      </c>
      <c r="J13537">
        <v>7</v>
      </c>
    </row>
    <row r="13538" spans="1:10" x14ac:dyDescent="0.25">
      <c r="A13538" t="s">
        <v>256</v>
      </c>
      <c r="B13538">
        <v>912</v>
      </c>
      <c r="D13538">
        <v>29.5</v>
      </c>
      <c r="F13538">
        <v>20</v>
      </c>
      <c r="H13538">
        <v>29.5</v>
      </c>
      <c r="J13538">
        <v>20</v>
      </c>
    </row>
    <row r="13539" spans="1:10" x14ac:dyDescent="0.25">
      <c r="A13539" t="s">
        <v>257</v>
      </c>
      <c r="B13539">
        <v>912</v>
      </c>
      <c r="D13539">
        <v>2</v>
      </c>
      <c r="F13539">
        <v>2</v>
      </c>
      <c r="H13539">
        <v>2</v>
      </c>
      <c r="J13539">
        <v>2</v>
      </c>
    </row>
    <row r="13540" spans="1:10" x14ac:dyDescent="0.25">
      <c r="A13540" t="s">
        <v>258</v>
      </c>
      <c r="B13540">
        <v>912</v>
      </c>
      <c r="D13540">
        <v>0</v>
      </c>
      <c r="F13540">
        <v>0</v>
      </c>
      <c r="H13540">
        <v>0</v>
      </c>
      <c r="J13540">
        <v>0</v>
      </c>
    </row>
    <row r="13541" spans="1:10" x14ac:dyDescent="0.25">
      <c r="A13541" t="s">
        <v>259</v>
      </c>
      <c r="B13541">
        <v>912</v>
      </c>
      <c r="D13541">
        <v>0</v>
      </c>
      <c r="F13541">
        <v>0</v>
      </c>
      <c r="H13541">
        <v>0</v>
      </c>
      <c r="J13541">
        <v>0</v>
      </c>
    </row>
    <row r="13542" spans="1:10" x14ac:dyDescent="0.25">
      <c r="A13542" t="s">
        <v>260</v>
      </c>
      <c r="B13542">
        <v>912</v>
      </c>
      <c r="D13542">
        <v>2</v>
      </c>
      <c r="F13542">
        <v>2</v>
      </c>
      <c r="H13542">
        <v>2</v>
      </c>
      <c r="J13542">
        <v>2</v>
      </c>
    </row>
    <row r="13543" spans="1:10" x14ac:dyDescent="0.25">
      <c r="A13543" t="s">
        <v>261</v>
      </c>
      <c r="B13543">
        <v>912</v>
      </c>
      <c r="D13543">
        <v>4</v>
      </c>
      <c r="F13543">
        <v>3</v>
      </c>
      <c r="H13543">
        <v>4</v>
      </c>
      <c r="J13543">
        <v>3</v>
      </c>
    </row>
    <row r="13544" spans="1:10" x14ac:dyDescent="0.25">
      <c r="A13544" t="s">
        <v>262</v>
      </c>
      <c r="B13544">
        <v>912</v>
      </c>
      <c r="D13544">
        <v>1.5</v>
      </c>
      <c r="F13544">
        <v>2</v>
      </c>
      <c r="H13544">
        <v>1.5</v>
      </c>
      <c r="J13544">
        <v>2</v>
      </c>
    </row>
    <row r="13545" spans="1:10" x14ac:dyDescent="0.25">
      <c r="A13545" t="s">
        <v>263</v>
      </c>
      <c r="B13545">
        <v>912</v>
      </c>
      <c r="D13545">
        <v>3</v>
      </c>
      <c r="F13545">
        <v>3</v>
      </c>
      <c r="H13545">
        <v>3</v>
      </c>
      <c r="J13545">
        <v>3</v>
      </c>
    </row>
    <row r="13546" spans="1:10" x14ac:dyDescent="0.25">
      <c r="A13546" t="s">
        <v>264</v>
      </c>
      <c r="B13546">
        <v>912</v>
      </c>
      <c r="D13546">
        <v>5</v>
      </c>
      <c r="F13546">
        <v>5</v>
      </c>
      <c r="H13546">
        <v>5</v>
      </c>
      <c r="J13546">
        <v>5</v>
      </c>
    </row>
    <row r="13547" spans="1:10" x14ac:dyDescent="0.25">
      <c r="A13547" t="s">
        <v>265</v>
      </c>
      <c r="B13547">
        <v>912</v>
      </c>
      <c r="D13547">
        <v>13</v>
      </c>
      <c r="F13547">
        <v>15</v>
      </c>
      <c r="H13547">
        <v>13</v>
      </c>
      <c r="J13547">
        <v>15</v>
      </c>
    </row>
    <row r="13548" spans="1:10" x14ac:dyDescent="0.25">
      <c r="A13548" t="s">
        <v>266</v>
      </c>
      <c r="B13548">
        <v>912</v>
      </c>
      <c r="D13548">
        <v>0</v>
      </c>
      <c r="F13548">
        <v>0</v>
      </c>
      <c r="H13548">
        <v>0</v>
      </c>
      <c r="J13548">
        <v>0</v>
      </c>
    </row>
    <row r="13549" spans="1:10" x14ac:dyDescent="0.25">
      <c r="A13549" t="s">
        <v>267</v>
      </c>
      <c r="B13549">
        <v>912</v>
      </c>
      <c r="D13549">
        <v>25.5</v>
      </c>
      <c r="F13549">
        <v>25.5</v>
      </c>
      <c r="H13549">
        <v>24</v>
      </c>
      <c r="J13549">
        <v>25.5</v>
      </c>
    </row>
    <row r="13550" spans="1:10" x14ac:dyDescent="0.25">
      <c r="A13550" t="s">
        <v>268</v>
      </c>
      <c r="B13550">
        <v>912</v>
      </c>
      <c r="D13550">
        <v>1</v>
      </c>
      <c r="F13550">
        <v>1</v>
      </c>
      <c r="H13550">
        <v>1</v>
      </c>
      <c r="J13550">
        <v>1</v>
      </c>
    </row>
    <row r="13551" spans="1:10" x14ac:dyDescent="0.25">
      <c r="A13551" t="s">
        <v>269</v>
      </c>
      <c r="B13551">
        <v>912</v>
      </c>
      <c r="D13551">
        <v>0</v>
      </c>
      <c r="F13551">
        <v>0</v>
      </c>
      <c r="H13551">
        <v>1</v>
      </c>
      <c r="J13551">
        <v>0</v>
      </c>
    </row>
    <row r="13552" spans="1:10" x14ac:dyDescent="0.25">
      <c r="A13552" t="s">
        <v>270</v>
      </c>
      <c r="B13552">
        <v>912</v>
      </c>
      <c r="D13552">
        <v>5</v>
      </c>
      <c r="F13552">
        <v>40</v>
      </c>
      <c r="H13552">
        <v>5</v>
      </c>
      <c r="J13552">
        <v>40</v>
      </c>
    </row>
    <row r="13553" spans="1:18" x14ac:dyDescent="0.25">
      <c r="A13553" t="s">
        <v>271</v>
      </c>
      <c r="B13553">
        <v>912</v>
      </c>
      <c r="D13553">
        <v>40</v>
      </c>
      <c r="F13553">
        <v>5</v>
      </c>
      <c r="H13553">
        <v>40</v>
      </c>
      <c r="J13553">
        <v>5</v>
      </c>
    </row>
    <row r="13554" spans="1:18" x14ac:dyDescent="0.25">
      <c r="A13554" t="s">
        <v>272</v>
      </c>
      <c r="B13554">
        <v>912</v>
      </c>
      <c r="D13554">
        <v>34.5</v>
      </c>
      <c r="F13554">
        <v>0</v>
      </c>
      <c r="H13554">
        <v>34.5</v>
      </c>
      <c r="J13554">
        <v>0</v>
      </c>
    </row>
    <row r="13555" spans="1:18" x14ac:dyDescent="0.25">
      <c r="A13555" t="s">
        <v>273</v>
      </c>
      <c r="B13555">
        <v>912</v>
      </c>
      <c r="D13555">
        <v>21.5</v>
      </c>
      <c r="F13555">
        <v>45</v>
      </c>
      <c r="H13555">
        <v>21.5</v>
      </c>
      <c r="J13555">
        <v>45</v>
      </c>
    </row>
    <row r="13556" spans="1:18" x14ac:dyDescent="0.25">
      <c r="A13556" t="s">
        <v>274</v>
      </c>
      <c r="B13556">
        <v>912</v>
      </c>
      <c r="D13556">
        <v>0</v>
      </c>
      <c r="F13556">
        <v>35</v>
      </c>
      <c r="H13556">
        <v>0</v>
      </c>
      <c r="J13556">
        <v>35</v>
      </c>
    </row>
    <row r="13557" spans="1:18" x14ac:dyDescent="0.25">
      <c r="A13557" t="s">
        <v>275</v>
      </c>
      <c r="B13557">
        <v>912</v>
      </c>
      <c r="D13557">
        <v>29.5</v>
      </c>
      <c r="F13557">
        <v>55</v>
      </c>
      <c r="H13557">
        <v>29.5</v>
      </c>
      <c r="J13557">
        <v>55</v>
      </c>
    </row>
    <row r="13558" spans="1:18" x14ac:dyDescent="0.25">
      <c r="A13558" t="s">
        <v>276</v>
      </c>
      <c r="B13558">
        <v>912</v>
      </c>
      <c r="D13558">
        <v>16.5</v>
      </c>
      <c r="F13558">
        <v>40</v>
      </c>
      <c r="H13558">
        <v>16.5</v>
      </c>
      <c r="J13558">
        <v>40</v>
      </c>
    </row>
    <row r="13559" spans="1:18" x14ac:dyDescent="0.25">
      <c r="A13559" t="s">
        <v>567</v>
      </c>
      <c r="B13559">
        <v>912</v>
      </c>
      <c r="D13559">
        <v>29.5</v>
      </c>
      <c r="F13559">
        <v>20</v>
      </c>
      <c r="H13559">
        <v>29.5</v>
      </c>
      <c r="J13559">
        <v>20</v>
      </c>
    </row>
    <row r="13560" spans="1:18" x14ac:dyDescent="0.25">
      <c r="A13560" t="s">
        <v>254</v>
      </c>
      <c r="B13560">
        <v>915</v>
      </c>
      <c r="C13560">
        <v>112</v>
      </c>
      <c r="D13560">
        <v>111</v>
      </c>
      <c r="E13560">
        <v>211</v>
      </c>
      <c r="F13560">
        <v>212</v>
      </c>
      <c r="G13560">
        <v>121</v>
      </c>
      <c r="H13560">
        <v>122</v>
      </c>
      <c r="I13560">
        <v>221</v>
      </c>
      <c r="J13560">
        <v>222</v>
      </c>
      <c r="K13560">
        <v>311</v>
      </c>
      <c r="L13560">
        <v>312</v>
      </c>
      <c r="M13560">
        <v>411</v>
      </c>
      <c r="N13560">
        <v>412</v>
      </c>
      <c r="O13560">
        <v>321</v>
      </c>
      <c r="P13560">
        <v>322</v>
      </c>
      <c r="Q13560">
        <v>421</v>
      </c>
      <c r="R13560">
        <v>422</v>
      </c>
    </row>
    <row r="13561" spans="1:18" x14ac:dyDescent="0.25">
      <c r="A13561" t="s">
        <v>255</v>
      </c>
      <c r="B13561">
        <v>915</v>
      </c>
      <c r="D13561">
        <v>7</v>
      </c>
      <c r="F13561">
        <v>7</v>
      </c>
      <c r="H13561">
        <v>7</v>
      </c>
      <c r="J13561">
        <v>7</v>
      </c>
    </row>
    <row r="13562" spans="1:18" x14ac:dyDescent="0.25">
      <c r="A13562" t="s">
        <v>256</v>
      </c>
      <c r="B13562">
        <v>915</v>
      </c>
      <c r="D13562">
        <v>33.5</v>
      </c>
      <c r="F13562">
        <v>17</v>
      </c>
      <c r="H13562">
        <v>33.5</v>
      </c>
      <c r="J13562">
        <v>17</v>
      </c>
    </row>
    <row r="13563" spans="1:18" x14ac:dyDescent="0.25">
      <c r="A13563" t="s">
        <v>257</v>
      </c>
      <c r="B13563">
        <v>915</v>
      </c>
      <c r="D13563">
        <v>2</v>
      </c>
      <c r="F13563">
        <v>2</v>
      </c>
      <c r="H13563">
        <v>2</v>
      </c>
      <c r="J13563">
        <v>2</v>
      </c>
    </row>
    <row r="13564" spans="1:18" x14ac:dyDescent="0.25">
      <c r="A13564" t="s">
        <v>258</v>
      </c>
      <c r="B13564">
        <v>915</v>
      </c>
      <c r="D13564">
        <v>0</v>
      </c>
      <c r="F13564">
        <v>0</v>
      </c>
      <c r="H13564">
        <v>0</v>
      </c>
      <c r="J13564">
        <v>0</v>
      </c>
    </row>
    <row r="13565" spans="1:18" x14ac:dyDescent="0.25">
      <c r="A13565" t="s">
        <v>259</v>
      </c>
      <c r="B13565">
        <v>915</v>
      </c>
      <c r="D13565">
        <v>0</v>
      </c>
      <c r="F13565">
        <v>0</v>
      </c>
      <c r="H13565">
        <v>0</v>
      </c>
      <c r="J13565">
        <v>0</v>
      </c>
    </row>
    <row r="13566" spans="1:18" x14ac:dyDescent="0.25">
      <c r="A13566" t="s">
        <v>260</v>
      </c>
      <c r="B13566">
        <v>915</v>
      </c>
      <c r="D13566">
        <v>2</v>
      </c>
      <c r="F13566">
        <v>2</v>
      </c>
      <c r="H13566">
        <v>2</v>
      </c>
      <c r="J13566">
        <v>2</v>
      </c>
    </row>
    <row r="13567" spans="1:18" x14ac:dyDescent="0.25">
      <c r="A13567" t="s">
        <v>261</v>
      </c>
      <c r="B13567">
        <v>915</v>
      </c>
      <c r="D13567">
        <v>3</v>
      </c>
      <c r="F13567">
        <v>3</v>
      </c>
      <c r="H13567">
        <v>3</v>
      </c>
      <c r="J13567">
        <v>3</v>
      </c>
    </row>
    <row r="13568" spans="1:18" x14ac:dyDescent="0.25">
      <c r="A13568" t="s">
        <v>262</v>
      </c>
      <c r="B13568">
        <v>915</v>
      </c>
      <c r="D13568">
        <v>1.5</v>
      </c>
      <c r="F13568">
        <v>2</v>
      </c>
      <c r="H13568">
        <v>1.5</v>
      </c>
      <c r="J13568">
        <v>2</v>
      </c>
    </row>
    <row r="13569" spans="1:18" x14ac:dyDescent="0.25">
      <c r="A13569" t="s">
        <v>263</v>
      </c>
      <c r="B13569">
        <v>915</v>
      </c>
      <c r="D13569">
        <v>3</v>
      </c>
      <c r="F13569">
        <v>3</v>
      </c>
      <c r="H13569">
        <v>3</v>
      </c>
      <c r="J13569">
        <v>3</v>
      </c>
    </row>
    <row r="13570" spans="1:18" x14ac:dyDescent="0.25">
      <c r="A13570" t="s">
        <v>264</v>
      </c>
      <c r="B13570">
        <v>915</v>
      </c>
      <c r="D13570">
        <v>7</v>
      </c>
      <c r="F13570">
        <v>7</v>
      </c>
      <c r="H13570">
        <v>7</v>
      </c>
      <c r="J13570">
        <v>7</v>
      </c>
    </row>
    <row r="13571" spans="1:18" x14ac:dyDescent="0.25">
      <c r="A13571" t="s">
        <v>265</v>
      </c>
      <c r="B13571">
        <v>915</v>
      </c>
      <c r="D13571">
        <v>9</v>
      </c>
      <c r="F13571">
        <v>9</v>
      </c>
      <c r="H13571">
        <v>9</v>
      </c>
      <c r="J13571">
        <v>9</v>
      </c>
    </row>
    <row r="13572" spans="1:18" x14ac:dyDescent="0.25">
      <c r="A13572" t="s">
        <v>266</v>
      </c>
      <c r="B13572">
        <v>915</v>
      </c>
      <c r="D13572">
        <v>0</v>
      </c>
      <c r="F13572">
        <v>0</v>
      </c>
      <c r="H13572">
        <v>0</v>
      </c>
      <c r="J13572">
        <v>0</v>
      </c>
    </row>
    <row r="13573" spans="1:18" x14ac:dyDescent="0.25">
      <c r="A13573" t="s">
        <v>267</v>
      </c>
      <c r="B13573">
        <v>915</v>
      </c>
      <c r="D13573">
        <v>21</v>
      </c>
      <c r="F13573">
        <v>21</v>
      </c>
      <c r="H13573">
        <v>20.5</v>
      </c>
      <c r="J13573">
        <v>21</v>
      </c>
    </row>
    <row r="13574" spans="1:18" x14ac:dyDescent="0.25">
      <c r="A13574" t="s">
        <v>268</v>
      </c>
      <c r="B13574">
        <v>915</v>
      </c>
      <c r="D13574">
        <v>1</v>
      </c>
      <c r="F13574">
        <v>1</v>
      </c>
      <c r="H13574">
        <v>1</v>
      </c>
      <c r="J13574">
        <v>1</v>
      </c>
    </row>
    <row r="13575" spans="1:18" x14ac:dyDescent="0.25">
      <c r="A13575" t="s">
        <v>269</v>
      </c>
      <c r="B13575">
        <v>915</v>
      </c>
      <c r="D13575">
        <v>0</v>
      </c>
      <c r="F13575">
        <v>0</v>
      </c>
      <c r="H13575">
        <v>1</v>
      </c>
      <c r="J13575">
        <v>0</v>
      </c>
    </row>
    <row r="13576" spans="1:18" x14ac:dyDescent="0.25">
      <c r="A13576" t="s">
        <v>270</v>
      </c>
      <c r="B13576">
        <v>915</v>
      </c>
      <c r="D13576">
        <v>25</v>
      </c>
      <c r="F13576">
        <v>3</v>
      </c>
      <c r="H13576">
        <v>25</v>
      </c>
      <c r="J13576">
        <v>3</v>
      </c>
    </row>
    <row r="13577" spans="1:18" x14ac:dyDescent="0.25">
      <c r="A13577" t="s">
        <v>271</v>
      </c>
      <c r="B13577">
        <v>915</v>
      </c>
      <c r="D13577">
        <v>3</v>
      </c>
      <c r="F13577">
        <v>25</v>
      </c>
      <c r="H13577">
        <v>3</v>
      </c>
      <c r="J13577">
        <v>25</v>
      </c>
    </row>
    <row r="13578" spans="1:18" x14ac:dyDescent="0.25">
      <c r="A13578" t="s">
        <v>272</v>
      </c>
      <c r="B13578">
        <v>915</v>
      </c>
      <c r="D13578">
        <v>58.5</v>
      </c>
      <c r="F13578">
        <v>20</v>
      </c>
      <c r="H13578">
        <v>58.5</v>
      </c>
      <c r="J13578">
        <v>20</v>
      </c>
    </row>
    <row r="13579" spans="1:18" x14ac:dyDescent="0.25">
      <c r="A13579" t="s">
        <v>273</v>
      </c>
      <c r="B13579">
        <v>915</v>
      </c>
      <c r="D13579">
        <v>49.5</v>
      </c>
      <c r="F13579">
        <v>11</v>
      </c>
      <c r="H13579">
        <v>49.5</v>
      </c>
      <c r="J13579">
        <v>11</v>
      </c>
    </row>
    <row r="13580" spans="1:18" x14ac:dyDescent="0.25">
      <c r="A13580" t="s">
        <v>274</v>
      </c>
      <c r="B13580">
        <v>915</v>
      </c>
      <c r="D13580">
        <v>0</v>
      </c>
      <c r="F13580">
        <v>38</v>
      </c>
      <c r="H13580">
        <v>0</v>
      </c>
      <c r="J13580">
        <v>38</v>
      </c>
    </row>
    <row r="13581" spans="1:18" x14ac:dyDescent="0.25">
      <c r="A13581" t="s">
        <v>275</v>
      </c>
      <c r="B13581">
        <v>915</v>
      </c>
      <c r="D13581">
        <v>33.5</v>
      </c>
      <c r="F13581">
        <v>55</v>
      </c>
      <c r="H13581">
        <v>33.5</v>
      </c>
      <c r="J13581">
        <v>55</v>
      </c>
    </row>
    <row r="13582" spans="1:18" x14ac:dyDescent="0.25">
      <c r="A13582" t="s">
        <v>276</v>
      </c>
      <c r="B13582">
        <v>915</v>
      </c>
      <c r="D13582">
        <v>24.5</v>
      </c>
      <c r="F13582">
        <v>46</v>
      </c>
      <c r="H13582">
        <v>24.5</v>
      </c>
      <c r="J13582">
        <v>46</v>
      </c>
    </row>
    <row r="13583" spans="1:18" x14ac:dyDescent="0.25">
      <c r="A13583" t="s">
        <v>567</v>
      </c>
      <c r="B13583">
        <v>915</v>
      </c>
      <c r="D13583">
        <v>33.5</v>
      </c>
      <c r="F13583">
        <v>17</v>
      </c>
      <c r="H13583">
        <v>33.5</v>
      </c>
      <c r="J13583">
        <v>17</v>
      </c>
    </row>
    <row r="13584" spans="1:18" x14ac:dyDescent="0.25">
      <c r="A13584" t="s">
        <v>254</v>
      </c>
      <c r="B13584">
        <v>918</v>
      </c>
      <c r="C13584">
        <v>112</v>
      </c>
      <c r="D13584">
        <v>111</v>
      </c>
      <c r="E13584">
        <v>211</v>
      </c>
      <c r="F13584">
        <v>212</v>
      </c>
      <c r="G13584">
        <v>121</v>
      </c>
      <c r="H13584">
        <v>122</v>
      </c>
      <c r="I13584">
        <v>221</v>
      </c>
      <c r="J13584">
        <v>222</v>
      </c>
      <c r="K13584">
        <v>311</v>
      </c>
      <c r="L13584">
        <v>312</v>
      </c>
      <c r="M13584">
        <v>411</v>
      </c>
      <c r="N13584">
        <v>412</v>
      </c>
      <c r="O13584">
        <v>321</v>
      </c>
      <c r="P13584">
        <v>322</v>
      </c>
      <c r="Q13584">
        <v>421</v>
      </c>
      <c r="R13584">
        <v>422</v>
      </c>
    </row>
    <row r="13585" spans="1:10" x14ac:dyDescent="0.25">
      <c r="A13585" t="s">
        <v>255</v>
      </c>
      <c r="B13585">
        <v>918</v>
      </c>
      <c r="D13585">
        <v>7</v>
      </c>
      <c r="F13585">
        <v>7</v>
      </c>
      <c r="H13585">
        <v>7</v>
      </c>
      <c r="J13585">
        <v>7</v>
      </c>
    </row>
    <row r="13586" spans="1:10" x14ac:dyDescent="0.25">
      <c r="A13586" t="s">
        <v>256</v>
      </c>
      <c r="B13586">
        <v>918</v>
      </c>
      <c r="D13586">
        <v>33</v>
      </c>
      <c r="F13586">
        <v>17</v>
      </c>
      <c r="H13586">
        <v>33.5</v>
      </c>
      <c r="J13586">
        <v>17</v>
      </c>
    </row>
    <row r="13587" spans="1:10" x14ac:dyDescent="0.25">
      <c r="A13587" t="s">
        <v>257</v>
      </c>
      <c r="B13587">
        <v>918</v>
      </c>
      <c r="D13587">
        <v>2</v>
      </c>
      <c r="F13587">
        <v>2</v>
      </c>
      <c r="H13587">
        <v>2</v>
      </c>
      <c r="J13587">
        <v>2</v>
      </c>
    </row>
    <row r="13588" spans="1:10" x14ac:dyDescent="0.25">
      <c r="A13588" t="s">
        <v>258</v>
      </c>
      <c r="B13588">
        <v>918</v>
      </c>
      <c r="D13588">
        <v>0</v>
      </c>
      <c r="F13588">
        <v>0</v>
      </c>
      <c r="H13588">
        <v>0</v>
      </c>
      <c r="J13588">
        <v>0</v>
      </c>
    </row>
    <row r="13589" spans="1:10" x14ac:dyDescent="0.25">
      <c r="A13589" t="s">
        <v>259</v>
      </c>
      <c r="B13589">
        <v>918</v>
      </c>
      <c r="D13589">
        <v>0</v>
      </c>
      <c r="F13589">
        <v>0</v>
      </c>
      <c r="H13589">
        <v>0</v>
      </c>
      <c r="J13589">
        <v>0</v>
      </c>
    </row>
    <row r="13590" spans="1:10" x14ac:dyDescent="0.25">
      <c r="A13590" t="s">
        <v>260</v>
      </c>
      <c r="B13590">
        <v>918</v>
      </c>
      <c r="D13590">
        <v>2</v>
      </c>
      <c r="F13590">
        <v>2</v>
      </c>
      <c r="H13590">
        <v>2</v>
      </c>
      <c r="J13590">
        <v>2</v>
      </c>
    </row>
    <row r="13591" spans="1:10" x14ac:dyDescent="0.25">
      <c r="A13591" t="s">
        <v>261</v>
      </c>
      <c r="B13591">
        <v>918</v>
      </c>
      <c r="D13591">
        <v>3</v>
      </c>
      <c r="F13591">
        <v>3</v>
      </c>
      <c r="H13591">
        <v>3</v>
      </c>
      <c r="J13591">
        <v>3</v>
      </c>
    </row>
    <row r="13592" spans="1:10" x14ac:dyDescent="0.25">
      <c r="A13592" t="s">
        <v>262</v>
      </c>
      <c r="B13592">
        <v>918</v>
      </c>
      <c r="D13592">
        <v>2</v>
      </c>
      <c r="F13592">
        <v>2</v>
      </c>
      <c r="H13592">
        <v>1.5</v>
      </c>
      <c r="J13592">
        <v>2</v>
      </c>
    </row>
    <row r="13593" spans="1:10" x14ac:dyDescent="0.25">
      <c r="A13593" t="s">
        <v>263</v>
      </c>
      <c r="B13593">
        <v>918</v>
      </c>
      <c r="D13593">
        <v>3</v>
      </c>
      <c r="F13593">
        <v>3</v>
      </c>
      <c r="H13593">
        <v>3</v>
      </c>
      <c r="J13593">
        <v>3</v>
      </c>
    </row>
    <row r="13594" spans="1:10" x14ac:dyDescent="0.25">
      <c r="A13594" t="s">
        <v>264</v>
      </c>
      <c r="B13594">
        <v>918</v>
      </c>
      <c r="D13594">
        <v>7</v>
      </c>
      <c r="F13594">
        <v>7</v>
      </c>
      <c r="H13594">
        <v>7</v>
      </c>
      <c r="J13594">
        <v>7</v>
      </c>
    </row>
    <row r="13595" spans="1:10" x14ac:dyDescent="0.25">
      <c r="A13595" t="s">
        <v>265</v>
      </c>
      <c r="B13595">
        <v>918</v>
      </c>
      <c r="D13595">
        <v>8</v>
      </c>
      <c r="F13595">
        <v>9</v>
      </c>
      <c r="H13595">
        <v>8</v>
      </c>
      <c r="J13595">
        <v>9</v>
      </c>
    </row>
    <row r="13596" spans="1:10" x14ac:dyDescent="0.25">
      <c r="A13596" t="s">
        <v>266</v>
      </c>
      <c r="B13596">
        <v>918</v>
      </c>
      <c r="D13596">
        <v>0</v>
      </c>
      <c r="F13596">
        <v>0</v>
      </c>
      <c r="H13596">
        <v>0</v>
      </c>
      <c r="J13596">
        <v>0</v>
      </c>
    </row>
    <row r="13597" spans="1:10" x14ac:dyDescent="0.25">
      <c r="A13597" t="s">
        <v>267</v>
      </c>
      <c r="B13597">
        <v>918</v>
      </c>
      <c r="D13597">
        <v>21</v>
      </c>
      <c r="F13597">
        <v>21</v>
      </c>
      <c r="H13597">
        <v>20.5</v>
      </c>
      <c r="J13597">
        <v>21</v>
      </c>
    </row>
    <row r="13598" spans="1:10" x14ac:dyDescent="0.25">
      <c r="A13598" t="s">
        <v>268</v>
      </c>
      <c r="B13598">
        <v>918</v>
      </c>
      <c r="D13598">
        <v>1</v>
      </c>
      <c r="F13598">
        <v>1</v>
      </c>
      <c r="H13598">
        <v>1</v>
      </c>
      <c r="J13598">
        <v>1</v>
      </c>
    </row>
    <row r="13599" spans="1:10" x14ac:dyDescent="0.25">
      <c r="A13599" t="s">
        <v>269</v>
      </c>
      <c r="B13599">
        <v>918</v>
      </c>
      <c r="D13599">
        <v>0</v>
      </c>
      <c r="F13599">
        <v>0</v>
      </c>
      <c r="H13599">
        <v>1</v>
      </c>
      <c r="J13599">
        <v>0</v>
      </c>
    </row>
    <row r="13600" spans="1:10" x14ac:dyDescent="0.25">
      <c r="A13600" t="s">
        <v>270</v>
      </c>
      <c r="B13600">
        <v>918</v>
      </c>
      <c r="D13600">
        <v>35</v>
      </c>
      <c r="F13600">
        <v>13</v>
      </c>
      <c r="H13600">
        <v>35</v>
      </c>
      <c r="J13600">
        <v>13</v>
      </c>
    </row>
    <row r="13601" spans="1:18" x14ac:dyDescent="0.25">
      <c r="A13601" t="s">
        <v>271</v>
      </c>
      <c r="B13601">
        <v>918</v>
      </c>
      <c r="D13601">
        <v>13</v>
      </c>
      <c r="F13601">
        <v>35</v>
      </c>
      <c r="H13601">
        <v>13</v>
      </c>
      <c r="J13601">
        <v>35</v>
      </c>
    </row>
    <row r="13602" spans="1:18" x14ac:dyDescent="0.25">
      <c r="A13602" t="s">
        <v>272</v>
      </c>
      <c r="B13602">
        <v>918</v>
      </c>
      <c r="D13602">
        <v>8</v>
      </c>
      <c r="F13602">
        <v>30</v>
      </c>
      <c r="H13602">
        <v>8.5</v>
      </c>
      <c r="J13602">
        <v>30</v>
      </c>
    </row>
    <row r="13603" spans="1:18" x14ac:dyDescent="0.25">
      <c r="A13603" t="s">
        <v>273</v>
      </c>
      <c r="B13603">
        <v>918</v>
      </c>
      <c r="D13603">
        <v>0</v>
      </c>
      <c r="F13603">
        <v>21</v>
      </c>
      <c r="H13603">
        <v>0.5</v>
      </c>
      <c r="J13603">
        <v>21</v>
      </c>
    </row>
    <row r="13604" spans="1:18" x14ac:dyDescent="0.25">
      <c r="A13604" t="s">
        <v>274</v>
      </c>
      <c r="B13604">
        <v>918</v>
      </c>
      <c r="D13604">
        <v>0</v>
      </c>
      <c r="F13604">
        <v>38</v>
      </c>
      <c r="H13604">
        <v>0</v>
      </c>
      <c r="J13604">
        <v>38</v>
      </c>
    </row>
    <row r="13605" spans="1:18" x14ac:dyDescent="0.25">
      <c r="A13605" t="s">
        <v>275</v>
      </c>
      <c r="B13605">
        <v>918</v>
      </c>
      <c r="D13605">
        <v>33</v>
      </c>
      <c r="F13605">
        <v>55</v>
      </c>
      <c r="H13605">
        <v>33.5</v>
      </c>
      <c r="J13605">
        <v>55</v>
      </c>
    </row>
    <row r="13606" spans="1:18" x14ac:dyDescent="0.25">
      <c r="A13606" t="s">
        <v>276</v>
      </c>
      <c r="B13606">
        <v>918</v>
      </c>
      <c r="D13606">
        <v>25</v>
      </c>
      <c r="F13606">
        <v>46</v>
      </c>
      <c r="H13606">
        <v>25.5</v>
      </c>
      <c r="J13606">
        <v>46</v>
      </c>
    </row>
    <row r="13607" spans="1:18" x14ac:dyDescent="0.25">
      <c r="A13607" t="s">
        <v>567</v>
      </c>
      <c r="B13607">
        <v>918</v>
      </c>
      <c r="D13607">
        <v>33</v>
      </c>
      <c r="F13607">
        <v>17</v>
      </c>
      <c r="H13607">
        <v>33.5</v>
      </c>
      <c r="J13607">
        <v>17</v>
      </c>
    </row>
    <row r="13608" spans="1:18" x14ac:dyDescent="0.25">
      <c r="A13608" t="s">
        <v>254</v>
      </c>
      <c r="B13608">
        <v>919</v>
      </c>
      <c r="C13608">
        <v>112</v>
      </c>
      <c r="D13608">
        <v>111</v>
      </c>
      <c r="E13608">
        <v>211</v>
      </c>
      <c r="F13608">
        <v>212</v>
      </c>
      <c r="G13608">
        <v>121</v>
      </c>
      <c r="H13608">
        <v>122</v>
      </c>
      <c r="I13608">
        <v>221</v>
      </c>
      <c r="J13608">
        <v>222</v>
      </c>
      <c r="K13608">
        <v>311</v>
      </c>
      <c r="L13608">
        <v>312</v>
      </c>
      <c r="M13608">
        <v>411</v>
      </c>
      <c r="N13608">
        <v>412</v>
      </c>
      <c r="O13608">
        <v>321</v>
      </c>
      <c r="P13608">
        <v>322</v>
      </c>
      <c r="Q13608">
        <v>421</v>
      </c>
      <c r="R13608">
        <v>422</v>
      </c>
    </row>
    <row r="13609" spans="1:18" x14ac:dyDescent="0.25">
      <c r="A13609" t="s">
        <v>255</v>
      </c>
      <c r="B13609">
        <v>919</v>
      </c>
      <c r="D13609">
        <v>7</v>
      </c>
      <c r="F13609">
        <v>7</v>
      </c>
      <c r="H13609">
        <v>7</v>
      </c>
      <c r="J13609">
        <v>7</v>
      </c>
    </row>
    <row r="13610" spans="1:18" x14ac:dyDescent="0.25">
      <c r="A13610" t="s">
        <v>256</v>
      </c>
      <c r="B13610">
        <v>919</v>
      </c>
      <c r="D13610">
        <v>34</v>
      </c>
      <c r="F13610">
        <v>17</v>
      </c>
      <c r="H13610">
        <v>34</v>
      </c>
      <c r="J13610">
        <v>17</v>
      </c>
    </row>
    <row r="13611" spans="1:18" x14ac:dyDescent="0.25">
      <c r="A13611" t="s">
        <v>257</v>
      </c>
      <c r="B13611">
        <v>919</v>
      </c>
      <c r="D13611">
        <v>2</v>
      </c>
      <c r="F13611">
        <v>2</v>
      </c>
      <c r="H13611">
        <v>2</v>
      </c>
      <c r="J13611">
        <v>2</v>
      </c>
    </row>
    <row r="13612" spans="1:18" x14ac:dyDescent="0.25">
      <c r="A13612" t="s">
        <v>258</v>
      </c>
      <c r="B13612">
        <v>919</v>
      </c>
      <c r="D13612">
        <v>0</v>
      </c>
      <c r="F13612">
        <v>0</v>
      </c>
      <c r="H13612">
        <v>0</v>
      </c>
      <c r="J13612">
        <v>0</v>
      </c>
    </row>
    <row r="13613" spans="1:18" x14ac:dyDescent="0.25">
      <c r="A13613" t="s">
        <v>259</v>
      </c>
      <c r="B13613">
        <v>919</v>
      </c>
      <c r="D13613">
        <v>0</v>
      </c>
      <c r="F13613">
        <v>0</v>
      </c>
      <c r="H13613">
        <v>0</v>
      </c>
      <c r="J13613">
        <v>0</v>
      </c>
    </row>
    <row r="13614" spans="1:18" x14ac:dyDescent="0.25">
      <c r="A13614" t="s">
        <v>260</v>
      </c>
      <c r="B13614">
        <v>919</v>
      </c>
      <c r="D13614">
        <v>2</v>
      </c>
      <c r="F13614">
        <v>2</v>
      </c>
      <c r="H13614">
        <v>2</v>
      </c>
      <c r="J13614">
        <v>2</v>
      </c>
    </row>
    <row r="13615" spans="1:18" x14ac:dyDescent="0.25">
      <c r="A13615" t="s">
        <v>261</v>
      </c>
      <c r="B13615">
        <v>919</v>
      </c>
      <c r="D13615">
        <v>3</v>
      </c>
      <c r="F13615">
        <v>3</v>
      </c>
      <c r="H13615">
        <v>3</v>
      </c>
      <c r="J13615">
        <v>3</v>
      </c>
    </row>
    <row r="13616" spans="1:18" x14ac:dyDescent="0.25">
      <c r="A13616" t="s">
        <v>262</v>
      </c>
      <c r="B13616">
        <v>919</v>
      </c>
      <c r="D13616">
        <v>1</v>
      </c>
      <c r="F13616">
        <v>2</v>
      </c>
      <c r="H13616">
        <v>1</v>
      </c>
      <c r="J13616">
        <v>2</v>
      </c>
    </row>
    <row r="13617" spans="1:18" x14ac:dyDescent="0.25">
      <c r="A13617" t="s">
        <v>263</v>
      </c>
      <c r="B13617">
        <v>919</v>
      </c>
      <c r="D13617">
        <v>3</v>
      </c>
      <c r="F13617">
        <v>3</v>
      </c>
      <c r="H13617">
        <v>3</v>
      </c>
      <c r="J13617">
        <v>3</v>
      </c>
    </row>
    <row r="13618" spans="1:18" x14ac:dyDescent="0.25">
      <c r="A13618" t="s">
        <v>264</v>
      </c>
      <c r="B13618">
        <v>919</v>
      </c>
      <c r="D13618">
        <v>7</v>
      </c>
      <c r="F13618">
        <v>7</v>
      </c>
      <c r="H13618">
        <v>7</v>
      </c>
      <c r="J13618">
        <v>7</v>
      </c>
    </row>
    <row r="13619" spans="1:18" x14ac:dyDescent="0.25">
      <c r="A13619" t="s">
        <v>265</v>
      </c>
      <c r="B13619">
        <v>919</v>
      </c>
      <c r="D13619">
        <v>7</v>
      </c>
      <c r="F13619">
        <v>9</v>
      </c>
      <c r="H13619">
        <v>7</v>
      </c>
      <c r="J13619">
        <v>9</v>
      </c>
    </row>
    <row r="13620" spans="1:18" x14ac:dyDescent="0.25">
      <c r="A13620" t="s">
        <v>266</v>
      </c>
      <c r="B13620">
        <v>919</v>
      </c>
      <c r="D13620">
        <v>0</v>
      </c>
      <c r="F13620">
        <v>0</v>
      </c>
      <c r="H13620">
        <v>0</v>
      </c>
      <c r="J13620">
        <v>0</v>
      </c>
    </row>
    <row r="13621" spans="1:18" x14ac:dyDescent="0.25">
      <c r="A13621" t="s">
        <v>267</v>
      </c>
      <c r="B13621">
        <v>919</v>
      </c>
      <c r="D13621">
        <v>21</v>
      </c>
      <c r="F13621">
        <v>21</v>
      </c>
      <c r="H13621">
        <v>22</v>
      </c>
      <c r="J13621">
        <v>21</v>
      </c>
    </row>
    <row r="13622" spans="1:18" x14ac:dyDescent="0.25">
      <c r="A13622" t="s">
        <v>268</v>
      </c>
      <c r="B13622">
        <v>919</v>
      </c>
      <c r="D13622">
        <v>1</v>
      </c>
      <c r="F13622">
        <v>1</v>
      </c>
      <c r="H13622">
        <v>1</v>
      </c>
      <c r="J13622">
        <v>1</v>
      </c>
    </row>
    <row r="13623" spans="1:18" x14ac:dyDescent="0.25">
      <c r="A13623" t="s">
        <v>269</v>
      </c>
      <c r="B13623">
        <v>919</v>
      </c>
      <c r="D13623">
        <v>1</v>
      </c>
      <c r="F13623">
        <v>1</v>
      </c>
      <c r="H13623">
        <v>1</v>
      </c>
      <c r="J13623">
        <v>1</v>
      </c>
    </row>
    <row r="13624" spans="1:18" x14ac:dyDescent="0.25">
      <c r="A13624" t="s">
        <v>270</v>
      </c>
      <c r="B13624">
        <v>919</v>
      </c>
      <c r="D13624">
        <v>45</v>
      </c>
      <c r="F13624">
        <v>23</v>
      </c>
      <c r="H13624">
        <v>45</v>
      </c>
      <c r="J13624">
        <v>23</v>
      </c>
    </row>
    <row r="13625" spans="1:18" x14ac:dyDescent="0.25">
      <c r="A13625" t="s">
        <v>271</v>
      </c>
      <c r="B13625">
        <v>919</v>
      </c>
      <c r="D13625">
        <v>23</v>
      </c>
      <c r="F13625">
        <v>45</v>
      </c>
      <c r="H13625">
        <v>23</v>
      </c>
      <c r="J13625">
        <v>45</v>
      </c>
    </row>
    <row r="13626" spans="1:18" x14ac:dyDescent="0.25">
      <c r="A13626" t="s">
        <v>272</v>
      </c>
      <c r="B13626">
        <v>919</v>
      </c>
      <c r="D13626">
        <v>19</v>
      </c>
      <c r="F13626">
        <v>40</v>
      </c>
      <c r="H13626">
        <v>19</v>
      </c>
      <c r="J13626">
        <v>40</v>
      </c>
    </row>
    <row r="13627" spans="1:18" x14ac:dyDescent="0.25">
      <c r="A13627" t="s">
        <v>273</v>
      </c>
      <c r="B13627">
        <v>919</v>
      </c>
      <c r="D13627">
        <v>12</v>
      </c>
      <c r="F13627">
        <v>31</v>
      </c>
      <c r="H13627">
        <v>12</v>
      </c>
      <c r="J13627">
        <v>31</v>
      </c>
    </row>
    <row r="13628" spans="1:18" x14ac:dyDescent="0.25">
      <c r="A13628" t="s">
        <v>274</v>
      </c>
      <c r="B13628">
        <v>919</v>
      </c>
      <c r="D13628">
        <v>0</v>
      </c>
      <c r="F13628">
        <v>38</v>
      </c>
      <c r="H13628">
        <v>0</v>
      </c>
      <c r="J13628">
        <v>38</v>
      </c>
    </row>
    <row r="13629" spans="1:18" x14ac:dyDescent="0.25">
      <c r="A13629" t="s">
        <v>275</v>
      </c>
      <c r="B13629">
        <v>919</v>
      </c>
      <c r="D13629">
        <v>34</v>
      </c>
      <c r="F13629">
        <v>55</v>
      </c>
      <c r="H13629">
        <v>34</v>
      </c>
      <c r="J13629">
        <v>55</v>
      </c>
    </row>
    <row r="13630" spans="1:18" x14ac:dyDescent="0.25">
      <c r="A13630" t="s">
        <v>276</v>
      </c>
      <c r="B13630">
        <v>919</v>
      </c>
      <c r="D13630">
        <v>27</v>
      </c>
      <c r="F13630">
        <v>46</v>
      </c>
      <c r="H13630">
        <v>27</v>
      </c>
      <c r="J13630">
        <v>46</v>
      </c>
    </row>
    <row r="13631" spans="1:18" x14ac:dyDescent="0.25">
      <c r="A13631" t="s">
        <v>567</v>
      </c>
      <c r="B13631">
        <v>919</v>
      </c>
      <c r="D13631">
        <v>34</v>
      </c>
      <c r="F13631">
        <v>17</v>
      </c>
      <c r="H13631">
        <v>34</v>
      </c>
      <c r="J13631">
        <v>17</v>
      </c>
    </row>
    <row r="13632" spans="1:18" x14ac:dyDescent="0.25">
      <c r="A13632" t="s">
        <v>254</v>
      </c>
      <c r="B13632">
        <v>921</v>
      </c>
      <c r="C13632">
        <v>112</v>
      </c>
      <c r="D13632">
        <v>111</v>
      </c>
      <c r="E13632">
        <v>211</v>
      </c>
      <c r="F13632">
        <v>212</v>
      </c>
      <c r="G13632">
        <v>121</v>
      </c>
      <c r="H13632">
        <v>122</v>
      </c>
      <c r="I13632">
        <v>221</v>
      </c>
      <c r="J13632">
        <v>222</v>
      </c>
      <c r="K13632">
        <v>311</v>
      </c>
      <c r="L13632">
        <v>312</v>
      </c>
      <c r="M13632">
        <v>411</v>
      </c>
      <c r="N13632">
        <v>412</v>
      </c>
      <c r="O13632">
        <v>321</v>
      </c>
      <c r="P13632">
        <v>322</v>
      </c>
      <c r="Q13632">
        <v>421</v>
      </c>
      <c r="R13632">
        <v>422</v>
      </c>
    </row>
    <row r="13633" spans="1:10" x14ac:dyDescent="0.25">
      <c r="A13633" t="s">
        <v>255</v>
      </c>
      <c r="B13633">
        <v>921</v>
      </c>
      <c r="D13633">
        <v>10</v>
      </c>
      <c r="F13633">
        <v>5</v>
      </c>
      <c r="H13633">
        <v>10</v>
      </c>
      <c r="J13633">
        <v>5</v>
      </c>
    </row>
    <row r="13634" spans="1:10" x14ac:dyDescent="0.25">
      <c r="A13634" t="s">
        <v>256</v>
      </c>
      <c r="B13634">
        <v>921</v>
      </c>
      <c r="D13634">
        <v>32.5</v>
      </c>
      <c r="F13634">
        <v>18</v>
      </c>
      <c r="H13634">
        <v>32.5</v>
      </c>
      <c r="J13634">
        <v>18</v>
      </c>
    </row>
    <row r="13635" spans="1:10" x14ac:dyDescent="0.25">
      <c r="A13635" t="s">
        <v>257</v>
      </c>
      <c r="B13635">
        <v>921</v>
      </c>
      <c r="D13635">
        <v>2</v>
      </c>
      <c r="F13635">
        <v>2</v>
      </c>
      <c r="H13635">
        <v>2</v>
      </c>
      <c r="J13635">
        <v>2</v>
      </c>
    </row>
    <row r="13636" spans="1:10" x14ac:dyDescent="0.25">
      <c r="A13636" t="s">
        <v>258</v>
      </c>
      <c r="B13636">
        <v>921</v>
      </c>
      <c r="D13636">
        <v>0</v>
      </c>
      <c r="F13636">
        <v>0</v>
      </c>
      <c r="H13636">
        <v>0</v>
      </c>
      <c r="J13636">
        <v>0</v>
      </c>
    </row>
    <row r="13637" spans="1:10" x14ac:dyDescent="0.25">
      <c r="A13637" t="s">
        <v>259</v>
      </c>
      <c r="B13637">
        <v>921</v>
      </c>
      <c r="D13637">
        <v>0</v>
      </c>
      <c r="F13637">
        <v>0</v>
      </c>
      <c r="H13637">
        <v>0</v>
      </c>
      <c r="J13637">
        <v>0</v>
      </c>
    </row>
    <row r="13638" spans="1:10" x14ac:dyDescent="0.25">
      <c r="A13638" t="s">
        <v>260</v>
      </c>
      <c r="B13638">
        <v>921</v>
      </c>
      <c r="D13638">
        <v>2</v>
      </c>
      <c r="F13638">
        <v>2</v>
      </c>
      <c r="H13638">
        <v>2</v>
      </c>
      <c r="J13638">
        <v>2</v>
      </c>
    </row>
    <row r="13639" spans="1:10" x14ac:dyDescent="0.25">
      <c r="A13639" t="s">
        <v>261</v>
      </c>
      <c r="B13639">
        <v>921</v>
      </c>
      <c r="D13639">
        <v>3</v>
      </c>
      <c r="F13639">
        <v>3</v>
      </c>
      <c r="H13639">
        <v>3</v>
      </c>
      <c r="J13639">
        <v>3</v>
      </c>
    </row>
    <row r="13640" spans="1:10" x14ac:dyDescent="0.25">
      <c r="A13640" t="s">
        <v>262</v>
      </c>
      <c r="B13640">
        <v>921</v>
      </c>
      <c r="D13640">
        <v>1.5</v>
      </c>
      <c r="F13640">
        <v>2</v>
      </c>
      <c r="H13640">
        <v>1.5</v>
      </c>
      <c r="J13640">
        <v>2</v>
      </c>
    </row>
    <row r="13641" spans="1:10" x14ac:dyDescent="0.25">
      <c r="A13641" t="s">
        <v>263</v>
      </c>
      <c r="B13641">
        <v>921</v>
      </c>
      <c r="D13641">
        <v>3</v>
      </c>
      <c r="F13641">
        <v>3</v>
      </c>
      <c r="H13641">
        <v>3</v>
      </c>
      <c r="J13641">
        <v>3</v>
      </c>
    </row>
    <row r="13642" spans="1:10" x14ac:dyDescent="0.25">
      <c r="A13642" t="s">
        <v>264</v>
      </c>
      <c r="B13642">
        <v>921</v>
      </c>
      <c r="D13642">
        <v>7</v>
      </c>
      <c r="F13642">
        <v>7</v>
      </c>
      <c r="H13642">
        <v>7</v>
      </c>
      <c r="J13642">
        <v>7</v>
      </c>
    </row>
    <row r="13643" spans="1:10" x14ac:dyDescent="0.25">
      <c r="A13643" t="s">
        <v>265</v>
      </c>
      <c r="B13643">
        <v>921</v>
      </c>
      <c r="D13643">
        <v>7</v>
      </c>
      <c r="F13643">
        <v>10</v>
      </c>
      <c r="H13643">
        <v>7</v>
      </c>
      <c r="J13643">
        <v>10</v>
      </c>
    </row>
    <row r="13644" spans="1:10" x14ac:dyDescent="0.25">
      <c r="A13644" t="s">
        <v>266</v>
      </c>
      <c r="B13644">
        <v>921</v>
      </c>
      <c r="D13644">
        <v>0</v>
      </c>
      <c r="F13644">
        <v>0</v>
      </c>
      <c r="H13644">
        <v>0</v>
      </c>
      <c r="J13644">
        <v>0</v>
      </c>
    </row>
    <row r="13645" spans="1:10" x14ac:dyDescent="0.25">
      <c r="A13645" t="s">
        <v>267</v>
      </c>
      <c r="B13645">
        <v>921</v>
      </c>
      <c r="D13645">
        <v>22</v>
      </c>
      <c r="F13645">
        <v>22</v>
      </c>
      <c r="H13645">
        <v>23</v>
      </c>
      <c r="J13645">
        <v>22</v>
      </c>
    </row>
    <row r="13646" spans="1:10" x14ac:dyDescent="0.25">
      <c r="A13646" t="s">
        <v>268</v>
      </c>
      <c r="B13646">
        <v>921</v>
      </c>
      <c r="D13646">
        <v>1</v>
      </c>
      <c r="F13646">
        <v>1</v>
      </c>
      <c r="H13646">
        <v>1</v>
      </c>
      <c r="J13646">
        <v>1</v>
      </c>
    </row>
    <row r="13647" spans="1:10" x14ac:dyDescent="0.25">
      <c r="A13647" t="s">
        <v>269</v>
      </c>
      <c r="B13647">
        <v>921</v>
      </c>
      <c r="D13647">
        <v>0</v>
      </c>
      <c r="F13647">
        <v>0</v>
      </c>
      <c r="H13647">
        <v>1</v>
      </c>
      <c r="J13647">
        <v>0</v>
      </c>
    </row>
    <row r="13648" spans="1:10" x14ac:dyDescent="0.25">
      <c r="A13648" t="s">
        <v>270</v>
      </c>
      <c r="B13648">
        <v>921</v>
      </c>
      <c r="D13648">
        <v>55</v>
      </c>
      <c r="F13648">
        <v>32</v>
      </c>
      <c r="H13648">
        <v>55</v>
      </c>
      <c r="J13648">
        <v>32</v>
      </c>
    </row>
    <row r="13649" spans="1:18" x14ac:dyDescent="0.25">
      <c r="A13649" t="s">
        <v>271</v>
      </c>
      <c r="B13649">
        <v>921</v>
      </c>
      <c r="D13649">
        <v>32</v>
      </c>
      <c r="F13649">
        <v>55</v>
      </c>
      <c r="H13649">
        <v>32</v>
      </c>
      <c r="J13649">
        <v>55</v>
      </c>
    </row>
    <row r="13650" spans="1:18" x14ac:dyDescent="0.25">
      <c r="A13650" t="s">
        <v>272</v>
      </c>
      <c r="B13650">
        <v>921</v>
      </c>
      <c r="D13650">
        <v>27.5</v>
      </c>
      <c r="F13650">
        <v>50</v>
      </c>
      <c r="H13650">
        <v>27.5</v>
      </c>
      <c r="J13650">
        <v>50</v>
      </c>
    </row>
    <row r="13651" spans="1:18" x14ac:dyDescent="0.25">
      <c r="A13651" t="s">
        <v>273</v>
      </c>
      <c r="B13651">
        <v>921</v>
      </c>
      <c r="D13651">
        <v>20.5</v>
      </c>
      <c r="F13651">
        <v>40</v>
      </c>
      <c r="H13651">
        <v>20.5</v>
      </c>
      <c r="J13651">
        <v>40</v>
      </c>
    </row>
    <row r="13652" spans="1:18" x14ac:dyDescent="0.25">
      <c r="A13652" t="s">
        <v>274</v>
      </c>
      <c r="B13652">
        <v>921</v>
      </c>
      <c r="D13652">
        <v>0</v>
      </c>
      <c r="F13652">
        <v>37</v>
      </c>
      <c r="H13652">
        <v>0</v>
      </c>
      <c r="J13652">
        <v>37</v>
      </c>
    </row>
    <row r="13653" spans="1:18" x14ac:dyDescent="0.25">
      <c r="A13653" t="s">
        <v>275</v>
      </c>
      <c r="B13653">
        <v>921</v>
      </c>
      <c r="D13653">
        <v>32.5</v>
      </c>
      <c r="F13653">
        <v>55</v>
      </c>
      <c r="H13653">
        <v>32.5</v>
      </c>
      <c r="J13653">
        <v>55</v>
      </c>
    </row>
    <row r="13654" spans="1:18" x14ac:dyDescent="0.25">
      <c r="A13654" t="s">
        <v>276</v>
      </c>
      <c r="B13654">
        <v>921</v>
      </c>
      <c r="D13654">
        <v>25.5</v>
      </c>
      <c r="F13654">
        <v>45</v>
      </c>
      <c r="H13654">
        <v>25.5</v>
      </c>
      <c r="J13654">
        <v>45</v>
      </c>
    </row>
    <row r="13655" spans="1:18" x14ac:dyDescent="0.25">
      <c r="A13655" t="s">
        <v>567</v>
      </c>
      <c r="B13655">
        <v>921</v>
      </c>
      <c r="D13655">
        <v>32.5</v>
      </c>
      <c r="F13655">
        <v>18</v>
      </c>
      <c r="H13655">
        <v>32.5</v>
      </c>
      <c r="J13655">
        <v>18</v>
      </c>
    </row>
    <row r="13656" spans="1:18" x14ac:dyDescent="0.25">
      <c r="A13656" t="s">
        <v>254</v>
      </c>
      <c r="B13656">
        <v>937</v>
      </c>
      <c r="C13656">
        <v>111</v>
      </c>
      <c r="D13656">
        <v>112</v>
      </c>
      <c r="E13656">
        <v>211</v>
      </c>
      <c r="F13656">
        <v>212</v>
      </c>
      <c r="G13656">
        <v>113</v>
      </c>
      <c r="H13656">
        <v>114</v>
      </c>
      <c r="I13656">
        <v>221</v>
      </c>
      <c r="J13656">
        <v>222</v>
      </c>
      <c r="K13656">
        <v>311</v>
      </c>
      <c r="L13656">
        <v>312</v>
      </c>
      <c r="M13656">
        <v>411</v>
      </c>
      <c r="N13656">
        <v>412</v>
      </c>
      <c r="O13656">
        <v>321</v>
      </c>
      <c r="P13656">
        <v>322</v>
      </c>
      <c r="Q13656">
        <v>421</v>
      </c>
      <c r="R13656">
        <v>422</v>
      </c>
    </row>
    <row r="13657" spans="1:18" x14ac:dyDescent="0.25">
      <c r="A13657" t="s">
        <v>255</v>
      </c>
      <c r="B13657">
        <v>937</v>
      </c>
      <c r="C13657">
        <v>5</v>
      </c>
      <c r="D13657">
        <v>5</v>
      </c>
    </row>
    <row r="13658" spans="1:18" x14ac:dyDescent="0.25">
      <c r="A13658" t="s">
        <v>256</v>
      </c>
      <c r="B13658">
        <v>937</v>
      </c>
      <c r="C13658">
        <v>25.5</v>
      </c>
      <c r="D13658">
        <v>24.5</v>
      </c>
    </row>
    <row r="13659" spans="1:18" x14ac:dyDescent="0.25">
      <c r="A13659" t="s">
        <v>257</v>
      </c>
      <c r="B13659">
        <v>937</v>
      </c>
      <c r="C13659">
        <v>2</v>
      </c>
      <c r="D13659">
        <v>2</v>
      </c>
    </row>
    <row r="13660" spans="1:18" x14ac:dyDescent="0.25">
      <c r="A13660" t="s">
        <v>258</v>
      </c>
      <c r="B13660">
        <v>937</v>
      </c>
      <c r="C13660">
        <v>0</v>
      </c>
      <c r="D13660">
        <v>0</v>
      </c>
    </row>
    <row r="13661" spans="1:18" x14ac:dyDescent="0.25">
      <c r="A13661" t="s">
        <v>259</v>
      </c>
      <c r="B13661">
        <v>937</v>
      </c>
      <c r="C13661">
        <v>0</v>
      </c>
      <c r="D13661">
        <v>0</v>
      </c>
    </row>
    <row r="13662" spans="1:18" x14ac:dyDescent="0.25">
      <c r="A13662" t="s">
        <v>260</v>
      </c>
      <c r="B13662">
        <v>937</v>
      </c>
      <c r="C13662">
        <v>2</v>
      </c>
      <c r="D13662">
        <v>2</v>
      </c>
    </row>
    <row r="13663" spans="1:18" x14ac:dyDescent="0.25">
      <c r="A13663" t="s">
        <v>261</v>
      </c>
      <c r="B13663">
        <v>937</v>
      </c>
      <c r="C13663">
        <v>3</v>
      </c>
      <c r="D13663">
        <v>3</v>
      </c>
    </row>
    <row r="13664" spans="1:18" x14ac:dyDescent="0.25">
      <c r="A13664" t="s">
        <v>262</v>
      </c>
      <c r="B13664">
        <v>937</v>
      </c>
      <c r="C13664">
        <v>1.5</v>
      </c>
      <c r="D13664">
        <v>2.5</v>
      </c>
    </row>
    <row r="13665" spans="1:18" x14ac:dyDescent="0.25">
      <c r="A13665" t="s">
        <v>263</v>
      </c>
      <c r="B13665">
        <v>937</v>
      </c>
      <c r="C13665">
        <v>3</v>
      </c>
      <c r="D13665">
        <v>3</v>
      </c>
    </row>
    <row r="13666" spans="1:18" x14ac:dyDescent="0.25">
      <c r="A13666" t="s">
        <v>264</v>
      </c>
      <c r="B13666">
        <v>937</v>
      </c>
      <c r="C13666">
        <v>7</v>
      </c>
      <c r="D13666">
        <v>7</v>
      </c>
    </row>
    <row r="13667" spans="1:18" x14ac:dyDescent="0.25">
      <c r="A13667" t="s">
        <v>265</v>
      </c>
      <c r="B13667">
        <v>937</v>
      </c>
      <c r="C13667">
        <v>7</v>
      </c>
      <c r="D13667">
        <v>8</v>
      </c>
    </row>
    <row r="13668" spans="1:18" x14ac:dyDescent="0.25">
      <c r="A13668" t="s">
        <v>266</v>
      </c>
      <c r="B13668">
        <v>937</v>
      </c>
      <c r="C13668">
        <v>0</v>
      </c>
      <c r="D13668">
        <v>0</v>
      </c>
    </row>
    <row r="13669" spans="1:18" x14ac:dyDescent="0.25">
      <c r="A13669" t="s">
        <v>267</v>
      </c>
      <c r="B13669">
        <v>937</v>
      </c>
      <c r="C13669">
        <v>20</v>
      </c>
      <c r="D13669">
        <v>21</v>
      </c>
    </row>
    <row r="13670" spans="1:18" x14ac:dyDescent="0.25">
      <c r="A13670" t="s">
        <v>268</v>
      </c>
      <c r="B13670">
        <v>937</v>
      </c>
      <c r="C13670">
        <v>1</v>
      </c>
      <c r="D13670">
        <v>1</v>
      </c>
    </row>
    <row r="13671" spans="1:18" x14ac:dyDescent="0.25">
      <c r="A13671" t="s">
        <v>269</v>
      </c>
      <c r="B13671">
        <v>937</v>
      </c>
      <c r="C13671">
        <v>1</v>
      </c>
      <c r="D13671">
        <v>1</v>
      </c>
    </row>
    <row r="13672" spans="1:18" x14ac:dyDescent="0.25">
      <c r="A13672" t="s">
        <v>270</v>
      </c>
      <c r="B13672">
        <v>937</v>
      </c>
      <c r="C13672">
        <v>34</v>
      </c>
      <c r="D13672">
        <v>4</v>
      </c>
    </row>
    <row r="13673" spans="1:18" x14ac:dyDescent="0.25">
      <c r="A13673" t="s">
        <v>271</v>
      </c>
      <c r="B13673">
        <v>937</v>
      </c>
      <c r="C13673">
        <v>4</v>
      </c>
      <c r="D13673">
        <v>34</v>
      </c>
    </row>
    <row r="13674" spans="1:18" x14ac:dyDescent="0.25">
      <c r="A13674" t="s">
        <v>272</v>
      </c>
      <c r="B13674">
        <v>937</v>
      </c>
      <c r="C13674">
        <v>59.5</v>
      </c>
      <c r="D13674">
        <v>28.5</v>
      </c>
    </row>
    <row r="13675" spans="1:18" x14ac:dyDescent="0.25">
      <c r="A13675" t="s">
        <v>273</v>
      </c>
      <c r="B13675">
        <v>937</v>
      </c>
      <c r="C13675">
        <v>52.5</v>
      </c>
      <c r="D13675">
        <v>20.5</v>
      </c>
    </row>
    <row r="13676" spans="1:18" x14ac:dyDescent="0.25">
      <c r="A13676" t="s">
        <v>274</v>
      </c>
      <c r="B13676">
        <v>937</v>
      </c>
      <c r="C13676">
        <v>0</v>
      </c>
      <c r="D13676">
        <v>30</v>
      </c>
    </row>
    <row r="13677" spans="1:18" x14ac:dyDescent="0.25">
      <c r="A13677" t="s">
        <v>275</v>
      </c>
      <c r="B13677">
        <v>937</v>
      </c>
      <c r="C13677">
        <v>25.5</v>
      </c>
      <c r="D13677">
        <v>54.5</v>
      </c>
    </row>
    <row r="13678" spans="1:18" x14ac:dyDescent="0.25">
      <c r="A13678" t="s">
        <v>276</v>
      </c>
      <c r="B13678">
        <v>937</v>
      </c>
      <c r="C13678">
        <v>18.5</v>
      </c>
      <c r="D13678">
        <v>46.5</v>
      </c>
    </row>
    <row r="13679" spans="1:18" x14ac:dyDescent="0.25">
      <c r="A13679" t="s">
        <v>567</v>
      </c>
      <c r="B13679">
        <v>937</v>
      </c>
      <c r="C13679">
        <v>25.5</v>
      </c>
      <c r="D13679">
        <v>24.5</v>
      </c>
    </row>
    <row r="13680" spans="1:18" x14ac:dyDescent="0.25">
      <c r="A13680" t="s">
        <v>254</v>
      </c>
      <c r="B13680">
        <v>2050</v>
      </c>
      <c r="C13680">
        <v>111</v>
      </c>
      <c r="D13680">
        <v>112</v>
      </c>
      <c r="E13680">
        <v>211</v>
      </c>
      <c r="F13680">
        <v>212</v>
      </c>
      <c r="G13680">
        <v>121</v>
      </c>
      <c r="H13680">
        <v>122</v>
      </c>
      <c r="I13680">
        <v>221</v>
      </c>
      <c r="J13680">
        <v>222</v>
      </c>
      <c r="K13680">
        <v>311</v>
      </c>
      <c r="L13680">
        <v>312</v>
      </c>
      <c r="M13680">
        <v>411</v>
      </c>
      <c r="N13680">
        <v>412</v>
      </c>
      <c r="O13680">
        <v>321</v>
      </c>
      <c r="P13680">
        <v>322</v>
      </c>
      <c r="Q13680">
        <v>421</v>
      </c>
      <c r="R13680">
        <v>422</v>
      </c>
    </row>
    <row r="13681" spans="1:10" x14ac:dyDescent="0.25">
      <c r="A13681" t="s">
        <v>255</v>
      </c>
      <c r="B13681">
        <v>2050</v>
      </c>
      <c r="D13681">
        <v>5</v>
      </c>
      <c r="F13681">
        <v>10</v>
      </c>
      <c r="H13681">
        <v>5</v>
      </c>
      <c r="J13681">
        <v>10</v>
      </c>
    </row>
    <row r="13682" spans="1:10" x14ac:dyDescent="0.25">
      <c r="A13682" t="s">
        <v>256</v>
      </c>
      <c r="B13682">
        <v>2050</v>
      </c>
      <c r="D13682">
        <v>24.5</v>
      </c>
      <c r="F13682">
        <v>54.5</v>
      </c>
      <c r="H13682">
        <v>24.5</v>
      </c>
      <c r="J13682">
        <v>54.5</v>
      </c>
    </row>
    <row r="13683" spans="1:10" x14ac:dyDescent="0.25">
      <c r="A13683" t="s">
        <v>257</v>
      </c>
      <c r="B13683">
        <v>2050</v>
      </c>
      <c r="D13683">
        <v>2</v>
      </c>
      <c r="F13683">
        <v>2</v>
      </c>
      <c r="H13683">
        <v>2</v>
      </c>
      <c r="J13683">
        <v>2</v>
      </c>
    </row>
    <row r="13684" spans="1:10" x14ac:dyDescent="0.25">
      <c r="A13684" t="s">
        <v>258</v>
      </c>
      <c r="B13684">
        <v>2050</v>
      </c>
      <c r="D13684">
        <v>0</v>
      </c>
      <c r="F13684">
        <v>0</v>
      </c>
      <c r="H13684">
        <v>0</v>
      </c>
      <c r="J13684">
        <v>0</v>
      </c>
    </row>
    <row r="13685" spans="1:10" x14ac:dyDescent="0.25">
      <c r="A13685" t="s">
        <v>259</v>
      </c>
      <c r="B13685">
        <v>2050</v>
      </c>
      <c r="D13685">
        <v>0</v>
      </c>
      <c r="F13685">
        <v>0</v>
      </c>
      <c r="H13685">
        <v>0</v>
      </c>
      <c r="J13685">
        <v>0</v>
      </c>
    </row>
    <row r="13686" spans="1:10" x14ac:dyDescent="0.25">
      <c r="A13686" t="s">
        <v>260</v>
      </c>
      <c r="B13686">
        <v>2050</v>
      </c>
      <c r="D13686">
        <v>2</v>
      </c>
      <c r="F13686">
        <v>2</v>
      </c>
      <c r="H13686">
        <v>2</v>
      </c>
      <c r="J13686">
        <v>2</v>
      </c>
    </row>
    <row r="13687" spans="1:10" x14ac:dyDescent="0.25">
      <c r="A13687" t="s">
        <v>261</v>
      </c>
      <c r="B13687">
        <v>2050</v>
      </c>
      <c r="D13687">
        <v>3</v>
      </c>
      <c r="F13687">
        <v>4</v>
      </c>
      <c r="H13687">
        <v>3</v>
      </c>
      <c r="J13687">
        <v>4</v>
      </c>
    </row>
    <row r="13688" spans="1:10" x14ac:dyDescent="0.25">
      <c r="A13688" t="s">
        <v>262</v>
      </c>
      <c r="B13688">
        <v>2050</v>
      </c>
      <c r="D13688">
        <v>2.5</v>
      </c>
      <c r="F13688">
        <v>1.5</v>
      </c>
      <c r="H13688">
        <v>2.5</v>
      </c>
      <c r="J13688">
        <v>1.5</v>
      </c>
    </row>
    <row r="13689" spans="1:10" x14ac:dyDescent="0.25">
      <c r="A13689" t="s">
        <v>263</v>
      </c>
      <c r="B13689">
        <v>2050</v>
      </c>
      <c r="D13689">
        <v>1</v>
      </c>
      <c r="F13689">
        <v>3</v>
      </c>
      <c r="H13689">
        <v>1</v>
      </c>
      <c r="J13689">
        <v>3</v>
      </c>
    </row>
    <row r="13690" spans="1:10" x14ac:dyDescent="0.25">
      <c r="A13690" t="s">
        <v>264</v>
      </c>
      <c r="B13690">
        <v>2050</v>
      </c>
      <c r="D13690">
        <v>5</v>
      </c>
      <c r="F13690">
        <v>5</v>
      </c>
      <c r="H13690">
        <v>5</v>
      </c>
      <c r="J13690">
        <v>5</v>
      </c>
    </row>
    <row r="13691" spans="1:10" x14ac:dyDescent="0.25">
      <c r="A13691" t="s">
        <v>265</v>
      </c>
      <c r="B13691">
        <v>2050</v>
      </c>
      <c r="D13691">
        <v>16</v>
      </c>
      <c r="F13691">
        <v>12</v>
      </c>
      <c r="H13691">
        <v>17</v>
      </c>
      <c r="J13691">
        <v>13</v>
      </c>
    </row>
    <row r="13692" spans="1:10" x14ac:dyDescent="0.25">
      <c r="A13692" t="s">
        <v>266</v>
      </c>
      <c r="B13692">
        <v>2050</v>
      </c>
      <c r="D13692">
        <v>0</v>
      </c>
      <c r="F13692">
        <v>0</v>
      </c>
      <c r="H13692">
        <v>0</v>
      </c>
      <c r="J13692">
        <v>0</v>
      </c>
    </row>
    <row r="13693" spans="1:10" x14ac:dyDescent="0.25">
      <c r="A13693" t="s">
        <v>267</v>
      </c>
      <c r="B13693">
        <v>2050</v>
      </c>
      <c r="D13693">
        <v>26.5</v>
      </c>
      <c r="F13693">
        <v>22.5</v>
      </c>
      <c r="H13693">
        <v>27.5</v>
      </c>
      <c r="J13693">
        <v>23.5</v>
      </c>
    </row>
    <row r="13694" spans="1:10" x14ac:dyDescent="0.25">
      <c r="A13694" t="s">
        <v>268</v>
      </c>
      <c r="B13694">
        <v>2050</v>
      </c>
      <c r="D13694">
        <v>1</v>
      </c>
      <c r="F13694">
        <v>1</v>
      </c>
      <c r="H13694">
        <v>1</v>
      </c>
      <c r="J13694">
        <v>1</v>
      </c>
    </row>
    <row r="13695" spans="1:10" x14ac:dyDescent="0.25">
      <c r="A13695" t="s">
        <v>269</v>
      </c>
      <c r="B13695">
        <v>2050</v>
      </c>
      <c r="D13695">
        <v>1</v>
      </c>
      <c r="F13695">
        <v>1</v>
      </c>
      <c r="H13695">
        <v>1</v>
      </c>
      <c r="J13695">
        <v>1</v>
      </c>
    </row>
    <row r="13696" spans="1:10" x14ac:dyDescent="0.25">
      <c r="A13696" t="s">
        <v>270</v>
      </c>
      <c r="B13696">
        <v>2050</v>
      </c>
      <c r="D13696">
        <v>65.5</v>
      </c>
      <c r="F13696">
        <v>5.5</v>
      </c>
      <c r="H13696">
        <v>65.5</v>
      </c>
      <c r="J13696">
        <v>5.5</v>
      </c>
    </row>
    <row r="13697" spans="1:18" x14ac:dyDescent="0.25">
      <c r="A13697" t="s">
        <v>271</v>
      </c>
      <c r="B13697">
        <v>2050</v>
      </c>
      <c r="D13697">
        <v>5.5</v>
      </c>
      <c r="F13697">
        <v>65.5</v>
      </c>
      <c r="H13697">
        <v>5.5</v>
      </c>
      <c r="J13697">
        <v>65.5</v>
      </c>
    </row>
    <row r="13698" spans="1:18" x14ac:dyDescent="0.25">
      <c r="A13698" t="s">
        <v>272</v>
      </c>
      <c r="B13698">
        <v>2050</v>
      </c>
      <c r="D13698">
        <v>0</v>
      </c>
      <c r="F13698">
        <v>60</v>
      </c>
      <c r="H13698">
        <v>0</v>
      </c>
      <c r="J13698">
        <v>60</v>
      </c>
    </row>
    <row r="13699" spans="1:18" x14ac:dyDescent="0.25">
      <c r="A13699" t="s">
        <v>273</v>
      </c>
      <c r="B13699">
        <v>2050</v>
      </c>
      <c r="D13699">
        <v>0</v>
      </c>
      <c r="F13699">
        <v>48</v>
      </c>
      <c r="H13699">
        <v>0</v>
      </c>
      <c r="J13699">
        <v>47</v>
      </c>
    </row>
    <row r="13700" spans="1:18" x14ac:dyDescent="0.25">
      <c r="A13700" t="s">
        <v>274</v>
      </c>
      <c r="B13700">
        <v>2050</v>
      </c>
      <c r="D13700">
        <v>5.5</v>
      </c>
      <c r="F13700">
        <v>35.5</v>
      </c>
      <c r="H13700">
        <v>5.5</v>
      </c>
      <c r="J13700">
        <v>35.5</v>
      </c>
    </row>
    <row r="13701" spans="1:18" x14ac:dyDescent="0.25">
      <c r="A13701" t="s">
        <v>275</v>
      </c>
      <c r="B13701">
        <v>2050</v>
      </c>
      <c r="D13701">
        <v>30</v>
      </c>
      <c r="F13701">
        <v>0</v>
      </c>
      <c r="H13701">
        <v>30</v>
      </c>
      <c r="J13701">
        <v>0</v>
      </c>
    </row>
    <row r="13702" spans="1:18" x14ac:dyDescent="0.25">
      <c r="A13702" t="s">
        <v>276</v>
      </c>
      <c r="B13702">
        <v>2050</v>
      </c>
      <c r="D13702">
        <v>30</v>
      </c>
      <c r="F13702">
        <v>78</v>
      </c>
      <c r="H13702">
        <v>30</v>
      </c>
      <c r="J13702">
        <v>77</v>
      </c>
    </row>
    <row r="13703" spans="1:18" x14ac:dyDescent="0.25">
      <c r="A13703" t="s">
        <v>567</v>
      </c>
      <c r="B13703">
        <v>2050</v>
      </c>
      <c r="D13703">
        <v>5</v>
      </c>
      <c r="F13703">
        <v>74</v>
      </c>
      <c r="H13703">
        <v>5</v>
      </c>
      <c r="J13703">
        <v>74</v>
      </c>
    </row>
    <row r="13704" spans="1:18" x14ac:dyDescent="0.25">
      <c r="A13704" t="s">
        <v>254</v>
      </c>
      <c r="B13704">
        <v>2100</v>
      </c>
      <c r="C13704">
        <v>111</v>
      </c>
      <c r="D13704">
        <v>112</v>
      </c>
      <c r="E13704">
        <v>211</v>
      </c>
      <c r="F13704">
        <v>212</v>
      </c>
      <c r="G13704">
        <v>121</v>
      </c>
      <c r="H13704">
        <v>122</v>
      </c>
      <c r="I13704">
        <v>221</v>
      </c>
      <c r="J13704">
        <v>222</v>
      </c>
      <c r="K13704">
        <v>311</v>
      </c>
      <c r="L13704">
        <v>312</v>
      </c>
      <c r="M13704">
        <v>411</v>
      </c>
      <c r="N13704">
        <v>412</v>
      </c>
      <c r="O13704">
        <v>321</v>
      </c>
      <c r="P13704">
        <v>322</v>
      </c>
      <c r="Q13704">
        <v>421</v>
      </c>
      <c r="R13704">
        <v>422</v>
      </c>
    </row>
    <row r="13705" spans="1:18" x14ac:dyDescent="0.25">
      <c r="A13705" t="s">
        <v>255</v>
      </c>
      <c r="B13705">
        <v>2100</v>
      </c>
      <c r="C13705">
        <v>5</v>
      </c>
      <c r="D13705">
        <v>10</v>
      </c>
      <c r="E13705">
        <v>5</v>
      </c>
      <c r="F13705">
        <v>10</v>
      </c>
      <c r="G13705">
        <v>5</v>
      </c>
      <c r="H13705">
        <v>10</v>
      </c>
      <c r="I13705">
        <v>5</v>
      </c>
      <c r="J13705">
        <v>10</v>
      </c>
    </row>
    <row r="13706" spans="1:18" x14ac:dyDescent="0.25">
      <c r="A13706" t="s">
        <v>256</v>
      </c>
      <c r="B13706">
        <v>2100</v>
      </c>
      <c r="C13706">
        <v>16</v>
      </c>
      <c r="D13706">
        <v>34</v>
      </c>
      <c r="E13706">
        <v>16</v>
      </c>
      <c r="F13706">
        <v>34</v>
      </c>
      <c r="G13706">
        <v>16</v>
      </c>
      <c r="H13706">
        <v>34</v>
      </c>
      <c r="I13706">
        <v>16</v>
      </c>
      <c r="J13706">
        <v>34</v>
      </c>
    </row>
    <row r="13707" spans="1:18" x14ac:dyDescent="0.25">
      <c r="A13707" t="s">
        <v>257</v>
      </c>
      <c r="B13707">
        <v>2100</v>
      </c>
      <c r="C13707">
        <v>2</v>
      </c>
      <c r="D13707">
        <v>2</v>
      </c>
      <c r="E13707">
        <v>2</v>
      </c>
      <c r="F13707">
        <v>2</v>
      </c>
      <c r="G13707">
        <v>2</v>
      </c>
      <c r="H13707">
        <v>2</v>
      </c>
      <c r="I13707">
        <v>2</v>
      </c>
      <c r="J13707">
        <v>2</v>
      </c>
    </row>
    <row r="13708" spans="1:18" x14ac:dyDescent="0.25">
      <c r="A13708" t="s">
        <v>258</v>
      </c>
      <c r="B13708">
        <v>2100</v>
      </c>
      <c r="C13708">
        <v>0</v>
      </c>
      <c r="D13708">
        <v>0</v>
      </c>
      <c r="E13708">
        <v>0</v>
      </c>
      <c r="F13708">
        <v>0</v>
      </c>
      <c r="G13708">
        <v>0</v>
      </c>
      <c r="H13708">
        <v>0</v>
      </c>
      <c r="I13708">
        <v>0</v>
      </c>
      <c r="J13708">
        <v>0</v>
      </c>
    </row>
    <row r="13709" spans="1:18" x14ac:dyDescent="0.25">
      <c r="A13709" t="s">
        <v>259</v>
      </c>
      <c r="B13709">
        <v>2100</v>
      </c>
      <c r="C13709">
        <v>0</v>
      </c>
      <c r="D13709">
        <v>0</v>
      </c>
      <c r="E13709">
        <v>0</v>
      </c>
      <c r="F13709">
        <v>0</v>
      </c>
      <c r="G13709">
        <v>0</v>
      </c>
      <c r="H13709">
        <v>0</v>
      </c>
      <c r="I13709">
        <v>0</v>
      </c>
      <c r="J13709">
        <v>0</v>
      </c>
    </row>
    <row r="13710" spans="1:18" x14ac:dyDescent="0.25">
      <c r="A13710" t="s">
        <v>260</v>
      </c>
      <c r="B13710">
        <v>2100</v>
      </c>
      <c r="C13710">
        <v>2</v>
      </c>
      <c r="D13710">
        <v>2</v>
      </c>
      <c r="E13710">
        <v>2</v>
      </c>
      <c r="F13710">
        <v>2</v>
      </c>
      <c r="G13710">
        <v>2</v>
      </c>
      <c r="H13710">
        <v>2</v>
      </c>
      <c r="I13710">
        <v>2</v>
      </c>
      <c r="J13710">
        <v>2</v>
      </c>
    </row>
    <row r="13711" spans="1:18" x14ac:dyDescent="0.25">
      <c r="A13711" t="s">
        <v>261</v>
      </c>
      <c r="B13711">
        <v>2100</v>
      </c>
      <c r="C13711">
        <v>3</v>
      </c>
      <c r="D13711">
        <v>4</v>
      </c>
      <c r="E13711">
        <v>3</v>
      </c>
      <c r="F13711">
        <v>4</v>
      </c>
      <c r="G13711">
        <v>3</v>
      </c>
      <c r="H13711">
        <v>4</v>
      </c>
      <c r="I13711">
        <v>3</v>
      </c>
      <c r="J13711">
        <v>4</v>
      </c>
    </row>
    <row r="13712" spans="1:18" x14ac:dyDescent="0.25">
      <c r="A13712" t="s">
        <v>262</v>
      </c>
      <c r="B13712">
        <v>2100</v>
      </c>
      <c r="C13712">
        <v>1</v>
      </c>
      <c r="D13712">
        <v>2</v>
      </c>
      <c r="E13712">
        <v>1</v>
      </c>
      <c r="F13712">
        <v>2</v>
      </c>
      <c r="G13712">
        <v>1</v>
      </c>
      <c r="H13712">
        <v>2</v>
      </c>
      <c r="I13712">
        <v>1</v>
      </c>
      <c r="J13712">
        <v>2</v>
      </c>
    </row>
    <row r="13713" spans="1:18" x14ac:dyDescent="0.25">
      <c r="A13713" t="s">
        <v>263</v>
      </c>
      <c r="B13713">
        <v>2100</v>
      </c>
      <c r="C13713">
        <v>0</v>
      </c>
      <c r="D13713">
        <v>3</v>
      </c>
      <c r="E13713">
        <v>0</v>
      </c>
      <c r="F13713">
        <v>3</v>
      </c>
      <c r="G13713">
        <v>0</v>
      </c>
      <c r="H13713">
        <v>3</v>
      </c>
      <c r="I13713">
        <v>0</v>
      </c>
      <c r="J13713">
        <v>3</v>
      </c>
    </row>
    <row r="13714" spans="1:18" x14ac:dyDescent="0.25">
      <c r="A13714" t="s">
        <v>264</v>
      </c>
      <c r="B13714">
        <v>2100</v>
      </c>
      <c r="D13714">
        <v>5</v>
      </c>
      <c r="F13714">
        <v>5</v>
      </c>
      <c r="H13714">
        <v>5</v>
      </c>
      <c r="J13714">
        <v>5</v>
      </c>
    </row>
    <row r="13715" spans="1:18" x14ac:dyDescent="0.25">
      <c r="A13715" t="s">
        <v>265</v>
      </c>
      <c r="B13715">
        <v>2100</v>
      </c>
      <c r="D13715">
        <v>13</v>
      </c>
      <c r="F13715">
        <v>12</v>
      </c>
      <c r="H13715">
        <v>17</v>
      </c>
      <c r="J13715">
        <v>15</v>
      </c>
    </row>
    <row r="13716" spans="1:18" x14ac:dyDescent="0.25">
      <c r="A13716" t="s">
        <v>266</v>
      </c>
      <c r="B13716">
        <v>2100</v>
      </c>
      <c r="D13716">
        <v>0</v>
      </c>
      <c r="F13716">
        <v>0</v>
      </c>
      <c r="H13716">
        <v>0</v>
      </c>
      <c r="J13716">
        <v>0</v>
      </c>
    </row>
    <row r="13717" spans="1:18" x14ac:dyDescent="0.25">
      <c r="A13717" t="s">
        <v>267</v>
      </c>
      <c r="B13717">
        <v>2100</v>
      </c>
      <c r="C13717">
        <v>14</v>
      </c>
      <c r="D13717">
        <v>24</v>
      </c>
      <c r="E13717">
        <v>14</v>
      </c>
      <c r="F13717">
        <v>28</v>
      </c>
      <c r="G13717">
        <v>14</v>
      </c>
      <c r="H13717">
        <v>28</v>
      </c>
      <c r="I13717">
        <v>14</v>
      </c>
      <c r="J13717">
        <v>26</v>
      </c>
    </row>
    <row r="13718" spans="1:18" x14ac:dyDescent="0.25">
      <c r="A13718" t="s">
        <v>268</v>
      </c>
      <c r="B13718">
        <v>2100</v>
      </c>
      <c r="C13718">
        <v>0</v>
      </c>
      <c r="D13718">
        <v>1</v>
      </c>
      <c r="E13718">
        <v>0</v>
      </c>
      <c r="F13718">
        <v>1</v>
      </c>
      <c r="G13718">
        <v>0</v>
      </c>
      <c r="H13718">
        <v>1</v>
      </c>
      <c r="I13718">
        <v>0</v>
      </c>
      <c r="J13718">
        <v>1</v>
      </c>
    </row>
    <row r="13719" spans="1:18" x14ac:dyDescent="0.25">
      <c r="A13719" t="s">
        <v>269</v>
      </c>
      <c r="B13719">
        <v>2100</v>
      </c>
      <c r="C13719">
        <v>1</v>
      </c>
      <c r="D13719">
        <v>1</v>
      </c>
      <c r="E13719">
        <v>1</v>
      </c>
      <c r="F13719">
        <v>1</v>
      </c>
      <c r="G13719">
        <v>1</v>
      </c>
      <c r="H13719">
        <v>1</v>
      </c>
      <c r="I13719">
        <v>1</v>
      </c>
      <c r="J13719">
        <v>1</v>
      </c>
    </row>
    <row r="13720" spans="1:18" x14ac:dyDescent="0.25">
      <c r="A13720" t="s">
        <v>270</v>
      </c>
      <c r="B13720">
        <v>2100</v>
      </c>
      <c r="C13720">
        <v>10</v>
      </c>
      <c r="D13720">
        <v>30</v>
      </c>
      <c r="E13720">
        <v>70</v>
      </c>
      <c r="F13720">
        <v>90</v>
      </c>
      <c r="G13720">
        <v>10</v>
      </c>
      <c r="H13720">
        <v>30</v>
      </c>
      <c r="I13720">
        <v>70</v>
      </c>
      <c r="J13720">
        <v>90</v>
      </c>
    </row>
    <row r="13721" spans="1:18" x14ac:dyDescent="0.25">
      <c r="A13721" t="s">
        <v>271</v>
      </c>
      <c r="B13721">
        <v>2100</v>
      </c>
      <c r="C13721">
        <v>30</v>
      </c>
      <c r="D13721">
        <v>70</v>
      </c>
      <c r="E13721">
        <v>90</v>
      </c>
      <c r="F13721">
        <v>10</v>
      </c>
      <c r="G13721">
        <v>30</v>
      </c>
      <c r="H13721">
        <v>70</v>
      </c>
      <c r="I13721">
        <v>90</v>
      </c>
      <c r="J13721">
        <v>10</v>
      </c>
    </row>
    <row r="13722" spans="1:18" x14ac:dyDescent="0.25">
      <c r="A13722" t="s">
        <v>272</v>
      </c>
      <c r="B13722">
        <v>2100</v>
      </c>
      <c r="C13722">
        <v>26</v>
      </c>
      <c r="D13722">
        <v>64</v>
      </c>
      <c r="E13722">
        <v>86</v>
      </c>
      <c r="F13722">
        <v>4</v>
      </c>
      <c r="G13722">
        <v>26</v>
      </c>
      <c r="H13722">
        <v>64</v>
      </c>
      <c r="I13722">
        <v>86</v>
      </c>
      <c r="J13722">
        <v>4</v>
      </c>
    </row>
    <row r="13723" spans="1:18" x14ac:dyDescent="0.25">
      <c r="A13723" t="s">
        <v>273</v>
      </c>
      <c r="B13723">
        <v>2100</v>
      </c>
      <c r="C13723">
        <v>26</v>
      </c>
      <c r="D13723">
        <v>51</v>
      </c>
      <c r="E13723">
        <v>86</v>
      </c>
      <c r="F13723">
        <v>112</v>
      </c>
      <c r="G13723">
        <v>26</v>
      </c>
      <c r="H13723">
        <v>47</v>
      </c>
      <c r="I13723">
        <v>86</v>
      </c>
      <c r="J13723">
        <v>109</v>
      </c>
    </row>
    <row r="13724" spans="1:18" x14ac:dyDescent="0.25">
      <c r="A13724" t="s">
        <v>274</v>
      </c>
      <c r="B13724">
        <v>2100</v>
      </c>
      <c r="C13724">
        <v>66</v>
      </c>
      <c r="D13724">
        <v>86</v>
      </c>
      <c r="E13724">
        <v>6</v>
      </c>
      <c r="F13724">
        <v>26</v>
      </c>
      <c r="G13724">
        <v>66</v>
      </c>
      <c r="H13724">
        <v>86</v>
      </c>
      <c r="I13724">
        <v>6</v>
      </c>
      <c r="J13724">
        <v>26</v>
      </c>
    </row>
    <row r="13725" spans="1:18" x14ac:dyDescent="0.25">
      <c r="A13725" t="s">
        <v>275</v>
      </c>
      <c r="B13725">
        <v>2100</v>
      </c>
      <c r="C13725">
        <v>82</v>
      </c>
      <c r="D13725">
        <v>0</v>
      </c>
      <c r="E13725">
        <v>22</v>
      </c>
      <c r="F13725">
        <v>60</v>
      </c>
      <c r="G13725">
        <v>82</v>
      </c>
      <c r="H13725">
        <v>0</v>
      </c>
      <c r="I13725">
        <v>22</v>
      </c>
      <c r="J13725">
        <v>60</v>
      </c>
    </row>
    <row r="13726" spans="1:18" x14ac:dyDescent="0.25">
      <c r="A13726" t="s">
        <v>276</v>
      </c>
      <c r="B13726">
        <v>2100</v>
      </c>
      <c r="C13726">
        <v>82</v>
      </c>
      <c r="D13726">
        <v>107</v>
      </c>
      <c r="E13726">
        <v>22</v>
      </c>
      <c r="F13726">
        <v>48</v>
      </c>
      <c r="G13726">
        <v>82</v>
      </c>
      <c r="H13726">
        <v>103</v>
      </c>
      <c r="I13726">
        <v>22</v>
      </c>
      <c r="J13726">
        <v>45</v>
      </c>
    </row>
    <row r="13727" spans="1:18" x14ac:dyDescent="0.25">
      <c r="A13727" t="s">
        <v>567</v>
      </c>
      <c r="B13727">
        <v>2100</v>
      </c>
      <c r="C13727">
        <v>13.1</v>
      </c>
      <c r="D13727">
        <v>36.1</v>
      </c>
      <c r="E13727">
        <v>5.6</v>
      </c>
      <c r="F13727">
        <v>45.2</v>
      </c>
      <c r="G13727">
        <v>3.4</v>
      </c>
      <c r="H13727">
        <v>45.8</v>
      </c>
      <c r="I13727">
        <v>5.2</v>
      </c>
      <c r="J13727">
        <v>45.6</v>
      </c>
    </row>
    <row r="13728" spans="1:18" x14ac:dyDescent="0.25">
      <c r="A13728" t="s">
        <v>254</v>
      </c>
      <c r="B13728">
        <v>2109</v>
      </c>
      <c r="C13728">
        <v>111</v>
      </c>
      <c r="D13728">
        <v>112</v>
      </c>
      <c r="E13728">
        <v>211</v>
      </c>
      <c r="F13728">
        <v>212</v>
      </c>
      <c r="G13728">
        <v>121</v>
      </c>
      <c r="H13728">
        <v>122</v>
      </c>
      <c r="I13728">
        <v>221</v>
      </c>
      <c r="J13728">
        <v>222</v>
      </c>
      <c r="K13728">
        <v>311</v>
      </c>
      <c r="L13728">
        <v>312</v>
      </c>
      <c r="M13728">
        <v>411</v>
      </c>
      <c r="N13728">
        <v>412</v>
      </c>
      <c r="O13728">
        <v>321</v>
      </c>
      <c r="P13728">
        <v>322</v>
      </c>
      <c r="Q13728">
        <v>421</v>
      </c>
      <c r="R13728">
        <v>422</v>
      </c>
    </row>
    <row r="13729" spans="1:10" x14ac:dyDescent="0.25">
      <c r="A13729" t="s">
        <v>255</v>
      </c>
      <c r="B13729">
        <v>2109</v>
      </c>
      <c r="D13729">
        <v>10</v>
      </c>
      <c r="F13729">
        <v>5</v>
      </c>
      <c r="H13729">
        <v>10</v>
      </c>
      <c r="J13729">
        <v>5</v>
      </c>
    </row>
    <row r="13730" spans="1:10" x14ac:dyDescent="0.25">
      <c r="A13730" t="s">
        <v>256</v>
      </c>
      <c r="B13730">
        <v>2109</v>
      </c>
      <c r="D13730">
        <v>54.5</v>
      </c>
      <c r="F13730">
        <v>25</v>
      </c>
      <c r="H13730">
        <v>54.5</v>
      </c>
      <c r="J13730">
        <v>25</v>
      </c>
    </row>
    <row r="13731" spans="1:10" x14ac:dyDescent="0.25">
      <c r="A13731" t="s">
        <v>257</v>
      </c>
      <c r="B13731">
        <v>2109</v>
      </c>
      <c r="D13731">
        <v>2</v>
      </c>
      <c r="F13731">
        <v>2</v>
      </c>
      <c r="H13731">
        <v>2</v>
      </c>
      <c r="J13731">
        <v>2</v>
      </c>
    </row>
    <row r="13732" spans="1:10" x14ac:dyDescent="0.25">
      <c r="A13732" t="s">
        <v>258</v>
      </c>
      <c r="B13732">
        <v>2109</v>
      </c>
      <c r="D13732">
        <v>0</v>
      </c>
      <c r="F13732">
        <v>0</v>
      </c>
      <c r="H13732">
        <v>0</v>
      </c>
      <c r="J13732">
        <v>0</v>
      </c>
    </row>
    <row r="13733" spans="1:10" x14ac:dyDescent="0.25">
      <c r="A13733" t="s">
        <v>259</v>
      </c>
      <c r="B13733">
        <v>2109</v>
      </c>
      <c r="D13733">
        <v>0</v>
      </c>
      <c r="F13733">
        <v>0</v>
      </c>
      <c r="H13733">
        <v>0</v>
      </c>
      <c r="J13733">
        <v>0</v>
      </c>
    </row>
    <row r="13734" spans="1:10" x14ac:dyDescent="0.25">
      <c r="A13734" t="s">
        <v>260</v>
      </c>
      <c r="B13734">
        <v>2109</v>
      </c>
      <c r="D13734">
        <v>2</v>
      </c>
      <c r="F13734">
        <v>2</v>
      </c>
      <c r="H13734">
        <v>2</v>
      </c>
      <c r="J13734">
        <v>2</v>
      </c>
    </row>
    <row r="13735" spans="1:10" x14ac:dyDescent="0.25">
      <c r="A13735" t="s">
        <v>261</v>
      </c>
      <c r="B13735">
        <v>2109</v>
      </c>
      <c r="D13735">
        <v>4</v>
      </c>
      <c r="F13735">
        <v>3</v>
      </c>
      <c r="H13735">
        <v>4</v>
      </c>
      <c r="J13735">
        <v>3</v>
      </c>
    </row>
    <row r="13736" spans="1:10" x14ac:dyDescent="0.25">
      <c r="A13736" t="s">
        <v>262</v>
      </c>
      <c r="B13736">
        <v>2109</v>
      </c>
      <c r="D13736">
        <v>1.5</v>
      </c>
      <c r="F13736">
        <v>2</v>
      </c>
      <c r="H13736">
        <v>1.5</v>
      </c>
      <c r="J13736">
        <v>2</v>
      </c>
    </row>
    <row r="13737" spans="1:10" x14ac:dyDescent="0.25">
      <c r="A13737" t="s">
        <v>263</v>
      </c>
      <c r="B13737">
        <v>2109</v>
      </c>
      <c r="D13737">
        <v>3</v>
      </c>
      <c r="F13737">
        <v>1</v>
      </c>
      <c r="H13737">
        <v>1</v>
      </c>
      <c r="J13737">
        <v>1</v>
      </c>
    </row>
    <row r="13738" spans="1:10" x14ac:dyDescent="0.25">
      <c r="A13738" t="s">
        <v>264</v>
      </c>
      <c r="B13738">
        <v>2109</v>
      </c>
      <c r="D13738">
        <v>7</v>
      </c>
      <c r="F13738">
        <v>7</v>
      </c>
      <c r="H13738">
        <v>7</v>
      </c>
      <c r="J13738">
        <v>7</v>
      </c>
    </row>
    <row r="13739" spans="1:10" x14ac:dyDescent="0.25">
      <c r="A13739" t="s">
        <v>265</v>
      </c>
      <c r="B13739">
        <v>2109</v>
      </c>
      <c r="D13739">
        <v>12</v>
      </c>
      <c r="F13739">
        <v>18</v>
      </c>
      <c r="H13739">
        <v>12</v>
      </c>
      <c r="J13739">
        <v>18</v>
      </c>
    </row>
    <row r="13740" spans="1:10" x14ac:dyDescent="0.25">
      <c r="A13740" t="s">
        <v>266</v>
      </c>
      <c r="B13740">
        <v>2109</v>
      </c>
      <c r="D13740">
        <v>0</v>
      </c>
      <c r="F13740">
        <v>0</v>
      </c>
      <c r="H13740">
        <v>0</v>
      </c>
      <c r="J13740">
        <v>0</v>
      </c>
    </row>
    <row r="13741" spans="1:10" x14ac:dyDescent="0.25">
      <c r="A13741" t="s">
        <v>267</v>
      </c>
      <c r="B13741">
        <v>2109</v>
      </c>
      <c r="D13741">
        <v>24.5</v>
      </c>
      <c r="F13741">
        <v>30</v>
      </c>
      <c r="H13741">
        <v>24.5</v>
      </c>
      <c r="J13741">
        <v>30</v>
      </c>
    </row>
    <row r="13742" spans="1:10" x14ac:dyDescent="0.25">
      <c r="A13742" t="s">
        <v>268</v>
      </c>
      <c r="B13742">
        <v>2109</v>
      </c>
      <c r="D13742">
        <v>1</v>
      </c>
      <c r="F13742">
        <v>1</v>
      </c>
      <c r="H13742">
        <v>1</v>
      </c>
      <c r="J13742">
        <v>1</v>
      </c>
    </row>
    <row r="13743" spans="1:10" x14ac:dyDescent="0.25">
      <c r="A13743" t="s">
        <v>269</v>
      </c>
      <c r="B13743">
        <v>2109</v>
      </c>
      <c r="D13743">
        <v>1</v>
      </c>
      <c r="F13743">
        <v>1</v>
      </c>
      <c r="H13743">
        <v>1</v>
      </c>
      <c r="J13743">
        <v>1</v>
      </c>
    </row>
    <row r="13744" spans="1:10" x14ac:dyDescent="0.25">
      <c r="A13744" t="s">
        <v>270</v>
      </c>
      <c r="B13744">
        <v>2109</v>
      </c>
      <c r="D13744">
        <v>58.5</v>
      </c>
      <c r="F13744">
        <v>28.5</v>
      </c>
      <c r="H13744">
        <v>58.5</v>
      </c>
      <c r="J13744">
        <v>28.5</v>
      </c>
    </row>
    <row r="13745" spans="1:18" x14ac:dyDescent="0.25">
      <c r="A13745" t="s">
        <v>271</v>
      </c>
      <c r="B13745">
        <v>2109</v>
      </c>
      <c r="D13745">
        <v>28.5</v>
      </c>
      <c r="F13745">
        <v>58.5</v>
      </c>
      <c r="H13745">
        <v>28.5</v>
      </c>
      <c r="J13745">
        <v>58.5</v>
      </c>
    </row>
    <row r="13746" spans="1:18" x14ac:dyDescent="0.25">
      <c r="A13746" t="s">
        <v>272</v>
      </c>
      <c r="B13746">
        <v>2109</v>
      </c>
      <c r="D13746">
        <v>23</v>
      </c>
      <c r="F13746">
        <v>53.5</v>
      </c>
      <c r="H13746">
        <v>23</v>
      </c>
      <c r="J13746">
        <v>53.5</v>
      </c>
    </row>
    <row r="13747" spans="1:18" x14ac:dyDescent="0.25">
      <c r="A13747" t="s">
        <v>273</v>
      </c>
      <c r="B13747">
        <v>2109</v>
      </c>
      <c r="D13747">
        <v>11</v>
      </c>
      <c r="F13747">
        <v>53.5</v>
      </c>
      <c r="H13747">
        <v>11</v>
      </c>
      <c r="J13747">
        <v>53.5</v>
      </c>
    </row>
    <row r="13748" spans="1:18" x14ac:dyDescent="0.25">
      <c r="A13748" t="s">
        <v>274</v>
      </c>
      <c r="B13748">
        <v>2109</v>
      </c>
      <c r="D13748">
        <v>35.5</v>
      </c>
      <c r="F13748">
        <v>5.5</v>
      </c>
      <c r="H13748">
        <v>35.5</v>
      </c>
      <c r="J13748">
        <v>5.5</v>
      </c>
    </row>
    <row r="13749" spans="1:18" x14ac:dyDescent="0.25">
      <c r="A13749" t="s">
        <v>275</v>
      </c>
      <c r="B13749">
        <v>2109</v>
      </c>
      <c r="D13749">
        <v>0</v>
      </c>
      <c r="F13749">
        <v>30.5</v>
      </c>
      <c r="H13749">
        <v>0</v>
      </c>
      <c r="J13749">
        <v>30.5</v>
      </c>
    </row>
    <row r="13750" spans="1:18" x14ac:dyDescent="0.25">
      <c r="A13750" t="s">
        <v>276</v>
      </c>
      <c r="B13750">
        <v>2109</v>
      </c>
      <c r="D13750">
        <v>78</v>
      </c>
      <c r="F13750">
        <v>30.5</v>
      </c>
      <c r="H13750">
        <v>78</v>
      </c>
      <c r="J13750">
        <v>30.5</v>
      </c>
    </row>
    <row r="13751" spans="1:18" x14ac:dyDescent="0.25">
      <c r="A13751" t="s">
        <v>567</v>
      </c>
      <c r="B13751">
        <v>2109</v>
      </c>
      <c r="D13751">
        <v>74.5</v>
      </c>
      <c r="F13751">
        <v>5</v>
      </c>
      <c r="H13751">
        <v>74.5</v>
      </c>
      <c r="J13751">
        <v>5</v>
      </c>
    </row>
    <row r="13752" spans="1:18" x14ac:dyDescent="0.25">
      <c r="A13752" t="s">
        <v>254</v>
      </c>
      <c r="B13752">
        <v>2124</v>
      </c>
      <c r="C13752">
        <v>112</v>
      </c>
      <c r="D13752">
        <v>111</v>
      </c>
      <c r="E13752">
        <v>211</v>
      </c>
      <c r="F13752">
        <v>212</v>
      </c>
      <c r="G13752">
        <v>113</v>
      </c>
      <c r="H13752">
        <v>114</v>
      </c>
      <c r="I13752">
        <v>221</v>
      </c>
      <c r="J13752">
        <v>222</v>
      </c>
      <c r="K13752">
        <v>311</v>
      </c>
      <c r="L13752">
        <v>312</v>
      </c>
      <c r="M13752">
        <v>411</v>
      </c>
      <c r="N13752">
        <v>412</v>
      </c>
      <c r="O13752">
        <v>321</v>
      </c>
      <c r="P13752">
        <v>322</v>
      </c>
      <c r="Q13752">
        <v>421</v>
      </c>
      <c r="R13752">
        <v>422</v>
      </c>
    </row>
    <row r="13753" spans="1:18" x14ac:dyDescent="0.25">
      <c r="A13753" t="s">
        <v>255</v>
      </c>
      <c r="B13753">
        <v>2124</v>
      </c>
      <c r="C13753">
        <v>10</v>
      </c>
      <c r="D13753">
        <v>5</v>
      </c>
    </row>
    <row r="13754" spans="1:18" x14ac:dyDescent="0.25">
      <c r="A13754" t="s">
        <v>256</v>
      </c>
      <c r="B13754">
        <v>2124</v>
      </c>
      <c r="C13754">
        <v>73.5</v>
      </c>
      <c r="D13754">
        <v>35</v>
      </c>
    </row>
    <row r="13755" spans="1:18" x14ac:dyDescent="0.25">
      <c r="A13755" t="s">
        <v>257</v>
      </c>
      <c r="B13755">
        <v>2124</v>
      </c>
      <c r="C13755">
        <v>2</v>
      </c>
      <c r="D13755">
        <v>2</v>
      </c>
    </row>
    <row r="13756" spans="1:18" x14ac:dyDescent="0.25">
      <c r="A13756" t="s">
        <v>258</v>
      </c>
      <c r="B13756">
        <v>2124</v>
      </c>
      <c r="C13756">
        <v>0</v>
      </c>
      <c r="D13756">
        <v>0</v>
      </c>
    </row>
    <row r="13757" spans="1:18" x14ac:dyDescent="0.25">
      <c r="A13757" t="s">
        <v>259</v>
      </c>
      <c r="B13757">
        <v>2124</v>
      </c>
      <c r="C13757">
        <v>0</v>
      </c>
      <c r="D13757">
        <v>0</v>
      </c>
    </row>
    <row r="13758" spans="1:18" x14ac:dyDescent="0.25">
      <c r="A13758" t="s">
        <v>260</v>
      </c>
      <c r="B13758">
        <v>2124</v>
      </c>
      <c r="C13758">
        <v>2</v>
      </c>
      <c r="D13758">
        <v>2</v>
      </c>
    </row>
    <row r="13759" spans="1:18" x14ac:dyDescent="0.25">
      <c r="A13759" t="s">
        <v>261</v>
      </c>
      <c r="B13759">
        <v>2124</v>
      </c>
      <c r="C13759">
        <v>4</v>
      </c>
      <c r="D13759">
        <v>3</v>
      </c>
    </row>
    <row r="13760" spans="1:18" x14ac:dyDescent="0.25">
      <c r="A13760" t="s">
        <v>262</v>
      </c>
      <c r="B13760">
        <v>2124</v>
      </c>
      <c r="C13760">
        <v>2.5</v>
      </c>
      <c r="D13760">
        <v>2</v>
      </c>
    </row>
    <row r="13761" spans="1:18" x14ac:dyDescent="0.25">
      <c r="A13761" t="s">
        <v>263</v>
      </c>
      <c r="B13761">
        <v>2124</v>
      </c>
      <c r="C13761">
        <v>3</v>
      </c>
      <c r="D13761">
        <v>3</v>
      </c>
    </row>
    <row r="13762" spans="1:18" x14ac:dyDescent="0.25">
      <c r="A13762" t="s">
        <v>264</v>
      </c>
      <c r="B13762">
        <v>2124</v>
      </c>
      <c r="C13762">
        <v>7</v>
      </c>
      <c r="D13762">
        <v>7</v>
      </c>
    </row>
    <row r="13763" spans="1:18" x14ac:dyDescent="0.25">
      <c r="A13763" t="s">
        <v>265</v>
      </c>
      <c r="B13763">
        <v>2124</v>
      </c>
      <c r="C13763">
        <v>16</v>
      </c>
      <c r="D13763">
        <v>17</v>
      </c>
    </row>
    <row r="13764" spans="1:18" x14ac:dyDescent="0.25">
      <c r="A13764" t="s">
        <v>266</v>
      </c>
      <c r="B13764">
        <v>2124</v>
      </c>
      <c r="C13764">
        <v>0</v>
      </c>
      <c r="D13764">
        <v>0</v>
      </c>
    </row>
    <row r="13765" spans="1:18" x14ac:dyDescent="0.25">
      <c r="A13765" t="s">
        <v>267</v>
      </c>
      <c r="B13765">
        <v>2124</v>
      </c>
      <c r="C13765">
        <v>29.5</v>
      </c>
      <c r="D13765">
        <v>29</v>
      </c>
    </row>
    <row r="13766" spans="1:18" x14ac:dyDescent="0.25">
      <c r="A13766" t="s">
        <v>268</v>
      </c>
      <c r="B13766">
        <v>2124</v>
      </c>
      <c r="C13766">
        <v>1</v>
      </c>
      <c r="D13766">
        <v>1</v>
      </c>
    </row>
    <row r="13767" spans="1:18" x14ac:dyDescent="0.25">
      <c r="A13767" t="s">
        <v>269</v>
      </c>
      <c r="B13767">
        <v>2124</v>
      </c>
      <c r="C13767">
        <v>1</v>
      </c>
      <c r="D13767">
        <v>1</v>
      </c>
    </row>
    <row r="13768" spans="1:18" x14ac:dyDescent="0.25">
      <c r="A13768" t="s">
        <v>270</v>
      </c>
      <c r="B13768">
        <v>2124</v>
      </c>
      <c r="C13768">
        <v>58.5</v>
      </c>
      <c r="D13768">
        <v>18.5</v>
      </c>
    </row>
    <row r="13769" spans="1:18" x14ac:dyDescent="0.25">
      <c r="A13769" t="s">
        <v>271</v>
      </c>
      <c r="B13769">
        <v>2124</v>
      </c>
      <c r="C13769">
        <v>18.5</v>
      </c>
      <c r="D13769">
        <v>58.5</v>
      </c>
    </row>
    <row r="13770" spans="1:18" x14ac:dyDescent="0.25">
      <c r="A13770" t="s">
        <v>272</v>
      </c>
      <c r="B13770">
        <v>2124</v>
      </c>
      <c r="C13770">
        <v>12</v>
      </c>
      <c r="D13770">
        <v>53.5</v>
      </c>
    </row>
    <row r="13771" spans="1:18" x14ac:dyDescent="0.25">
      <c r="A13771" t="s">
        <v>273</v>
      </c>
      <c r="B13771">
        <v>2124</v>
      </c>
      <c r="C13771">
        <v>116</v>
      </c>
      <c r="D13771">
        <v>36.5</v>
      </c>
    </row>
    <row r="13772" spans="1:18" x14ac:dyDescent="0.25">
      <c r="A13772" t="s">
        <v>274</v>
      </c>
      <c r="B13772">
        <v>2124</v>
      </c>
      <c r="C13772">
        <v>46.5</v>
      </c>
      <c r="D13772">
        <v>6.5</v>
      </c>
    </row>
    <row r="13773" spans="1:18" x14ac:dyDescent="0.25">
      <c r="A13773" t="s">
        <v>275</v>
      </c>
      <c r="B13773">
        <v>2124</v>
      </c>
      <c r="C13773">
        <v>0</v>
      </c>
      <c r="D13773">
        <v>41.5</v>
      </c>
    </row>
    <row r="13774" spans="1:18" x14ac:dyDescent="0.25">
      <c r="A13774" t="s">
        <v>276</v>
      </c>
      <c r="B13774">
        <v>2124</v>
      </c>
      <c r="C13774">
        <v>104</v>
      </c>
      <c r="D13774">
        <v>24.5</v>
      </c>
    </row>
    <row r="13775" spans="1:18" x14ac:dyDescent="0.25">
      <c r="A13775" t="s">
        <v>567</v>
      </c>
      <c r="B13775">
        <v>2124</v>
      </c>
      <c r="C13775">
        <v>73.5</v>
      </c>
      <c r="D13775">
        <v>35</v>
      </c>
    </row>
    <row r="13776" spans="1:18" x14ac:dyDescent="0.25">
      <c r="A13776" t="s">
        <v>254</v>
      </c>
      <c r="B13776">
        <v>2125</v>
      </c>
      <c r="C13776">
        <v>112</v>
      </c>
      <c r="D13776">
        <v>111</v>
      </c>
      <c r="E13776">
        <v>211</v>
      </c>
      <c r="F13776">
        <v>212</v>
      </c>
      <c r="G13776">
        <v>121</v>
      </c>
      <c r="H13776">
        <v>122</v>
      </c>
      <c r="I13776">
        <v>221</v>
      </c>
      <c r="J13776">
        <v>222</v>
      </c>
      <c r="K13776">
        <v>311</v>
      </c>
      <c r="L13776">
        <v>312</v>
      </c>
      <c r="M13776">
        <v>411</v>
      </c>
      <c r="N13776">
        <v>412</v>
      </c>
      <c r="O13776">
        <v>321</v>
      </c>
      <c r="P13776">
        <v>322</v>
      </c>
      <c r="Q13776">
        <v>421</v>
      </c>
      <c r="R13776">
        <v>422</v>
      </c>
    </row>
    <row r="13777" spans="1:10" x14ac:dyDescent="0.25">
      <c r="A13777" t="s">
        <v>255</v>
      </c>
      <c r="B13777">
        <v>2125</v>
      </c>
      <c r="D13777">
        <v>10</v>
      </c>
      <c r="E13777">
        <v>5</v>
      </c>
      <c r="F13777">
        <v>20</v>
      </c>
      <c r="H13777">
        <v>10</v>
      </c>
      <c r="I13777">
        <v>5</v>
      </c>
      <c r="J13777">
        <v>20</v>
      </c>
    </row>
    <row r="13778" spans="1:10" x14ac:dyDescent="0.25">
      <c r="A13778" t="s">
        <v>256</v>
      </c>
      <c r="B13778">
        <v>2125</v>
      </c>
      <c r="D13778">
        <v>34</v>
      </c>
      <c r="E13778">
        <v>14.5</v>
      </c>
      <c r="F13778">
        <v>54.5</v>
      </c>
      <c r="H13778">
        <v>34</v>
      </c>
      <c r="I13778">
        <v>14.5</v>
      </c>
      <c r="J13778">
        <v>54.5</v>
      </c>
    </row>
    <row r="13779" spans="1:10" x14ac:dyDescent="0.25">
      <c r="A13779" t="s">
        <v>257</v>
      </c>
      <c r="B13779">
        <v>2125</v>
      </c>
      <c r="D13779">
        <v>2</v>
      </c>
      <c r="E13779">
        <v>2</v>
      </c>
      <c r="F13779">
        <v>2</v>
      </c>
      <c r="H13779">
        <v>2</v>
      </c>
      <c r="I13779">
        <v>2</v>
      </c>
      <c r="J13779">
        <v>2</v>
      </c>
    </row>
    <row r="13780" spans="1:10" x14ac:dyDescent="0.25">
      <c r="A13780" t="s">
        <v>258</v>
      </c>
      <c r="B13780">
        <v>2125</v>
      </c>
      <c r="D13780">
        <v>0</v>
      </c>
      <c r="E13780">
        <v>0</v>
      </c>
      <c r="F13780">
        <v>0</v>
      </c>
      <c r="H13780">
        <v>0</v>
      </c>
      <c r="I13780">
        <v>0</v>
      </c>
      <c r="J13780">
        <v>0</v>
      </c>
    </row>
    <row r="13781" spans="1:10" x14ac:dyDescent="0.25">
      <c r="A13781" t="s">
        <v>259</v>
      </c>
      <c r="B13781">
        <v>2125</v>
      </c>
      <c r="D13781">
        <v>0</v>
      </c>
      <c r="E13781">
        <v>0</v>
      </c>
      <c r="F13781">
        <v>0</v>
      </c>
      <c r="H13781">
        <v>0</v>
      </c>
      <c r="I13781">
        <v>0</v>
      </c>
      <c r="J13781">
        <v>0</v>
      </c>
    </row>
    <row r="13782" spans="1:10" x14ac:dyDescent="0.25">
      <c r="A13782" t="s">
        <v>260</v>
      </c>
      <c r="B13782">
        <v>2125</v>
      </c>
      <c r="D13782">
        <v>2</v>
      </c>
      <c r="E13782">
        <v>2</v>
      </c>
      <c r="F13782">
        <v>2</v>
      </c>
      <c r="H13782">
        <v>2</v>
      </c>
      <c r="I13782">
        <v>2</v>
      </c>
      <c r="J13782">
        <v>2</v>
      </c>
    </row>
    <row r="13783" spans="1:10" x14ac:dyDescent="0.25">
      <c r="A13783" t="s">
        <v>261</v>
      </c>
      <c r="B13783">
        <v>2125</v>
      </c>
      <c r="D13783">
        <v>3</v>
      </c>
      <c r="E13783">
        <v>3</v>
      </c>
      <c r="F13783">
        <v>3.5</v>
      </c>
      <c r="H13783">
        <v>3</v>
      </c>
      <c r="I13783">
        <v>3</v>
      </c>
      <c r="J13783">
        <v>3.5</v>
      </c>
    </row>
    <row r="13784" spans="1:10" x14ac:dyDescent="0.25">
      <c r="A13784" t="s">
        <v>262</v>
      </c>
      <c r="B13784">
        <v>2125</v>
      </c>
      <c r="D13784">
        <v>3</v>
      </c>
      <c r="E13784">
        <v>2.5</v>
      </c>
      <c r="F13784">
        <v>2</v>
      </c>
      <c r="H13784">
        <v>3</v>
      </c>
      <c r="I13784">
        <v>2.5</v>
      </c>
      <c r="J13784">
        <v>2</v>
      </c>
    </row>
    <row r="13785" spans="1:10" x14ac:dyDescent="0.25">
      <c r="A13785" t="s">
        <v>263</v>
      </c>
      <c r="B13785">
        <v>2125</v>
      </c>
      <c r="D13785">
        <v>3</v>
      </c>
      <c r="E13785">
        <v>0</v>
      </c>
      <c r="F13785">
        <v>3</v>
      </c>
      <c r="H13785">
        <v>3</v>
      </c>
      <c r="I13785">
        <v>0</v>
      </c>
      <c r="J13785">
        <v>3</v>
      </c>
    </row>
    <row r="13786" spans="1:10" x14ac:dyDescent="0.25">
      <c r="A13786" t="s">
        <v>264</v>
      </c>
      <c r="B13786">
        <v>2125</v>
      </c>
      <c r="D13786">
        <v>7</v>
      </c>
      <c r="F13786">
        <v>7</v>
      </c>
      <c r="H13786">
        <v>7</v>
      </c>
      <c r="J13786">
        <v>7</v>
      </c>
    </row>
    <row r="13787" spans="1:10" x14ac:dyDescent="0.25">
      <c r="A13787" t="s">
        <v>265</v>
      </c>
      <c r="B13787">
        <v>2125</v>
      </c>
      <c r="D13787">
        <v>21</v>
      </c>
      <c r="F13787">
        <v>14</v>
      </c>
      <c r="H13787">
        <v>21</v>
      </c>
      <c r="J13787">
        <v>14</v>
      </c>
    </row>
    <row r="13788" spans="1:10" x14ac:dyDescent="0.25">
      <c r="A13788" t="s">
        <v>266</v>
      </c>
      <c r="B13788">
        <v>2125</v>
      </c>
      <c r="D13788">
        <v>0</v>
      </c>
      <c r="F13788">
        <v>0</v>
      </c>
      <c r="H13788">
        <v>0</v>
      </c>
      <c r="J13788">
        <v>0</v>
      </c>
    </row>
    <row r="13789" spans="1:10" x14ac:dyDescent="0.25">
      <c r="A13789" t="s">
        <v>267</v>
      </c>
      <c r="B13789">
        <v>2125</v>
      </c>
      <c r="D13789">
        <v>34</v>
      </c>
      <c r="E13789">
        <v>14</v>
      </c>
      <c r="F13789">
        <v>26.5</v>
      </c>
      <c r="H13789">
        <v>34</v>
      </c>
      <c r="I13789">
        <v>14</v>
      </c>
      <c r="J13789">
        <v>26.5</v>
      </c>
    </row>
    <row r="13790" spans="1:10" x14ac:dyDescent="0.25">
      <c r="A13790" t="s">
        <v>268</v>
      </c>
      <c r="B13790">
        <v>2125</v>
      </c>
      <c r="D13790">
        <v>1</v>
      </c>
      <c r="E13790">
        <v>0</v>
      </c>
      <c r="F13790">
        <v>1</v>
      </c>
      <c r="H13790">
        <v>1</v>
      </c>
      <c r="I13790">
        <v>0</v>
      </c>
      <c r="J13790">
        <v>1</v>
      </c>
    </row>
    <row r="13791" spans="1:10" x14ac:dyDescent="0.25">
      <c r="A13791" t="s">
        <v>269</v>
      </c>
      <c r="B13791">
        <v>2125</v>
      </c>
      <c r="D13791">
        <v>0</v>
      </c>
      <c r="E13791">
        <v>1</v>
      </c>
      <c r="F13791">
        <v>1</v>
      </c>
      <c r="H13791">
        <v>0</v>
      </c>
      <c r="I13791">
        <v>1</v>
      </c>
      <c r="J13791">
        <v>1</v>
      </c>
    </row>
    <row r="13792" spans="1:10" x14ac:dyDescent="0.25">
      <c r="A13792" t="s">
        <v>270</v>
      </c>
      <c r="B13792">
        <v>2125</v>
      </c>
      <c r="D13792">
        <v>52.5</v>
      </c>
      <c r="E13792">
        <v>92.5</v>
      </c>
      <c r="F13792">
        <v>112.5</v>
      </c>
      <c r="H13792">
        <v>52.5</v>
      </c>
      <c r="I13792">
        <v>92.5</v>
      </c>
      <c r="J13792">
        <v>112.5</v>
      </c>
    </row>
    <row r="13793" spans="1:18" x14ac:dyDescent="0.25">
      <c r="A13793" t="s">
        <v>271</v>
      </c>
      <c r="B13793">
        <v>2125</v>
      </c>
      <c r="D13793">
        <v>92.5</v>
      </c>
      <c r="E13793">
        <v>112.5</v>
      </c>
      <c r="F13793">
        <v>52.5</v>
      </c>
      <c r="H13793">
        <v>92.5</v>
      </c>
      <c r="I13793">
        <v>112.5</v>
      </c>
      <c r="J13793">
        <v>52.5</v>
      </c>
    </row>
    <row r="13794" spans="1:18" x14ac:dyDescent="0.25">
      <c r="A13794" t="s">
        <v>272</v>
      </c>
      <c r="B13794">
        <v>2125</v>
      </c>
      <c r="D13794">
        <v>86.5</v>
      </c>
      <c r="E13794">
        <v>107</v>
      </c>
      <c r="F13794">
        <v>47</v>
      </c>
      <c r="H13794">
        <v>86.5</v>
      </c>
      <c r="I13794">
        <v>107</v>
      </c>
      <c r="J13794">
        <v>47</v>
      </c>
    </row>
    <row r="13795" spans="1:18" x14ac:dyDescent="0.25">
      <c r="A13795" t="s">
        <v>273</v>
      </c>
      <c r="B13795">
        <v>2125</v>
      </c>
      <c r="D13795">
        <v>65.5</v>
      </c>
      <c r="E13795">
        <v>107</v>
      </c>
      <c r="F13795">
        <v>33</v>
      </c>
      <c r="H13795">
        <v>65.5</v>
      </c>
      <c r="I13795">
        <v>107</v>
      </c>
      <c r="J13795">
        <v>33</v>
      </c>
    </row>
    <row r="13796" spans="1:18" x14ac:dyDescent="0.25">
      <c r="A13796" t="s">
        <v>274</v>
      </c>
      <c r="B13796">
        <v>2125</v>
      </c>
      <c r="D13796">
        <v>5.5</v>
      </c>
      <c r="E13796">
        <v>45.5</v>
      </c>
      <c r="F13796">
        <v>65.5</v>
      </c>
      <c r="H13796">
        <v>5.5</v>
      </c>
      <c r="I13796">
        <v>45.5</v>
      </c>
      <c r="J13796">
        <v>65.5</v>
      </c>
    </row>
    <row r="13797" spans="1:18" x14ac:dyDescent="0.25">
      <c r="A13797" t="s">
        <v>275</v>
      </c>
      <c r="B13797">
        <v>2125</v>
      </c>
      <c r="D13797">
        <v>39.5</v>
      </c>
      <c r="E13797">
        <v>60</v>
      </c>
      <c r="F13797">
        <v>0</v>
      </c>
      <c r="H13797">
        <v>39.5</v>
      </c>
      <c r="I13797">
        <v>60</v>
      </c>
      <c r="J13797">
        <v>0</v>
      </c>
    </row>
    <row r="13798" spans="1:18" x14ac:dyDescent="0.25">
      <c r="A13798" t="s">
        <v>276</v>
      </c>
      <c r="B13798">
        <v>2125</v>
      </c>
      <c r="D13798">
        <v>18.5</v>
      </c>
      <c r="E13798">
        <v>60</v>
      </c>
      <c r="F13798">
        <v>106</v>
      </c>
      <c r="H13798">
        <v>18.5</v>
      </c>
      <c r="I13798">
        <v>60</v>
      </c>
      <c r="J13798">
        <v>106</v>
      </c>
    </row>
    <row r="13799" spans="1:18" x14ac:dyDescent="0.25">
      <c r="A13799" t="s">
        <v>567</v>
      </c>
      <c r="B13799">
        <v>2125</v>
      </c>
      <c r="D13799">
        <v>34</v>
      </c>
      <c r="E13799">
        <v>5</v>
      </c>
      <c r="F13799">
        <v>64</v>
      </c>
      <c r="H13799">
        <v>34</v>
      </c>
      <c r="I13799">
        <v>9.1</v>
      </c>
      <c r="J13799">
        <v>59.9</v>
      </c>
    </row>
    <row r="13800" spans="1:18" x14ac:dyDescent="0.25">
      <c r="A13800" t="s">
        <v>254</v>
      </c>
      <c r="B13800">
        <v>2137</v>
      </c>
      <c r="C13800">
        <v>111</v>
      </c>
      <c r="D13800">
        <v>112</v>
      </c>
      <c r="E13800">
        <v>211</v>
      </c>
      <c r="F13800">
        <v>212</v>
      </c>
      <c r="G13800">
        <v>113</v>
      </c>
      <c r="H13800">
        <v>114</v>
      </c>
      <c r="I13800">
        <v>221</v>
      </c>
      <c r="J13800">
        <v>222</v>
      </c>
      <c r="K13800">
        <v>311</v>
      </c>
      <c r="L13800">
        <v>312</v>
      </c>
      <c r="M13800">
        <v>411</v>
      </c>
      <c r="N13800">
        <v>412</v>
      </c>
      <c r="O13800">
        <v>321</v>
      </c>
      <c r="P13800">
        <v>322</v>
      </c>
      <c r="Q13800">
        <v>421</v>
      </c>
      <c r="R13800">
        <v>422</v>
      </c>
    </row>
    <row r="13801" spans="1:18" x14ac:dyDescent="0.25">
      <c r="A13801" t="s">
        <v>255</v>
      </c>
      <c r="B13801">
        <v>2137</v>
      </c>
      <c r="C13801">
        <v>5</v>
      </c>
      <c r="D13801">
        <v>5</v>
      </c>
    </row>
    <row r="13802" spans="1:18" x14ac:dyDescent="0.25">
      <c r="A13802" t="s">
        <v>256</v>
      </c>
      <c r="B13802">
        <v>2137</v>
      </c>
      <c r="C13802">
        <v>16.7</v>
      </c>
      <c r="D13802">
        <v>17.8</v>
      </c>
    </row>
    <row r="13803" spans="1:18" x14ac:dyDescent="0.25">
      <c r="A13803" t="s">
        <v>257</v>
      </c>
      <c r="B13803">
        <v>2137</v>
      </c>
      <c r="C13803">
        <v>2</v>
      </c>
      <c r="D13803">
        <v>2</v>
      </c>
    </row>
    <row r="13804" spans="1:18" x14ac:dyDescent="0.25">
      <c r="A13804" t="s">
        <v>258</v>
      </c>
      <c r="B13804">
        <v>2137</v>
      </c>
      <c r="C13804">
        <v>0</v>
      </c>
      <c r="D13804">
        <v>0</v>
      </c>
    </row>
    <row r="13805" spans="1:18" x14ac:dyDescent="0.25">
      <c r="A13805" t="s">
        <v>259</v>
      </c>
      <c r="B13805">
        <v>2137</v>
      </c>
      <c r="C13805">
        <v>0</v>
      </c>
      <c r="D13805">
        <v>0</v>
      </c>
    </row>
    <row r="13806" spans="1:18" x14ac:dyDescent="0.25">
      <c r="A13806" t="s">
        <v>260</v>
      </c>
      <c r="B13806">
        <v>2137</v>
      </c>
      <c r="C13806">
        <v>2</v>
      </c>
      <c r="D13806">
        <v>2</v>
      </c>
    </row>
    <row r="13807" spans="1:18" x14ac:dyDescent="0.25">
      <c r="A13807" t="s">
        <v>261</v>
      </c>
      <c r="B13807">
        <v>2137</v>
      </c>
      <c r="C13807">
        <v>3</v>
      </c>
      <c r="D13807">
        <v>3</v>
      </c>
    </row>
    <row r="13808" spans="1:18" x14ac:dyDescent="0.25">
      <c r="A13808" t="s">
        <v>262</v>
      </c>
      <c r="B13808">
        <v>2137</v>
      </c>
      <c r="C13808">
        <v>2.5</v>
      </c>
      <c r="D13808">
        <v>2</v>
      </c>
    </row>
    <row r="13809" spans="1:18" x14ac:dyDescent="0.25">
      <c r="A13809" t="s">
        <v>263</v>
      </c>
      <c r="B13809">
        <v>2137</v>
      </c>
      <c r="C13809">
        <v>0</v>
      </c>
      <c r="D13809">
        <v>0</v>
      </c>
    </row>
    <row r="13810" spans="1:18" x14ac:dyDescent="0.25">
      <c r="A13810" t="s">
        <v>264</v>
      </c>
      <c r="B13810">
        <v>2137</v>
      </c>
      <c r="C13810">
        <v>5</v>
      </c>
      <c r="D13810">
        <v>5</v>
      </c>
    </row>
    <row r="13811" spans="1:18" x14ac:dyDescent="0.25">
      <c r="A13811" t="s">
        <v>265</v>
      </c>
      <c r="B13811">
        <v>2137</v>
      </c>
      <c r="C13811">
        <v>9</v>
      </c>
      <c r="D13811">
        <v>10</v>
      </c>
    </row>
    <row r="13812" spans="1:18" x14ac:dyDescent="0.25">
      <c r="A13812" t="s">
        <v>266</v>
      </c>
      <c r="B13812">
        <v>2137</v>
      </c>
      <c r="C13812">
        <v>0</v>
      </c>
      <c r="D13812">
        <v>0</v>
      </c>
    </row>
    <row r="13813" spans="1:18" x14ac:dyDescent="0.25">
      <c r="A13813" t="s">
        <v>267</v>
      </c>
      <c r="B13813">
        <v>2137</v>
      </c>
      <c r="C13813">
        <v>21.5</v>
      </c>
      <c r="D13813">
        <v>21</v>
      </c>
    </row>
    <row r="13814" spans="1:18" x14ac:dyDescent="0.25">
      <c r="A13814" t="s">
        <v>268</v>
      </c>
      <c r="B13814">
        <v>2137</v>
      </c>
      <c r="C13814">
        <v>0</v>
      </c>
      <c r="D13814">
        <v>1</v>
      </c>
    </row>
    <row r="13815" spans="1:18" x14ac:dyDescent="0.25">
      <c r="A13815" t="s">
        <v>269</v>
      </c>
      <c r="B13815">
        <v>2137</v>
      </c>
      <c r="C13815">
        <v>1</v>
      </c>
      <c r="D13815">
        <v>1</v>
      </c>
    </row>
    <row r="13816" spans="1:18" x14ac:dyDescent="0.25">
      <c r="A13816" t="s">
        <v>270</v>
      </c>
      <c r="B13816">
        <v>2137</v>
      </c>
      <c r="C13816">
        <v>28.3</v>
      </c>
      <c r="D13816">
        <v>5.5</v>
      </c>
    </row>
    <row r="13817" spans="1:18" x14ac:dyDescent="0.25">
      <c r="A13817" t="s">
        <v>271</v>
      </c>
      <c r="B13817">
        <v>2137</v>
      </c>
      <c r="C13817">
        <v>5.5</v>
      </c>
      <c r="D13817">
        <v>28.3</v>
      </c>
    </row>
    <row r="13818" spans="1:18" x14ac:dyDescent="0.25">
      <c r="A13818" t="s">
        <v>272</v>
      </c>
      <c r="B13818">
        <v>2137</v>
      </c>
      <c r="C13818">
        <v>0</v>
      </c>
      <c r="D13818">
        <v>23.3</v>
      </c>
    </row>
    <row r="13819" spans="1:18" x14ac:dyDescent="0.25">
      <c r="A13819" t="s">
        <v>273</v>
      </c>
      <c r="B13819">
        <v>2137</v>
      </c>
      <c r="C13819">
        <v>0</v>
      </c>
      <c r="D13819">
        <v>23.3</v>
      </c>
    </row>
    <row r="13820" spans="1:18" x14ac:dyDescent="0.25">
      <c r="A13820" t="s">
        <v>274</v>
      </c>
      <c r="B13820">
        <v>2137</v>
      </c>
      <c r="C13820">
        <v>28.3</v>
      </c>
      <c r="D13820">
        <v>5.5</v>
      </c>
    </row>
    <row r="13821" spans="1:18" x14ac:dyDescent="0.25">
      <c r="A13821" t="s">
        <v>275</v>
      </c>
      <c r="B13821">
        <v>2137</v>
      </c>
      <c r="C13821">
        <v>0</v>
      </c>
      <c r="D13821">
        <v>23.3</v>
      </c>
    </row>
    <row r="13822" spans="1:18" x14ac:dyDescent="0.25">
      <c r="A13822" t="s">
        <v>276</v>
      </c>
      <c r="B13822">
        <v>2137</v>
      </c>
      <c r="C13822">
        <v>0</v>
      </c>
      <c r="D13822">
        <v>23.3</v>
      </c>
    </row>
    <row r="13823" spans="1:18" x14ac:dyDescent="0.25">
      <c r="A13823" t="s">
        <v>567</v>
      </c>
      <c r="B13823">
        <v>2137</v>
      </c>
      <c r="C13823">
        <v>0</v>
      </c>
      <c r="D13823">
        <v>40</v>
      </c>
    </row>
    <row r="13824" spans="1:18" x14ac:dyDescent="0.25">
      <c r="A13824" t="s">
        <v>254</v>
      </c>
      <c r="B13824">
        <v>2206</v>
      </c>
      <c r="C13824">
        <v>112</v>
      </c>
      <c r="D13824">
        <v>111</v>
      </c>
      <c r="E13824">
        <v>211</v>
      </c>
      <c r="F13824">
        <v>212</v>
      </c>
      <c r="G13824">
        <v>113</v>
      </c>
      <c r="H13824">
        <v>114</v>
      </c>
      <c r="I13824">
        <v>221</v>
      </c>
      <c r="J13824">
        <v>222</v>
      </c>
      <c r="K13824">
        <v>311</v>
      </c>
      <c r="L13824">
        <v>312</v>
      </c>
      <c r="M13824">
        <v>411</v>
      </c>
      <c r="N13824">
        <v>412</v>
      </c>
      <c r="O13824">
        <v>321</v>
      </c>
      <c r="P13824">
        <v>322</v>
      </c>
      <c r="Q13824">
        <v>421</v>
      </c>
      <c r="R13824">
        <v>422</v>
      </c>
    </row>
    <row r="13825" spans="1:4" x14ac:dyDescent="0.25">
      <c r="A13825" t="s">
        <v>255</v>
      </c>
      <c r="B13825">
        <v>2206</v>
      </c>
      <c r="C13825">
        <v>10</v>
      </c>
      <c r="D13825">
        <v>4</v>
      </c>
    </row>
    <row r="13826" spans="1:4" x14ac:dyDescent="0.25">
      <c r="A13826" t="s">
        <v>256</v>
      </c>
      <c r="B13826">
        <v>2206</v>
      </c>
      <c r="C13826">
        <v>74</v>
      </c>
      <c r="D13826">
        <v>34</v>
      </c>
    </row>
    <row r="13827" spans="1:4" x14ac:dyDescent="0.25">
      <c r="A13827" t="s">
        <v>257</v>
      </c>
      <c r="B13827">
        <v>2206</v>
      </c>
      <c r="C13827">
        <v>2</v>
      </c>
      <c r="D13827">
        <v>2</v>
      </c>
    </row>
    <row r="13828" spans="1:4" x14ac:dyDescent="0.25">
      <c r="A13828" t="s">
        <v>258</v>
      </c>
      <c r="B13828">
        <v>2206</v>
      </c>
      <c r="C13828">
        <v>0</v>
      </c>
      <c r="D13828">
        <v>0</v>
      </c>
    </row>
    <row r="13829" spans="1:4" x14ac:dyDescent="0.25">
      <c r="A13829" t="s">
        <v>259</v>
      </c>
      <c r="B13829">
        <v>2206</v>
      </c>
      <c r="C13829">
        <v>0</v>
      </c>
      <c r="D13829">
        <v>0</v>
      </c>
    </row>
    <row r="13830" spans="1:4" x14ac:dyDescent="0.25">
      <c r="A13830" t="s">
        <v>260</v>
      </c>
      <c r="B13830">
        <v>2206</v>
      </c>
      <c r="C13830">
        <v>2</v>
      </c>
      <c r="D13830">
        <v>2</v>
      </c>
    </row>
    <row r="13831" spans="1:4" x14ac:dyDescent="0.25">
      <c r="A13831" t="s">
        <v>261</v>
      </c>
      <c r="B13831">
        <v>2206</v>
      </c>
      <c r="C13831">
        <v>4</v>
      </c>
      <c r="D13831">
        <v>3</v>
      </c>
    </row>
    <row r="13832" spans="1:4" x14ac:dyDescent="0.25">
      <c r="A13832" t="s">
        <v>262</v>
      </c>
      <c r="B13832">
        <v>2206</v>
      </c>
      <c r="C13832">
        <v>2</v>
      </c>
      <c r="D13832">
        <v>3</v>
      </c>
    </row>
    <row r="13833" spans="1:4" x14ac:dyDescent="0.25">
      <c r="A13833" t="s">
        <v>263</v>
      </c>
      <c r="B13833">
        <v>2206</v>
      </c>
      <c r="C13833">
        <v>3</v>
      </c>
      <c r="D13833">
        <v>3</v>
      </c>
    </row>
    <row r="13834" spans="1:4" x14ac:dyDescent="0.25">
      <c r="A13834" t="s">
        <v>264</v>
      </c>
      <c r="B13834">
        <v>2206</v>
      </c>
      <c r="C13834">
        <v>5</v>
      </c>
      <c r="D13834">
        <v>5</v>
      </c>
    </row>
    <row r="13835" spans="1:4" x14ac:dyDescent="0.25">
      <c r="A13835" t="s">
        <v>265</v>
      </c>
      <c r="B13835">
        <v>2206</v>
      </c>
      <c r="C13835">
        <v>11</v>
      </c>
      <c r="D13835">
        <v>11</v>
      </c>
    </row>
    <row r="13836" spans="1:4" x14ac:dyDescent="0.25">
      <c r="A13836" t="s">
        <v>266</v>
      </c>
      <c r="B13836">
        <v>2206</v>
      </c>
      <c r="C13836">
        <v>0</v>
      </c>
      <c r="D13836">
        <v>0</v>
      </c>
    </row>
    <row r="13837" spans="1:4" x14ac:dyDescent="0.25">
      <c r="A13837" t="s">
        <v>267</v>
      </c>
      <c r="B13837">
        <v>2206</v>
      </c>
      <c r="C13837">
        <v>22</v>
      </c>
      <c r="D13837">
        <v>22</v>
      </c>
    </row>
    <row r="13838" spans="1:4" x14ac:dyDescent="0.25">
      <c r="A13838" t="s">
        <v>268</v>
      </c>
      <c r="B13838">
        <v>2206</v>
      </c>
      <c r="C13838">
        <v>1</v>
      </c>
      <c r="D13838">
        <v>1</v>
      </c>
    </row>
    <row r="13839" spans="1:4" x14ac:dyDescent="0.25">
      <c r="A13839" t="s">
        <v>269</v>
      </c>
      <c r="B13839">
        <v>2206</v>
      </c>
      <c r="C13839">
        <v>1</v>
      </c>
      <c r="D13839">
        <v>1</v>
      </c>
    </row>
    <row r="13840" spans="1:4" x14ac:dyDescent="0.25">
      <c r="A13840" t="s">
        <v>270</v>
      </c>
      <c r="B13840">
        <v>2206</v>
      </c>
      <c r="C13840">
        <v>104</v>
      </c>
      <c r="D13840">
        <v>64</v>
      </c>
    </row>
    <row r="13841" spans="1:18" x14ac:dyDescent="0.25">
      <c r="A13841" t="s">
        <v>271</v>
      </c>
      <c r="B13841">
        <v>2206</v>
      </c>
      <c r="C13841">
        <v>64</v>
      </c>
      <c r="D13841">
        <v>104</v>
      </c>
    </row>
    <row r="13842" spans="1:18" x14ac:dyDescent="0.25">
      <c r="A13842" t="s">
        <v>272</v>
      </c>
      <c r="B13842">
        <v>2206</v>
      </c>
      <c r="C13842">
        <v>58</v>
      </c>
      <c r="D13842">
        <v>98</v>
      </c>
    </row>
    <row r="13843" spans="1:18" x14ac:dyDescent="0.25">
      <c r="A13843" t="s">
        <v>273</v>
      </c>
      <c r="B13843">
        <v>2206</v>
      </c>
      <c r="C13843">
        <v>47</v>
      </c>
      <c r="D13843">
        <v>87</v>
      </c>
    </row>
    <row r="13844" spans="1:18" x14ac:dyDescent="0.25">
      <c r="A13844" t="s">
        <v>274</v>
      </c>
      <c r="B13844">
        <v>2206</v>
      </c>
      <c r="C13844">
        <v>46</v>
      </c>
      <c r="D13844">
        <v>6</v>
      </c>
    </row>
    <row r="13845" spans="1:18" x14ac:dyDescent="0.25">
      <c r="A13845" t="s">
        <v>275</v>
      </c>
      <c r="B13845">
        <v>2206</v>
      </c>
      <c r="C13845">
        <v>0</v>
      </c>
      <c r="D13845">
        <v>40</v>
      </c>
    </row>
    <row r="13846" spans="1:18" x14ac:dyDescent="0.25">
      <c r="A13846" t="s">
        <v>276</v>
      </c>
      <c r="B13846">
        <v>2206</v>
      </c>
      <c r="C13846">
        <v>109</v>
      </c>
      <c r="D13846">
        <v>29</v>
      </c>
    </row>
    <row r="13847" spans="1:18" x14ac:dyDescent="0.25">
      <c r="A13847" t="s">
        <v>567</v>
      </c>
      <c r="B13847">
        <v>2206</v>
      </c>
      <c r="C13847">
        <v>74</v>
      </c>
      <c r="D13847">
        <v>34</v>
      </c>
    </row>
    <row r="13848" spans="1:18" x14ac:dyDescent="0.25">
      <c r="A13848" t="s">
        <v>254</v>
      </c>
      <c r="B13848">
        <v>2950</v>
      </c>
      <c r="C13848">
        <v>111</v>
      </c>
      <c r="D13848">
        <v>112</v>
      </c>
      <c r="E13848">
        <v>211</v>
      </c>
      <c r="F13848">
        <v>212</v>
      </c>
      <c r="G13848">
        <v>121</v>
      </c>
      <c r="H13848">
        <v>122</v>
      </c>
      <c r="I13848">
        <v>221</v>
      </c>
      <c r="J13848">
        <v>222</v>
      </c>
      <c r="K13848">
        <v>311</v>
      </c>
      <c r="L13848">
        <v>312</v>
      </c>
      <c r="M13848">
        <v>411</v>
      </c>
      <c r="N13848">
        <v>412</v>
      </c>
      <c r="O13848">
        <v>321</v>
      </c>
      <c r="P13848">
        <v>322</v>
      </c>
      <c r="Q13848">
        <v>421</v>
      </c>
      <c r="R13848">
        <v>422</v>
      </c>
    </row>
    <row r="13849" spans="1:18" x14ac:dyDescent="0.25">
      <c r="A13849" t="s">
        <v>255</v>
      </c>
      <c r="B13849">
        <v>2950</v>
      </c>
      <c r="D13849">
        <v>5</v>
      </c>
      <c r="E13849">
        <v>5</v>
      </c>
      <c r="F13849">
        <v>15</v>
      </c>
      <c r="H13849">
        <v>5</v>
      </c>
      <c r="I13849">
        <v>5</v>
      </c>
      <c r="J13849">
        <v>15</v>
      </c>
    </row>
    <row r="13850" spans="1:18" x14ac:dyDescent="0.25">
      <c r="A13850" t="s">
        <v>256</v>
      </c>
      <c r="B13850">
        <v>2950</v>
      </c>
      <c r="D13850">
        <v>47</v>
      </c>
      <c r="E13850">
        <v>9</v>
      </c>
      <c r="F13850">
        <v>45</v>
      </c>
      <c r="H13850">
        <v>47</v>
      </c>
      <c r="I13850">
        <v>14</v>
      </c>
      <c r="J13850">
        <v>40</v>
      </c>
    </row>
    <row r="13851" spans="1:18" x14ac:dyDescent="0.25">
      <c r="A13851" t="s">
        <v>257</v>
      </c>
      <c r="B13851">
        <v>2950</v>
      </c>
      <c r="D13851">
        <v>2</v>
      </c>
      <c r="E13851">
        <v>2</v>
      </c>
      <c r="F13851">
        <v>2</v>
      </c>
      <c r="H13851">
        <v>2</v>
      </c>
      <c r="I13851">
        <v>2</v>
      </c>
      <c r="J13851">
        <v>2</v>
      </c>
    </row>
    <row r="13852" spans="1:18" x14ac:dyDescent="0.25">
      <c r="A13852" t="s">
        <v>258</v>
      </c>
      <c r="B13852">
        <v>2950</v>
      </c>
      <c r="D13852">
        <v>0</v>
      </c>
      <c r="E13852">
        <v>0</v>
      </c>
      <c r="F13852">
        <v>0</v>
      </c>
      <c r="H13852">
        <v>0</v>
      </c>
      <c r="I13852">
        <v>0</v>
      </c>
      <c r="J13852">
        <v>0</v>
      </c>
    </row>
    <row r="13853" spans="1:18" x14ac:dyDescent="0.25">
      <c r="A13853" t="s">
        <v>259</v>
      </c>
      <c r="B13853">
        <v>2950</v>
      </c>
      <c r="D13853">
        <v>0</v>
      </c>
      <c r="E13853">
        <v>0</v>
      </c>
      <c r="F13853">
        <v>0</v>
      </c>
      <c r="H13853">
        <v>0</v>
      </c>
      <c r="I13853">
        <v>0</v>
      </c>
      <c r="J13853">
        <v>0</v>
      </c>
    </row>
    <row r="13854" spans="1:18" x14ac:dyDescent="0.25">
      <c r="A13854" t="s">
        <v>260</v>
      </c>
      <c r="B13854">
        <v>2950</v>
      </c>
      <c r="D13854">
        <v>2</v>
      </c>
      <c r="E13854">
        <v>2</v>
      </c>
      <c r="F13854">
        <v>2</v>
      </c>
      <c r="H13854">
        <v>2</v>
      </c>
      <c r="I13854">
        <v>2</v>
      </c>
      <c r="J13854">
        <v>2</v>
      </c>
    </row>
    <row r="13855" spans="1:18" x14ac:dyDescent="0.25">
      <c r="A13855" t="s">
        <v>261</v>
      </c>
      <c r="B13855">
        <v>2950</v>
      </c>
      <c r="D13855">
        <v>3</v>
      </c>
      <c r="E13855">
        <v>3</v>
      </c>
      <c r="F13855">
        <v>4</v>
      </c>
      <c r="H13855">
        <v>3</v>
      </c>
      <c r="I13855">
        <v>3</v>
      </c>
      <c r="J13855">
        <v>4</v>
      </c>
    </row>
    <row r="13856" spans="1:18" x14ac:dyDescent="0.25">
      <c r="A13856" t="s">
        <v>262</v>
      </c>
      <c r="B13856">
        <v>2950</v>
      </c>
      <c r="D13856">
        <v>4</v>
      </c>
      <c r="E13856">
        <v>3</v>
      </c>
      <c r="F13856">
        <v>2</v>
      </c>
      <c r="H13856">
        <v>4</v>
      </c>
      <c r="I13856">
        <v>3</v>
      </c>
      <c r="J13856">
        <v>2</v>
      </c>
    </row>
    <row r="13857" spans="1:18" x14ac:dyDescent="0.25">
      <c r="A13857" t="s">
        <v>263</v>
      </c>
      <c r="B13857">
        <v>2950</v>
      </c>
      <c r="D13857">
        <v>1</v>
      </c>
      <c r="E13857">
        <v>0</v>
      </c>
      <c r="F13857">
        <v>3</v>
      </c>
      <c r="H13857">
        <v>1</v>
      </c>
      <c r="I13857">
        <v>0</v>
      </c>
      <c r="J13857">
        <v>3</v>
      </c>
    </row>
    <row r="13858" spans="1:18" x14ac:dyDescent="0.25">
      <c r="A13858" t="s">
        <v>264</v>
      </c>
      <c r="B13858">
        <v>2950</v>
      </c>
      <c r="D13858">
        <v>7</v>
      </c>
      <c r="F13858">
        <v>7</v>
      </c>
      <c r="H13858">
        <v>7</v>
      </c>
      <c r="J13858">
        <v>7</v>
      </c>
    </row>
    <row r="13859" spans="1:18" x14ac:dyDescent="0.25">
      <c r="A13859" t="s">
        <v>265</v>
      </c>
      <c r="B13859">
        <v>2950</v>
      </c>
      <c r="D13859">
        <v>29</v>
      </c>
      <c r="F13859">
        <v>21</v>
      </c>
      <c r="H13859">
        <v>31</v>
      </c>
      <c r="J13859">
        <v>18</v>
      </c>
    </row>
    <row r="13860" spans="1:18" x14ac:dyDescent="0.25">
      <c r="A13860" t="s">
        <v>266</v>
      </c>
      <c r="B13860">
        <v>2950</v>
      </c>
      <c r="D13860">
        <v>0</v>
      </c>
      <c r="F13860">
        <v>0</v>
      </c>
      <c r="H13860">
        <v>0</v>
      </c>
      <c r="J13860">
        <v>0</v>
      </c>
    </row>
    <row r="13861" spans="1:18" x14ac:dyDescent="0.25">
      <c r="A13861" t="s">
        <v>267</v>
      </c>
      <c r="B13861">
        <v>2950</v>
      </c>
      <c r="D13861">
        <v>43</v>
      </c>
      <c r="E13861">
        <v>15</v>
      </c>
      <c r="F13861">
        <v>34</v>
      </c>
      <c r="H13861">
        <v>54</v>
      </c>
      <c r="I13861">
        <v>15</v>
      </c>
      <c r="J13861">
        <v>31</v>
      </c>
    </row>
    <row r="13862" spans="1:18" x14ac:dyDescent="0.25">
      <c r="A13862" t="s">
        <v>268</v>
      </c>
      <c r="B13862">
        <v>2950</v>
      </c>
      <c r="D13862">
        <v>1</v>
      </c>
      <c r="E13862">
        <v>0</v>
      </c>
      <c r="F13862">
        <v>1</v>
      </c>
      <c r="H13862">
        <v>1</v>
      </c>
      <c r="I13862">
        <v>0</v>
      </c>
      <c r="J13862">
        <v>1</v>
      </c>
    </row>
    <row r="13863" spans="1:18" x14ac:dyDescent="0.25">
      <c r="A13863" t="s">
        <v>269</v>
      </c>
      <c r="B13863">
        <v>2950</v>
      </c>
      <c r="D13863">
        <v>1</v>
      </c>
      <c r="E13863">
        <v>1</v>
      </c>
      <c r="F13863">
        <v>1</v>
      </c>
      <c r="H13863">
        <v>1</v>
      </c>
      <c r="I13863">
        <v>1</v>
      </c>
      <c r="J13863">
        <v>1</v>
      </c>
    </row>
    <row r="13864" spans="1:18" x14ac:dyDescent="0.25">
      <c r="A13864" t="s">
        <v>270</v>
      </c>
      <c r="B13864">
        <v>2950</v>
      </c>
      <c r="D13864">
        <v>13</v>
      </c>
      <c r="E13864">
        <v>67</v>
      </c>
      <c r="F13864">
        <v>82</v>
      </c>
      <c r="H13864">
        <v>13</v>
      </c>
      <c r="I13864">
        <v>67</v>
      </c>
      <c r="J13864">
        <v>87</v>
      </c>
    </row>
    <row r="13865" spans="1:18" x14ac:dyDescent="0.25">
      <c r="A13865" t="s">
        <v>271</v>
      </c>
      <c r="B13865">
        <v>2950</v>
      </c>
      <c r="D13865">
        <v>67</v>
      </c>
      <c r="E13865">
        <v>82</v>
      </c>
      <c r="F13865">
        <v>13</v>
      </c>
      <c r="H13865">
        <v>67</v>
      </c>
      <c r="I13865">
        <v>87</v>
      </c>
      <c r="J13865">
        <v>13</v>
      </c>
    </row>
    <row r="13866" spans="1:18" x14ac:dyDescent="0.25">
      <c r="A13866" t="s">
        <v>272</v>
      </c>
      <c r="B13866">
        <v>2950</v>
      </c>
      <c r="D13866">
        <v>60</v>
      </c>
      <c r="E13866">
        <v>76</v>
      </c>
      <c r="F13866">
        <v>7</v>
      </c>
      <c r="H13866">
        <v>60</v>
      </c>
      <c r="I13866">
        <v>81</v>
      </c>
      <c r="J13866">
        <v>7</v>
      </c>
    </row>
    <row r="13867" spans="1:18" x14ac:dyDescent="0.25">
      <c r="A13867" t="s">
        <v>273</v>
      </c>
      <c r="B13867">
        <v>2950</v>
      </c>
      <c r="D13867">
        <v>60</v>
      </c>
      <c r="E13867">
        <v>76</v>
      </c>
      <c r="F13867">
        <v>106</v>
      </c>
      <c r="H13867">
        <v>60</v>
      </c>
      <c r="I13867">
        <v>81</v>
      </c>
      <c r="J13867">
        <v>109</v>
      </c>
    </row>
    <row r="13868" spans="1:18" x14ac:dyDescent="0.25">
      <c r="A13868" t="s">
        <v>274</v>
      </c>
      <c r="B13868">
        <v>2950</v>
      </c>
      <c r="D13868">
        <v>6</v>
      </c>
      <c r="E13868">
        <v>60</v>
      </c>
      <c r="F13868">
        <v>75</v>
      </c>
      <c r="H13868">
        <v>6</v>
      </c>
      <c r="I13868">
        <v>60</v>
      </c>
      <c r="J13868">
        <v>80</v>
      </c>
    </row>
    <row r="13869" spans="1:18" x14ac:dyDescent="0.25">
      <c r="A13869" t="s">
        <v>275</v>
      </c>
      <c r="B13869">
        <v>2950</v>
      </c>
      <c r="D13869">
        <v>53</v>
      </c>
      <c r="E13869">
        <v>69</v>
      </c>
      <c r="F13869">
        <v>0</v>
      </c>
      <c r="H13869">
        <v>53</v>
      </c>
      <c r="I13869">
        <v>74</v>
      </c>
      <c r="J13869">
        <v>0</v>
      </c>
    </row>
    <row r="13870" spans="1:18" x14ac:dyDescent="0.25">
      <c r="A13870" t="s">
        <v>276</v>
      </c>
      <c r="B13870">
        <v>2950</v>
      </c>
      <c r="D13870">
        <v>53</v>
      </c>
      <c r="E13870">
        <v>69</v>
      </c>
      <c r="F13870">
        <v>99</v>
      </c>
      <c r="H13870">
        <v>53</v>
      </c>
      <c r="I13870">
        <v>74</v>
      </c>
      <c r="J13870">
        <v>102</v>
      </c>
    </row>
    <row r="13871" spans="1:18" x14ac:dyDescent="0.25">
      <c r="A13871" t="s">
        <v>567</v>
      </c>
      <c r="B13871">
        <v>2950</v>
      </c>
      <c r="D13871">
        <v>6.4</v>
      </c>
      <c r="E13871">
        <v>4.3</v>
      </c>
      <c r="F13871">
        <v>90.3</v>
      </c>
      <c r="H13871">
        <v>6.4</v>
      </c>
      <c r="I13871">
        <v>6.1</v>
      </c>
      <c r="J13871">
        <v>88.5</v>
      </c>
    </row>
    <row r="13872" spans="1:18" x14ac:dyDescent="0.25">
      <c r="A13872" t="s">
        <v>254</v>
      </c>
      <c r="B13872">
        <v>2975</v>
      </c>
      <c r="C13872">
        <v>111</v>
      </c>
      <c r="D13872">
        <v>112</v>
      </c>
      <c r="E13872">
        <v>211</v>
      </c>
      <c r="F13872">
        <v>212</v>
      </c>
      <c r="G13872">
        <v>121</v>
      </c>
      <c r="H13872">
        <v>122</v>
      </c>
      <c r="I13872">
        <v>221</v>
      </c>
      <c r="J13872">
        <v>222</v>
      </c>
      <c r="K13872">
        <v>311</v>
      </c>
      <c r="L13872">
        <v>312</v>
      </c>
      <c r="M13872">
        <v>411</v>
      </c>
      <c r="N13872">
        <v>412</v>
      </c>
      <c r="O13872">
        <v>321</v>
      </c>
      <c r="P13872">
        <v>322</v>
      </c>
      <c r="Q13872">
        <v>421</v>
      </c>
      <c r="R13872">
        <v>422</v>
      </c>
    </row>
    <row r="13873" spans="1:10" x14ac:dyDescent="0.25">
      <c r="A13873" t="s">
        <v>255</v>
      </c>
      <c r="B13873">
        <v>2975</v>
      </c>
      <c r="D13873">
        <v>5</v>
      </c>
      <c r="E13873">
        <v>5</v>
      </c>
      <c r="F13873">
        <v>15</v>
      </c>
      <c r="H13873">
        <v>5</v>
      </c>
      <c r="I13873">
        <v>5</v>
      </c>
      <c r="J13873">
        <v>15</v>
      </c>
    </row>
    <row r="13874" spans="1:10" x14ac:dyDescent="0.25">
      <c r="A13874" t="s">
        <v>256</v>
      </c>
      <c r="B13874">
        <v>2975</v>
      </c>
      <c r="D13874">
        <v>38.299999999999997</v>
      </c>
      <c r="E13874">
        <v>12.2</v>
      </c>
      <c r="F13874">
        <v>52.3</v>
      </c>
      <c r="H13874">
        <v>37.299999999999997</v>
      </c>
      <c r="I13874">
        <v>11.2</v>
      </c>
      <c r="J13874">
        <v>53.3</v>
      </c>
    </row>
    <row r="13875" spans="1:10" x14ac:dyDescent="0.25">
      <c r="A13875" t="s">
        <v>257</v>
      </c>
      <c r="B13875">
        <v>2975</v>
      </c>
      <c r="D13875">
        <v>2</v>
      </c>
      <c r="E13875">
        <v>2</v>
      </c>
      <c r="F13875">
        <v>2</v>
      </c>
      <c r="H13875">
        <v>2</v>
      </c>
      <c r="I13875">
        <v>2</v>
      </c>
      <c r="J13875">
        <v>2</v>
      </c>
    </row>
    <row r="13876" spans="1:10" x14ac:dyDescent="0.25">
      <c r="A13876" t="s">
        <v>258</v>
      </c>
      <c r="B13876">
        <v>2975</v>
      </c>
      <c r="D13876">
        <v>0</v>
      </c>
      <c r="E13876">
        <v>0</v>
      </c>
      <c r="F13876">
        <v>0</v>
      </c>
      <c r="H13876">
        <v>0</v>
      </c>
      <c r="I13876">
        <v>0</v>
      </c>
      <c r="J13876">
        <v>0</v>
      </c>
    </row>
    <row r="13877" spans="1:10" x14ac:dyDescent="0.25">
      <c r="A13877" t="s">
        <v>259</v>
      </c>
      <c r="B13877">
        <v>2975</v>
      </c>
      <c r="D13877">
        <v>0</v>
      </c>
      <c r="E13877">
        <v>0</v>
      </c>
      <c r="F13877">
        <v>0</v>
      </c>
      <c r="H13877">
        <v>0</v>
      </c>
      <c r="I13877">
        <v>0</v>
      </c>
      <c r="J13877">
        <v>0</v>
      </c>
    </row>
    <row r="13878" spans="1:10" x14ac:dyDescent="0.25">
      <c r="A13878" t="s">
        <v>260</v>
      </c>
      <c r="B13878">
        <v>2975</v>
      </c>
      <c r="D13878">
        <v>2</v>
      </c>
      <c r="E13878">
        <v>2</v>
      </c>
      <c r="F13878">
        <v>2</v>
      </c>
      <c r="H13878">
        <v>2</v>
      </c>
      <c r="I13878">
        <v>2</v>
      </c>
      <c r="J13878">
        <v>2</v>
      </c>
    </row>
    <row r="13879" spans="1:10" x14ac:dyDescent="0.25">
      <c r="A13879" t="s">
        <v>261</v>
      </c>
      <c r="B13879">
        <v>2975</v>
      </c>
      <c r="D13879">
        <v>3</v>
      </c>
      <c r="E13879">
        <v>3</v>
      </c>
      <c r="F13879">
        <v>4</v>
      </c>
      <c r="H13879">
        <v>3</v>
      </c>
      <c r="I13879">
        <v>3</v>
      </c>
      <c r="J13879">
        <v>4</v>
      </c>
    </row>
    <row r="13880" spans="1:10" x14ac:dyDescent="0.25">
      <c r="A13880" t="s">
        <v>262</v>
      </c>
      <c r="B13880">
        <v>2975</v>
      </c>
      <c r="D13880">
        <v>2.7</v>
      </c>
      <c r="E13880">
        <v>2.8</v>
      </c>
      <c r="F13880">
        <v>1.7</v>
      </c>
      <c r="H13880">
        <v>3.7</v>
      </c>
      <c r="I13880">
        <v>2.8</v>
      </c>
      <c r="J13880">
        <v>1.7</v>
      </c>
    </row>
    <row r="13881" spans="1:10" x14ac:dyDescent="0.25">
      <c r="A13881" t="s">
        <v>263</v>
      </c>
      <c r="B13881">
        <v>2975</v>
      </c>
      <c r="D13881">
        <v>1</v>
      </c>
      <c r="E13881">
        <v>0</v>
      </c>
      <c r="F13881">
        <v>3</v>
      </c>
      <c r="H13881">
        <v>1</v>
      </c>
      <c r="I13881">
        <v>0</v>
      </c>
      <c r="J13881">
        <v>3</v>
      </c>
    </row>
    <row r="13882" spans="1:10" x14ac:dyDescent="0.25">
      <c r="A13882" t="s">
        <v>264</v>
      </c>
      <c r="B13882">
        <v>2975</v>
      </c>
      <c r="D13882">
        <v>7</v>
      </c>
      <c r="F13882">
        <v>7</v>
      </c>
      <c r="H13882">
        <v>7</v>
      </c>
      <c r="J13882">
        <v>7</v>
      </c>
    </row>
    <row r="13883" spans="1:10" x14ac:dyDescent="0.25">
      <c r="A13883" t="s">
        <v>265</v>
      </c>
      <c r="B13883">
        <v>2975</v>
      </c>
      <c r="D13883">
        <v>29</v>
      </c>
      <c r="F13883">
        <v>14</v>
      </c>
      <c r="H13883">
        <v>28</v>
      </c>
      <c r="J13883">
        <v>18</v>
      </c>
    </row>
    <row r="13884" spans="1:10" x14ac:dyDescent="0.25">
      <c r="A13884" t="s">
        <v>266</v>
      </c>
      <c r="B13884">
        <v>2975</v>
      </c>
      <c r="D13884">
        <v>0</v>
      </c>
      <c r="F13884">
        <v>0</v>
      </c>
      <c r="H13884">
        <v>0</v>
      </c>
      <c r="J13884">
        <v>0</v>
      </c>
    </row>
    <row r="13885" spans="1:10" x14ac:dyDescent="0.25">
      <c r="A13885" t="s">
        <v>267</v>
      </c>
      <c r="B13885">
        <v>2975</v>
      </c>
      <c r="D13885">
        <v>42</v>
      </c>
      <c r="E13885">
        <v>15.5</v>
      </c>
      <c r="F13885">
        <v>26.7</v>
      </c>
      <c r="H13885">
        <v>41.7</v>
      </c>
      <c r="I13885">
        <v>15.5</v>
      </c>
      <c r="J13885">
        <v>30.7</v>
      </c>
    </row>
    <row r="13886" spans="1:10" x14ac:dyDescent="0.25">
      <c r="A13886" t="s">
        <v>268</v>
      </c>
      <c r="B13886">
        <v>2975</v>
      </c>
      <c r="D13886">
        <v>1</v>
      </c>
      <c r="E13886">
        <v>0</v>
      </c>
      <c r="F13886">
        <v>1</v>
      </c>
      <c r="H13886">
        <v>1</v>
      </c>
      <c r="I13886">
        <v>0</v>
      </c>
      <c r="J13886">
        <v>1</v>
      </c>
    </row>
    <row r="13887" spans="1:10" x14ac:dyDescent="0.25">
      <c r="A13887" t="s">
        <v>269</v>
      </c>
      <c r="B13887">
        <v>2975</v>
      </c>
      <c r="D13887">
        <v>1</v>
      </c>
      <c r="E13887">
        <v>1</v>
      </c>
      <c r="F13887">
        <v>1</v>
      </c>
      <c r="H13887">
        <v>1</v>
      </c>
      <c r="I13887">
        <v>1</v>
      </c>
      <c r="J13887">
        <v>1</v>
      </c>
    </row>
    <row r="13888" spans="1:10" x14ac:dyDescent="0.25">
      <c r="A13888" t="s">
        <v>270</v>
      </c>
      <c r="B13888">
        <v>2975</v>
      </c>
      <c r="D13888">
        <v>5.7</v>
      </c>
      <c r="E13888">
        <v>49.7</v>
      </c>
      <c r="F13888">
        <v>67.7</v>
      </c>
      <c r="H13888">
        <v>5.7</v>
      </c>
      <c r="I13888">
        <v>49.7</v>
      </c>
      <c r="J13888">
        <v>66.7</v>
      </c>
    </row>
    <row r="13889" spans="1:10" x14ac:dyDescent="0.25">
      <c r="A13889" t="s">
        <v>271</v>
      </c>
      <c r="B13889">
        <v>2975</v>
      </c>
      <c r="D13889">
        <v>49.7</v>
      </c>
      <c r="E13889">
        <v>67.7</v>
      </c>
      <c r="F13889">
        <v>5.7</v>
      </c>
      <c r="H13889">
        <v>49.7</v>
      </c>
      <c r="I13889">
        <v>66.7</v>
      </c>
      <c r="J13889">
        <v>5.7</v>
      </c>
    </row>
    <row r="13890" spans="1:10" x14ac:dyDescent="0.25">
      <c r="A13890" t="s">
        <v>272</v>
      </c>
      <c r="B13890">
        <v>2975</v>
      </c>
      <c r="D13890">
        <v>44</v>
      </c>
      <c r="E13890">
        <v>61.9</v>
      </c>
      <c r="F13890">
        <v>0</v>
      </c>
      <c r="H13890">
        <v>43</v>
      </c>
      <c r="I13890">
        <v>60.9</v>
      </c>
      <c r="J13890">
        <v>0</v>
      </c>
    </row>
    <row r="13891" spans="1:10" x14ac:dyDescent="0.25">
      <c r="A13891" t="s">
        <v>273</v>
      </c>
      <c r="B13891">
        <v>2975</v>
      </c>
      <c r="D13891">
        <v>44</v>
      </c>
      <c r="E13891">
        <v>61.9</v>
      </c>
      <c r="F13891">
        <v>106</v>
      </c>
      <c r="H13891">
        <v>43</v>
      </c>
      <c r="I13891">
        <v>60.9</v>
      </c>
      <c r="J13891">
        <v>102</v>
      </c>
    </row>
    <row r="13892" spans="1:10" x14ac:dyDescent="0.25">
      <c r="A13892" t="s">
        <v>274</v>
      </c>
      <c r="B13892">
        <v>2975</v>
      </c>
      <c r="D13892">
        <v>5.7</v>
      </c>
      <c r="E13892">
        <v>49.7</v>
      </c>
      <c r="F13892">
        <v>67.7</v>
      </c>
      <c r="H13892">
        <v>5.7</v>
      </c>
      <c r="I13892">
        <v>49.7</v>
      </c>
      <c r="J13892">
        <v>66.7</v>
      </c>
    </row>
    <row r="13893" spans="1:10" x14ac:dyDescent="0.25">
      <c r="A13893" t="s">
        <v>275</v>
      </c>
      <c r="B13893">
        <v>2975</v>
      </c>
      <c r="D13893">
        <v>44</v>
      </c>
      <c r="E13893">
        <v>61.9</v>
      </c>
      <c r="F13893">
        <v>0</v>
      </c>
      <c r="H13893">
        <v>43</v>
      </c>
      <c r="I13893">
        <v>60.9</v>
      </c>
      <c r="J13893">
        <v>0</v>
      </c>
    </row>
    <row r="13894" spans="1:10" x14ac:dyDescent="0.25">
      <c r="A13894" t="s">
        <v>276</v>
      </c>
      <c r="B13894">
        <v>2975</v>
      </c>
      <c r="D13894">
        <v>44</v>
      </c>
      <c r="E13894">
        <v>61.9</v>
      </c>
      <c r="F13894">
        <v>106</v>
      </c>
      <c r="H13894">
        <v>43</v>
      </c>
      <c r="I13894">
        <v>60.9</v>
      </c>
      <c r="J13894">
        <v>102</v>
      </c>
    </row>
    <row r="13895" spans="1:10" x14ac:dyDescent="0.25">
      <c r="A13895" t="s">
        <v>567</v>
      </c>
      <c r="B13895">
        <v>2975</v>
      </c>
      <c r="D13895">
        <v>12.4</v>
      </c>
      <c r="E13895">
        <v>4</v>
      </c>
      <c r="F13895">
        <v>86.4</v>
      </c>
      <c r="H13895">
        <v>11.4</v>
      </c>
      <c r="I13895">
        <v>4</v>
      </c>
      <c r="J13895">
        <v>86.4</v>
      </c>
    </row>
    <row r="13896" spans="1:10" x14ac:dyDescent="0.25">
      <c r="A13896" t="s">
        <v>254</v>
      </c>
      <c r="B13896">
        <v>3000</v>
      </c>
      <c r="C13896">
        <v>111</v>
      </c>
      <c r="D13896">
        <v>212</v>
      </c>
      <c r="E13896">
        <v>112</v>
      </c>
      <c r="F13896">
        <v>211</v>
      </c>
      <c r="G13896">
        <v>221</v>
      </c>
      <c r="H13896">
        <v>122</v>
      </c>
      <c r="I13896">
        <v>222</v>
      </c>
      <c r="J13896">
        <v>121</v>
      </c>
    </row>
    <row r="13897" spans="1:10" x14ac:dyDescent="0.25">
      <c r="A13897" t="s">
        <v>255</v>
      </c>
      <c r="B13897">
        <v>3000</v>
      </c>
      <c r="D13897">
        <v>2.1</v>
      </c>
      <c r="E13897">
        <v>2.1</v>
      </c>
      <c r="F13897">
        <v>1</v>
      </c>
      <c r="H13897">
        <v>2.1</v>
      </c>
      <c r="I13897">
        <v>2.1</v>
      </c>
      <c r="J13897">
        <v>10</v>
      </c>
    </row>
    <row r="13898" spans="1:10" x14ac:dyDescent="0.25">
      <c r="A13898" t="s">
        <v>256</v>
      </c>
      <c r="B13898">
        <v>3000</v>
      </c>
      <c r="D13898">
        <v>26.9</v>
      </c>
      <c r="E13898">
        <v>54.9</v>
      </c>
      <c r="F13898">
        <v>22.9</v>
      </c>
      <c r="H13898">
        <v>22.9</v>
      </c>
      <c r="I13898">
        <v>54.9</v>
      </c>
      <c r="J13898">
        <v>26</v>
      </c>
    </row>
    <row r="13899" spans="1:10" x14ac:dyDescent="0.25">
      <c r="A13899" t="s">
        <v>257</v>
      </c>
      <c r="B13899">
        <v>3000</v>
      </c>
      <c r="D13899">
        <v>2</v>
      </c>
      <c r="E13899">
        <v>2</v>
      </c>
      <c r="F13899">
        <v>2</v>
      </c>
      <c r="H13899">
        <v>2</v>
      </c>
      <c r="I13899">
        <v>2</v>
      </c>
      <c r="J13899">
        <v>2</v>
      </c>
    </row>
    <row r="13900" spans="1:10" x14ac:dyDescent="0.25">
      <c r="A13900" t="s">
        <v>258</v>
      </c>
      <c r="B13900">
        <v>3000</v>
      </c>
      <c r="D13900">
        <v>0</v>
      </c>
      <c r="E13900">
        <v>0</v>
      </c>
      <c r="F13900">
        <v>0</v>
      </c>
      <c r="H13900">
        <v>0</v>
      </c>
      <c r="I13900">
        <v>0</v>
      </c>
      <c r="J13900">
        <v>0</v>
      </c>
    </row>
    <row r="13901" spans="1:10" x14ac:dyDescent="0.25">
      <c r="A13901" t="s">
        <v>259</v>
      </c>
      <c r="B13901">
        <v>3000</v>
      </c>
      <c r="D13901">
        <v>0</v>
      </c>
      <c r="E13901">
        <v>0</v>
      </c>
      <c r="F13901">
        <v>0</v>
      </c>
      <c r="H13901">
        <v>0</v>
      </c>
      <c r="I13901">
        <v>0</v>
      </c>
      <c r="J13901">
        <v>0</v>
      </c>
    </row>
    <row r="13902" spans="1:10" x14ac:dyDescent="0.25">
      <c r="A13902" t="s">
        <v>260</v>
      </c>
      <c r="B13902">
        <v>3000</v>
      </c>
      <c r="D13902">
        <v>2</v>
      </c>
      <c r="E13902">
        <v>2</v>
      </c>
      <c r="F13902">
        <v>2</v>
      </c>
      <c r="H13902">
        <v>2</v>
      </c>
      <c r="I13902">
        <v>2</v>
      </c>
      <c r="J13902">
        <v>2</v>
      </c>
    </row>
    <row r="13903" spans="1:10" x14ac:dyDescent="0.25">
      <c r="A13903" t="s">
        <v>261</v>
      </c>
      <c r="B13903">
        <v>3000</v>
      </c>
      <c r="D13903">
        <v>3.9</v>
      </c>
      <c r="E13903">
        <v>3.9</v>
      </c>
      <c r="F13903">
        <v>3.9</v>
      </c>
      <c r="H13903">
        <v>3.9</v>
      </c>
      <c r="I13903">
        <v>3.9</v>
      </c>
      <c r="J13903">
        <v>4.3</v>
      </c>
    </row>
    <row r="13904" spans="1:10" x14ac:dyDescent="0.25">
      <c r="A13904" t="s">
        <v>262</v>
      </c>
      <c r="B13904">
        <v>3000</v>
      </c>
      <c r="D13904">
        <v>1.2</v>
      </c>
      <c r="E13904">
        <v>1.2</v>
      </c>
      <c r="F13904">
        <v>1.2</v>
      </c>
      <c r="H13904">
        <v>1.2</v>
      </c>
      <c r="I13904">
        <v>1.2</v>
      </c>
      <c r="J13904">
        <v>1.7</v>
      </c>
    </row>
    <row r="13905" spans="1:18" x14ac:dyDescent="0.25">
      <c r="A13905" t="s">
        <v>263</v>
      </c>
      <c r="B13905">
        <v>3000</v>
      </c>
      <c r="D13905">
        <v>3</v>
      </c>
      <c r="E13905">
        <v>3</v>
      </c>
      <c r="F13905">
        <v>0</v>
      </c>
      <c r="H13905">
        <v>3</v>
      </c>
      <c r="I13905">
        <v>0</v>
      </c>
      <c r="J13905">
        <v>3</v>
      </c>
    </row>
    <row r="13906" spans="1:18" x14ac:dyDescent="0.25">
      <c r="A13906" t="s">
        <v>264</v>
      </c>
      <c r="B13906">
        <v>3000</v>
      </c>
      <c r="I13906">
        <v>7</v>
      </c>
      <c r="J13906">
        <v>7</v>
      </c>
    </row>
    <row r="13907" spans="1:18" x14ac:dyDescent="0.25">
      <c r="A13907" t="s">
        <v>265</v>
      </c>
      <c r="B13907">
        <v>3000</v>
      </c>
      <c r="I13907">
        <v>17</v>
      </c>
      <c r="J13907">
        <v>17</v>
      </c>
    </row>
    <row r="13908" spans="1:18" x14ac:dyDescent="0.25">
      <c r="A13908" t="s">
        <v>266</v>
      </c>
      <c r="B13908">
        <v>3000</v>
      </c>
      <c r="I13908">
        <v>0</v>
      </c>
      <c r="J13908">
        <v>0</v>
      </c>
    </row>
    <row r="13909" spans="1:18" x14ac:dyDescent="0.25">
      <c r="A13909" t="s">
        <v>267</v>
      </c>
      <c r="B13909">
        <v>3000</v>
      </c>
      <c r="D13909">
        <v>8.1</v>
      </c>
      <c r="E13909">
        <v>8.1</v>
      </c>
      <c r="F13909">
        <v>7</v>
      </c>
      <c r="H13909">
        <v>8.1</v>
      </c>
      <c r="I13909">
        <v>29.1</v>
      </c>
      <c r="J13909">
        <v>30</v>
      </c>
    </row>
    <row r="13910" spans="1:18" x14ac:dyDescent="0.25">
      <c r="A13910" t="s">
        <v>268</v>
      </c>
      <c r="B13910">
        <v>3000</v>
      </c>
      <c r="D13910">
        <v>1</v>
      </c>
      <c r="E13910">
        <v>1</v>
      </c>
      <c r="F13910">
        <v>1</v>
      </c>
      <c r="H13910">
        <v>1</v>
      </c>
      <c r="I13910">
        <v>1</v>
      </c>
      <c r="J13910">
        <v>1</v>
      </c>
    </row>
    <row r="13911" spans="1:18" x14ac:dyDescent="0.25">
      <c r="A13911" t="s">
        <v>269</v>
      </c>
      <c r="B13911">
        <v>3000</v>
      </c>
      <c r="D13911">
        <v>1</v>
      </c>
      <c r="E13911">
        <v>1</v>
      </c>
      <c r="F13911">
        <v>1</v>
      </c>
      <c r="H13911">
        <v>1</v>
      </c>
      <c r="I13911">
        <v>1</v>
      </c>
      <c r="J13911">
        <v>1</v>
      </c>
    </row>
    <row r="13912" spans="1:18" x14ac:dyDescent="0.25">
      <c r="A13912" t="s">
        <v>270</v>
      </c>
      <c r="B13912">
        <v>3000</v>
      </c>
      <c r="D13912">
        <v>3</v>
      </c>
      <c r="E13912">
        <v>35</v>
      </c>
      <c r="F13912">
        <v>95</v>
      </c>
      <c r="H13912">
        <v>67</v>
      </c>
      <c r="I13912">
        <v>95</v>
      </c>
      <c r="J13912">
        <v>35</v>
      </c>
    </row>
    <row r="13913" spans="1:18" x14ac:dyDescent="0.25">
      <c r="A13913" t="s">
        <v>271</v>
      </c>
      <c r="B13913">
        <v>3000</v>
      </c>
      <c r="D13913">
        <v>35</v>
      </c>
      <c r="E13913">
        <v>95</v>
      </c>
      <c r="F13913">
        <v>3</v>
      </c>
      <c r="H13913">
        <v>95</v>
      </c>
      <c r="I13913">
        <v>35</v>
      </c>
      <c r="J13913">
        <v>67</v>
      </c>
    </row>
    <row r="13914" spans="1:18" x14ac:dyDescent="0.25">
      <c r="A13914" t="s">
        <v>272</v>
      </c>
      <c r="B13914">
        <v>3000</v>
      </c>
      <c r="D13914">
        <v>29.9</v>
      </c>
      <c r="E13914">
        <v>89.9</v>
      </c>
      <c r="F13914">
        <v>117.9</v>
      </c>
      <c r="H13914">
        <v>89.9</v>
      </c>
      <c r="I13914">
        <v>29.9</v>
      </c>
      <c r="J13914">
        <v>61</v>
      </c>
    </row>
    <row r="13915" spans="1:18" x14ac:dyDescent="0.25">
      <c r="A13915" t="s">
        <v>273</v>
      </c>
      <c r="B13915">
        <v>3000</v>
      </c>
      <c r="D13915">
        <v>29.9</v>
      </c>
      <c r="E13915">
        <v>89.9</v>
      </c>
      <c r="F13915">
        <v>117.9</v>
      </c>
      <c r="H13915">
        <v>89.9</v>
      </c>
      <c r="I13915">
        <v>29.9</v>
      </c>
      <c r="J13915">
        <v>44</v>
      </c>
    </row>
    <row r="13916" spans="1:18" x14ac:dyDescent="0.25">
      <c r="A13916" t="s">
        <v>274</v>
      </c>
      <c r="B13916">
        <v>3000</v>
      </c>
      <c r="D13916">
        <v>88</v>
      </c>
      <c r="E13916">
        <v>0</v>
      </c>
      <c r="F13916">
        <v>60</v>
      </c>
      <c r="H13916">
        <v>32</v>
      </c>
      <c r="I13916">
        <v>60</v>
      </c>
      <c r="J13916">
        <v>0</v>
      </c>
    </row>
    <row r="13917" spans="1:18" x14ac:dyDescent="0.25">
      <c r="A13917" t="s">
        <v>275</v>
      </c>
      <c r="B13917">
        <v>3000</v>
      </c>
      <c r="D13917">
        <v>114.9</v>
      </c>
      <c r="E13917">
        <v>54.9</v>
      </c>
      <c r="F13917">
        <v>82.9</v>
      </c>
      <c r="H13917">
        <v>54.9</v>
      </c>
      <c r="I13917">
        <v>114.9</v>
      </c>
      <c r="J13917">
        <v>26</v>
      </c>
    </row>
    <row r="13918" spans="1:18" x14ac:dyDescent="0.25">
      <c r="A13918" t="s">
        <v>276</v>
      </c>
      <c r="B13918">
        <v>3000</v>
      </c>
      <c r="D13918">
        <v>114.9</v>
      </c>
      <c r="E13918">
        <v>54.9</v>
      </c>
      <c r="F13918">
        <v>82.9</v>
      </c>
      <c r="H13918">
        <v>54.9</v>
      </c>
      <c r="I13918">
        <v>114.9</v>
      </c>
      <c r="J13918">
        <v>9</v>
      </c>
    </row>
    <row r="13919" spans="1:18" x14ac:dyDescent="0.25">
      <c r="A13919" t="s">
        <v>567</v>
      </c>
      <c r="B13919">
        <v>3000</v>
      </c>
      <c r="D13919">
        <v>27.9</v>
      </c>
      <c r="E13919">
        <v>54.9</v>
      </c>
      <c r="F13919">
        <v>21.9</v>
      </c>
      <c r="H13919">
        <v>22.9</v>
      </c>
      <c r="I13919">
        <v>54.9</v>
      </c>
      <c r="J13919">
        <v>26</v>
      </c>
    </row>
    <row r="13920" spans="1:18" x14ac:dyDescent="0.25">
      <c r="A13920" t="s">
        <v>254</v>
      </c>
      <c r="B13920">
        <v>3025</v>
      </c>
      <c r="C13920">
        <v>111</v>
      </c>
      <c r="D13920">
        <v>112</v>
      </c>
      <c r="E13920">
        <v>211</v>
      </c>
      <c r="F13920">
        <v>212</v>
      </c>
      <c r="G13920">
        <v>121</v>
      </c>
      <c r="H13920">
        <v>122</v>
      </c>
      <c r="I13920">
        <v>221</v>
      </c>
      <c r="J13920">
        <v>222</v>
      </c>
      <c r="K13920">
        <v>311</v>
      </c>
      <c r="L13920">
        <v>312</v>
      </c>
      <c r="M13920">
        <v>411</v>
      </c>
      <c r="N13920">
        <v>412</v>
      </c>
      <c r="O13920">
        <v>321</v>
      </c>
      <c r="P13920">
        <v>322</v>
      </c>
      <c r="Q13920">
        <v>421</v>
      </c>
      <c r="R13920">
        <v>422</v>
      </c>
    </row>
    <row r="13921" spans="1:10" x14ac:dyDescent="0.25">
      <c r="A13921" t="s">
        <v>255</v>
      </c>
      <c r="B13921">
        <v>3025</v>
      </c>
      <c r="D13921">
        <v>7</v>
      </c>
      <c r="E13921">
        <v>5</v>
      </c>
      <c r="F13921">
        <v>15</v>
      </c>
      <c r="H13921">
        <v>7</v>
      </c>
      <c r="I13921">
        <v>5</v>
      </c>
      <c r="J13921">
        <v>15</v>
      </c>
    </row>
    <row r="13922" spans="1:10" x14ac:dyDescent="0.25">
      <c r="A13922" t="s">
        <v>256</v>
      </c>
      <c r="B13922">
        <v>3025</v>
      </c>
      <c r="D13922">
        <v>29.7</v>
      </c>
      <c r="E13922">
        <v>8.6</v>
      </c>
      <c r="F13922">
        <v>79.599999999999994</v>
      </c>
      <c r="H13922">
        <v>29.7</v>
      </c>
      <c r="I13922">
        <v>17.600000000000001</v>
      </c>
      <c r="J13922">
        <v>70.599999999999994</v>
      </c>
    </row>
    <row r="13923" spans="1:10" x14ac:dyDescent="0.25">
      <c r="A13923" t="s">
        <v>257</v>
      </c>
      <c r="B13923">
        <v>3025</v>
      </c>
      <c r="D13923">
        <v>2</v>
      </c>
      <c r="E13923">
        <v>2</v>
      </c>
      <c r="F13923">
        <v>2</v>
      </c>
      <c r="H13923">
        <v>2</v>
      </c>
      <c r="I13923">
        <v>2</v>
      </c>
      <c r="J13923">
        <v>2</v>
      </c>
    </row>
    <row r="13924" spans="1:10" x14ac:dyDescent="0.25">
      <c r="A13924" t="s">
        <v>258</v>
      </c>
      <c r="B13924">
        <v>3025</v>
      </c>
      <c r="D13924">
        <v>0</v>
      </c>
      <c r="E13924">
        <v>0</v>
      </c>
      <c r="F13924">
        <v>0</v>
      </c>
      <c r="H13924">
        <v>0</v>
      </c>
      <c r="I13924">
        <v>0</v>
      </c>
      <c r="J13924">
        <v>0</v>
      </c>
    </row>
    <row r="13925" spans="1:10" x14ac:dyDescent="0.25">
      <c r="A13925" t="s">
        <v>259</v>
      </c>
      <c r="B13925">
        <v>3025</v>
      </c>
      <c r="D13925">
        <v>0</v>
      </c>
      <c r="E13925">
        <v>0</v>
      </c>
      <c r="F13925">
        <v>0</v>
      </c>
      <c r="H13925">
        <v>0</v>
      </c>
      <c r="I13925">
        <v>0</v>
      </c>
      <c r="J13925">
        <v>0</v>
      </c>
    </row>
    <row r="13926" spans="1:10" x14ac:dyDescent="0.25">
      <c r="A13926" t="s">
        <v>260</v>
      </c>
      <c r="B13926">
        <v>3025</v>
      </c>
      <c r="D13926">
        <v>2</v>
      </c>
      <c r="E13926">
        <v>2</v>
      </c>
      <c r="F13926">
        <v>2</v>
      </c>
      <c r="H13926">
        <v>2</v>
      </c>
      <c r="I13926">
        <v>2</v>
      </c>
      <c r="J13926">
        <v>2</v>
      </c>
    </row>
    <row r="13927" spans="1:10" x14ac:dyDescent="0.25">
      <c r="A13927" t="s">
        <v>261</v>
      </c>
      <c r="B13927">
        <v>3025</v>
      </c>
      <c r="D13927">
        <v>3</v>
      </c>
      <c r="E13927">
        <v>3</v>
      </c>
      <c r="F13927">
        <v>4</v>
      </c>
      <c r="H13927">
        <v>3</v>
      </c>
      <c r="I13927">
        <v>3</v>
      </c>
      <c r="J13927">
        <v>4</v>
      </c>
    </row>
    <row r="13928" spans="1:10" x14ac:dyDescent="0.25">
      <c r="A13928" t="s">
        <v>262</v>
      </c>
      <c r="B13928">
        <v>3025</v>
      </c>
      <c r="D13928">
        <v>3.3</v>
      </c>
      <c r="E13928">
        <v>2.4</v>
      </c>
      <c r="F13928">
        <v>1.4</v>
      </c>
      <c r="H13928">
        <v>3.3</v>
      </c>
      <c r="I13928">
        <v>2.4</v>
      </c>
      <c r="J13928">
        <v>1.4</v>
      </c>
    </row>
    <row r="13929" spans="1:10" x14ac:dyDescent="0.25">
      <c r="A13929" t="s">
        <v>263</v>
      </c>
      <c r="B13929">
        <v>3025</v>
      </c>
      <c r="D13929">
        <v>0</v>
      </c>
      <c r="E13929">
        <v>0</v>
      </c>
      <c r="F13929">
        <v>3</v>
      </c>
      <c r="H13929">
        <v>0</v>
      </c>
      <c r="I13929">
        <v>0</v>
      </c>
      <c r="J13929">
        <v>3</v>
      </c>
    </row>
    <row r="13930" spans="1:10" x14ac:dyDescent="0.25">
      <c r="A13930" t="s">
        <v>264</v>
      </c>
      <c r="B13930">
        <v>3025</v>
      </c>
      <c r="D13930">
        <v>7</v>
      </c>
      <c r="F13930">
        <v>7</v>
      </c>
      <c r="H13930">
        <v>7</v>
      </c>
      <c r="J13930">
        <v>7</v>
      </c>
    </row>
    <row r="13931" spans="1:10" x14ac:dyDescent="0.25">
      <c r="A13931" t="s">
        <v>265</v>
      </c>
      <c r="B13931">
        <v>3025</v>
      </c>
      <c r="D13931">
        <v>22</v>
      </c>
      <c r="F13931">
        <v>9</v>
      </c>
      <c r="H13931">
        <v>21</v>
      </c>
      <c r="J13931">
        <v>11</v>
      </c>
    </row>
    <row r="13932" spans="1:10" x14ac:dyDescent="0.25">
      <c r="A13932" t="s">
        <v>266</v>
      </c>
      <c r="B13932">
        <v>3025</v>
      </c>
      <c r="D13932">
        <v>0</v>
      </c>
      <c r="F13932">
        <v>0</v>
      </c>
      <c r="H13932">
        <v>0</v>
      </c>
      <c r="J13932">
        <v>0</v>
      </c>
    </row>
    <row r="13933" spans="1:10" x14ac:dyDescent="0.25">
      <c r="A13933" t="s">
        <v>267</v>
      </c>
      <c r="B13933">
        <v>3025</v>
      </c>
      <c r="D13933">
        <v>35.299999999999997</v>
      </c>
      <c r="E13933">
        <v>12</v>
      </c>
      <c r="F13933">
        <v>26</v>
      </c>
      <c r="H13933">
        <v>34.299999999999997</v>
      </c>
      <c r="I13933">
        <v>12</v>
      </c>
      <c r="J13933">
        <v>26</v>
      </c>
    </row>
    <row r="13934" spans="1:10" x14ac:dyDescent="0.25">
      <c r="A13934" t="s">
        <v>268</v>
      </c>
      <c r="B13934">
        <v>3025</v>
      </c>
      <c r="D13934">
        <v>1</v>
      </c>
      <c r="E13934">
        <v>0</v>
      </c>
      <c r="F13934">
        <v>1</v>
      </c>
      <c r="H13934">
        <v>1</v>
      </c>
      <c r="I13934">
        <v>0</v>
      </c>
      <c r="J13934">
        <v>1</v>
      </c>
    </row>
    <row r="13935" spans="1:10" x14ac:dyDescent="0.25">
      <c r="A13935" t="s">
        <v>269</v>
      </c>
      <c r="B13935">
        <v>3025</v>
      </c>
      <c r="D13935">
        <v>1</v>
      </c>
      <c r="E13935">
        <v>1</v>
      </c>
      <c r="F13935">
        <v>1</v>
      </c>
      <c r="H13935">
        <v>1</v>
      </c>
      <c r="I13935">
        <v>1</v>
      </c>
      <c r="J13935">
        <v>1</v>
      </c>
    </row>
    <row r="13936" spans="1:10" x14ac:dyDescent="0.25">
      <c r="A13936" t="s">
        <v>270</v>
      </c>
      <c r="B13936">
        <v>3025</v>
      </c>
      <c r="D13936">
        <v>127.4</v>
      </c>
      <c r="E13936">
        <v>28.4</v>
      </c>
      <c r="F13936">
        <v>42.4</v>
      </c>
      <c r="H13936">
        <v>127.4</v>
      </c>
      <c r="I13936">
        <v>28.4</v>
      </c>
      <c r="J13936">
        <v>51.4</v>
      </c>
    </row>
    <row r="13937" spans="1:18" x14ac:dyDescent="0.25">
      <c r="A13937" t="s">
        <v>271</v>
      </c>
      <c r="B13937">
        <v>3025</v>
      </c>
      <c r="D13937">
        <v>28.4</v>
      </c>
      <c r="E13937">
        <v>42.4</v>
      </c>
      <c r="F13937">
        <v>127.4</v>
      </c>
      <c r="H13937">
        <v>28.4</v>
      </c>
      <c r="I13937">
        <v>51.4</v>
      </c>
      <c r="J13937">
        <v>127.4</v>
      </c>
    </row>
    <row r="13938" spans="1:18" x14ac:dyDescent="0.25">
      <c r="A13938" t="s">
        <v>272</v>
      </c>
      <c r="B13938">
        <v>3025</v>
      </c>
      <c r="D13938">
        <v>22.1</v>
      </c>
      <c r="E13938">
        <v>37</v>
      </c>
      <c r="F13938">
        <v>122</v>
      </c>
      <c r="H13938">
        <v>22.1</v>
      </c>
      <c r="I13938">
        <v>46</v>
      </c>
      <c r="J13938">
        <v>122</v>
      </c>
    </row>
    <row r="13939" spans="1:18" x14ac:dyDescent="0.25">
      <c r="A13939" t="s">
        <v>273</v>
      </c>
      <c r="B13939">
        <v>3025</v>
      </c>
      <c r="D13939">
        <v>22.1</v>
      </c>
      <c r="E13939">
        <v>37</v>
      </c>
      <c r="F13939">
        <v>113</v>
      </c>
      <c r="H13939">
        <v>22.1</v>
      </c>
      <c r="I13939">
        <v>46</v>
      </c>
      <c r="J13939">
        <v>111</v>
      </c>
    </row>
    <row r="13940" spans="1:18" x14ac:dyDescent="0.25">
      <c r="A13940" t="s">
        <v>274</v>
      </c>
      <c r="B13940">
        <v>3025</v>
      </c>
      <c r="D13940">
        <v>5.4</v>
      </c>
      <c r="E13940">
        <v>41.4</v>
      </c>
      <c r="F13940">
        <v>55.4</v>
      </c>
      <c r="H13940">
        <v>5.4</v>
      </c>
      <c r="I13940">
        <v>41.4</v>
      </c>
      <c r="J13940">
        <v>64.400000000000006</v>
      </c>
    </row>
    <row r="13941" spans="1:18" x14ac:dyDescent="0.25">
      <c r="A13941" t="s">
        <v>275</v>
      </c>
      <c r="B13941">
        <v>3025</v>
      </c>
      <c r="D13941">
        <v>35.1</v>
      </c>
      <c r="E13941">
        <v>50</v>
      </c>
      <c r="F13941">
        <v>0</v>
      </c>
      <c r="H13941">
        <v>35.1</v>
      </c>
      <c r="I13941">
        <v>59</v>
      </c>
      <c r="J13941">
        <v>0</v>
      </c>
    </row>
    <row r="13942" spans="1:18" x14ac:dyDescent="0.25">
      <c r="A13942" t="s">
        <v>276</v>
      </c>
      <c r="B13942">
        <v>3025</v>
      </c>
      <c r="D13942">
        <v>35.1</v>
      </c>
      <c r="E13942">
        <v>50</v>
      </c>
      <c r="F13942">
        <v>126</v>
      </c>
      <c r="H13942">
        <v>35.1</v>
      </c>
      <c r="I13942">
        <v>59</v>
      </c>
      <c r="J13942">
        <v>124</v>
      </c>
    </row>
    <row r="13943" spans="1:18" x14ac:dyDescent="0.25">
      <c r="A13943" t="s">
        <v>567</v>
      </c>
      <c r="B13943">
        <v>3025</v>
      </c>
      <c r="D13943">
        <v>12.6</v>
      </c>
      <c r="E13943">
        <v>4.0999999999999996</v>
      </c>
      <c r="F13943">
        <v>101.2</v>
      </c>
      <c r="H13943">
        <v>12.6</v>
      </c>
      <c r="I13943">
        <v>5.3</v>
      </c>
      <c r="J13943">
        <v>100</v>
      </c>
    </row>
    <row r="13944" spans="1:18" x14ac:dyDescent="0.25">
      <c r="A13944" t="s">
        <v>254</v>
      </c>
      <c r="B13944">
        <v>3050</v>
      </c>
      <c r="C13944">
        <v>111</v>
      </c>
      <c r="D13944">
        <v>112</v>
      </c>
      <c r="E13944">
        <v>211</v>
      </c>
      <c r="F13944">
        <v>212</v>
      </c>
      <c r="G13944">
        <v>121</v>
      </c>
      <c r="H13944">
        <v>122</v>
      </c>
      <c r="I13944">
        <v>221</v>
      </c>
      <c r="J13944">
        <v>222</v>
      </c>
      <c r="K13944">
        <v>311</v>
      </c>
      <c r="L13944">
        <v>312</v>
      </c>
      <c r="M13944">
        <v>411</v>
      </c>
      <c r="N13944">
        <v>412</v>
      </c>
      <c r="O13944">
        <v>321</v>
      </c>
      <c r="P13944">
        <v>322</v>
      </c>
      <c r="Q13944">
        <v>421</v>
      </c>
      <c r="R13944">
        <v>422</v>
      </c>
    </row>
    <row r="13945" spans="1:18" x14ac:dyDescent="0.25">
      <c r="A13945" t="s">
        <v>255</v>
      </c>
      <c r="B13945">
        <v>3050</v>
      </c>
      <c r="D13945">
        <v>5</v>
      </c>
      <c r="E13945">
        <v>5</v>
      </c>
      <c r="F13945">
        <v>15</v>
      </c>
      <c r="H13945">
        <v>5</v>
      </c>
      <c r="I13945">
        <v>5</v>
      </c>
      <c r="J13945">
        <v>15</v>
      </c>
    </row>
    <row r="13946" spans="1:18" x14ac:dyDescent="0.25">
      <c r="A13946" t="s">
        <v>256</v>
      </c>
      <c r="B13946">
        <v>3050</v>
      </c>
      <c r="D13946">
        <v>29</v>
      </c>
      <c r="E13946">
        <v>12.6</v>
      </c>
      <c r="F13946">
        <v>76.400000000000006</v>
      </c>
      <c r="H13946">
        <v>29</v>
      </c>
      <c r="I13946">
        <v>12.8</v>
      </c>
      <c r="J13946">
        <v>76.400000000000006</v>
      </c>
    </row>
    <row r="13947" spans="1:18" x14ac:dyDescent="0.25">
      <c r="A13947" t="s">
        <v>257</v>
      </c>
      <c r="B13947">
        <v>3050</v>
      </c>
      <c r="D13947">
        <v>2</v>
      </c>
      <c r="E13947">
        <v>2</v>
      </c>
      <c r="F13947">
        <v>2</v>
      </c>
      <c r="H13947">
        <v>2</v>
      </c>
      <c r="I13947">
        <v>2</v>
      </c>
      <c r="J13947">
        <v>2</v>
      </c>
    </row>
    <row r="13948" spans="1:18" x14ac:dyDescent="0.25">
      <c r="A13948" t="s">
        <v>258</v>
      </c>
      <c r="B13948">
        <v>3050</v>
      </c>
      <c r="D13948">
        <v>0</v>
      </c>
      <c r="E13948">
        <v>0</v>
      </c>
      <c r="F13948">
        <v>0</v>
      </c>
      <c r="H13948">
        <v>0</v>
      </c>
      <c r="I13948">
        <v>0</v>
      </c>
      <c r="J13948">
        <v>0</v>
      </c>
    </row>
    <row r="13949" spans="1:18" x14ac:dyDescent="0.25">
      <c r="A13949" t="s">
        <v>259</v>
      </c>
      <c r="B13949">
        <v>3050</v>
      </c>
      <c r="D13949">
        <v>0</v>
      </c>
      <c r="E13949">
        <v>0</v>
      </c>
      <c r="F13949">
        <v>0</v>
      </c>
      <c r="H13949">
        <v>0</v>
      </c>
      <c r="I13949">
        <v>0</v>
      </c>
      <c r="J13949">
        <v>0</v>
      </c>
    </row>
    <row r="13950" spans="1:18" x14ac:dyDescent="0.25">
      <c r="A13950" t="s">
        <v>260</v>
      </c>
      <c r="B13950">
        <v>3050</v>
      </c>
      <c r="D13950">
        <v>2</v>
      </c>
      <c r="E13950">
        <v>2</v>
      </c>
      <c r="F13950">
        <v>2</v>
      </c>
      <c r="H13950">
        <v>2</v>
      </c>
      <c r="I13950">
        <v>2</v>
      </c>
      <c r="J13950">
        <v>2</v>
      </c>
    </row>
    <row r="13951" spans="1:18" x14ac:dyDescent="0.25">
      <c r="A13951" t="s">
        <v>261</v>
      </c>
      <c r="B13951">
        <v>3050</v>
      </c>
      <c r="D13951">
        <v>3</v>
      </c>
      <c r="E13951">
        <v>3</v>
      </c>
      <c r="F13951">
        <v>4</v>
      </c>
      <c r="H13951">
        <v>3</v>
      </c>
      <c r="I13951">
        <v>3</v>
      </c>
      <c r="J13951">
        <v>4</v>
      </c>
    </row>
    <row r="13952" spans="1:18" x14ac:dyDescent="0.25">
      <c r="A13952" t="s">
        <v>262</v>
      </c>
      <c r="B13952">
        <v>3050</v>
      </c>
      <c r="D13952">
        <v>3</v>
      </c>
      <c r="E13952">
        <v>2.4</v>
      </c>
      <c r="F13952">
        <v>1.6</v>
      </c>
      <c r="H13952">
        <v>3</v>
      </c>
      <c r="I13952">
        <v>2.2000000000000002</v>
      </c>
      <c r="J13952">
        <v>1.6</v>
      </c>
    </row>
    <row r="13953" spans="1:18" x14ac:dyDescent="0.25">
      <c r="A13953" t="s">
        <v>263</v>
      </c>
      <c r="B13953">
        <v>3050</v>
      </c>
      <c r="D13953">
        <v>1</v>
      </c>
      <c r="E13953">
        <v>0</v>
      </c>
      <c r="F13953">
        <v>3</v>
      </c>
      <c r="H13953">
        <v>1</v>
      </c>
      <c r="I13953">
        <v>0</v>
      </c>
      <c r="J13953">
        <v>3</v>
      </c>
    </row>
    <row r="13954" spans="1:18" x14ac:dyDescent="0.25">
      <c r="A13954" t="s">
        <v>264</v>
      </c>
      <c r="B13954">
        <v>3050</v>
      </c>
      <c r="D13954">
        <v>7</v>
      </c>
      <c r="F13954">
        <v>7</v>
      </c>
      <c r="H13954">
        <v>7</v>
      </c>
      <c r="J13954">
        <v>7</v>
      </c>
    </row>
    <row r="13955" spans="1:18" x14ac:dyDescent="0.25">
      <c r="A13955" t="s">
        <v>265</v>
      </c>
      <c r="B13955">
        <v>3050</v>
      </c>
      <c r="D13955">
        <v>20</v>
      </c>
      <c r="F13955">
        <v>15</v>
      </c>
      <c r="H13955">
        <v>21</v>
      </c>
      <c r="J13955">
        <v>13</v>
      </c>
    </row>
    <row r="13956" spans="1:18" x14ac:dyDescent="0.25">
      <c r="A13956" t="s">
        <v>266</v>
      </c>
      <c r="B13956">
        <v>3050</v>
      </c>
      <c r="D13956">
        <v>0</v>
      </c>
      <c r="F13956">
        <v>0</v>
      </c>
      <c r="H13956">
        <v>0</v>
      </c>
      <c r="J13956">
        <v>0</v>
      </c>
    </row>
    <row r="13957" spans="1:18" x14ac:dyDescent="0.25">
      <c r="A13957" t="s">
        <v>267</v>
      </c>
      <c r="B13957">
        <v>3050</v>
      </c>
      <c r="D13957">
        <v>60.5</v>
      </c>
      <c r="E13957">
        <v>12</v>
      </c>
      <c r="F13957">
        <v>27.6</v>
      </c>
      <c r="H13957">
        <v>34</v>
      </c>
      <c r="I13957">
        <v>12</v>
      </c>
      <c r="J13957">
        <v>26</v>
      </c>
    </row>
    <row r="13958" spans="1:18" x14ac:dyDescent="0.25">
      <c r="A13958" t="s">
        <v>268</v>
      </c>
      <c r="B13958">
        <v>3050</v>
      </c>
      <c r="D13958">
        <v>1</v>
      </c>
      <c r="E13958">
        <v>0</v>
      </c>
      <c r="F13958">
        <v>1</v>
      </c>
      <c r="H13958">
        <v>1</v>
      </c>
      <c r="I13958">
        <v>0</v>
      </c>
      <c r="J13958">
        <v>1</v>
      </c>
    </row>
    <row r="13959" spans="1:18" x14ac:dyDescent="0.25">
      <c r="A13959" t="s">
        <v>269</v>
      </c>
      <c r="B13959">
        <v>3050</v>
      </c>
      <c r="D13959">
        <v>0</v>
      </c>
      <c r="E13959">
        <v>0</v>
      </c>
      <c r="F13959">
        <v>0</v>
      </c>
      <c r="H13959">
        <v>0</v>
      </c>
      <c r="I13959">
        <v>0</v>
      </c>
      <c r="J13959">
        <v>0</v>
      </c>
    </row>
    <row r="13960" spans="1:18" x14ac:dyDescent="0.25">
      <c r="A13960" t="s">
        <v>270</v>
      </c>
      <c r="B13960">
        <v>3050</v>
      </c>
      <c r="D13960">
        <v>17.600000000000001</v>
      </c>
      <c r="E13960">
        <v>52.6</v>
      </c>
      <c r="F13960">
        <v>70.599999999999994</v>
      </c>
      <c r="H13960">
        <v>17.600000000000001</v>
      </c>
      <c r="I13960">
        <v>52.6</v>
      </c>
      <c r="J13960">
        <v>70.599999999999994</v>
      </c>
    </row>
    <row r="13961" spans="1:18" x14ac:dyDescent="0.25">
      <c r="A13961" t="s">
        <v>271</v>
      </c>
      <c r="B13961">
        <v>3050</v>
      </c>
      <c r="D13961">
        <v>52.6</v>
      </c>
      <c r="E13961">
        <v>70.599999999999994</v>
      </c>
      <c r="F13961">
        <v>17.600000000000001</v>
      </c>
      <c r="H13961">
        <v>52.6</v>
      </c>
      <c r="I13961">
        <v>70.599999999999994</v>
      </c>
      <c r="J13961">
        <v>17.600000000000001</v>
      </c>
    </row>
    <row r="13962" spans="1:18" x14ac:dyDescent="0.25">
      <c r="A13962" t="s">
        <v>272</v>
      </c>
      <c r="B13962">
        <v>3050</v>
      </c>
      <c r="D13962">
        <v>46.6</v>
      </c>
      <c r="E13962">
        <v>65.2</v>
      </c>
      <c r="F13962">
        <v>12</v>
      </c>
      <c r="H13962">
        <v>46.6</v>
      </c>
      <c r="I13962">
        <v>65.400000000000006</v>
      </c>
      <c r="J13962">
        <v>12</v>
      </c>
    </row>
    <row r="13963" spans="1:18" x14ac:dyDescent="0.25">
      <c r="A13963" t="s">
        <v>273</v>
      </c>
      <c r="B13963">
        <v>3050</v>
      </c>
      <c r="D13963">
        <v>46.6</v>
      </c>
      <c r="E13963">
        <v>65.2</v>
      </c>
      <c r="F13963">
        <v>132</v>
      </c>
      <c r="H13963">
        <v>46.6</v>
      </c>
      <c r="I13963">
        <v>65.400000000000006</v>
      </c>
      <c r="J13963">
        <v>134</v>
      </c>
    </row>
    <row r="13964" spans="1:18" x14ac:dyDescent="0.25">
      <c r="A13964" t="s">
        <v>274</v>
      </c>
      <c r="B13964">
        <v>3050</v>
      </c>
      <c r="D13964">
        <v>5.6</v>
      </c>
      <c r="E13964">
        <v>40.6</v>
      </c>
      <c r="F13964">
        <v>58.6</v>
      </c>
      <c r="H13964">
        <v>5.6</v>
      </c>
      <c r="I13964">
        <v>40.6</v>
      </c>
      <c r="J13964">
        <v>58.6</v>
      </c>
    </row>
    <row r="13965" spans="1:18" x14ac:dyDescent="0.25">
      <c r="A13965" t="s">
        <v>275</v>
      </c>
      <c r="B13965">
        <v>3050</v>
      </c>
      <c r="D13965">
        <v>34.6</v>
      </c>
      <c r="E13965">
        <v>53.2</v>
      </c>
      <c r="F13965">
        <v>0</v>
      </c>
      <c r="H13965">
        <v>34.6</v>
      </c>
      <c r="I13965">
        <v>53.4</v>
      </c>
      <c r="J13965">
        <v>0</v>
      </c>
    </row>
    <row r="13966" spans="1:18" x14ac:dyDescent="0.25">
      <c r="A13966" t="s">
        <v>276</v>
      </c>
      <c r="B13966">
        <v>3050</v>
      </c>
      <c r="D13966">
        <v>34.6</v>
      </c>
      <c r="E13966">
        <v>53.2</v>
      </c>
      <c r="F13966">
        <v>120</v>
      </c>
      <c r="H13966">
        <v>34.6</v>
      </c>
      <c r="I13966">
        <v>53.4</v>
      </c>
      <c r="J13966">
        <v>122</v>
      </c>
    </row>
    <row r="13967" spans="1:18" x14ac:dyDescent="0.25">
      <c r="A13967" t="s">
        <v>567</v>
      </c>
      <c r="B13967">
        <v>3050</v>
      </c>
      <c r="D13967">
        <v>12.4</v>
      </c>
      <c r="E13967">
        <v>5.5</v>
      </c>
      <c r="F13967">
        <v>100.1</v>
      </c>
      <c r="H13967">
        <v>12.4</v>
      </c>
      <c r="I13967">
        <v>4</v>
      </c>
      <c r="J13967">
        <v>101.8</v>
      </c>
    </row>
    <row r="13968" spans="1:18" x14ac:dyDescent="0.25">
      <c r="A13968" t="s">
        <v>254</v>
      </c>
      <c r="B13968">
        <v>3325</v>
      </c>
      <c r="C13968">
        <v>112</v>
      </c>
      <c r="D13968">
        <v>111</v>
      </c>
      <c r="E13968">
        <v>211</v>
      </c>
      <c r="F13968">
        <v>212</v>
      </c>
      <c r="G13968">
        <v>121</v>
      </c>
      <c r="H13968">
        <v>122</v>
      </c>
      <c r="I13968">
        <v>221</v>
      </c>
      <c r="J13968">
        <v>222</v>
      </c>
      <c r="K13968">
        <v>311</v>
      </c>
      <c r="L13968">
        <v>312</v>
      </c>
      <c r="M13968">
        <v>411</v>
      </c>
      <c r="N13968">
        <v>412</v>
      </c>
      <c r="O13968">
        <v>321</v>
      </c>
      <c r="P13968">
        <v>322</v>
      </c>
      <c r="Q13968">
        <v>421</v>
      </c>
      <c r="R13968">
        <v>422</v>
      </c>
    </row>
    <row r="13969" spans="1:10" x14ac:dyDescent="0.25">
      <c r="A13969" t="s">
        <v>255</v>
      </c>
      <c r="B13969">
        <v>3325</v>
      </c>
      <c r="D13969">
        <v>5</v>
      </c>
      <c r="F13969">
        <v>20</v>
      </c>
      <c r="H13969">
        <v>5</v>
      </c>
      <c r="J13969">
        <v>20</v>
      </c>
    </row>
    <row r="13970" spans="1:10" x14ac:dyDescent="0.25">
      <c r="A13970" t="s">
        <v>256</v>
      </c>
      <c r="B13970">
        <v>3325</v>
      </c>
      <c r="D13970">
        <v>29.5</v>
      </c>
      <c r="F13970">
        <v>79.5</v>
      </c>
      <c r="H13970">
        <v>29.5</v>
      </c>
      <c r="J13970">
        <v>79.5</v>
      </c>
    </row>
    <row r="13971" spans="1:10" x14ac:dyDescent="0.25">
      <c r="A13971" t="s">
        <v>257</v>
      </c>
      <c r="B13971">
        <v>3325</v>
      </c>
      <c r="D13971">
        <v>2</v>
      </c>
      <c r="F13971">
        <v>2</v>
      </c>
      <c r="H13971">
        <v>2</v>
      </c>
      <c r="J13971">
        <v>2</v>
      </c>
    </row>
    <row r="13972" spans="1:10" x14ac:dyDescent="0.25">
      <c r="A13972" t="s">
        <v>258</v>
      </c>
      <c r="B13972">
        <v>3325</v>
      </c>
      <c r="D13972">
        <v>0</v>
      </c>
      <c r="F13972">
        <v>0</v>
      </c>
      <c r="H13972">
        <v>0</v>
      </c>
      <c r="J13972">
        <v>0</v>
      </c>
    </row>
    <row r="13973" spans="1:10" x14ac:dyDescent="0.25">
      <c r="A13973" t="s">
        <v>259</v>
      </c>
      <c r="B13973">
        <v>3325</v>
      </c>
      <c r="D13973">
        <v>0</v>
      </c>
      <c r="F13973">
        <v>0</v>
      </c>
      <c r="H13973">
        <v>0</v>
      </c>
      <c r="J13973">
        <v>0</v>
      </c>
    </row>
    <row r="13974" spans="1:10" x14ac:dyDescent="0.25">
      <c r="A13974" t="s">
        <v>260</v>
      </c>
      <c r="B13974">
        <v>3325</v>
      </c>
      <c r="D13974">
        <v>2</v>
      </c>
      <c r="F13974">
        <v>2</v>
      </c>
      <c r="H13974">
        <v>2</v>
      </c>
      <c r="J13974">
        <v>2</v>
      </c>
    </row>
    <row r="13975" spans="1:10" x14ac:dyDescent="0.25">
      <c r="A13975" t="s">
        <v>261</v>
      </c>
      <c r="B13975">
        <v>3325</v>
      </c>
      <c r="D13975">
        <v>3</v>
      </c>
      <c r="F13975">
        <v>4</v>
      </c>
      <c r="H13975">
        <v>3</v>
      </c>
      <c r="J13975">
        <v>4</v>
      </c>
    </row>
    <row r="13976" spans="1:10" x14ac:dyDescent="0.25">
      <c r="A13976" t="s">
        <v>262</v>
      </c>
      <c r="B13976">
        <v>3325</v>
      </c>
      <c r="D13976">
        <v>2.5</v>
      </c>
      <c r="F13976">
        <v>1.5</v>
      </c>
      <c r="H13976">
        <v>2.5</v>
      </c>
      <c r="J13976">
        <v>1.5</v>
      </c>
    </row>
    <row r="13977" spans="1:10" x14ac:dyDescent="0.25">
      <c r="A13977" t="s">
        <v>263</v>
      </c>
      <c r="B13977">
        <v>3325</v>
      </c>
      <c r="D13977">
        <v>1</v>
      </c>
      <c r="F13977">
        <v>3</v>
      </c>
      <c r="H13977">
        <v>1</v>
      </c>
      <c r="J13977">
        <v>3</v>
      </c>
    </row>
    <row r="13978" spans="1:10" x14ac:dyDescent="0.25">
      <c r="A13978" t="s">
        <v>264</v>
      </c>
      <c r="B13978">
        <v>3325</v>
      </c>
      <c r="D13978">
        <v>7</v>
      </c>
      <c r="F13978">
        <v>7</v>
      </c>
      <c r="H13978">
        <v>7</v>
      </c>
      <c r="J13978">
        <v>7</v>
      </c>
    </row>
    <row r="13979" spans="1:10" x14ac:dyDescent="0.25">
      <c r="A13979" t="s">
        <v>265</v>
      </c>
      <c r="B13979">
        <v>3325</v>
      </c>
      <c r="D13979">
        <v>19</v>
      </c>
      <c r="F13979">
        <v>12</v>
      </c>
      <c r="H13979">
        <v>19</v>
      </c>
      <c r="J13979">
        <v>12</v>
      </c>
    </row>
    <row r="13980" spans="1:10" x14ac:dyDescent="0.25">
      <c r="A13980" t="s">
        <v>266</v>
      </c>
      <c r="B13980">
        <v>3325</v>
      </c>
      <c r="D13980">
        <v>0</v>
      </c>
      <c r="F13980">
        <v>0</v>
      </c>
      <c r="H13980">
        <v>0</v>
      </c>
      <c r="J13980">
        <v>0</v>
      </c>
    </row>
    <row r="13981" spans="1:10" x14ac:dyDescent="0.25">
      <c r="A13981" t="s">
        <v>267</v>
      </c>
      <c r="B13981">
        <v>3325</v>
      </c>
      <c r="D13981">
        <v>31.5</v>
      </c>
      <c r="F13981">
        <v>25.5</v>
      </c>
      <c r="H13981">
        <v>31.5</v>
      </c>
      <c r="J13981">
        <v>25.5</v>
      </c>
    </row>
    <row r="13982" spans="1:10" x14ac:dyDescent="0.25">
      <c r="A13982" t="s">
        <v>268</v>
      </c>
      <c r="B13982">
        <v>3325</v>
      </c>
      <c r="D13982">
        <v>1</v>
      </c>
      <c r="F13982">
        <v>1</v>
      </c>
      <c r="H13982">
        <v>1</v>
      </c>
      <c r="J13982">
        <v>1</v>
      </c>
    </row>
    <row r="13983" spans="1:10" x14ac:dyDescent="0.25">
      <c r="A13983" t="s">
        <v>269</v>
      </c>
      <c r="B13983">
        <v>3325</v>
      </c>
      <c r="D13983">
        <v>1</v>
      </c>
      <c r="F13983">
        <v>1</v>
      </c>
      <c r="H13983">
        <v>1</v>
      </c>
      <c r="J13983">
        <v>1</v>
      </c>
    </row>
    <row r="13984" spans="1:10" x14ac:dyDescent="0.25">
      <c r="A13984" t="s">
        <v>270</v>
      </c>
      <c r="B13984">
        <v>3325</v>
      </c>
      <c r="D13984">
        <v>109.5</v>
      </c>
      <c r="F13984">
        <v>24.5</v>
      </c>
      <c r="H13984">
        <v>109.5</v>
      </c>
      <c r="J13984">
        <v>24.5</v>
      </c>
    </row>
    <row r="13985" spans="1:18" x14ac:dyDescent="0.25">
      <c r="A13985" t="s">
        <v>271</v>
      </c>
      <c r="B13985">
        <v>3325</v>
      </c>
      <c r="D13985">
        <v>24.5</v>
      </c>
      <c r="F13985">
        <v>109.5</v>
      </c>
      <c r="H13985">
        <v>24.5</v>
      </c>
      <c r="J13985">
        <v>109.5</v>
      </c>
    </row>
    <row r="13986" spans="1:18" x14ac:dyDescent="0.25">
      <c r="A13986" t="s">
        <v>272</v>
      </c>
      <c r="B13986">
        <v>3325</v>
      </c>
      <c r="D13986">
        <v>19</v>
      </c>
      <c r="F13986">
        <v>104</v>
      </c>
      <c r="H13986">
        <v>19</v>
      </c>
      <c r="J13986">
        <v>104</v>
      </c>
    </row>
    <row r="13987" spans="1:18" x14ac:dyDescent="0.25">
      <c r="A13987" t="s">
        <v>273</v>
      </c>
      <c r="B13987">
        <v>3325</v>
      </c>
      <c r="D13987">
        <v>19</v>
      </c>
      <c r="F13987">
        <v>92</v>
      </c>
      <c r="H13987">
        <v>19</v>
      </c>
      <c r="J13987">
        <v>92</v>
      </c>
    </row>
    <row r="13988" spans="1:18" x14ac:dyDescent="0.25">
      <c r="A13988" t="s">
        <v>274</v>
      </c>
      <c r="B13988">
        <v>3325</v>
      </c>
      <c r="D13988">
        <v>5.5</v>
      </c>
      <c r="F13988">
        <v>40.5</v>
      </c>
      <c r="H13988">
        <v>5.5</v>
      </c>
      <c r="J13988">
        <v>40.5</v>
      </c>
    </row>
    <row r="13989" spans="1:18" x14ac:dyDescent="0.25">
      <c r="A13989" t="s">
        <v>275</v>
      </c>
      <c r="B13989">
        <v>3325</v>
      </c>
      <c r="D13989">
        <v>35</v>
      </c>
      <c r="F13989">
        <v>0</v>
      </c>
      <c r="H13989">
        <v>35</v>
      </c>
      <c r="J13989">
        <v>0</v>
      </c>
    </row>
    <row r="13990" spans="1:18" x14ac:dyDescent="0.25">
      <c r="A13990" t="s">
        <v>276</v>
      </c>
      <c r="B13990">
        <v>3325</v>
      </c>
      <c r="D13990">
        <v>35</v>
      </c>
      <c r="F13990">
        <v>108</v>
      </c>
      <c r="H13990">
        <v>35</v>
      </c>
      <c r="J13990">
        <v>108</v>
      </c>
    </row>
    <row r="13991" spans="1:18" x14ac:dyDescent="0.25">
      <c r="A13991" t="s">
        <v>567</v>
      </c>
      <c r="B13991">
        <v>3325</v>
      </c>
      <c r="D13991">
        <v>5</v>
      </c>
      <c r="F13991">
        <v>104</v>
      </c>
      <c r="H13991">
        <v>5</v>
      </c>
      <c r="J13991">
        <v>104</v>
      </c>
    </row>
    <row r="13992" spans="1:18" x14ac:dyDescent="0.25">
      <c r="A13992" t="s">
        <v>254</v>
      </c>
      <c r="B13992">
        <v>3350</v>
      </c>
      <c r="C13992">
        <v>112</v>
      </c>
      <c r="D13992">
        <v>111</v>
      </c>
      <c r="E13992">
        <v>211</v>
      </c>
      <c r="F13992">
        <v>212</v>
      </c>
      <c r="G13992">
        <v>121</v>
      </c>
      <c r="H13992">
        <v>122</v>
      </c>
      <c r="I13992">
        <v>221</v>
      </c>
      <c r="J13992">
        <v>222</v>
      </c>
      <c r="K13992">
        <v>311</v>
      </c>
      <c r="L13992">
        <v>312</v>
      </c>
      <c r="M13992">
        <v>411</v>
      </c>
      <c r="N13992">
        <v>412</v>
      </c>
      <c r="O13992">
        <v>321</v>
      </c>
      <c r="P13992">
        <v>322</v>
      </c>
      <c r="Q13992">
        <v>421</v>
      </c>
      <c r="R13992">
        <v>422</v>
      </c>
    </row>
    <row r="13993" spans="1:18" x14ac:dyDescent="0.25">
      <c r="A13993" t="s">
        <v>255</v>
      </c>
      <c r="B13993">
        <v>3350</v>
      </c>
      <c r="D13993">
        <v>5</v>
      </c>
      <c r="F13993">
        <v>15</v>
      </c>
      <c r="H13993">
        <v>5</v>
      </c>
      <c r="J13993">
        <v>15</v>
      </c>
    </row>
    <row r="13994" spans="1:18" x14ac:dyDescent="0.25">
      <c r="A13994" t="s">
        <v>256</v>
      </c>
      <c r="B13994">
        <v>3350</v>
      </c>
      <c r="D13994">
        <v>30</v>
      </c>
      <c r="F13994">
        <v>79.5</v>
      </c>
      <c r="H13994">
        <v>30</v>
      </c>
      <c r="J13994">
        <v>79.5</v>
      </c>
    </row>
    <row r="13995" spans="1:18" x14ac:dyDescent="0.25">
      <c r="A13995" t="s">
        <v>257</v>
      </c>
      <c r="B13995">
        <v>3350</v>
      </c>
      <c r="D13995">
        <v>2</v>
      </c>
      <c r="F13995">
        <v>2</v>
      </c>
      <c r="H13995">
        <v>2</v>
      </c>
      <c r="J13995">
        <v>2</v>
      </c>
    </row>
    <row r="13996" spans="1:18" x14ac:dyDescent="0.25">
      <c r="A13996" t="s">
        <v>258</v>
      </c>
      <c r="B13996">
        <v>3350</v>
      </c>
      <c r="D13996">
        <v>0</v>
      </c>
      <c r="F13996">
        <v>0</v>
      </c>
      <c r="H13996">
        <v>0</v>
      </c>
      <c r="J13996">
        <v>0</v>
      </c>
    </row>
    <row r="13997" spans="1:18" x14ac:dyDescent="0.25">
      <c r="A13997" t="s">
        <v>259</v>
      </c>
      <c r="B13997">
        <v>3350</v>
      </c>
      <c r="D13997">
        <v>0</v>
      </c>
      <c r="F13997">
        <v>0</v>
      </c>
      <c r="H13997">
        <v>0</v>
      </c>
      <c r="J13997">
        <v>0</v>
      </c>
    </row>
    <row r="13998" spans="1:18" x14ac:dyDescent="0.25">
      <c r="A13998" t="s">
        <v>260</v>
      </c>
      <c r="B13998">
        <v>3350</v>
      </c>
      <c r="D13998">
        <v>2</v>
      </c>
      <c r="F13998">
        <v>2</v>
      </c>
      <c r="H13998">
        <v>2</v>
      </c>
      <c r="J13998">
        <v>2</v>
      </c>
    </row>
    <row r="13999" spans="1:18" x14ac:dyDescent="0.25">
      <c r="A13999" t="s">
        <v>261</v>
      </c>
      <c r="B13999">
        <v>3350</v>
      </c>
      <c r="D13999">
        <v>3</v>
      </c>
      <c r="F13999">
        <v>4</v>
      </c>
      <c r="H13999">
        <v>3</v>
      </c>
      <c r="J13999">
        <v>4</v>
      </c>
    </row>
    <row r="14000" spans="1:18" x14ac:dyDescent="0.25">
      <c r="A14000" t="s">
        <v>262</v>
      </c>
      <c r="B14000">
        <v>3350</v>
      </c>
      <c r="D14000">
        <v>2</v>
      </c>
      <c r="F14000">
        <v>1.5</v>
      </c>
      <c r="H14000">
        <v>2</v>
      </c>
      <c r="J14000">
        <v>1.5</v>
      </c>
    </row>
    <row r="14001" spans="1:18" x14ac:dyDescent="0.25">
      <c r="A14001" t="s">
        <v>263</v>
      </c>
      <c r="B14001">
        <v>3350</v>
      </c>
      <c r="D14001">
        <v>1</v>
      </c>
      <c r="F14001">
        <v>3</v>
      </c>
      <c r="H14001">
        <v>1</v>
      </c>
      <c r="J14001">
        <v>3</v>
      </c>
    </row>
    <row r="14002" spans="1:18" x14ac:dyDescent="0.25">
      <c r="A14002" t="s">
        <v>264</v>
      </c>
      <c r="B14002">
        <v>3350</v>
      </c>
      <c r="D14002">
        <v>7</v>
      </c>
      <c r="J14002">
        <v>7</v>
      </c>
    </row>
    <row r="14003" spans="1:18" x14ac:dyDescent="0.25">
      <c r="A14003" t="s">
        <v>265</v>
      </c>
      <c r="B14003">
        <v>3350</v>
      </c>
      <c r="D14003">
        <v>16</v>
      </c>
      <c r="J14003">
        <v>15</v>
      </c>
    </row>
    <row r="14004" spans="1:18" x14ac:dyDescent="0.25">
      <c r="A14004" t="s">
        <v>266</v>
      </c>
      <c r="B14004">
        <v>3350</v>
      </c>
      <c r="D14004">
        <v>0</v>
      </c>
      <c r="J14004">
        <v>0</v>
      </c>
    </row>
    <row r="14005" spans="1:18" x14ac:dyDescent="0.25">
      <c r="A14005" t="s">
        <v>267</v>
      </c>
      <c r="B14005">
        <v>3350</v>
      </c>
      <c r="D14005">
        <v>28</v>
      </c>
      <c r="F14005">
        <v>23.5</v>
      </c>
      <c r="H14005">
        <v>23.5</v>
      </c>
      <c r="J14005">
        <v>27.5</v>
      </c>
    </row>
    <row r="14006" spans="1:18" x14ac:dyDescent="0.25">
      <c r="A14006" t="s">
        <v>268</v>
      </c>
      <c r="B14006">
        <v>3350</v>
      </c>
      <c r="D14006">
        <v>1</v>
      </c>
      <c r="F14006">
        <v>1</v>
      </c>
      <c r="H14006">
        <v>1</v>
      </c>
      <c r="J14006">
        <v>1</v>
      </c>
    </row>
    <row r="14007" spans="1:18" x14ac:dyDescent="0.25">
      <c r="A14007" t="s">
        <v>269</v>
      </c>
      <c r="B14007">
        <v>3350</v>
      </c>
      <c r="D14007">
        <v>1</v>
      </c>
      <c r="F14007">
        <v>1</v>
      </c>
      <c r="H14007">
        <v>1</v>
      </c>
      <c r="J14007">
        <v>1</v>
      </c>
    </row>
    <row r="14008" spans="1:18" x14ac:dyDescent="0.25">
      <c r="A14008" t="s">
        <v>270</v>
      </c>
      <c r="B14008">
        <v>3350</v>
      </c>
      <c r="D14008">
        <v>43.5</v>
      </c>
      <c r="F14008">
        <v>78.5</v>
      </c>
      <c r="H14008">
        <v>43.5</v>
      </c>
      <c r="J14008">
        <v>78.5</v>
      </c>
    </row>
    <row r="14009" spans="1:18" x14ac:dyDescent="0.25">
      <c r="A14009" t="s">
        <v>271</v>
      </c>
      <c r="B14009">
        <v>3350</v>
      </c>
      <c r="D14009">
        <v>78.5</v>
      </c>
      <c r="F14009">
        <v>43.5</v>
      </c>
      <c r="H14009">
        <v>78.5</v>
      </c>
      <c r="J14009">
        <v>43.5</v>
      </c>
    </row>
    <row r="14010" spans="1:18" x14ac:dyDescent="0.25">
      <c r="A14010" t="s">
        <v>272</v>
      </c>
      <c r="B14010">
        <v>3350</v>
      </c>
      <c r="D14010">
        <v>73.5</v>
      </c>
      <c r="F14010">
        <v>38</v>
      </c>
      <c r="H14010">
        <v>73.5</v>
      </c>
      <c r="J14010">
        <v>38</v>
      </c>
    </row>
    <row r="14011" spans="1:18" x14ac:dyDescent="0.25">
      <c r="A14011" t="s">
        <v>273</v>
      </c>
      <c r="B14011">
        <v>3350</v>
      </c>
      <c r="D14011">
        <v>73.5</v>
      </c>
      <c r="F14011">
        <v>38</v>
      </c>
      <c r="H14011">
        <v>73.5</v>
      </c>
      <c r="J14011">
        <v>23</v>
      </c>
    </row>
    <row r="14012" spans="1:18" x14ac:dyDescent="0.25">
      <c r="A14012" t="s">
        <v>274</v>
      </c>
      <c r="B14012">
        <v>3350</v>
      </c>
      <c r="D14012">
        <v>5.5</v>
      </c>
      <c r="F14012">
        <v>40.5</v>
      </c>
      <c r="H14012">
        <v>5.5</v>
      </c>
      <c r="J14012">
        <v>40.5</v>
      </c>
    </row>
    <row r="14013" spans="1:18" x14ac:dyDescent="0.25">
      <c r="A14013" t="s">
        <v>275</v>
      </c>
      <c r="B14013">
        <v>3350</v>
      </c>
      <c r="D14013">
        <v>35.5</v>
      </c>
      <c r="F14013">
        <v>0</v>
      </c>
      <c r="H14013">
        <v>35.5</v>
      </c>
      <c r="J14013">
        <v>0</v>
      </c>
    </row>
    <row r="14014" spans="1:18" x14ac:dyDescent="0.25">
      <c r="A14014" t="s">
        <v>276</v>
      </c>
      <c r="B14014">
        <v>3350</v>
      </c>
      <c r="D14014">
        <v>35.5</v>
      </c>
      <c r="F14014">
        <v>0</v>
      </c>
      <c r="H14014">
        <v>35.5</v>
      </c>
      <c r="J14014">
        <v>105</v>
      </c>
    </row>
    <row r="14015" spans="1:18" x14ac:dyDescent="0.25">
      <c r="A14015" t="s">
        <v>567</v>
      </c>
      <c r="B14015">
        <v>3350</v>
      </c>
      <c r="D14015">
        <v>5</v>
      </c>
      <c r="F14015">
        <v>104.5</v>
      </c>
      <c r="H14015">
        <v>5</v>
      </c>
      <c r="J14015">
        <v>104.5</v>
      </c>
    </row>
    <row r="14016" spans="1:18" x14ac:dyDescent="0.25">
      <c r="A14016" t="s">
        <v>254</v>
      </c>
      <c r="B14016">
        <v>3375</v>
      </c>
      <c r="C14016">
        <v>111</v>
      </c>
      <c r="D14016">
        <v>112</v>
      </c>
      <c r="E14016">
        <v>211</v>
      </c>
      <c r="F14016">
        <v>212</v>
      </c>
      <c r="G14016">
        <v>121</v>
      </c>
      <c r="H14016">
        <v>122</v>
      </c>
      <c r="I14016">
        <v>221</v>
      </c>
      <c r="J14016">
        <v>222</v>
      </c>
      <c r="K14016">
        <v>311</v>
      </c>
      <c r="L14016">
        <v>312</v>
      </c>
      <c r="M14016">
        <v>411</v>
      </c>
      <c r="N14016">
        <v>412</v>
      </c>
      <c r="O14016">
        <v>321</v>
      </c>
      <c r="P14016">
        <v>322</v>
      </c>
      <c r="Q14016">
        <v>421</v>
      </c>
      <c r="R14016">
        <v>422</v>
      </c>
    </row>
    <row r="14017" spans="1:10" x14ac:dyDescent="0.25">
      <c r="A14017" t="s">
        <v>255</v>
      </c>
      <c r="B14017">
        <v>3375</v>
      </c>
      <c r="C14017">
        <v>5</v>
      </c>
      <c r="D14017">
        <v>5</v>
      </c>
      <c r="E14017">
        <v>5</v>
      </c>
      <c r="F14017">
        <v>15</v>
      </c>
      <c r="G14017">
        <v>5</v>
      </c>
      <c r="H14017">
        <v>5</v>
      </c>
      <c r="I14017">
        <v>5</v>
      </c>
      <c r="J14017">
        <v>15</v>
      </c>
    </row>
    <row r="14018" spans="1:10" x14ac:dyDescent="0.25">
      <c r="A14018" t="s">
        <v>256</v>
      </c>
      <c r="B14018">
        <v>3375</v>
      </c>
      <c r="C14018">
        <v>11</v>
      </c>
      <c r="D14018">
        <v>24.5</v>
      </c>
      <c r="E14018">
        <v>11</v>
      </c>
      <c r="F14018">
        <v>54.5</v>
      </c>
      <c r="G14018">
        <v>11</v>
      </c>
      <c r="H14018">
        <v>24.5</v>
      </c>
      <c r="I14018">
        <v>11</v>
      </c>
      <c r="J14018">
        <v>54</v>
      </c>
    </row>
    <row r="14019" spans="1:10" x14ac:dyDescent="0.25">
      <c r="A14019" t="s">
        <v>257</v>
      </c>
      <c r="B14019">
        <v>3375</v>
      </c>
      <c r="C14019">
        <v>2</v>
      </c>
      <c r="D14019">
        <v>2</v>
      </c>
      <c r="E14019">
        <v>2</v>
      </c>
      <c r="F14019">
        <v>2</v>
      </c>
      <c r="G14019">
        <v>2</v>
      </c>
      <c r="H14019">
        <v>2</v>
      </c>
      <c r="I14019">
        <v>2</v>
      </c>
      <c r="J14019">
        <v>2</v>
      </c>
    </row>
    <row r="14020" spans="1:10" x14ac:dyDescent="0.25">
      <c r="A14020" t="s">
        <v>258</v>
      </c>
      <c r="B14020">
        <v>3375</v>
      </c>
      <c r="C14020">
        <v>0</v>
      </c>
      <c r="D14020">
        <v>0</v>
      </c>
      <c r="E14020">
        <v>0</v>
      </c>
      <c r="F14020">
        <v>0</v>
      </c>
      <c r="G14020">
        <v>0</v>
      </c>
      <c r="H14020">
        <v>0</v>
      </c>
      <c r="I14020">
        <v>0</v>
      </c>
      <c r="J14020">
        <v>0</v>
      </c>
    </row>
    <row r="14021" spans="1:10" x14ac:dyDescent="0.25">
      <c r="A14021" t="s">
        <v>259</v>
      </c>
      <c r="B14021">
        <v>3375</v>
      </c>
      <c r="C14021">
        <v>0</v>
      </c>
      <c r="D14021">
        <v>0</v>
      </c>
      <c r="E14021">
        <v>0</v>
      </c>
      <c r="F14021">
        <v>0</v>
      </c>
      <c r="G14021">
        <v>0</v>
      </c>
      <c r="H14021">
        <v>0</v>
      </c>
      <c r="I14021">
        <v>0</v>
      </c>
      <c r="J14021">
        <v>0</v>
      </c>
    </row>
    <row r="14022" spans="1:10" x14ac:dyDescent="0.25">
      <c r="A14022" t="s">
        <v>260</v>
      </c>
      <c r="B14022">
        <v>3375</v>
      </c>
      <c r="C14022">
        <v>2</v>
      </c>
      <c r="D14022">
        <v>2</v>
      </c>
      <c r="E14022">
        <v>2</v>
      </c>
      <c r="F14022">
        <v>2</v>
      </c>
      <c r="G14022">
        <v>2</v>
      </c>
      <c r="H14022">
        <v>2</v>
      </c>
      <c r="I14022">
        <v>2</v>
      </c>
      <c r="J14022">
        <v>2</v>
      </c>
    </row>
    <row r="14023" spans="1:10" x14ac:dyDescent="0.25">
      <c r="A14023" t="s">
        <v>261</v>
      </c>
      <c r="B14023">
        <v>3375</v>
      </c>
      <c r="C14023">
        <v>3</v>
      </c>
      <c r="D14023">
        <v>3</v>
      </c>
      <c r="E14023">
        <v>3</v>
      </c>
      <c r="F14023">
        <v>4</v>
      </c>
      <c r="G14023">
        <v>3</v>
      </c>
      <c r="H14023">
        <v>3</v>
      </c>
      <c r="I14023">
        <v>3</v>
      </c>
      <c r="J14023">
        <v>4.5</v>
      </c>
    </row>
    <row r="14024" spans="1:10" x14ac:dyDescent="0.25">
      <c r="A14024" t="s">
        <v>262</v>
      </c>
      <c r="B14024">
        <v>3375</v>
      </c>
      <c r="C14024">
        <v>1</v>
      </c>
      <c r="D14024">
        <v>2.5</v>
      </c>
      <c r="E14024">
        <v>1</v>
      </c>
      <c r="F14024">
        <v>1.5</v>
      </c>
      <c r="G14024">
        <v>1</v>
      </c>
      <c r="H14024">
        <v>2.5</v>
      </c>
      <c r="I14024">
        <v>1</v>
      </c>
      <c r="J14024">
        <v>1.5</v>
      </c>
    </row>
    <row r="14025" spans="1:10" x14ac:dyDescent="0.25">
      <c r="A14025" t="s">
        <v>263</v>
      </c>
      <c r="B14025">
        <v>3375</v>
      </c>
      <c r="C14025">
        <v>1</v>
      </c>
      <c r="D14025">
        <v>1</v>
      </c>
      <c r="E14025">
        <v>1</v>
      </c>
      <c r="F14025">
        <v>3</v>
      </c>
      <c r="G14025">
        <v>1</v>
      </c>
      <c r="H14025">
        <v>1</v>
      </c>
      <c r="I14025">
        <v>1</v>
      </c>
      <c r="J14025">
        <v>3</v>
      </c>
    </row>
    <row r="14026" spans="1:10" x14ac:dyDescent="0.25">
      <c r="A14026" t="s">
        <v>264</v>
      </c>
      <c r="B14026">
        <v>3375</v>
      </c>
      <c r="D14026">
        <v>7</v>
      </c>
      <c r="F14026">
        <v>7</v>
      </c>
      <c r="H14026">
        <v>7</v>
      </c>
      <c r="J14026">
        <v>7</v>
      </c>
    </row>
    <row r="14027" spans="1:10" x14ac:dyDescent="0.25">
      <c r="A14027" t="s">
        <v>265</v>
      </c>
      <c r="B14027">
        <v>3375</v>
      </c>
      <c r="D14027">
        <v>18</v>
      </c>
      <c r="F14027">
        <v>14</v>
      </c>
      <c r="H14027">
        <v>18</v>
      </c>
      <c r="J14027">
        <v>14</v>
      </c>
    </row>
    <row r="14028" spans="1:10" x14ac:dyDescent="0.25">
      <c r="A14028" t="s">
        <v>266</v>
      </c>
      <c r="B14028">
        <v>3375</v>
      </c>
      <c r="D14028">
        <v>0</v>
      </c>
      <c r="F14028">
        <v>0</v>
      </c>
      <c r="H14028">
        <v>0</v>
      </c>
      <c r="J14028">
        <v>0</v>
      </c>
    </row>
    <row r="14029" spans="1:10" x14ac:dyDescent="0.25">
      <c r="A14029" t="s">
        <v>267</v>
      </c>
      <c r="B14029">
        <v>3375</v>
      </c>
      <c r="C14029">
        <v>10</v>
      </c>
      <c r="D14029">
        <v>30.5</v>
      </c>
      <c r="E14029">
        <v>10</v>
      </c>
      <c r="F14029">
        <v>26.5</v>
      </c>
      <c r="G14029">
        <v>10</v>
      </c>
      <c r="H14029">
        <v>30.5</v>
      </c>
      <c r="I14029">
        <v>10.5</v>
      </c>
      <c r="J14029">
        <v>27</v>
      </c>
    </row>
    <row r="14030" spans="1:10" x14ac:dyDescent="0.25">
      <c r="A14030" t="s">
        <v>268</v>
      </c>
      <c r="B14030">
        <v>3375</v>
      </c>
      <c r="C14030">
        <v>0</v>
      </c>
      <c r="D14030">
        <v>0</v>
      </c>
      <c r="E14030">
        <v>1</v>
      </c>
      <c r="F14030">
        <v>1</v>
      </c>
      <c r="G14030">
        <v>0</v>
      </c>
      <c r="H14030">
        <v>0</v>
      </c>
      <c r="I14030">
        <v>1</v>
      </c>
      <c r="J14030">
        <v>1</v>
      </c>
    </row>
    <row r="14031" spans="1:10" x14ac:dyDescent="0.25">
      <c r="A14031" t="s">
        <v>269</v>
      </c>
      <c r="B14031">
        <v>3375</v>
      </c>
      <c r="C14031">
        <v>1</v>
      </c>
      <c r="D14031">
        <v>1</v>
      </c>
      <c r="E14031">
        <v>1</v>
      </c>
      <c r="F14031">
        <v>1</v>
      </c>
      <c r="G14031">
        <v>1</v>
      </c>
      <c r="H14031">
        <v>1</v>
      </c>
      <c r="I14031">
        <v>1</v>
      </c>
      <c r="J14031">
        <v>1</v>
      </c>
    </row>
    <row r="14032" spans="1:10" x14ac:dyDescent="0.25">
      <c r="A14032" t="s">
        <v>270</v>
      </c>
      <c r="B14032">
        <v>3375</v>
      </c>
      <c r="C14032">
        <v>36</v>
      </c>
      <c r="D14032">
        <v>51</v>
      </c>
      <c r="E14032">
        <v>81</v>
      </c>
      <c r="F14032">
        <v>96</v>
      </c>
      <c r="G14032">
        <v>36</v>
      </c>
      <c r="H14032">
        <v>51</v>
      </c>
      <c r="I14032">
        <v>81</v>
      </c>
      <c r="J14032">
        <v>96</v>
      </c>
    </row>
    <row r="14033" spans="1:18" x14ac:dyDescent="0.25">
      <c r="A14033" t="s">
        <v>271</v>
      </c>
      <c r="B14033">
        <v>3375</v>
      </c>
      <c r="C14033">
        <v>51</v>
      </c>
      <c r="D14033">
        <v>81</v>
      </c>
      <c r="E14033">
        <v>96</v>
      </c>
      <c r="F14033">
        <v>36</v>
      </c>
      <c r="G14033">
        <v>51</v>
      </c>
      <c r="H14033">
        <v>81</v>
      </c>
      <c r="I14033">
        <v>96</v>
      </c>
      <c r="J14033">
        <v>36</v>
      </c>
    </row>
    <row r="14034" spans="1:18" x14ac:dyDescent="0.25">
      <c r="A14034" t="s">
        <v>272</v>
      </c>
      <c r="B14034">
        <v>3375</v>
      </c>
      <c r="C14034">
        <v>47</v>
      </c>
      <c r="D14034">
        <v>75.5</v>
      </c>
      <c r="E14034">
        <v>92</v>
      </c>
      <c r="F14034">
        <v>30.5</v>
      </c>
      <c r="G14034">
        <v>47</v>
      </c>
      <c r="H14034">
        <v>75.5</v>
      </c>
      <c r="I14034">
        <v>92</v>
      </c>
      <c r="J14034">
        <v>30</v>
      </c>
    </row>
    <row r="14035" spans="1:18" x14ac:dyDescent="0.25">
      <c r="A14035" t="s">
        <v>273</v>
      </c>
      <c r="B14035">
        <v>3375</v>
      </c>
      <c r="C14035">
        <v>47</v>
      </c>
      <c r="D14035">
        <v>75.5</v>
      </c>
      <c r="E14035">
        <v>92</v>
      </c>
      <c r="F14035">
        <v>16.5</v>
      </c>
      <c r="G14035">
        <v>47</v>
      </c>
      <c r="H14035">
        <v>75.5</v>
      </c>
      <c r="I14035">
        <v>92</v>
      </c>
      <c r="J14035">
        <v>16</v>
      </c>
    </row>
    <row r="14036" spans="1:18" x14ac:dyDescent="0.25">
      <c r="A14036" t="s">
        <v>274</v>
      </c>
      <c r="B14036">
        <v>3375</v>
      </c>
      <c r="C14036">
        <v>6</v>
      </c>
      <c r="D14036">
        <v>21</v>
      </c>
      <c r="E14036">
        <v>51</v>
      </c>
      <c r="F14036">
        <v>66</v>
      </c>
      <c r="G14036">
        <v>6</v>
      </c>
      <c r="H14036">
        <v>21</v>
      </c>
      <c r="I14036">
        <v>51</v>
      </c>
      <c r="J14036">
        <v>66</v>
      </c>
    </row>
    <row r="14037" spans="1:18" x14ac:dyDescent="0.25">
      <c r="A14037" t="s">
        <v>275</v>
      </c>
      <c r="B14037">
        <v>3375</v>
      </c>
      <c r="C14037">
        <v>17</v>
      </c>
      <c r="D14037">
        <v>45.5</v>
      </c>
      <c r="E14037">
        <v>62</v>
      </c>
      <c r="F14037">
        <v>0.5</v>
      </c>
      <c r="G14037">
        <v>17</v>
      </c>
      <c r="H14037">
        <v>45.5</v>
      </c>
      <c r="I14037">
        <v>62</v>
      </c>
      <c r="J14037">
        <v>0</v>
      </c>
    </row>
    <row r="14038" spans="1:18" x14ac:dyDescent="0.25">
      <c r="A14038" t="s">
        <v>276</v>
      </c>
      <c r="B14038">
        <v>3375</v>
      </c>
      <c r="C14038">
        <v>17</v>
      </c>
      <c r="D14038">
        <v>45.5</v>
      </c>
      <c r="E14038">
        <v>62</v>
      </c>
      <c r="F14038">
        <v>106.5</v>
      </c>
      <c r="G14038">
        <v>17</v>
      </c>
      <c r="H14038">
        <v>45.5</v>
      </c>
      <c r="I14038">
        <v>62</v>
      </c>
      <c r="J14038">
        <v>106</v>
      </c>
    </row>
    <row r="14039" spans="1:18" x14ac:dyDescent="0.25">
      <c r="A14039" t="s">
        <v>567</v>
      </c>
      <c r="B14039">
        <v>3375</v>
      </c>
      <c r="C14039">
        <v>5.9</v>
      </c>
      <c r="D14039">
        <v>9.3000000000000007</v>
      </c>
      <c r="E14039">
        <v>5</v>
      </c>
      <c r="F14039">
        <v>80.8</v>
      </c>
      <c r="G14039">
        <v>8.8000000000000007</v>
      </c>
      <c r="H14039">
        <v>6.4</v>
      </c>
      <c r="I14039">
        <v>5.0999999999999996</v>
      </c>
      <c r="J14039">
        <v>80.2</v>
      </c>
    </row>
    <row r="14040" spans="1:18" x14ac:dyDescent="0.25">
      <c r="A14040" t="s">
        <v>254</v>
      </c>
      <c r="B14040">
        <v>3425</v>
      </c>
      <c r="C14040">
        <v>111</v>
      </c>
      <c r="D14040">
        <v>112</v>
      </c>
      <c r="E14040">
        <v>211</v>
      </c>
      <c r="F14040">
        <v>212</v>
      </c>
      <c r="G14040">
        <v>121</v>
      </c>
      <c r="H14040">
        <v>122</v>
      </c>
      <c r="I14040">
        <v>221</v>
      </c>
      <c r="J14040">
        <v>222</v>
      </c>
      <c r="K14040">
        <v>311</v>
      </c>
      <c r="L14040">
        <v>312</v>
      </c>
      <c r="M14040">
        <v>411</v>
      </c>
      <c r="N14040">
        <v>412</v>
      </c>
      <c r="O14040">
        <v>321</v>
      </c>
      <c r="P14040">
        <v>322</v>
      </c>
      <c r="Q14040">
        <v>421</v>
      </c>
      <c r="R14040">
        <v>422</v>
      </c>
    </row>
    <row r="14041" spans="1:18" x14ac:dyDescent="0.25">
      <c r="A14041" t="s">
        <v>255</v>
      </c>
      <c r="B14041">
        <v>3425</v>
      </c>
      <c r="F14041">
        <v>20</v>
      </c>
      <c r="H14041">
        <v>5</v>
      </c>
      <c r="I14041">
        <v>5</v>
      </c>
      <c r="J14041">
        <v>20</v>
      </c>
    </row>
    <row r="14042" spans="1:18" x14ac:dyDescent="0.25">
      <c r="A14042" t="s">
        <v>256</v>
      </c>
      <c r="B14042">
        <v>3425</v>
      </c>
      <c r="F14042">
        <v>84</v>
      </c>
      <c r="H14042">
        <v>25</v>
      </c>
      <c r="I14042">
        <v>15</v>
      </c>
      <c r="J14042">
        <v>64</v>
      </c>
    </row>
    <row r="14043" spans="1:18" x14ac:dyDescent="0.25">
      <c r="A14043" t="s">
        <v>257</v>
      </c>
      <c r="B14043">
        <v>3425</v>
      </c>
      <c r="F14043">
        <v>2</v>
      </c>
      <c r="H14043">
        <v>2</v>
      </c>
      <c r="I14043">
        <v>2</v>
      </c>
      <c r="J14043">
        <v>2</v>
      </c>
    </row>
    <row r="14044" spans="1:18" x14ac:dyDescent="0.25">
      <c r="A14044" t="s">
        <v>258</v>
      </c>
      <c r="B14044">
        <v>3425</v>
      </c>
      <c r="F14044">
        <v>0</v>
      </c>
      <c r="H14044">
        <v>0</v>
      </c>
      <c r="I14044">
        <v>0</v>
      </c>
      <c r="J14044">
        <v>0</v>
      </c>
    </row>
    <row r="14045" spans="1:18" x14ac:dyDescent="0.25">
      <c r="A14045" t="s">
        <v>259</v>
      </c>
      <c r="B14045">
        <v>3425</v>
      </c>
      <c r="F14045">
        <v>0</v>
      </c>
      <c r="H14045">
        <v>0</v>
      </c>
      <c r="I14045">
        <v>0</v>
      </c>
      <c r="J14045">
        <v>0</v>
      </c>
    </row>
    <row r="14046" spans="1:18" x14ac:dyDescent="0.25">
      <c r="A14046" t="s">
        <v>260</v>
      </c>
      <c r="B14046">
        <v>3425</v>
      </c>
      <c r="F14046">
        <v>2</v>
      </c>
      <c r="H14046">
        <v>2</v>
      </c>
      <c r="I14046">
        <v>2</v>
      </c>
      <c r="J14046">
        <v>2</v>
      </c>
    </row>
    <row r="14047" spans="1:18" x14ac:dyDescent="0.25">
      <c r="A14047" t="s">
        <v>261</v>
      </c>
      <c r="B14047">
        <v>3425</v>
      </c>
      <c r="F14047">
        <v>4</v>
      </c>
      <c r="H14047">
        <v>3</v>
      </c>
      <c r="I14047">
        <v>3</v>
      </c>
      <c r="J14047">
        <v>4</v>
      </c>
    </row>
    <row r="14048" spans="1:18" x14ac:dyDescent="0.25">
      <c r="A14048" t="s">
        <v>262</v>
      </c>
      <c r="B14048">
        <v>3425</v>
      </c>
      <c r="F14048">
        <v>2</v>
      </c>
      <c r="H14048">
        <v>2</v>
      </c>
      <c r="I14048">
        <v>2</v>
      </c>
      <c r="J14048">
        <v>2</v>
      </c>
    </row>
    <row r="14049" spans="1:18" x14ac:dyDescent="0.25">
      <c r="A14049" t="s">
        <v>263</v>
      </c>
      <c r="B14049">
        <v>3425</v>
      </c>
      <c r="F14049">
        <v>3</v>
      </c>
      <c r="H14049">
        <v>1</v>
      </c>
      <c r="I14049">
        <v>0</v>
      </c>
      <c r="J14049">
        <v>3</v>
      </c>
    </row>
    <row r="14050" spans="1:18" x14ac:dyDescent="0.25">
      <c r="A14050" t="s">
        <v>264</v>
      </c>
      <c r="B14050">
        <v>3425</v>
      </c>
      <c r="F14050">
        <v>0</v>
      </c>
      <c r="H14050">
        <v>0</v>
      </c>
      <c r="J14050">
        <v>0</v>
      </c>
    </row>
    <row r="14051" spans="1:18" x14ac:dyDescent="0.25">
      <c r="A14051" t="s">
        <v>265</v>
      </c>
      <c r="B14051">
        <v>3425</v>
      </c>
      <c r="F14051">
        <v>7</v>
      </c>
      <c r="H14051">
        <v>7</v>
      </c>
      <c r="J14051">
        <v>15</v>
      </c>
    </row>
    <row r="14052" spans="1:18" x14ac:dyDescent="0.25">
      <c r="A14052" t="s">
        <v>266</v>
      </c>
      <c r="B14052">
        <v>3425</v>
      </c>
      <c r="F14052">
        <v>0</v>
      </c>
      <c r="H14052">
        <v>0</v>
      </c>
      <c r="J14052">
        <v>0</v>
      </c>
    </row>
    <row r="14053" spans="1:18" x14ac:dyDescent="0.25">
      <c r="A14053" t="s">
        <v>267</v>
      </c>
      <c r="B14053">
        <v>3425</v>
      </c>
      <c r="F14053">
        <v>26</v>
      </c>
      <c r="H14053">
        <v>19</v>
      </c>
      <c r="I14053">
        <v>20</v>
      </c>
      <c r="J14053">
        <v>26</v>
      </c>
    </row>
    <row r="14054" spans="1:18" x14ac:dyDescent="0.25">
      <c r="A14054" t="s">
        <v>268</v>
      </c>
      <c r="B14054">
        <v>3425</v>
      </c>
      <c r="F14054">
        <v>1</v>
      </c>
      <c r="H14054">
        <v>0</v>
      </c>
      <c r="I14054">
        <v>0</v>
      </c>
      <c r="J14054">
        <v>1</v>
      </c>
    </row>
    <row r="14055" spans="1:18" x14ac:dyDescent="0.25">
      <c r="A14055" t="s">
        <v>269</v>
      </c>
      <c r="B14055">
        <v>3425</v>
      </c>
      <c r="F14055">
        <v>1</v>
      </c>
      <c r="H14055">
        <v>1</v>
      </c>
      <c r="I14055">
        <v>1</v>
      </c>
      <c r="J14055">
        <v>1</v>
      </c>
    </row>
    <row r="14056" spans="1:18" x14ac:dyDescent="0.25">
      <c r="A14056" t="s">
        <v>270</v>
      </c>
      <c r="B14056">
        <v>3425</v>
      </c>
      <c r="F14056">
        <v>11</v>
      </c>
      <c r="H14056">
        <v>101</v>
      </c>
      <c r="I14056">
        <v>11</v>
      </c>
      <c r="J14056">
        <v>31</v>
      </c>
    </row>
    <row r="14057" spans="1:18" x14ac:dyDescent="0.25">
      <c r="A14057" t="s">
        <v>271</v>
      </c>
      <c r="B14057">
        <v>3425</v>
      </c>
      <c r="F14057">
        <v>101</v>
      </c>
      <c r="H14057">
        <v>11</v>
      </c>
      <c r="I14057">
        <v>31</v>
      </c>
      <c r="J14057">
        <v>101</v>
      </c>
    </row>
    <row r="14058" spans="1:18" x14ac:dyDescent="0.25">
      <c r="A14058" t="s">
        <v>272</v>
      </c>
      <c r="B14058">
        <v>3425</v>
      </c>
      <c r="F14058">
        <v>95</v>
      </c>
      <c r="H14058">
        <v>6</v>
      </c>
      <c r="I14058">
        <v>26</v>
      </c>
      <c r="J14058">
        <v>95</v>
      </c>
    </row>
    <row r="14059" spans="1:18" x14ac:dyDescent="0.25">
      <c r="A14059" t="s">
        <v>273</v>
      </c>
      <c r="B14059">
        <v>3425</v>
      </c>
      <c r="F14059">
        <v>88</v>
      </c>
      <c r="H14059">
        <v>6</v>
      </c>
      <c r="I14059">
        <v>26</v>
      </c>
      <c r="J14059">
        <v>80</v>
      </c>
    </row>
    <row r="14060" spans="1:18" x14ac:dyDescent="0.25">
      <c r="A14060" t="s">
        <v>274</v>
      </c>
      <c r="B14060">
        <v>3425</v>
      </c>
      <c r="F14060">
        <v>36</v>
      </c>
      <c r="H14060">
        <v>6</v>
      </c>
      <c r="I14060">
        <v>36</v>
      </c>
      <c r="J14060">
        <v>56</v>
      </c>
    </row>
    <row r="14061" spans="1:18" x14ac:dyDescent="0.25">
      <c r="A14061" t="s">
        <v>275</v>
      </c>
      <c r="B14061">
        <v>3425</v>
      </c>
      <c r="F14061">
        <v>0</v>
      </c>
      <c r="H14061">
        <v>31</v>
      </c>
      <c r="I14061">
        <v>51</v>
      </c>
      <c r="J14061">
        <v>0</v>
      </c>
    </row>
    <row r="14062" spans="1:18" x14ac:dyDescent="0.25">
      <c r="A14062" t="s">
        <v>276</v>
      </c>
      <c r="B14062">
        <v>3425</v>
      </c>
      <c r="F14062">
        <v>113</v>
      </c>
      <c r="H14062">
        <v>31</v>
      </c>
      <c r="I14062">
        <v>51</v>
      </c>
      <c r="J14062">
        <v>105</v>
      </c>
    </row>
    <row r="14063" spans="1:18" x14ac:dyDescent="0.25">
      <c r="A14063" t="s">
        <v>567</v>
      </c>
      <c r="B14063">
        <v>3425</v>
      </c>
      <c r="F14063">
        <v>103.1</v>
      </c>
      <c r="H14063">
        <v>5.9</v>
      </c>
      <c r="I14063">
        <v>5</v>
      </c>
      <c r="J14063">
        <v>93.1</v>
      </c>
    </row>
    <row r="14064" spans="1:18" x14ac:dyDescent="0.25">
      <c r="A14064" t="s">
        <v>254</v>
      </c>
      <c r="B14064">
        <v>3450</v>
      </c>
      <c r="C14064">
        <v>112</v>
      </c>
      <c r="D14064">
        <v>111</v>
      </c>
      <c r="E14064">
        <v>211</v>
      </c>
      <c r="F14064">
        <v>212</v>
      </c>
      <c r="G14064">
        <v>121</v>
      </c>
      <c r="H14064">
        <v>122</v>
      </c>
      <c r="I14064">
        <v>221</v>
      </c>
      <c r="J14064">
        <v>222</v>
      </c>
      <c r="K14064">
        <v>311</v>
      </c>
      <c r="L14064">
        <v>312</v>
      </c>
      <c r="M14064">
        <v>411</v>
      </c>
      <c r="N14064">
        <v>412</v>
      </c>
      <c r="O14064">
        <v>321</v>
      </c>
      <c r="P14064">
        <v>322</v>
      </c>
      <c r="Q14064">
        <v>421</v>
      </c>
      <c r="R14064">
        <v>422</v>
      </c>
    </row>
    <row r="14065" spans="1:10" x14ac:dyDescent="0.25">
      <c r="A14065" t="s">
        <v>255</v>
      </c>
      <c r="B14065">
        <v>3450</v>
      </c>
      <c r="D14065">
        <v>5</v>
      </c>
      <c r="F14065">
        <v>15</v>
      </c>
      <c r="H14065">
        <v>5</v>
      </c>
      <c r="J14065">
        <v>15</v>
      </c>
    </row>
    <row r="14066" spans="1:10" x14ac:dyDescent="0.25">
      <c r="A14066" t="s">
        <v>256</v>
      </c>
      <c r="B14066">
        <v>3450</v>
      </c>
      <c r="D14066">
        <v>29.5</v>
      </c>
      <c r="F14066">
        <v>79.5</v>
      </c>
      <c r="H14066">
        <v>29.5</v>
      </c>
      <c r="J14066">
        <v>79.5</v>
      </c>
    </row>
    <row r="14067" spans="1:10" x14ac:dyDescent="0.25">
      <c r="A14067" t="s">
        <v>257</v>
      </c>
      <c r="B14067">
        <v>3450</v>
      </c>
      <c r="D14067">
        <v>2</v>
      </c>
      <c r="F14067">
        <v>2</v>
      </c>
      <c r="H14067">
        <v>2</v>
      </c>
      <c r="J14067">
        <v>2</v>
      </c>
    </row>
    <row r="14068" spans="1:10" x14ac:dyDescent="0.25">
      <c r="A14068" t="s">
        <v>258</v>
      </c>
      <c r="B14068">
        <v>3450</v>
      </c>
      <c r="D14068">
        <v>0</v>
      </c>
      <c r="F14068">
        <v>0</v>
      </c>
      <c r="H14068">
        <v>0</v>
      </c>
      <c r="J14068">
        <v>0</v>
      </c>
    </row>
    <row r="14069" spans="1:10" x14ac:dyDescent="0.25">
      <c r="A14069" t="s">
        <v>259</v>
      </c>
      <c r="B14069">
        <v>3450</v>
      </c>
      <c r="D14069">
        <v>0</v>
      </c>
      <c r="F14069">
        <v>0</v>
      </c>
      <c r="H14069">
        <v>0</v>
      </c>
      <c r="J14069">
        <v>0</v>
      </c>
    </row>
    <row r="14070" spans="1:10" x14ac:dyDescent="0.25">
      <c r="A14070" t="s">
        <v>260</v>
      </c>
      <c r="B14070">
        <v>3450</v>
      </c>
      <c r="D14070">
        <v>2</v>
      </c>
      <c r="F14070">
        <v>2</v>
      </c>
      <c r="H14070">
        <v>2</v>
      </c>
      <c r="J14070">
        <v>2</v>
      </c>
    </row>
    <row r="14071" spans="1:10" x14ac:dyDescent="0.25">
      <c r="A14071" t="s">
        <v>261</v>
      </c>
      <c r="B14071">
        <v>3450</v>
      </c>
      <c r="D14071">
        <v>3</v>
      </c>
      <c r="F14071">
        <v>4</v>
      </c>
      <c r="H14071">
        <v>3</v>
      </c>
      <c r="J14071">
        <v>4</v>
      </c>
    </row>
    <row r="14072" spans="1:10" x14ac:dyDescent="0.25">
      <c r="A14072" t="s">
        <v>262</v>
      </c>
      <c r="B14072">
        <v>3450</v>
      </c>
      <c r="D14072">
        <v>2.5</v>
      </c>
      <c r="F14072">
        <v>1.5</v>
      </c>
      <c r="H14072">
        <v>2.5</v>
      </c>
      <c r="J14072">
        <v>1.5</v>
      </c>
    </row>
    <row r="14073" spans="1:10" x14ac:dyDescent="0.25">
      <c r="A14073" t="s">
        <v>263</v>
      </c>
      <c r="B14073">
        <v>3450</v>
      </c>
      <c r="D14073">
        <v>1</v>
      </c>
      <c r="F14073">
        <v>3</v>
      </c>
      <c r="H14073">
        <v>1</v>
      </c>
      <c r="J14073">
        <v>3</v>
      </c>
    </row>
    <row r="14074" spans="1:10" x14ac:dyDescent="0.25">
      <c r="A14074" t="s">
        <v>264</v>
      </c>
      <c r="B14074">
        <v>3450</v>
      </c>
      <c r="D14074">
        <v>7</v>
      </c>
      <c r="F14074">
        <v>7</v>
      </c>
      <c r="H14074">
        <v>7</v>
      </c>
      <c r="J14074">
        <v>7</v>
      </c>
    </row>
    <row r="14075" spans="1:10" x14ac:dyDescent="0.25">
      <c r="A14075" t="s">
        <v>265</v>
      </c>
      <c r="B14075">
        <v>3450</v>
      </c>
      <c r="D14075">
        <v>18</v>
      </c>
      <c r="F14075">
        <v>16</v>
      </c>
      <c r="H14075">
        <v>18</v>
      </c>
      <c r="J14075">
        <v>16</v>
      </c>
    </row>
    <row r="14076" spans="1:10" x14ac:dyDescent="0.25">
      <c r="A14076" t="s">
        <v>266</v>
      </c>
      <c r="B14076">
        <v>3450</v>
      </c>
      <c r="D14076">
        <v>0</v>
      </c>
      <c r="F14076">
        <v>0</v>
      </c>
      <c r="H14076">
        <v>0</v>
      </c>
      <c r="J14076">
        <v>0</v>
      </c>
    </row>
    <row r="14077" spans="1:10" x14ac:dyDescent="0.25">
      <c r="A14077" t="s">
        <v>267</v>
      </c>
      <c r="B14077">
        <v>3450</v>
      </c>
      <c r="D14077">
        <v>30.5</v>
      </c>
      <c r="F14077">
        <v>28.5</v>
      </c>
      <c r="H14077">
        <v>30.5</v>
      </c>
      <c r="J14077">
        <v>28.5</v>
      </c>
    </row>
    <row r="14078" spans="1:10" x14ac:dyDescent="0.25">
      <c r="A14078" t="s">
        <v>268</v>
      </c>
      <c r="B14078">
        <v>3450</v>
      </c>
      <c r="D14078">
        <v>1</v>
      </c>
      <c r="F14078">
        <v>1</v>
      </c>
      <c r="H14078">
        <v>1</v>
      </c>
      <c r="J14078">
        <v>1</v>
      </c>
    </row>
    <row r="14079" spans="1:10" x14ac:dyDescent="0.25">
      <c r="A14079" t="s">
        <v>269</v>
      </c>
      <c r="B14079">
        <v>3450</v>
      </c>
      <c r="D14079">
        <v>1</v>
      </c>
      <c r="F14079">
        <v>1</v>
      </c>
      <c r="H14079">
        <v>1</v>
      </c>
      <c r="J14079">
        <v>1</v>
      </c>
    </row>
    <row r="14080" spans="1:10" x14ac:dyDescent="0.25">
      <c r="A14080" t="s">
        <v>270</v>
      </c>
      <c r="B14080">
        <v>3450</v>
      </c>
      <c r="D14080">
        <v>105.5</v>
      </c>
      <c r="F14080">
        <v>20.5</v>
      </c>
      <c r="H14080">
        <v>105.5</v>
      </c>
      <c r="J14080">
        <v>20.5</v>
      </c>
    </row>
    <row r="14081" spans="1:18" x14ac:dyDescent="0.25">
      <c r="A14081" t="s">
        <v>271</v>
      </c>
      <c r="B14081">
        <v>3450</v>
      </c>
      <c r="D14081">
        <v>20.5</v>
      </c>
      <c r="F14081">
        <v>105.5</v>
      </c>
      <c r="H14081">
        <v>20.5</v>
      </c>
      <c r="J14081">
        <v>105.5</v>
      </c>
    </row>
    <row r="14082" spans="1:18" x14ac:dyDescent="0.25">
      <c r="A14082" t="s">
        <v>272</v>
      </c>
      <c r="B14082">
        <v>3450</v>
      </c>
      <c r="D14082">
        <v>15</v>
      </c>
      <c r="F14082">
        <v>100</v>
      </c>
      <c r="H14082">
        <v>15</v>
      </c>
      <c r="J14082">
        <v>100</v>
      </c>
    </row>
    <row r="14083" spans="1:18" x14ac:dyDescent="0.25">
      <c r="A14083" t="s">
        <v>273</v>
      </c>
      <c r="B14083">
        <v>3450</v>
      </c>
      <c r="D14083">
        <v>15</v>
      </c>
      <c r="F14083">
        <v>84</v>
      </c>
      <c r="H14083">
        <v>15</v>
      </c>
      <c r="J14083">
        <v>84</v>
      </c>
    </row>
    <row r="14084" spans="1:18" x14ac:dyDescent="0.25">
      <c r="A14084" t="s">
        <v>274</v>
      </c>
      <c r="B14084">
        <v>3450</v>
      </c>
      <c r="D14084">
        <v>5.5</v>
      </c>
      <c r="F14084">
        <v>40.5</v>
      </c>
      <c r="H14084">
        <v>5.5</v>
      </c>
      <c r="J14084">
        <v>40.5</v>
      </c>
    </row>
    <row r="14085" spans="1:18" x14ac:dyDescent="0.25">
      <c r="A14085" t="s">
        <v>275</v>
      </c>
      <c r="B14085">
        <v>3450</v>
      </c>
      <c r="D14085">
        <v>35</v>
      </c>
      <c r="F14085">
        <v>0</v>
      </c>
      <c r="H14085">
        <v>35</v>
      </c>
      <c r="J14085">
        <v>0</v>
      </c>
    </row>
    <row r="14086" spans="1:18" x14ac:dyDescent="0.25">
      <c r="A14086" t="s">
        <v>276</v>
      </c>
      <c r="B14086">
        <v>3450</v>
      </c>
      <c r="D14086">
        <v>35</v>
      </c>
      <c r="F14086">
        <v>104</v>
      </c>
      <c r="H14086">
        <v>35</v>
      </c>
      <c r="J14086">
        <v>104</v>
      </c>
    </row>
    <row r="14087" spans="1:18" x14ac:dyDescent="0.25">
      <c r="A14087" t="s">
        <v>567</v>
      </c>
      <c r="B14087">
        <v>3450</v>
      </c>
      <c r="D14087">
        <v>5</v>
      </c>
      <c r="F14087">
        <v>104</v>
      </c>
      <c r="H14087">
        <v>5</v>
      </c>
      <c r="J14087">
        <v>104</v>
      </c>
    </row>
    <row r="14088" spans="1:18" x14ac:dyDescent="0.25">
      <c r="A14088" t="s">
        <v>254</v>
      </c>
      <c r="B14088">
        <v>3750</v>
      </c>
      <c r="C14088">
        <v>111</v>
      </c>
      <c r="D14088">
        <v>112</v>
      </c>
      <c r="E14088">
        <v>211</v>
      </c>
      <c r="F14088">
        <v>212</v>
      </c>
      <c r="G14088">
        <v>113</v>
      </c>
      <c r="H14088">
        <v>114</v>
      </c>
      <c r="I14088">
        <v>221</v>
      </c>
      <c r="J14088">
        <v>222</v>
      </c>
      <c r="K14088">
        <v>311</v>
      </c>
      <c r="L14088">
        <v>312</v>
      </c>
      <c r="M14088">
        <v>411</v>
      </c>
      <c r="N14088">
        <v>412</v>
      </c>
      <c r="O14088">
        <v>321</v>
      </c>
      <c r="P14088">
        <v>322</v>
      </c>
      <c r="Q14088">
        <v>421</v>
      </c>
      <c r="R14088">
        <v>422</v>
      </c>
    </row>
    <row r="14089" spans="1:18" x14ac:dyDescent="0.25">
      <c r="A14089" t="s">
        <v>255</v>
      </c>
      <c r="B14089">
        <v>3750</v>
      </c>
      <c r="C14089">
        <v>15</v>
      </c>
      <c r="D14089">
        <v>6</v>
      </c>
    </row>
    <row r="14090" spans="1:18" x14ac:dyDescent="0.25">
      <c r="A14090" t="s">
        <v>256</v>
      </c>
      <c r="B14090">
        <v>3750</v>
      </c>
      <c r="C14090">
        <v>74.5</v>
      </c>
      <c r="D14090">
        <v>33.5</v>
      </c>
    </row>
    <row r="14091" spans="1:18" x14ac:dyDescent="0.25">
      <c r="A14091" t="s">
        <v>257</v>
      </c>
      <c r="B14091">
        <v>3750</v>
      </c>
      <c r="C14091">
        <v>2</v>
      </c>
      <c r="D14091">
        <v>2</v>
      </c>
    </row>
    <row r="14092" spans="1:18" x14ac:dyDescent="0.25">
      <c r="A14092" t="s">
        <v>258</v>
      </c>
      <c r="B14092">
        <v>3750</v>
      </c>
      <c r="C14092">
        <v>0</v>
      </c>
      <c r="D14092">
        <v>0</v>
      </c>
    </row>
    <row r="14093" spans="1:18" x14ac:dyDescent="0.25">
      <c r="A14093" t="s">
        <v>259</v>
      </c>
      <c r="B14093">
        <v>3750</v>
      </c>
      <c r="C14093">
        <v>0</v>
      </c>
      <c r="D14093">
        <v>0</v>
      </c>
    </row>
    <row r="14094" spans="1:18" x14ac:dyDescent="0.25">
      <c r="A14094" t="s">
        <v>260</v>
      </c>
      <c r="B14094">
        <v>3750</v>
      </c>
      <c r="C14094">
        <v>2</v>
      </c>
      <c r="D14094">
        <v>2</v>
      </c>
    </row>
    <row r="14095" spans="1:18" x14ac:dyDescent="0.25">
      <c r="A14095" t="s">
        <v>261</v>
      </c>
      <c r="B14095">
        <v>3750</v>
      </c>
      <c r="C14095">
        <v>4</v>
      </c>
      <c r="D14095">
        <v>3</v>
      </c>
    </row>
    <row r="14096" spans="1:18" x14ac:dyDescent="0.25">
      <c r="A14096" t="s">
        <v>262</v>
      </c>
      <c r="B14096">
        <v>3750</v>
      </c>
      <c r="C14096">
        <v>1.5</v>
      </c>
      <c r="D14096">
        <v>3.5</v>
      </c>
    </row>
    <row r="14097" spans="1:18" x14ac:dyDescent="0.25">
      <c r="A14097" t="s">
        <v>263</v>
      </c>
      <c r="B14097">
        <v>3750</v>
      </c>
      <c r="C14097">
        <v>3</v>
      </c>
      <c r="D14097">
        <v>0</v>
      </c>
    </row>
    <row r="14098" spans="1:18" x14ac:dyDescent="0.25">
      <c r="A14098" t="s">
        <v>264</v>
      </c>
      <c r="B14098">
        <v>3750</v>
      </c>
      <c r="C14098">
        <v>7</v>
      </c>
      <c r="D14098">
        <v>7</v>
      </c>
    </row>
    <row r="14099" spans="1:18" x14ac:dyDescent="0.25">
      <c r="A14099" t="s">
        <v>265</v>
      </c>
      <c r="B14099">
        <v>3750</v>
      </c>
      <c r="C14099">
        <v>20</v>
      </c>
      <c r="D14099">
        <v>28</v>
      </c>
    </row>
    <row r="14100" spans="1:18" x14ac:dyDescent="0.25">
      <c r="A14100" t="s">
        <v>266</v>
      </c>
      <c r="B14100">
        <v>3750</v>
      </c>
      <c r="C14100">
        <v>0</v>
      </c>
      <c r="D14100">
        <v>0</v>
      </c>
    </row>
    <row r="14101" spans="1:18" x14ac:dyDescent="0.25">
      <c r="A14101" t="s">
        <v>267</v>
      </c>
      <c r="B14101">
        <v>3750</v>
      </c>
      <c r="C14101">
        <v>32.5</v>
      </c>
      <c r="D14101">
        <v>41.5</v>
      </c>
    </row>
    <row r="14102" spans="1:18" x14ac:dyDescent="0.25">
      <c r="A14102" t="s">
        <v>268</v>
      </c>
      <c r="B14102">
        <v>3750</v>
      </c>
      <c r="C14102">
        <v>1</v>
      </c>
      <c r="D14102">
        <v>1</v>
      </c>
    </row>
    <row r="14103" spans="1:18" x14ac:dyDescent="0.25">
      <c r="A14103" t="s">
        <v>269</v>
      </c>
      <c r="B14103">
        <v>3750</v>
      </c>
      <c r="C14103">
        <v>1</v>
      </c>
      <c r="D14103">
        <v>1</v>
      </c>
    </row>
    <row r="14104" spans="1:18" x14ac:dyDescent="0.25">
      <c r="A14104" t="s">
        <v>270</v>
      </c>
      <c r="B14104">
        <v>3750</v>
      </c>
      <c r="C14104">
        <v>75.5</v>
      </c>
      <c r="D14104">
        <v>35.5</v>
      </c>
    </row>
    <row r="14105" spans="1:18" x14ac:dyDescent="0.25">
      <c r="A14105" t="s">
        <v>271</v>
      </c>
      <c r="B14105">
        <v>3750</v>
      </c>
      <c r="C14105">
        <v>35.5</v>
      </c>
      <c r="D14105">
        <v>75.5</v>
      </c>
    </row>
    <row r="14106" spans="1:18" x14ac:dyDescent="0.25">
      <c r="A14106" t="s">
        <v>272</v>
      </c>
      <c r="B14106">
        <v>3750</v>
      </c>
      <c r="C14106">
        <v>30</v>
      </c>
      <c r="D14106">
        <v>69</v>
      </c>
    </row>
    <row r="14107" spans="1:18" x14ac:dyDescent="0.25">
      <c r="A14107" t="s">
        <v>273</v>
      </c>
      <c r="B14107">
        <v>3750</v>
      </c>
      <c r="C14107">
        <v>10</v>
      </c>
      <c r="D14107">
        <v>69</v>
      </c>
    </row>
    <row r="14108" spans="1:18" x14ac:dyDescent="0.25">
      <c r="A14108" t="s">
        <v>274</v>
      </c>
      <c r="B14108">
        <v>3750</v>
      </c>
      <c r="C14108">
        <v>45.5</v>
      </c>
      <c r="D14108">
        <v>5.5</v>
      </c>
    </row>
    <row r="14109" spans="1:18" x14ac:dyDescent="0.25">
      <c r="A14109" t="s">
        <v>275</v>
      </c>
      <c r="B14109">
        <v>3750</v>
      </c>
      <c r="C14109">
        <v>0</v>
      </c>
      <c r="D14109">
        <v>39</v>
      </c>
    </row>
    <row r="14110" spans="1:18" x14ac:dyDescent="0.25">
      <c r="A14110" t="s">
        <v>276</v>
      </c>
      <c r="B14110">
        <v>3750</v>
      </c>
      <c r="C14110">
        <v>100</v>
      </c>
      <c r="D14110">
        <v>39</v>
      </c>
    </row>
    <row r="14111" spans="1:18" x14ac:dyDescent="0.25">
      <c r="A14111" t="s">
        <v>567</v>
      </c>
      <c r="B14111">
        <v>3750</v>
      </c>
      <c r="C14111">
        <v>93.8</v>
      </c>
      <c r="D14111">
        <v>14.2</v>
      </c>
    </row>
    <row r="14112" spans="1:18" x14ac:dyDescent="0.25">
      <c r="A14112" t="s">
        <v>254</v>
      </c>
      <c r="B14112">
        <v>3775</v>
      </c>
      <c r="C14112">
        <v>112</v>
      </c>
      <c r="D14112">
        <v>111</v>
      </c>
      <c r="E14112">
        <v>211</v>
      </c>
      <c r="F14112">
        <v>212</v>
      </c>
      <c r="G14112">
        <v>121</v>
      </c>
      <c r="H14112">
        <v>122</v>
      </c>
      <c r="I14112">
        <v>221</v>
      </c>
      <c r="J14112">
        <v>222</v>
      </c>
      <c r="K14112">
        <v>311</v>
      </c>
      <c r="L14112">
        <v>312</v>
      </c>
      <c r="M14112">
        <v>411</v>
      </c>
      <c r="N14112">
        <v>412</v>
      </c>
      <c r="O14112">
        <v>321</v>
      </c>
      <c r="P14112">
        <v>322</v>
      </c>
      <c r="Q14112">
        <v>421</v>
      </c>
      <c r="R14112">
        <v>422</v>
      </c>
    </row>
    <row r="14113" spans="1:10" x14ac:dyDescent="0.25">
      <c r="A14113" t="s">
        <v>255</v>
      </c>
      <c r="B14113">
        <v>3775</v>
      </c>
      <c r="D14113">
        <v>5</v>
      </c>
      <c r="F14113">
        <v>20</v>
      </c>
      <c r="H14113">
        <v>5</v>
      </c>
      <c r="J14113">
        <v>20</v>
      </c>
    </row>
    <row r="14114" spans="1:10" x14ac:dyDescent="0.25">
      <c r="A14114" t="s">
        <v>256</v>
      </c>
      <c r="B14114">
        <v>3775</v>
      </c>
      <c r="D14114">
        <v>34.5</v>
      </c>
      <c r="F14114">
        <v>73.5</v>
      </c>
      <c r="H14114">
        <v>34.5</v>
      </c>
      <c r="J14114">
        <v>73.5</v>
      </c>
    </row>
    <row r="14115" spans="1:10" x14ac:dyDescent="0.25">
      <c r="A14115" t="s">
        <v>257</v>
      </c>
      <c r="B14115">
        <v>3775</v>
      </c>
      <c r="D14115">
        <v>2</v>
      </c>
      <c r="F14115">
        <v>2</v>
      </c>
      <c r="H14115">
        <v>2</v>
      </c>
      <c r="J14115">
        <v>2</v>
      </c>
    </row>
    <row r="14116" spans="1:10" x14ac:dyDescent="0.25">
      <c r="A14116" t="s">
        <v>258</v>
      </c>
      <c r="B14116">
        <v>3775</v>
      </c>
      <c r="D14116">
        <v>0</v>
      </c>
      <c r="F14116">
        <v>0</v>
      </c>
      <c r="H14116">
        <v>0</v>
      </c>
      <c r="J14116">
        <v>0</v>
      </c>
    </row>
    <row r="14117" spans="1:10" x14ac:dyDescent="0.25">
      <c r="A14117" t="s">
        <v>259</v>
      </c>
      <c r="B14117">
        <v>3775</v>
      </c>
      <c r="D14117">
        <v>0</v>
      </c>
      <c r="F14117">
        <v>0</v>
      </c>
      <c r="H14117">
        <v>0</v>
      </c>
      <c r="J14117">
        <v>0</v>
      </c>
    </row>
    <row r="14118" spans="1:10" x14ac:dyDescent="0.25">
      <c r="A14118" t="s">
        <v>260</v>
      </c>
      <c r="B14118">
        <v>3775</v>
      </c>
      <c r="D14118">
        <v>2</v>
      </c>
      <c r="F14118">
        <v>2</v>
      </c>
      <c r="H14118">
        <v>2</v>
      </c>
      <c r="J14118">
        <v>2</v>
      </c>
    </row>
    <row r="14119" spans="1:10" x14ac:dyDescent="0.25">
      <c r="A14119" t="s">
        <v>261</v>
      </c>
      <c r="B14119">
        <v>3775</v>
      </c>
      <c r="D14119">
        <v>3</v>
      </c>
      <c r="F14119">
        <v>4</v>
      </c>
      <c r="H14119">
        <v>3</v>
      </c>
      <c r="J14119">
        <v>4</v>
      </c>
    </row>
    <row r="14120" spans="1:10" x14ac:dyDescent="0.25">
      <c r="A14120" t="s">
        <v>262</v>
      </c>
      <c r="B14120">
        <v>3775</v>
      </c>
      <c r="D14120">
        <v>3.5</v>
      </c>
      <c r="F14120">
        <v>1.5</v>
      </c>
      <c r="H14120">
        <v>3.5</v>
      </c>
      <c r="J14120">
        <v>1.5</v>
      </c>
    </row>
    <row r="14121" spans="1:10" x14ac:dyDescent="0.25">
      <c r="A14121" t="s">
        <v>263</v>
      </c>
      <c r="B14121">
        <v>3775</v>
      </c>
      <c r="D14121">
        <v>3</v>
      </c>
      <c r="F14121">
        <v>3</v>
      </c>
      <c r="H14121">
        <v>3</v>
      </c>
      <c r="J14121">
        <v>3</v>
      </c>
    </row>
    <row r="14122" spans="1:10" x14ac:dyDescent="0.25">
      <c r="A14122" t="s">
        <v>264</v>
      </c>
      <c r="B14122">
        <v>3775</v>
      </c>
      <c r="D14122">
        <v>7</v>
      </c>
      <c r="F14122">
        <v>7</v>
      </c>
      <c r="H14122">
        <v>7</v>
      </c>
      <c r="J14122">
        <v>7</v>
      </c>
    </row>
    <row r="14123" spans="1:10" x14ac:dyDescent="0.25">
      <c r="A14123" t="s">
        <v>265</v>
      </c>
      <c r="B14123">
        <v>3775</v>
      </c>
      <c r="D14123">
        <v>27</v>
      </c>
      <c r="F14123">
        <v>13</v>
      </c>
      <c r="H14123">
        <v>27</v>
      </c>
      <c r="J14123">
        <v>13</v>
      </c>
    </row>
    <row r="14124" spans="1:10" x14ac:dyDescent="0.25">
      <c r="A14124" t="s">
        <v>266</v>
      </c>
      <c r="B14124">
        <v>3775</v>
      </c>
      <c r="D14124">
        <v>0</v>
      </c>
      <c r="F14124">
        <v>0</v>
      </c>
      <c r="H14124">
        <v>0</v>
      </c>
      <c r="J14124">
        <v>0</v>
      </c>
    </row>
    <row r="14125" spans="1:10" x14ac:dyDescent="0.25">
      <c r="A14125" t="s">
        <v>267</v>
      </c>
      <c r="B14125">
        <v>3775</v>
      </c>
      <c r="D14125">
        <v>40.5</v>
      </c>
      <c r="F14125">
        <v>25.5</v>
      </c>
      <c r="H14125">
        <v>40.5</v>
      </c>
      <c r="J14125">
        <v>25.5</v>
      </c>
    </row>
    <row r="14126" spans="1:10" x14ac:dyDescent="0.25">
      <c r="A14126" t="s">
        <v>268</v>
      </c>
      <c r="B14126">
        <v>3775</v>
      </c>
      <c r="D14126">
        <v>1</v>
      </c>
      <c r="F14126">
        <v>1</v>
      </c>
      <c r="H14126">
        <v>1</v>
      </c>
      <c r="J14126">
        <v>1</v>
      </c>
    </row>
    <row r="14127" spans="1:10" x14ac:dyDescent="0.25">
      <c r="A14127" t="s">
        <v>269</v>
      </c>
      <c r="B14127">
        <v>3775</v>
      </c>
      <c r="D14127">
        <v>1</v>
      </c>
      <c r="F14127">
        <v>1</v>
      </c>
      <c r="H14127">
        <v>1</v>
      </c>
      <c r="J14127">
        <v>1</v>
      </c>
    </row>
    <row r="14128" spans="1:10" x14ac:dyDescent="0.25">
      <c r="A14128" t="s">
        <v>270</v>
      </c>
      <c r="B14128">
        <v>3775</v>
      </c>
      <c r="D14128">
        <v>35.5</v>
      </c>
      <c r="F14128">
        <v>76.5</v>
      </c>
      <c r="H14128">
        <v>35.5</v>
      </c>
      <c r="J14128">
        <v>76.5</v>
      </c>
    </row>
    <row r="14129" spans="1:18" x14ac:dyDescent="0.25">
      <c r="A14129" t="s">
        <v>271</v>
      </c>
      <c r="B14129">
        <v>3775</v>
      </c>
      <c r="D14129">
        <v>76.5</v>
      </c>
      <c r="F14129">
        <v>35.5</v>
      </c>
      <c r="H14129">
        <v>76.5</v>
      </c>
      <c r="J14129">
        <v>35.5</v>
      </c>
    </row>
    <row r="14130" spans="1:18" x14ac:dyDescent="0.25">
      <c r="A14130" t="s">
        <v>272</v>
      </c>
      <c r="B14130">
        <v>3775</v>
      </c>
      <c r="D14130">
        <v>70</v>
      </c>
      <c r="F14130">
        <v>30</v>
      </c>
      <c r="H14130">
        <v>70</v>
      </c>
      <c r="J14130">
        <v>30</v>
      </c>
    </row>
    <row r="14131" spans="1:18" x14ac:dyDescent="0.25">
      <c r="A14131" t="s">
        <v>273</v>
      </c>
      <c r="B14131">
        <v>3775</v>
      </c>
      <c r="D14131">
        <v>43</v>
      </c>
      <c r="F14131">
        <v>17</v>
      </c>
      <c r="H14131">
        <v>43</v>
      </c>
      <c r="J14131">
        <v>17</v>
      </c>
    </row>
    <row r="14132" spans="1:18" x14ac:dyDescent="0.25">
      <c r="A14132" t="s">
        <v>274</v>
      </c>
      <c r="B14132">
        <v>3775</v>
      </c>
      <c r="D14132">
        <v>5.5</v>
      </c>
      <c r="F14132">
        <v>46.5</v>
      </c>
      <c r="H14132">
        <v>5.5</v>
      </c>
      <c r="J14132">
        <v>46.5</v>
      </c>
    </row>
    <row r="14133" spans="1:18" x14ac:dyDescent="0.25">
      <c r="A14133" t="s">
        <v>275</v>
      </c>
      <c r="B14133">
        <v>3775</v>
      </c>
      <c r="D14133">
        <v>40</v>
      </c>
      <c r="F14133">
        <v>0</v>
      </c>
      <c r="H14133">
        <v>40</v>
      </c>
      <c r="J14133">
        <v>0</v>
      </c>
    </row>
    <row r="14134" spans="1:18" x14ac:dyDescent="0.25">
      <c r="A14134" t="s">
        <v>276</v>
      </c>
      <c r="B14134">
        <v>3775</v>
      </c>
      <c r="D14134">
        <v>13</v>
      </c>
      <c r="F14134">
        <v>107</v>
      </c>
      <c r="H14134">
        <v>13</v>
      </c>
      <c r="J14134">
        <v>107</v>
      </c>
    </row>
    <row r="14135" spans="1:18" x14ac:dyDescent="0.25">
      <c r="A14135" t="s">
        <v>567</v>
      </c>
      <c r="B14135">
        <v>3775</v>
      </c>
      <c r="D14135">
        <v>34.5</v>
      </c>
      <c r="F14135">
        <v>73.5</v>
      </c>
      <c r="H14135">
        <v>34.5</v>
      </c>
      <c r="J14135">
        <v>73.5</v>
      </c>
    </row>
    <row r="14136" spans="1:18" x14ac:dyDescent="0.25">
      <c r="A14136" t="s">
        <v>254</v>
      </c>
      <c r="B14136">
        <v>3825</v>
      </c>
      <c r="C14136">
        <v>112</v>
      </c>
      <c r="D14136">
        <v>111</v>
      </c>
      <c r="E14136">
        <v>211</v>
      </c>
      <c r="F14136">
        <v>212</v>
      </c>
      <c r="G14136">
        <v>121</v>
      </c>
      <c r="H14136">
        <v>122</v>
      </c>
      <c r="I14136">
        <v>221</v>
      </c>
      <c r="J14136">
        <v>222</v>
      </c>
      <c r="K14136">
        <v>311</v>
      </c>
      <c r="L14136">
        <v>312</v>
      </c>
      <c r="M14136">
        <v>411</v>
      </c>
      <c r="N14136">
        <v>412</v>
      </c>
      <c r="O14136">
        <v>321</v>
      </c>
      <c r="P14136">
        <v>322</v>
      </c>
      <c r="Q14136">
        <v>421</v>
      </c>
      <c r="R14136">
        <v>422</v>
      </c>
    </row>
    <row r="14137" spans="1:18" x14ac:dyDescent="0.25">
      <c r="A14137" t="s">
        <v>255</v>
      </c>
      <c r="B14137">
        <v>3825</v>
      </c>
      <c r="C14137">
        <v>5</v>
      </c>
      <c r="D14137">
        <v>5</v>
      </c>
      <c r="E14137">
        <v>5</v>
      </c>
      <c r="F14137">
        <v>20</v>
      </c>
      <c r="G14137">
        <v>5</v>
      </c>
      <c r="H14137">
        <v>5</v>
      </c>
      <c r="I14137">
        <v>5</v>
      </c>
      <c r="J14137">
        <v>20</v>
      </c>
    </row>
    <row r="14138" spans="1:18" x14ac:dyDescent="0.25">
      <c r="A14138" t="s">
        <v>256</v>
      </c>
      <c r="B14138">
        <v>3825</v>
      </c>
      <c r="C14138">
        <v>8</v>
      </c>
      <c r="D14138">
        <v>33.5</v>
      </c>
      <c r="E14138">
        <v>8</v>
      </c>
      <c r="F14138">
        <v>46</v>
      </c>
      <c r="G14138">
        <v>9</v>
      </c>
      <c r="H14138">
        <v>32.5</v>
      </c>
      <c r="I14138">
        <v>14</v>
      </c>
      <c r="J14138">
        <v>40</v>
      </c>
    </row>
    <row r="14139" spans="1:18" x14ac:dyDescent="0.25">
      <c r="A14139" t="s">
        <v>257</v>
      </c>
      <c r="B14139">
        <v>3825</v>
      </c>
      <c r="C14139">
        <v>2</v>
      </c>
      <c r="D14139">
        <v>2</v>
      </c>
      <c r="E14139">
        <v>2</v>
      </c>
      <c r="F14139">
        <v>2</v>
      </c>
      <c r="G14139">
        <v>2</v>
      </c>
      <c r="H14139">
        <v>2</v>
      </c>
      <c r="I14139">
        <v>2</v>
      </c>
      <c r="J14139">
        <v>2</v>
      </c>
    </row>
    <row r="14140" spans="1:18" x14ac:dyDescent="0.25">
      <c r="A14140" t="s">
        <v>258</v>
      </c>
      <c r="B14140">
        <v>3825</v>
      </c>
      <c r="C14140">
        <v>0</v>
      </c>
      <c r="D14140">
        <v>0</v>
      </c>
      <c r="E14140">
        <v>0</v>
      </c>
      <c r="F14140">
        <v>0</v>
      </c>
      <c r="G14140">
        <v>0</v>
      </c>
      <c r="H14140">
        <v>0</v>
      </c>
      <c r="I14140">
        <v>0</v>
      </c>
      <c r="J14140">
        <v>0</v>
      </c>
    </row>
    <row r="14141" spans="1:18" x14ac:dyDescent="0.25">
      <c r="A14141" t="s">
        <v>259</v>
      </c>
      <c r="B14141">
        <v>3825</v>
      </c>
      <c r="C14141">
        <v>0</v>
      </c>
      <c r="D14141">
        <v>0</v>
      </c>
      <c r="E14141">
        <v>0</v>
      </c>
      <c r="F14141">
        <v>0</v>
      </c>
      <c r="G14141">
        <v>0</v>
      </c>
      <c r="H14141">
        <v>0</v>
      </c>
      <c r="I14141">
        <v>0</v>
      </c>
      <c r="J14141">
        <v>0</v>
      </c>
    </row>
    <row r="14142" spans="1:18" x14ac:dyDescent="0.25">
      <c r="A14142" t="s">
        <v>260</v>
      </c>
      <c r="B14142">
        <v>3825</v>
      </c>
      <c r="C14142">
        <v>2</v>
      </c>
      <c r="D14142">
        <v>2</v>
      </c>
      <c r="E14142">
        <v>2</v>
      </c>
      <c r="F14142">
        <v>2</v>
      </c>
      <c r="G14142">
        <v>2</v>
      </c>
      <c r="H14142">
        <v>2</v>
      </c>
      <c r="I14142">
        <v>2</v>
      </c>
      <c r="J14142">
        <v>2</v>
      </c>
    </row>
    <row r="14143" spans="1:18" x14ac:dyDescent="0.25">
      <c r="A14143" t="s">
        <v>261</v>
      </c>
      <c r="B14143">
        <v>3825</v>
      </c>
      <c r="C14143">
        <v>3</v>
      </c>
      <c r="D14143">
        <v>3</v>
      </c>
      <c r="E14143">
        <v>3</v>
      </c>
      <c r="F14143">
        <v>4</v>
      </c>
      <c r="G14143">
        <v>3</v>
      </c>
      <c r="H14143">
        <v>3</v>
      </c>
      <c r="I14143">
        <v>3</v>
      </c>
      <c r="J14143">
        <v>4</v>
      </c>
    </row>
    <row r="14144" spans="1:18" x14ac:dyDescent="0.25">
      <c r="A14144" t="s">
        <v>262</v>
      </c>
      <c r="B14144">
        <v>3825</v>
      </c>
      <c r="C14144">
        <v>3</v>
      </c>
      <c r="D14144">
        <v>3.5</v>
      </c>
      <c r="E14144">
        <v>3</v>
      </c>
      <c r="F14144">
        <v>2</v>
      </c>
      <c r="G14144">
        <v>3</v>
      </c>
      <c r="H14144">
        <v>3.5</v>
      </c>
      <c r="I14144">
        <v>3</v>
      </c>
      <c r="J14144">
        <v>2</v>
      </c>
    </row>
    <row r="14145" spans="1:18" x14ac:dyDescent="0.25">
      <c r="A14145" t="s">
        <v>263</v>
      </c>
      <c r="B14145">
        <v>3825</v>
      </c>
      <c r="C14145">
        <v>0</v>
      </c>
      <c r="D14145">
        <v>1</v>
      </c>
      <c r="E14145">
        <v>1</v>
      </c>
      <c r="F14145">
        <v>3</v>
      </c>
      <c r="G14145">
        <v>0</v>
      </c>
      <c r="H14145">
        <v>1</v>
      </c>
      <c r="I14145">
        <v>1</v>
      </c>
      <c r="J14145">
        <v>3</v>
      </c>
    </row>
    <row r="14146" spans="1:18" x14ac:dyDescent="0.25">
      <c r="A14146" t="s">
        <v>264</v>
      </c>
      <c r="B14146">
        <v>3825</v>
      </c>
      <c r="D14146">
        <v>7</v>
      </c>
      <c r="F14146">
        <v>7</v>
      </c>
      <c r="H14146">
        <v>7</v>
      </c>
      <c r="J14146">
        <v>7</v>
      </c>
    </row>
    <row r="14147" spans="1:18" x14ac:dyDescent="0.25">
      <c r="A14147" t="s">
        <v>265</v>
      </c>
      <c r="B14147">
        <v>3825</v>
      </c>
      <c r="D14147">
        <v>28</v>
      </c>
      <c r="F14147">
        <v>19</v>
      </c>
      <c r="H14147">
        <v>25</v>
      </c>
      <c r="J14147">
        <v>19</v>
      </c>
    </row>
    <row r="14148" spans="1:18" x14ac:dyDescent="0.25">
      <c r="A14148" t="s">
        <v>266</v>
      </c>
      <c r="B14148">
        <v>3825</v>
      </c>
      <c r="D14148">
        <v>0</v>
      </c>
      <c r="F14148">
        <v>0</v>
      </c>
      <c r="H14148">
        <v>0</v>
      </c>
      <c r="J14148">
        <v>0</v>
      </c>
    </row>
    <row r="14149" spans="1:18" x14ac:dyDescent="0.25">
      <c r="A14149" t="s">
        <v>267</v>
      </c>
      <c r="B14149">
        <v>3825</v>
      </c>
      <c r="C14149">
        <v>14</v>
      </c>
      <c r="D14149">
        <v>41.5</v>
      </c>
      <c r="E14149">
        <v>22</v>
      </c>
      <c r="F14149">
        <v>32</v>
      </c>
      <c r="G14149">
        <v>14</v>
      </c>
      <c r="H14149">
        <v>38.5</v>
      </c>
      <c r="I14149">
        <v>22</v>
      </c>
      <c r="J14149">
        <v>32</v>
      </c>
    </row>
    <row r="14150" spans="1:18" x14ac:dyDescent="0.25">
      <c r="A14150" t="s">
        <v>268</v>
      </c>
      <c r="B14150">
        <v>3825</v>
      </c>
      <c r="C14150">
        <v>0</v>
      </c>
      <c r="D14150">
        <v>1</v>
      </c>
      <c r="E14150">
        <v>1</v>
      </c>
      <c r="F14150">
        <v>1</v>
      </c>
      <c r="G14150">
        <v>0</v>
      </c>
      <c r="H14150">
        <v>1</v>
      </c>
      <c r="I14150">
        <v>1</v>
      </c>
      <c r="J14150">
        <v>1</v>
      </c>
    </row>
    <row r="14151" spans="1:18" x14ac:dyDescent="0.25">
      <c r="A14151" t="s">
        <v>269</v>
      </c>
      <c r="B14151">
        <v>3825</v>
      </c>
      <c r="C14151">
        <v>1</v>
      </c>
      <c r="D14151">
        <v>1</v>
      </c>
      <c r="E14151">
        <v>1</v>
      </c>
      <c r="F14151">
        <v>1</v>
      </c>
      <c r="G14151">
        <v>1</v>
      </c>
      <c r="H14151">
        <v>1</v>
      </c>
      <c r="I14151">
        <v>1</v>
      </c>
      <c r="J14151">
        <v>1</v>
      </c>
    </row>
    <row r="14152" spans="1:18" x14ac:dyDescent="0.25">
      <c r="A14152" t="s">
        <v>270</v>
      </c>
      <c r="B14152">
        <v>3825</v>
      </c>
      <c r="C14152">
        <v>6</v>
      </c>
      <c r="D14152">
        <v>86</v>
      </c>
      <c r="E14152">
        <v>20</v>
      </c>
      <c r="F14152">
        <v>34</v>
      </c>
      <c r="G14152">
        <v>86</v>
      </c>
      <c r="H14152">
        <v>101</v>
      </c>
      <c r="I14152">
        <v>20</v>
      </c>
      <c r="J14152">
        <v>40</v>
      </c>
    </row>
    <row r="14153" spans="1:18" x14ac:dyDescent="0.25">
      <c r="A14153" t="s">
        <v>271</v>
      </c>
      <c r="B14153">
        <v>3825</v>
      </c>
      <c r="C14153">
        <v>20</v>
      </c>
      <c r="D14153">
        <v>6</v>
      </c>
      <c r="E14153">
        <v>34</v>
      </c>
      <c r="F14153">
        <v>86</v>
      </c>
      <c r="G14153">
        <v>101</v>
      </c>
      <c r="H14153">
        <v>20</v>
      </c>
      <c r="I14153">
        <v>40</v>
      </c>
      <c r="J14153">
        <v>86</v>
      </c>
    </row>
    <row r="14154" spans="1:18" x14ac:dyDescent="0.25">
      <c r="A14154" t="s">
        <v>272</v>
      </c>
      <c r="B14154">
        <v>3825</v>
      </c>
      <c r="C14154">
        <v>14</v>
      </c>
      <c r="D14154">
        <v>119.5</v>
      </c>
      <c r="E14154">
        <v>28</v>
      </c>
      <c r="F14154">
        <v>80</v>
      </c>
      <c r="G14154">
        <v>95</v>
      </c>
      <c r="H14154">
        <v>13.5</v>
      </c>
      <c r="I14154">
        <v>34</v>
      </c>
      <c r="J14154">
        <v>80</v>
      </c>
    </row>
    <row r="14155" spans="1:18" x14ac:dyDescent="0.25">
      <c r="A14155" t="s">
        <v>273</v>
      </c>
      <c r="B14155">
        <v>3825</v>
      </c>
      <c r="C14155">
        <v>14</v>
      </c>
      <c r="D14155">
        <v>119.5</v>
      </c>
      <c r="E14155">
        <v>28</v>
      </c>
      <c r="F14155">
        <v>61</v>
      </c>
      <c r="G14155">
        <v>95</v>
      </c>
      <c r="H14155">
        <v>13.5</v>
      </c>
      <c r="I14155">
        <v>34</v>
      </c>
      <c r="J14155">
        <v>61</v>
      </c>
    </row>
    <row r="14156" spans="1:18" x14ac:dyDescent="0.25">
      <c r="A14156" t="s">
        <v>274</v>
      </c>
      <c r="B14156">
        <v>3825</v>
      </c>
      <c r="C14156">
        <v>46</v>
      </c>
      <c r="D14156">
        <v>6</v>
      </c>
      <c r="E14156">
        <v>60</v>
      </c>
      <c r="F14156">
        <v>74</v>
      </c>
      <c r="G14156">
        <v>6</v>
      </c>
      <c r="H14156">
        <v>21</v>
      </c>
      <c r="I14156">
        <v>60</v>
      </c>
      <c r="J14156">
        <v>80</v>
      </c>
    </row>
    <row r="14157" spans="1:18" x14ac:dyDescent="0.25">
      <c r="A14157" t="s">
        <v>275</v>
      </c>
      <c r="B14157">
        <v>3825</v>
      </c>
      <c r="C14157">
        <v>54</v>
      </c>
      <c r="D14157">
        <v>39.5</v>
      </c>
      <c r="E14157">
        <v>68</v>
      </c>
      <c r="F14157">
        <v>0</v>
      </c>
      <c r="G14157">
        <v>15</v>
      </c>
      <c r="H14157">
        <v>53.5</v>
      </c>
      <c r="I14157">
        <v>74</v>
      </c>
      <c r="J14157">
        <v>0</v>
      </c>
    </row>
    <row r="14158" spans="1:18" x14ac:dyDescent="0.25">
      <c r="A14158" t="s">
        <v>276</v>
      </c>
      <c r="B14158">
        <v>3825</v>
      </c>
      <c r="C14158">
        <v>54</v>
      </c>
      <c r="D14158">
        <v>39.5</v>
      </c>
      <c r="E14158">
        <v>68</v>
      </c>
      <c r="F14158">
        <v>101</v>
      </c>
      <c r="G14158">
        <v>15</v>
      </c>
      <c r="H14158">
        <v>53.5</v>
      </c>
      <c r="I14158">
        <v>74</v>
      </c>
      <c r="J14158">
        <v>101</v>
      </c>
    </row>
    <row r="14159" spans="1:18" x14ac:dyDescent="0.25">
      <c r="A14159" t="s">
        <v>567</v>
      </c>
      <c r="B14159">
        <v>3825</v>
      </c>
      <c r="C14159">
        <v>0</v>
      </c>
      <c r="D14159">
        <v>5</v>
      </c>
      <c r="E14159">
        <v>5</v>
      </c>
      <c r="F14159">
        <v>91.5</v>
      </c>
      <c r="G14159">
        <v>0</v>
      </c>
      <c r="H14159">
        <v>5</v>
      </c>
      <c r="I14159">
        <v>5</v>
      </c>
      <c r="J14159">
        <v>91.5</v>
      </c>
    </row>
    <row r="14160" spans="1:18" x14ac:dyDescent="0.25">
      <c r="A14160" t="s">
        <v>254</v>
      </c>
      <c r="B14160">
        <v>4300</v>
      </c>
      <c r="C14160">
        <v>111</v>
      </c>
      <c r="D14160">
        <v>112</v>
      </c>
      <c r="E14160">
        <v>211</v>
      </c>
      <c r="F14160">
        <v>212</v>
      </c>
      <c r="G14160">
        <v>122</v>
      </c>
      <c r="H14160">
        <v>121</v>
      </c>
      <c r="I14160">
        <v>221</v>
      </c>
      <c r="J14160">
        <v>222</v>
      </c>
      <c r="K14160">
        <v>311</v>
      </c>
      <c r="L14160">
        <v>312</v>
      </c>
      <c r="M14160">
        <v>411</v>
      </c>
      <c r="N14160">
        <v>412</v>
      </c>
      <c r="O14160">
        <v>321</v>
      </c>
      <c r="P14160">
        <v>322</v>
      </c>
      <c r="Q14160">
        <v>421</v>
      </c>
      <c r="R14160">
        <v>422</v>
      </c>
    </row>
    <row r="14161" spans="1:10" x14ac:dyDescent="0.25">
      <c r="A14161" t="s">
        <v>255</v>
      </c>
      <c r="B14161">
        <v>4300</v>
      </c>
      <c r="C14161">
        <v>5</v>
      </c>
      <c r="D14161">
        <v>15</v>
      </c>
      <c r="E14161">
        <v>5</v>
      </c>
      <c r="F14161">
        <v>15</v>
      </c>
      <c r="G14161">
        <v>5</v>
      </c>
      <c r="H14161">
        <v>15</v>
      </c>
      <c r="I14161">
        <v>5</v>
      </c>
      <c r="J14161">
        <v>15</v>
      </c>
    </row>
    <row r="14162" spans="1:10" x14ac:dyDescent="0.25">
      <c r="A14162" t="s">
        <v>256</v>
      </c>
      <c r="B14162">
        <v>4300</v>
      </c>
      <c r="C14162">
        <v>22</v>
      </c>
      <c r="D14162">
        <v>50</v>
      </c>
      <c r="E14162">
        <v>16</v>
      </c>
      <c r="F14162">
        <v>21</v>
      </c>
      <c r="G14162">
        <v>22</v>
      </c>
      <c r="H14162">
        <v>50</v>
      </c>
      <c r="I14162">
        <v>16</v>
      </c>
      <c r="J14162">
        <v>21</v>
      </c>
    </row>
    <row r="14163" spans="1:10" x14ac:dyDescent="0.25">
      <c r="A14163" t="s">
        <v>257</v>
      </c>
      <c r="B14163">
        <v>4300</v>
      </c>
      <c r="C14163">
        <v>2</v>
      </c>
      <c r="D14163">
        <v>2</v>
      </c>
      <c r="E14163">
        <v>2</v>
      </c>
      <c r="F14163">
        <v>2</v>
      </c>
      <c r="G14163">
        <v>2</v>
      </c>
      <c r="H14163">
        <v>2</v>
      </c>
      <c r="I14163">
        <v>2</v>
      </c>
      <c r="J14163">
        <v>2</v>
      </c>
    </row>
    <row r="14164" spans="1:10" x14ac:dyDescent="0.25">
      <c r="A14164" t="s">
        <v>258</v>
      </c>
      <c r="B14164">
        <v>4300</v>
      </c>
      <c r="C14164">
        <v>0</v>
      </c>
      <c r="D14164">
        <v>0</v>
      </c>
      <c r="E14164">
        <v>0</v>
      </c>
      <c r="F14164">
        <v>0</v>
      </c>
      <c r="G14164">
        <v>0</v>
      </c>
      <c r="H14164">
        <v>0</v>
      </c>
      <c r="I14164">
        <v>0</v>
      </c>
      <c r="J14164">
        <v>0</v>
      </c>
    </row>
    <row r="14165" spans="1:10" x14ac:dyDescent="0.25">
      <c r="A14165" t="s">
        <v>259</v>
      </c>
      <c r="B14165">
        <v>4300</v>
      </c>
      <c r="C14165">
        <v>0</v>
      </c>
      <c r="D14165">
        <v>0</v>
      </c>
      <c r="E14165">
        <v>0</v>
      </c>
      <c r="F14165">
        <v>0</v>
      </c>
      <c r="G14165">
        <v>0</v>
      </c>
      <c r="H14165">
        <v>0</v>
      </c>
      <c r="I14165">
        <v>0</v>
      </c>
      <c r="J14165">
        <v>0</v>
      </c>
    </row>
    <row r="14166" spans="1:10" x14ac:dyDescent="0.25">
      <c r="A14166" t="s">
        <v>260</v>
      </c>
      <c r="B14166">
        <v>4300</v>
      </c>
      <c r="C14166">
        <v>2</v>
      </c>
      <c r="D14166">
        <v>2</v>
      </c>
      <c r="E14166">
        <v>2</v>
      </c>
      <c r="F14166">
        <v>2</v>
      </c>
      <c r="G14166">
        <v>2</v>
      </c>
      <c r="H14166">
        <v>2</v>
      </c>
      <c r="I14166">
        <v>2</v>
      </c>
      <c r="J14166">
        <v>2</v>
      </c>
    </row>
    <row r="14167" spans="1:10" x14ac:dyDescent="0.25">
      <c r="A14167" t="s">
        <v>261</v>
      </c>
      <c r="B14167">
        <v>4300</v>
      </c>
      <c r="C14167">
        <v>3</v>
      </c>
      <c r="D14167">
        <v>4</v>
      </c>
      <c r="E14167">
        <v>3</v>
      </c>
      <c r="F14167">
        <v>4</v>
      </c>
      <c r="G14167">
        <v>3</v>
      </c>
      <c r="H14167">
        <v>4</v>
      </c>
      <c r="I14167">
        <v>3</v>
      </c>
      <c r="J14167">
        <v>4</v>
      </c>
    </row>
    <row r="14168" spans="1:10" x14ac:dyDescent="0.25">
      <c r="A14168" t="s">
        <v>262</v>
      </c>
      <c r="B14168">
        <v>4300</v>
      </c>
      <c r="C14168">
        <v>3</v>
      </c>
      <c r="D14168">
        <v>3</v>
      </c>
      <c r="E14168">
        <v>3</v>
      </c>
      <c r="F14168">
        <v>3</v>
      </c>
      <c r="G14168">
        <v>3</v>
      </c>
      <c r="H14168">
        <v>3</v>
      </c>
      <c r="I14168">
        <v>3</v>
      </c>
      <c r="J14168">
        <v>3</v>
      </c>
    </row>
    <row r="14169" spans="1:10" x14ac:dyDescent="0.25">
      <c r="A14169" t="s">
        <v>263</v>
      </c>
      <c r="B14169">
        <v>4300</v>
      </c>
      <c r="C14169">
        <v>0</v>
      </c>
      <c r="D14169">
        <v>3</v>
      </c>
      <c r="E14169">
        <v>0</v>
      </c>
      <c r="F14169">
        <v>1</v>
      </c>
      <c r="G14169">
        <v>0</v>
      </c>
      <c r="H14169">
        <v>3</v>
      </c>
      <c r="I14169">
        <v>0</v>
      </c>
      <c r="J14169">
        <v>1</v>
      </c>
    </row>
    <row r="14170" spans="1:10" x14ac:dyDescent="0.25">
      <c r="A14170" t="s">
        <v>264</v>
      </c>
      <c r="B14170">
        <v>4300</v>
      </c>
      <c r="D14170">
        <v>7</v>
      </c>
      <c r="F14170">
        <v>7</v>
      </c>
      <c r="H14170">
        <v>7</v>
      </c>
      <c r="J14170">
        <v>7</v>
      </c>
    </row>
    <row r="14171" spans="1:10" x14ac:dyDescent="0.25">
      <c r="A14171" t="s">
        <v>265</v>
      </c>
      <c r="B14171">
        <v>4300</v>
      </c>
      <c r="D14171">
        <v>20</v>
      </c>
      <c r="F14171">
        <v>20</v>
      </c>
      <c r="H14171">
        <v>20</v>
      </c>
      <c r="J14171">
        <v>20</v>
      </c>
    </row>
    <row r="14172" spans="1:10" x14ac:dyDescent="0.25">
      <c r="A14172" t="s">
        <v>266</v>
      </c>
      <c r="B14172">
        <v>4300</v>
      </c>
      <c r="D14172">
        <v>0</v>
      </c>
      <c r="F14172">
        <v>0</v>
      </c>
      <c r="H14172">
        <v>0</v>
      </c>
      <c r="J14172">
        <v>0</v>
      </c>
    </row>
    <row r="14173" spans="1:10" x14ac:dyDescent="0.25">
      <c r="A14173" t="s">
        <v>267</v>
      </c>
      <c r="B14173">
        <v>4300</v>
      </c>
      <c r="C14173">
        <v>14</v>
      </c>
      <c r="D14173">
        <v>40</v>
      </c>
      <c r="E14173">
        <v>14</v>
      </c>
      <c r="F14173">
        <v>34</v>
      </c>
      <c r="G14173">
        <v>14</v>
      </c>
      <c r="H14173">
        <v>40</v>
      </c>
      <c r="I14173">
        <v>14</v>
      </c>
      <c r="J14173">
        <v>34</v>
      </c>
    </row>
    <row r="14174" spans="1:10" x14ac:dyDescent="0.25">
      <c r="A14174" t="s">
        <v>268</v>
      </c>
      <c r="B14174">
        <v>4300</v>
      </c>
      <c r="C14174">
        <v>0</v>
      </c>
      <c r="D14174">
        <v>1</v>
      </c>
      <c r="E14174">
        <v>0</v>
      </c>
      <c r="F14174">
        <v>1</v>
      </c>
      <c r="G14174">
        <v>0</v>
      </c>
      <c r="H14174">
        <v>1</v>
      </c>
      <c r="I14174">
        <v>0</v>
      </c>
      <c r="J14174">
        <v>1</v>
      </c>
    </row>
    <row r="14175" spans="1:10" x14ac:dyDescent="0.25">
      <c r="A14175" t="s">
        <v>269</v>
      </c>
      <c r="B14175">
        <v>4300</v>
      </c>
      <c r="C14175">
        <v>1</v>
      </c>
      <c r="D14175">
        <v>1</v>
      </c>
      <c r="E14175">
        <v>1</v>
      </c>
      <c r="F14175">
        <v>1</v>
      </c>
      <c r="G14175">
        <v>1</v>
      </c>
      <c r="H14175">
        <v>1</v>
      </c>
      <c r="I14175">
        <v>1</v>
      </c>
      <c r="J14175">
        <v>1</v>
      </c>
    </row>
    <row r="14176" spans="1:10" x14ac:dyDescent="0.25">
      <c r="A14176" t="s">
        <v>270</v>
      </c>
      <c r="B14176">
        <v>4300</v>
      </c>
      <c r="C14176">
        <v>121</v>
      </c>
      <c r="D14176">
        <v>14</v>
      </c>
      <c r="E14176">
        <v>71</v>
      </c>
      <c r="F14176">
        <v>93</v>
      </c>
      <c r="G14176">
        <v>43</v>
      </c>
      <c r="H14176">
        <v>121</v>
      </c>
      <c r="I14176">
        <v>71</v>
      </c>
      <c r="J14176">
        <v>93</v>
      </c>
    </row>
    <row r="14177" spans="1:18" x14ac:dyDescent="0.25">
      <c r="A14177" t="s">
        <v>271</v>
      </c>
      <c r="B14177">
        <v>4300</v>
      </c>
      <c r="C14177">
        <v>14</v>
      </c>
      <c r="D14177">
        <v>71</v>
      </c>
      <c r="E14177">
        <v>93</v>
      </c>
      <c r="F14177">
        <v>121</v>
      </c>
      <c r="G14177">
        <v>71</v>
      </c>
      <c r="H14177">
        <v>43</v>
      </c>
      <c r="I14177">
        <v>93</v>
      </c>
      <c r="J14177">
        <v>121</v>
      </c>
    </row>
    <row r="14178" spans="1:18" x14ac:dyDescent="0.25">
      <c r="A14178" t="s">
        <v>272</v>
      </c>
      <c r="B14178">
        <v>4300</v>
      </c>
      <c r="C14178">
        <v>8</v>
      </c>
      <c r="D14178">
        <v>64</v>
      </c>
      <c r="E14178">
        <v>87</v>
      </c>
      <c r="F14178">
        <v>114</v>
      </c>
      <c r="G14178">
        <v>65</v>
      </c>
      <c r="H14178">
        <v>36</v>
      </c>
      <c r="I14178">
        <v>87</v>
      </c>
      <c r="J14178">
        <v>114</v>
      </c>
    </row>
    <row r="14179" spans="1:18" x14ac:dyDescent="0.25">
      <c r="A14179" t="s">
        <v>273</v>
      </c>
      <c r="B14179">
        <v>4300</v>
      </c>
      <c r="C14179">
        <v>8</v>
      </c>
      <c r="D14179">
        <v>44</v>
      </c>
      <c r="E14179">
        <v>87</v>
      </c>
      <c r="F14179">
        <v>114</v>
      </c>
      <c r="G14179">
        <v>65</v>
      </c>
      <c r="H14179">
        <v>16</v>
      </c>
      <c r="I14179">
        <v>87</v>
      </c>
      <c r="J14179">
        <v>114</v>
      </c>
    </row>
    <row r="14180" spans="1:18" x14ac:dyDescent="0.25">
      <c r="A14180" t="s">
        <v>274</v>
      </c>
      <c r="B14180">
        <v>4300</v>
      </c>
      <c r="C14180">
        <v>85</v>
      </c>
      <c r="D14180">
        <v>113</v>
      </c>
      <c r="E14180">
        <v>35</v>
      </c>
      <c r="F14180">
        <v>57</v>
      </c>
      <c r="G14180">
        <v>7</v>
      </c>
      <c r="H14180">
        <v>85</v>
      </c>
      <c r="I14180">
        <v>35</v>
      </c>
      <c r="J14180">
        <v>57</v>
      </c>
    </row>
    <row r="14181" spans="1:18" x14ac:dyDescent="0.25">
      <c r="A14181" t="s">
        <v>275</v>
      </c>
      <c r="B14181">
        <v>4300</v>
      </c>
      <c r="C14181">
        <v>107</v>
      </c>
      <c r="D14181">
        <v>28</v>
      </c>
      <c r="E14181">
        <v>51</v>
      </c>
      <c r="F14181">
        <v>78</v>
      </c>
      <c r="G14181">
        <v>29</v>
      </c>
      <c r="H14181">
        <v>0</v>
      </c>
      <c r="I14181">
        <v>51</v>
      </c>
      <c r="J14181">
        <v>78</v>
      </c>
    </row>
    <row r="14182" spans="1:18" x14ac:dyDescent="0.25">
      <c r="A14182" t="s">
        <v>276</v>
      </c>
      <c r="B14182">
        <v>4300</v>
      </c>
      <c r="C14182">
        <v>107</v>
      </c>
      <c r="D14182">
        <v>8</v>
      </c>
      <c r="E14182">
        <v>51</v>
      </c>
      <c r="F14182">
        <v>78</v>
      </c>
      <c r="G14182">
        <v>29</v>
      </c>
      <c r="H14182">
        <v>115</v>
      </c>
      <c r="I14182">
        <v>51</v>
      </c>
      <c r="J14182">
        <v>78</v>
      </c>
    </row>
    <row r="14183" spans="1:18" x14ac:dyDescent="0.25">
      <c r="A14183" t="s">
        <v>567</v>
      </c>
      <c r="B14183">
        <v>4300</v>
      </c>
      <c r="C14183">
        <v>7.4</v>
      </c>
      <c r="D14183">
        <v>73.099999999999994</v>
      </c>
      <c r="E14183">
        <v>9.4</v>
      </c>
      <c r="F14183">
        <v>19.100000000000001</v>
      </c>
      <c r="G14183">
        <v>22.1</v>
      </c>
      <c r="H14183">
        <v>58.4</v>
      </c>
      <c r="I14183">
        <v>8.1</v>
      </c>
      <c r="J14183">
        <v>20.399999999999999</v>
      </c>
    </row>
    <row r="14184" spans="1:18" x14ac:dyDescent="0.25">
      <c r="A14184" t="s">
        <v>254</v>
      </c>
      <c r="B14184">
        <v>4306</v>
      </c>
      <c r="C14184">
        <v>112</v>
      </c>
      <c r="D14184">
        <v>111</v>
      </c>
      <c r="E14184">
        <v>211</v>
      </c>
      <c r="F14184">
        <v>212</v>
      </c>
      <c r="G14184">
        <v>121</v>
      </c>
      <c r="H14184">
        <v>122</v>
      </c>
      <c r="I14184">
        <v>221</v>
      </c>
      <c r="J14184">
        <v>222</v>
      </c>
      <c r="K14184">
        <v>311</v>
      </c>
      <c r="L14184">
        <v>312</v>
      </c>
      <c r="M14184">
        <v>411</v>
      </c>
      <c r="N14184">
        <v>412</v>
      </c>
      <c r="O14184">
        <v>321</v>
      </c>
      <c r="P14184">
        <v>322</v>
      </c>
      <c r="Q14184">
        <v>421</v>
      </c>
      <c r="R14184">
        <v>422</v>
      </c>
    </row>
    <row r="14185" spans="1:18" x14ac:dyDescent="0.25">
      <c r="A14185" t="s">
        <v>255</v>
      </c>
      <c r="B14185">
        <v>4306</v>
      </c>
      <c r="C14185">
        <v>5</v>
      </c>
      <c r="D14185">
        <v>10</v>
      </c>
      <c r="E14185">
        <v>5</v>
      </c>
      <c r="F14185">
        <v>5</v>
      </c>
      <c r="G14185">
        <v>5</v>
      </c>
      <c r="H14185">
        <v>10</v>
      </c>
      <c r="I14185">
        <v>5</v>
      </c>
      <c r="J14185">
        <v>5</v>
      </c>
    </row>
    <row r="14186" spans="1:18" x14ac:dyDescent="0.25">
      <c r="A14186" t="s">
        <v>256</v>
      </c>
      <c r="B14186">
        <v>4306</v>
      </c>
      <c r="C14186">
        <v>26</v>
      </c>
      <c r="D14186">
        <v>51.5</v>
      </c>
      <c r="E14186">
        <v>16</v>
      </c>
      <c r="F14186">
        <v>22</v>
      </c>
      <c r="G14186">
        <v>21</v>
      </c>
      <c r="H14186">
        <v>56.5</v>
      </c>
      <c r="I14186">
        <v>16</v>
      </c>
      <c r="J14186">
        <v>22</v>
      </c>
    </row>
    <row r="14187" spans="1:18" x14ac:dyDescent="0.25">
      <c r="A14187" t="s">
        <v>257</v>
      </c>
      <c r="B14187">
        <v>4306</v>
      </c>
      <c r="C14187">
        <v>2</v>
      </c>
      <c r="D14187">
        <v>2</v>
      </c>
      <c r="E14187">
        <v>2</v>
      </c>
      <c r="F14187">
        <v>2</v>
      </c>
      <c r="G14187">
        <v>2</v>
      </c>
      <c r="H14187">
        <v>2</v>
      </c>
      <c r="I14187">
        <v>2</v>
      </c>
      <c r="J14187">
        <v>2</v>
      </c>
    </row>
    <row r="14188" spans="1:18" x14ac:dyDescent="0.25">
      <c r="A14188" t="s">
        <v>258</v>
      </c>
      <c r="B14188">
        <v>4306</v>
      </c>
      <c r="C14188">
        <v>0</v>
      </c>
      <c r="D14188">
        <v>0</v>
      </c>
      <c r="E14188">
        <v>0</v>
      </c>
      <c r="F14188">
        <v>0</v>
      </c>
      <c r="G14188">
        <v>0</v>
      </c>
      <c r="H14188">
        <v>0</v>
      </c>
      <c r="I14188">
        <v>0</v>
      </c>
      <c r="J14188">
        <v>0</v>
      </c>
    </row>
    <row r="14189" spans="1:18" x14ac:dyDescent="0.25">
      <c r="A14189" t="s">
        <v>259</v>
      </c>
      <c r="B14189">
        <v>4306</v>
      </c>
      <c r="C14189">
        <v>0</v>
      </c>
      <c r="D14189">
        <v>0</v>
      </c>
      <c r="E14189">
        <v>0</v>
      </c>
      <c r="F14189">
        <v>0</v>
      </c>
      <c r="G14189">
        <v>0</v>
      </c>
      <c r="H14189">
        <v>0</v>
      </c>
      <c r="I14189">
        <v>0</v>
      </c>
      <c r="J14189">
        <v>0</v>
      </c>
    </row>
    <row r="14190" spans="1:18" x14ac:dyDescent="0.25">
      <c r="A14190" t="s">
        <v>260</v>
      </c>
      <c r="B14190">
        <v>4306</v>
      </c>
      <c r="C14190">
        <v>2</v>
      </c>
      <c r="D14190">
        <v>2</v>
      </c>
      <c r="E14190">
        <v>2</v>
      </c>
      <c r="F14190">
        <v>2</v>
      </c>
      <c r="G14190">
        <v>2</v>
      </c>
      <c r="H14190">
        <v>2</v>
      </c>
      <c r="I14190">
        <v>2</v>
      </c>
      <c r="J14190">
        <v>2</v>
      </c>
    </row>
    <row r="14191" spans="1:18" x14ac:dyDescent="0.25">
      <c r="A14191" t="s">
        <v>261</v>
      </c>
      <c r="B14191">
        <v>4306</v>
      </c>
      <c r="C14191">
        <v>3</v>
      </c>
      <c r="D14191">
        <v>4</v>
      </c>
      <c r="E14191">
        <v>3</v>
      </c>
      <c r="F14191">
        <v>3</v>
      </c>
      <c r="G14191">
        <v>3</v>
      </c>
      <c r="H14191">
        <v>4</v>
      </c>
      <c r="I14191">
        <v>3</v>
      </c>
      <c r="J14191">
        <v>3</v>
      </c>
    </row>
    <row r="14192" spans="1:18" x14ac:dyDescent="0.25">
      <c r="A14192" t="s">
        <v>262</v>
      </c>
      <c r="B14192">
        <v>4306</v>
      </c>
      <c r="C14192">
        <v>1</v>
      </c>
      <c r="D14192">
        <v>1.5</v>
      </c>
      <c r="E14192">
        <v>1</v>
      </c>
      <c r="F14192">
        <v>3</v>
      </c>
      <c r="G14192">
        <v>1</v>
      </c>
      <c r="H14192">
        <v>1.5</v>
      </c>
      <c r="I14192">
        <v>1</v>
      </c>
      <c r="J14192">
        <v>3</v>
      </c>
    </row>
    <row r="14193" spans="1:18" x14ac:dyDescent="0.25">
      <c r="A14193" t="s">
        <v>263</v>
      </c>
      <c r="B14193">
        <v>4306</v>
      </c>
      <c r="C14193">
        <v>0</v>
      </c>
      <c r="D14193">
        <v>3</v>
      </c>
      <c r="E14193">
        <v>0</v>
      </c>
      <c r="F14193">
        <v>0</v>
      </c>
      <c r="G14193">
        <v>0</v>
      </c>
      <c r="H14193">
        <v>3</v>
      </c>
      <c r="I14193">
        <v>0</v>
      </c>
      <c r="J14193">
        <v>0</v>
      </c>
    </row>
    <row r="14194" spans="1:18" x14ac:dyDescent="0.25">
      <c r="A14194" t="s">
        <v>264</v>
      </c>
      <c r="B14194">
        <v>4306</v>
      </c>
      <c r="D14194">
        <v>7</v>
      </c>
      <c r="F14194">
        <v>5</v>
      </c>
      <c r="H14194">
        <v>5</v>
      </c>
      <c r="J14194">
        <v>5</v>
      </c>
    </row>
    <row r="14195" spans="1:18" x14ac:dyDescent="0.25">
      <c r="A14195" t="s">
        <v>265</v>
      </c>
      <c r="B14195">
        <v>4306</v>
      </c>
      <c r="D14195">
        <v>13</v>
      </c>
      <c r="F14195">
        <v>17</v>
      </c>
      <c r="H14195">
        <v>13</v>
      </c>
      <c r="J14195">
        <v>17</v>
      </c>
    </row>
    <row r="14196" spans="1:18" x14ac:dyDescent="0.25">
      <c r="A14196" t="s">
        <v>266</v>
      </c>
      <c r="B14196">
        <v>4306</v>
      </c>
      <c r="D14196">
        <v>0</v>
      </c>
      <c r="F14196">
        <v>0</v>
      </c>
      <c r="H14196">
        <v>0</v>
      </c>
      <c r="J14196">
        <v>0</v>
      </c>
    </row>
    <row r="14197" spans="1:18" x14ac:dyDescent="0.25">
      <c r="A14197" t="s">
        <v>267</v>
      </c>
      <c r="B14197">
        <v>4306</v>
      </c>
      <c r="C14197">
        <v>14</v>
      </c>
      <c r="D14197">
        <v>28.5</v>
      </c>
      <c r="E14197">
        <v>14</v>
      </c>
      <c r="F14197">
        <v>33.799999999999997</v>
      </c>
      <c r="G14197">
        <v>14</v>
      </c>
      <c r="H14197">
        <v>28.5</v>
      </c>
      <c r="I14197">
        <v>14</v>
      </c>
      <c r="J14197">
        <v>33.9</v>
      </c>
    </row>
    <row r="14198" spans="1:18" x14ac:dyDescent="0.25">
      <c r="A14198" t="s">
        <v>268</v>
      </c>
      <c r="B14198">
        <v>4306</v>
      </c>
      <c r="C14198">
        <v>0</v>
      </c>
      <c r="D14198">
        <v>1</v>
      </c>
      <c r="E14198">
        <v>0</v>
      </c>
      <c r="F14198">
        <v>1</v>
      </c>
      <c r="G14198">
        <v>0</v>
      </c>
      <c r="H14198">
        <v>1</v>
      </c>
      <c r="I14198">
        <v>0</v>
      </c>
      <c r="J14198">
        <v>1</v>
      </c>
    </row>
    <row r="14199" spans="1:18" x14ac:dyDescent="0.25">
      <c r="A14199" t="s">
        <v>269</v>
      </c>
      <c r="B14199">
        <v>4306</v>
      </c>
      <c r="C14199">
        <v>1</v>
      </c>
      <c r="D14199">
        <v>1</v>
      </c>
      <c r="E14199">
        <v>1</v>
      </c>
      <c r="F14199">
        <v>1</v>
      </c>
      <c r="G14199">
        <v>1</v>
      </c>
      <c r="H14199">
        <v>1</v>
      </c>
      <c r="I14199">
        <v>1</v>
      </c>
      <c r="J14199">
        <v>1</v>
      </c>
    </row>
    <row r="14200" spans="1:18" x14ac:dyDescent="0.25">
      <c r="A14200" t="s">
        <v>270</v>
      </c>
      <c r="B14200">
        <v>4306</v>
      </c>
      <c r="C14200">
        <v>108.5</v>
      </c>
      <c r="D14200">
        <v>51.5</v>
      </c>
      <c r="E14200">
        <v>3.5</v>
      </c>
      <c r="F14200">
        <v>23.5</v>
      </c>
      <c r="G14200">
        <v>51.5</v>
      </c>
      <c r="H14200">
        <v>76.5</v>
      </c>
      <c r="I14200">
        <v>3.5</v>
      </c>
      <c r="J14200">
        <v>23.5</v>
      </c>
    </row>
    <row r="14201" spans="1:18" x14ac:dyDescent="0.25">
      <c r="A14201" t="s">
        <v>271</v>
      </c>
      <c r="B14201">
        <v>4306</v>
      </c>
      <c r="C14201">
        <v>3.5</v>
      </c>
      <c r="D14201">
        <v>108.5</v>
      </c>
      <c r="E14201">
        <v>23.5</v>
      </c>
      <c r="F14201">
        <v>51.5</v>
      </c>
      <c r="G14201">
        <v>76.5</v>
      </c>
      <c r="H14201">
        <v>3.5</v>
      </c>
      <c r="I14201">
        <v>23.5</v>
      </c>
      <c r="J14201">
        <v>51.5</v>
      </c>
    </row>
    <row r="14202" spans="1:18" x14ac:dyDescent="0.25">
      <c r="A14202" t="s">
        <v>272</v>
      </c>
      <c r="B14202">
        <v>4306</v>
      </c>
      <c r="C14202">
        <v>134.5</v>
      </c>
      <c r="D14202">
        <v>103</v>
      </c>
      <c r="E14202">
        <v>19.5</v>
      </c>
      <c r="F14202">
        <v>45.5</v>
      </c>
      <c r="G14202">
        <v>72.5</v>
      </c>
      <c r="H14202">
        <v>133</v>
      </c>
      <c r="I14202">
        <v>19.5</v>
      </c>
      <c r="J14202">
        <v>45.5</v>
      </c>
    </row>
    <row r="14203" spans="1:18" x14ac:dyDescent="0.25">
      <c r="A14203" t="s">
        <v>273</v>
      </c>
      <c r="B14203">
        <v>4306</v>
      </c>
      <c r="C14203">
        <v>134.5</v>
      </c>
      <c r="D14203">
        <v>90</v>
      </c>
      <c r="E14203">
        <v>19.5</v>
      </c>
      <c r="F14203">
        <v>45.5</v>
      </c>
      <c r="G14203">
        <v>72.5</v>
      </c>
      <c r="H14203">
        <v>120</v>
      </c>
      <c r="I14203">
        <v>19.5</v>
      </c>
      <c r="J14203">
        <v>45.5</v>
      </c>
    </row>
    <row r="14204" spans="1:18" x14ac:dyDescent="0.25">
      <c r="A14204" t="s">
        <v>274</v>
      </c>
      <c r="B14204">
        <v>4306</v>
      </c>
      <c r="C14204">
        <v>5.5</v>
      </c>
      <c r="D14204">
        <v>83.5</v>
      </c>
      <c r="E14204">
        <v>35.5</v>
      </c>
      <c r="F14204">
        <v>55.5</v>
      </c>
      <c r="G14204">
        <v>83.5</v>
      </c>
      <c r="H14204">
        <v>108.5</v>
      </c>
      <c r="I14204">
        <v>35.5</v>
      </c>
      <c r="J14204">
        <v>55.5</v>
      </c>
    </row>
    <row r="14205" spans="1:18" x14ac:dyDescent="0.25">
      <c r="A14205" t="s">
        <v>275</v>
      </c>
      <c r="B14205">
        <v>4306</v>
      </c>
      <c r="C14205">
        <v>31.5</v>
      </c>
      <c r="D14205">
        <v>0</v>
      </c>
      <c r="E14205">
        <v>51.5</v>
      </c>
      <c r="F14205">
        <v>77.5</v>
      </c>
      <c r="G14205">
        <v>104.5</v>
      </c>
      <c r="H14205">
        <v>30</v>
      </c>
      <c r="I14205">
        <v>51.5</v>
      </c>
      <c r="J14205">
        <v>77.5</v>
      </c>
    </row>
    <row r="14206" spans="1:18" x14ac:dyDescent="0.25">
      <c r="A14206" t="s">
        <v>276</v>
      </c>
      <c r="B14206">
        <v>4306</v>
      </c>
      <c r="C14206">
        <v>31.5</v>
      </c>
      <c r="D14206">
        <v>122</v>
      </c>
      <c r="E14206">
        <v>51.5</v>
      </c>
      <c r="F14206">
        <v>77.5</v>
      </c>
      <c r="G14206">
        <v>104.5</v>
      </c>
      <c r="H14206">
        <v>17</v>
      </c>
      <c r="I14206">
        <v>51.5</v>
      </c>
      <c r="J14206">
        <v>77.5</v>
      </c>
    </row>
    <row r="14207" spans="1:18" x14ac:dyDescent="0.25">
      <c r="A14207" t="s">
        <v>567</v>
      </c>
      <c r="B14207">
        <v>4306</v>
      </c>
      <c r="C14207">
        <v>26</v>
      </c>
      <c r="D14207">
        <v>64.8</v>
      </c>
      <c r="E14207">
        <v>13.6</v>
      </c>
      <c r="F14207">
        <v>11.1</v>
      </c>
      <c r="G14207">
        <v>13.2</v>
      </c>
      <c r="H14207">
        <v>77.599999999999994</v>
      </c>
      <c r="I14207">
        <v>14.4</v>
      </c>
      <c r="J14207">
        <v>10.3</v>
      </c>
    </row>
    <row r="14208" spans="1:18" x14ac:dyDescent="0.25">
      <c r="A14208" t="s">
        <v>254</v>
      </c>
      <c r="B14208">
        <v>4312</v>
      </c>
      <c r="C14208">
        <v>112</v>
      </c>
      <c r="D14208">
        <v>111</v>
      </c>
      <c r="E14208">
        <v>211</v>
      </c>
      <c r="F14208">
        <v>212</v>
      </c>
      <c r="G14208">
        <v>121</v>
      </c>
      <c r="H14208">
        <v>122</v>
      </c>
      <c r="I14208">
        <v>221</v>
      </c>
      <c r="J14208">
        <v>222</v>
      </c>
      <c r="K14208">
        <v>311</v>
      </c>
      <c r="L14208">
        <v>312</v>
      </c>
      <c r="M14208">
        <v>411</v>
      </c>
      <c r="N14208">
        <v>412</v>
      </c>
      <c r="O14208">
        <v>321</v>
      </c>
      <c r="P14208">
        <v>322</v>
      </c>
      <c r="Q14208">
        <v>421</v>
      </c>
      <c r="R14208">
        <v>422</v>
      </c>
    </row>
    <row r="14209" spans="1:10" x14ac:dyDescent="0.25">
      <c r="A14209" t="s">
        <v>255</v>
      </c>
      <c r="B14209">
        <v>4312</v>
      </c>
      <c r="C14209">
        <v>5</v>
      </c>
      <c r="D14209">
        <v>15</v>
      </c>
      <c r="E14209">
        <v>5</v>
      </c>
      <c r="F14209">
        <v>5</v>
      </c>
      <c r="G14209">
        <v>5</v>
      </c>
      <c r="H14209">
        <v>15</v>
      </c>
      <c r="I14209">
        <v>5</v>
      </c>
      <c r="J14209">
        <v>5</v>
      </c>
    </row>
    <row r="14210" spans="1:10" x14ac:dyDescent="0.25">
      <c r="A14210" t="s">
        <v>256</v>
      </c>
      <c r="B14210">
        <v>4312</v>
      </c>
      <c r="C14210">
        <v>26</v>
      </c>
      <c r="D14210">
        <v>53</v>
      </c>
      <c r="E14210">
        <v>16</v>
      </c>
      <c r="F14210">
        <v>20</v>
      </c>
      <c r="G14210">
        <v>21</v>
      </c>
      <c r="H14210">
        <v>58</v>
      </c>
      <c r="I14210">
        <v>14</v>
      </c>
      <c r="J14210">
        <v>22</v>
      </c>
    </row>
    <row r="14211" spans="1:10" x14ac:dyDescent="0.25">
      <c r="A14211" t="s">
        <v>257</v>
      </c>
      <c r="B14211">
        <v>4312</v>
      </c>
      <c r="C14211">
        <v>2</v>
      </c>
      <c r="D14211">
        <v>2</v>
      </c>
      <c r="E14211">
        <v>2</v>
      </c>
      <c r="F14211">
        <v>2</v>
      </c>
      <c r="G14211">
        <v>2</v>
      </c>
      <c r="H14211">
        <v>2</v>
      </c>
      <c r="I14211">
        <v>2</v>
      </c>
      <c r="J14211">
        <v>2</v>
      </c>
    </row>
    <row r="14212" spans="1:10" x14ac:dyDescent="0.25">
      <c r="A14212" t="s">
        <v>258</v>
      </c>
      <c r="B14212">
        <v>4312</v>
      </c>
      <c r="C14212">
        <v>0</v>
      </c>
      <c r="D14212">
        <v>0</v>
      </c>
      <c r="E14212">
        <v>0</v>
      </c>
      <c r="F14212">
        <v>0</v>
      </c>
      <c r="G14212">
        <v>0</v>
      </c>
      <c r="H14212">
        <v>0</v>
      </c>
      <c r="I14212">
        <v>0</v>
      </c>
      <c r="J14212">
        <v>0</v>
      </c>
    </row>
    <row r="14213" spans="1:10" x14ac:dyDescent="0.25">
      <c r="A14213" t="s">
        <v>259</v>
      </c>
      <c r="B14213">
        <v>4312</v>
      </c>
      <c r="C14213">
        <v>0</v>
      </c>
      <c r="D14213">
        <v>0</v>
      </c>
      <c r="E14213">
        <v>0</v>
      </c>
      <c r="F14213">
        <v>0</v>
      </c>
      <c r="G14213">
        <v>0</v>
      </c>
      <c r="H14213">
        <v>0</v>
      </c>
      <c r="I14213">
        <v>0</v>
      </c>
      <c r="J14213">
        <v>0</v>
      </c>
    </row>
    <row r="14214" spans="1:10" x14ac:dyDescent="0.25">
      <c r="A14214" t="s">
        <v>260</v>
      </c>
      <c r="B14214">
        <v>4312</v>
      </c>
      <c r="C14214">
        <v>2</v>
      </c>
      <c r="D14214">
        <v>2</v>
      </c>
      <c r="E14214">
        <v>2</v>
      </c>
      <c r="F14214">
        <v>2</v>
      </c>
      <c r="G14214">
        <v>2</v>
      </c>
      <c r="H14214">
        <v>2</v>
      </c>
      <c r="I14214">
        <v>2</v>
      </c>
      <c r="J14214">
        <v>2</v>
      </c>
    </row>
    <row r="14215" spans="1:10" x14ac:dyDescent="0.25">
      <c r="A14215" t="s">
        <v>261</v>
      </c>
      <c r="B14215">
        <v>4312</v>
      </c>
      <c r="C14215">
        <v>3</v>
      </c>
      <c r="D14215">
        <v>4</v>
      </c>
      <c r="E14215">
        <v>3</v>
      </c>
      <c r="F14215">
        <v>3</v>
      </c>
      <c r="G14215">
        <v>3</v>
      </c>
      <c r="H14215">
        <v>4</v>
      </c>
      <c r="I14215">
        <v>3</v>
      </c>
      <c r="J14215">
        <v>3</v>
      </c>
    </row>
    <row r="14216" spans="1:10" x14ac:dyDescent="0.25">
      <c r="A14216" t="s">
        <v>262</v>
      </c>
      <c r="B14216">
        <v>4312</v>
      </c>
      <c r="C14216">
        <v>1</v>
      </c>
      <c r="D14216">
        <v>2</v>
      </c>
      <c r="E14216">
        <v>1</v>
      </c>
      <c r="F14216">
        <v>3</v>
      </c>
      <c r="G14216">
        <v>1</v>
      </c>
      <c r="H14216">
        <v>2</v>
      </c>
      <c r="I14216">
        <v>1</v>
      </c>
      <c r="J14216">
        <v>3</v>
      </c>
    </row>
    <row r="14217" spans="1:10" x14ac:dyDescent="0.25">
      <c r="A14217" t="s">
        <v>263</v>
      </c>
      <c r="B14217">
        <v>4312</v>
      </c>
      <c r="C14217">
        <v>0</v>
      </c>
      <c r="D14217">
        <v>3</v>
      </c>
      <c r="E14217">
        <v>0</v>
      </c>
      <c r="F14217">
        <v>3</v>
      </c>
      <c r="G14217">
        <v>0</v>
      </c>
      <c r="H14217">
        <v>3</v>
      </c>
      <c r="I14217">
        <v>0</v>
      </c>
      <c r="J14217">
        <v>0</v>
      </c>
    </row>
    <row r="14218" spans="1:10" x14ac:dyDescent="0.25">
      <c r="A14218" t="s">
        <v>264</v>
      </c>
      <c r="B14218">
        <v>4312</v>
      </c>
      <c r="D14218">
        <v>7</v>
      </c>
      <c r="F14218">
        <v>5</v>
      </c>
      <c r="H14218">
        <v>7</v>
      </c>
      <c r="J14218">
        <v>5</v>
      </c>
    </row>
    <row r="14219" spans="1:10" x14ac:dyDescent="0.25">
      <c r="A14219" t="s">
        <v>265</v>
      </c>
      <c r="B14219">
        <v>4312</v>
      </c>
      <c r="D14219">
        <v>16</v>
      </c>
      <c r="F14219">
        <v>15</v>
      </c>
      <c r="H14219">
        <v>16</v>
      </c>
      <c r="J14219">
        <v>17</v>
      </c>
    </row>
    <row r="14220" spans="1:10" x14ac:dyDescent="0.25">
      <c r="A14220" t="s">
        <v>266</v>
      </c>
      <c r="B14220">
        <v>4312</v>
      </c>
      <c r="D14220">
        <v>0</v>
      </c>
      <c r="F14220">
        <v>0</v>
      </c>
      <c r="H14220">
        <v>0</v>
      </c>
      <c r="J14220">
        <v>0</v>
      </c>
    </row>
    <row r="14221" spans="1:10" x14ac:dyDescent="0.25">
      <c r="A14221" t="s">
        <v>267</v>
      </c>
      <c r="B14221">
        <v>4312</v>
      </c>
      <c r="C14221">
        <v>14</v>
      </c>
      <c r="D14221">
        <v>41</v>
      </c>
      <c r="E14221">
        <v>14</v>
      </c>
      <c r="F14221">
        <v>28</v>
      </c>
      <c r="G14221">
        <v>14</v>
      </c>
      <c r="H14221">
        <v>31</v>
      </c>
      <c r="I14221">
        <v>14</v>
      </c>
      <c r="J14221">
        <v>28</v>
      </c>
    </row>
    <row r="14222" spans="1:10" x14ac:dyDescent="0.25">
      <c r="A14222" t="s">
        <v>268</v>
      </c>
      <c r="B14222">
        <v>4312</v>
      </c>
      <c r="C14222">
        <v>0</v>
      </c>
      <c r="D14222">
        <v>1</v>
      </c>
      <c r="E14222">
        <v>0</v>
      </c>
      <c r="F14222">
        <v>1</v>
      </c>
      <c r="G14222">
        <v>0</v>
      </c>
      <c r="H14222">
        <v>0</v>
      </c>
      <c r="I14222">
        <v>0</v>
      </c>
      <c r="J14222">
        <v>1</v>
      </c>
    </row>
    <row r="14223" spans="1:10" x14ac:dyDescent="0.25">
      <c r="A14223" t="s">
        <v>269</v>
      </c>
      <c r="B14223">
        <v>4312</v>
      </c>
      <c r="C14223">
        <v>1</v>
      </c>
      <c r="D14223">
        <v>1</v>
      </c>
      <c r="E14223">
        <v>1</v>
      </c>
      <c r="F14223">
        <v>1</v>
      </c>
      <c r="G14223">
        <v>1</v>
      </c>
      <c r="H14223">
        <v>1</v>
      </c>
      <c r="I14223">
        <v>1</v>
      </c>
      <c r="J14223">
        <v>1</v>
      </c>
    </row>
    <row r="14224" spans="1:10" x14ac:dyDescent="0.25">
      <c r="A14224" t="s">
        <v>270</v>
      </c>
      <c r="B14224">
        <v>4312</v>
      </c>
      <c r="C14224">
        <v>123</v>
      </c>
      <c r="D14224">
        <v>64</v>
      </c>
      <c r="E14224">
        <v>18</v>
      </c>
      <c r="F14224">
        <v>38</v>
      </c>
      <c r="G14224">
        <v>64</v>
      </c>
      <c r="H14224">
        <v>89</v>
      </c>
      <c r="I14224">
        <v>18</v>
      </c>
      <c r="J14224">
        <v>36</v>
      </c>
    </row>
    <row r="14225" spans="1:18" x14ac:dyDescent="0.25">
      <c r="A14225" t="s">
        <v>271</v>
      </c>
      <c r="B14225">
        <v>4312</v>
      </c>
      <c r="C14225">
        <v>18</v>
      </c>
      <c r="D14225">
        <v>123</v>
      </c>
      <c r="E14225">
        <v>38</v>
      </c>
      <c r="F14225">
        <v>64</v>
      </c>
      <c r="G14225">
        <v>89</v>
      </c>
      <c r="H14225">
        <v>18</v>
      </c>
      <c r="I14225">
        <v>36</v>
      </c>
      <c r="J14225">
        <v>64</v>
      </c>
    </row>
    <row r="14226" spans="1:18" x14ac:dyDescent="0.25">
      <c r="A14226" t="s">
        <v>272</v>
      </c>
      <c r="B14226">
        <v>4312</v>
      </c>
      <c r="C14226">
        <v>14</v>
      </c>
      <c r="D14226">
        <v>117</v>
      </c>
      <c r="E14226">
        <v>34</v>
      </c>
      <c r="F14226">
        <v>58</v>
      </c>
      <c r="G14226">
        <v>85</v>
      </c>
      <c r="H14226">
        <v>12</v>
      </c>
      <c r="I14226">
        <v>32</v>
      </c>
      <c r="J14226">
        <v>58</v>
      </c>
    </row>
    <row r="14227" spans="1:18" x14ac:dyDescent="0.25">
      <c r="A14227" t="s">
        <v>273</v>
      </c>
      <c r="B14227">
        <v>4312</v>
      </c>
      <c r="C14227">
        <v>14</v>
      </c>
      <c r="D14227">
        <v>101</v>
      </c>
      <c r="E14227">
        <v>34</v>
      </c>
      <c r="F14227">
        <v>43</v>
      </c>
      <c r="G14227">
        <v>85</v>
      </c>
      <c r="H14227">
        <v>131</v>
      </c>
      <c r="I14227">
        <v>32</v>
      </c>
      <c r="J14227">
        <v>58</v>
      </c>
    </row>
    <row r="14228" spans="1:18" x14ac:dyDescent="0.25">
      <c r="A14228" t="s">
        <v>274</v>
      </c>
      <c r="B14228">
        <v>4312</v>
      </c>
      <c r="C14228">
        <v>6</v>
      </c>
      <c r="D14228">
        <v>82</v>
      </c>
      <c r="E14228">
        <v>36</v>
      </c>
      <c r="F14228">
        <v>56</v>
      </c>
      <c r="G14228">
        <v>82</v>
      </c>
      <c r="H14228">
        <v>107</v>
      </c>
      <c r="I14228">
        <v>36</v>
      </c>
      <c r="J14228">
        <v>54</v>
      </c>
    </row>
    <row r="14229" spans="1:18" x14ac:dyDescent="0.25">
      <c r="A14229" t="s">
        <v>275</v>
      </c>
      <c r="B14229">
        <v>4312</v>
      </c>
      <c r="C14229">
        <v>32</v>
      </c>
      <c r="D14229">
        <v>0</v>
      </c>
      <c r="E14229">
        <v>52</v>
      </c>
      <c r="F14229">
        <v>76</v>
      </c>
      <c r="G14229">
        <v>103</v>
      </c>
      <c r="H14229">
        <v>30</v>
      </c>
      <c r="I14229">
        <v>50</v>
      </c>
      <c r="J14229">
        <v>76</v>
      </c>
    </row>
    <row r="14230" spans="1:18" x14ac:dyDescent="0.25">
      <c r="A14230" t="s">
        <v>276</v>
      </c>
      <c r="B14230">
        <v>4312</v>
      </c>
      <c r="C14230">
        <v>32</v>
      </c>
      <c r="D14230">
        <v>119</v>
      </c>
      <c r="E14230">
        <v>52</v>
      </c>
      <c r="F14230">
        <v>61</v>
      </c>
      <c r="G14230">
        <v>103</v>
      </c>
      <c r="H14230">
        <v>14</v>
      </c>
      <c r="I14230">
        <v>50</v>
      </c>
      <c r="J14230">
        <v>76</v>
      </c>
    </row>
    <row r="14231" spans="1:18" x14ac:dyDescent="0.25">
      <c r="A14231" t="s">
        <v>567</v>
      </c>
      <c r="B14231">
        <v>4312</v>
      </c>
      <c r="C14231">
        <v>0</v>
      </c>
      <c r="D14231">
        <v>83</v>
      </c>
      <c r="E14231">
        <v>0</v>
      </c>
      <c r="F14231">
        <v>40</v>
      </c>
      <c r="G14231">
        <v>11.4</v>
      </c>
      <c r="H14231">
        <v>67.599999999999994</v>
      </c>
      <c r="I14231">
        <v>42</v>
      </c>
      <c r="J14231">
        <v>0</v>
      </c>
    </row>
    <row r="14232" spans="1:18" x14ac:dyDescent="0.25">
      <c r="A14232" t="s">
        <v>254</v>
      </c>
      <c r="B14232">
        <v>4324</v>
      </c>
      <c r="C14232">
        <v>111</v>
      </c>
      <c r="D14232">
        <v>112</v>
      </c>
      <c r="E14232">
        <v>211</v>
      </c>
      <c r="F14232">
        <v>212</v>
      </c>
      <c r="G14232">
        <v>122</v>
      </c>
      <c r="H14232">
        <v>121</v>
      </c>
      <c r="I14232">
        <v>221</v>
      </c>
      <c r="J14232">
        <v>222</v>
      </c>
      <c r="K14232">
        <v>311</v>
      </c>
      <c r="L14232">
        <v>312</v>
      </c>
      <c r="M14232">
        <v>411</v>
      </c>
      <c r="N14232">
        <v>412</v>
      </c>
      <c r="O14232">
        <v>321</v>
      </c>
      <c r="P14232">
        <v>322</v>
      </c>
      <c r="Q14232">
        <v>421</v>
      </c>
      <c r="R14232">
        <v>422</v>
      </c>
    </row>
    <row r="14233" spans="1:18" x14ac:dyDescent="0.25">
      <c r="A14233" t="s">
        <v>255</v>
      </c>
      <c r="B14233">
        <v>4324</v>
      </c>
      <c r="C14233">
        <v>5</v>
      </c>
      <c r="D14233">
        <v>20</v>
      </c>
      <c r="E14233">
        <v>5</v>
      </c>
      <c r="F14233">
        <v>20</v>
      </c>
      <c r="G14233">
        <v>5</v>
      </c>
      <c r="H14233">
        <v>20</v>
      </c>
      <c r="I14233">
        <v>5</v>
      </c>
      <c r="J14233">
        <v>20</v>
      </c>
    </row>
    <row r="14234" spans="1:18" x14ac:dyDescent="0.25">
      <c r="A14234" t="s">
        <v>256</v>
      </c>
      <c r="B14234">
        <v>4324</v>
      </c>
      <c r="C14234">
        <v>23</v>
      </c>
      <c r="D14234">
        <v>48.5</v>
      </c>
      <c r="E14234">
        <v>13</v>
      </c>
      <c r="F14234">
        <v>27</v>
      </c>
      <c r="G14234">
        <v>20</v>
      </c>
      <c r="H14234">
        <v>51.5</v>
      </c>
      <c r="I14234">
        <v>20</v>
      </c>
      <c r="J14234">
        <v>20</v>
      </c>
    </row>
    <row r="14235" spans="1:18" x14ac:dyDescent="0.25">
      <c r="A14235" t="s">
        <v>257</v>
      </c>
      <c r="B14235">
        <v>4324</v>
      </c>
      <c r="C14235">
        <v>2</v>
      </c>
      <c r="D14235">
        <v>2</v>
      </c>
      <c r="E14235">
        <v>2</v>
      </c>
      <c r="F14235">
        <v>2</v>
      </c>
      <c r="G14235">
        <v>2</v>
      </c>
      <c r="H14235">
        <v>2</v>
      </c>
      <c r="I14235">
        <v>2</v>
      </c>
      <c r="J14235">
        <v>2</v>
      </c>
    </row>
    <row r="14236" spans="1:18" x14ac:dyDescent="0.25">
      <c r="A14236" t="s">
        <v>258</v>
      </c>
      <c r="B14236">
        <v>4324</v>
      </c>
      <c r="C14236">
        <v>0</v>
      </c>
      <c r="D14236">
        <v>0</v>
      </c>
      <c r="E14236">
        <v>0</v>
      </c>
      <c r="F14236">
        <v>0</v>
      </c>
      <c r="G14236">
        <v>0</v>
      </c>
      <c r="H14236">
        <v>0</v>
      </c>
      <c r="I14236">
        <v>0</v>
      </c>
      <c r="J14236">
        <v>0</v>
      </c>
    </row>
    <row r="14237" spans="1:18" x14ac:dyDescent="0.25">
      <c r="A14237" t="s">
        <v>259</v>
      </c>
      <c r="B14237">
        <v>4324</v>
      </c>
      <c r="C14237">
        <v>0</v>
      </c>
      <c r="D14237">
        <v>0</v>
      </c>
      <c r="E14237">
        <v>0</v>
      </c>
      <c r="F14237">
        <v>0</v>
      </c>
      <c r="G14237">
        <v>0</v>
      </c>
      <c r="H14237">
        <v>0</v>
      </c>
      <c r="I14237">
        <v>0</v>
      </c>
      <c r="J14237">
        <v>0</v>
      </c>
    </row>
    <row r="14238" spans="1:18" x14ac:dyDescent="0.25">
      <c r="A14238" t="s">
        <v>260</v>
      </c>
      <c r="B14238">
        <v>4324</v>
      </c>
      <c r="C14238">
        <v>2</v>
      </c>
      <c r="D14238">
        <v>2</v>
      </c>
      <c r="E14238">
        <v>2</v>
      </c>
      <c r="F14238">
        <v>2</v>
      </c>
      <c r="G14238">
        <v>2</v>
      </c>
      <c r="H14238">
        <v>2</v>
      </c>
      <c r="I14238">
        <v>2</v>
      </c>
      <c r="J14238">
        <v>2</v>
      </c>
    </row>
    <row r="14239" spans="1:18" x14ac:dyDescent="0.25">
      <c r="A14239" t="s">
        <v>261</v>
      </c>
      <c r="B14239">
        <v>4324</v>
      </c>
      <c r="C14239">
        <v>3</v>
      </c>
      <c r="D14239">
        <v>4</v>
      </c>
      <c r="E14239">
        <v>3</v>
      </c>
      <c r="F14239">
        <v>4</v>
      </c>
      <c r="G14239">
        <v>3</v>
      </c>
      <c r="H14239">
        <v>4</v>
      </c>
      <c r="I14239">
        <v>3</v>
      </c>
      <c r="J14239">
        <v>4</v>
      </c>
    </row>
    <row r="14240" spans="1:18" x14ac:dyDescent="0.25">
      <c r="A14240" t="s">
        <v>262</v>
      </c>
      <c r="B14240">
        <v>4324</v>
      </c>
      <c r="C14240">
        <v>2</v>
      </c>
      <c r="D14240">
        <v>2.5</v>
      </c>
      <c r="E14240">
        <v>2</v>
      </c>
      <c r="F14240">
        <v>3</v>
      </c>
      <c r="G14240">
        <v>2</v>
      </c>
      <c r="H14240">
        <v>2.5</v>
      </c>
      <c r="I14240">
        <v>2</v>
      </c>
      <c r="J14240">
        <v>3</v>
      </c>
    </row>
    <row r="14241" spans="1:18" x14ac:dyDescent="0.25">
      <c r="A14241" t="s">
        <v>263</v>
      </c>
      <c r="B14241">
        <v>4324</v>
      </c>
      <c r="C14241">
        <v>0</v>
      </c>
      <c r="D14241">
        <v>3</v>
      </c>
      <c r="E14241">
        <v>0</v>
      </c>
      <c r="F14241">
        <v>0</v>
      </c>
      <c r="G14241">
        <v>0</v>
      </c>
      <c r="H14241">
        <v>3</v>
      </c>
      <c r="I14241">
        <v>0</v>
      </c>
      <c r="J14241">
        <v>0</v>
      </c>
    </row>
    <row r="14242" spans="1:18" x14ac:dyDescent="0.25">
      <c r="A14242" t="s">
        <v>264</v>
      </c>
      <c r="B14242">
        <v>4324</v>
      </c>
      <c r="D14242">
        <v>7</v>
      </c>
      <c r="F14242">
        <v>7</v>
      </c>
      <c r="H14242">
        <v>7</v>
      </c>
      <c r="J14242">
        <v>7</v>
      </c>
    </row>
    <row r="14243" spans="1:18" x14ac:dyDescent="0.25">
      <c r="A14243" t="s">
        <v>265</v>
      </c>
      <c r="B14243">
        <v>4324</v>
      </c>
      <c r="D14243">
        <v>15</v>
      </c>
      <c r="F14243">
        <v>15</v>
      </c>
      <c r="H14243">
        <v>15</v>
      </c>
      <c r="J14243">
        <v>15</v>
      </c>
    </row>
    <row r="14244" spans="1:18" x14ac:dyDescent="0.25">
      <c r="A14244" t="s">
        <v>266</v>
      </c>
      <c r="B14244">
        <v>4324</v>
      </c>
      <c r="D14244">
        <v>0</v>
      </c>
      <c r="F14244">
        <v>0</v>
      </c>
      <c r="H14244">
        <v>0</v>
      </c>
      <c r="J14244">
        <v>0</v>
      </c>
    </row>
    <row r="14245" spans="1:18" x14ac:dyDescent="0.25">
      <c r="A14245" t="s">
        <v>267</v>
      </c>
      <c r="B14245">
        <v>4324</v>
      </c>
      <c r="C14245">
        <v>10</v>
      </c>
      <c r="D14245">
        <v>28.5</v>
      </c>
      <c r="E14245">
        <v>10</v>
      </c>
      <c r="F14245">
        <v>29</v>
      </c>
      <c r="G14245">
        <v>10</v>
      </c>
      <c r="H14245">
        <v>28.5</v>
      </c>
      <c r="I14245">
        <v>10</v>
      </c>
      <c r="J14245">
        <v>29</v>
      </c>
    </row>
    <row r="14246" spans="1:18" x14ac:dyDescent="0.25">
      <c r="A14246" t="s">
        <v>268</v>
      </c>
      <c r="B14246">
        <v>4324</v>
      </c>
      <c r="C14246">
        <v>0</v>
      </c>
      <c r="D14246">
        <v>1</v>
      </c>
      <c r="E14246">
        <v>0</v>
      </c>
      <c r="F14246">
        <v>1</v>
      </c>
      <c r="G14246">
        <v>0</v>
      </c>
      <c r="H14246">
        <v>1</v>
      </c>
      <c r="I14246">
        <v>0</v>
      </c>
      <c r="J14246">
        <v>1</v>
      </c>
    </row>
    <row r="14247" spans="1:18" x14ac:dyDescent="0.25">
      <c r="A14247" t="s">
        <v>269</v>
      </c>
      <c r="B14247">
        <v>4324</v>
      </c>
      <c r="C14247">
        <v>1</v>
      </c>
      <c r="D14247">
        <v>1</v>
      </c>
      <c r="E14247">
        <v>1</v>
      </c>
      <c r="F14247">
        <v>1</v>
      </c>
      <c r="G14247">
        <v>1</v>
      </c>
      <c r="H14247">
        <v>1</v>
      </c>
      <c r="I14247">
        <v>1</v>
      </c>
      <c r="J14247">
        <v>1</v>
      </c>
    </row>
    <row r="14248" spans="1:18" x14ac:dyDescent="0.25">
      <c r="A14248" t="s">
        <v>270</v>
      </c>
      <c r="B14248">
        <v>4324</v>
      </c>
      <c r="C14248">
        <v>61.5</v>
      </c>
      <c r="D14248">
        <v>89.5</v>
      </c>
      <c r="E14248">
        <v>9.5</v>
      </c>
      <c r="F14248">
        <v>27.5</v>
      </c>
      <c r="G14248">
        <v>119.5</v>
      </c>
      <c r="H14248">
        <v>61.5</v>
      </c>
      <c r="I14248">
        <v>9.5</v>
      </c>
      <c r="J14248">
        <v>34.5</v>
      </c>
    </row>
    <row r="14249" spans="1:18" x14ac:dyDescent="0.25">
      <c r="A14249" t="s">
        <v>271</v>
      </c>
      <c r="B14249">
        <v>4324</v>
      </c>
      <c r="C14249">
        <v>89.5</v>
      </c>
      <c r="D14249">
        <v>9.5</v>
      </c>
      <c r="E14249">
        <v>27.5</v>
      </c>
      <c r="F14249">
        <v>61.5</v>
      </c>
      <c r="G14249">
        <v>9.5</v>
      </c>
      <c r="H14249">
        <v>119.5</v>
      </c>
      <c r="I14249">
        <v>34.5</v>
      </c>
      <c r="J14249">
        <v>61.5</v>
      </c>
    </row>
    <row r="14250" spans="1:18" x14ac:dyDescent="0.25">
      <c r="A14250" t="s">
        <v>272</v>
      </c>
      <c r="B14250">
        <v>4324</v>
      </c>
      <c r="C14250">
        <v>84.5</v>
      </c>
      <c r="D14250">
        <v>3</v>
      </c>
      <c r="E14250">
        <v>22.5</v>
      </c>
      <c r="F14250">
        <v>54.5</v>
      </c>
      <c r="G14250">
        <v>4.5</v>
      </c>
      <c r="H14250">
        <v>113</v>
      </c>
      <c r="I14250">
        <v>29.5</v>
      </c>
      <c r="J14250">
        <v>54.5</v>
      </c>
    </row>
    <row r="14251" spans="1:18" x14ac:dyDescent="0.25">
      <c r="A14251" t="s">
        <v>273</v>
      </c>
      <c r="B14251">
        <v>4324</v>
      </c>
      <c r="C14251">
        <v>84.5</v>
      </c>
      <c r="D14251">
        <v>123</v>
      </c>
      <c r="E14251">
        <v>22.5</v>
      </c>
      <c r="F14251">
        <v>54.5</v>
      </c>
      <c r="G14251">
        <v>4.5</v>
      </c>
      <c r="H14251">
        <v>98</v>
      </c>
      <c r="I14251">
        <v>29.5</v>
      </c>
      <c r="J14251">
        <v>54.5</v>
      </c>
    </row>
    <row r="14252" spans="1:18" x14ac:dyDescent="0.25">
      <c r="A14252" t="s">
        <v>274</v>
      </c>
      <c r="B14252">
        <v>4324</v>
      </c>
      <c r="C14252">
        <v>83.5</v>
      </c>
      <c r="D14252">
        <v>111.5</v>
      </c>
      <c r="E14252">
        <v>31.5</v>
      </c>
      <c r="F14252">
        <v>49.5</v>
      </c>
      <c r="G14252">
        <v>6.5</v>
      </c>
      <c r="H14252">
        <v>83.5</v>
      </c>
      <c r="I14252">
        <v>31.5</v>
      </c>
      <c r="J14252">
        <v>56.5</v>
      </c>
    </row>
    <row r="14253" spans="1:18" x14ac:dyDescent="0.25">
      <c r="A14253" t="s">
        <v>275</v>
      </c>
      <c r="B14253">
        <v>4324</v>
      </c>
      <c r="C14253">
        <v>106.5</v>
      </c>
      <c r="D14253">
        <v>25</v>
      </c>
      <c r="E14253">
        <v>44.5</v>
      </c>
      <c r="F14253">
        <v>76.5</v>
      </c>
      <c r="G14253">
        <v>26.5</v>
      </c>
      <c r="H14253">
        <v>0</v>
      </c>
      <c r="I14253">
        <v>51.5</v>
      </c>
      <c r="J14253">
        <v>76.5</v>
      </c>
    </row>
    <row r="14254" spans="1:18" x14ac:dyDescent="0.25">
      <c r="A14254" t="s">
        <v>276</v>
      </c>
      <c r="B14254">
        <v>4324</v>
      </c>
      <c r="C14254">
        <v>106.5</v>
      </c>
      <c r="D14254">
        <v>10</v>
      </c>
      <c r="E14254">
        <v>44.5</v>
      </c>
      <c r="F14254">
        <v>76.5</v>
      </c>
      <c r="G14254">
        <v>26.5</v>
      </c>
      <c r="H14254">
        <v>120</v>
      </c>
      <c r="I14254">
        <v>51.5</v>
      </c>
      <c r="J14254">
        <v>76.5</v>
      </c>
    </row>
    <row r="14255" spans="1:18" x14ac:dyDescent="0.25">
      <c r="A14255" t="s">
        <v>567</v>
      </c>
      <c r="B14255">
        <v>4324</v>
      </c>
      <c r="C14255">
        <v>23.8</v>
      </c>
      <c r="D14255">
        <v>48.4</v>
      </c>
      <c r="E14255">
        <v>11.3</v>
      </c>
      <c r="F14255">
        <v>28</v>
      </c>
      <c r="G14255">
        <v>20</v>
      </c>
      <c r="H14255">
        <v>52.2</v>
      </c>
      <c r="I14255">
        <v>19.100000000000001</v>
      </c>
      <c r="J14255">
        <v>20.2</v>
      </c>
    </row>
    <row r="14256" spans="1:18" x14ac:dyDescent="0.25">
      <c r="A14256" t="s">
        <v>254</v>
      </c>
      <c r="B14256">
        <v>4325</v>
      </c>
      <c r="C14256">
        <v>111</v>
      </c>
      <c r="D14256">
        <v>112</v>
      </c>
      <c r="E14256">
        <v>211</v>
      </c>
      <c r="F14256">
        <v>212</v>
      </c>
      <c r="G14256">
        <v>121</v>
      </c>
      <c r="H14256">
        <v>122</v>
      </c>
      <c r="I14256">
        <v>221</v>
      </c>
      <c r="J14256">
        <v>222</v>
      </c>
      <c r="K14256">
        <v>311</v>
      </c>
      <c r="L14256">
        <v>312</v>
      </c>
      <c r="M14256">
        <v>411</v>
      </c>
      <c r="N14256">
        <v>412</v>
      </c>
      <c r="O14256">
        <v>321</v>
      </c>
      <c r="P14256">
        <v>322</v>
      </c>
      <c r="Q14256">
        <v>421</v>
      </c>
      <c r="R14256">
        <v>422</v>
      </c>
    </row>
    <row r="14257" spans="1:10" x14ac:dyDescent="0.25">
      <c r="A14257" t="s">
        <v>255</v>
      </c>
      <c r="B14257">
        <v>4325</v>
      </c>
      <c r="C14257">
        <v>5</v>
      </c>
      <c r="D14257">
        <v>5</v>
      </c>
      <c r="E14257">
        <v>5</v>
      </c>
      <c r="F14257">
        <v>20</v>
      </c>
      <c r="G14257">
        <v>5</v>
      </c>
      <c r="H14257">
        <v>5</v>
      </c>
      <c r="I14257">
        <v>5</v>
      </c>
      <c r="J14257">
        <v>20</v>
      </c>
    </row>
    <row r="14258" spans="1:10" x14ac:dyDescent="0.25">
      <c r="A14258" t="s">
        <v>256</v>
      </c>
      <c r="B14258">
        <v>4325</v>
      </c>
      <c r="C14258">
        <v>14</v>
      </c>
      <c r="D14258">
        <v>29</v>
      </c>
      <c r="E14258">
        <v>19</v>
      </c>
      <c r="F14258">
        <v>34</v>
      </c>
      <c r="G14258">
        <v>14</v>
      </c>
      <c r="H14258">
        <v>29</v>
      </c>
      <c r="I14258">
        <v>24</v>
      </c>
      <c r="J14258">
        <v>29</v>
      </c>
    </row>
    <row r="14259" spans="1:10" x14ac:dyDescent="0.25">
      <c r="A14259" t="s">
        <v>257</v>
      </c>
      <c r="B14259">
        <v>4325</v>
      </c>
      <c r="C14259">
        <v>2</v>
      </c>
      <c r="D14259">
        <v>2</v>
      </c>
      <c r="E14259">
        <v>2</v>
      </c>
      <c r="F14259">
        <v>2</v>
      </c>
      <c r="G14259">
        <v>2</v>
      </c>
      <c r="H14259">
        <v>2</v>
      </c>
      <c r="I14259">
        <v>2</v>
      </c>
      <c r="J14259">
        <v>2</v>
      </c>
    </row>
    <row r="14260" spans="1:10" x14ac:dyDescent="0.25">
      <c r="A14260" t="s">
        <v>258</v>
      </c>
      <c r="B14260">
        <v>4325</v>
      </c>
      <c r="C14260">
        <v>0</v>
      </c>
      <c r="D14260">
        <v>0</v>
      </c>
      <c r="E14260">
        <v>0</v>
      </c>
      <c r="F14260">
        <v>0</v>
      </c>
      <c r="G14260">
        <v>0</v>
      </c>
      <c r="H14260">
        <v>0</v>
      </c>
      <c r="I14260">
        <v>0</v>
      </c>
      <c r="J14260">
        <v>0</v>
      </c>
    </row>
    <row r="14261" spans="1:10" x14ac:dyDescent="0.25">
      <c r="A14261" t="s">
        <v>259</v>
      </c>
      <c r="B14261">
        <v>4325</v>
      </c>
      <c r="C14261">
        <v>0</v>
      </c>
      <c r="D14261">
        <v>0</v>
      </c>
      <c r="E14261">
        <v>0</v>
      </c>
      <c r="F14261">
        <v>0</v>
      </c>
      <c r="G14261">
        <v>0</v>
      </c>
      <c r="H14261">
        <v>0</v>
      </c>
      <c r="I14261">
        <v>0</v>
      </c>
      <c r="J14261">
        <v>0</v>
      </c>
    </row>
    <row r="14262" spans="1:10" x14ac:dyDescent="0.25">
      <c r="A14262" t="s">
        <v>260</v>
      </c>
      <c r="B14262">
        <v>4325</v>
      </c>
      <c r="C14262">
        <v>2</v>
      </c>
      <c r="D14262">
        <v>2</v>
      </c>
      <c r="E14262">
        <v>2</v>
      </c>
      <c r="F14262">
        <v>2</v>
      </c>
      <c r="G14262">
        <v>2</v>
      </c>
      <c r="H14262">
        <v>2</v>
      </c>
      <c r="I14262">
        <v>2</v>
      </c>
      <c r="J14262">
        <v>2</v>
      </c>
    </row>
    <row r="14263" spans="1:10" x14ac:dyDescent="0.25">
      <c r="A14263" t="s">
        <v>261</v>
      </c>
      <c r="B14263">
        <v>4325</v>
      </c>
      <c r="C14263">
        <v>3</v>
      </c>
      <c r="D14263">
        <v>3</v>
      </c>
      <c r="E14263">
        <v>3</v>
      </c>
      <c r="F14263">
        <v>4</v>
      </c>
      <c r="G14263">
        <v>3</v>
      </c>
      <c r="H14263">
        <v>3</v>
      </c>
      <c r="I14263">
        <v>3</v>
      </c>
      <c r="J14263">
        <v>4</v>
      </c>
    </row>
    <row r="14264" spans="1:10" x14ac:dyDescent="0.25">
      <c r="A14264" t="s">
        <v>262</v>
      </c>
      <c r="B14264">
        <v>4325</v>
      </c>
      <c r="C14264">
        <v>3</v>
      </c>
      <c r="D14264">
        <v>3</v>
      </c>
      <c r="E14264">
        <v>3</v>
      </c>
      <c r="F14264">
        <v>2</v>
      </c>
      <c r="G14264">
        <v>3</v>
      </c>
      <c r="H14264">
        <v>3</v>
      </c>
      <c r="I14264">
        <v>3</v>
      </c>
      <c r="J14264">
        <v>2</v>
      </c>
    </row>
    <row r="14265" spans="1:10" x14ac:dyDescent="0.25">
      <c r="A14265" t="s">
        <v>263</v>
      </c>
      <c r="B14265">
        <v>4325</v>
      </c>
      <c r="C14265">
        <v>0</v>
      </c>
      <c r="D14265">
        <v>0</v>
      </c>
      <c r="E14265">
        <v>0</v>
      </c>
      <c r="F14265">
        <v>3</v>
      </c>
      <c r="G14265">
        <v>0</v>
      </c>
      <c r="H14265">
        <v>0</v>
      </c>
      <c r="I14265">
        <v>0</v>
      </c>
      <c r="J14265">
        <v>3</v>
      </c>
    </row>
    <row r="14266" spans="1:10" x14ac:dyDescent="0.25">
      <c r="A14266" t="s">
        <v>264</v>
      </c>
      <c r="B14266">
        <v>4325</v>
      </c>
      <c r="D14266">
        <v>7</v>
      </c>
      <c r="F14266">
        <v>7</v>
      </c>
      <c r="J14266">
        <v>7</v>
      </c>
    </row>
    <row r="14267" spans="1:10" x14ac:dyDescent="0.25">
      <c r="A14267" t="s">
        <v>265</v>
      </c>
      <c r="B14267">
        <v>4325</v>
      </c>
      <c r="D14267">
        <v>29</v>
      </c>
      <c r="F14267">
        <v>19</v>
      </c>
      <c r="J14267">
        <v>24</v>
      </c>
    </row>
    <row r="14268" spans="1:10" x14ac:dyDescent="0.25">
      <c r="A14268" t="s">
        <v>266</v>
      </c>
      <c r="B14268">
        <v>4325</v>
      </c>
      <c r="D14268">
        <v>0</v>
      </c>
      <c r="F14268">
        <v>0</v>
      </c>
      <c r="J14268">
        <v>0</v>
      </c>
    </row>
    <row r="14269" spans="1:10" x14ac:dyDescent="0.25">
      <c r="A14269" t="s">
        <v>267</v>
      </c>
      <c r="B14269">
        <v>4325</v>
      </c>
      <c r="C14269">
        <v>14</v>
      </c>
      <c r="D14269">
        <v>42.5</v>
      </c>
      <c r="E14269">
        <v>14</v>
      </c>
      <c r="F14269">
        <v>32</v>
      </c>
      <c r="G14269">
        <v>14</v>
      </c>
      <c r="H14269">
        <v>16.5</v>
      </c>
      <c r="I14269">
        <v>14</v>
      </c>
      <c r="J14269">
        <v>37</v>
      </c>
    </row>
    <row r="14270" spans="1:10" x14ac:dyDescent="0.25">
      <c r="A14270" t="s">
        <v>268</v>
      </c>
      <c r="B14270">
        <v>4325</v>
      </c>
      <c r="C14270">
        <v>0</v>
      </c>
      <c r="D14270">
        <v>1</v>
      </c>
      <c r="E14270">
        <v>0</v>
      </c>
      <c r="F14270">
        <v>1</v>
      </c>
      <c r="G14270">
        <v>0</v>
      </c>
      <c r="H14270">
        <v>0</v>
      </c>
      <c r="I14270">
        <v>0</v>
      </c>
      <c r="J14270">
        <v>1</v>
      </c>
    </row>
    <row r="14271" spans="1:10" x14ac:dyDescent="0.25">
      <c r="A14271" t="s">
        <v>269</v>
      </c>
      <c r="B14271">
        <v>4325</v>
      </c>
      <c r="C14271">
        <v>1</v>
      </c>
      <c r="D14271">
        <v>1</v>
      </c>
      <c r="E14271">
        <v>1</v>
      </c>
      <c r="F14271">
        <v>1</v>
      </c>
      <c r="G14271">
        <v>1</v>
      </c>
      <c r="H14271">
        <v>1</v>
      </c>
      <c r="I14271">
        <v>1</v>
      </c>
      <c r="J14271">
        <v>1</v>
      </c>
    </row>
    <row r="14272" spans="1:10" x14ac:dyDescent="0.25">
      <c r="A14272" t="s">
        <v>270</v>
      </c>
      <c r="B14272">
        <v>4325</v>
      </c>
      <c r="C14272">
        <v>31</v>
      </c>
      <c r="D14272">
        <v>51</v>
      </c>
      <c r="E14272">
        <v>86</v>
      </c>
      <c r="F14272">
        <v>111</v>
      </c>
      <c r="G14272">
        <v>31</v>
      </c>
      <c r="H14272">
        <v>51</v>
      </c>
      <c r="I14272">
        <v>86</v>
      </c>
      <c r="J14272">
        <v>116</v>
      </c>
    </row>
    <row r="14273" spans="1:18" x14ac:dyDescent="0.25">
      <c r="A14273" t="s">
        <v>271</v>
      </c>
      <c r="B14273">
        <v>4325</v>
      </c>
      <c r="C14273">
        <v>51</v>
      </c>
      <c r="D14273">
        <v>86</v>
      </c>
      <c r="E14273">
        <v>111</v>
      </c>
      <c r="F14273">
        <v>31</v>
      </c>
      <c r="G14273">
        <v>51</v>
      </c>
      <c r="H14273">
        <v>86</v>
      </c>
      <c r="I14273">
        <v>116</v>
      </c>
      <c r="J14273">
        <v>31</v>
      </c>
    </row>
    <row r="14274" spans="1:18" x14ac:dyDescent="0.25">
      <c r="A14274" t="s">
        <v>272</v>
      </c>
      <c r="B14274">
        <v>4325</v>
      </c>
      <c r="C14274">
        <v>45</v>
      </c>
      <c r="D14274">
        <v>80</v>
      </c>
      <c r="E14274">
        <v>105</v>
      </c>
      <c r="F14274">
        <v>25</v>
      </c>
      <c r="G14274">
        <v>45</v>
      </c>
      <c r="H14274">
        <v>80</v>
      </c>
      <c r="I14274">
        <v>110</v>
      </c>
      <c r="J14274">
        <v>25</v>
      </c>
    </row>
    <row r="14275" spans="1:18" x14ac:dyDescent="0.25">
      <c r="A14275" t="s">
        <v>273</v>
      </c>
      <c r="B14275">
        <v>4325</v>
      </c>
      <c r="C14275">
        <v>45</v>
      </c>
      <c r="D14275">
        <v>80</v>
      </c>
      <c r="E14275">
        <v>105</v>
      </c>
      <c r="F14275">
        <v>6</v>
      </c>
      <c r="G14275">
        <v>45</v>
      </c>
      <c r="H14275">
        <v>80</v>
      </c>
      <c r="I14275">
        <v>110</v>
      </c>
      <c r="J14275">
        <v>1</v>
      </c>
    </row>
    <row r="14276" spans="1:18" x14ac:dyDescent="0.25">
      <c r="A14276" t="s">
        <v>274</v>
      </c>
      <c r="B14276">
        <v>4325</v>
      </c>
      <c r="C14276">
        <v>6</v>
      </c>
      <c r="D14276">
        <v>26</v>
      </c>
      <c r="E14276">
        <v>61</v>
      </c>
      <c r="F14276">
        <v>86</v>
      </c>
      <c r="G14276">
        <v>6</v>
      </c>
      <c r="H14276">
        <v>26</v>
      </c>
      <c r="I14276">
        <v>61</v>
      </c>
      <c r="J14276">
        <v>91</v>
      </c>
    </row>
    <row r="14277" spans="1:18" x14ac:dyDescent="0.25">
      <c r="A14277" t="s">
        <v>275</v>
      </c>
      <c r="B14277">
        <v>4325</v>
      </c>
      <c r="C14277">
        <v>20</v>
      </c>
      <c r="D14277">
        <v>55</v>
      </c>
      <c r="E14277">
        <v>80</v>
      </c>
      <c r="F14277">
        <v>0</v>
      </c>
      <c r="G14277">
        <v>20</v>
      </c>
      <c r="H14277">
        <v>55</v>
      </c>
      <c r="I14277">
        <v>85</v>
      </c>
      <c r="J14277">
        <v>0</v>
      </c>
    </row>
    <row r="14278" spans="1:18" x14ac:dyDescent="0.25">
      <c r="A14278" t="s">
        <v>276</v>
      </c>
      <c r="B14278">
        <v>4325</v>
      </c>
      <c r="C14278">
        <v>20</v>
      </c>
      <c r="D14278">
        <v>55</v>
      </c>
      <c r="E14278">
        <v>80</v>
      </c>
      <c r="F14278">
        <v>101</v>
      </c>
      <c r="G14278">
        <v>20</v>
      </c>
      <c r="H14278">
        <v>55</v>
      </c>
      <c r="I14278">
        <v>85</v>
      </c>
      <c r="J14278">
        <v>96</v>
      </c>
    </row>
    <row r="14279" spans="1:18" x14ac:dyDescent="0.25">
      <c r="A14279" t="s">
        <v>567</v>
      </c>
      <c r="B14279">
        <v>4325</v>
      </c>
      <c r="C14279">
        <v>13.4</v>
      </c>
      <c r="D14279">
        <v>5</v>
      </c>
      <c r="E14279">
        <v>6.5</v>
      </c>
      <c r="F14279">
        <v>71.099999999999994</v>
      </c>
      <c r="G14279">
        <v>5.6</v>
      </c>
      <c r="H14279">
        <v>12.8</v>
      </c>
      <c r="I14279">
        <v>13.1</v>
      </c>
      <c r="J14279">
        <v>64.5</v>
      </c>
    </row>
    <row r="14280" spans="1:18" x14ac:dyDescent="0.25">
      <c r="A14280" t="s">
        <v>254</v>
      </c>
      <c r="B14280">
        <v>4350</v>
      </c>
      <c r="C14280">
        <v>111</v>
      </c>
      <c r="D14280">
        <v>112</v>
      </c>
      <c r="E14280">
        <v>211</v>
      </c>
      <c r="F14280">
        <v>212</v>
      </c>
      <c r="G14280">
        <v>121</v>
      </c>
      <c r="H14280">
        <v>122</v>
      </c>
      <c r="I14280">
        <v>221</v>
      </c>
      <c r="J14280">
        <v>222</v>
      </c>
      <c r="K14280">
        <v>311</v>
      </c>
      <c r="L14280">
        <v>312</v>
      </c>
      <c r="M14280">
        <v>411</v>
      </c>
      <c r="N14280">
        <v>412</v>
      </c>
      <c r="O14280">
        <v>321</v>
      </c>
      <c r="P14280">
        <v>322</v>
      </c>
      <c r="Q14280">
        <v>421</v>
      </c>
      <c r="R14280">
        <v>422</v>
      </c>
    </row>
    <row r="14281" spans="1:18" x14ac:dyDescent="0.25">
      <c r="A14281" t="s">
        <v>255</v>
      </c>
      <c r="B14281">
        <v>4350</v>
      </c>
      <c r="D14281">
        <v>5</v>
      </c>
      <c r="F14281">
        <v>20</v>
      </c>
      <c r="H14281">
        <v>5</v>
      </c>
      <c r="I14281">
        <v>4</v>
      </c>
      <c r="J14281">
        <v>20</v>
      </c>
    </row>
    <row r="14282" spans="1:18" x14ac:dyDescent="0.25">
      <c r="A14282" t="s">
        <v>256</v>
      </c>
      <c r="B14282">
        <v>4350</v>
      </c>
      <c r="D14282">
        <v>35.5</v>
      </c>
      <c r="F14282">
        <v>74</v>
      </c>
      <c r="H14282">
        <v>34</v>
      </c>
      <c r="I14282">
        <v>24</v>
      </c>
      <c r="J14282">
        <v>44</v>
      </c>
    </row>
    <row r="14283" spans="1:18" x14ac:dyDescent="0.25">
      <c r="A14283" t="s">
        <v>257</v>
      </c>
      <c r="B14283">
        <v>4350</v>
      </c>
      <c r="D14283">
        <v>2</v>
      </c>
      <c r="F14283">
        <v>2</v>
      </c>
      <c r="H14283">
        <v>2</v>
      </c>
      <c r="I14283">
        <v>2</v>
      </c>
      <c r="J14283">
        <v>2</v>
      </c>
    </row>
    <row r="14284" spans="1:18" x14ac:dyDescent="0.25">
      <c r="A14284" t="s">
        <v>258</v>
      </c>
      <c r="B14284">
        <v>4350</v>
      </c>
      <c r="D14284">
        <v>0</v>
      </c>
      <c r="F14284">
        <v>0</v>
      </c>
      <c r="H14284">
        <v>0</v>
      </c>
      <c r="I14284">
        <v>0</v>
      </c>
      <c r="J14284">
        <v>0</v>
      </c>
    </row>
    <row r="14285" spans="1:18" x14ac:dyDescent="0.25">
      <c r="A14285" t="s">
        <v>259</v>
      </c>
      <c r="B14285">
        <v>4350</v>
      </c>
      <c r="D14285">
        <v>0</v>
      </c>
      <c r="F14285">
        <v>0</v>
      </c>
      <c r="H14285">
        <v>0</v>
      </c>
      <c r="I14285">
        <v>0</v>
      </c>
      <c r="J14285">
        <v>0</v>
      </c>
    </row>
    <row r="14286" spans="1:18" x14ac:dyDescent="0.25">
      <c r="A14286" t="s">
        <v>260</v>
      </c>
      <c r="B14286">
        <v>4350</v>
      </c>
      <c r="D14286">
        <v>2</v>
      </c>
      <c r="F14286">
        <v>2</v>
      </c>
      <c r="H14286">
        <v>2</v>
      </c>
      <c r="I14286">
        <v>2</v>
      </c>
      <c r="J14286">
        <v>2</v>
      </c>
    </row>
    <row r="14287" spans="1:18" x14ac:dyDescent="0.25">
      <c r="A14287" t="s">
        <v>261</v>
      </c>
      <c r="B14287">
        <v>4350</v>
      </c>
      <c r="D14287">
        <v>3.5</v>
      </c>
      <c r="F14287">
        <v>4</v>
      </c>
      <c r="H14287">
        <v>3</v>
      </c>
      <c r="I14287">
        <v>3</v>
      </c>
      <c r="J14287">
        <v>4</v>
      </c>
    </row>
    <row r="14288" spans="1:18" x14ac:dyDescent="0.25">
      <c r="A14288" t="s">
        <v>262</v>
      </c>
      <c r="B14288">
        <v>4350</v>
      </c>
      <c r="D14288">
        <v>1</v>
      </c>
      <c r="F14288">
        <v>2</v>
      </c>
      <c r="H14288">
        <v>3</v>
      </c>
      <c r="I14288">
        <v>3</v>
      </c>
      <c r="J14288">
        <v>2</v>
      </c>
    </row>
    <row r="14289" spans="1:18" x14ac:dyDescent="0.25">
      <c r="A14289" t="s">
        <v>263</v>
      </c>
      <c r="B14289">
        <v>4350</v>
      </c>
      <c r="D14289">
        <v>0</v>
      </c>
      <c r="F14289">
        <v>3</v>
      </c>
      <c r="H14289">
        <v>0</v>
      </c>
      <c r="I14289">
        <v>0</v>
      </c>
      <c r="J14289">
        <v>3</v>
      </c>
    </row>
    <row r="14290" spans="1:18" x14ac:dyDescent="0.25">
      <c r="A14290" t="s">
        <v>264</v>
      </c>
      <c r="B14290">
        <v>4350</v>
      </c>
      <c r="D14290">
        <v>7</v>
      </c>
      <c r="F14290">
        <v>7</v>
      </c>
      <c r="H14290">
        <v>7</v>
      </c>
      <c r="J14290">
        <v>7</v>
      </c>
    </row>
    <row r="14291" spans="1:18" x14ac:dyDescent="0.25">
      <c r="A14291" t="s">
        <v>265</v>
      </c>
      <c r="B14291">
        <v>4350</v>
      </c>
      <c r="D14291">
        <v>24</v>
      </c>
      <c r="F14291">
        <v>20</v>
      </c>
      <c r="H14291">
        <v>20</v>
      </c>
      <c r="J14291">
        <v>20</v>
      </c>
    </row>
    <row r="14292" spans="1:18" x14ac:dyDescent="0.25">
      <c r="A14292" t="s">
        <v>266</v>
      </c>
      <c r="B14292">
        <v>4350</v>
      </c>
      <c r="D14292">
        <v>0</v>
      </c>
      <c r="F14292">
        <v>0</v>
      </c>
      <c r="H14292">
        <v>0</v>
      </c>
      <c r="J14292">
        <v>0</v>
      </c>
    </row>
    <row r="14293" spans="1:18" x14ac:dyDescent="0.25">
      <c r="A14293" t="s">
        <v>267</v>
      </c>
      <c r="B14293">
        <v>4350</v>
      </c>
      <c r="D14293">
        <v>35.5</v>
      </c>
      <c r="F14293">
        <v>33</v>
      </c>
      <c r="H14293">
        <v>33</v>
      </c>
      <c r="I14293">
        <v>14</v>
      </c>
      <c r="J14293">
        <v>33</v>
      </c>
    </row>
    <row r="14294" spans="1:18" x14ac:dyDescent="0.25">
      <c r="A14294" t="s">
        <v>268</v>
      </c>
      <c r="B14294">
        <v>4350</v>
      </c>
      <c r="D14294">
        <v>1</v>
      </c>
      <c r="F14294">
        <v>1</v>
      </c>
      <c r="H14294">
        <v>0</v>
      </c>
      <c r="I14294">
        <v>0</v>
      </c>
      <c r="J14294">
        <v>1</v>
      </c>
    </row>
    <row r="14295" spans="1:18" x14ac:dyDescent="0.25">
      <c r="A14295" t="s">
        <v>269</v>
      </c>
      <c r="B14295">
        <v>4350</v>
      </c>
      <c r="D14295">
        <v>1</v>
      </c>
      <c r="F14295">
        <v>1</v>
      </c>
      <c r="H14295">
        <v>1</v>
      </c>
      <c r="I14295">
        <v>1</v>
      </c>
      <c r="J14295">
        <v>1</v>
      </c>
    </row>
    <row r="14296" spans="1:18" x14ac:dyDescent="0.25">
      <c r="A14296" t="s">
        <v>270</v>
      </c>
      <c r="B14296">
        <v>4350</v>
      </c>
      <c r="D14296">
        <v>31</v>
      </c>
      <c r="F14296">
        <v>71</v>
      </c>
      <c r="H14296">
        <v>31</v>
      </c>
      <c r="I14296">
        <v>71</v>
      </c>
      <c r="J14296">
        <v>101</v>
      </c>
    </row>
    <row r="14297" spans="1:18" x14ac:dyDescent="0.25">
      <c r="A14297" t="s">
        <v>271</v>
      </c>
      <c r="B14297">
        <v>4350</v>
      </c>
      <c r="D14297">
        <v>71</v>
      </c>
      <c r="F14297">
        <v>31</v>
      </c>
      <c r="H14297">
        <v>71</v>
      </c>
      <c r="I14297">
        <v>101</v>
      </c>
      <c r="J14297">
        <v>31</v>
      </c>
    </row>
    <row r="14298" spans="1:18" x14ac:dyDescent="0.25">
      <c r="A14298" t="s">
        <v>272</v>
      </c>
      <c r="B14298">
        <v>4350</v>
      </c>
      <c r="D14298">
        <v>66.5</v>
      </c>
      <c r="F14298">
        <v>25</v>
      </c>
      <c r="H14298">
        <v>65</v>
      </c>
      <c r="I14298">
        <v>95</v>
      </c>
      <c r="J14298">
        <v>25</v>
      </c>
    </row>
    <row r="14299" spans="1:18" x14ac:dyDescent="0.25">
      <c r="A14299" t="s">
        <v>273</v>
      </c>
      <c r="B14299">
        <v>4350</v>
      </c>
      <c r="D14299">
        <v>66.5</v>
      </c>
      <c r="F14299">
        <v>5</v>
      </c>
      <c r="H14299">
        <v>65</v>
      </c>
      <c r="I14299">
        <v>95</v>
      </c>
      <c r="J14299">
        <v>5</v>
      </c>
    </row>
    <row r="14300" spans="1:18" x14ac:dyDescent="0.25">
      <c r="A14300" t="s">
        <v>274</v>
      </c>
      <c r="B14300">
        <v>4350</v>
      </c>
      <c r="D14300">
        <v>6</v>
      </c>
      <c r="F14300">
        <v>46</v>
      </c>
      <c r="H14300">
        <v>6</v>
      </c>
      <c r="I14300">
        <v>46</v>
      </c>
      <c r="J14300">
        <v>76</v>
      </c>
    </row>
    <row r="14301" spans="1:18" x14ac:dyDescent="0.25">
      <c r="A14301" t="s">
        <v>275</v>
      </c>
      <c r="B14301">
        <v>4350</v>
      </c>
      <c r="D14301">
        <v>41.5</v>
      </c>
      <c r="F14301">
        <v>0</v>
      </c>
      <c r="H14301">
        <v>40</v>
      </c>
      <c r="I14301">
        <v>70</v>
      </c>
      <c r="J14301">
        <v>0</v>
      </c>
    </row>
    <row r="14302" spans="1:18" x14ac:dyDescent="0.25">
      <c r="A14302" t="s">
        <v>276</v>
      </c>
      <c r="B14302">
        <v>4350</v>
      </c>
      <c r="D14302">
        <v>41.5</v>
      </c>
      <c r="F14302">
        <v>100</v>
      </c>
      <c r="H14302">
        <v>40</v>
      </c>
      <c r="I14302">
        <v>70</v>
      </c>
      <c r="J14302">
        <v>100</v>
      </c>
    </row>
    <row r="14303" spans="1:18" x14ac:dyDescent="0.25">
      <c r="A14303" t="s">
        <v>567</v>
      </c>
      <c r="B14303">
        <v>4350</v>
      </c>
      <c r="D14303">
        <v>12.5</v>
      </c>
      <c r="F14303">
        <v>97</v>
      </c>
      <c r="H14303">
        <v>11</v>
      </c>
      <c r="I14303">
        <v>6</v>
      </c>
      <c r="J14303">
        <v>85</v>
      </c>
    </row>
    <row r="14304" spans="1:18" x14ac:dyDescent="0.25">
      <c r="A14304" t="s">
        <v>254</v>
      </c>
      <c r="B14304">
        <v>4362</v>
      </c>
      <c r="C14304">
        <v>111</v>
      </c>
      <c r="D14304">
        <v>112</v>
      </c>
      <c r="E14304">
        <v>211</v>
      </c>
      <c r="F14304">
        <v>212</v>
      </c>
      <c r="G14304">
        <v>113</v>
      </c>
      <c r="H14304">
        <v>114</v>
      </c>
      <c r="I14304">
        <v>221</v>
      </c>
      <c r="J14304">
        <v>222</v>
      </c>
      <c r="K14304">
        <v>311</v>
      </c>
      <c r="L14304">
        <v>312</v>
      </c>
      <c r="M14304">
        <v>411</v>
      </c>
      <c r="N14304">
        <v>412</v>
      </c>
      <c r="O14304">
        <v>321</v>
      </c>
      <c r="P14304">
        <v>322</v>
      </c>
      <c r="Q14304">
        <v>421</v>
      </c>
      <c r="R14304">
        <v>422</v>
      </c>
    </row>
    <row r="14305" spans="1:4" x14ac:dyDescent="0.25">
      <c r="A14305" t="s">
        <v>255</v>
      </c>
      <c r="B14305">
        <v>4362</v>
      </c>
      <c r="C14305">
        <v>15</v>
      </c>
      <c r="D14305">
        <v>10</v>
      </c>
    </row>
    <row r="14306" spans="1:4" x14ac:dyDescent="0.25">
      <c r="A14306" t="s">
        <v>256</v>
      </c>
      <c r="B14306">
        <v>4362</v>
      </c>
      <c r="C14306">
        <v>33.9</v>
      </c>
      <c r="D14306">
        <v>33.799999999999997</v>
      </c>
    </row>
    <row r="14307" spans="1:4" x14ac:dyDescent="0.25">
      <c r="A14307" t="s">
        <v>257</v>
      </c>
      <c r="B14307">
        <v>4362</v>
      </c>
      <c r="C14307">
        <v>2</v>
      </c>
      <c r="D14307">
        <v>2</v>
      </c>
    </row>
    <row r="14308" spans="1:4" x14ac:dyDescent="0.25">
      <c r="A14308" t="s">
        <v>258</v>
      </c>
      <c r="B14308">
        <v>4362</v>
      </c>
      <c r="C14308">
        <v>0</v>
      </c>
      <c r="D14308">
        <v>0</v>
      </c>
    </row>
    <row r="14309" spans="1:4" x14ac:dyDescent="0.25">
      <c r="A14309" t="s">
        <v>259</v>
      </c>
      <c r="B14309">
        <v>4362</v>
      </c>
      <c r="C14309">
        <v>0</v>
      </c>
      <c r="D14309">
        <v>0</v>
      </c>
    </row>
    <row r="14310" spans="1:4" x14ac:dyDescent="0.25">
      <c r="A14310" t="s">
        <v>260</v>
      </c>
      <c r="B14310">
        <v>4362</v>
      </c>
      <c r="C14310">
        <v>2</v>
      </c>
      <c r="D14310">
        <v>2</v>
      </c>
    </row>
    <row r="14311" spans="1:4" x14ac:dyDescent="0.25">
      <c r="A14311" t="s">
        <v>261</v>
      </c>
      <c r="B14311">
        <v>4362</v>
      </c>
      <c r="C14311">
        <v>3.5</v>
      </c>
      <c r="D14311">
        <v>3.5</v>
      </c>
    </row>
    <row r="14312" spans="1:4" x14ac:dyDescent="0.25">
      <c r="A14312" t="s">
        <v>262</v>
      </c>
      <c r="B14312">
        <v>4362</v>
      </c>
      <c r="C14312">
        <v>2.6</v>
      </c>
      <c r="D14312">
        <v>2.7</v>
      </c>
    </row>
    <row r="14313" spans="1:4" x14ac:dyDescent="0.25">
      <c r="A14313" t="s">
        <v>263</v>
      </c>
      <c r="B14313">
        <v>4362</v>
      </c>
      <c r="C14313">
        <v>3</v>
      </c>
      <c r="D14313">
        <v>3</v>
      </c>
    </row>
    <row r="14314" spans="1:4" x14ac:dyDescent="0.25">
      <c r="A14314" t="s">
        <v>264</v>
      </c>
      <c r="B14314">
        <v>4362</v>
      </c>
      <c r="C14314">
        <v>7</v>
      </c>
      <c r="D14314">
        <v>7</v>
      </c>
    </row>
    <row r="14315" spans="1:4" x14ac:dyDescent="0.25">
      <c r="A14315" t="s">
        <v>265</v>
      </c>
      <c r="B14315">
        <v>4362</v>
      </c>
      <c r="C14315">
        <v>21</v>
      </c>
      <c r="D14315">
        <v>23</v>
      </c>
    </row>
    <row r="14316" spans="1:4" x14ac:dyDescent="0.25">
      <c r="A14316" t="s">
        <v>266</v>
      </c>
      <c r="B14316">
        <v>4362</v>
      </c>
      <c r="C14316">
        <v>0</v>
      </c>
      <c r="D14316">
        <v>0</v>
      </c>
    </row>
    <row r="14317" spans="1:4" x14ac:dyDescent="0.25">
      <c r="A14317" t="s">
        <v>267</v>
      </c>
      <c r="B14317">
        <v>4362</v>
      </c>
      <c r="C14317">
        <v>34.1</v>
      </c>
      <c r="D14317">
        <v>36.200000000000003</v>
      </c>
    </row>
    <row r="14318" spans="1:4" x14ac:dyDescent="0.25">
      <c r="A14318" t="s">
        <v>268</v>
      </c>
      <c r="B14318">
        <v>4362</v>
      </c>
      <c r="C14318">
        <v>0</v>
      </c>
      <c r="D14318">
        <v>1</v>
      </c>
    </row>
    <row r="14319" spans="1:4" x14ac:dyDescent="0.25">
      <c r="A14319" t="s">
        <v>269</v>
      </c>
      <c r="B14319">
        <v>4362</v>
      </c>
      <c r="C14319">
        <v>1</v>
      </c>
      <c r="D14319">
        <v>1</v>
      </c>
    </row>
    <row r="14320" spans="1:4" x14ac:dyDescent="0.25">
      <c r="A14320" t="s">
        <v>270</v>
      </c>
      <c r="B14320">
        <v>4362</v>
      </c>
      <c r="C14320">
        <v>0</v>
      </c>
      <c r="D14320">
        <v>40</v>
      </c>
    </row>
    <row r="14321" spans="1:18" x14ac:dyDescent="0.25">
      <c r="A14321" t="s">
        <v>271</v>
      </c>
      <c r="B14321">
        <v>4362</v>
      </c>
      <c r="C14321">
        <v>40</v>
      </c>
      <c r="D14321">
        <v>0</v>
      </c>
    </row>
    <row r="14322" spans="1:18" x14ac:dyDescent="0.25">
      <c r="A14322" t="s">
        <v>272</v>
      </c>
      <c r="B14322">
        <v>4362</v>
      </c>
      <c r="C14322">
        <v>33.9</v>
      </c>
      <c r="D14322">
        <v>73.8</v>
      </c>
    </row>
    <row r="14323" spans="1:18" x14ac:dyDescent="0.25">
      <c r="A14323" t="s">
        <v>273</v>
      </c>
      <c r="B14323">
        <v>4362</v>
      </c>
      <c r="C14323">
        <v>12.9</v>
      </c>
      <c r="D14323">
        <v>50.8</v>
      </c>
    </row>
    <row r="14324" spans="1:18" x14ac:dyDescent="0.25">
      <c r="A14324" t="s">
        <v>274</v>
      </c>
      <c r="B14324">
        <v>4362</v>
      </c>
      <c r="C14324">
        <v>46.1</v>
      </c>
      <c r="D14324">
        <v>6.1</v>
      </c>
    </row>
    <row r="14325" spans="1:18" x14ac:dyDescent="0.25">
      <c r="A14325" t="s">
        <v>275</v>
      </c>
      <c r="B14325">
        <v>4362</v>
      </c>
      <c r="C14325">
        <v>0</v>
      </c>
      <c r="D14325">
        <v>39.9</v>
      </c>
    </row>
    <row r="14326" spans="1:18" x14ac:dyDescent="0.25">
      <c r="A14326" t="s">
        <v>276</v>
      </c>
      <c r="B14326">
        <v>4362</v>
      </c>
      <c r="C14326">
        <v>59</v>
      </c>
      <c r="D14326">
        <v>16.899999999999999</v>
      </c>
    </row>
    <row r="14327" spans="1:18" x14ac:dyDescent="0.25">
      <c r="A14327" t="s">
        <v>567</v>
      </c>
      <c r="B14327">
        <v>4362</v>
      </c>
      <c r="C14327">
        <v>33.9</v>
      </c>
      <c r="D14327">
        <v>33.799999999999997</v>
      </c>
    </row>
    <row r="14328" spans="1:18" x14ac:dyDescent="0.25">
      <c r="A14328" t="s">
        <v>254</v>
      </c>
      <c r="B14328">
        <v>4374</v>
      </c>
      <c r="C14328">
        <v>111</v>
      </c>
      <c r="D14328">
        <v>112</v>
      </c>
      <c r="E14328">
        <v>211</v>
      </c>
      <c r="F14328">
        <v>212</v>
      </c>
      <c r="G14328">
        <v>121</v>
      </c>
      <c r="H14328">
        <v>122</v>
      </c>
      <c r="I14328">
        <v>221</v>
      </c>
      <c r="J14328">
        <v>222</v>
      </c>
      <c r="K14328">
        <v>311</v>
      </c>
      <c r="L14328">
        <v>312</v>
      </c>
      <c r="M14328">
        <v>411</v>
      </c>
      <c r="N14328">
        <v>412</v>
      </c>
      <c r="O14328">
        <v>321</v>
      </c>
      <c r="P14328">
        <v>322</v>
      </c>
      <c r="Q14328">
        <v>421</v>
      </c>
      <c r="R14328">
        <v>422</v>
      </c>
    </row>
    <row r="14329" spans="1:18" x14ac:dyDescent="0.25">
      <c r="A14329" t="s">
        <v>255</v>
      </c>
      <c r="B14329">
        <v>4374</v>
      </c>
      <c r="C14329">
        <v>5</v>
      </c>
      <c r="D14329">
        <v>7</v>
      </c>
      <c r="E14329">
        <v>5</v>
      </c>
      <c r="F14329">
        <v>20</v>
      </c>
      <c r="G14329">
        <v>7</v>
      </c>
      <c r="H14329">
        <v>5</v>
      </c>
      <c r="I14329">
        <v>5</v>
      </c>
      <c r="J14329">
        <v>20</v>
      </c>
    </row>
    <row r="14330" spans="1:18" x14ac:dyDescent="0.25">
      <c r="A14330" t="s">
        <v>256</v>
      </c>
      <c r="B14330">
        <v>4374</v>
      </c>
      <c r="C14330">
        <v>-4</v>
      </c>
      <c r="D14330">
        <v>39.5</v>
      </c>
      <c r="E14330">
        <v>-4</v>
      </c>
      <c r="F14330">
        <v>24.5</v>
      </c>
      <c r="G14330">
        <v>10</v>
      </c>
      <c r="H14330">
        <v>25.5</v>
      </c>
      <c r="I14330">
        <v>-4</v>
      </c>
      <c r="J14330">
        <v>24.5</v>
      </c>
    </row>
    <row r="14331" spans="1:18" x14ac:dyDescent="0.25">
      <c r="A14331" t="s">
        <v>257</v>
      </c>
      <c r="B14331">
        <v>4374</v>
      </c>
      <c r="C14331">
        <v>2</v>
      </c>
      <c r="D14331">
        <v>2</v>
      </c>
      <c r="E14331">
        <v>2</v>
      </c>
      <c r="F14331">
        <v>2</v>
      </c>
      <c r="G14331">
        <v>2</v>
      </c>
      <c r="H14331">
        <v>2</v>
      </c>
      <c r="I14331">
        <v>2</v>
      </c>
      <c r="J14331">
        <v>2</v>
      </c>
    </row>
    <row r="14332" spans="1:18" x14ac:dyDescent="0.25">
      <c r="A14332" t="s">
        <v>258</v>
      </c>
      <c r="B14332">
        <v>4374</v>
      </c>
      <c r="C14332">
        <v>0</v>
      </c>
      <c r="D14332">
        <v>0</v>
      </c>
      <c r="E14332">
        <v>0</v>
      </c>
      <c r="F14332">
        <v>0</v>
      </c>
      <c r="G14332">
        <v>0</v>
      </c>
      <c r="H14332">
        <v>0</v>
      </c>
      <c r="I14332">
        <v>0</v>
      </c>
      <c r="J14332">
        <v>0</v>
      </c>
    </row>
    <row r="14333" spans="1:18" x14ac:dyDescent="0.25">
      <c r="A14333" t="s">
        <v>259</v>
      </c>
      <c r="B14333">
        <v>4374</v>
      </c>
      <c r="C14333">
        <v>0</v>
      </c>
      <c r="D14333">
        <v>0</v>
      </c>
      <c r="E14333">
        <v>0</v>
      </c>
      <c r="F14333">
        <v>0</v>
      </c>
      <c r="G14333">
        <v>0</v>
      </c>
      <c r="H14333">
        <v>0</v>
      </c>
      <c r="I14333">
        <v>0</v>
      </c>
      <c r="J14333">
        <v>0</v>
      </c>
    </row>
    <row r="14334" spans="1:18" x14ac:dyDescent="0.25">
      <c r="A14334" t="s">
        <v>260</v>
      </c>
      <c r="B14334">
        <v>4374</v>
      </c>
      <c r="C14334">
        <v>2</v>
      </c>
      <c r="D14334">
        <v>2</v>
      </c>
      <c r="E14334">
        <v>2</v>
      </c>
      <c r="F14334">
        <v>2</v>
      </c>
      <c r="G14334">
        <v>2</v>
      </c>
      <c r="H14334">
        <v>2</v>
      </c>
      <c r="I14334">
        <v>2</v>
      </c>
      <c r="J14334">
        <v>2</v>
      </c>
    </row>
    <row r="14335" spans="1:18" x14ac:dyDescent="0.25">
      <c r="A14335" t="s">
        <v>261</v>
      </c>
      <c r="B14335">
        <v>4374</v>
      </c>
      <c r="C14335">
        <v>3</v>
      </c>
      <c r="D14335">
        <v>3</v>
      </c>
      <c r="E14335">
        <v>3</v>
      </c>
      <c r="F14335">
        <v>4</v>
      </c>
      <c r="G14335">
        <v>3</v>
      </c>
      <c r="H14335">
        <v>3</v>
      </c>
      <c r="I14335">
        <v>3</v>
      </c>
      <c r="J14335">
        <v>4</v>
      </c>
    </row>
    <row r="14336" spans="1:18" x14ac:dyDescent="0.25">
      <c r="A14336" t="s">
        <v>262</v>
      </c>
      <c r="B14336">
        <v>4374</v>
      </c>
      <c r="C14336">
        <v>3</v>
      </c>
      <c r="D14336">
        <v>3</v>
      </c>
      <c r="E14336">
        <v>3</v>
      </c>
      <c r="F14336">
        <v>2</v>
      </c>
      <c r="G14336">
        <v>3</v>
      </c>
      <c r="H14336">
        <v>3</v>
      </c>
      <c r="I14336">
        <v>3</v>
      </c>
      <c r="J14336">
        <v>2</v>
      </c>
    </row>
    <row r="14337" spans="1:18" x14ac:dyDescent="0.25">
      <c r="A14337" t="s">
        <v>263</v>
      </c>
      <c r="B14337">
        <v>4374</v>
      </c>
      <c r="C14337">
        <v>0</v>
      </c>
      <c r="D14337">
        <v>1</v>
      </c>
      <c r="E14337">
        <v>0</v>
      </c>
      <c r="F14337">
        <v>3</v>
      </c>
      <c r="G14337">
        <v>1</v>
      </c>
      <c r="H14337">
        <v>0</v>
      </c>
      <c r="I14337">
        <v>0</v>
      </c>
      <c r="J14337">
        <v>3</v>
      </c>
    </row>
    <row r="14338" spans="1:18" x14ac:dyDescent="0.25">
      <c r="A14338" t="s">
        <v>264</v>
      </c>
      <c r="B14338">
        <v>4374</v>
      </c>
      <c r="D14338">
        <v>7</v>
      </c>
      <c r="F14338">
        <v>7</v>
      </c>
      <c r="H14338">
        <v>7</v>
      </c>
      <c r="J14338">
        <v>7</v>
      </c>
    </row>
    <row r="14339" spans="1:18" x14ac:dyDescent="0.25">
      <c r="A14339" t="s">
        <v>265</v>
      </c>
      <c r="B14339">
        <v>4374</v>
      </c>
      <c r="D14339">
        <v>25</v>
      </c>
      <c r="F14339">
        <v>23</v>
      </c>
      <c r="H14339">
        <v>30</v>
      </c>
      <c r="J14339">
        <v>23</v>
      </c>
    </row>
    <row r="14340" spans="1:18" x14ac:dyDescent="0.25">
      <c r="A14340" t="s">
        <v>266</v>
      </c>
      <c r="B14340">
        <v>4374</v>
      </c>
      <c r="D14340">
        <v>0</v>
      </c>
      <c r="F14340">
        <v>0</v>
      </c>
      <c r="H14340">
        <v>0</v>
      </c>
      <c r="J14340">
        <v>0</v>
      </c>
    </row>
    <row r="14341" spans="1:18" x14ac:dyDescent="0.25">
      <c r="A14341" t="s">
        <v>267</v>
      </c>
      <c r="B14341">
        <v>4374</v>
      </c>
      <c r="C14341">
        <v>14</v>
      </c>
      <c r="D14341">
        <v>38.5</v>
      </c>
      <c r="E14341">
        <v>14</v>
      </c>
      <c r="F14341">
        <v>36</v>
      </c>
      <c r="G14341">
        <v>28</v>
      </c>
      <c r="H14341">
        <v>43.5</v>
      </c>
      <c r="I14341">
        <v>14</v>
      </c>
      <c r="J14341">
        <v>36</v>
      </c>
    </row>
    <row r="14342" spans="1:18" x14ac:dyDescent="0.25">
      <c r="A14342" t="s">
        <v>268</v>
      </c>
      <c r="B14342">
        <v>4374</v>
      </c>
      <c r="C14342">
        <v>0</v>
      </c>
      <c r="D14342">
        <v>1</v>
      </c>
      <c r="E14342">
        <v>0</v>
      </c>
      <c r="F14342">
        <v>1</v>
      </c>
      <c r="G14342">
        <v>1</v>
      </c>
      <c r="H14342">
        <v>0</v>
      </c>
      <c r="I14342">
        <v>0</v>
      </c>
      <c r="J14342">
        <v>1</v>
      </c>
    </row>
    <row r="14343" spans="1:18" x14ac:dyDescent="0.25">
      <c r="A14343" t="s">
        <v>269</v>
      </c>
      <c r="B14343">
        <v>4374</v>
      </c>
      <c r="C14343">
        <v>1</v>
      </c>
      <c r="D14343">
        <v>1</v>
      </c>
      <c r="E14343">
        <v>1</v>
      </c>
      <c r="F14343">
        <v>1</v>
      </c>
      <c r="G14343">
        <v>1</v>
      </c>
      <c r="H14343">
        <v>1</v>
      </c>
      <c r="I14343">
        <v>1</v>
      </c>
      <c r="J14343">
        <v>1</v>
      </c>
    </row>
    <row r="14344" spans="1:18" x14ac:dyDescent="0.25">
      <c r="A14344" t="s">
        <v>270</v>
      </c>
      <c r="B14344">
        <v>4374</v>
      </c>
      <c r="C14344">
        <v>0</v>
      </c>
      <c r="D14344">
        <v>2</v>
      </c>
      <c r="E14344">
        <v>47.5</v>
      </c>
      <c r="F14344">
        <v>49.5</v>
      </c>
      <c r="G14344">
        <v>0</v>
      </c>
      <c r="H14344">
        <v>16</v>
      </c>
      <c r="I14344">
        <v>47.5</v>
      </c>
      <c r="J14344">
        <v>49.5</v>
      </c>
    </row>
    <row r="14345" spans="1:18" x14ac:dyDescent="0.25">
      <c r="A14345" t="s">
        <v>271</v>
      </c>
      <c r="B14345">
        <v>4374</v>
      </c>
      <c r="C14345">
        <v>2</v>
      </c>
      <c r="D14345">
        <v>47.5</v>
      </c>
      <c r="E14345">
        <v>49.5</v>
      </c>
      <c r="F14345">
        <v>0</v>
      </c>
      <c r="G14345">
        <v>16</v>
      </c>
      <c r="H14345">
        <v>47.5</v>
      </c>
      <c r="I14345">
        <v>49.5</v>
      </c>
      <c r="J14345">
        <v>0</v>
      </c>
    </row>
    <row r="14346" spans="1:18" x14ac:dyDescent="0.25">
      <c r="A14346" t="s">
        <v>272</v>
      </c>
      <c r="B14346">
        <v>4374</v>
      </c>
      <c r="C14346">
        <v>76</v>
      </c>
      <c r="D14346">
        <v>41.5</v>
      </c>
      <c r="E14346">
        <v>43.5</v>
      </c>
      <c r="F14346">
        <v>74</v>
      </c>
      <c r="G14346">
        <v>10</v>
      </c>
      <c r="H14346">
        <v>41.5</v>
      </c>
      <c r="I14346">
        <v>43.5</v>
      </c>
      <c r="J14346">
        <v>74</v>
      </c>
    </row>
    <row r="14347" spans="1:18" x14ac:dyDescent="0.25">
      <c r="A14347" t="s">
        <v>273</v>
      </c>
      <c r="B14347">
        <v>4374</v>
      </c>
      <c r="C14347">
        <v>76</v>
      </c>
      <c r="D14347">
        <v>41.5</v>
      </c>
      <c r="E14347">
        <v>43.5</v>
      </c>
      <c r="F14347">
        <v>51</v>
      </c>
      <c r="G14347">
        <v>10</v>
      </c>
      <c r="H14347">
        <v>41.5</v>
      </c>
      <c r="I14347">
        <v>43.5</v>
      </c>
      <c r="J14347">
        <v>51</v>
      </c>
    </row>
    <row r="14348" spans="1:18" x14ac:dyDescent="0.25">
      <c r="A14348" t="s">
        <v>274</v>
      </c>
      <c r="B14348">
        <v>4374</v>
      </c>
      <c r="C14348">
        <v>6</v>
      </c>
      <c r="D14348">
        <v>8</v>
      </c>
      <c r="E14348">
        <v>53.5</v>
      </c>
      <c r="F14348">
        <v>55.5</v>
      </c>
      <c r="G14348">
        <v>6</v>
      </c>
      <c r="H14348">
        <v>22</v>
      </c>
      <c r="I14348">
        <v>53.5</v>
      </c>
      <c r="J14348">
        <v>55.5</v>
      </c>
    </row>
    <row r="14349" spans="1:18" x14ac:dyDescent="0.25">
      <c r="A14349" t="s">
        <v>275</v>
      </c>
      <c r="B14349">
        <v>4374</v>
      </c>
      <c r="C14349">
        <v>2</v>
      </c>
      <c r="D14349">
        <v>47.5</v>
      </c>
      <c r="E14349">
        <v>49.5</v>
      </c>
      <c r="F14349">
        <v>0</v>
      </c>
      <c r="G14349">
        <v>16</v>
      </c>
      <c r="H14349">
        <v>47.5</v>
      </c>
      <c r="I14349">
        <v>49.5</v>
      </c>
      <c r="J14349">
        <v>0</v>
      </c>
    </row>
    <row r="14350" spans="1:18" x14ac:dyDescent="0.25">
      <c r="A14350" t="s">
        <v>276</v>
      </c>
      <c r="B14350">
        <v>4374</v>
      </c>
      <c r="C14350">
        <v>2</v>
      </c>
      <c r="D14350">
        <v>47.5</v>
      </c>
      <c r="E14350">
        <v>49.5</v>
      </c>
      <c r="F14350">
        <v>57</v>
      </c>
      <c r="G14350">
        <v>16</v>
      </c>
      <c r="H14350">
        <v>47.5</v>
      </c>
      <c r="I14350">
        <v>49.5</v>
      </c>
      <c r="J14350">
        <v>57</v>
      </c>
    </row>
    <row r="14351" spans="1:18" x14ac:dyDescent="0.25">
      <c r="A14351" t="s">
        <v>567</v>
      </c>
      <c r="B14351">
        <v>4374</v>
      </c>
      <c r="C14351">
        <v>0</v>
      </c>
      <c r="D14351">
        <v>7</v>
      </c>
      <c r="E14351">
        <v>0</v>
      </c>
      <c r="F14351">
        <v>30</v>
      </c>
      <c r="G14351">
        <v>7</v>
      </c>
      <c r="H14351">
        <v>0</v>
      </c>
      <c r="I14351">
        <v>0</v>
      </c>
      <c r="J14351">
        <v>30</v>
      </c>
    </row>
    <row r="14352" spans="1:18" x14ac:dyDescent="0.25">
      <c r="A14352" t="s">
        <v>254</v>
      </c>
      <c r="B14352">
        <v>4399</v>
      </c>
      <c r="C14352">
        <v>111</v>
      </c>
      <c r="D14352">
        <v>112</v>
      </c>
      <c r="E14352">
        <v>211</v>
      </c>
      <c r="F14352">
        <v>212</v>
      </c>
      <c r="G14352">
        <v>113</v>
      </c>
      <c r="H14352">
        <v>114</v>
      </c>
      <c r="I14352">
        <v>221</v>
      </c>
      <c r="J14352">
        <v>222</v>
      </c>
      <c r="K14352">
        <v>311</v>
      </c>
      <c r="L14352">
        <v>312</v>
      </c>
      <c r="M14352">
        <v>411</v>
      </c>
      <c r="N14352">
        <v>412</v>
      </c>
      <c r="O14352">
        <v>321</v>
      </c>
      <c r="P14352">
        <v>322</v>
      </c>
      <c r="Q14352">
        <v>421</v>
      </c>
      <c r="R14352">
        <v>422</v>
      </c>
    </row>
    <row r="14353" spans="1:10" x14ac:dyDescent="0.25">
      <c r="A14353" t="s">
        <v>255</v>
      </c>
      <c r="B14353">
        <v>4399</v>
      </c>
      <c r="E14353">
        <v>4</v>
      </c>
      <c r="F14353">
        <v>10</v>
      </c>
      <c r="G14353">
        <v>4</v>
      </c>
      <c r="J14353">
        <v>2</v>
      </c>
    </row>
    <row r="14354" spans="1:10" x14ac:dyDescent="0.25">
      <c r="A14354" t="s">
        <v>256</v>
      </c>
      <c r="B14354">
        <v>4399</v>
      </c>
      <c r="E14354">
        <v>14.5</v>
      </c>
      <c r="F14354">
        <v>34</v>
      </c>
      <c r="G14354">
        <v>24.5</v>
      </c>
      <c r="J14354">
        <v>54</v>
      </c>
    </row>
    <row r="14355" spans="1:10" x14ac:dyDescent="0.25">
      <c r="A14355" t="s">
        <v>257</v>
      </c>
      <c r="B14355">
        <v>4399</v>
      </c>
      <c r="E14355">
        <v>2</v>
      </c>
      <c r="F14355">
        <v>2</v>
      </c>
      <c r="G14355">
        <v>2</v>
      </c>
      <c r="J14355">
        <v>2</v>
      </c>
    </row>
    <row r="14356" spans="1:10" x14ac:dyDescent="0.25">
      <c r="A14356" t="s">
        <v>258</v>
      </c>
      <c r="B14356">
        <v>4399</v>
      </c>
      <c r="E14356">
        <v>0</v>
      </c>
      <c r="F14356">
        <v>0</v>
      </c>
      <c r="G14356">
        <v>0</v>
      </c>
      <c r="J14356">
        <v>0</v>
      </c>
    </row>
    <row r="14357" spans="1:10" x14ac:dyDescent="0.25">
      <c r="A14357" t="s">
        <v>259</v>
      </c>
      <c r="B14357">
        <v>4399</v>
      </c>
      <c r="E14357">
        <v>0</v>
      </c>
      <c r="F14357">
        <v>0</v>
      </c>
      <c r="G14357">
        <v>0</v>
      </c>
      <c r="J14357">
        <v>0</v>
      </c>
    </row>
    <row r="14358" spans="1:10" x14ac:dyDescent="0.25">
      <c r="A14358" t="s">
        <v>260</v>
      </c>
      <c r="B14358">
        <v>4399</v>
      </c>
      <c r="E14358">
        <v>2</v>
      </c>
      <c r="F14358">
        <v>2</v>
      </c>
      <c r="G14358">
        <v>2</v>
      </c>
      <c r="J14358">
        <v>2</v>
      </c>
    </row>
    <row r="14359" spans="1:10" x14ac:dyDescent="0.25">
      <c r="A14359" t="s">
        <v>261</v>
      </c>
      <c r="B14359">
        <v>4399</v>
      </c>
      <c r="E14359">
        <v>3</v>
      </c>
      <c r="F14359">
        <v>4</v>
      </c>
      <c r="G14359">
        <v>3</v>
      </c>
      <c r="J14359">
        <v>4</v>
      </c>
    </row>
    <row r="14360" spans="1:10" x14ac:dyDescent="0.25">
      <c r="A14360" t="s">
        <v>262</v>
      </c>
      <c r="B14360">
        <v>4399</v>
      </c>
      <c r="E14360">
        <v>2.5</v>
      </c>
      <c r="F14360">
        <v>2</v>
      </c>
      <c r="G14360">
        <v>2.5</v>
      </c>
      <c r="J14360">
        <v>2</v>
      </c>
    </row>
    <row r="14361" spans="1:10" x14ac:dyDescent="0.25">
      <c r="A14361" t="s">
        <v>263</v>
      </c>
      <c r="B14361">
        <v>4399</v>
      </c>
      <c r="E14361">
        <v>0</v>
      </c>
      <c r="F14361">
        <v>3</v>
      </c>
      <c r="G14361">
        <v>0</v>
      </c>
      <c r="J14361">
        <v>3</v>
      </c>
    </row>
    <row r="14362" spans="1:10" x14ac:dyDescent="0.25">
      <c r="A14362" t="s">
        <v>264</v>
      </c>
      <c r="B14362">
        <v>4399</v>
      </c>
      <c r="F14362">
        <v>7</v>
      </c>
      <c r="J14362">
        <v>0</v>
      </c>
    </row>
    <row r="14363" spans="1:10" x14ac:dyDescent="0.25">
      <c r="A14363" t="s">
        <v>265</v>
      </c>
      <c r="B14363">
        <v>4399</v>
      </c>
      <c r="F14363">
        <v>14</v>
      </c>
      <c r="J14363">
        <v>0</v>
      </c>
    </row>
    <row r="14364" spans="1:10" x14ac:dyDescent="0.25">
      <c r="A14364" t="s">
        <v>266</v>
      </c>
      <c r="B14364">
        <v>4399</v>
      </c>
      <c r="F14364">
        <v>0</v>
      </c>
      <c r="J14364">
        <v>0</v>
      </c>
    </row>
    <row r="14365" spans="1:10" x14ac:dyDescent="0.25">
      <c r="A14365" t="s">
        <v>267</v>
      </c>
      <c r="B14365">
        <v>4399</v>
      </c>
      <c r="E14365">
        <v>14.5</v>
      </c>
      <c r="F14365">
        <v>27.5</v>
      </c>
      <c r="G14365">
        <v>15.5</v>
      </c>
      <c r="J14365">
        <v>26.5</v>
      </c>
    </row>
    <row r="14366" spans="1:10" x14ac:dyDescent="0.25">
      <c r="A14366" t="s">
        <v>268</v>
      </c>
      <c r="B14366">
        <v>4399</v>
      </c>
      <c r="E14366">
        <v>0</v>
      </c>
      <c r="F14366">
        <v>1</v>
      </c>
      <c r="G14366">
        <v>0</v>
      </c>
      <c r="J14366">
        <v>1</v>
      </c>
    </row>
    <row r="14367" spans="1:10" x14ac:dyDescent="0.25">
      <c r="A14367" t="s">
        <v>269</v>
      </c>
      <c r="B14367">
        <v>4399</v>
      </c>
      <c r="E14367">
        <v>1</v>
      </c>
      <c r="F14367">
        <v>1</v>
      </c>
      <c r="G14367">
        <v>1</v>
      </c>
      <c r="J14367">
        <v>1</v>
      </c>
    </row>
    <row r="14368" spans="1:10" x14ac:dyDescent="0.25">
      <c r="A14368" t="s">
        <v>270</v>
      </c>
      <c r="B14368">
        <v>4399</v>
      </c>
      <c r="E14368">
        <v>38</v>
      </c>
      <c r="F14368">
        <v>58</v>
      </c>
      <c r="G14368">
        <v>8</v>
      </c>
      <c r="J14368">
        <v>38</v>
      </c>
    </row>
    <row r="14369" spans="1:18" x14ac:dyDescent="0.25">
      <c r="A14369" t="s">
        <v>271</v>
      </c>
      <c r="B14369">
        <v>4399</v>
      </c>
      <c r="E14369">
        <v>58</v>
      </c>
      <c r="F14369">
        <v>8</v>
      </c>
      <c r="G14369">
        <v>38</v>
      </c>
      <c r="J14369">
        <v>8</v>
      </c>
    </row>
    <row r="14370" spans="1:18" x14ac:dyDescent="0.25">
      <c r="A14370" t="s">
        <v>272</v>
      </c>
      <c r="B14370">
        <v>4399</v>
      </c>
      <c r="E14370">
        <v>52.5</v>
      </c>
      <c r="F14370">
        <v>2</v>
      </c>
      <c r="G14370">
        <v>32.5</v>
      </c>
      <c r="J14370">
        <v>2</v>
      </c>
    </row>
    <row r="14371" spans="1:18" x14ac:dyDescent="0.25">
      <c r="A14371" t="s">
        <v>273</v>
      </c>
      <c r="B14371">
        <v>4399</v>
      </c>
      <c r="E14371">
        <v>52.5</v>
      </c>
      <c r="F14371">
        <v>78</v>
      </c>
      <c r="G14371">
        <v>32.5</v>
      </c>
      <c r="J14371">
        <v>2</v>
      </c>
    </row>
    <row r="14372" spans="1:18" x14ac:dyDescent="0.25">
      <c r="A14372" t="s">
        <v>274</v>
      </c>
      <c r="B14372">
        <v>4399</v>
      </c>
      <c r="E14372">
        <v>36</v>
      </c>
      <c r="F14372">
        <v>56</v>
      </c>
      <c r="G14372">
        <v>6</v>
      </c>
      <c r="J14372">
        <v>36</v>
      </c>
    </row>
    <row r="14373" spans="1:18" x14ac:dyDescent="0.25">
      <c r="A14373" t="s">
        <v>275</v>
      </c>
      <c r="B14373">
        <v>4399</v>
      </c>
      <c r="E14373">
        <v>50.5</v>
      </c>
      <c r="F14373">
        <v>0</v>
      </c>
      <c r="G14373">
        <v>30.5</v>
      </c>
      <c r="J14373">
        <v>0</v>
      </c>
    </row>
    <row r="14374" spans="1:18" x14ac:dyDescent="0.25">
      <c r="A14374" t="s">
        <v>276</v>
      </c>
      <c r="B14374">
        <v>4399</v>
      </c>
      <c r="E14374">
        <v>50.5</v>
      </c>
      <c r="F14374">
        <v>76</v>
      </c>
      <c r="G14374">
        <v>30.5</v>
      </c>
      <c r="J14374">
        <v>0</v>
      </c>
    </row>
    <row r="14375" spans="1:18" x14ac:dyDescent="0.25">
      <c r="A14375" t="s">
        <v>567</v>
      </c>
      <c r="B14375">
        <v>4399</v>
      </c>
      <c r="E14375">
        <v>0</v>
      </c>
      <c r="F14375">
        <v>84</v>
      </c>
      <c r="G14375">
        <v>0</v>
      </c>
      <c r="J14375">
        <v>84</v>
      </c>
    </row>
    <row r="14376" spans="1:18" x14ac:dyDescent="0.25">
      <c r="A14376" t="s">
        <v>254</v>
      </c>
      <c r="B14376">
        <v>4400</v>
      </c>
      <c r="C14376">
        <v>111</v>
      </c>
      <c r="D14376">
        <v>112</v>
      </c>
      <c r="E14376">
        <v>211</v>
      </c>
      <c r="F14376">
        <v>212</v>
      </c>
      <c r="G14376">
        <v>121</v>
      </c>
      <c r="H14376">
        <v>122</v>
      </c>
      <c r="I14376">
        <v>221</v>
      </c>
      <c r="J14376">
        <v>222</v>
      </c>
      <c r="K14376">
        <v>311</v>
      </c>
      <c r="L14376">
        <v>312</v>
      </c>
      <c r="M14376">
        <v>411</v>
      </c>
      <c r="N14376">
        <v>412</v>
      </c>
      <c r="O14376">
        <v>321</v>
      </c>
      <c r="P14376">
        <v>322</v>
      </c>
      <c r="Q14376">
        <v>421</v>
      </c>
      <c r="R14376">
        <v>422</v>
      </c>
    </row>
    <row r="14377" spans="1:18" x14ac:dyDescent="0.25">
      <c r="A14377" t="s">
        <v>255</v>
      </c>
      <c r="B14377">
        <v>4400</v>
      </c>
      <c r="C14377">
        <v>5</v>
      </c>
      <c r="D14377">
        <v>15</v>
      </c>
      <c r="E14377">
        <v>5</v>
      </c>
      <c r="F14377">
        <v>15</v>
      </c>
      <c r="G14377">
        <v>5</v>
      </c>
      <c r="H14377">
        <v>15</v>
      </c>
      <c r="I14377">
        <v>5</v>
      </c>
      <c r="J14377">
        <v>15</v>
      </c>
    </row>
    <row r="14378" spans="1:18" x14ac:dyDescent="0.25">
      <c r="A14378" t="s">
        <v>256</v>
      </c>
      <c r="B14378">
        <v>4400</v>
      </c>
      <c r="C14378">
        <v>13</v>
      </c>
      <c r="D14378">
        <v>42</v>
      </c>
      <c r="E14378">
        <v>9</v>
      </c>
      <c r="F14378">
        <v>32</v>
      </c>
      <c r="G14378">
        <v>23</v>
      </c>
      <c r="H14378">
        <v>32</v>
      </c>
      <c r="I14378">
        <v>9</v>
      </c>
      <c r="J14378">
        <v>32</v>
      </c>
    </row>
    <row r="14379" spans="1:18" x14ac:dyDescent="0.25">
      <c r="A14379" t="s">
        <v>257</v>
      </c>
      <c r="B14379">
        <v>4400</v>
      </c>
      <c r="C14379">
        <v>2</v>
      </c>
      <c r="D14379">
        <v>2</v>
      </c>
      <c r="E14379">
        <v>2</v>
      </c>
      <c r="F14379">
        <v>2</v>
      </c>
      <c r="G14379">
        <v>2</v>
      </c>
      <c r="H14379">
        <v>2</v>
      </c>
      <c r="I14379">
        <v>2</v>
      </c>
      <c r="J14379">
        <v>2</v>
      </c>
    </row>
    <row r="14380" spans="1:18" x14ac:dyDescent="0.25">
      <c r="A14380" t="s">
        <v>258</v>
      </c>
      <c r="B14380">
        <v>4400</v>
      </c>
      <c r="C14380">
        <v>0</v>
      </c>
      <c r="D14380">
        <v>0</v>
      </c>
      <c r="E14380">
        <v>0</v>
      </c>
      <c r="F14380">
        <v>0</v>
      </c>
      <c r="G14380">
        <v>0</v>
      </c>
      <c r="H14380">
        <v>0</v>
      </c>
      <c r="I14380">
        <v>0</v>
      </c>
      <c r="J14380">
        <v>0</v>
      </c>
    </row>
    <row r="14381" spans="1:18" x14ac:dyDescent="0.25">
      <c r="A14381" t="s">
        <v>259</v>
      </c>
      <c r="B14381">
        <v>4400</v>
      </c>
      <c r="C14381">
        <v>0</v>
      </c>
      <c r="D14381">
        <v>0</v>
      </c>
      <c r="E14381">
        <v>0</v>
      </c>
      <c r="F14381">
        <v>0</v>
      </c>
      <c r="G14381">
        <v>0</v>
      </c>
      <c r="H14381">
        <v>0</v>
      </c>
      <c r="I14381">
        <v>0</v>
      </c>
      <c r="J14381">
        <v>0</v>
      </c>
    </row>
    <row r="14382" spans="1:18" x14ac:dyDescent="0.25">
      <c r="A14382" t="s">
        <v>260</v>
      </c>
      <c r="B14382">
        <v>4400</v>
      </c>
      <c r="C14382">
        <v>2</v>
      </c>
      <c r="D14382">
        <v>2</v>
      </c>
      <c r="E14382">
        <v>2</v>
      </c>
      <c r="F14382">
        <v>2</v>
      </c>
      <c r="G14382">
        <v>2</v>
      </c>
      <c r="H14382">
        <v>2</v>
      </c>
      <c r="I14382">
        <v>2</v>
      </c>
      <c r="J14382">
        <v>2</v>
      </c>
    </row>
    <row r="14383" spans="1:18" x14ac:dyDescent="0.25">
      <c r="A14383" t="s">
        <v>261</v>
      </c>
      <c r="B14383">
        <v>4400</v>
      </c>
      <c r="C14383">
        <v>3</v>
      </c>
      <c r="D14383">
        <v>4</v>
      </c>
      <c r="E14383">
        <v>3</v>
      </c>
      <c r="F14383">
        <v>4</v>
      </c>
      <c r="G14383">
        <v>3</v>
      </c>
      <c r="H14383">
        <v>4</v>
      </c>
      <c r="I14383">
        <v>3</v>
      </c>
      <c r="J14383">
        <v>4</v>
      </c>
    </row>
    <row r="14384" spans="1:18" x14ac:dyDescent="0.25">
      <c r="A14384" t="s">
        <v>262</v>
      </c>
      <c r="B14384">
        <v>4400</v>
      </c>
      <c r="C14384">
        <v>3</v>
      </c>
      <c r="D14384">
        <v>2</v>
      </c>
      <c r="E14384">
        <v>3</v>
      </c>
      <c r="F14384">
        <v>2</v>
      </c>
      <c r="G14384">
        <v>3</v>
      </c>
      <c r="H14384">
        <v>2</v>
      </c>
      <c r="I14384">
        <v>3</v>
      </c>
      <c r="J14384">
        <v>2</v>
      </c>
    </row>
    <row r="14385" spans="1:18" x14ac:dyDescent="0.25">
      <c r="A14385" t="s">
        <v>263</v>
      </c>
      <c r="B14385">
        <v>4400</v>
      </c>
      <c r="C14385">
        <v>0</v>
      </c>
      <c r="D14385">
        <v>3</v>
      </c>
      <c r="E14385">
        <v>0</v>
      </c>
      <c r="F14385">
        <v>0</v>
      </c>
      <c r="G14385">
        <v>0</v>
      </c>
      <c r="H14385">
        <v>3</v>
      </c>
      <c r="I14385">
        <v>0</v>
      </c>
      <c r="J14385">
        <v>0</v>
      </c>
    </row>
    <row r="14386" spans="1:18" x14ac:dyDescent="0.25">
      <c r="A14386" t="s">
        <v>264</v>
      </c>
      <c r="B14386">
        <v>4400</v>
      </c>
      <c r="D14386">
        <v>7</v>
      </c>
      <c r="F14386">
        <v>7</v>
      </c>
      <c r="H14386">
        <v>7</v>
      </c>
      <c r="J14386">
        <v>7</v>
      </c>
    </row>
    <row r="14387" spans="1:18" x14ac:dyDescent="0.25">
      <c r="A14387" t="s">
        <v>265</v>
      </c>
      <c r="B14387">
        <v>4400</v>
      </c>
      <c r="D14387">
        <v>22</v>
      </c>
      <c r="F14387">
        <v>23</v>
      </c>
      <c r="H14387">
        <v>22</v>
      </c>
      <c r="J14387">
        <v>23</v>
      </c>
    </row>
    <row r="14388" spans="1:18" x14ac:dyDescent="0.25">
      <c r="A14388" t="s">
        <v>266</v>
      </c>
      <c r="B14388">
        <v>4400</v>
      </c>
      <c r="D14388">
        <v>0</v>
      </c>
      <c r="F14388">
        <v>0</v>
      </c>
      <c r="H14388">
        <v>0</v>
      </c>
      <c r="J14388">
        <v>0</v>
      </c>
    </row>
    <row r="14389" spans="1:18" x14ac:dyDescent="0.25">
      <c r="A14389" t="s">
        <v>267</v>
      </c>
      <c r="B14389">
        <v>4400</v>
      </c>
      <c r="C14389">
        <v>15</v>
      </c>
      <c r="D14389">
        <v>35</v>
      </c>
      <c r="E14389">
        <v>15</v>
      </c>
      <c r="F14389">
        <v>36</v>
      </c>
      <c r="G14389">
        <v>15</v>
      </c>
      <c r="H14389">
        <v>35</v>
      </c>
      <c r="I14389">
        <v>15</v>
      </c>
      <c r="J14389">
        <v>36</v>
      </c>
    </row>
    <row r="14390" spans="1:18" x14ac:dyDescent="0.25">
      <c r="A14390" t="s">
        <v>268</v>
      </c>
      <c r="B14390">
        <v>4400</v>
      </c>
      <c r="C14390">
        <v>0</v>
      </c>
      <c r="D14390">
        <v>1</v>
      </c>
      <c r="E14390">
        <v>0</v>
      </c>
      <c r="F14390">
        <v>1</v>
      </c>
      <c r="G14390">
        <v>0</v>
      </c>
      <c r="H14390">
        <v>1</v>
      </c>
      <c r="I14390">
        <v>0</v>
      </c>
      <c r="J14390">
        <v>1</v>
      </c>
    </row>
    <row r="14391" spans="1:18" x14ac:dyDescent="0.25">
      <c r="A14391" t="s">
        <v>269</v>
      </c>
      <c r="B14391">
        <v>4400</v>
      </c>
      <c r="C14391">
        <v>1</v>
      </c>
      <c r="D14391">
        <v>1</v>
      </c>
      <c r="E14391">
        <v>1</v>
      </c>
      <c r="F14391">
        <v>1</v>
      </c>
      <c r="G14391">
        <v>1</v>
      </c>
      <c r="H14391">
        <v>1</v>
      </c>
      <c r="I14391">
        <v>1</v>
      </c>
      <c r="J14391">
        <v>1</v>
      </c>
    </row>
    <row r="14392" spans="1:18" x14ac:dyDescent="0.25">
      <c r="A14392" t="s">
        <v>270</v>
      </c>
      <c r="B14392">
        <v>4400</v>
      </c>
      <c r="C14392">
        <v>79</v>
      </c>
      <c r="D14392">
        <v>98</v>
      </c>
      <c r="E14392">
        <v>26</v>
      </c>
      <c r="F14392">
        <v>41</v>
      </c>
      <c r="G14392">
        <v>79</v>
      </c>
      <c r="H14392">
        <v>108</v>
      </c>
      <c r="I14392">
        <v>26</v>
      </c>
      <c r="J14392">
        <v>41</v>
      </c>
    </row>
    <row r="14393" spans="1:18" x14ac:dyDescent="0.25">
      <c r="A14393" t="s">
        <v>271</v>
      </c>
      <c r="B14393">
        <v>4400</v>
      </c>
      <c r="C14393">
        <v>98</v>
      </c>
      <c r="D14393">
        <v>26</v>
      </c>
      <c r="E14393">
        <v>41</v>
      </c>
      <c r="F14393">
        <v>79</v>
      </c>
      <c r="G14393">
        <v>108</v>
      </c>
      <c r="H14393">
        <v>26</v>
      </c>
      <c r="I14393">
        <v>41</v>
      </c>
      <c r="J14393">
        <v>79</v>
      </c>
    </row>
    <row r="14394" spans="1:18" x14ac:dyDescent="0.25">
      <c r="A14394" t="s">
        <v>272</v>
      </c>
      <c r="B14394">
        <v>4400</v>
      </c>
      <c r="C14394">
        <v>92</v>
      </c>
      <c r="D14394">
        <v>20</v>
      </c>
      <c r="E14394">
        <v>35</v>
      </c>
      <c r="F14394">
        <v>73</v>
      </c>
      <c r="G14394">
        <v>102</v>
      </c>
      <c r="H14394">
        <v>20</v>
      </c>
      <c r="I14394">
        <v>35</v>
      </c>
      <c r="J14394">
        <v>73</v>
      </c>
    </row>
    <row r="14395" spans="1:18" x14ac:dyDescent="0.25">
      <c r="A14395" t="s">
        <v>273</v>
      </c>
      <c r="B14395">
        <v>4400</v>
      </c>
      <c r="C14395">
        <v>92</v>
      </c>
      <c r="D14395">
        <v>118</v>
      </c>
      <c r="E14395">
        <v>35</v>
      </c>
      <c r="F14395">
        <v>73</v>
      </c>
      <c r="G14395">
        <v>102</v>
      </c>
      <c r="H14395">
        <v>118</v>
      </c>
      <c r="I14395">
        <v>35</v>
      </c>
      <c r="J14395">
        <v>73</v>
      </c>
    </row>
    <row r="14396" spans="1:18" x14ac:dyDescent="0.25">
      <c r="A14396" t="s">
        <v>274</v>
      </c>
      <c r="B14396">
        <v>4400</v>
      </c>
      <c r="C14396">
        <v>59</v>
      </c>
      <c r="D14396">
        <v>78</v>
      </c>
      <c r="E14396">
        <v>6</v>
      </c>
      <c r="F14396">
        <v>21</v>
      </c>
      <c r="G14396">
        <v>59</v>
      </c>
      <c r="H14396">
        <v>88</v>
      </c>
      <c r="I14396">
        <v>6</v>
      </c>
      <c r="J14396">
        <v>21</v>
      </c>
    </row>
    <row r="14397" spans="1:18" x14ac:dyDescent="0.25">
      <c r="A14397" t="s">
        <v>275</v>
      </c>
      <c r="B14397">
        <v>4400</v>
      </c>
      <c r="C14397">
        <v>72</v>
      </c>
      <c r="D14397">
        <v>0</v>
      </c>
      <c r="E14397">
        <v>15</v>
      </c>
      <c r="F14397">
        <v>53</v>
      </c>
      <c r="G14397">
        <v>82</v>
      </c>
      <c r="H14397">
        <v>0</v>
      </c>
      <c r="I14397">
        <v>15</v>
      </c>
      <c r="J14397">
        <v>53</v>
      </c>
    </row>
    <row r="14398" spans="1:18" x14ac:dyDescent="0.25">
      <c r="A14398" t="s">
        <v>276</v>
      </c>
      <c r="B14398">
        <v>4400</v>
      </c>
      <c r="C14398">
        <v>72</v>
      </c>
      <c r="D14398">
        <v>98</v>
      </c>
      <c r="E14398">
        <v>15</v>
      </c>
      <c r="F14398">
        <v>53</v>
      </c>
      <c r="G14398">
        <v>82</v>
      </c>
      <c r="H14398">
        <v>98</v>
      </c>
      <c r="I14398">
        <v>15</v>
      </c>
      <c r="J14398">
        <v>53</v>
      </c>
    </row>
    <row r="14399" spans="1:18" x14ac:dyDescent="0.25">
      <c r="A14399" t="s">
        <v>567</v>
      </c>
      <c r="B14399">
        <v>4400</v>
      </c>
      <c r="C14399">
        <v>6.6</v>
      </c>
      <c r="D14399">
        <v>60.7</v>
      </c>
      <c r="E14399">
        <v>8</v>
      </c>
      <c r="F14399">
        <v>20.7</v>
      </c>
      <c r="G14399">
        <v>9.9</v>
      </c>
      <c r="H14399">
        <v>57.4</v>
      </c>
      <c r="I14399">
        <v>5.9</v>
      </c>
      <c r="J14399">
        <v>22.8</v>
      </c>
    </row>
    <row r="14400" spans="1:18" x14ac:dyDescent="0.25">
      <c r="A14400" t="s">
        <v>254</v>
      </c>
      <c r="B14400">
        <v>4412</v>
      </c>
      <c r="C14400">
        <v>111</v>
      </c>
      <c r="D14400">
        <v>112</v>
      </c>
      <c r="E14400">
        <v>211</v>
      </c>
      <c r="F14400">
        <v>212</v>
      </c>
      <c r="G14400">
        <v>121</v>
      </c>
      <c r="H14400">
        <v>122</v>
      </c>
      <c r="I14400">
        <v>221</v>
      </c>
      <c r="J14400">
        <v>222</v>
      </c>
      <c r="K14400">
        <v>311</v>
      </c>
      <c r="L14400">
        <v>312</v>
      </c>
      <c r="M14400">
        <v>411</v>
      </c>
      <c r="N14400">
        <v>412</v>
      </c>
      <c r="O14400">
        <v>321</v>
      </c>
      <c r="P14400">
        <v>322</v>
      </c>
      <c r="Q14400">
        <v>421</v>
      </c>
      <c r="R14400">
        <v>422</v>
      </c>
    </row>
    <row r="14401" spans="1:10" x14ac:dyDescent="0.25">
      <c r="A14401" t="s">
        <v>255</v>
      </c>
      <c r="B14401">
        <v>4412</v>
      </c>
      <c r="C14401">
        <v>5</v>
      </c>
      <c r="D14401">
        <v>15</v>
      </c>
      <c r="F14401">
        <v>5</v>
      </c>
      <c r="G14401">
        <v>5</v>
      </c>
      <c r="H14401">
        <v>15</v>
      </c>
      <c r="I14401">
        <v>5</v>
      </c>
      <c r="J14401">
        <v>5</v>
      </c>
    </row>
    <row r="14402" spans="1:10" x14ac:dyDescent="0.25">
      <c r="A14402" t="s">
        <v>256</v>
      </c>
      <c r="B14402">
        <v>4412</v>
      </c>
      <c r="C14402">
        <v>14</v>
      </c>
      <c r="D14402">
        <v>49</v>
      </c>
      <c r="F14402">
        <v>54</v>
      </c>
      <c r="G14402">
        <v>14</v>
      </c>
      <c r="H14402">
        <v>49</v>
      </c>
      <c r="I14402">
        <v>22</v>
      </c>
      <c r="J14402">
        <v>26</v>
      </c>
    </row>
    <row r="14403" spans="1:10" x14ac:dyDescent="0.25">
      <c r="A14403" t="s">
        <v>257</v>
      </c>
      <c r="B14403">
        <v>4412</v>
      </c>
      <c r="C14403">
        <v>2</v>
      </c>
      <c r="D14403">
        <v>2</v>
      </c>
      <c r="F14403">
        <v>2</v>
      </c>
      <c r="G14403">
        <v>2</v>
      </c>
      <c r="H14403">
        <v>2</v>
      </c>
      <c r="I14403">
        <v>2</v>
      </c>
      <c r="J14403">
        <v>2</v>
      </c>
    </row>
    <row r="14404" spans="1:10" x14ac:dyDescent="0.25">
      <c r="A14404" t="s">
        <v>258</v>
      </c>
      <c r="B14404">
        <v>4412</v>
      </c>
      <c r="C14404">
        <v>0</v>
      </c>
      <c r="D14404">
        <v>0</v>
      </c>
      <c r="F14404">
        <v>0</v>
      </c>
      <c r="G14404">
        <v>0</v>
      </c>
      <c r="H14404">
        <v>0</v>
      </c>
      <c r="I14404">
        <v>0</v>
      </c>
      <c r="J14404">
        <v>0</v>
      </c>
    </row>
    <row r="14405" spans="1:10" x14ac:dyDescent="0.25">
      <c r="A14405" t="s">
        <v>259</v>
      </c>
      <c r="B14405">
        <v>4412</v>
      </c>
      <c r="C14405">
        <v>0</v>
      </c>
      <c r="D14405">
        <v>0</v>
      </c>
      <c r="F14405">
        <v>0</v>
      </c>
      <c r="G14405">
        <v>0</v>
      </c>
      <c r="H14405">
        <v>0</v>
      </c>
      <c r="I14405">
        <v>0</v>
      </c>
      <c r="J14405">
        <v>0</v>
      </c>
    </row>
    <row r="14406" spans="1:10" x14ac:dyDescent="0.25">
      <c r="A14406" t="s">
        <v>260</v>
      </c>
      <c r="B14406">
        <v>4412</v>
      </c>
      <c r="C14406">
        <v>2</v>
      </c>
      <c r="D14406">
        <v>2</v>
      </c>
      <c r="F14406">
        <v>2</v>
      </c>
      <c r="G14406">
        <v>2</v>
      </c>
      <c r="H14406">
        <v>2</v>
      </c>
      <c r="I14406">
        <v>2</v>
      </c>
      <c r="J14406">
        <v>2</v>
      </c>
    </row>
    <row r="14407" spans="1:10" x14ac:dyDescent="0.25">
      <c r="A14407" t="s">
        <v>261</v>
      </c>
      <c r="B14407">
        <v>4412</v>
      </c>
      <c r="C14407">
        <v>3</v>
      </c>
      <c r="D14407">
        <v>4</v>
      </c>
      <c r="F14407">
        <v>3.5</v>
      </c>
      <c r="G14407">
        <v>3</v>
      </c>
      <c r="H14407">
        <v>4</v>
      </c>
      <c r="I14407">
        <v>3</v>
      </c>
      <c r="J14407">
        <v>3.5</v>
      </c>
    </row>
    <row r="14408" spans="1:10" x14ac:dyDescent="0.25">
      <c r="A14408" t="s">
        <v>262</v>
      </c>
      <c r="B14408">
        <v>4412</v>
      </c>
      <c r="C14408">
        <v>3</v>
      </c>
      <c r="D14408">
        <v>2</v>
      </c>
      <c r="F14408">
        <v>2.5</v>
      </c>
      <c r="G14408">
        <v>3</v>
      </c>
      <c r="H14408">
        <v>2</v>
      </c>
      <c r="I14408">
        <v>3</v>
      </c>
      <c r="J14408">
        <v>2.5</v>
      </c>
    </row>
    <row r="14409" spans="1:10" x14ac:dyDescent="0.25">
      <c r="A14409" t="s">
        <v>263</v>
      </c>
      <c r="B14409">
        <v>4412</v>
      </c>
      <c r="C14409">
        <v>0</v>
      </c>
      <c r="D14409">
        <v>3</v>
      </c>
      <c r="F14409">
        <v>0</v>
      </c>
      <c r="G14409">
        <v>0</v>
      </c>
      <c r="H14409">
        <v>3</v>
      </c>
      <c r="I14409">
        <v>0</v>
      </c>
      <c r="J14409">
        <v>0</v>
      </c>
    </row>
    <row r="14410" spans="1:10" x14ac:dyDescent="0.25">
      <c r="A14410" t="s">
        <v>264</v>
      </c>
      <c r="B14410">
        <v>4412</v>
      </c>
      <c r="D14410">
        <v>7</v>
      </c>
      <c r="F14410">
        <v>7</v>
      </c>
      <c r="H14410">
        <v>7</v>
      </c>
      <c r="J14410">
        <v>7</v>
      </c>
    </row>
    <row r="14411" spans="1:10" x14ac:dyDescent="0.25">
      <c r="A14411" t="s">
        <v>265</v>
      </c>
      <c r="B14411">
        <v>4412</v>
      </c>
      <c r="D14411">
        <v>18</v>
      </c>
      <c r="F14411">
        <v>21</v>
      </c>
      <c r="H14411">
        <v>24</v>
      </c>
      <c r="J14411">
        <v>26</v>
      </c>
    </row>
    <row r="14412" spans="1:10" x14ac:dyDescent="0.25">
      <c r="A14412" t="s">
        <v>266</v>
      </c>
      <c r="B14412">
        <v>4412</v>
      </c>
      <c r="D14412">
        <v>0</v>
      </c>
      <c r="F14412">
        <v>0</v>
      </c>
      <c r="H14412">
        <v>0</v>
      </c>
      <c r="J14412">
        <v>0</v>
      </c>
    </row>
    <row r="14413" spans="1:10" x14ac:dyDescent="0.25">
      <c r="A14413" t="s">
        <v>267</v>
      </c>
      <c r="B14413">
        <v>4412</v>
      </c>
      <c r="C14413">
        <v>15</v>
      </c>
      <c r="D14413">
        <v>31</v>
      </c>
      <c r="F14413">
        <v>34</v>
      </c>
      <c r="G14413">
        <v>14</v>
      </c>
      <c r="H14413">
        <v>37</v>
      </c>
      <c r="I14413">
        <v>14</v>
      </c>
      <c r="J14413">
        <v>39</v>
      </c>
    </row>
    <row r="14414" spans="1:10" x14ac:dyDescent="0.25">
      <c r="A14414" t="s">
        <v>268</v>
      </c>
      <c r="B14414">
        <v>4412</v>
      </c>
      <c r="C14414">
        <v>0</v>
      </c>
      <c r="D14414">
        <v>1</v>
      </c>
      <c r="F14414">
        <v>1</v>
      </c>
      <c r="G14414">
        <v>0</v>
      </c>
      <c r="H14414">
        <v>1</v>
      </c>
      <c r="I14414">
        <v>0</v>
      </c>
      <c r="J14414">
        <v>1</v>
      </c>
    </row>
    <row r="14415" spans="1:10" x14ac:dyDescent="0.25">
      <c r="A14415" t="s">
        <v>269</v>
      </c>
      <c r="B14415">
        <v>4412</v>
      </c>
      <c r="C14415">
        <v>1</v>
      </c>
      <c r="D14415">
        <v>1</v>
      </c>
      <c r="F14415">
        <v>1</v>
      </c>
      <c r="G14415">
        <v>1</v>
      </c>
      <c r="H14415">
        <v>1</v>
      </c>
      <c r="I14415">
        <v>1</v>
      </c>
      <c r="J14415">
        <v>1</v>
      </c>
    </row>
    <row r="14416" spans="1:10" x14ac:dyDescent="0.25">
      <c r="A14416" t="s">
        <v>270</v>
      </c>
      <c r="B14416">
        <v>4412</v>
      </c>
      <c r="C14416">
        <v>86</v>
      </c>
      <c r="D14416">
        <v>106</v>
      </c>
      <c r="F14416">
        <v>26</v>
      </c>
      <c r="G14416">
        <v>86</v>
      </c>
      <c r="H14416">
        <v>106</v>
      </c>
      <c r="I14416">
        <v>26</v>
      </c>
      <c r="J14416">
        <v>54</v>
      </c>
    </row>
    <row r="14417" spans="1:10" x14ac:dyDescent="0.25">
      <c r="A14417" t="s">
        <v>271</v>
      </c>
      <c r="B14417">
        <v>4412</v>
      </c>
      <c r="C14417">
        <v>106</v>
      </c>
      <c r="D14417">
        <v>26</v>
      </c>
      <c r="F14417">
        <v>86</v>
      </c>
      <c r="G14417">
        <v>106</v>
      </c>
      <c r="H14417">
        <v>26</v>
      </c>
      <c r="I14417">
        <v>54</v>
      </c>
      <c r="J14417">
        <v>86</v>
      </c>
    </row>
    <row r="14418" spans="1:10" x14ac:dyDescent="0.25">
      <c r="A14418" t="s">
        <v>272</v>
      </c>
      <c r="B14418">
        <v>4412</v>
      </c>
      <c r="C14418">
        <v>100</v>
      </c>
      <c r="D14418">
        <v>20</v>
      </c>
      <c r="F14418">
        <v>80</v>
      </c>
      <c r="G14418">
        <v>100</v>
      </c>
      <c r="H14418">
        <v>20</v>
      </c>
      <c r="I14418">
        <v>48</v>
      </c>
      <c r="J14418">
        <v>80</v>
      </c>
    </row>
    <row r="14419" spans="1:10" x14ac:dyDescent="0.25">
      <c r="A14419" t="s">
        <v>273</v>
      </c>
      <c r="B14419">
        <v>4412</v>
      </c>
      <c r="C14419">
        <v>100</v>
      </c>
      <c r="D14419">
        <v>2</v>
      </c>
      <c r="F14419">
        <v>80</v>
      </c>
      <c r="G14419">
        <v>100</v>
      </c>
      <c r="H14419">
        <v>131</v>
      </c>
      <c r="I14419">
        <v>48</v>
      </c>
      <c r="J14419">
        <v>80</v>
      </c>
    </row>
    <row r="14420" spans="1:10" x14ac:dyDescent="0.25">
      <c r="A14420" t="s">
        <v>274</v>
      </c>
      <c r="B14420">
        <v>4412</v>
      </c>
      <c r="C14420">
        <v>66</v>
      </c>
      <c r="D14420">
        <v>86</v>
      </c>
      <c r="F14420">
        <v>6</v>
      </c>
      <c r="G14420">
        <v>66</v>
      </c>
      <c r="H14420">
        <v>86</v>
      </c>
      <c r="I14420">
        <v>6</v>
      </c>
      <c r="J14420">
        <v>34</v>
      </c>
    </row>
    <row r="14421" spans="1:10" x14ac:dyDescent="0.25">
      <c r="A14421" t="s">
        <v>275</v>
      </c>
      <c r="B14421">
        <v>4412</v>
      </c>
      <c r="C14421">
        <v>80</v>
      </c>
      <c r="D14421">
        <v>0</v>
      </c>
      <c r="F14421">
        <v>60</v>
      </c>
      <c r="G14421">
        <v>80</v>
      </c>
      <c r="H14421">
        <v>0</v>
      </c>
      <c r="I14421">
        <v>28</v>
      </c>
      <c r="J14421">
        <v>60</v>
      </c>
    </row>
    <row r="14422" spans="1:10" x14ac:dyDescent="0.25">
      <c r="A14422" t="s">
        <v>276</v>
      </c>
      <c r="B14422">
        <v>4412</v>
      </c>
      <c r="C14422">
        <v>80</v>
      </c>
      <c r="D14422">
        <v>117</v>
      </c>
      <c r="F14422">
        <v>60</v>
      </c>
      <c r="G14422">
        <v>80</v>
      </c>
      <c r="H14422">
        <v>111</v>
      </c>
      <c r="I14422">
        <v>28</v>
      </c>
      <c r="J14422">
        <v>60</v>
      </c>
    </row>
    <row r="14423" spans="1:10" x14ac:dyDescent="0.25">
      <c r="A14423" t="s">
        <v>567</v>
      </c>
      <c r="B14423">
        <v>4412</v>
      </c>
      <c r="C14423">
        <v>10.3</v>
      </c>
      <c r="D14423">
        <v>99.3</v>
      </c>
      <c r="F14423">
        <v>7.4</v>
      </c>
      <c r="G14423">
        <v>0</v>
      </c>
      <c r="H14423">
        <v>115.6</v>
      </c>
      <c r="I14423">
        <v>0</v>
      </c>
      <c r="J14423">
        <v>7.4</v>
      </c>
    </row>
    <row r="14424" spans="1:10" x14ac:dyDescent="0.25">
      <c r="A14424" t="s">
        <v>254</v>
      </c>
      <c r="B14424">
        <v>4417</v>
      </c>
      <c r="C14424">
        <v>111</v>
      </c>
      <c r="D14424">
        <v>112</v>
      </c>
      <c r="E14424">
        <v>211</v>
      </c>
      <c r="F14424">
        <v>212</v>
      </c>
      <c r="G14424">
        <v>121</v>
      </c>
      <c r="H14424">
        <v>122</v>
      </c>
      <c r="I14424">
        <v>221</v>
      </c>
      <c r="J14424">
        <v>222</v>
      </c>
    </row>
    <row r="14425" spans="1:10" x14ac:dyDescent="0.25">
      <c r="A14425" t="s">
        <v>255</v>
      </c>
      <c r="B14425">
        <v>4417</v>
      </c>
      <c r="C14425">
        <v>5</v>
      </c>
      <c r="D14425">
        <v>3</v>
      </c>
      <c r="E14425">
        <v>10</v>
      </c>
      <c r="F14425">
        <v>3</v>
      </c>
      <c r="G14425">
        <v>3</v>
      </c>
      <c r="H14425">
        <v>3</v>
      </c>
      <c r="I14425">
        <v>5</v>
      </c>
      <c r="J14425">
        <v>3</v>
      </c>
    </row>
    <row r="14426" spans="1:10" x14ac:dyDescent="0.25">
      <c r="A14426" t="s">
        <v>256</v>
      </c>
      <c r="B14426">
        <v>4417</v>
      </c>
      <c r="C14426">
        <v>40.1</v>
      </c>
      <c r="D14426">
        <v>36</v>
      </c>
      <c r="E14426">
        <v>10</v>
      </c>
      <c r="F14426">
        <v>14.1</v>
      </c>
      <c r="G14426">
        <v>30</v>
      </c>
      <c r="H14426">
        <v>46.1</v>
      </c>
      <c r="I14426">
        <v>21.1</v>
      </c>
      <c r="J14426">
        <v>3</v>
      </c>
    </row>
    <row r="14427" spans="1:10" x14ac:dyDescent="0.25">
      <c r="A14427" t="s">
        <v>257</v>
      </c>
      <c r="B14427">
        <v>4417</v>
      </c>
      <c r="C14427">
        <v>2</v>
      </c>
      <c r="D14427">
        <v>2</v>
      </c>
      <c r="E14427">
        <v>2</v>
      </c>
      <c r="F14427">
        <v>2</v>
      </c>
      <c r="G14427">
        <v>2</v>
      </c>
      <c r="H14427">
        <v>2</v>
      </c>
      <c r="I14427">
        <v>2</v>
      </c>
      <c r="J14427">
        <v>2</v>
      </c>
    </row>
    <row r="14428" spans="1:10" x14ac:dyDescent="0.25">
      <c r="A14428" t="s">
        <v>258</v>
      </c>
      <c r="B14428">
        <v>4417</v>
      </c>
      <c r="C14428">
        <v>0</v>
      </c>
      <c r="D14428">
        <v>0</v>
      </c>
      <c r="E14428">
        <v>0</v>
      </c>
      <c r="F14428">
        <v>0</v>
      </c>
      <c r="G14428">
        <v>0</v>
      </c>
      <c r="H14428">
        <v>0</v>
      </c>
      <c r="I14428">
        <v>0</v>
      </c>
      <c r="J14428">
        <v>0</v>
      </c>
    </row>
    <row r="14429" spans="1:10" x14ac:dyDescent="0.25">
      <c r="A14429" t="s">
        <v>259</v>
      </c>
      <c r="B14429">
        <v>4417</v>
      </c>
      <c r="C14429">
        <v>0</v>
      </c>
      <c r="D14429">
        <v>0</v>
      </c>
      <c r="E14429">
        <v>0</v>
      </c>
      <c r="F14429">
        <v>0</v>
      </c>
      <c r="G14429">
        <v>0</v>
      </c>
      <c r="H14429">
        <v>0</v>
      </c>
      <c r="I14429">
        <v>0</v>
      </c>
      <c r="J14429">
        <v>0</v>
      </c>
    </row>
    <row r="14430" spans="1:10" x14ac:dyDescent="0.25">
      <c r="A14430" t="s">
        <v>260</v>
      </c>
      <c r="B14430">
        <v>4417</v>
      </c>
      <c r="C14430">
        <v>2</v>
      </c>
      <c r="D14430">
        <v>2</v>
      </c>
      <c r="E14430">
        <v>2</v>
      </c>
      <c r="F14430">
        <v>2</v>
      </c>
      <c r="G14430">
        <v>2</v>
      </c>
      <c r="H14430">
        <v>2</v>
      </c>
      <c r="I14430">
        <v>2</v>
      </c>
      <c r="J14430">
        <v>2</v>
      </c>
    </row>
    <row r="14431" spans="1:10" x14ac:dyDescent="0.25">
      <c r="A14431" t="s">
        <v>261</v>
      </c>
      <c r="B14431">
        <v>4417</v>
      </c>
      <c r="C14431">
        <v>3.9</v>
      </c>
      <c r="D14431">
        <v>3.5</v>
      </c>
      <c r="E14431">
        <v>3.5</v>
      </c>
      <c r="F14431">
        <v>3.9</v>
      </c>
      <c r="G14431">
        <v>3.5</v>
      </c>
      <c r="H14431">
        <v>3.9</v>
      </c>
      <c r="I14431">
        <v>3.9</v>
      </c>
      <c r="J14431">
        <v>3.5</v>
      </c>
    </row>
    <row r="14432" spans="1:10" x14ac:dyDescent="0.25">
      <c r="A14432" t="s">
        <v>262</v>
      </c>
      <c r="B14432">
        <v>4417</v>
      </c>
      <c r="C14432">
        <v>1</v>
      </c>
      <c r="D14432">
        <v>1.5</v>
      </c>
      <c r="E14432">
        <v>1.5</v>
      </c>
      <c r="F14432">
        <v>1</v>
      </c>
      <c r="G14432">
        <v>1.5</v>
      </c>
      <c r="H14432">
        <v>1</v>
      </c>
      <c r="I14432">
        <v>1</v>
      </c>
      <c r="J14432">
        <v>1.5</v>
      </c>
    </row>
    <row r="14433" spans="1:18" x14ac:dyDescent="0.25">
      <c r="A14433" t="s">
        <v>263</v>
      </c>
      <c r="B14433">
        <v>4417</v>
      </c>
      <c r="C14433">
        <v>3</v>
      </c>
      <c r="D14433">
        <v>3</v>
      </c>
      <c r="E14433">
        <v>3</v>
      </c>
      <c r="F14433">
        <v>3</v>
      </c>
      <c r="G14433">
        <v>3</v>
      </c>
      <c r="H14433">
        <v>3</v>
      </c>
      <c r="I14433">
        <v>3</v>
      </c>
      <c r="J14433">
        <v>3</v>
      </c>
    </row>
    <row r="14434" spans="1:18" x14ac:dyDescent="0.25">
      <c r="A14434" t="s">
        <v>264</v>
      </c>
      <c r="B14434">
        <v>4417</v>
      </c>
    </row>
    <row r="14435" spans="1:18" x14ac:dyDescent="0.25">
      <c r="A14435" t="s">
        <v>265</v>
      </c>
      <c r="B14435">
        <v>4417</v>
      </c>
    </row>
    <row r="14436" spans="1:18" x14ac:dyDescent="0.25">
      <c r="A14436" t="s">
        <v>266</v>
      </c>
      <c r="B14436">
        <v>4417</v>
      </c>
    </row>
    <row r="14437" spans="1:18" x14ac:dyDescent="0.25">
      <c r="A14437" t="s">
        <v>267</v>
      </c>
      <c r="B14437">
        <v>4417</v>
      </c>
      <c r="C14437">
        <v>10.4</v>
      </c>
      <c r="D14437">
        <v>8</v>
      </c>
      <c r="E14437">
        <v>15</v>
      </c>
      <c r="F14437">
        <v>8.4</v>
      </c>
      <c r="G14437">
        <v>8</v>
      </c>
      <c r="H14437">
        <v>8.4</v>
      </c>
      <c r="I14437">
        <v>10.4</v>
      </c>
      <c r="J14437">
        <v>8</v>
      </c>
    </row>
    <row r="14438" spans="1:18" x14ac:dyDescent="0.25">
      <c r="A14438" t="s">
        <v>268</v>
      </c>
      <c r="B14438">
        <v>4417</v>
      </c>
      <c r="C14438">
        <v>0</v>
      </c>
      <c r="D14438">
        <v>0</v>
      </c>
      <c r="E14438">
        <v>0</v>
      </c>
      <c r="F14438">
        <v>0</v>
      </c>
      <c r="G14438">
        <v>0</v>
      </c>
      <c r="H14438">
        <v>0</v>
      </c>
      <c r="I14438">
        <v>0</v>
      </c>
      <c r="J14438">
        <v>0</v>
      </c>
    </row>
    <row r="14439" spans="1:18" x14ac:dyDescent="0.25">
      <c r="A14439" t="s">
        <v>269</v>
      </c>
      <c r="B14439">
        <v>4417</v>
      </c>
      <c r="C14439">
        <v>1</v>
      </c>
      <c r="D14439">
        <v>1</v>
      </c>
      <c r="E14439">
        <v>1</v>
      </c>
      <c r="F14439">
        <v>1</v>
      </c>
      <c r="G14439">
        <v>1</v>
      </c>
      <c r="H14439">
        <v>1</v>
      </c>
      <c r="I14439">
        <v>1</v>
      </c>
      <c r="J14439">
        <v>1</v>
      </c>
    </row>
    <row r="14440" spans="1:18" x14ac:dyDescent="0.25">
      <c r="A14440" t="s">
        <v>270</v>
      </c>
      <c r="B14440">
        <v>4417</v>
      </c>
      <c r="C14440">
        <v>30</v>
      </c>
      <c r="D14440">
        <v>75</v>
      </c>
      <c r="E14440">
        <v>116</v>
      </c>
      <c r="F14440">
        <v>11</v>
      </c>
      <c r="G14440">
        <v>30</v>
      </c>
      <c r="H14440">
        <v>65</v>
      </c>
      <c r="I14440">
        <v>116</v>
      </c>
      <c r="J14440">
        <v>22</v>
      </c>
    </row>
    <row r="14441" spans="1:18" x14ac:dyDescent="0.25">
      <c r="A14441" t="s">
        <v>271</v>
      </c>
      <c r="B14441">
        <v>4417</v>
      </c>
      <c r="C14441">
        <v>75</v>
      </c>
      <c r="D14441">
        <v>116</v>
      </c>
      <c r="E14441">
        <v>11</v>
      </c>
      <c r="F14441">
        <v>30</v>
      </c>
      <c r="G14441">
        <v>65</v>
      </c>
      <c r="H14441">
        <v>116</v>
      </c>
      <c r="I14441">
        <v>22</v>
      </c>
      <c r="J14441">
        <v>30</v>
      </c>
    </row>
    <row r="14442" spans="1:18" x14ac:dyDescent="0.25">
      <c r="A14442" t="s">
        <v>272</v>
      </c>
      <c r="B14442">
        <v>4417</v>
      </c>
      <c r="C14442">
        <v>70.099999999999994</v>
      </c>
      <c r="D14442">
        <v>111</v>
      </c>
      <c r="E14442">
        <v>6</v>
      </c>
      <c r="F14442">
        <v>25.1</v>
      </c>
      <c r="G14442">
        <v>60</v>
      </c>
      <c r="H14442">
        <v>111.1</v>
      </c>
      <c r="I14442">
        <v>17.100000000000001</v>
      </c>
      <c r="J14442">
        <v>25</v>
      </c>
    </row>
    <row r="14443" spans="1:18" x14ac:dyDescent="0.25">
      <c r="A14443" t="s">
        <v>273</v>
      </c>
      <c r="B14443">
        <v>4417</v>
      </c>
      <c r="C14443">
        <v>70.099999999999994</v>
      </c>
      <c r="D14443">
        <v>111</v>
      </c>
      <c r="E14443">
        <v>6</v>
      </c>
      <c r="F14443">
        <v>25.1</v>
      </c>
      <c r="G14443">
        <v>60</v>
      </c>
      <c r="H14443">
        <v>111.1</v>
      </c>
      <c r="I14443">
        <v>17.100000000000001</v>
      </c>
      <c r="J14443">
        <v>25</v>
      </c>
    </row>
    <row r="14444" spans="1:18" x14ac:dyDescent="0.25">
      <c r="A14444" t="s">
        <v>274</v>
      </c>
      <c r="B14444">
        <v>4417</v>
      </c>
      <c r="C14444">
        <v>75</v>
      </c>
      <c r="D14444">
        <v>0</v>
      </c>
      <c r="E14444">
        <v>41</v>
      </c>
      <c r="F14444">
        <v>56</v>
      </c>
      <c r="G14444">
        <v>75</v>
      </c>
      <c r="H14444">
        <v>110</v>
      </c>
      <c r="I14444">
        <v>41</v>
      </c>
      <c r="J14444">
        <v>67</v>
      </c>
    </row>
    <row r="14445" spans="1:18" x14ac:dyDescent="0.25">
      <c r="A14445" t="s">
        <v>275</v>
      </c>
      <c r="B14445">
        <v>4417</v>
      </c>
      <c r="C14445">
        <v>115.1</v>
      </c>
      <c r="D14445">
        <v>36</v>
      </c>
      <c r="E14445">
        <v>51</v>
      </c>
      <c r="F14445">
        <v>70.099999999999994</v>
      </c>
      <c r="G14445">
        <v>105</v>
      </c>
      <c r="H14445">
        <v>36.1</v>
      </c>
      <c r="I14445">
        <v>62.1</v>
      </c>
      <c r="J14445">
        <v>70</v>
      </c>
    </row>
    <row r="14446" spans="1:18" x14ac:dyDescent="0.25">
      <c r="A14446" t="s">
        <v>276</v>
      </c>
      <c r="B14446">
        <v>4417</v>
      </c>
      <c r="C14446">
        <v>115.1</v>
      </c>
      <c r="D14446">
        <v>36</v>
      </c>
      <c r="E14446">
        <v>51</v>
      </c>
      <c r="F14446">
        <v>70.099999999999994</v>
      </c>
      <c r="G14446">
        <v>105</v>
      </c>
      <c r="H14446">
        <v>36.1</v>
      </c>
      <c r="I14446">
        <v>62.1</v>
      </c>
      <c r="J14446">
        <v>70</v>
      </c>
    </row>
    <row r="14447" spans="1:18" x14ac:dyDescent="0.25">
      <c r="A14447" t="s">
        <v>567</v>
      </c>
      <c r="B14447">
        <v>4417</v>
      </c>
      <c r="C14447">
        <v>40.1</v>
      </c>
      <c r="D14447">
        <v>36</v>
      </c>
      <c r="E14447">
        <v>10</v>
      </c>
      <c r="F14447">
        <v>14.1</v>
      </c>
      <c r="G14447">
        <v>30</v>
      </c>
      <c r="H14447">
        <v>46.1</v>
      </c>
      <c r="I14447">
        <v>21.1</v>
      </c>
      <c r="J14447">
        <v>3</v>
      </c>
    </row>
    <row r="14448" spans="1:18" x14ac:dyDescent="0.25">
      <c r="A14448" t="s">
        <v>254</v>
      </c>
      <c r="B14448">
        <v>4423</v>
      </c>
      <c r="C14448">
        <v>111</v>
      </c>
      <c r="D14448">
        <v>112</v>
      </c>
      <c r="E14448">
        <v>211</v>
      </c>
      <c r="F14448">
        <v>212</v>
      </c>
      <c r="G14448">
        <v>121</v>
      </c>
      <c r="H14448">
        <v>122</v>
      </c>
      <c r="I14448">
        <v>221</v>
      </c>
      <c r="J14448">
        <v>222</v>
      </c>
      <c r="K14448">
        <v>311</v>
      </c>
      <c r="L14448">
        <v>312</v>
      </c>
      <c r="M14448">
        <v>411</v>
      </c>
      <c r="N14448">
        <v>412</v>
      </c>
      <c r="O14448">
        <v>321</v>
      </c>
      <c r="P14448">
        <v>322</v>
      </c>
      <c r="Q14448">
        <v>421</v>
      </c>
      <c r="R14448">
        <v>422</v>
      </c>
    </row>
    <row r="14449" spans="1:10" x14ac:dyDescent="0.25">
      <c r="A14449" t="s">
        <v>255</v>
      </c>
      <c r="B14449">
        <v>4423</v>
      </c>
      <c r="C14449">
        <v>5</v>
      </c>
      <c r="D14449">
        <v>20</v>
      </c>
      <c r="E14449">
        <v>5</v>
      </c>
      <c r="F14449">
        <v>5</v>
      </c>
      <c r="G14449">
        <v>5</v>
      </c>
      <c r="H14449">
        <v>20</v>
      </c>
      <c r="I14449">
        <v>5</v>
      </c>
      <c r="J14449">
        <v>5</v>
      </c>
    </row>
    <row r="14450" spans="1:10" x14ac:dyDescent="0.25">
      <c r="A14450" t="s">
        <v>256</v>
      </c>
      <c r="B14450">
        <v>4423</v>
      </c>
      <c r="C14450">
        <v>9</v>
      </c>
      <c r="D14450">
        <v>25.2</v>
      </c>
      <c r="E14450">
        <v>8</v>
      </c>
      <c r="F14450">
        <v>22.8</v>
      </c>
      <c r="G14450">
        <v>9</v>
      </c>
      <c r="H14450">
        <v>25.2</v>
      </c>
      <c r="I14450">
        <v>13</v>
      </c>
      <c r="J14450">
        <v>17.8</v>
      </c>
    </row>
    <row r="14451" spans="1:10" x14ac:dyDescent="0.25">
      <c r="A14451" t="s">
        <v>257</v>
      </c>
      <c r="B14451">
        <v>4423</v>
      </c>
      <c r="C14451">
        <v>2</v>
      </c>
      <c r="D14451">
        <v>2</v>
      </c>
      <c r="E14451">
        <v>2</v>
      </c>
      <c r="F14451">
        <v>2</v>
      </c>
      <c r="G14451">
        <v>2</v>
      </c>
      <c r="H14451">
        <v>2</v>
      </c>
      <c r="I14451">
        <v>2</v>
      </c>
      <c r="J14451">
        <v>2</v>
      </c>
    </row>
    <row r="14452" spans="1:10" x14ac:dyDescent="0.25">
      <c r="A14452" t="s">
        <v>258</v>
      </c>
      <c r="B14452">
        <v>4423</v>
      </c>
      <c r="C14452">
        <v>0</v>
      </c>
      <c r="D14452">
        <v>0</v>
      </c>
      <c r="E14452">
        <v>0</v>
      </c>
      <c r="F14452">
        <v>0</v>
      </c>
      <c r="G14452">
        <v>0</v>
      </c>
      <c r="H14452">
        <v>0</v>
      </c>
      <c r="I14452">
        <v>0</v>
      </c>
      <c r="J14452">
        <v>0</v>
      </c>
    </row>
    <row r="14453" spans="1:10" x14ac:dyDescent="0.25">
      <c r="A14453" t="s">
        <v>259</v>
      </c>
      <c r="B14453">
        <v>4423</v>
      </c>
      <c r="C14453">
        <v>0</v>
      </c>
      <c r="D14453">
        <v>0</v>
      </c>
      <c r="E14453">
        <v>0</v>
      </c>
      <c r="F14453">
        <v>0</v>
      </c>
      <c r="G14453">
        <v>0</v>
      </c>
      <c r="H14453">
        <v>0</v>
      </c>
      <c r="I14453">
        <v>0</v>
      </c>
      <c r="J14453">
        <v>0</v>
      </c>
    </row>
    <row r="14454" spans="1:10" x14ac:dyDescent="0.25">
      <c r="A14454" t="s">
        <v>260</v>
      </c>
      <c r="B14454">
        <v>4423</v>
      </c>
      <c r="C14454">
        <v>2</v>
      </c>
      <c r="D14454">
        <v>2</v>
      </c>
      <c r="E14454">
        <v>2</v>
      </c>
      <c r="F14454">
        <v>2</v>
      </c>
      <c r="G14454">
        <v>2</v>
      </c>
      <c r="H14454">
        <v>2</v>
      </c>
      <c r="I14454">
        <v>2</v>
      </c>
      <c r="J14454">
        <v>2</v>
      </c>
    </row>
    <row r="14455" spans="1:10" x14ac:dyDescent="0.25">
      <c r="A14455" t="s">
        <v>261</v>
      </c>
      <c r="B14455">
        <v>4423</v>
      </c>
      <c r="C14455">
        <v>3</v>
      </c>
      <c r="D14455">
        <v>4</v>
      </c>
      <c r="E14455">
        <v>3</v>
      </c>
      <c r="F14455">
        <v>3</v>
      </c>
      <c r="G14455">
        <v>3</v>
      </c>
      <c r="H14455">
        <v>4</v>
      </c>
      <c r="I14455">
        <v>3</v>
      </c>
      <c r="J14455">
        <v>3</v>
      </c>
    </row>
    <row r="14456" spans="1:10" x14ac:dyDescent="0.25">
      <c r="A14456" t="s">
        <v>262</v>
      </c>
      <c r="B14456">
        <v>4423</v>
      </c>
      <c r="C14456">
        <v>3</v>
      </c>
      <c r="D14456">
        <v>1.8</v>
      </c>
      <c r="E14456">
        <v>3</v>
      </c>
      <c r="F14456">
        <v>4.2</v>
      </c>
      <c r="G14456">
        <v>3</v>
      </c>
      <c r="H14456">
        <v>1.8</v>
      </c>
      <c r="I14456">
        <v>3</v>
      </c>
      <c r="J14456">
        <v>4.2</v>
      </c>
    </row>
    <row r="14457" spans="1:10" x14ac:dyDescent="0.25">
      <c r="A14457" t="s">
        <v>263</v>
      </c>
      <c r="B14457">
        <v>4423</v>
      </c>
      <c r="C14457">
        <v>0</v>
      </c>
      <c r="D14457">
        <v>3</v>
      </c>
      <c r="E14457">
        <v>0</v>
      </c>
      <c r="F14457">
        <v>0</v>
      </c>
      <c r="G14457">
        <v>0</v>
      </c>
      <c r="H14457">
        <v>3</v>
      </c>
      <c r="I14457">
        <v>0</v>
      </c>
      <c r="J14457">
        <v>0</v>
      </c>
    </row>
    <row r="14458" spans="1:10" x14ac:dyDescent="0.25">
      <c r="A14458" t="s">
        <v>264</v>
      </c>
      <c r="B14458">
        <v>4423</v>
      </c>
      <c r="D14458">
        <v>7</v>
      </c>
      <c r="F14458">
        <v>7</v>
      </c>
      <c r="H14458">
        <v>7</v>
      </c>
    </row>
    <row r="14459" spans="1:10" x14ac:dyDescent="0.25">
      <c r="A14459" t="s">
        <v>265</v>
      </c>
      <c r="B14459">
        <v>4423</v>
      </c>
      <c r="D14459">
        <v>15</v>
      </c>
      <c r="F14459">
        <v>17</v>
      </c>
      <c r="H14459">
        <v>16</v>
      </c>
    </row>
    <row r="14460" spans="1:10" x14ac:dyDescent="0.25">
      <c r="A14460" t="s">
        <v>266</v>
      </c>
      <c r="B14460">
        <v>4423</v>
      </c>
      <c r="D14460">
        <v>0</v>
      </c>
      <c r="F14460">
        <v>0</v>
      </c>
      <c r="H14460">
        <v>0</v>
      </c>
    </row>
    <row r="14461" spans="1:10" x14ac:dyDescent="0.25">
      <c r="A14461" t="s">
        <v>267</v>
      </c>
      <c r="B14461">
        <v>4423</v>
      </c>
      <c r="C14461">
        <v>11</v>
      </c>
      <c r="D14461">
        <v>27.8</v>
      </c>
      <c r="E14461">
        <v>11</v>
      </c>
      <c r="F14461">
        <v>32</v>
      </c>
      <c r="G14461">
        <v>11</v>
      </c>
      <c r="H14461">
        <v>28.8</v>
      </c>
      <c r="I14461">
        <v>11</v>
      </c>
      <c r="J14461">
        <v>12.2</v>
      </c>
    </row>
    <row r="14462" spans="1:10" x14ac:dyDescent="0.25">
      <c r="A14462" t="s">
        <v>268</v>
      </c>
      <c r="B14462">
        <v>4423</v>
      </c>
      <c r="C14462">
        <v>0</v>
      </c>
      <c r="D14462">
        <v>1</v>
      </c>
      <c r="E14462">
        <v>0</v>
      </c>
      <c r="F14462">
        <v>1</v>
      </c>
      <c r="G14462">
        <v>0</v>
      </c>
      <c r="H14462">
        <v>1</v>
      </c>
      <c r="I14462">
        <v>0</v>
      </c>
      <c r="J14462">
        <v>1</v>
      </c>
    </row>
    <row r="14463" spans="1:10" x14ac:dyDescent="0.25">
      <c r="A14463" t="s">
        <v>269</v>
      </c>
      <c r="B14463">
        <v>4423</v>
      </c>
      <c r="C14463">
        <v>1</v>
      </c>
      <c r="D14463">
        <v>1</v>
      </c>
      <c r="E14463">
        <v>1</v>
      </c>
      <c r="F14463">
        <v>1</v>
      </c>
      <c r="G14463">
        <v>1</v>
      </c>
      <c r="H14463">
        <v>1</v>
      </c>
      <c r="I14463">
        <v>1</v>
      </c>
      <c r="J14463">
        <v>1</v>
      </c>
    </row>
    <row r="14464" spans="1:10" x14ac:dyDescent="0.25">
      <c r="A14464" t="s">
        <v>270</v>
      </c>
      <c r="B14464">
        <v>4423</v>
      </c>
      <c r="C14464">
        <v>49.8</v>
      </c>
      <c r="D14464">
        <v>64.8</v>
      </c>
      <c r="E14464">
        <v>5.8</v>
      </c>
      <c r="F14464">
        <v>19.8</v>
      </c>
      <c r="G14464">
        <v>49.8</v>
      </c>
      <c r="H14464">
        <v>64.8</v>
      </c>
      <c r="I14464">
        <v>5.8</v>
      </c>
      <c r="J14464">
        <v>24.8</v>
      </c>
    </row>
    <row r="14465" spans="1:18" x14ac:dyDescent="0.25">
      <c r="A14465" t="s">
        <v>271</v>
      </c>
      <c r="B14465">
        <v>4423</v>
      </c>
      <c r="C14465">
        <v>64.8</v>
      </c>
      <c r="D14465">
        <v>5.8</v>
      </c>
      <c r="E14465">
        <v>19.8</v>
      </c>
      <c r="F14465">
        <v>49.8</v>
      </c>
      <c r="G14465">
        <v>64.8</v>
      </c>
      <c r="H14465">
        <v>5.8</v>
      </c>
      <c r="I14465">
        <v>24.8</v>
      </c>
      <c r="J14465">
        <v>49.8</v>
      </c>
    </row>
    <row r="14466" spans="1:18" x14ac:dyDescent="0.25">
      <c r="A14466" t="s">
        <v>272</v>
      </c>
      <c r="B14466">
        <v>4423</v>
      </c>
      <c r="C14466">
        <v>58.8</v>
      </c>
      <c r="D14466">
        <v>0</v>
      </c>
      <c r="E14466">
        <v>13.8</v>
      </c>
      <c r="F14466">
        <v>42.6</v>
      </c>
      <c r="G14466">
        <v>58.8</v>
      </c>
      <c r="H14466">
        <v>0</v>
      </c>
      <c r="I14466">
        <v>18.8</v>
      </c>
      <c r="J14466">
        <v>42.6</v>
      </c>
    </row>
    <row r="14467" spans="1:18" x14ac:dyDescent="0.25">
      <c r="A14467" t="s">
        <v>273</v>
      </c>
      <c r="B14467">
        <v>4423</v>
      </c>
      <c r="C14467">
        <v>58.8</v>
      </c>
      <c r="D14467">
        <v>75</v>
      </c>
      <c r="E14467">
        <v>13.8</v>
      </c>
      <c r="F14467">
        <v>42.6</v>
      </c>
      <c r="G14467">
        <v>58.8</v>
      </c>
      <c r="H14467">
        <v>74</v>
      </c>
      <c r="I14467">
        <v>18.8</v>
      </c>
      <c r="J14467">
        <v>42.6</v>
      </c>
    </row>
    <row r="14468" spans="1:18" x14ac:dyDescent="0.25">
      <c r="A14468" t="s">
        <v>274</v>
      </c>
      <c r="B14468">
        <v>4423</v>
      </c>
      <c r="C14468">
        <v>49.8</v>
      </c>
      <c r="D14468">
        <v>64.8</v>
      </c>
      <c r="E14468">
        <v>5.8</v>
      </c>
      <c r="F14468">
        <v>19.8</v>
      </c>
      <c r="G14468">
        <v>49.8</v>
      </c>
      <c r="H14468">
        <v>64.8</v>
      </c>
      <c r="I14468">
        <v>5.8</v>
      </c>
      <c r="J14468">
        <v>24.8</v>
      </c>
    </row>
    <row r="14469" spans="1:18" x14ac:dyDescent="0.25">
      <c r="A14469" t="s">
        <v>275</v>
      </c>
      <c r="B14469">
        <v>4423</v>
      </c>
      <c r="C14469">
        <v>58.8</v>
      </c>
      <c r="D14469">
        <v>0</v>
      </c>
      <c r="E14469">
        <v>13.8</v>
      </c>
      <c r="F14469">
        <v>42.6</v>
      </c>
      <c r="G14469">
        <v>58.8</v>
      </c>
      <c r="H14469">
        <v>0</v>
      </c>
      <c r="I14469">
        <v>18.8</v>
      </c>
      <c r="J14469">
        <v>42.6</v>
      </c>
    </row>
    <row r="14470" spans="1:18" x14ac:dyDescent="0.25">
      <c r="A14470" t="s">
        <v>276</v>
      </c>
      <c r="B14470">
        <v>4423</v>
      </c>
      <c r="C14470">
        <v>58.8</v>
      </c>
      <c r="D14470">
        <v>75</v>
      </c>
      <c r="E14470">
        <v>13.8</v>
      </c>
      <c r="F14470">
        <v>42.6</v>
      </c>
      <c r="G14470">
        <v>58.8</v>
      </c>
      <c r="H14470">
        <v>74</v>
      </c>
      <c r="I14470">
        <v>18.8</v>
      </c>
      <c r="J14470">
        <v>42.6</v>
      </c>
    </row>
    <row r="14471" spans="1:18" x14ac:dyDescent="0.25">
      <c r="A14471" t="s">
        <v>567</v>
      </c>
      <c r="B14471">
        <v>4423</v>
      </c>
      <c r="C14471">
        <v>3.2</v>
      </c>
      <c r="D14471">
        <v>47.5</v>
      </c>
      <c r="E14471">
        <v>3.5</v>
      </c>
      <c r="F14471">
        <v>10.8</v>
      </c>
      <c r="G14471">
        <v>16.7</v>
      </c>
      <c r="H14471">
        <v>34</v>
      </c>
      <c r="I14471">
        <v>10.6</v>
      </c>
      <c r="J14471">
        <v>3.7</v>
      </c>
    </row>
    <row r="14472" spans="1:18" x14ac:dyDescent="0.25">
      <c r="A14472" t="s">
        <v>254</v>
      </c>
      <c r="B14472">
        <v>4424</v>
      </c>
      <c r="C14472">
        <v>111</v>
      </c>
      <c r="D14472">
        <v>112</v>
      </c>
      <c r="E14472">
        <v>211</v>
      </c>
      <c r="F14472">
        <v>212</v>
      </c>
      <c r="G14472">
        <v>121</v>
      </c>
      <c r="H14472">
        <v>122</v>
      </c>
      <c r="I14472">
        <v>221</v>
      </c>
      <c r="J14472">
        <v>222</v>
      </c>
      <c r="K14472">
        <v>311</v>
      </c>
      <c r="L14472">
        <v>312</v>
      </c>
      <c r="M14472">
        <v>411</v>
      </c>
      <c r="N14472">
        <v>412</v>
      </c>
      <c r="O14472">
        <v>321</v>
      </c>
      <c r="P14472">
        <v>322</v>
      </c>
      <c r="Q14472">
        <v>421</v>
      </c>
      <c r="R14472">
        <v>422</v>
      </c>
    </row>
    <row r="14473" spans="1:18" x14ac:dyDescent="0.25">
      <c r="A14473" t="s">
        <v>255</v>
      </c>
      <c r="B14473">
        <v>4424</v>
      </c>
      <c r="C14473">
        <v>10</v>
      </c>
      <c r="D14473">
        <v>10</v>
      </c>
      <c r="E14473">
        <v>10</v>
      </c>
      <c r="F14473">
        <v>10</v>
      </c>
      <c r="G14473">
        <v>10</v>
      </c>
      <c r="H14473">
        <v>10</v>
      </c>
      <c r="I14473">
        <v>10</v>
      </c>
      <c r="J14473">
        <v>10</v>
      </c>
    </row>
    <row r="14474" spans="1:18" x14ac:dyDescent="0.25">
      <c r="A14474" t="s">
        <v>256</v>
      </c>
      <c r="B14474">
        <v>4424</v>
      </c>
      <c r="C14474">
        <v>14</v>
      </c>
      <c r="D14474">
        <v>42</v>
      </c>
      <c r="E14474">
        <v>19</v>
      </c>
      <c r="F14474">
        <v>25</v>
      </c>
      <c r="G14474">
        <v>12</v>
      </c>
      <c r="H14474">
        <v>44</v>
      </c>
      <c r="I14474">
        <v>12</v>
      </c>
      <c r="J14474">
        <v>32</v>
      </c>
    </row>
    <row r="14475" spans="1:18" x14ac:dyDescent="0.25">
      <c r="A14475" t="s">
        <v>257</v>
      </c>
      <c r="B14475">
        <v>4424</v>
      </c>
      <c r="C14475">
        <v>2</v>
      </c>
      <c r="D14475">
        <v>2</v>
      </c>
      <c r="E14475">
        <v>2</v>
      </c>
      <c r="F14475">
        <v>2</v>
      </c>
      <c r="G14475">
        <v>2</v>
      </c>
      <c r="H14475">
        <v>2</v>
      </c>
      <c r="I14475">
        <v>2</v>
      </c>
      <c r="J14475">
        <v>2</v>
      </c>
    </row>
    <row r="14476" spans="1:18" x14ac:dyDescent="0.25">
      <c r="A14476" t="s">
        <v>258</v>
      </c>
      <c r="B14476">
        <v>4424</v>
      </c>
      <c r="C14476">
        <v>0</v>
      </c>
      <c r="D14476">
        <v>0</v>
      </c>
      <c r="E14476">
        <v>0</v>
      </c>
      <c r="F14476">
        <v>0</v>
      </c>
      <c r="G14476">
        <v>0</v>
      </c>
      <c r="H14476">
        <v>0</v>
      </c>
      <c r="I14476">
        <v>0</v>
      </c>
      <c r="J14476">
        <v>0</v>
      </c>
    </row>
    <row r="14477" spans="1:18" x14ac:dyDescent="0.25">
      <c r="A14477" t="s">
        <v>259</v>
      </c>
      <c r="B14477">
        <v>4424</v>
      </c>
      <c r="C14477">
        <v>0</v>
      </c>
      <c r="D14477">
        <v>0</v>
      </c>
      <c r="E14477">
        <v>0</v>
      </c>
      <c r="F14477">
        <v>0</v>
      </c>
      <c r="G14477">
        <v>0</v>
      </c>
      <c r="H14477">
        <v>0</v>
      </c>
      <c r="I14477">
        <v>0</v>
      </c>
      <c r="J14477">
        <v>0</v>
      </c>
    </row>
    <row r="14478" spans="1:18" x14ac:dyDescent="0.25">
      <c r="A14478" t="s">
        <v>260</v>
      </c>
      <c r="B14478">
        <v>4424</v>
      </c>
      <c r="C14478">
        <v>2</v>
      </c>
      <c r="D14478">
        <v>2</v>
      </c>
      <c r="E14478">
        <v>2</v>
      </c>
      <c r="F14478">
        <v>2</v>
      </c>
      <c r="G14478">
        <v>2</v>
      </c>
      <c r="H14478">
        <v>2</v>
      </c>
      <c r="I14478">
        <v>2</v>
      </c>
      <c r="J14478">
        <v>2</v>
      </c>
    </row>
    <row r="14479" spans="1:18" x14ac:dyDescent="0.25">
      <c r="A14479" t="s">
        <v>261</v>
      </c>
      <c r="B14479">
        <v>4424</v>
      </c>
      <c r="C14479">
        <v>3.5</v>
      </c>
      <c r="D14479">
        <v>3.5</v>
      </c>
      <c r="E14479">
        <v>3.5</v>
      </c>
      <c r="F14479">
        <v>3.5</v>
      </c>
      <c r="G14479">
        <v>3.5</v>
      </c>
      <c r="H14479">
        <v>3.5</v>
      </c>
      <c r="I14479">
        <v>3.5</v>
      </c>
      <c r="J14479">
        <v>3.5</v>
      </c>
    </row>
    <row r="14480" spans="1:18" x14ac:dyDescent="0.25">
      <c r="A14480" t="s">
        <v>262</v>
      </c>
      <c r="B14480">
        <v>4424</v>
      </c>
      <c r="C14480">
        <v>1.5</v>
      </c>
      <c r="D14480">
        <v>1.5</v>
      </c>
      <c r="E14480">
        <v>1.5</v>
      </c>
      <c r="F14480">
        <v>1.5</v>
      </c>
      <c r="G14480">
        <v>1.5</v>
      </c>
      <c r="H14480">
        <v>1.5</v>
      </c>
      <c r="I14480">
        <v>1.5</v>
      </c>
      <c r="J14480">
        <v>1.5</v>
      </c>
    </row>
    <row r="14481" spans="1:18" x14ac:dyDescent="0.25">
      <c r="A14481" t="s">
        <v>263</v>
      </c>
      <c r="B14481">
        <v>4424</v>
      </c>
      <c r="C14481">
        <v>0</v>
      </c>
      <c r="D14481">
        <v>3</v>
      </c>
      <c r="E14481">
        <v>0</v>
      </c>
      <c r="F14481">
        <v>0</v>
      </c>
      <c r="G14481">
        <v>0</v>
      </c>
      <c r="H14481">
        <v>3</v>
      </c>
      <c r="I14481">
        <v>0</v>
      </c>
      <c r="J14481">
        <v>0</v>
      </c>
    </row>
    <row r="14482" spans="1:18" x14ac:dyDescent="0.25">
      <c r="A14482" t="s">
        <v>264</v>
      </c>
      <c r="B14482">
        <v>4424</v>
      </c>
      <c r="D14482">
        <v>5</v>
      </c>
      <c r="F14482">
        <v>5</v>
      </c>
      <c r="H14482">
        <v>5</v>
      </c>
      <c r="J14482">
        <v>5</v>
      </c>
    </row>
    <row r="14483" spans="1:18" x14ac:dyDescent="0.25">
      <c r="A14483" t="s">
        <v>265</v>
      </c>
      <c r="B14483">
        <v>4424</v>
      </c>
      <c r="D14483">
        <v>11</v>
      </c>
      <c r="F14483">
        <v>11</v>
      </c>
      <c r="H14483">
        <v>11</v>
      </c>
      <c r="J14483">
        <v>11</v>
      </c>
    </row>
    <row r="14484" spans="1:18" x14ac:dyDescent="0.25">
      <c r="A14484" t="s">
        <v>266</v>
      </c>
      <c r="B14484">
        <v>4424</v>
      </c>
      <c r="D14484">
        <v>0</v>
      </c>
      <c r="F14484">
        <v>0</v>
      </c>
      <c r="H14484">
        <v>0</v>
      </c>
      <c r="J14484">
        <v>0</v>
      </c>
    </row>
    <row r="14485" spans="1:18" x14ac:dyDescent="0.25">
      <c r="A14485" t="s">
        <v>267</v>
      </c>
      <c r="B14485">
        <v>4424</v>
      </c>
      <c r="C14485">
        <v>15</v>
      </c>
      <c r="D14485">
        <v>21</v>
      </c>
      <c r="E14485">
        <v>15</v>
      </c>
      <c r="F14485">
        <v>21</v>
      </c>
      <c r="G14485">
        <v>15</v>
      </c>
      <c r="H14485">
        <v>21</v>
      </c>
      <c r="I14485">
        <v>15</v>
      </c>
      <c r="J14485">
        <v>21</v>
      </c>
    </row>
    <row r="14486" spans="1:18" x14ac:dyDescent="0.25">
      <c r="A14486" t="s">
        <v>268</v>
      </c>
      <c r="B14486">
        <v>4424</v>
      </c>
      <c r="C14486">
        <v>0</v>
      </c>
      <c r="D14486">
        <v>1</v>
      </c>
      <c r="E14486">
        <v>0</v>
      </c>
      <c r="F14486">
        <v>1</v>
      </c>
      <c r="G14486">
        <v>0</v>
      </c>
      <c r="H14486">
        <v>1</v>
      </c>
      <c r="I14486">
        <v>0</v>
      </c>
      <c r="J14486">
        <v>1</v>
      </c>
    </row>
    <row r="14487" spans="1:18" x14ac:dyDescent="0.25">
      <c r="A14487" t="s">
        <v>269</v>
      </c>
      <c r="B14487">
        <v>4424</v>
      </c>
      <c r="C14487">
        <v>1</v>
      </c>
      <c r="D14487">
        <v>1</v>
      </c>
      <c r="E14487">
        <v>1</v>
      </c>
      <c r="F14487">
        <v>1</v>
      </c>
      <c r="G14487">
        <v>1</v>
      </c>
      <c r="H14487">
        <v>1</v>
      </c>
      <c r="I14487">
        <v>1</v>
      </c>
      <c r="J14487">
        <v>1</v>
      </c>
    </row>
    <row r="14488" spans="1:18" x14ac:dyDescent="0.25">
      <c r="A14488" t="s">
        <v>270</v>
      </c>
      <c r="B14488">
        <v>4424</v>
      </c>
      <c r="C14488">
        <v>40</v>
      </c>
      <c r="D14488">
        <v>59</v>
      </c>
      <c r="E14488">
        <v>106</v>
      </c>
      <c r="F14488">
        <v>10</v>
      </c>
      <c r="G14488">
        <v>40</v>
      </c>
      <c r="H14488">
        <v>57</v>
      </c>
      <c r="I14488">
        <v>106</v>
      </c>
      <c r="J14488">
        <v>3</v>
      </c>
    </row>
    <row r="14489" spans="1:18" x14ac:dyDescent="0.25">
      <c r="A14489" t="s">
        <v>271</v>
      </c>
      <c r="B14489">
        <v>4424</v>
      </c>
      <c r="C14489">
        <v>59</v>
      </c>
      <c r="D14489">
        <v>106</v>
      </c>
      <c r="E14489">
        <v>10</v>
      </c>
      <c r="F14489">
        <v>40</v>
      </c>
      <c r="G14489">
        <v>57</v>
      </c>
      <c r="H14489">
        <v>106</v>
      </c>
      <c r="I14489">
        <v>3</v>
      </c>
      <c r="J14489">
        <v>40</v>
      </c>
    </row>
    <row r="14490" spans="1:18" x14ac:dyDescent="0.25">
      <c r="A14490" t="s">
        <v>272</v>
      </c>
      <c r="B14490">
        <v>4424</v>
      </c>
      <c r="C14490">
        <v>54</v>
      </c>
      <c r="D14490">
        <v>101</v>
      </c>
      <c r="E14490">
        <v>5</v>
      </c>
      <c r="F14490">
        <v>35</v>
      </c>
      <c r="G14490">
        <v>52</v>
      </c>
      <c r="H14490">
        <v>101</v>
      </c>
      <c r="I14490">
        <v>118</v>
      </c>
      <c r="J14490">
        <v>35</v>
      </c>
    </row>
    <row r="14491" spans="1:18" x14ac:dyDescent="0.25">
      <c r="A14491" t="s">
        <v>273</v>
      </c>
      <c r="B14491">
        <v>4424</v>
      </c>
      <c r="C14491">
        <v>54</v>
      </c>
      <c r="D14491">
        <v>90</v>
      </c>
      <c r="E14491">
        <v>5</v>
      </c>
      <c r="F14491">
        <v>35</v>
      </c>
      <c r="G14491">
        <v>52</v>
      </c>
      <c r="H14491">
        <v>90</v>
      </c>
      <c r="I14491">
        <v>118</v>
      </c>
      <c r="J14491">
        <v>35</v>
      </c>
    </row>
    <row r="14492" spans="1:18" x14ac:dyDescent="0.25">
      <c r="A14492" t="s">
        <v>274</v>
      </c>
      <c r="B14492">
        <v>4424</v>
      </c>
      <c r="C14492">
        <v>101</v>
      </c>
      <c r="D14492">
        <v>0</v>
      </c>
      <c r="E14492">
        <v>47</v>
      </c>
      <c r="F14492">
        <v>71</v>
      </c>
      <c r="G14492">
        <v>101</v>
      </c>
      <c r="H14492">
        <v>118</v>
      </c>
      <c r="I14492">
        <v>47</v>
      </c>
      <c r="J14492">
        <v>64</v>
      </c>
    </row>
    <row r="14493" spans="1:18" x14ac:dyDescent="0.25">
      <c r="A14493" t="s">
        <v>275</v>
      </c>
      <c r="B14493">
        <v>4424</v>
      </c>
      <c r="C14493">
        <v>115</v>
      </c>
      <c r="D14493">
        <v>42</v>
      </c>
      <c r="E14493">
        <v>66</v>
      </c>
      <c r="F14493">
        <v>96</v>
      </c>
      <c r="G14493">
        <v>113</v>
      </c>
      <c r="H14493">
        <v>42</v>
      </c>
      <c r="I14493">
        <v>59</v>
      </c>
      <c r="J14493">
        <v>96</v>
      </c>
    </row>
    <row r="14494" spans="1:18" x14ac:dyDescent="0.25">
      <c r="A14494" t="s">
        <v>276</v>
      </c>
      <c r="B14494">
        <v>4424</v>
      </c>
      <c r="C14494">
        <v>115</v>
      </c>
      <c r="D14494">
        <v>31</v>
      </c>
      <c r="E14494">
        <v>66</v>
      </c>
      <c r="F14494">
        <v>96</v>
      </c>
      <c r="G14494">
        <v>113</v>
      </c>
      <c r="H14494">
        <v>31</v>
      </c>
      <c r="I14494">
        <v>59</v>
      </c>
      <c r="J14494">
        <v>96</v>
      </c>
    </row>
    <row r="14495" spans="1:18" x14ac:dyDescent="0.25">
      <c r="A14495" t="s">
        <v>567</v>
      </c>
      <c r="B14495">
        <v>4424</v>
      </c>
      <c r="C14495">
        <v>8</v>
      </c>
      <c r="D14495">
        <v>62.1</v>
      </c>
      <c r="E14495">
        <v>16.2</v>
      </c>
      <c r="F14495">
        <v>13.7</v>
      </c>
      <c r="G14495">
        <v>8</v>
      </c>
      <c r="H14495">
        <v>62.1</v>
      </c>
      <c r="I14495">
        <v>10</v>
      </c>
      <c r="J14495">
        <v>19.899999999999999</v>
      </c>
    </row>
    <row r="14496" spans="1:18" x14ac:dyDescent="0.25">
      <c r="A14496" t="s">
        <v>254</v>
      </c>
      <c r="B14496">
        <v>4450</v>
      </c>
      <c r="C14496">
        <v>111</v>
      </c>
      <c r="D14496">
        <v>112</v>
      </c>
      <c r="E14496">
        <v>211</v>
      </c>
      <c r="F14496">
        <v>212</v>
      </c>
      <c r="G14496">
        <v>121</v>
      </c>
      <c r="H14496">
        <v>122</v>
      </c>
      <c r="I14496">
        <v>221</v>
      </c>
      <c r="J14496">
        <v>222</v>
      </c>
      <c r="K14496">
        <v>311</v>
      </c>
      <c r="L14496">
        <v>312</v>
      </c>
      <c r="M14496">
        <v>411</v>
      </c>
      <c r="N14496">
        <v>412</v>
      </c>
      <c r="O14496">
        <v>321</v>
      </c>
      <c r="P14496">
        <v>322</v>
      </c>
      <c r="Q14496">
        <v>421</v>
      </c>
      <c r="R14496">
        <v>422</v>
      </c>
    </row>
    <row r="14497" spans="1:10" x14ac:dyDescent="0.25">
      <c r="A14497" t="s">
        <v>255</v>
      </c>
      <c r="B14497">
        <v>4450</v>
      </c>
      <c r="D14497">
        <v>5</v>
      </c>
      <c r="F14497">
        <v>10</v>
      </c>
      <c r="H14497">
        <v>5</v>
      </c>
      <c r="J14497">
        <v>10</v>
      </c>
    </row>
    <row r="14498" spans="1:10" x14ac:dyDescent="0.25">
      <c r="A14498" t="s">
        <v>256</v>
      </c>
      <c r="B14498">
        <v>4450</v>
      </c>
      <c r="D14498">
        <v>34.5</v>
      </c>
      <c r="F14498">
        <v>74.5</v>
      </c>
      <c r="H14498">
        <v>34.5</v>
      </c>
      <c r="J14498">
        <v>74.5</v>
      </c>
    </row>
    <row r="14499" spans="1:10" x14ac:dyDescent="0.25">
      <c r="A14499" t="s">
        <v>257</v>
      </c>
      <c r="B14499">
        <v>4450</v>
      </c>
      <c r="D14499">
        <v>2</v>
      </c>
      <c r="F14499">
        <v>2</v>
      </c>
      <c r="H14499">
        <v>2</v>
      </c>
      <c r="J14499">
        <v>2</v>
      </c>
    </row>
    <row r="14500" spans="1:10" x14ac:dyDescent="0.25">
      <c r="A14500" t="s">
        <v>258</v>
      </c>
      <c r="B14500">
        <v>4450</v>
      </c>
      <c r="D14500">
        <v>0</v>
      </c>
      <c r="F14500">
        <v>0</v>
      </c>
      <c r="H14500">
        <v>0</v>
      </c>
      <c r="J14500">
        <v>0</v>
      </c>
    </row>
    <row r="14501" spans="1:10" x14ac:dyDescent="0.25">
      <c r="A14501" t="s">
        <v>259</v>
      </c>
      <c r="B14501">
        <v>4450</v>
      </c>
      <c r="D14501">
        <v>0</v>
      </c>
      <c r="F14501">
        <v>0</v>
      </c>
      <c r="H14501">
        <v>0</v>
      </c>
      <c r="J14501">
        <v>0</v>
      </c>
    </row>
    <row r="14502" spans="1:10" x14ac:dyDescent="0.25">
      <c r="A14502" t="s">
        <v>260</v>
      </c>
      <c r="B14502">
        <v>4450</v>
      </c>
      <c r="D14502">
        <v>2</v>
      </c>
      <c r="F14502">
        <v>2</v>
      </c>
      <c r="H14502">
        <v>2</v>
      </c>
      <c r="J14502">
        <v>2</v>
      </c>
    </row>
    <row r="14503" spans="1:10" x14ac:dyDescent="0.25">
      <c r="A14503" t="s">
        <v>261</v>
      </c>
      <c r="B14503">
        <v>4450</v>
      </c>
      <c r="D14503">
        <v>3</v>
      </c>
      <c r="F14503">
        <v>4</v>
      </c>
      <c r="H14503">
        <v>3</v>
      </c>
      <c r="J14503">
        <v>4</v>
      </c>
    </row>
    <row r="14504" spans="1:10" x14ac:dyDescent="0.25">
      <c r="A14504" t="s">
        <v>262</v>
      </c>
      <c r="B14504">
        <v>4450</v>
      </c>
      <c r="D14504">
        <v>2.5</v>
      </c>
      <c r="F14504">
        <v>1.5</v>
      </c>
      <c r="H14504">
        <v>2.5</v>
      </c>
      <c r="J14504">
        <v>1.5</v>
      </c>
    </row>
    <row r="14505" spans="1:10" x14ac:dyDescent="0.25">
      <c r="A14505" t="s">
        <v>263</v>
      </c>
      <c r="B14505">
        <v>4450</v>
      </c>
      <c r="D14505">
        <v>0</v>
      </c>
      <c r="F14505">
        <v>3</v>
      </c>
      <c r="H14505">
        <v>0</v>
      </c>
      <c r="J14505">
        <v>3</v>
      </c>
    </row>
    <row r="14506" spans="1:10" x14ac:dyDescent="0.25">
      <c r="A14506" t="s">
        <v>264</v>
      </c>
      <c r="B14506">
        <v>4450</v>
      </c>
      <c r="D14506">
        <v>7</v>
      </c>
      <c r="F14506">
        <v>7</v>
      </c>
      <c r="H14506">
        <v>7</v>
      </c>
      <c r="J14506">
        <v>7</v>
      </c>
    </row>
    <row r="14507" spans="1:10" x14ac:dyDescent="0.25">
      <c r="A14507" t="s">
        <v>265</v>
      </c>
      <c r="B14507">
        <v>4450</v>
      </c>
      <c r="D14507">
        <v>19</v>
      </c>
      <c r="F14507">
        <v>18</v>
      </c>
      <c r="H14507">
        <v>19</v>
      </c>
      <c r="J14507">
        <v>18</v>
      </c>
    </row>
    <row r="14508" spans="1:10" x14ac:dyDescent="0.25">
      <c r="A14508" t="s">
        <v>266</v>
      </c>
      <c r="B14508">
        <v>4450</v>
      </c>
      <c r="D14508">
        <v>0</v>
      </c>
      <c r="F14508">
        <v>0</v>
      </c>
      <c r="H14508">
        <v>0</v>
      </c>
      <c r="J14508">
        <v>0</v>
      </c>
    </row>
    <row r="14509" spans="1:10" x14ac:dyDescent="0.25">
      <c r="A14509" t="s">
        <v>267</v>
      </c>
      <c r="B14509">
        <v>4450</v>
      </c>
      <c r="D14509">
        <v>31.5</v>
      </c>
      <c r="F14509">
        <v>30.5</v>
      </c>
      <c r="H14509">
        <v>31.5</v>
      </c>
      <c r="J14509">
        <v>30.5</v>
      </c>
    </row>
    <row r="14510" spans="1:10" x14ac:dyDescent="0.25">
      <c r="A14510" t="s">
        <v>268</v>
      </c>
      <c r="B14510">
        <v>4450</v>
      </c>
      <c r="D14510">
        <v>1</v>
      </c>
      <c r="F14510">
        <v>1</v>
      </c>
      <c r="H14510">
        <v>1</v>
      </c>
      <c r="J14510">
        <v>1</v>
      </c>
    </row>
    <row r="14511" spans="1:10" x14ac:dyDescent="0.25">
      <c r="A14511" t="s">
        <v>269</v>
      </c>
      <c r="B14511">
        <v>4450</v>
      </c>
      <c r="D14511">
        <v>1</v>
      </c>
      <c r="F14511">
        <v>1</v>
      </c>
      <c r="H14511">
        <v>1</v>
      </c>
      <c r="J14511">
        <v>1</v>
      </c>
    </row>
    <row r="14512" spans="1:10" x14ac:dyDescent="0.25">
      <c r="A14512" t="s">
        <v>270</v>
      </c>
      <c r="B14512">
        <v>4450</v>
      </c>
      <c r="D14512">
        <v>20.5</v>
      </c>
      <c r="F14512">
        <v>60.5</v>
      </c>
      <c r="H14512">
        <v>20.5</v>
      </c>
      <c r="J14512">
        <v>60.5</v>
      </c>
    </row>
    <row r="14513" spans="1:18" x14ac:dyDescent="0.25">
      <c r="A14513" t="s">
        <v>271</v>
      </c>
      <c r="B14513">
        <v>4450</v>
      </c>
      <c r="D14513">
        <v>60.5</v>
      </c>
      <c r="F14513">
        <v>20.5</v>
      </c>
      <c r="H14513">
        <v>60.5</v>
      </c>
      <c r="J14513">
        <v>20.5</v>
      </c>
    </row>
    <row r="14514" spans="1:18" x14ac:dyDescent="0.25">
      <c r="A14514" t="s">
        <v>272</v>
      </c>
      <c r="B14514">
        <v>4450</v>
      </c>
      <c r="D14514">
        <v>55</v>
      </c>
      <c r="F14514">
        <v>15</v>
      </c>
      <c r="H14514">
        <v>55</v>
      </c>
      <c r="J14514">
        <v>15</v>
      </c>
    </row>
    <row r="14515" spans="1:18" x14ac:dyDescent="0.25">
      <c r="A14515" t="s">
        <v>273</v>
      </c>
      <c r="B14515">
        <v>4450</v>
      </c>
      <c r="D14515">
        <v>55</v>
      </c>
      <c r="F14515">
        <v>117</v>
      </c>
      <c r="H14515">
        <v>55</v>
      </c>
      <c r="J14515">
        <v>117</v>
      </c>
    </row>
    <row r="14516" spans="1:18" x14ac:dyDescent="0.25">
      <c r="A14516" t="s">
        <v>274</v>
      </c>
      <c r="B14516">
        <v>4450</v>
      </c>
      <c r="D14516">
        <v>5.5</v>
      </c>
      <c r="F14516">
        <v>45.5</v>
      </c>
      <c r="H14516">
        <v>5.5</v>
      </c>
      <c r="J14516">
        <v>45.5</v>
      </c>
    </row>
    <row r="14517" spans="1:18" x14ac:dyDescent="0.25">
      <c r="A14517" t="s">
        <v>275</v>
      </c>
      <c r="B14517">
        <v>4450</v>
      </c>
      <c r="D14517">
        <v>40</v>
      </c>
      <c r="F14517">
        <v>0</v>
      </c>
      <c r="H14517">
        <v>40</v>
      </c>
      <c r="J14517">
        <v>0</v>
      </c>
    </row>
    <row r="14518" spans="1:18" x14ac:dyDescent="0.25">
      <c r="A14518" t="s">
        <v>276</v>
      </c>
      <c r="B14518">
        <v>4450</v>
      </c>
      <c r="D14518">
        <v>40</v>
      </c>
      <c r="F14518">
        <v>102</v>
      </c>
      <c r="H14518">
        <v>40</v>
      </c>
      <c r="J14518">
        <v>102</v>
      </c>
    </row>
    <row r="14519" spans="1:18" x14ac:dyDescent="0.25">
      <c r="A14519" t="s">
        <v>567</v>
      </c>
      <c r="B14519">
        <v>4450</v>
      </c>
      <c r="D14519">
        <v>8</v>
      </c>
      <c r="F14519">
        <v>101</v>
      </c>
      <c r="H14519">
        <v>8</v>
      </c>
      <c r="J14519">
        <v>101</v>
      </c>
    </row>
    <row r="14520" spans="1:18" x14ac:dyDescent="0.25">
      <c r="A14520" t="s">
        <v>254</v>
      </c>
      <c r="B14520">
        <v>4550</v>
      </c>
      <c r="C14520">
        <v>111</v>
      </c>
      <c r="D14520">
        <v>112</v>
      </c>
      <c r="E14520">
        <v>211</v>
      </c>
      <c r="F14520">
        <v>212</v>
      </c>
      <c r="G14520">
        <v>121</v>
      </c>
      <c r="H14520">
        <v>122</v>
      </c>
      <c r="I14520">
        <v>221</v>
      </c>
      <c r="J14520">
        <v>222</v>
      </c>
      <c r="K14520">
        <v>311</v>
      </c>
      <c r="L14520">
        <v>312</v>
      </c>
      <c r="M14520">
        <v>411</v>
      </c>
      <c r="N14520">
        <v>412</v>
      </c>
      <c r="O14520">
        <v>321</v>
      </c>
      <c r="P14520">
        <v>322</v>
      </c>
      <c r="Q14520">
        <v>421</v>
      </c>
      <c r="R14520">
        <v>422</v>
      </c>
    </row>
    <row r="14521" spans="1:18" x14ac:dyDescent="0.25">
      <c r="A14521" t="s">
        <v>255</v>
      </c>
      <c r="B14521">
        <v>4550</v>
      </c>
      <c r="C14521">
        <v>5</v>
      </c>
      <c r="D14521">
        <v>5</v>
      </c>
      <c r="E14521">
        <v>5</v>
      </c>
      <c r="F14521">
        <v>10</v>
      </c>
      <c r="G14521">
        <v>5</v>
      </c>
      <c r="H14521">
        <v>5</v>
      </c>
      <c r="I14521">
        <v>5</v>
      </c>
      <c r="J14521">
        <v>10</v>
      </c>
    </row>
    <row r="14522" spans="1:18" x14ac:dyDescent="0.25">
      <c r="A14522" t="s">
        <v>256</v>
      </c>
      <c r="B14522">
        <v>4550</v>
      </c>
      <c r="C14522">
        <v>11</v>
      </c>
      <c r="D14522">
        <v>14</v>
      </c>
      <c r="E14522">
        <v>11</v>
      </c>
      <c r="F14522">
        <v>34</v>
      </c>
      <c r="G14522">
        <v>16</v>
      </c>
      <c r="H14522">
        <v>9</v>
      </c>
      <c r="I14522">
        <v>11</v>
      </c>
      <c r="J14522">
        <v>34</v>
      </c>
    </row>
    <row r="14523" spans="1:18" x14ac:dyDescent="0.25">
      <c r="A14523" t="s">
        <v>257</v>
      </c>
      <c r="B14523">
        <v>4550</v>
      </c>
      <c r="C14523">
        <v>2</v>
      </c>
      <c r="D14523">
        <v>2</v>
      </c>
      <c r="E14523">
        <v>2</v>
      </c>
      <c r="F14523">
        <v>2</v>
      </c>
      <c r="G14523">
        <v>2</v>
      </c>
      <c r="H14523">
        <v>2</v>
      </c>
      <c r="I14523">
        <v>2</v>
      </c>
      <c r="J14523">
        <v>2</v>
      </c>
    </row>
    <row r="14524" spans="1:18" x14ac:dyDescent="0.25">
      <c r="A14524" t="s">
        <v>258</v>
      </c>
      <c r="B14524">
        <v>4550</v>
      </c>
      <c r="C14524">
        <v>0</v>
      </c>
      <c r="D14524">
        <v>0</v>
      </c>
      <c r="E14524">
        <v>0</v>
      </c>
      <c r="F14524">
        <v>0</v>
      </c>
      <c r="G14524">
        <v>0</v>
      </c>
      <c r="H14524">
        <v>0</v>
      </c>
      <c r="I14524">
        <v>0</v>
      </c>
      <c r="J14524">
        <v>0</v>
      </c>
    </row>
    <row r="14525" spans="1:18" x14ac:dyDescent="0.25">
      <c r="A14525" t="s">
        <v>259</v>
      </c>
      <c r="B14525">
        <v>4550</v>
      </c>
      <c r="C14525">
        <v>0</v>
      </c>
      <c r="D14525">
        <v>0</v>
      </c>
      <c r="E14525">
        <v>0</v>
      </c>
      <c r="F14525">
        <v>0</v>
      </c>
      <c r="G14525">
        <v>0</v>
      </c>
      <c r="H14525">
        <v>0</v>
      </c>
      <c r="I14525">
        <v>0</v>
      </c>
      <c r="J14525">
        <v>0</v>
      </c>
    </row>
    <row r="14526" spans="1:18" x14ac:dyDescent="0.25">
      <c r="A14526" t="s">
        <v>260</v>
      </c>
      <c r="B14526">
        <v>4550</v>
      </c>
      <c r="C14526">
        <v>2</v>
      </c>
      <c r="D14526">
        <v>2</v>
      </c>
      <c r="E14526">
        <v>2</v>
      </c>
      <c r="F14526">
        <v>2</v>
      </c>
      <c r="G14526">
        <v>2</v>
      </c>
      <c r="H14526">
        <v>2</v>
      </c>
      <c r="I14526">
        <v>2</v>
      </c>
      <c r="J14526">
        <v>2</v>
      </c>
    </row>
    <row r="14527" spans="1:18" x14ac:dyDescent="0.25">
      <c r="A14527" t="s">
        <v>261</v>
      </c>
      <c r="B14527">
        <v>4550</v>
      </c>
      <c r="C14527">
        <v>3</v>
      </c>
      <c r="D14527">
        <v>3</v>
      </c>
      <c r="E14527">
        <v>3</v>
      </c>
      <c r="F14527">
        <v>4</v>
      </c>
      <c r="G14527">
        <v>3</v>
      </c>
      <c r="H14527">
        <v>3</v>
      </c>
      <c r="I14527">
        <v>3</v>
      </c>
      <c r="J14527">
        <v>4</v>
      </c>
    </row>
    <row r="14528" spans="1:18" x14ac:dyDescent="0.25">
      <c r="A14528" t="s">
        <v>262</v>
      </c>
      <c r="B14528">
        <v>4550</v>
      </c>
      <c r="C14528">
        <v>1</v>
      </c>
      <c r="D14528">
        <v>3</v>
      </c>
      <c r="E14528">
        <v>1</v>
      </c>
      <c r="F14528">
        <v>2</v>
      </c>
      <c r="G14528">
        <v>1</v>
      </c>
      <c r="H14528">
        <v>3</v>
      </c>
      <c r="I14528">
        <v>1</v>
      </c>
      <c r="J14528">
        <v>2</v>
      </c>
    </row>
    <row r="14529" spans="1:18" x14ac:dyDescent="0.25">
      <c r="A14529" t="s">
        <v>263</v>
      </c>
      <c r="B14529">
        <v>4550</v>
      </c>
      <c r="C14529">
        <v>0</v>
      </c>
      <c r="D14529">
        <v>1</v>
      </c>
      <c r="E14529">
        <v>0</v>
      </c>
      <c r="F14529">
        <v>0</v>
      </c>
      <c r="G14529">
        <v>0</v>
      </c>
      <c r="H14529">
        <v>1</v>
      </c>
      <c r="I14529">
        <v>0</v>
      </c>
      <c r="J14529">
        <v>0</v>
      </c>
    </row>
    <row r="14530" spans="1:18" x14ac:dyDescent="0.25">
      <c r="A14530" t="s">
        <v>264</v>
      </c>
      <c r="B14530">
        <v>4550</v>
      </c>
      <c r="D14530">
        <v>10</v>
      </c>
      <c r="F14530">
        <v>7</v>
      </c>
      <c r="H14530">
        <v>10</v>
      </c>
      <c r="J14530">
        <v>7</v>
      </c>
    </row>
    <row r="14531" spans="1:18" x14ac:dyDescent="0.25">
      <c r="A14531" t="s">
        <v>265</v>
      </c>
      <c r="B14531">
        <v>4550</v>
      </c>
      <c r="D14531">
        <v>25</v>
      </c>
      <c r="F14531">
        <v>20</v>
      </c>
      <c r="H14531">
        <v>25</v>
      </c>
      <c r="J14531">
        <v>20</v>
      </c>
    </row>
    <row r="14532" spans="1:18" x14ac:dyDescent="0.25">
      <c r="A14532" t="s">
        <v>266</v>
      </c>
      <c r="B14532">
        <v>4550</v>
      </c>
      <c r="D14532">
        <v>0</v>
      </c>
      <c r="F14532">
        <v>0</v>
      </c>
      <c r="H14532">
        <v>0</v>
      </c>
      <c r="J14532">
        <v>0</v>
      </c>
    </row>
    <row r="14533" spans="1:18" x14ac:dyDescent="0.25">
      <c r="A14533" t="s">
        <v>267</v>
      </c>
      <c r="B14533">
        <v>4550</v>
      </c>
      <c r="C14533">
        <v>16</v>
      </c>
      <c r="D14533">
        <v>41</v>
      </c>
      <c r="E14533">
        <v>14</v>
      </c>
      <c r="F14533">
        <v>33</v>
      </c>
      <c r="G14533">
        <v>14</v>
      </c>
      <c r="H14533">
        <v>41</v>
      </c>
      <c r="I14533">
        <v>14</v>
      </c>
      <c r="J14533">
        <v>33</v>
      </c>
    </row>
    <row r="14534" spans="1:18" x14ac:dyDescent="0.25">
      <c r="A14534" t="s">
        <v>268</v>
      </c>
      <c r="B14534">
        <v>4550</v>
      </c>
      <c r="C14534">
        <v>0</v>
      </c>
      <c r="D14534">
        <v>1</v>
      </c>
      <c r="E14534">
        <v>0</v>
      </c>
      <c r="F14534">
        <v>1</v>
      </c>
      <c r="G14534">
        <v>0</v>
      </c>
      <c r="H14534">
        <v>1</v>
      </c>
      <c r="I14534">
        <v>0</v>
      </c>
      <c r="J14534">
        <v>1</v>
      </c>
    </row>
    <row r="14535" spans="1:18" x14ac:dyDescent="0.25">
      <c r="A14535" t="s">
        <v>269</v>
      </c>
      <c r="B14535">
        <v>4550</v>
      </c>
      <c r="C14535">
        <v>1</v>
      </c>
      <c r="D14535">
        <v>1</v>
      </c>
      <c r="E14535">
        <v>1</v>
      </c>
      <c r="F14535">
        <v>1</v>
      </c>
      <c r="G14535">
        <v>1</v>
      </c>
      <c r="H14535">
        <v>1</v>
      </c>
      <c r="I14535">
        <v>1</v>
      </c>
      <c r="J14535">
        <v>1</v>
      </c>
    </row>
    <row r="14536" spans="1:18" x14ac:dyDescent="0.25">
      <c r="A14536" t="s">
        <v>270</v>
      </c>
      <c r="B14536">
        <v>4550</v>
      </c>
      <c r="C14536">
        <v>0</v>
      </c>
      <c r="D14536">
        <v>15</v>
      </c>
      <c r="E14536">
        <v>35</v>
      </c>
      <c r="F14536">
        <v>50</v>
      </c>
      <c r="G14536">
        <v>0</v>
      </c>
      <c r="H14536">
        <v>20</v>
      </c>
      <c r="I14536">
        <v>35</v>
      </c>
      <c r="J14536">
        <v>50</v>
      </c>
    </row>
    <row r="14537" spans="1:18" x14ac:dyDescent="0.25">
      <c r="A14537" t="s">
        <v>271</v>
      </c>
      <c r="B14537">
        <v>4550</v>
      </c>
      <c r="C14537">
        <v>15</v>
      </c>
      <c r="D14537">
        <v>35</v>
      </c>
      <c r="E14537">
        <v>50</v>
      </c>
      <c r="F14537">
        <v>0</v>
      </c>
      <c r="G14537">
        <v>20</v>
      </c>
      <c r="H14537">
        <v>35</v>
      </c>
      <c r="I14537">
        <v>50</v>
      </c>
      <c r="J14537">
        <v>0</v>
      </c>
    </row>
    <row r="14538" spans="1:18" x14ac:dyDescent="0.25">
      <c r="A14538" t="s">
        <v>272</v>
      </c>
      <c r="B14538">
        <v>4550</v>
      </c>
      <c r="C14538">
        <v>11</v>
      </c>
      <c r="D14538">
        <v>29</v>
      </c>
      <c r="E14538">
        <v>46</v>
      </c>
      <c r="F14538">
        <v>84</v>
      </c>
      <c r="G14538">
        <v>16</v>
      </c>
      <c r="H14538">
        <v>29</v>
      </c>
      <c r="I14538">
        <v>46</v>
      </c>
      <c r="J14538">
        <v>84</v>
      </c>
    </row>
    <row r="14539" spans="1:18" x14ac:dyDescent="0.25">
      <c r="A14539" t="s">
        <v>273</v>
      </c>
      <c r="B14539">
        <v>4550</v>
      </c>
      <c r="C14539">
        <v>11</v>
      </c>
      <c r="D14539">
        <v>29</v>
      </c>
      <c r="E14539">
        <v>46</v>
      </c>
      <c r="F14539">
        <v>84</v>
      </c>
      <c r="G14539">
        <v>16</v>
      </c>
      <c r="H14539">
        <v>29</v>
      </c>
      <c r="I14539">
        <v>46</v>
      </c>
      <c r="J14539">
        <v>84</v>
      </c>
    </row>
    <row r="14540" spans="1:18" x14ac:dyDescent="0.25">
      <c r="A14540" t="s">
        <v>274</v>
      </c>
      <c r="B14540">
        <v>4550</v>
      </c>
      <c r="C14540">
        <v>6</v>
      </c>
      <c r="D14540">
        <v>21</v>
      </c>
      <c r="E14540">
        <v>41</v>
      </c>
      <c r="F14540">
        <v>56</v>
      </c>
      <c r="G14540">
        <v>6</v>
      </c>
      <c r="H14540">
        <v>26</v>
      </c>
      <c r="I14540">
        <v>41</v>
      </c>
      <c r="J14540">
        <v>56</v>
      </c>
    </row>
    <row r="14541" spans="1:18" x14ac:dyDescent="0.25">
      <c r="A14541" t="s">
        <v>275</v>
      </c>
      <c r="B14541">
        <v>4550</v>
      </c>
      <c r="C14541">
        <v>17</v>
      </c>
      <c r="D14541">
        <v>35</v>
      </c>
      <c r="E14541">
        <v>52</v>
      </c>
      <c r="F14541">
        <v>0</v>
      </c>
      <c r="G14541">
        <v>22</v>
      </c>
      <c r="H14541">
        <v>35</v>
      </c>
      <c r="I14541">
        <v>52</v>
      </c>
      <c r="J14541">
        <v>0</v>
      </c>
    </row>
    <row r="14542" spans="1:18" x14ac:dyDescent="0.25">
      <c r="A14542" t="s">
        <v>276</v>
      </c>
      <c r="B14542">
        <v>4550</v>
      </c>
      <c r="C14542">
        <v>17</v>
      </c>
      <c r="D14542">
        <v>35</v>
      </c>
      <c r="E14542">
        <v>52</v>
      </c>
      <c r="F14542">
        <v>0</v>
      </c>
      <c r="G14542">
        <v>22</v>
      </c>
      <c r="H14542">
        <v>35</v>
      </c>
      <c r="I14542">
        <v>52</v>
      </c>
      <c r="J14542">
        <v>0</v>
      </c>
    </row>
    <row r="14543" spans="1:18" x14ac:dyDescent="0.25">
      <c r="A14543" t="s">
        <v>567</v>
      </c>
      <c r="B14543">
        <v>4550</v>
      </c>
      <c r="C14543">
        <v>0</v>
      </c>
      <c r="D14543">
        <v>20</v>
      </c>
      <c r="E14543">
        <v>0</v>
      </c>
      <c r="F14543">
        <v>0</v>
      </c>
      <c r="G14543">
        <v>0</v>
      </c>
      <c r="H14543">
        <v>20</v>
      </c>
      <c r="I14543">
        <v>0</v>
      </c>
      <c r="J14543">
        <v>0</v>
      </c>
    </row>
    <row r="14544" spans="1:18" x14ac:dyDescent="0.25">
      <c r="A14544" t="s">
        <v>254</v>
      </c>
      <c r="B14544">
        <v>4900</v>
      </c>
      <c r="C14544">
        <v>111</v>
      </c>
      <c r="D14544">
        <v>112</v>
      </c>
      <c r="E14544">
        <v>211</v>
      </c>
      <c r="F14544">
        <v>212</v>
      </c>
      <c r="G14544">
        <v>121</v>
      </c>
      <c r="H14544">
        <v>122</v>
      </c>
      <c r="I14544">
        <v>221</v>
      </c>
      <c r="J14544">
        <v>222</v>
      </c>
      <c r="K14544">
        <v>311</v>
      </c>
      <c r="L14544">
        <v>312</v>
      </c>
      <c r="M14544">
        <v>411</v>
      </c>
      <c r="N14544">
        <v>412</v>
      </c>
      <c r="O14544">
        <v>321</v>
      </c>
      <c r="P14544">
        <v>322</v>
      </c>
      <c r="Q14544">
        <v>421</v>
      </c>
      <c r="R14544">
        <v>422</v>
      </c>
    </row>
    <row r="14545" spans="1:10" x14ac:dyDescent="0.25">
      <c r="A14545" t="s">
        <v>255</v>
      </c>
      <c r="B14545">
        <v>4900</v>
      </c>
      <c r="C14545">
        <v>4</v>
      </c>
      <c r="D14545">
        <v>20</v>
      </c>
      <c r="E14545">
        <v>4</v>
      </c>
      <c r="F14545">
        <v>15</v>
      </c>
      <c r="G14545">
        <v>4</v>
      </c>
      <c r="H14545">
        <v>20</v>
      </c>
      <c r="I14545">
        <v>4</v>
      </c>
      <c r="J14545">
        <v>15</v>
      </c>
    </row>
    <row r="14546" spans="1:10" x14ac:dyDescent="0.25">
      <c r="A14546" t="s">
        <v>256</v>
      </c>
      <c r="B14546">
        <v>4900</v>
      </c>
      <c r="C14546">
        <v>11</v>
      </c>
      <c r="D14546">
        <v>42</v>
      </c>
      <c r="E14546">
        <v>11.2</v>
      </c>
      <c r="F14546">
        <v>32</v>
      </c>
      <c r="G14546">
        <v>11.2</v>
      </c>
      <c r="H14546">
        <v>42</v>
      </c>
      <c r="I14546">
        <v>11</v>
      </c>
      <c r="J14546">
        <v>32</v>
      </c>
    </row>
    <row r="14547" spans="1:10" x14ac:dyDescent="0.25">
      <c r="A14547" t="s">
        <v>257</v>
      </c>
      <c r="B14547">
        <v>4900</v>
      </c>
      <c r="C14547">
        <v>2</v>
      </c>
      <c r="D14547">
        <v>2</v>
      </c>
      <c r="E14547">
        <v>2</v>
      </c>
      <c r="F14547">
        <v>2</v>
      </c>
      <c r="G14547">
        <v>2</v>
      </c>
      <c r="H14547">
        <v>2</v>
      </c>
      <c r="I14547">
        <v>2</v>
      </c>
      <c r="J14547">
        <v>2</v>
      </c>
    </row>
    <row r="14548" spans="1:10" x14ac:dyDescent="0.25">
      <c r="A14548" t="s">
        <v>258</v>
      </c>
      <c r="B14548">
        <v>4900</v>
      </c>
      <c r="C14548">
        <v>0</v>
      </c>
      <c r="D14548">
        <v>0</v>
      </c>
      <c r="E14548">
        <v>0</v>
      </c>
      <c r="F14548">
        <v>0</v>
      </c>
      <c r="G14548">
        <v>0</v>
      </c>
      <c r="H14548">
        <v>0</v>
      </c>
      <c r="I14548">
        <v>0</v>
      </c>
      <c r="J14548">
        <v>0</v>
      </c>
    </row>
    <row r="14549" spans="1:10" x14ac:dyDescent="0.25">
      <c r="A14549" t="s">
        <v>259</v>
      </c>
      <c r="B14549">
        <v>4900</v>
      </c>
      <c r="C14549">
        <v>0</v>
      </c>
      <c r="D14549">
        <v>0</v>
      </c>
      <c r="E14549">
        <v>0</v>
      </c>
      <c r="F14549">
        <v>0</v>
      </c>
      <c r="G14549">
        <v>0</v>
      </c>
      <c r="H14549">
        <v>0</v>
      </c>
      <c r="I14549">
        <v>0</v>
      </c>
      <c r="J14549">
        <v>0</v>
      </c>
    </row>
    <row r="14550" spans="1:10" x14ac:dyDescent="0.25">
      <c r="A14550" t="s">
        <v>260</v>
      </c>
      <c r="B14550">
        <v>4900</v>
      </c>
      <c r="C14550">
        <v>2</v>
      </c>
      <c r="D14550">
        <v>2</v>
      </c>
      <c r="E14550">
        <v>2</v>
      </c>
      <c r="F14550">
        <v>2</v>
      </c>
      <c r="G14550">
        <v>2</v>
      </c>
      <c r="H14550">
        <v>2</v>
      </c>
      <c r="I14550">
        <v>2</v>
      </c>
      <c r="J14550">
        <v>2</v>
      </c>
    </row>
    <row r="14551" spans="1:10" x14ac:dyDescent="0.25">
      <c r="A14551" t="s">
        <v>261</v>
      </c>
      <c r="B14551">
        <v>4900</v>
      </c>
      <c r="C14551">
        <v>3</v>
      </c>
      <c r="D14551">
        <v>4</v>
      </c>
      <c r="E14551">
        <v>3</v>
      </c>
      <c r="F14551">
        <v>4</v>
      </c>
      <c r="G14551">
        <v>3</v>
      </c>
      <c r="H14551">
        <v>4</v>
      </c>
      <c r="I14551">
        <v>3</v>
      </c>
      <c r="J14551">
        <v>4</v>
      </c>
    </row>
    <row r="14552" spans="1:10" x14ac:dyDescent="0.25">
      <c r="A14552" t="s">
        <v>262</v>
      </c>
      <c r="B14552">
        <v>4900</v>
      </c>
      <c r="C14552">
        <v>3</v>
      </c>
      <c r="D14552">
        <v>2</v>
      </c>
      <c r="E14552">
        <v>2.8</v>
      </c>
      <c r="F14552">
        <v>2</v>
      </c>
      <c r="G14552">
        <v>2.8</v>
      </c>
      <c r="H14552">
        <v>2</v>
      </c>
      <c r="I14552">
        <v>3</v>
      </c>
      <c r="J14552">
        <v>2</v>
      </c>
    </row>
    <row r="14553" spans="1:10" x14ac:dyDescent="0.25">
      <c r="A14553" t="s">
        <v>263</v>
      </c>
      <c r="B14553">
        <v>4900</v>
      </c>
      <c r="C14553">
        <v>0</v>
      </c>
      <c r="D14553">
        <v>3</v>
      </c>
      <c r="E14553">
        <v>0</v>
      </c>
      <c r="F14553">
        <v>0</v>
      </c>
      <c r="G14553">
        <v>0</v>
      </c>
      <c r="H14553">
        <v>3</v>
      </c>
      <c r="I14553">
        <v>0</v>
      </c>
      <c r="J14553">
        <v>0</v>
      </c>
    </row>
    <row r="14554" spans="1:10" x14ac:dyDescent="0.25">
      <c r="A14554" t="s">
        <v>264</v>
      </c>
      <c r="B14554">
        <v>4900</v>
      </c>
      <c r="D14554">
        <v>7</v>
      </c>
      <c r="F14554">
        <v>7</v>
      </c>
      <c r="H14554">
        <v>7</v>
      </c>
      <c r="J14554">
        <v>7</v>
      </c>
    </row>
    <row r="14555" spans="1:10" x14ac:dyDescent="0.25">
      <c r="A14555" t="s">
        <v>265</v>
      </c>
      <c r="B14555">
        <v>4900</v>
      </c>
      <c r="D14555">
        <v>20</v>
      </c>
      <c r="F14555">
        <v>22</v>
      </c>
      <c r="H14555">
        <v>24</v>
      </c>
      <c r="J14555">
        <v>25</v>
      </c>
    </row>
    <row r="14556" spans="1:10" x14ac:dyDescent="0.25">
      <c r="A14556" t="s">
        <v>266</v>
      </c>
      <c r="B14556">
        <v>4900</v>
      </c>
      <c r="D14556">
        <v>0</v>
      </c>
      <c r="F14556">
        <v>0</v>
      </c>
      <c r="H14556">
        <v>0</v>
      </c>
      <c r="J14556">
        <v>0</v>
      </c>
    </row>
    <row r="14557" spans="1:10" x14ac:dyDescent="0.25">
      <c r="A14557" t="s">
        <v>267</v>
      </c>
      <c r="B14557">
        <v>4900</v>
      </c>
      <c r="C14557">
        <v>10</v>
      </c>
      <c r="D14557">
        <v>33</v>
      </c>
      <c r="E14557">
        <v>9.8000000000000007</v>
      </c>
      <c r="F14557">
        <v>35</v>
      </c>
      <c r="G14557">
        <v>9.8000000000000007</v>
      </c>
      <c r="H14557">
        <v>37</v>
      </c>
      <c r="I14557">
        <v>10</v>
      </c>
      <c r="J14557">
        <v>38</v>
      </c>
    </row>
    <row r="14558" spans="1:10" x14ac:dyDescent="0.25">
      <c r="A14558" t="s">
        <v>268</v>
      </c>
      <c r="B14558">
        <v>4900</v>
      </c>
      <c r="C14558">
        <v>0</v>
      </c>
      <c r="D14558">
        <v>1</v>
      </c>
      <c r="E14558">
        <v>0</v>
      </c>
      <c r="F14558">
        <v>1</v>
      </c>
      <c r="G14558">
        <v>0</v>
      </c>
      <c r="H14558">
        <v>1</v>
      </c>
      <c r="I14558">
        <v>0</v>
      </c>
      <c r="J14558">
        <v>1</v>
      </c>
    </row>
    <row r="14559" spans="1:10" x14ac:dyDescent="0.25">
      <c r="A14559" t="s">
        <v>269</v>
      </c>
      <c r="B14559">
        <v>4900</v>
      </c>
      <c r="C14559">
        <v>0</v>
      </c>
      <c r="D14559">
        <v>0</v>
      </c>
      <c r="E14559">
        <v>0</v>
      </c>
      <c r="F14559">
        <v>0</v>
      </c>
      <c r="G14559">
        <v>0</v>
      </c>
      <c r="H14559">
        <v>0</v>
      </c>
      <c r="I14559">
        <v>0</v>
      </c>
      <c r="J14559">
        <v>0</v>
      </c>
    </row>
    <row r="14560" spans="1:10" x14ac:dyDescent="0.25">
      <c r="A14560" t="s">
        <v>270</v>
      </c>
      <c r="B14560">
        <v>4900</v>
      </c>
      <c r="C14560">
        <v>31</v>
      </c>
      <c r="D14560">
        <v>48</v>
      </c>
      <c r="E14560">
        <v>96</v>
      </c>
      <c r="F14560">
        <v>113</v>
      </c>
      <c r="G14560">
        <v>31</v>
      </c>
      <c r="H14560">
        <v>48</v>
      </c>
      <c r="I14560">
        <v>96</v>
      </c>
      <c r="J14560">
        <v>113</v>
      </c>
    </row>
    <row r="14561" spans="1:18" x14ac:dyDescent="0.25">
      <c r="A14561" t="s">
        <v>271</v>
      </c>
      <c r="B14561">
        <v>4900</v>
      </c>
      <c r="C14561">
        <v>48</v>
      </c>
      <c r="D14561">
        <v>96</v>
      </c>
      <c r="E14561">
        <v>113</v>
      </c>
      <c r="F14561">
        <v>31</v>
      </c>
      <c r="G14561">
        <v>48</v>
      </c>
      <c r="H14561">
        <v>96</v>
      </c>
      <c r="I14561">
        <v>113</v>
      </c>
      <c r="J14561">
        <v>31</v>
      </c>
    </row>
    <row r="14562" spans="1:18" x14ac:dyDescent="0.25">
      <c r="A14562" t="s">
        <v>272</v>
      </c>
      <c r="B14562">
        <v>4900</v>
      </c>
      <c r="C14562">
        <v>42</v>
      </c>
      <c r="D14562">
        <v>90</v>
      </c>
      <c r="E14562">
        <v>107.2</v>
      </c>
      <c r="F14562">
        <v>25</v>
      </c>
      <c r="G14562">
        <v>42.2</v>
      </c>
      <c r="H14562">
        <v>90</v>
      </c>
      <c r="I14562">
        <v>107</v>
      </c>
      <c r="J14562">
        <v>25</v>
      </c>
    </row>
    <row r="14563" spans="1:18" x14ac:dyDescent="0.25">
      <c r="A14563" t="s">
        <v>273</v>
      </c>
      <c r="B14563">
        <v>4900</v>
      </c>
      <c r="C14563">
        <v>42</v>
      </c>
      <c r="D14563">
        <v>70</v>
      </c>
      <c r="E14563">
        <v>107.2</v>
      </c>
      <c r="F14563">
        <v>25</v>
      </c>
      <c r="G14563">
        <v>42.2</v>
      </c>
      <c r="H14563">
        <v>66</v>
      </c>
      <c r="I14563">
        <v>107</v>
      </c>
      <c r="J14563">
        <v>25</v>
      </c>
    </row>
    <row r="14564" spans="1:18" x14ac:dyDescent="0.25">
      <c r="A14564" t="s">
        <v>274</v>
      </c>
      <c r="B14564">
        <v>4900</v>
      </c>
      <c r="C14564">
        <v>61</v>
      </c>
      <c r="D14564">
        <v>78</v>
      </c>
      <c r="E14564">
        <v>6</v>
      </c>
      <c r="F14564">
        <v>23</v>
      </c>
      <c r="G14564">
        <v>61</v>
      </c>
      <c r="H14564">
        <v>78</v>
      </c>
      <c r="I14564">
        <v>6</v>
      </c>
      <c r="J14564">
        <v>23</v>
      </c>
    </row>
    <row r="14565" spans="1:18" x14ac:dyDescent="0.25">
      <c r="A14565" t="s">
        <v>275</v>
      </c>
      <c r="B14565">
        <v>4900</v>
      </c>
      <c r="C14565">
        <v>72</v>
      </c>
      <c r="D14565">
        <v>0</v>
      </c>
      <c r="E14565">
        <v>17.2</v>
      </c>
      <c r="F14565">
        <v>55</v>
      </c>
      <c r="G14565">
        <v>72.2</v>
      </c>
      <c r="H14565">
        <v>0</v>
      </c>
      <c r="I14565">
        <v>17</v>
      </c>
      <c r="J14565">
        <v>55</v>
      </c>
    </row>
    <row r="14566" spans="1:18" x14ac:dyDescent="0.25">
      <c r="A14566" t="s">
        <v>276</v>
      </c>
      <c r="B14566">
        <v>4900</v>
      </c>
      <c r="C14566">
        <v>72</v>
      </c>
      <c r="D14566">
        <v>100</v>
      </c>
      <c r="E14566">
        <v>17.2</v>
      </c>
      <c r="F14566">
        <v>55</v>
      </c>
      <c r="G14566">
        <v>72.2</v>
      </c>
      <c r="H14566">
        <v>96</v>
      </c>
      <c r="I14566">
        <v>17</v>
      </c>
      <c r="J14566">
        <v>55</v>
      </c>
    </row>
    <row r="14567" spans="1:18" x14ac:dyDescent="0.25">
      <c r="A14567" t="s">
        <v>567</v>
      </c>
      <c r="B14567">
        <v>4900</v>
      </c>
      <c r="C14567">
        <v>5.7</v>
      </c>
      <c r="D14567">
        <v>54.1</v>
      </c>
      <c r="E14567">
        <v>10.5</v>
      </c>
      <c r="F14567">
        <v>25.9</v>
      </c>
      <c r="G14567">
        <v>6.9</v>
      </c>
      <c r="H14567">
        <v>53.1</v>
      </c>
      <c r="I14567">
        <v>10.4</v>
      </c>
      <c r="J14567">
        <v>25.8</v>
      </c>
    </row>
    <row r="14568" spans="1:18" x14ac:dyDescent="0.25">
      <c r="A14568" t="s">
        <v>254</v>
      </c>
      <c r="B14568">
        <v>4912</v>
      </c>
      <c r="C14568">
        <v>111</v>
      </c>
      <c r="D14568">
        <v>112</v>
      </c>
      <c r="E14568">
        <v>211</v>
      </c>
      <c r="F14568">
        <v>212</v>
      </c>
      <c r="G14568">
        <v>121</v>
      </c>
      <c r="H14568">
        <v>122</v>
      </c>
      <c r="I14568">
        <v>221</v>
      </c>
      <c r="J14568">
        <v>222</v>
      </c>
      <c r="K14568">
        <v>311</v>
      </c>
      <c r="L14568">
        <v>312</v>
      </c>
      <c r="M14568">
        <v>411</v>
      </c>
      <c r="N14568">
        <v>412</v>
      </c>
      <c r="O14568">
        <v>321</v>
      </c>
      <c r="P14568">
        <v>322</v>
      </c>
      <c r="Q14568">
        <v>421</v>
      </c>
      <c r="R14568">
        <v>422</v>
      </c>
    </row>
    <row r="14569" spans="1:18" x14ac:dyDescent="0.25">
      <c r="A14569" t="s">
        <v>255</v>
      </c>
      <c r="B14569">
        <v>4912</v>
      </c>
      <c r="C14569">
        <v>4</v>
      </c>
      <c r="D14569">
        <v>20</v>
      </c>
      <c r="F14569">
        <v>5</v>
      </c>
      <c r="G14569">
        <v>4</v>
      </c>
      <c r="H14569">
        <v>20</v>
      </c>
      <c r="J14569">
        <v>5</v>
      </c>
    </row>
    <row r="14570" spans="1:18" x14ac:dyDescent="0.25">
      <c r="A14570" t="s">
        <v>256</v>
      </c>
      <c r="B14570">
        <v>4912</v>
      </c>
      <c r="C14570">
        <v>11</v>
      </c>
      <c r="D14570">
        <v>59</v>
      </c>
      <c r="F14570">
        <v>32</v>
      </c>
      <c r="G14570">
        <v>10.5</v>
      </c>
      <c r="H14570">
        <v>59</v>
      </c>
      <c r="J14570">
        <v>32</v>
      </c>
    </row>
    <row r="14571" spans="1:18" x14ac:dyDescent="0.25">
      <c r="A14571" t="s">
        <v>257</v>
      </c>
      <c r="B14571">
        <v>4912</v>
      </c>
      <c r="C14571">
        <v>2</v>
      </c>
      <c r="D14571">
        <v>2</v>
      </c>
      <c r="F14571">
        <v>2</v>
      </c>
      <c r="G14571">
        <v>2</v>
      </c>
      <c r="H14571">
        <v>2</v>
      </c>
      <c r="J14571">
        <v>2</v>
      </c>
    </row>
    <row r="14572" spans="1:18" x14ac:dyDescent="0.25">
      <c r="A14572" t="s">
        <v>258</v>
      </c>
      <c r="B14572">
        <v>4912</v>
      </c>
      <c r="C14572">
        <v>0</v>
      </c>
      <c r="D14572">
        <v>0</v>
      </c>
      <c r="F14572">
        <v>0</v>
      </c>
      <c r="G14572">
        <v>0</v>
      </c>
      <c r="H14572">
        <v>0</v>
      </c>
      <c r="J14572">
        <v>0</v>
      </c>
    </row>
    <row r="14573" spans="1:18" x14ac:dyDescent="0.25">
      <c r="A14573" t="s">
        <v>259</v>
      </c>
      <c r="B14573">
        <v>4912</v>
      </c>
      <c r="C14573">
        <v>0</v>
      </c>
      <c r="D14573">
        <v>0</v>
      </c>
      <c r="F14573">
        <v>0</v>
      </c>
      <c r="G14573">
        <v>0</v>
      </c>
      <c r="H14573">
        <v>0</v>
      </c>
      <c r="J14573">
        <v>0</v>
      </c>
    </row>
    <row r="14574" spans="1:18" x14ac:dyDescent="0.25">
      <c r="A14574" t="s">
        <v>260</v>
      </c>
      <c r="B14574">
        <v>4912</v>
      </c>
      <c r="C14574">
        <v>2</v>
      </c>
      <c r="D14574">
        <v>2</v>
      </c>
      <c r="F14574">
        <v>2</v>
      </c>
      <c r="G14574">
        <v>2</v>
      </c>
      <c r="H14574">
        <v>2</v>
      </c>
      <c r="J14574">
        <v>2</v>
      </c>
    </row>
    <row r="14575" spans="1:18" x14ac:dyDescent="0.25">
      <c r="A14575" t="s">
        <v>261</v>
      </c>
      <c r="B14575">
        <v>4912</v>
      </c>
      <c r="C14575">
        <v>3</v>
      </c>
      <c r="D14575">
        <v>4</v>
      </c>
      <c r="F14575">
        <v>3</v>
      </c>
      <c r="G14575">
        <v>3.5</v>
      </c>
      <c r="H14575">
        <v>4</v>
      </c>
      <c r="J14575">
        <v>3</v>
      </c>
    </row>
    <row r="14576" spans="1:18" x14ac:dyDescent="0.25">
      <c r="A14576" t="s">
        <v>262</v>
      </c>
      <c r="B14576">
        <v>4912</v>
      </c>
      <c r="C14576">
        <v>3</v>
      </c>
      <c r="D14576">
        <v>2</v>
      </c>
      <c r="F14576">
        <v>3</v>
      </c>
      <c r="G14576">
        <v>3</v>
      </c>
      <c r="H14576">
        <v>2</v>
      </c>
      <c r="J14576">
        <v>3</v>
      </c>
    </row>
    <row r="14577" spans="1:18" x14ac:dyDescent="0.25">
      <c r="A14577" t="s">
        <v>263</v>
      </c>
      <c r="B14577">
        <v>4912</v>
      </c>
      <c r="C14577">
        <v>0</v>
      </c>
      <c r="D14577">
        <v>3</v>
      </c>
      <c r="F14577">
        <v>0</v>
      </c>
      <c r="G14577">
        <v>0</v>
      </c>
      <c r="H14577">
        <v>3</v>
      </c>
      <c r="J14577">
        <v>0</v>
      </c>
    </row>
    <row r="14578" spans="1:18" x14ac:dyDescent="0.25">
      <c r="A14578" t="s">
        <v>264</v>
      </c>
      <c r="B14578">
        <v>4912</v>
      </c>
      <c r="D14578">
        <v>7</v>
      </c>
      <c r="F14578">
        <v>7</v>
      </c>
      <c r="H14578">
        <v>7</v>
      </c>
      <c r="J14578">
        <v>7</v>
      </c>
    </row>
    <row r="14579" spans="1:18" x14ac:dyDescent="0.25">
      <c r="A14579" t="s">
        <v>265</v>
      </c>
      <c r="B14579">
        <v>4912</v>
      </c>
      <c r="D14579">
        <v>20</v>
      </c>
      <c r="F14579">
        <v>25</v>
      </c>
      <c r="H14579">
        <v>13</v>
      </c>
      <c r="J14579">
        <v>22</v>
      </c>
    </row>
    <row r="14580" spans="1:18" x14ac:dyDescent="0.25">
      <c r="A14580" t="s">
        <v>266</v>
      </c>
      <c r="B14580">
        <v>4912</v>
      </c>
      <c r="D14580">
        <v>0</v>
      </c>
      <c r="F14580">
        <v>0</v>
      </c>
      <c r="H14580">
        <v>0</v>
      </c>
      <c r="J14580">
        <v>0</v>
      </c>
    </row>
    <row r="14581" spans="1:18" x14ac:dyDescent="0.25">
      <c r="A14581" t="s">
        <v>267</v>
      </c>
      <c r="B14581">
        <v>4912</v>
      </c>
      <c r="C14581">
        <v>10</v>
      </c>
      <c r="D14581">
        <v>33</v>
      </c>
      <c r="F14581">
        <v>38</v>
      </c>
      <c r="G14581">
        <v>14</v>
      </c>
      <c r="H14581">
        <v>29</v>
      </c>
      <c r="J14581">
        <v>35</v>
      </c>
    </row>
    <row r="14582" spans="1:18" x14ac:dyDescent="0.25">
      <c r="A14582" t="s">
        <v>268</v>
      </c>
      <c r="B14582">
        <v>4912</v>
      </c>
      <c r="C14582">
        <v>1</v>
      </c>
      <c r="D14582">
        <v>1</v>
      </c>
      <c r="F14582">
        <v>1</v>
      </c>
      <c r="G14582">
        <v>0</v>
      </c>
      <c r="H14582">
        <v>1</v>
      </c>
      <c r="J14582">
        <v>1</v>
      </c>
    </row>
    <row r="14583" spans="1:18" x14ac:dyDescent="0.25">
      <c r="A14583" t="s">
        <v>269</v>
      </c>
      <c r="B14583">
        <v>4912</v>
      </c>
      <c r="C14583">
        <v>0</v>
      </c>
      <c r="D14583">
        <v>0</v>
      </c>
      <c r="F14583">
        <v>0</v>
      </c>
      <c r="G14583">
        <v>1</v>
      </c>
      <c r="H14583">
        <v>0</v>
      </c>
      <c r="J14583">
        <v>0</v>
      </c>
    </row>
    <row r="14584" spans="1:18" x14ac:dyDescent="0.25">
      <c r="A14584" t="s">
        <v>270</v>
      </c>
      <c r="B14584">
        <v>4912</v>
      </c>
      <c r="C14584">
        <v>89</v>
      </c>
      <c r="D14584">
        <v>106</v>
      </c>
      <c r="F14584">
        <v>51</v>
      </c>
      <c r="G14584">
        <v>89</v>
      </c>
      <c r="H14584">
        <v>106</v>
      </c>
      <c r="J14584">
        <v>51</v>
      </c>
    </row>
    <row r="14585" spans="1:18" x14ac:dyDescent="0.25">
      <c r="A14585" t="s">
        <v>271</v>
      </c>
      <c r="B14585">
        <v>4912</v>
      </c>
      <c r="C14585">
        <v>106</v>
      </c>
      <c r="D14585">
        <v>51</v>
      </c>
      <c r="F14585">
        <v>89</v>
      </c>
      <c r="G14585">
        <v>106</v>
      </c>
      <c r="H14585">
        <v>51</v>
      </c>
      <c r="J14585">
        <v>89</v>
      </c>
    </row>
    <row r="14586" spans="1:18" x14ac:dyDescent="0.25">
      <c r="A14586" t="s">
        <v>272</v>
      </c>
      <c r="B14586">
        <v>4912</v>
      </c>
      <c r="C14586">
        <v>100</v>
      </c>
      <c r="D14586">
        <v>45</v>
      </c>
      <c r="F14586">
        <v>83</v>
      </c>
      <c r="G14586">
        <v>99.5</v>
      </c>
      <c r="H14586">
        <v>45</v>
      </c>
      <c r="J14586">
        <v>83</v>
      </c>
    </row>
    <row r="14587" spans="1:18" x14ac:dyDescent="0.25">
      <c r="A14587" t="s">
        <v>273</v>
      </c>
      <c r="B14587">
        <v>4912</v>
      </c>
      <c r="C14587">
        <v>100</v>
      </c>
      <c r="D14587">
        <v>25</v>
      </c>
      <c r="F14587">
        <v>83</v>
      </c>
      <c r="G14587">
        <v>99.5</v>
      </c>
      <c r="H14587">
        <v>32</v>
      </c>
      <c r="J14587">
        <v>83</v>
      </c>
    </row>
    <row r="14588" spans="1:18" x14ac:dyDescent="0.25">
      <c r="A14588" t="s">
        <v>274</v>
      </c>
      <c r="B14588">
        <v>4912</v>
      </c>
      <c r="C14588">
        <v>44</v>
      </c>
      <c r="D14588">
        <v>61</v>
      </c>
      <c r="F14588">
        <v>6</v>
      </c>
      <c r="G14588">
        <v>44</v>
      </c>
      <c r="H14588">
        <v>61</v>
      </c>
      <c r="J14588">
        <v>6</v>
      </c>
    </row>
    <row r="14589" spans="1:18" x14ac:dyDescent="0.25">
      <c r="A14589" t="s">
        <v>275</v>
      </c>
      <c r="B14589">
        <v>4912</v>
      </c>
      <c r="C14589">
        <v>55</v>
      </c>
      <c r="D14589">
        <v>0</v>
      </c>
      <c r="F14589">
        <v>38</v>
      </c>
      <c r="G14589">
        <v>54.5</v>
      </c>
      <c r="H14589">
        <v>0</v>
      </c>
      <c r="J14589">
        <v>38</v>
      </c>
    </row>
    <row r="14590" spans="1:18" x14ac:dyDescent="0.25">
      <c r="A14590" t="s">
        <v>276</v>
      </c>
      <c r="B14590">
        <v>4912</v>
      </c>
      <c r="C14590">
        <v>55</v>
      </c>
      <c r="D14590">
        <v>100</v>
      </c>
      <c r="F14590">
        <v>38</v>
      </c>
      <c r="G14590">
        <v>54.5</v>
      </c>
      <c r="H14590">
        <v>107</v>
      </c>
      <c r="J14590">
        <v>38</v>
      </c>
    </row>
    <row r="14591" spans="1:18" x14ac:dyDescent="0.25">
      <c r="A14591" t="s">
        <v>567</v>
      </c>
      <c r="B14591">
        <v>4912</v>
      </c>
      <c r="C14591">
        <v>0.9</v>
      </c>
      <c r="D14591">
        <v>82.7</v>
      </c>
      <c r="F14591">
        <v>18.399999999999999</v>
      </c>
      <c r="G14591">
        <v>1.7</v>
      </c>
      <c r="H14591">
        <v>81.400000000000006</v>
      </c>
      <c r="J14591">
        <v>18.399999999999999</v>
      </c>
    </row>
    <row r="14592" spans="1:18" x14ac:dyDescent="0.25">
      <c r="A14592" t="s">
        <v>254</v>
      </c>
      <c r="B14592">
        <v>4915</v>
      </c>
      <c r="C14592">
        <v>112</v>
      </c>
      <c r="D14592">
        <v>111</v>
      </c>
      <c r="E14592">
        <v>211</v>
      </c>
      <c r="F14592">
        <v>212</v>
      </c>
      <c r="G14592">
        <v>113</v>
      </c>
      <c r="H14592">
        <v>114</v>
      </c>
      <c r="I14592">
        <v>221</v>
      </c>
      <c r="J14592">
        <v>222</v>
      </c>
      <c r="K14592">
        <v>311</v>
      </c>
      <c r="L14592">
        <v>312</v>
      </c>
      <c r="M14592">
        <v>411</v>
      </c>
      <c r="N14592">
        <v>412</v>
      </c>
      <c r="O14592">
        <v>321</v>
      </c>
      <c r="P14592">
        <v>322</v>
      </c>
      <c r="Q14592">
        <v>421</v>
      </c>
      <c r="R14592">
        <v>422</v>
      </c>
    </row>
    <row r="14593" spans="1:10" x14ac:dyDescent="0.25">
      <c r="A14593" t="s">
        <v>255</v>
      </c>
      <c r="B14593">
        <v>4915</v>
      </c>
      <c r="F14593">
        <v>15</v>
      </c>
      <c r="H14593">
        <v>5</v>
      </c>
      <c r="I14593">
        <v>4</v>
      </c>
      <c r="J14593">
        <v>15</v>
      </c>
    </row>
    <row r="14594" spans="1:10" x14ac:dyDescent="0.25">
      <c r="A14594" t="s">
        <v>256</v>
      </c>
      <c r="B14594">
        <v>4915</v>
      </c>
      <c r="F14594">
        <v>54</v>
      </c>
      <c r="H14594">
        <v>24.5</v>
      </c>
      <c r="I14594">
        <v>24.1</v>
      </c>
      <c r="J14594">
        <v>24</v>
      </c>
    </row>
    <row r="14595" spans="1:10" x14ac:dyDescent="0.25">
      <c r="A14595" t="s">
        <v>257</v>
      </c>
      <c r="B14595">
        <v>4915</v>
      </c>
      <c r="F14595">
        <v>3</v>
      </c>
      <c r="H14595">
        <v>3</v>
      </c>
      <c r="I14595">
        <v>3</v>
      </c>
      <c r="J14595">
        <v>3</v>
      </c>
    </row>
    <row r="14596" spans="1:10" x14ac:dyDescent="0.25">
      <c r="A14596" t="s">
        <v>258</v>
      </c>
      <c r="B14596">
        <v>4915</v>
      </c>
      <c r="F14596">
        <v>0</v>
      </c>
      <c r="H14596">
        <v>0</v>
      </c>
      <c r="I14596">
        <v>0</v>
      </c>
      <c r="J14596">
        <v>0</v>
      </c>
    </row>
    <row r="14597" spans="1:10" x14ac:dyDescent="0.25">
      <c r="A14597" t="s">
        <v>259</v>
      </c>
      <c r="B14597">
        <v>4915</v>
      </c>
      <c r="F14597">
        <v>0</v>
      </c>
      <c r="H14597">
        <v>0</v>
      </c>
      <c r="I14597">
        <v>0</v>
      </c>
      <c r="J14597">
        <v>0</v>
      </c>
    </row>
    <row r="14598" spans="1:10" x14ac:dyDescent="0.25">
      <c r="A14598" t="s">
        <v>260</v>
      </c>
      <c r="B14598">
        <v>4915</v>
      </c>
      <c r="F14598">
        <v>3</v>
      </c>
      <c r="H14598">
        <v>3</v>
      </c>
      <c r="I14598">
        <v>3</v>
      </c>
      <c r="J14598">
        <v>3</v>
      </c>
    </row>
    <row r="14599" spans="1:10" x14ac:dyDescent="0.25">
      <c r="A14599" t="s">
        <v>261</v>
      </c>
      <c r="B14599">
        <v>4915</v>
      </c>
      <c r="F14599">
        <v>4</v>
      </c>
      <c r="H14599">
        <v>3</v>
      </c>
      <c r="I14599">
        <v>3</v>
      </c>
      <c r="J14599">
        <v>4</v>
      </c>
    </row>
    <row r="14600" spans="1:10" x14ac:dyDescent="0.25">
      <c r="A14600" t="s">
        <v>262</v>
      </c>
      <c r="B14600">
        <v>4915</v>
      </c>
      <c r="F14600">
        <v>2</v>
      </c>
      <c r="H14600">
        <v>2.5</v>
      </c>
      <c r="I14600">
        <v>2.9</v>
      </c>
      <c r="J14600">
        <v>2</v>
      </c>
    </row>
    <row r="14601" spans="1:10" x14ac:dyDescent="0.25">
      <c r="A14601" t="s">
        <v>263</v>
      </c>
      <c r="B14601">
        <v>4915</v>
      </c>
      <c r="F14601">
        <v>3</v>
      </c>
      <c r="H14601">
        <v>0</v>
      </c>
      <c r="I14601">
        <v>0</v>
      </c>
      <c r="J14601">
        <v>3</v>
      </c>
    </row>
    <row r="14602" spans="1:10" x14ac:dyDescent="0.25">
      <c r="A14602" t="s">
        <v>264</v>
      </c>
      <c r="B14602">
        <v>4915</v>
      </c>
      <c r="J14602">
        <v>7</v>
      </c>
    </row>
    <row r="14603" spans="1:10" x14ac:dyDescent="0.25">
      <c r="A14603" t="s">
        <v>265</v>
      </c>
      <c r="B14603">
        <v>4915</v>
      </c>
      <c r="J14603">
        <v>21</v>
      </c>
    </row>
    <row r="14604" spans="1:10" x14ac:dyDescent="0.25">
      <c r="A14604" t="s">
        <v>266</v>
      </c>
      <c r="B14604">
        <v>4915</v>
      </c>
      <c r="J14604">
        <v>0</v>
      </c>
    </row>
    <row r="14605" spans="1:10" x14ac:dyDescent="0.25">
      <c r="A14605" t="s">
        <v>267</v>
      </c>
      <c r="B14605">
        <v>4915</v>
      </c>
      <c r="F14605">
        <v>30</v>
      </c>
      <c r="H14605">
        <v>30</v>
      </c>
      <c r="I14605">
        <v>26.9</v>
      </c>
      <c r="J14605">
        <v>34</v>
      </c>
    </row>
    <row r="14606" spans="1:10" x14ac:dyDescent="0.25">
      <c r="A14606" t="s">
        <v>268</v>
      </c>
      <c r="B14606">
        <v>4915</v>
      </c>
      <c r="F14606">
        <v>0</v>
      </c>
      <c r="H14606">
        <v>0</v>
      </c>
      <c r="I14606">
        <v>0</v>
      </c>
      <c r="J14606">
        <v>0</v>
      </c>
    </row>
    <row r="14607" spans="1:10" x14ac:dyDescent="0.25">
      <c r="A14607" t="s">
        <v>269</v>
      </c>
      <c r="B14607">
        <v>4915</v>
      </c>
      <c r="F14607">
        <v>0</v>
      </c>
      <c r="H14607">
        <v>0</v>
      </c>
      <c r="I14607">
        <v>0</v>
      </c>
      <c r="J14607">
        <v>0</v>
      </c>
    </row>
    <row r="14608" spans="1:10" x14ac:dyDescent="0.25">
      <c r="A14608" t="s">
        <v>270</v>
      </c>
      <c r="B14608">
        <v>4915</v>
      </c>
      <c r="F14608">
        <v>30</v>
      </c>
      <c r="H14608">
        <v>0</v>
      </c>
      <c r="I14608">
        <v>30</v>
      </c>
      <c r="J14608">
        <v>60</v>
      </c>
    </row>
    <row r="14609" spans="1:10" x14ac:dyDescent="0.25">
      <c r="A14609" t="s">
        <v>271</v>
      </c>
      <c r="B14609">
        <v>4915</v>
      </c>
      <c r="F14609">
        <v>0</v>
      </c>
      <c r="H14609">
        <v>30</v>
      </c>
      <c r="I14609">
        <v>60</v>
      </c>
      <c r="J14609">
        <v>0</v>
      </c>
    </row>
    <row r="14610" spans="1:10" x14ac:dyDescent="0.25">
      <c r="A14610" t="s">
        <v>272</v>
      </c>
      <c r="B14610">
        <v>4915</v>
      </c>
      <c r="F14610">
        <v>84</v>
      </c>
      <c r="H14610">
        <v>24.5</v>
      </c>
      <c r="I14610">
        <v>54.1</v>
      </c>
      <c r="J14610">
        <v>84</v>
      </c>
    </row>
    <row r="14611" spans="1:10" x14ac:dyDescent="0.25">
      <c r="A14611" t="s">
        <v>273</v>
      </c>
      <c r="B14611">
        <v>4915</v>
      </c>
      <c r="F14611">
        <v>84</v>
      </c>
      <c r="H14611">
        <v>24.5</v>
      </c>
      <c r="I14611">
        <v>54.1</v>
      </c>
      <c r="J14611">
        <v>63</v>
      </c>
    </row>
    <row r="14612" spans="1:10" x14ac:dyDescent="0.25">
      <c r="A14612" t="s">
        <v>274</v>
      </c>
      <c r="B14612">
        <v>4915</v>
      </c>
      <c r="F14612">
        <v>36</v>
      </c>
      <c r="H14612">
        <v>6</v>
      </c>
      <c r="I14612">
        <v>36</v>
      </c>
      <c r="J14612">
        <v>66</v>
      </c>
    </row>
    <row r="14613" spans="1:10" x14ac:dyDescent="0.25">
      <c r="A14613" t="s">
        <v>275</v>
      </c>
      <c r="B14613">
        <v>4915</v>
      </c>
      <c r="F14613">
        <v>0</v>
      </c>
      <c r="H14613">
        <v>30.5</v>
      </c>
      <c r="I14613">
        <v>60.1</v>
      </c>
      <c r="J14613">
        <v>0</v>
      </c>
    </row>
    <row r="14614" spans="1:10" x14ac:dyDescent="0.25">
      <c r="A14614" t="s">
        <v>276</v>
      </c>
      <c r="B14614">
        <v>4915</v>
      </c>
      <c r="F14614">
        <v>0</v>
      </c>
      <c r="H14614">
        <v>30.5</v>
      </c>
      <c r="I14614">
        <v>60.1</v>
      </c>
      <c r="J14614">
        <v>69</v>
      </c>
    </row>
    <row r="14615" spans="1:10" x14ac:dyDescent="0.25">
      <c r="A14615" t="s">
        <v>567</v>
      </c>
      <c r="B14615">
        <v>4915</v>
      </c>
      <c r="F14615">
        <v>54.3</v>
      </c>
      <c r="H14615">
        <v>5.2</v>
      </c>
      <c r="I14615">
        <v>9.9</v>
      </c>
      <c r="J14615">
        <v>38.5</v>
      </c>
    </row>
    <row r="14616" spans="1:10" x14ac:dyDescent="0.25">
      <c r="A14616" t="s">
        <v>254</v>
      </c>
      <c r="B14616">
        <v>4920</v>
      </c>
      <c r="C14616">
        <v>111</v>
      </c>
      <c r="D14616">
        <v>112</v>
      </c>
      <c r="E14616">
        <v>211</v>
      </c>
      <c r="G14616">
        <v>122</v>
      </c>
      <c r="H14616">
        <v>121</v>
      </c>
      <c r="I14616">
        <v>221</v>
      </c>
    </row>
    <row r="14617" spans="1:10" x14ac:dyDescent="0.25">
      <c r="A14617" t="s">
        <v>255</v>
      </c>
      <c r="B14617">
        <v>4920</v>
      </c>
      <c r="C14617">
        <v>8</v>
      </c>
      <c r="D14617">
        <v>10</v>
      </c>
      <c r="E14617">
        <v>8</v>
      </c>
      <c r="G14617">
        <v>7.8</v>
      </c>
      <c r="H14617">
        <v>10</v>
      </c>
      <c r="I14617">
        <v>8</v>
      </c>
    </row>
    <row r="14618" spans="1:10" x14ac:dyDescent="0.25">
      <c r="A14618" t="s">
        <v>256</v>
      </c>
      <c r="B14618">
        <v>4920</v>
      </c>
      <c r="C14618">
        <v>21.8</v>
      </c>
      <c r="D14618">
        <v>36.9</v>
      </c>
      <c r="E14618">
        <v>23.3</v>
      </c>
      <c r="G14618">
        <v>21.8</v>
      </c>
      <c r="H14618">
        <v>36.9</v>
      </c>
      <c r="I14618">
        <v>23.3</v>
      </c>
    </row>
    <row r="14619" spans="1:10" x14ac:dyDescent="0.25">
      <c r="A14619" t="s">
        <v>257</v>
      </c>
      <c r="B14619">
        <v>4920</v>
      </c>
      <c r="C14619">
        <v>2</v>
      </c>
      <c r="D14619">
        <v>2</v>
      </c>
      <c r="E14619">
        <v>2</v>
      </c>
      <c r="G14619">
        <v>2</v>
      </c>
      <c r="H14619">
        <v>2</v>
      </c>
      <c r="I14619">
        <v>2</v>
      </c>
    </row>
    <row r="14620" spans="1:10" x14ac:dyDescent="0.25">
      <c r="A14620" t="s">
        <v>258</v>
      </c>
      <c r="B14620">
        <v>4920</v>
      </c>
      <c r="C14620">
        <v>0</v>
      </c>
      <c r="D14620">
        <v>0</v>
      </c>
      <c r="E14620">
        <v>0</v>
      </c>
      <c r="G14620">
        <v>0</v>
      </c>
      <c r="H14620">
        <v>0</v>
      </c>
      <c r="I14620">
        <v>0</v>
      </c>
    </row>
    <row r="14621" spans="1:10" x14ac:dyDescent="0.25">
      <c r="A14621" t="s">
        <v>259</v>
      </c>
      <c r="B14621">
        <v>4920</v>
      </c>
      <c r="C14621">
        <v>0</v>
      </c>
      <c r="D14621">
        <v>0</v>
      </c>
      <c r="E14621">
        <v>0</v>
      </c>
      <c r="G14621">
        <v>0</v>
      </c>
      <c r="H14621">
        <v>0</v>
      </c>
      <c r="I14621">
        <v>0</v>
      </c>
    </row>
    <row r="14622" spans="1:10" x14ac:dyDescent="0.25">
      <c r="A14622" t="s">
        <v>260</v>
      </c>
      <c r="B14622">
        <v>4920</v>
      </c>
      <c r="C14622">
        <v>2</v>
      </c>
      <c r="D14622">
        <v>2</v>
      </c>
      <c r="E14622">
        <v>2</v>
      </c>
      <c r="G14622">
        <v>2</v>
      </c>
      <c r="H14622">
        <v>2</v>
      </c>
      <c r="I14622">
        <v>2</v>
      </c>
    </row>
    <row r="14623" spans="1:10" x14ac:dyDescent="0.25">
      <c r="A14623" t="s">
        <v>261</v>
      </c>
      <c r="B14623">
        <v>4920</v>
      </c>
      <c r="C14623">
        <v>3.6</v>
      </c>
      <c r="D14623">
        <v>3.6</v>
      </c>
      <c r="E14623">
        <v>3.9</v>
      </c>
      <c r="G14623">
        <v>3.6</v>
      </c>
      <c r="H14623">
        <v>3.6</v>
      </c>
      <c r="I14623">
        <v>3.9</v>
      </c>
    </row>
    <row r="14624" spans="1:10" x14ac:dyDescent="0.25">
      <c r="A14624" t="s">
        <v>262</v>
      </c>
      <c r="B14624">
        <v>4920</v>
      </c>
      <c r="C14624">
        <v>4.5999999999999996</v>
      </c>
      <c r="D14624">
        <v>4.5</v>
      </c>
      <c r="E14624">
        <v>2.8</v>
      </c>
      <c r="G14624">
        <v>4.5999999999999996</v>
      </c>
      <c r="H14624">
        <v>4.5</v>
      </c>
      <c r="I14624">
        <v>2.8</v>
      </c>
    </row>
    <row r="14625" spans="1:18" x14ac:dyDescent="0.25">
      <c r="A14625" t="s">
        <v>263</v>
      </c>
      <c r="B14625">
        <v>4920</v>
      </c>
      <c r="C14625">
        <v>3</v>
      </c>
      <c r="D14625">
        <v>3</v>
      </c>
      <c r="E14625">
        <v>3</v>
      </c>
      <c r="G14625">
        <v>3</v>
      </c>
      <c r="H14625">
        <v>3</v>
      </c>
      <c r="I14625">
        <v>3</v>
      </c>
    </row>
    <row r="14626" spans="1:18" x14ac:dyDescent="0.25">
      <c r="A14626" t="s">
        <v>264</v>
      </c>
      <c r="B14626">
        <v>4920</v>
      </c>
      <c r="D14626">
        <v>7</v>
      </c>
      <c r="H14626">
        <v>7</v>
      </c>
    </row>
    <row r="14627" spans="1:18" x14ac:dyDescent="0.25">
      <c r="A14627" t="s">
        <v>265</v>
      </c>
      <c r="B14627">
        <v>4920</v>
      </c>
      <c r="D14627">
        <v>9</v>
      </c>
      <c r="H14627">
        <v>9</v>
      </c>
    </row>
    <row r="14628" spans="1:18" x14ac:dyDescent="0.25">
      <c r="A14628" t="s">
        <v>266</v>
      </c>
      <c r="B14628">
        <v>4920</v>
      </c>
      <c r="D14628">
        <v>0</v>
      </c>
      <c r="H14628">
        <v>0</v>
      </c>
    </row>
    <row r="14629" spans="1:18" x14ac:dyDescent="0.25">
      <c r="A14629" t="s">
        <v>267</v>
      </c>
      <c r="B14629">
        <v>4920</v>
      </c>
      <c r="C14629">
        <v>16.2</v>
      </c>
      <c r="D14629">
        <v>25</v>
      </c>
      <c r="E14629">
        <v>16</v>
      </c>
      <c r="G14629">
        <v>16</v>
      </c>
      <c r="H14629">
        <v>25</v>
      </c>
      <c r="I14629">
        <v>16</v>
      </c>
    </row>
    <row r="14630" spans="1:18" x14ac:dyDescent="0.25">
      <c r="A14630" t="s">
        <v>268</v>
      </c>
      <c r="B14630">
        <v>4920</v>
      </c>
      <c r="C14630">
        <v>0</v>
      </c>
      <c r="D14630">
        <v>0</v>
      </c>
      <c r="E14630">
        <v>0</v>
      </c>
      <c r="G14630">
        <v>0</v>
      </c>
      <c r="H14630">
        <v>0</v>
      </c>
      <c r="I14630">
        <v>0</v>
      </c>
    </row>
    <row r="14631" spans="1:18" x14ac:dyDescent="0.25">
      <c r="A14631" t="s">
        <v>269</v>
      </c>
      <c r="B14631">
        <v>4920</v>
      </c>
      <c r="C14631">
        <v>0</v>
      </c>
      <c r="D14631">
        <v>0</v>
      </c>
      <c r="E14631">
        <v>0</v>
      </c>
      <c r="G14631">
        <v>0</v>
      </c>
      <c r="H14631">
        <v>0</v>
      </c>
      <c r="I14631">
        <v>0</v>
      </c>
    </row>
    <row r="14632" spans="1:18" x14ac:dyDescent="0.25">
      <c r="A14632" t="s">
        <v>270</v>
      </c>
      <c r="B14632">
        <v>4920</v>
      </c>
      <c r="C14632">
        <v>28</v>
      </c>
      <c r="D14632">
        <v>58</v>
      </c>
      <c r="E14632">
        <v>103</v>
      </c>
      <c r="G14632">
        <v>73</v>
      </c>
      <c r="H14632">
        <v>28</v>
      </c>
      <c r="I14632">
        <v>103</v>
      </c>
    </row>
    <row r="14633" spans="1:18" x14ac:dyDescent="0.25">
      <c r="A14633" t="s">
        <v>271</v>
      </c>
      <c r="B14633">
        <v>4920</v>
      </c>
      <c r="C14633">
        <v>58</v>
      </c>
      <c r="D14633">
        <v>103</v>
      </c>
      <c r="E14633">
        <v>28</v>
      </c>
      <c r="G14633">
        <v>103</v>
      </c>
      <c r="H14633">
        <v>73</v>
      </c>
      <c r="I14633">
        <v>28</v>
      </c>
    </row>
    <row r="14634" spans="1:18" x14ac:dyDescent="0.25">
      <c r="A14634" t="s">
        <v>272</v>
      </c>
      <c r="B14634">
        <v>4920</v>
      </c>
      <c r="C14634">
        <v>49.8</v>
      </c>
      <c r="D14634">
        <v>94.9</v>
      </c>
      <c r="E14634">
        <v>21.3</v>
      </c>
      <c r="G14634">
        <v>94.8</v>
      </c>
      <c r="H14634">
        <v>64.900000000000006</v>
      </c>
      <c r="I14634">
        <v>21.3</v>
      </c>
    </row>
    <row r="14635" spans="1:18" x14ac:dyDescent="0.25">
      <c r="A14635" t="s">
        <v>273</v>
      </c>
      <c r="B14635">
        <v>4920</v>
      </c>
      <c r="C14635">
        <v>49.8</v>
      </c>
      <c r="D14635">
        <v>85.9</v>
      </c>
      <c r="E14635">
        <v>21.3</v>
      </c>
      <c r="G14635">
        <v>94.8</v>
      </c>
      <c r="H14635">
        <v>55.9</v>
      </c>
      <c r="I14635">
        <v>21.3</v>
      </c>
    </row>
    <row r="14636" spans="1:18" x14ac:dyDescent="0.25">
      <c r="A14636" t="s">
        <v>274</v>
      </c>
      <c r="B14636">
        <v>4920</v>
      </c>
      <c r="C14636">
        <v>75</v>
      </c>
      <c r="D14636">
        <v>0</v>
      </c>
      <c r="E14636">
        <v>45</v>
      </c>
      <c r="G14636">
        <v>15</v>
      </c>
      <c r="H14636">
        <v>75</v>
      </c>
      <c r="I14636">
        <v>45</v>
      </c>
    </row>
    <row r="14637" spans="1:18" x14ac:dyDescent="0.25">
      <c r="A14637" t="s">
        <v>275</v>
      </c>
      <c r="B14637">
        <v>4920</v>
      </c>
      <c r="C14637">
        <v>96.8</v>
      </c>
      <c r="D14637">
        <v>36.9</v>
      </c>
      <c r="E14637">
        <v>68.3</v>
      </c>
      <c r="G14637">
        <v>36.799999999999997</v>
      </c>
      <c r="H14637">
        <v>6.9</v>
      </c>
      <c r="I14637">
        <v>68.3</v>
      </c>
    </row>
    <row r="14638" spans="1:18" x14ac:dyDescent="0.25">
      <c r="A14638" t="s">
        <v>276</v>
      </c>
      <c r="B14638">
        <v>4920</v>
      </c>
      <c r="C14638">
        <v>96.8</v>
      </c>
      <c r="D14638">
        <v>27.9</v>
      </c>
      <c r="E14638">
        <v>68.3</v>
      </c>
      <c r="G14638">
        <v>36.799999999999997</v>
      </c>
      <c r="H14638">
        <v>102.9</v>
      </c>
      <c r="I14638">
        <v>68.3</v>
      </c>
    </row>
    <row r="14639" spans="1:18" x14ac:dyDescent="0.25">
      <c r="A14639" t="s">
        <v>567</v>
      </c>
      <c r="B14639">
        <v>4920</v>
      </c>
      <c r="C14639">
        <v>21.8</v>
      </c>
      <c r="D14639">
        <v>36.9</v>
      </c>
      <c r="E14639">
        <v>23.3</v>
      </c>
      <c r="G14639">
        <v>21.8</v>
      </c>
      <c r="H14639">
        <v>36.9</v>
      </c>
      <c r="I14639">
        <v>23.3</v>
      </c>
    </row>
    <row r="14640" spans="1:18" x14ac:dyDescent="0.25">
      <c r="A14640" t="s">
        <v>254</v>
      </c>
      <c r="B14640">
        <v>4924</v>
      </c>
      <c r="C14640">
        <v>111</v>
      </c>
      <c r="D14640">
        <v>112</v>
      </c>
      <c r="E14640">
        <v>211</v>
      </c>
      <c r="F14640">
        <v>212</v>
      </c>
      <c r="G14640">
        <v>121</v>
      </c>
      <c r="H14640">
        <v>122</v>
      </c>
      <c r="I14640">
        <v>221</v>
      </c>
      <c r="J14640">
        <v>222</v>
      </c>
      <c r="K14640">
        <v>311</v>
      </c>
      <c r="L14640">
        <v>312</v>
      </c>
      <c r="M14640">
        <v>411</v>
      </c>
      <c r="N14640">
        <v>412</v>
      </c>
      <c r="O14640">
        <v>321</v>
      </c>
      <c r="P14640">
        <v>322</v>
      </c>
      <c r="Q14640">
        <v>421</v>
      </c>
      <c r="R14640">
        <v>422</v>
      </c>
    </row>
    <row r="14641" spans="1:10" x14ac:dyDescent="0.25">
      <c r="A14641" t="s">
        <v>255</v>
      </c>
      <c r="B14641">
        <v>4924</v>
      </c>
      <c r="C14641">
        <v>5</v>
      </c>
      <c r="D14641">
        <v>20</v>
      </c>
      <c r="E14641">
        <v>5</v>
      </c>
      <c r="F14641">
        <v>20</v>
      </c>
      <c r="G14641">
        <v>5</v>
      </c>
      <c r="H14641">
        <v>20</v>
      </c>
      <c r="I14641">
        <v>5</v>
      </c>
      <c r="J14641">
        <v>20</v>
      </c>
    </row>
    <row r="14642" spans="1:10" x14ac:dyDescent="0.25">
      <c r="A14642" t="s">
        <v>256</v>
      </c>
      <c r="B14642">
        <v>4924</v>
      </c>
      <c r="C14642">
        <v>12</v>
      </c>
      <c r="D14642">
        <v>59.2</v>
      </c>
      <c r="E14642">
        <v>8</v>
      </c>
      <c r="F14642">
        <v>31.6</v>
      </c>
      <c r="G14642">
        <v>19</v>
      </c>
      <c r="H14642">
        <v>52.2</v>
      </c>
      <c r="I14642">
        <v>11</v>
      </c>
      <c r="J14642">
        <v>28.6</v>
      </c>
    </row>
    <row r="14643" spans="1:10" x14ac:dyDescent="0.25">
      <c r="A14643" t="s">
        <v>257</v>
      </c>
      <c r="B14643">
        <v>4924</v>
      </c>
      <c r="C14643">
        <v>2</v>
      </c>
      <c r="D14643">
        <v>2</v>
      </c>
      <c r="E14643">
        <v>2</v>
      </c>
      <c r="F14643">
        <v>2</v>
      </c>
      <c r="G14643">
        <v>2</v>
      </c>
      <c r="H14643">
        <v>2</v>
      </c>
      <c r="I14643">
        <v>2</v>
      </c>
      <c r="J14643">
        <v>2</v>
      </c>
    </row>
    <row r="14644" spans="1:10" x14ac:dyDescent="0.25">
      <c r="A14644" t="s">
        <v>258</v>
      </c>
      <c r="B14644">
        <v>4924</v>
      </c>
      <c r="C14644">
        <v>0</v>
      </c>
      <c r="D14644">
        <v>0</v>
      </c>
      <c r="E14644">
        <v>0</v>
      </c>
      <c r="F14644">
        <v>0</v>
      </c>
      <c r="G14644">
        <v>0</v>
      </c>
      <c r="H14644">
        <v>0</v>
      </c>
      <c r="I14644">
        <v>0</v>
      </c>
      <c r="J14644">
        <v>0</v>
      </c>
    </row>
    <row r="14645" spans="1:10" x14ac:dyDescent="0.25">
      <c r="A14645" t="s">
        <v>259</v>
      </c>
      <c r="B14645">
        <v>4924</v>
      </c>
      <c r="C14645">
        <v>0</v>
      </c>
      <c r="D14645">
        <v>0</v>
      </c>
      <c r="E14645">
        <v>0</v>
      </c>
      <c r="F14645">
        <v>0</v>
      </c>
      <c r="G14645">
        <v>0</v>
      </c>
      <c r="H14645">
        <v>0</v>
      </c>
      <c r="I14645">
        <v>0</v>
      </c>
      <c r="J14645">
        <v>0</v>
      </c>
    </row>
    <row r="14646" spans="1:10" x14ac:dyDescent="0.25">
      <c r="A14646" t="s">
        <v>260</v>
      </c>
      <c r="B14646">
        <v>4924</v>
      </c>
      <c r="C14646">
        <v>2</v>
      </c>
      <c r="D14646">
        <v>2</v>
      </c>
      <c r="E14646">
        <v>2</v>
      </c>
      <c r="F14646">
        <v>2</v>
      </c>
      <c r="G14646">
        <v>2</v>
      </c>
      <c r="H14646">
        <v>2</v>
      </c>
      <c r="I14646">
        <v>2</v>
      </c>
      <c r="J14646">
        <v>2</v>
      </c>
    </row>
    <row r="14647" spans="1:10" x14ac:dyDescent="0.25">
      <c r="A14647" t="s">
        <v>261</v>
      </c>
      <c r="B14647">
        <v>4924</v>
      </c>
      <c r="C14647">
        <v>3</v>
      </c>
      <c r="D14647">
        <v>4.3</v>
      </c>
      <c r="E14647">
        <v>3</v>
      </c>
      <c r="F14647">
        <v>4.7</v>
      </c>
      <c r="G14647">
        <v>3</v>
      </c>
      <c r="H14647">
        <v>4.3</v>
      </c>
      <c r="I14647">
        <v>3</v>
      </c>
      <c r="J14647">
        <v>4.7</v>
      </c>
    </row>
    <row r="14648" spans="1:10" x14ac:dyDescent="0.25">
      <c r="A14648" t="s">
        <v>262</v>
      </c>
      <c r="B14648">
        <v>4924</v>
      </c>
      <c r="C14648">
        <v>3</v>
      </c>
      <c r="D14648">
        <v>1.5</v>
      </c>
      <c r="E14648">
        <v>3</v>
      </c>
      <c r="F14648">
        <v>1.7</v>
      </c>
      <c r="G14648">
        <v>3</v>
      </c>
      <c r="H14648">
        <v>1.5</v>
      </c>
      <c r="I14648">
        <v>3</v>
      </c>
      <c r="J14648">
        <v>1.7</v>
      </c>
    </row>
    <row r="14649" spans="1:10" x14ac:dyDescent="0.25">
      <c r="A14649" t="s">
        <v>263</v>
      </c>
      <c r="B14649">
        <v>4924</v>
      </c>
      <c r="C14649">
        <v>0</v>
      </c>
      <c r="D14649">
        <v>1</v>
      </c>
      <c r="E14649">
        <v>0</v>
      </c>
      <c r="F14649">
        <v>0</v>
      </c>
      <c r="G14649">
        <v>0</v>
      </c>
      <c r="H14649">
        <v>1</v>
      </c>
      <c r="I14649">
        <v>0</v>
      </c>
      <c r="J14649">
        <v>0</v>
      </c>
    </row>
    <row r="14650" spans="1:10" x14ac:dyDescent="0.25">
      <c r="A14650" t="s">
        <v>264</v>
      </c>
      <c r="B14650">
        <v>4924</v>
      </c>
      <c r="D14650">
        <v>7</v>
      </c>
      <c r="F14650">
        <v>7</v>
      </c>
      <c r="H14650">
        <v>7</v>
      </c>
      <c r="J14650">
        <v>7</v>
      </c>
    </row>
    <row r="14651" spans="1:10" x14ac:dyDescent="0.25">
      <c r="A14651" t="s">
        <v>265</v>
      </c>
      <c r="B14651">
        <v>4924</v>
      </c>
      <c r="D14651">
        <v>19</v>
      </c>
      <c r="F14651">
        <v>24</v>
      </c>
      <c r="H14651">
        <v>19</v>
      </c>
      <c r="J14651">
        <v>21</v>
      </c>
    </row>
    <row r="14652" spans="1:10" x14ac:dyDescent="0.25">
      <c r="A14652" t="s">
        <v>266</v>
      </c>
      <c r="B14652">
        <v>4924</v>
      </c>
      <c r="D14652">
        <v>0</v>
      </c>
      <c r="F14652">
        <v>0</v>
      </c>
      <c r="H14652">
        <v>0</v>
      </c>
      <c r="J14652">
        <v>0</v>
      </c>
    </row>
    <row r="14653" spans="1:10" x14ac:dyDescent="0.25">
      <c r="A14653" t="s">
        <v>267</v>
      </c>
      <c r="B14653">
        <v>4924</v>
      </c>
      <c r="C14653">
        <v>11</v>
      </c>
      <c r="D14653">
        <v>31.8</v>
      </c>
      <c r="E14653">
        <v>11</v>
      </c>
      <c r="F14653">
        <v>37.4</v>
      </c>
      <c r="G14653">
        <v>11</v>
      </c>
      <c r="H14653">
        <v>31.8</v>
      </c>
      <c r="I14653">
        <v>11</v>
      </c>
      <c r="J14653">
        <v>34.4</v>
      </c>
    </row>
    <row r="14654" spans="1:10" x14ac:dyDescent="0.25">
      <c r="A14654" t="s">
        <v>268</v>
      </c>
      <c r="B14654">
        <v>4924</v>
      </c>
      <c r="C14654">
        <v>0</v>
      </c>
      <c r="D14654">
        <v>1</v>
      </c>
      <c r="E14654">
        <v>0</v>
      </c>
      <c r="F14654">
        <v>1</v>
      </c>
      <c r="G14654">
        <v>0</v>
      </c>
      <c r="H14654">
        <v>1</v>
      </c>
      <c r="I14654">
        <v>0</v>
      </c>
      <c r="J14654">
        <v>1</v>
      </c>
    </row>
    <row r="14655" spans="1:10" x14ac:dyDescent="0.25">
      <c r="A14655" t="s">
        <v>269</v>
      </c>
      <c r="B14655">
        <v>4924</v>
      </c>
      <c r="C14655">
        <v>0</v>
      </c>
      <c r="D14655">
        <v>0</v>
      </c>
      <c r="E14655">
        <v>0</v>
      </c>
      <c r="F14655">
        <v>0</v>
      </c>
      <c r="G14655">
        <v>0</v>
      </c>
      <c r="H14655">
        <v>0</v>
      </c>
      <c r="I14655">
        <v>0</v>
      </c>
      <c r="J14655">
        <v>0</v>
      </c>
    </row>
    <row r="14656" spans="1:10" x14ac:dyDescent="0.25">
      <c r="A14656" t="s">
        <v>270</v>
      </c>
      <c r="B14656">
        <v>4924</v>
      </c>
      <c r="C14656">
        <v>2.8</v>
      </c>
      <c r="D14656">
        <v>20.8</v>
      </c>
      <c r="E14656">
        <v>85.8</v>
      </c>
      <c r="F14656">
        <v>99.8</v>
      </c>
      <c r="G14656">
        <v>2.8</v>
      </c>
      <c r="H14656">
        <v>27.8</v>
      </c>
      <c r="I14656">
        <v>85.8</v>
      </c>
      <c r="J14656">
        <v>102.8</v>
      </c>
    </row>
    <row r="14657" spans="1:18" x14ac:dyDescent="0.25">
      <c r="A14657" t="s">
        <v>271</v>
      </c>
      <c r="B14657">
        <v>4924</v>
      </c>
      <c r="C14657">
        <v>20.8</v>
      </c>
      <c r="D14657">
        <v>85.8</v>
      </c>
      <c r="E14657">
        <v>99.8</v>
      </c>
      <c r="F14657">
        <v>2.8</v>
      </c>
      <c r="G14657">
        <v>27.8</v>
      </c>
      <c r="H14657">
        <v>85.8</v>
      </c>
      <c r="I14657">
        <v>102.8</v>
      </c>
      <c r="J14657">
        <v>2.8</v>
      </c>
    </row>
    <row r="14658" spans="1:18" x14ac:dyDescent="0.25">
      <c r="A14658" t="s">
        <v>272</v>
      </c>
      <c r="B14658">
        <v>4924</v>
      </c>
      <c r="C14658">
        <v>14.8</v>
      </c>
      <c r="D14658">
        <v>80</v>
      </c>
      <c r="E14658">
        <v>93.8</v>
      </c>
      <c r="F14658">
        <v>131.4</v>
      </c>
      <c r="G14658">
        <v>21.8</v>
      </c>
      <c r="H14658">
        <v>80</v>
      </c>
      <c r="I14658">
        <v>96.8</v>
      </c>
      <c r="J14658">
        <v>131.4</v>
      </c>
    </row>
    <row r="14659" spans="1:18" x14ac:dyDescent="0.25">
      <c r="A14659" t="s">
        <v>273</v>
      </c>
      <c r="B14659">
        <v>4924</v>
      </c>
      <c r="C14659">
        <v>14.8</v>
      </c>
      <c r="D14659">
        <v>61</v>
      </c>
      <c r="E14659">
        <v>93.8</v>
      </c>
      <c r="F14659">
        <v>131.4</v>
      </c>
      <c r="G14659">
        <v>21.8</v>
      </c>
      <c r="H14659">
        <v>61</v>
      </c>
      <c r="I14659">
        <v>96.8</v>
      </c>
      <c r="J14659">
        <v>131.4</v>
      </c>
    </row>
    <row r="14660" spans="1:18" x14ac:dyDescent="0.25">
      <c r="A14660" t="s">
        <v>274</v>
      </c>
      <c r="B14660">
        <v>4924</v>
      </c>
      <c r="C14660">
        <v>57.8</v>
      </c>
      <c r="D14660">
        <v>75.8</v>
      </c>
      <c r="E14660">
        <v>5.8</v>
      </c>
      <c r="F14660">
        <v>19.8</v>
      </c>
      <c r="G14660">
        <v>57.8</v>
      </c>
      <c r="H14660">
        <v>82.8</v>
      </c>
      <c r="I14660">
        <v>5.8</v>
      </c>
      <c r="J14660">
        <v>22.8</v>
      </c>
    </row>
    <row r="14661" spans="1:18" x14ac:dyDescent="0.25">
      <c r="A14661" t="s">
        <v>275</v>
      </c>
      <c r="B14661">
        <v>4924</v>
      </c>
      <c r="C14661">
        <v>69.8</v>
      </c>
      <c r="D14661">
        <v>0</v>
      </c>
      <c r="E14661">
        <v>13.8</v>
      </c>
      <c r="F14661">
        <v>51.4</v>
      </c>
      <c r="G14661">
        <v>76.8</v>
      </c>
      <c r="H14661">
        <v>0</v>
      </c>
      <c r="I14661">
        <v>16.8</v>
      </c>
      <c r="J14661">
        <v>51.4</v>
      </c>
    </row>
    <row r="14662" spans="1:18" x14ac:dyDescent="0.25">
      <c r="A14662" t="s">
        <v>276</v>
      </c>
      <c r="B14662">
        <v>4924</v>
      </c>
      <c r="C14662">
        <v>69.8</v>
      </c>
      <c r="D14662">
        <v>116</v>
      </c>
      <c r="E14662">
        <v>13.8</v>
      </c>
      <c r="F14662">
        <v>51.4</v>
      </c>
      <c r="G14662">
        <v>76.8</v>
      </c>
      <c r="H14662">
        <v>116</v>
      </c>
      <c r="I14662">
        <v>16.8</v>
      </c>
      <c r="J14662">
        <v>51.4</v>
      </c>
    </row>
    <row r="14663" spans="1:18" x14ac:dyDescent="0.25">
      <c r="A14663" t="s">
        <v>567</v>
      </c>
      <c r="B14663">
        <v>4924</v>
      </c>
      <c r="C14663">
        <v>10.8</v>
      </c>
      <c r="D14663">
        <v>70.3</v>
      </c>
      <c r="E14663">
        <v>8</v>
      </c>
      <c r="F14663">
        <v>21.7</v>
      </c>
      <c r="G14663">
        <v>7.1</v>
      </c>
      <c r="H14663">
        <v>74</v>
      </c>
      <c r="I14663">
        <v>6.3</v>
      </c>
      <c r="J14663">
        <v>23.4</v>
      </c>
    </row>
    <row r="14664" spans="1:18" x14ac:dyDescent="0.25">
      <c r="A14664" t="s">
        <v>254</v>
      </c>
      <c r="B14664">
        <v>4936</v>
      </c>
      <c r="C14664">
        <v>111</v>
      </c>
      <c r="D14664">
        <v>112</v>
      </c>
      <c r="E14664">
        <v>211</v>
      </c>
      <c r="F14664">
        <v>212</v>
      </c>
      <c r="G14664">
        <v>113</v>
      </c>
      <c r="H14664">
        <v>114</v>
      </c>
      <c r="I14664">
        <v>221</v>
      </c>
      <c r="J14664">
        <v>222</v>
      </c>
      <c r="K14664">
        <v>311</v>
      </c>
      <c r="L14664">
        <v>312</v>
      </c>
      <c r="M14664">
        <v>411</v>
      </c>
      <c r="N14664">
        <v>412</v>
      </c>
      <c r="O14664">
        <v>321</v>
      </c>
      <c r="P14664">
        <v>322</v>
      </c>
      <c r="Q14664">
        <v>421</v>
      </c>
      <c r="R14664">
        <v>422</v>
      </c>
    </row>
    <row r="14665" spans="1:18" x14ac:dyDescent="0.25">
      <c r="A14665" t="s">
        <v>255</v>
      </c>
      <c r="B14665">
        <v>4936</v>
      </c>
      <c r="D14665">
        <v>5</v>
      </c>
      <c r="E14665">
        <v>5</v>
      </c>
      <c r="F14665">
        <v>20</v>
      </c>
      <c r="J14665">
        <v>20</v>
      </c>
    </row>
    <row r="14666" spans="1:18" x14ac:dyDescent="0.25">
      <c r="A14666" t="s">
        <v>256</v>
      </c>
      <c r="B14666">
        <v>4936</v>
      </c>
      <c r="D14666">
        <v>23</v>
      </c>
      <c r="E14666">
        <v>18</v>
      </c>
      <c r="F14666">
        <v>31</v>
      </c>
      <c r="J14666">
        <v>55</v>
      </c>
    </row>
    <row r="14667" spans="1:18" x14ac:dyDescent="0.25">
      <c r="A14667" t="s">
        <v>257</v>
      </c>
      <c r="B14667">
        <v>4936</v>
      </c>
      <c r="D14667">
        <v>2</v>
      </c>
      <c r="E14667">
        <v>2</v>
      </c>
      <c r="F14667">
        <v>2</v>
      </c>
      <c r="J14667">
        <v>2</v>
      </c>
    </row>
    <row r="14668" spans="1:18" x14ac:dyDescent="0.25">
      <c r="A14668" t="s">
        <v>258</v>
      </c>
      <c r="B14668">
        <v>4936</v>
      </c>
      <c r="D14668">
        <v>0</v>
      </c>
      <c r="E14668">
        <v>0</v>
      </c>
      <c r="F14668">
        <v>0</v>
      </c>
      <c r="J14668">
        <v>0</v>
      </c>
    </row>
    <row r="14669" spans="1:18" x14ac:dyDescent="0.25">
      <c r="A14669" t="s">
        <v>259</v>
      </c>
      <c r="B14669">
        <v>4936</v>
      </c>
      <c r="D14669">
        <v>0</v>
      </c>
      <c r="E14669">
        <v>0</v>
      </c>
      <c r="F14669">
        <v>0</v>
      </c>
      <c r="J14669">
        <v>0</v>
      </c>
    </row>
    <row r="14670" spans="1:18" x14ac:dyDescent="0.25">
      <c r="A14670" t="s">
        <v>260</v>
      </c>
      <c r="B14670">
        <v>4936</v>
      </c>
      <c r="D14670">
        <v>2</v>
      </c>
      <c r="E14670">
        <v>2</v>
      </c>
      <c r="F14670">
        <v>2</v>
      </c>
      <c r="J14670">
        <v>2</v>
      </c>
    </row>
    <row r="14671" spans="1:18" x14ac:dyDescent="0.25">
      <c r="A14671" t="s">
        <v>261</v>
      </c>
      <c r="B14671">
        <v>4936</v>
      </c>
      <c r="D14671">
        <v>3</v>
      </c>
      <c r="E14671">
        <v>3</v>
      </c>
      <c r="F14671">
        <v>5</v>
      </c>
      <c r="J14671">
        <v>5</v>
      </c>
    </row>
    <row r="14672" spans="1:18" x14ac:dyDescent="0.25">
      <c r="A14672" t="s">
        <v>262</v>
      </c>
      <c r="B14672">
        <v>4936</v>
      </c>
      <c r="D14672">
        <v>2.5</v>
      </c>
      <c r="E14672">
        <v>3</v>
      </c>
      <c r="F14672">
        <v>1.5</v>
      </c>
      <c r="J14672">
        <v>1.5</v>
      </c>
    </row>
    <row r="14673" spans="1:18" x14ac:dyDescent="0.25">
      <c r="A14673" t="s">
        <v>263</v>
      </c>
      <c r="B14673">
        <v>4936</v>
      </c>
      <c r="D14673">
        <v>3</v>
      </c>
      <c r="E14673">
        <v>0</v>
      </c>
      <c r="F14673">
        <v>3</v>
      </c>
      <c r="J14673">
        <v>3</v>
      </c>
    </row>
    <row r="14674" spans="1:18" x14ac:dyDescent="0.25">
      <c r="A14674" t="s">
        <v>264</v>
      </c>
      <c r="B14674">
        <v>4936</v>
      </c>
      <c r="F14674">
        <v>7</v>
      </c>
    </row>
    <row r="14675" spans="1:18" x14ac:dyDescent="0.25">
      <c r="A14675" t="s">
        <v>265</v>
      </c>
      <c r="B14675">
        <v>4936</v>
      </c>
      <c r="F14675">
        <v>14</v>
      </c>
    </row>
    <row r="14676" spans="1:18" x14ac:dyDescent="0.25">
      <c r="A14676" t="s">
        <v>266</v>
      </c>
      <c r="B14676">
        <v>4936</v>
      </c>
      <c r="F14676">
        <v>0</v>
      </c>
    </row>
    <row r="14677" spans="1:18" x14ac:dyDescent="0.25">
      <c r="A14677" t="s">
        <v>267</v>
      </c>
      <c r="B14677">
        <v>4936</v>
      </c>
      <c r="D14677">
        <v>20</v>
      </c>
      <c r="E14677">
        <v>14</v>
      </c>
      <c r="F14677">
        <v>27.5</v>
      </c>
      <c r="J14677">
        <v>26.5</v>
      </c>
    </row>
    <row r="14678" spans="1:18" x14ac:dyDescent="0.25">
      <c r="A14678" t="s">
        <v>268</v>
      </c>
      <c r="B14678">
        <v>4936</v>
      </c>
      <c r="D14678">
        <v>1</v>
      </c>
      <c r="E14678">
        <v>0</v>
      </c>
      <c r="F14678">
        <v>1</v>
      </c>
      <c r="J14678">
        <v>1</v>
      </c>
    </row>
    <row r="14679" spans="1:18" x14ac:dyDescent="0.25">
      <c r="A14679" t="s">
        <v>269</v>
      </c>
      <c r="B14679">
        <v>4936</v>
      </c>
      <c r="D14679">
        <v>1</v>
      </c>
      <c r="E14679">
        <v>1</v>
      </c>
      <c r="F14679">
        <v>1</v>
      </c>
      <c r="J14679">
        <v>1</v>
      </c>
    </row>
    <row r="14680" spans="1:18" x14ac:dyDescent="0.25">
      <c r="A14680" t="s">
        <v>270</v>
      </c>
      <c r="B14680">
        <v>4936</v>
      </c>
      <c r="D14680">
        <v>0</v>
      </c>
      <c r="E14680">
        <v>28.5</v>
      </c>
      <c r="F14680">
        <v>52.5</v>
      </c>
      <c r="J14680">
        <v>28.5</v>
      </c>
    </row>
    <row r="14681" spans="1:18" x14ac:dyDescent="0.25">
      <c r="A14681" t="s">
        <v>271</v>
      </c>
      <c r="B14681">
        <v>4936</v>
      </c>
      <c r="D14681">
        <v>28.5</v>
      </c>
      <c r="E14681">
        <v>52.5</v>
      </c>
      <c r="F14681">
        <v>0</v>
      </c>
      <c r="J14681">
        <v>0</v>
      </c>
    </row>
    <row r="14682" spans="1:18" x14ac:dyDescent="0.25">
      <c r="A14682" t="s">
        <v>272</v>
      </c>
      <c r="B14682">
        <v>4936</v>
      </c>
      <c r="D14682">
        <v>23</v>
      </c>
      <c r="E14682">
        <v>46.5</v>
      </c>
      <c r="F14682">
        <v>83.5</v>
      </c>
      <c r="J14682">
        <v>83.5</v>
      </c>
    </row>
    <row r="14683" spans="1:18" x14ac:dyDescent="0.25">
      <c r="A14683" t="s">
        <v>273</v>
      </c>
      <c r="B14683">
        <v>4936</v>
      </c>
      <c r="D14683">
        <v>23</v>
      </c>
      <c r="E14683">
        <v>46.5</v>
      </c>
      <c r="F14683">
        <v>69.5</v>
      </c>
      <c r="J14683">
        <v>83.5</v>
      </c>
    </row>
    <row r="14684" spans="1:18" x14ac:dyDescent="0.25">
      <c r="A14684" t="s">
        <v>274</v>
      </c>
      <c r="B14684">
        <v>4936</v>
      </c>
      <c r="D14684">
        <v>67</v>
      </c>
      <c r="E14684">
        <v>5.5</v>
      </c>
      <c r="F14684">
        <v>29.5</v>
      </c>
      <c r="J14684">
        <v>5.5</v>
      </c>
    </row>
    <row r="14685" spans="1:18" x14ac:dyDescent="0.25">
      <c r="A14685" t="s">
        <v>275</v>
      </c>
      <c r="B14685">
        <v>4936</v>
      </c>
      <c r="D14685">
        <v>0</v>
      </c>
      <c r="E14685">
        <v>23.5</v>
      </c>
      <c r="F14685">
        <v>60.5</v>
      </c>
      <c r="J14685">
        <v>60.5</v>
      </c>
    </row>
    <row r="14686" spans="1:18" x14ac:dyDescent="0.25">
      <c r="A14686" t="s">
        <v>276</v>
      </c>
      <c r="B14686">
        <v>4936</v>
      </c>
      <c r="D14686">
        <v>0</v>
      </c>
      <c r="E14686">
        <v>23.5</v>
      </c>
      <c r="F14686">
        <v>46.5</v>
      </c>
      <c r="J14686">
        <v>60.5</v>
      </c>
    </row>
    <row r="14687" spans="1:18" x14ac:dyDescent="0.25">
      <c r="A14687" t="s">
        <v>567</v>
      </c>
      <c r="B14687">
        <v>4936</v>
      </c>
      <c r="D14687">
        <v>23</v>
      </c>
      <c r="E14687">
        <v>0</v>
      </c>
      <c r="F14687">
        <v>55</v>
      </c>
      <c r="J14687">
        <v>55</v>
      </c>
    </row>
    <row r="14688" spans="1:18" x14ac:dyDescent="0.25">
      <c r="A14688" t="s">
        <v>254</v>
      </c>
      <c r="B14688">
        <v>5000</v>
      </c>
      <c r="C14688">
        <v>111</v>
      </c>
      <c r="D14688">
        <v>112</v>
      </c>
      <c r="E14688">
        <v>211</v>
      </c>
      <c r="F14688">
        <v>212</v>
      </c>
      <c r="G14688">
        <v>113</v>
      </c>
      <c r="H14688">
        <v>114</v>
      </c>
      <c r="I14688">
        <v>221</v>
      </c>
      <c r="J14688">
        <v>222</v>
      </c>
      <c r="K14688">
        <v>311</v>
      </c>
      <c r="L14688">
        <v>312</v>
      </c>
      <c r="M14688">
        <v>411</v>
      </c>
      <c r="N14688">
        <v>412</v>
      </c>
      <c r="O14688">
        <v>321</v>
      </c>
      <c r="P14688">
        <v>322</v>
      </c>
      <c r="Q14688">
        <v>421</v>
      </c>
      <c r="R14688">
        <v>422</v>
      </c>
    </row>
    <row r="14689" spans="1:10" x14ac:dyDescent="0.25">
      <c r="A14689" t="s">
        <v>255</v>
      </c>
      <c r="B14689">
        <v>5000</v>
      </c>
      <c r="D14689">
        <v>1</v>
      </c>
      <c r="F14689">
        <v>20</v>
      </c>
      <c r="H14689">
        <v>5</v>
      </c>
      <c r="I14689">
        <v>4</v>
      </c>
      <c r="J14689">
        <v>20</v>
      </c>
    </row>
    <row r="14690" spans="1:10" x14ac:dyDescent="0.25">
      <c r="A14690" t="s">
        <v>256</v>
      </c>
      <c r="B14690">
        <v>5000</v>
      </c>
      <c r="D14690">
        <v>7</v>
      </c>
      <c r="F14690">
        <v>34</v>
      </c>
      <c r="H14690">
        <v>34.200000000000003</v>
      </c>
      <c r="I14690">
        <v>14</v>
      </c>
      <c r="J14690">
        <v>14</v>
      </c>
    </row>
    <row r="14691" spans="1:10" x14ac:dyDescent="0.25">
      <c r="A14691" t="s">
        <v>257</v>
      </c>
      <c r="B14691">
        <v>5000</v>
      </c>
      <c r="D14691">
        <v>2</v>
      </c>
      <c r="F14691">
        <v>2</v>
      </c>
      <c r="H14691">
        <v>2</v>
      </c>
      <c r="I14691">
        <v>2</v>
      </c>
      <c r="J14691">
        <v>2</v>
      </c>
    </row>
    <row r="14692" spans="1:10" x14ac:dyDescent="0.25">
      <c r="A14692" t="s">
        <v>258</v>
      </c>
      <c r="B14692">
        <v>5000</v>
      </c>
      <c r="D14692">
        <v>0</v>
      </c>
      <c r="F14692">
        <v>0</v>
      </c>
      <c r="H14692">
        <v>0</v>
      </c>
      <c r="I14692">
        <v>0</v>
      </c>
      <c r="J14692">
        <v>0</v>
      </c>
    </row>
    <row r="14693" spans="1:10" x14ac:dyDescent="0.25">
      <c r="A14693" t="s">
        <v>259</v>
      </c>
      <c r="B14693">
        <v>5000</v>
      </c>
      <c r="D14693">
        <v>0</v>
      </c>
      <c r="F14693">
        <v>0</v>
      </c>
      <c r="H14693">
        <v>0</v>
      </c>
      <c r="I14693">
        <v>0</v>
      </c>
      <c r="J14693">
        <v>0</v>
      </c>
    </row>
    <row r="14694" spans="1:10" x14ac:dyDescent="0.25">
      <c r="A14694" t="s">
        <v>260</v>
      </c>
      <c r="B14694">
        <v>5000</v>
      </c>
      <c r="D14694">
        <v>2</v>
      </c>
      <c r="F14694">
        <v>2</v>
      </c>
      <c r="H14694">
        <v>2</v>
      </c>
      <c r="I14694">
        <v>2</v>
      </c>
      <c r="J14694">
        <v>2</v>
      </c>
    </row>
    <row r="14695" spans="1:10" x14ac:dyDescent="0.25">
      <c r="A14695" t="s">
        <v>261</v>
      </c>
      <c r="B14695">
        <v>5000</v>
      </c>
      <c r="D14695">
        <v>3</v>
      </c>
      <c r="F14695">
        <v>4</v>
      </c>
      <c r="H14695">
        <v>3</v>
      </c>
      <c r="I14695">
        <v>3</v>
      </c>
      <c r="J14695">
        <v>4</v>
      </c>
    </row>
    <row r="14696" spans="1:10" x14ac:dyDescent="0.25">
      <c r="A14696" t="s">
        <v>262</v>
      </c>
      <c r="B14696">
        <v>5000</v>
      </c>
      <c r="D14696">
        <v>0</v>
      </c>
      <c r="F14696">
        <v>2</v>
      </c>
      <c r="H14696">
        <v>2.8</v>
      </c>
      <c r="I14696">
        <v>3</v>
      </c>
      <c r="J14696">
        <v>2</v>
      </c>
    </row>
    <row r="14697" spans="1:10" x14ac:dyDescent="0.25">
      <c r="A14697" t="s">
        <v>263</v>
      </c>
      <c r="B14697">
        <v>5000</v>
      </c>
      <c r="D14697">
        <v>0</v>
      </c>
      <c r="F14697">
        <v>3</v>
      </c>
      <c r="H14697">
        <v>0</v>
      </c>
      <c r="I14697">
        <v>0</v>
      </c>
      <c r="J14697">
        <v>3</v>
      </c>
    </row>
    <row r="14698" spans="1:10" x14ac:dyDescent="0.25">
      <c r="A14698" t="s">
        <v>264</v>
      </c>
      <c r="B14698">
        <v>5000</v>
      </c>
      <c r="D14698">
        <v>7</v>
      </c>
      <c r="J14698">
        <v>7</v>
      </c>
    </row>
    <row r="14699" spans="1:10" x14ac:dyDescent="0.25">
      <c r="A14699" t="s">
        <v>265</v>
      </c>
      <c r="B14699">
        <v>5000</v>
      </c>
      <c r="D14699">
        <v>25</v>
      </c>
      <c r="J14699">
        <v>22</v>
      </c>
    </row>
    <row r="14700" spans="1:10" x14ac:dyDescent="0.25">
      <c r="A14700" t="s">
        <v>266</v>
      </c>
      <c r="B14700">
        <v>5000</v>
      </c>
      <c r="D14700">
        <v>0</v>
      </c>
      <c r="J14700">
        <v>0</v>
      </c>
    </row>
    <row r="14701" spans="1:10" x14ac:dyDescent="0.25">
      <c r="A14701" t="s">
        <v>267</v>
      </c>
      <c r="B14701">
        <v>5000</v>
      </c>
      <c r="D14701">
        <v>36</v>
      </c>
      <c r="F14701">
        <v>26</v>
      </c>
      <c r="H14701">
        <v>16</v>
      </c>
      <c r="I14701">
        <v>14</v>
      </c>
      <c r="J14701">
        <v>35</v>
      </c>
    </row>
    <row r="14702" spans="1:10" x14ac:dyDescent="0.25">
      <c r="A14702" t="s">
        <v>268</v>
      </c>
      <c r="B14702">
        <v>5000</v>
      </c>
      <c r="D14702">
        <v>1</v>
      </c>
      <c r="F14702">
        <v>1</v>
      </c>
      <c r="H14702">
        <v>0</v>
      </c>
      <c r="I14702">
        <v>0</v>
      </c>
      <c r="J14702">
        <v>1</v>
      </c>
    </row>
    <row r="14703" spans="1:10" x14ac:dyDescent="0.25">
      <c r="A14703" t="s">
        <v>269</v>
      </c>
      <c r="B14703">
        <v>5000</v>
      </c>
      <c r="D14703">
        <v>1</v>
      </c>
      <c r="F14703">
        <v>1</v>
      </c>
      <c r="H14703">
        <v>1</v>
      </c>
      <c r="I14703">
        <v>1</v>
      </c>
      <c r="J14703">
        <v>1</v>
      </c>
    </row>
    <row r="14704" spans="1:10" x14ac:dyDescent="0.25">
      <c r="A14704" t="s">
        <v>270</v>
      </c>
      <c r="B14704">
        <v>5000</v>
      </c>
      <c r="D14704">
        <v>0</v>
      </c>
      <c r="F14704">
        <v>50</v>
      </c>
      <c r="H14704">
        <v>10</v>
      </c>
      <c r="I14704">
        <v>50</v>
      </c>
      <c r="J14704">
        <v>70</v>
      </c>
    </row>
    <row r="14705" spans="1:18" x14ac:dyDescent="0.25">
      <c r="A14705" t="s">
        <v>271</v>
      </c>
      <c r="B14705">
        <v>5000</v>
      </c>
      <c r="D14705">
        <v>10</v>
      </c>
      <c r="F14705">
        <v>0</v>
      </c>
      <c r="H14705">
        <v>50</v>
      </c>
      <c r="I14705">
        <v>70</v>
      </c>
      <c r="J14705">
        <v>0</v>
      </c>
    </row>
    <row r="14706" spans="1:18" x14ac:dyDescent="0.25">
      <c r="A14706" t="s">
        <v>272</v>
      </c>
      <c r="B14706">
        <v>5000</v>
      </c>
      <c r="D14706">
        <v>7</v>
      </c>
      <c r="F14706">
        <v>84</v>
      </c>
      <c r="H14706">
        <v>44.2</v>
      </c>
      <c r="I14706">
        <v>64</v>
      </c>
      <c r="J14706">
        <v>84</v>
      </c>
    </row>
    <row r="14707" spans="1:18" x14ac:dyDescent="0.25">
      <c r="A14707" t="s">
        <v>273</v>
      </c>
      <c r="B14707">
        <v>5000</v>
      </c>
      <c r="D14707">
        <v>7</v>
      </c>
      <c r="F14707">
        <v>84</v>
      </c>
      <c r="H14707">
        <v>44.2</v>
      </c>
      <c r="I14707">
        <v>64</v>
      </c>
      <c r="J14707">
        <v>62</v>
      </c>
    </row>
    <row r="14708" spans="1:18" x14ac:dyDescent="0.25">
      <c r="A14708" t="s">
        <v>274</v>
      </c>
      <c r="B14708">
        <v>5000</v>
      </c>
      <c r="D14708">
        <v>45.8</v>
      </c>
      <c r="F14708">
        <v>5.8</v>
      </c>
      <c r="H14708">
        <v>55.8</v>
      </c>
      <c r="I14708">
        <v>5.8</v>
      </c>
      <c r="J14708">
        <v>25.8</v>
      </c>
    </row>
    <row r="14709" spans="1:18" x14ac:dyDescent="0.25">
      <c r="A14709" t="s">
        <v>275</v>
      </c>
      <c r="B14709">
        <v>5000</v>
      </c>
      <c r="D14709">
        <v>52.8</v>
      </c>
      <c r="F14709">
        <v>39.799999999999997</v>
      </c>
      <c r="H14709">
        <v>0</v>
      </c>
      <c r="I14709">
        <v>19.8</v>
      </c>
      <c r="J14709">
        <v>39.799999999999997</v>
      </c>
    </row>
    <row r="14710" spans="1:18" x14ac:dyDescent="0.25">
      <c r="A14710" t="s">
        <v>276</v>
      </c>
      <c r="B14710">
        <v>5000</v>
      </c>
      <c r="D14710">
        <v>52.8</v>
      </c>
      <c r="F14710">
        <v>39.799999999999997</v>
      </c>
      <c r="H14710">
        <v>0</v>
      </c>
      <c r="I14710">
        <v>19.8</v>
      </c>
      <c r="J14710">
        <v>17.8</v>
      </c>
    </row>
    <row r="14711" spans="1:18" x14ac:dyDescent="0.25">
      <c r="A14711" t="s">
        <v>567</v>
      </c>
      <c r="B14711">
        <v>5000</v>
      </c>
      <c r="D14711">
        <v>0</v>
      </c>
      <c r="F14711">
        <v>43</v>
      </c>
      <c r="H14711">
        <v>4.9000000000000004</v>
      </c>
      <c r="I14711">
        <v>0.9</v>
      </c>
      <c r="J14711">
        <v>36.1</v>
      </c>
    </row>
    <row r="14712" spans="1:18" x14ac:dyDescent="0.25">
      <c r="A14712" t="s">
        <v>254</v>
      </c>
      <c r="B14712">
        <v>5012</v>
      </c>
      <c r="C14712">
        <v>111</v>
      </c>
      <c r="D14712">
        <v>112</v>
      </c>
      <c r="E14712">
        <v>211</v>
      </c>
      <c r="F14712">
        <v>212</v>
      </c>
      <c r="G14712">
        <v>121</v>
      </c>
      <c r="H14712">
        <v>122</v>
      </c>
      <c r="I14712">
        <v>221</v>
      </c>
      <c r="J14712">
        <v>222</v>
      </c>
      <c r="K14712">
        <v>311</v>
      </c>
      <c r="L14712">
        <v>312</v>
      </c>
      <c r="M14712">
        <v>411</v>
      </c>
      <c r="N14712">
        <v>412</v>
      </c>
      <c r="O14712">
        <v>321</v>
      </c>
      <c r="P14712">
        <v>322</v>
      </c>
      <c r="Q14712">
        <v>421</v>
      </c>
      <c r="R14712">
        <v>422</v>
      </c>
    </row>
    <row r="14713" spans="1:18" x14ac:dyDescent="0.25">
      <c r="A14713" t="s">
        <v>255</v>
      </c>
      <c r="B14713">
        <v>5012</v>
      </c>
      <c r="C14713">
        <v>4</v>
      </c>
      <c r="D14713">
        <v>10</v>
      </c>
      <c r="H14713">
        <v>10</v>
      </c>
      <c r="J14713">
        <v>5</v>
      </c>
    </row>
    <row r="14714" spans="1:18" x14ac:dyDescent="0.25">
      <c r="A14714" t="s">
        <v>256</v>
      </c>
      <c r="B14714">
        <v>5012</v>
      </c>
      <c r="C14714">
        <v>15</v>
      </c>
      <c r="D14714">
        <v>34</v>
      </c>
      <c r="H14714">
        <v>55</v>
      </c>
      <c r="J14714">
        <v>23</v>
      </c>
    </row>
    <row r="14715" spans="1:18" x14ac:dyDescent="0.25">
      <c r="A14715" t="s">
        <v>257</v>
      </c>
      <c r="B14715">
        <v>5012</v>
      </c>
      <c r="C14715">
        <v>2</v>
      </c>
      <c r="D14715">
        <v>2</v>
      </c>
      <c r="H14715">
        <v>2</v>
      </c>
      <c r="J14715">
        <v>2</v>
      </c>
    </row>
    <row r="14716" spans="1:18" x14ac:dyDescent="0.25">
      <c r="A14716" t="s">
        <v>258</v>
      </c>
      <c r="B14716">
        <v>5012</v>
      </c>
      <c r="C14716">
        <v>0</v>
      </c>
      <c r="D14716">
        <v>0</v>
      </c>
      <c r="H14716">
        <v>0</v>
      </c>
      <c r="J14716">
        <v>0</v>
      </c>
    </row>
    <row r="14717" spans="1:18" x14ac:dyDescent="0.25">
      <c r="A14717" t="s">
        <v>259</v>
      </c>
      <c r="B14717">
        <v>5012</v>
      </c>
      <c r="C14717">
        <v>0</v>
      </c>
      <c r="D14717">
        <v>0</v>
      </c>
      <c r="H14717">
        <v>0</v>
      </c>
      <c r="J14717">
        <v>0</v>
      </c>
    </row>
    <row r="14718" spans="1:18" x14ac:dyDescent="0.25">
      <c r="A14718" t="s">
        <v>260</v>
      </c>
      <c r="B14718">
        <v>5012</v>
      </c>
      <c r="C14718">
        <v>2</v>
      </c>
      <c r="D14718">
        <v>2</v>
      </c>
      <c r="H14718">
        <v>2</v>
      </c>
      <c r="J14718">
        <v>2</v>
      </c>
    </row>
    <row r="14719" spans="1:18" x14ac:dyDescent="0.25">
      <c r="A14719" t="s">
        <v>261</v>
      </c>
      <c r="B14719">
        <v>5012</v>
      </c>
      <c r="C14719">
        <v>3</v>
      </c>
      <c r="D14719">
        <v>4</v>
      </c>
      <c r="H14719">
        <v>4</v>
      </c>
      <c r="J14719">
        <v>3</v>
      </c>
    </row>
    <row r="14720" spans="1:18" x14ac:dyDescent="0.25">
      <c r="A14720" t="s">
        <v>262</v>
      </c>
      <c r="B14720">
        <v>5012</v>
      </c>
      <c r="C14720">
        <v>3</v>
      </c>
      <c r="D14720">
        <v>2</v>
      </c>
      <c r="H14720">
        <v>2</v>
      </c>
      <c r="J14720">
        <v>3</v>
      </c>
    </row>
    <row r="14721" spans="1:18" x14ac:dyDescent="0.25">
      <c r="A14721" t="s">
        <v>263</v>
      </c>
      <c r="B14721">
        <v>5012</v>
      </c>
      <c r="C14721">
        <v>0</v>
      </c>
      <c r="D14721">
        <v>1</v>
      </c>
      <c r="H14721">
        <v>1</v>
      </c>
      <c r="J14721">
        <v>0</v>
      </c>
    </row>
    <row r="14722" spans="1:18" x14ac:dyDescent="0.25">
      <c r="A14722" t="s">
        <v>264</v>
      </c>
      <c r="B14722">
        <v>5012</v>
      </c>
      <c r="D14722">
        <v>7</v>
      </c>
    </row>
    <row r="14723" spans="1:18" x14ac:dyDescent="0.25">
      <c r="A14723" t="s">
        <v>265</v>
      </c>
      <c r="B14723">
        <v>5012</v>
      </c>
      <c r="D14723">
        <v>22</v>
      </c>
    </row>
    <row r="14724" spans="1:18" x14ac:dyDescent="0.25">
      <c r="A14724" t="s">
        <v>266</v>
      </c>
      <c r="B14724">
        <v>5012</v>
      </c>
      <c r="D14724">
        <v>0</v>
      </c>
    </row>
    <row r="14725" spans="1:18" x14ac:dyDescent="0.25">
      <c r="A14725" t="s">
        <v>267</v>
      </c>
      <c r="B14725">
        <v>5012</v>
      </c>
      <c r="C14725">
        <v>14</v>
      </c>
      <c r="D14725">
        <v>35</v>
      </c>
      <c r="H14725">
        <v>16</v>
      </c>
      <c r="J14725">
        <v>22</v>
      </c>
    </row>
    <row r="14726" spans="1:18" x14ac:dyDescent="0.25">
      <c r="A14726" t="s">
        <v>268</v>
      </c>
      <c r="B14726">
        <v>5012</v>
      </c>
      <c r="C14726">
        <v>0</v>
      </c>
      <c r="D14726">
        <v>1</v>
      </c>
      <c r="H14726">
        <v>0</v>
      </c>
      <c r="J14726">
        <v>1</v>
      </c>
    </row>
    <row r="14727" spans="1:18" x14ac:dyDescent="0.25">
      <c r="A14727" t="s">
        <v>269</v>
      </c>
      <c r="B14727">
        <v>5012</v>
      </c>
      <c r="C14727">
        <v>1</v>
      </c>
      <c r="D14727">
        <v>1</v>
      </c>
      <c r="H14727">
        <v>1</v>
      </c>
      <c r="J14727">
        <v>1</v>
      </c>
    </row>
    <row r="14728" spans="1:18" x14ac:dyDescent="0.25">
      <c r="A14728" t="s">
        <v>270</v>
      </c>
      <c r="B14728">
        <v>5012</v>
      </c>
      <c r="C14728">
        <v>0</v>
      </c>
      <c r="D14728">
        <v>21</v>
      </c>
      <c r="H14728">
        <v>0</v>
      </c>
      <c r="J14728">
        <v>61</v>
      </c>
    </row>
    <row r="14729" spans="1:18" x14ac:dyDescent="0.25">
      <c r="A14729" t="s">
        <v>271</v>
      </c>
      <c r="B14729">
        <v>5012</v>
      </c>
      <c r="C14729">
        <v>21</v>
      </c>
      <c r="D14729">
        <v>61</v>
      </c>
      <c r="H14729">
        <v>61</v>
      </c>
      <c r="J14729">
        <v>0</v>
      </c>
    </row>
    <row r="14730" spans="1:18" x14ac:dyDescent="0.25">
      <c r="A14730" t="s">
        <v>272</v>
      </c>
      <c r="B14730">
        <v>5012</v>
      </c>
      <c r="C14730">
        <v>15</v>
      </c>
      <c r="D14730">
        <v>55</v>
      </c>
      <c r="H14730">
        <v>55</v>
      </c>
      <c r="J14730">
        <v>84</v>
      </c>
    </row>
    <row r="14731" spans="1:18" x14ac:dyDescent="0.25">
      <c r="A14731" t="s">
        <v>273</v>
      </c>
      <c r="B14731">
        <v>5012</v>
      </c>
      <c r="C14731">
        <v>15</v>
      </c>
      <c r="D14731">
        <v>55</v>
      </c>
      <c r="H14731">
        <v>55</v>
      </c>
      <c r="J14731">
        <v>84</v>
      </c>
    </row>
    <row r="14732" spans="1:18" x14ac:dyDescent="0.25">
      <c r="A14732" t="s">
        <v>274</v>
      </c>
      <c r="B14732">
        <v>5012</v>
      </c>
      <c r="C14732">
        <v>35</v>
      </c>
      <c r="D14732">
        <v>56</v>
      </c>
      <c r="H14732">
        <v>35</v>
      </c>
      <c r="J14732">
        <v>6</v>
      </c>
    </row>
    <row r="14733" spans="1:18" x14ac:dyDescent="0.25">
      <c r="A14733" t="s">
        <v>275</v>
      </c>
      <c r="B14733">
        <v>5012</v>
      </c>
      <c r="C14733">
        <v>50</v>
      </c>
      <c r="D14733">
        <v>0</v>
      </c>
      <c r="H14733">
        <v>0</v>
      </c>
      <c r="J14733">
        <v>29</v>
      </c>
    </row>
    <row r="14734" spans="1:18" x14ac:dyDescent="0.25">
      <c r="A14734" t="s">
        <v>276</v>
      </c>
      <c r="B14734">
        <v>5012</v>
      </c>
      <c r="C14734">
        <v>50</v>
      </c>
      <c r="D14734">
        <v>0</v>
      </c>
      <c r="H14734">
        <v>0</v>
      </c>
      <c r="J14734">
        <v>29</v>
      </c>
    </row>
    <row r="14735" spans="1:18" x14ac:dyDescent="0.25">
      <c r="A14735" t="s">
        <v>567</v>
      </c>
      <c r="B14735">
        <v>5012</v>
      </c>
      <c r="C14735">
        <v>0</v>
      </c>
      <c r="D14735">
        <v>25</v>
      </c>
      <c r="H14735">
        <v>25</v>
      </c>
      <c r="J14735">
        <v>0</v>
      </c>
    </row>
    <row r="14736" spans="1:18" x14ac:dyDescent="0.25">
      <c r="A14736" t="s">
        <v>254</v>
      </c>
      <c r="B14736">
        <v>5020</v>
      </c>
      <c r="C14736">
        <v>114</v>
      </c>
      <c r="D14736">
        <v>111</v>
      </c>
      <c r="F14736">
        <v>112</v>
      </c>
      <c r="G14736">
        <v>122</v>
      </c>
      <c r="H14736">
        <v>123</v>
      </c>
      <c r="J14736">
        <v>124</v>
      </c>
      <c r="N14736">
        <v>113</v>
      </c>
      <c r="R14736">
        <v>121</v>
      </c>
    </row>
    <row r="14737" spans="1:18" x14ac:dyDescent="0.25">
      <c r="A14737" t="s">
        <v>255</v>
      </c>
      <c r="B14737">
        <v>5020</v>
      </c>
      <c r="C14737">
        <v>5</v>
      </c>
      <c r="D14737">
        <v>5</v>
      </c>
      <c r="F14737">
        <v>5</v>
      </c>
      <c r="G14737">
        <v>5</v>
      </c>
      <c r="H14737">
        <v>5</v>
      </c>
      <c r="J14737">
        <v>5</v>
      </c>
      <c r="N14737">
        <v>10</v>
      </c>
      <c r="R14737">
        <v>10</v>
      </c>
    </row>
    <row r="14738" spans="1:18" x14ac:dyDescent="0.25">
      <c r="A14738" t="s">
        <v>256</v>
      </c>
      <c r="B14738">
        <v>5020</v>
      </c>
      <c r="C14738">
        <v>12.1</v>
      </c>
      <c r="D14738">
        <v>98.4</v>
      </c>
      <c r="F14738">
        <v>12</v>
      </c>
      <c r="G14738">
        <v>3.5</v>
      </c>
      <c r="H14738">
        <v>26.4</v>
      </c>
      <c r="J14738">
        <v>92.6</v>
      </c>
      <c r="N14738">
        <v>12</v>
      </c>
      <c r="R14738">
        <v>12</v>
      </c>
    </row>
    <row r="14739" spans="1:18" x14ac:dyDescent="0.25">
      <c r="A14739" t="s">
        <v>257</v>
      </c>
      <c r="B14739">
        <v>5020</v>
      </c>
      <c r="C14739">
        <v>2</v>
      </c>
      <c r="D14739">
        <v>2</v>
      </c>
      <c r="F14739">
        <v>2</v>
      </c>
      <c r="G14739">
        <v>2</v>
      </c>
      <c r="H14739">
        <v>2</v>
      </c>
      <c r="J14739">
        <v>2</v>
      </c>
      <c r="N14739">
        <v>2</v>
      </c>
      <c r="R14739">
        <v>2</v>
      </c>
    </row>
    <row r="14740" spans="1:18" x14ac:dyDescent="0.25">
      <c r="A14740" t="s">
        <v>258</v>
      </c>
      <c r="B14740">
        <v>5020</v>
      </c>
      <c r="C14740">
        <v>0</v>
      </c>
      <c r="D14740">
        <v>0</v>
      </c>
      <c r="F14740">
        <v>0</v>
      </c>
      <c r="G14740">
        <v>0</v>
      </c>
      <c r="H14740">
        <v>0</v>
      </c>
      <c r="J14740">
        <v>0</v>
      </c>
      <c r="N14740">
        <v>0</v>
      </c>
      <c r="R14740">
        <v>0</v>
      </c>
    </row>
    <row r="14741" spans="1:18" x14ac:dyDescent="0.25">
      <c r="A14741" t="s">
        <v>259</v>
      </c>
      <c r="B14741">
        <v>5020</v>
      </c>
      <c r="C14741">
        <v>0</v>
      </c>
      <c r="D14741">
        <v>0</v>
      </c>
      <c r="F14741">
        <v>0</v>
      </c>
      <c r="G14741">
        <v>0</v>
      </c>
      <c r="H14741">
        <v>0</v>
      </c>
      <c r="J14741">
        <v>0</v>
      </c>
      <c r="N14741">
        <v>0</v>
      </c>
      <c r="R14741">
        <v>0</v>
      </c>
    </row>
    <row r="14742" spans="1:18" x14ac:dyDescent="0.25">
      <c r="A14742" t="s">
        <v>260</v>
      </c>
      <c r="B14742">
        <v>5020</v>
      </c>
      <c r="C14742">
        <v>2</v>
      </c>
      <c r="D14742">
        <v>2</v>
      </c>
      <c r="F14742">
        <v>2</v>
      </c>
      <c r="G14742">
        <v>2</v>
      </c>
      <c r="H14742">
        <v>2</v>
      </c>
      <c r="J14742">
        <v>2</v>
      </c>
      <c r="N14742">
        <v>2</v>
      </c>
      <c r="R14742">
        <v>2</v>
      </c>
    </row>
    <row r="14743" spans="1:18" x14ac:dyDescent="0.25">
      <c r="A14743" t="s">
        <v>261</v>
      </c>
      <c r="B14743">
        <v>5020</v>
      </c>
      <c r="C14743">
        <v>4</v>
      </c>
      <c r="D14743">
        <v>4</v>
      </c>
      <c r="F14743">
        <v>4</v>
      </c>
      <c r="G14743">
        <v>4</v>
      </c>
      <c r="H14743">
        <v>4</v>
      </c>
      <c r="J14743">
        <v>4</v>
      </c>
      <c r="N14743">
        <v>3.5</v>
      </c>
      <c r="R14743">
        <v>3.5</v>
      </c>
    </row>
    <row r="14744" spans="1:18" x14ac:dyDescent="0.25">
      <c r="A14744" t="s">
        <v>262</v>
      </c>
      <c r="B14744">
        <v>5020</v>
      </c>
      <c r="C14744">
        <v>1.5</v>
      </c>
      <c r="D14744">
        <v>1.5</v>
      </c>
      <c r="F14744">
        <v>2</v>
      </c>
      <c r="G14744">
        <v>1.5</v>
      </c>
      <c r="H14744">
        <v>1.5</v>
      </c>
      <c r="J14744">
        <v>2</v>
      </c>
      <c r="N14744">
        <v>0.5</v>
      </c>
      <c r="R14744">
        <v>0.5</v>
      </c>
    </row>
    <row r="14745" spans="1:18" x14ac:dyDescent="0.25">
      <c r="A14745" t="s">
        <v>263</v>
      </c>
      <c r="B14745">
        <v>5020</v>
      </c>
      <c r="C14745">
        <v>1</v>
      </c>
      <c r="D14745">
        <v>1</v>
      </c>
      <c r="F14745">
        <v>1</v>
      </c>
      <c r="G14745">
        <v>0</v>
      </c>
      <c r="H14745">
        <v>0</v>
      </c>
      <c r="J14745">
        <v>0</v>
      </c>
      <c r="N14745">
        <v>1</v>
      </c>
      <c r="R14745">
        <v>0</v>
      </c>
    </row>
    <row r="14746" spans="1:18" x14ac:dyDescent="0.25">
      <c r="A14746" t="s">
        <v>264</v>
      </c>
      <c r="B14746">
        <v>5020</v>
      </c>
      <c r="C14746">
        <v>5</v>
      </c>
      <c r="D14746">
        <v>5</v>
      </c>
      <c r="F14746">
        <v>5</v>
      </c>
      <c r="J14746">
        <v>5</v>
      </c>
      <c r="N14746">
        <v>5</v>
      </c>
      <c r="R14746">
        <v>5</v>
      </c>
    </row>
    <row r="14747" spans="1:18" x14ac:dyDescent="0.25">
      <c r="A14747" t="s">
        <v>265</v>
      </c>
      <c r="B14747">
        <v>5020</v>
      </c>
      <c r="C14747">
        <v>14</v>
      </c>
      <c r="D14747">
        <v>14</v>
      </c>
      <c r="F14747">
        <v>14</v>
      </c>
      <c r="J14747">
        <v>14</v>
      </c>
      <c r="N14747">
        <v>14</v>
      </c>
      <c r="R14747">
        <v>14</v>
      </c>
    </row>
    <row r="14748" spans="1:18" x14ac:dyDescent="0.25">
      <c r="A14748" t="s">
        <v>266</v>
      </c>
      <c r="B14748">
        <v>5020</v>
      </c>
      <c r="C14748">
        <v>0</v>
      </c>
      <c r="D14748">
        <v>0</v>
      </c>
      <c r="F14748">
        <v>0</v>
      </c>
      <c r="J14748">
        <v>0</v>
      </c>
      <c r="N14748">
        <v>0</v>
      </c>
      <c r="R14748">
        <v>0</v>
      </c>
    </row>
    <row r="14749" spans="1:18" x14ac:dyDescent="0.25">
      <c r="A14749" t="s">
        <v>267</v>
      </c>
      <c r="B14749">
        <v>5020</v>
      </c>
      <c r="C14749">
        <v>24.5</v>
      </c>
      <c r="D14749">
        <v>24.5</v>
      </c>
      <c r="F14749">
        <v>25</v>
      </c>
      <c r="G14749">
        <v>16</v>
      </c>
      <c r="H14749">
        <v>36</v>
      </c>
      <c r="J14749">
        <v>25</v>
      </c>
      <c r="N14749">
        <v>23</v>
      </c>
      <c r="R14749">
        <v>23</v>
      </c>
    </row>
    <row r="14750" spans="1:18" x14ac:dyDescent="0.25">
      <c r="A14750" t="s">
        <v>268</v>
      </c>
      <c r="B14750">
        <v>5020</v>
      </c>
      <c r="C14750">
        <v>1</v>
      </c>
      <c r="D14750">
        <v>1</v>
      </c>
      <c r="F14750">
        <v>1</v>
      </c>
      <c r="G14750">
        <v>0</v>
      </c>
      <c r="H14750">
        <v>0</v>
      </c>
      <c r="J14750">
        <v>1</v>
      </c>
      <c r="N14750">
        <v>1</v>
      </c>
      <c r="R14750">
        <v>1</v>
      </c>
    </row>
    <row r="14751" spans="1:18" x14ac:dyDescent="0.25">
      <c r="A14751" t="s">
        <v>269</v>
      </c>
      <c r="B14751">
        <v>5020</v>
      </c>
      <c r="C14751">
        <v>1</v>
      </c>
      <c r="D14751">
        <v>1</v>
      </c>
      <c r="F14751">
        <v>1</v>
      </c>
      <c r="G14751">
        <v>1</v>
      </c>
      <c r="H14751">
        <v>1</v>
      </c>
      <c r="J14751">
        <v>1</v>
      </c>
      <c r="N14751">
        <v>1</v>
      </c>
      <c r="R14751">
        <v>1</v>
      </c>
    </row>
    <row r="14752" spans="1:18" x14ac:dyDescent="0.25">
      <c r="A14752" t="s">
        <v>270</v>
      </c>
      <c r="B14752">
        <v>5020</v>
      </c>
      <c r="C14752">
        <v>137.9</v>
      </c>
      <c r="D14752">
        <v>0</v>
      </c>
      <c r="F14752">
        <v>103.9</v>
      </c>
      <c r="G14752">
        <v>16</v>
      </c>
      <c r="H14752">
        <v>25</v>
      </c>
      <c r="J14752">
        <v>56.9</v>
      </c>
      <c r="N14752">
        <v>121.9</v>
      </c>
      <c r="R14752">
        <v>0</v>
      </c>
    </row>
    <row r="14753" spans="1:18" x14ac:dyDescent="0.25">
      <c r="A14753" t="s">
        <v>271</v>
      </c>
      <c r="B14753">
        <v>5020</v>
      </c>
      <c r="C14753">
        <v>0</v>
      </c>
      <c r="D14753">
        <v>103.9</v>
      </c>
      <c r="F14753">
        <v>121.9</v>
      </c>
      <c r="G14753">
        <v>25</v>
      </c>
      <c r="H14753">
        <v>56.9</v>
      </c>
      <c r="J14753">
        <v>0</v>
      </c>
      <c r="N14753">
        <v>137.9</v>
      </c>
      <c r="R14753">
        <v>16</v>
      </c>
    </row>
    <row r="14754" spans="1:18" x14ac:dyDescent="0.25">
      <c r="A14754" t="s">
        <v>272</v>
      </c>
      <c r="B14754">
        <v>5020</v>
      </c>
      <c r="C14754">
        <v>150</v>
      </c>
      <c r="D14754">
        <v>98.4</v>
      </c>
      <c r="F14754">
        <v>115.9</v>
      </c>
      <c r="G14754">
        <v>19.5</v>
      </c>
      <c r="H14754">
        <v>51.4</v>
      </c>
      <c r="J14754">
        <v>149.5</v>
      </c>
      <c r="N14754">
        <v>133.9</v>
      </c>
      <c r="R14754">
        <v>12</v>
      </c>
    </row>
    <row r="14755" spans="1:18" x14ac:dyDescent="0.25">
      <c r="A14755" t="s">
        <v>273</v>
      </c>
      <c r="B14755">
        <v>5020</v>
      </c>
      <c r="C14755">
        <v>150</v>
      </c>
      <c r="D14755">
        <v>98.4</v>
      </c>
      <c r="F14755">
        <v>115.9</v>
      </c>
      <c r="G14755">
        <v>19.5</v>
      </c>
      <c r="H14755">
        <v>51.4</v>
      </c>
      <c r="J14755">
        <v>149.5</v>
      </c>
      <c r="N14755">
        <v>133.9</v>
      </c>
      <c r="R14755">
        <v>12</v>
      </c>
    </row>
    <row r="14756" spans="1:18" x14ac:dyDescent="0.25">
      <c r="A14756" t="s">
        <v>274</v>
      </c>
      <c r="B14756">
        <v>5020</v>
      </c>
      <c r="C14756">
        <v>86.5</v>
      </c>
      <c r="D14756">
        <v>104.1</v>
      </c>
      <c r="F14756">
        <v>52.5</v>
      </c>
      <c r="G14756">
        <v>120.1</v>
      </c>
      <c r="H14756">
        <v>129.1</v>
      </c>
      <c r="J14756">
        <v>5.5</v>
      </c>
      <c r="N14756">
        <v>70.5</v>
      </c>
      <c r="R14756">
        <v>104.1</v>
      </c>
    </row>
    <row r="14757" spans="1:18" x14ac:dyDescent="0.25">
      <c r="A14757" t="s">
        <v>275</v>
      </c>
      <c r="B14757">
        <v>5020</v>
      </c>
      <c r="C14757">
        <v>98.6</v>
      </c>
      <c r="D14757">
        <v>47</v>
      </c>
      <c r="F14757">
        <v>64.5</v>
      </c>
      <c r="G14757">
        <v>123.6</v>
      </c>
      <c r="H14757">
        <v>0</v>
      </c>
      <c r="J14757">
        <v>98.1</v>
      </c>
      <c r="N14757">
        <v>82.5</v>
      </c>
      <c r="R14757">
        <v>116.1</v>
      </c>
    </row>
    <row r="14758" spans="1:18" x14ac:dyDescent="0.25">
      <c r="A14758" t="s">
        <v>276</v>
      </c>
      <c r="B14758">
        <v>5020</v>
      </c>
      <c r="C14758">
        <v>98.6</v>
      </c>
      <c r="D14758">
        <v>47</v>
      </c>
      <c r="F14758">
        <v>64.5</v>
      </c>
      <c r="G14758">
        <v>123.6</v>
      </c>
      <c r="H14758">
        <v>0</v>
      </c>
      <c r="J14758">
        <v>98.1</v>
      </c>
      <c r="N14758">
        <v>82.5</v>
      </c>
      <c r="R14758">
        <v>116.1</v>
      </c>
    </row>
    <row r="14759" spans="1:18" x14ac:dyDescent="0.25">
      <c r="A14759" t="s">
        <v>567</v>
      </c>
      <c r="B14759">
        <v>5020</v>
      </c>
      <c r="C14759">
        <v>5</v>
      </c>
      <c r="D14759">
        <v>5</v>
      </c>
      <c r="F14759">
        <v>5</v>
      </c>
      <c r="G14759">
        <v>0</v>
      </c>
      <c r="H14759">
        <v>0</v>
      </c>
      <c r="J14759">
        <v>40</v>
      </c>
      <c r="N14759">
        <v>10</v>
      </c>
      <c r="R14759">
        <v>0</v>
      </c>
    </row>
    <row r="14760" spans="1:18" x14ac:dyDescent="0.25">
      <c r="A14760" t="s">
        <v>254</v>
      </c>
      <c r="B14760">
        <v>5024</v>
      </c>
      <c r="C14760">
        <v>111</v>
      </c>
      <c r="D14760">
        <v>112</v>
      </c>
      <c r="E14760">
        <v>211</v>
      </c>
      <c r="F14760">
        <v>212</v>
      </c>
      <c r="G14760">
        <v>113</v>
      </c>
      <c r="H14760">
        <v>114</v>
      </c>
      <c r="I14760">
        <v>221</v>
      </c>
      <c r="J14760">
        <v>222</v>
      </c>
      <c r="K14760">
        <v>311</v>
      </c>
      <c r="L14760">
        <v>312</v>
      </c>
      <c r="M14760">
        <v>411</v>
      </c>
      <c r="N14760">
        <v>412</v>
      </c>
      <c r="O14760">
        <v>321</v>
      </c>
      <c r="P14760">
        <v>322</v>
      </c>
      <c r="Q14760">
        <v>421</v>
      </c>
      <c r="R14760">
        <v>422</v>
      </c>
    </row>
    <row r="14761" spans="1:18" x14ac:dyDescent="0.25">
      <c r="A14761" t="s">
        <v>255</v>
      </c>
      <c r="B14761">
        <v>5024</v>
      </c>
      <c r="D14761">
        <v>5</v>
      </c>
      <c r="E14761">
        <v>5</v>
      </c>
      <c r="F14761">
        <v>15</v>
      </c>
      <c r="J14761">
        <v>15</v>
      </c>
    </row>
    <row r="14762" spans="1:18" x14ac:dyDescent="0.25">
      <c r="A14762" t="s">
        <v>256</v>
      </c>
      <c r="B14762">
        <v>5024</v>
      </c>
      <c r="D14762">
        <v>33.5</v>
      </c>
      <c r="E14762">
        <v>12</v>
      </c>
      <c r="F14762">
        <v>28.5</v>
      </c>
      <c r="J14762">
        <v>44.5</v>
      </c>
    </row>
    <row r="14763" spans="1:18" x14ac:dyDescent="0.25">
      <c r="A14763" t="s">
        <v>257</v>
      </c>
      <c r="B14763">
        <v>5024</v>
      </c>
      <c r="D14763">
        <v>2</v>
      </c>
      <c r="E14763">
        <v>2</v>
      </c>
      <c r="F14763">
        <v>2</v>
      </c>
      <c r="J14763">
        <v>2</v>
      </c>
    </row>
    <row r="14764" spans="1:18" x14ac:dyDescent="0.25">
      <c r="A14764" t="s">
        <v>258</v>
      </c>
      <c r="B14764">
        <v>5024</v>
      </c>
      <c r="D14764">
        <v>0</v>
      </c>
      <c r="E14764">
        <v>0</v>
      </c>
      <c r="F14764">
        <v>0</v>
      </c>
      <c r="J14764">
        <v>0</v>
      </c>
    </row>
    <row r="14765" spans="1:18" x14ac:dyDescent="0.25">
      <c r="A14765" t="s">
        <v>259</v>
      </c>
      <c r="B14765">
        <v>5024</v>
      </c>
      <c r="D14765">
        <v>0</v>
      </c>
      <c r="E14765">
        <v>0</v>
      </c>
      <c r="F14765">
        <v>0</v>
      </c>
      <c r="J14765">
        <v>0</v>
      </c>
    </row>
    <row r="14766" spans="1:18" x14ac:dyDescent="0.25">
      <c r="A14766" t="s">
        <v>260</v>
      </c>
      <c r="B14766">
        <v>5024</v>
      </c>
      <c r="D14766">
        <v>2</v>
      </c>
      <c r="E14766">
        <v>2</v>
      </c>
      <c r="F14766">
        <v>2</v>
      </c>
      <c r="J14766">
        <v>2</v>
      </c>
    </row>
    <row r="14767" spans="1:18" x14ac:dyDescent="0.25">
      <c r="A14767" t="s">
        <v>261</v>
      </c>
      <c r="B14767">
        <v>5024</v>
      </c>
      <c r="D14767">
        <v>4</v>
      </c>
      <c r="E14767">
        <v>3</v>
      </c>
      <c r="F14767">
        <v>5</v>
      </c>
      <c r="J14767">
        <v>5</v>
      </c>
    </row>
    <row r="14768" spans="1:18" x14ac:dyDescent="0.25">
      <c r="A14768" t="s">
        <v>262</v>
      </c>
      <c r="B14768">
        <v>5024</v>
      </c>
      <c r="D14768">
        <v>1.5</v>
      </c>
      <c r="E14768">
        <v>1</v>
      </c>
      <c r="F14768">
        <v>1.5</v>
      </c>
      <c r="J14768">
        <v>1.5</v>
      </c>
    </row>
    <row r="14769" spans="1:18" x14ac:dyDescent="0.25">
      <c r="A14769" t="s">
        <v>263</v>
      </c>
      <c r="B14769">
        <v>5024</v>
      </c>
      <c r="D14769">
        <v>0</v>
      </c>
      <c r="E14769">
        <v>0</v>
      </c>
      <c r="F14769">
        <v>3</v>
      </c>
      <c r="J14769">
        <v>3</v>
      </c>
    </row>
    <row r="14770" spans="1:18" x14ac:dyDescent="0.25">
      <c r="A14770" t="s">
        <v>264</v>
      </c>
      <c r="B14770">
        <v>5024</v>
      </c>
      <c r="D14770">
        <v>7</v>
      </c>
    </row>
    <row r="14771" spans="1:18" x14ac:dyDescent="0.25">
      <c r="A14771" t="s">
        <v>265</v>
      </c>
      <c r="B14771">
        <v>5024</v>
      </c>
      <c r="D14771">
        <v>20</v>
      </c>
    </row>
    <row r="14772" spans="1:18" x14ac:dyDescent="0.25">
      <c r="A14772" t="s">
        <v>266</v>
      </c>
      <c r="B14772">
        <v>5024</v>
      </c>
      <c r="D14772">
        <v>0</v>
      </c>
    </row>
    <row r="14773" spans="1:18" x14ac:dyDescent="0.25">
      <c r="A14773" t="s">
        <v>267</v>
      </c>
      <c r="B14773">
        <v>5024</v>
      </c>
      <c r="D14773">
        <v>33</v>
      </c>
      <c r="E14773">
        <v>14</v>
      </c>
      <c r="F14773">
        <v>22</v>
      </c>
      <c r="J14773">
        <v>22</v>
      </c>
    </row>
    <row r="14774" spans="1:18" x14ac:dyDescent="0.25">
      <c r="A14774" t="s">
        <v>268</v>
      </c>
      <c r="B14774">
        <v>5024</v>
      </c>
      <c r="D14774">
        <v>0</v>
      </c>
      <c r="E14774">
        <v>0</v>
      </c>
      <c r="F14774">
        <v>1</v>
      </c>
      <c r="J14774">
        <v>1</v>
      </c>
    </row>
    <row r="14775" spans="1:18" x14ac:dyDescent="0.25">
      <c r="A14775" t="s">
        <v>269</v>
      </c>
      <c r="B14775">
        <v>5024</v>
      </c>
      <c r="D14775">
        <v>1</v>
      </c>
      <c r="E14775">
        <v>1</v>
      </c>
      <c r="F14775">
        <v>1</v>
      </c>
      <c r="J14775">
        <v>1</v>
      </c>
    </row>
    <row r="14776" spans="1:18" x14ac:dyDescent="0.25">
      <c r="A14776" t="s">
        <v>270</v>
      </c>
      <c r="B14776">
        <v>5024</v>
      </c>
      <c r="D14776">
        <v>0</v>
      </c>
      <c r="E14776">
        <v>39</v>
      </c>
      <c r="F14776">
        <v>55</v>
      </c>
      <c r="J14776">
        <v>39</v>
      </c>
    </row>
    <row r="14777" spans="1:18" x14ac:dyDescent="0.25">
      <c r="A14777" t="s">
        <v>271</v>
      </c>
      <c r="B14777">
        <v>5024</v>
      </c>
      <c r="D14777">
        <v>39</v>
      </c>
      <c r="E14777">
        <v>55</v>
      </c>
      <c r="F14777">
        <v>0</v>
      </c>
      <c r="J14777">
        <v>0</v>
      </c>
    </row>
    <row r="14778" spans="1:18" x14ac:dyDescent="0.25">
      <c r="A14778" t="s">
        <v>272</v>
      </c>
      <c r="B14778">
        <v>5024</v>
      </c>
      <c r="D14778">
        <v>33.5</v>
      </c>
      <c r="E14778">
        <v>51</v>
      </c>
      <c r="F14778">
        <v>83.5</v>
      </c>
      <c r="J14778">
        <v>83.5</v>
      </c>
    </row>
    <row r="14779" spans="1:18" x14ac:dyDescent="0.25">
      <c r="A14779" t="s">
        <v>273</v>
      </c>
      <c r="B14779">
        <v>5024</v>
      </c>
      <c r="D14779">
        <v>33.5</v>
      </c>
      <c r="E14779">
        <v>51</v>
      </c>
      <c r="F14779">
        <v>83.5</v>
      </c>
      <c r="J14779">
        <v>83.5</v>
      </c>
    </row>
    <row r="14780" spans="1:18" x14ac:dyDescent="0.25">
      <c r="A14780" t="s">
        <v>274</v>
      </c>
      <c r="B14780">
        <v>5024</v>
      </c>
      <c r="D14780">
        <v>56.5</v>
      </c>
      <c r="E14780">
        <v>5.5</v>
      </c>
      <c r="F14780">
        <v>21.5</v>
      </c>
      <c r="J14780">
        <v>5.5</v>
      </c>
    </row>
    <row r="14781" spans="1:18" x14ac:dyDescent="0.25">
      <c r="A14781" t="s">
        <v>275</v>
      </c>
      <c r="B14781">
        <v>5024</v>
      </c>
      <c r="D14781">
        <v>0</v>
      </c>
      <c r="E14781">
        <v>17.5</v>
      </c>
      <c r="F14781">
        <v>50</v>
      </c>
      <c r="J14781">
        <v>50</v>
      </c>
    </row>
    <row r="14782" spans="1:18" x14ac:dyDescent="0.25">
      <c r="A14782" t="s">
        <v>276</v>
      </c>
      <c r="B14782">
        <v>5024</v>
      </c>
      <c r="D14782">
        <v>0</v>
      </c>
      <c r="E14782">
        <v>17.5</v>
      </c>
      <c r="F14782">
        <v>50</v>
      </c>
      <c r="J14782">
        <v>50</v>
      </c>
    </row>
    <row r="14783" spans="1:18" x14ac:dyDescent="0.25">
      <c r="A14783" t="s">
        <v>567</v>
      </c>
      <c r="B14783">
        <v>5024</v>
      </c>
      <c r="D14783">
        <v>5.6</v>
      </c>
      <c r="E14783">
        <v>1</v>
      </c>
      <c r="F14783">
        <v>45.6</v>
      </c>
      <c r="J14783">
        <v>50.6</v>
      </c>
    </row>
    <row r="14784" spans="1:18" x14ac:dyDescent="0.25">
      <c r="A14784" t="s">
        <v>254</v>
      </c>
      <c r="B14784">
        <v>5025</v>
      </c>
      <c r="C14784">
        <v>111</v>
      </c>
      <c r="D14784">
        <v>112</v>
      </c>
      <c r="E14784">
        <v>211</v>
      </c>
      <c r="F14784">
        <v>212</v>
      </c>
      <c r="G14784">
        <v>121</v>
      </c>
      <c r="H14784">
        <v>122</v>
      </c>
      <c r="I14784">
        <v>221</v>
      </c>
      <c r="J14784">
        <v>222</v>
      </c>
      <c r="K14784">
        <v>311</v>
      </c>
      <c r="L14784">
        <v>312</v>
      </c>
      <c r="M14784">
        <v>411</v>
      </c>
      <c r="N14784">
        <v>412</v>
      </c>
      <c r="O14784">
        <v>321</v>
      </c>
      <c r="P14784">
        <v>322</v>
      </c>
      <c r="Q14784">
        <v>421</v>
      </c>
      <c r="R14784">
        <v>422</v>
      </c>
    </row>
    <row r="14785" spans="1:10" x14ac:dyDescent="0.25">
      <c r="A14785" t="s">
        <v>255</v>
      </c>
      <c r="B14785">
        <v>5025</v>
      </c>
      <c r="C14785">
        <v>5</v>
      </c>
      <c r="D14785">
        <v>5</v>
      </c>
      <c r="E14785">
        <v>5</v>
      </c>
      <c r="F14785">
        <v>20</v>
      </c>
      <c r="H14785">
        <v>5</v>
      </c>
      <c r="I14785">
        <v>5</v>
      </c>
      <c r="J14785">
        <v>20</v>
      </c>
    </row>
    <row r="14786" spans="1:10" x14ac:dyDescent="0.25">
      <c r="A14786" t="s">
        <v>256</v>
      </c>
      <c r="B14786">
        <v>5025</v>
      </c>
      <c r="C14786">
        <v>16</v>
      </c>
      <c r="D14786">
        <v>11</v>
      </c>
      <c r="E14786">
        <v>6</v>
      </c>
      <c r="F14786">
        <v>39</v>
      </c>
      <c r="H14786">
        <v>31</v>
      </c>
      <c r="I14786">
        <v>21</v>
      </c>
      <c r="J14786">
        <v>24</v>
      </c>
    </row>
    <row r="14787" spans="1:10" x14ac:dyDescent="0.25">
      <c r="A14787" t="s">
        <v>257</v>
      </c>
      <c r="B14787">
        <v>5025</v>
      </c>
      <c r="C14787">
        <v>2</v>
      </c>
      <c r="D14787">
        <v>2</v>
      </c>
      <c r="E14787">
        <v>2</v>
      </c>
      <c r="F14787">
        <v>2</v>
      </c>
      <c r="H14787">
        <v>2</v>
      </c>
      <c r="I14787">
        <v>2</v>
      </c>
      <c r="J14787">
        <v>2</v>
      </c>
    </row>
    <row r="14788" spans="1:10" x14ac:dyDescent="0.25">
      <c r="A14788" t="s">
        <v>258</v>
      </c>
      <c r="B14788">
        <v>5025</v>
      </c>
      <c r="C14788">
        <v>0</v>
      </c>
      <c r="D14788">
        <v>0</v>
      </c>
      <c r="E14788">
        <v>0</v>
      </c>
      <c r="F14788">
        <v>0</v>
      </c>
      <c r="H14788">
        <v>0</v>
      </c>
      <c r="I14788">
        <v>0</v>
      </c>
      <c r="J14788">
        <v>0</v>
      </c>
    </row>
    <row r="14789" spans="1:10" x14ac:dyDescent="0.25">
      <c r="A14789" t="s">
        <v>259</v>
      </c>
      <c r="B14789">
        <v>5025</v>
      </c>
      <c r="C14789">
        <v>0</v>
      </c>
      <c r="D14789">
        <v>0</v>
      </c>
      <c r="E14789">
        <v>0</v>
      </c>
      <c r="F14789">
        <v>0</v>
      </c>
      <c r="H14789">
        <v>0</v>
      </c>
      <c r="I14789">
        <v>0</v>
      </c>
      <c r="J14789">
        <v>0</v>
      </c>
    </row>
    <row r="14790" spans="1:10" x14ac:dyDescent="0.25">
      <c r="A14790" t="s">
        <v>260</v>
      </c>
      <c r="B14790">
        <v>5025</v>
      </c>
      <c r="C14790">
        <v>2</v>
      </c>
      <c r="D14790">
        <v>2</v>
      </c>
      <c r="E14790">
        <v>2</v>
      </c>
      <c r="F14790">
        <v>2</v>
      </c>
      <c r="H14790">
        <v>2</v>
      </c>
      <c r="I14790">
        <v>2</v>
      </c>
      <c r="J14790">
        <v>2</v>
      </c>
    </row>
    <row r="14791" spans="1:10" x14ac:dyDescent="0.25">
      <c r="A14791" t="s">
        <v>261</v>
      </c>
      <c r="B14791">
        <v>5025</v>
      </c>
      <c r="C14791">
        <v>3</v>
      </c>
      <c r="D14791">
        <v>3</v>
      </c>
      <c r="E14791">
        <v>3</v>
      </c>
      <c r="F14791">
        <v>4</v>
      </c>
      <c r="H14791">
        <v>3</v>
      </c>
      <c r="I14791">
        <v>3</v>
      </c>
      <c r="J14791">
        <v>4</v>
      </c>
    </row>
    <row r="14792" spans="1:10" x14ac:dyDescent="0.25">
      <c r="A14792" t="s">
        <v>262</v>
      </c>
      <c r="B14792">
        <v>5025</v>
      </c>
      <c r="C14792">
        <v>1</v>
      </c>
      <c r="D14792">
        <v>1</v>
      </c>
      <c r="E14792">
        <v>1</v>
      </c>
      <c r="F14792">
        <v>2</v>
      </c>
      <c r="H14792">
        <v>1</v>
      </c>
      <c r="I14792">
        <v>1</v>
      </c>
      <c r="J14792">
        <v>2</v>
      </c>
    </row>
    <row r="14793" spans="1:10" x14ac:dyDescent="0.25">
      <c r="A14793" t="s">
        <v>263</v>
      </c>
      <c r="B14793">
        <v>5025</v>
      </c>
      <c r="C14793">
        <v>0</v>
      </c>
      <c r="D14793">
        <v>1</v>
      </c>
      <c r="E14793">
        <v>0</v>
      </c>
      <c r="F14793">
        <v>1</v>
      </c>
      <c r="H14793">
        <v>0</v>
      </c>
      <c r="I14793">
        <v>0</v>
      </c>
      <c r="J14793">
        <v>1</v>
      </c>
    </row>
    <row r="14794" spans="1:10" x14ac:dyDescent="0.25">
      <c r="A14794" t="s">
        <v>264</v>
      </c>
      <c r="B14794">
        <v>5025</v>
      </c>
      <c r="D14794">
        <v>10</v>
      </c>
      <c r="F14794">
        <v>7</v>
      </c>
      <c r="H14794">
        <v>10</v>
      </c>
      <c r="J14794">
        <v>10</v>
      </c>
    </row>
    <row r="14795" spans="1:10" x14ac:dyDescent="0.25">
      <c r="A14795" t="s">
        <v>265</v>
      </c>
      <c r="B14795">
        <v>5025</v>
      </c>
      <c r="D14795">
        <v>20</v>
      </c>
      <c r="F14795">
        <v>17</v>
      </c>
      <c r="H14795">
        <v>20</v>
      </c>
      <c r="J14795">
        <v>17</v>
      </c>
    </row>
    <row r="14796" spans="1:10" x14ac:dyDescent="0.25">
      <c r="A14796" t="s">
        <v>266</v>
      </c>
      <c r="B14796">
        <v>5025</v>
      </c>
      <c r="D14796">
        <v>0</v>
      </c>
      <c r="F14796">
        <v>0</v>
      </c>
      <c r="H14796">
        <v>0</v>
      </c>
      <c r="J14796">
        <v>0</v>
      </c>
    </row>
    <row r="14797" spans="1:10" x14ac:dyDescent="0.25">
      <c r="A14797" t="s">
        <v>267</v>
      </c>
      <c r="B14797">
        <v>5025</v>
      </c>
      <c r="C14797">
        <v>14</v>
      </c>
      <c r="D14797">
        <v>34</v>
      </c>
      <c r="E14797">
        <v>14</v>
      </c>
      <c r="F14797">
        <v>30</v>
      </c>
      <c r="H14797">
        <v>34</v>
      </c>
      <c r="I14797">
        <v>14</v>
      </c>
      <c r="J14797">
        <v>33</v>
      </c>
    </row>
    <row r="14798" spans="1:10" x14ac:dyDescent="0.25">
      <c r="A14798" t="s">
        <v>268</v>
      </c>
      <c r="B14798">
        <v>5025</v>
      </c>
      <c r="C14798">
        <v>0</v>
      </c>
      <c r="D14798">
        <v>1</v>
      </c>
      <c r="E14798">
        <v>0</v>
      </c>
      <c r="F14798">
        <v>1</v>
      </c>
      <c r="H14798">
        <v>0</v>
      </c>
      <c r="I14798">
        <v>0</v>
      </c>
      <c r="J14798">
        <v>1</v>
      </c>
    </row>
    <row r="14799" spans="1:10" x14ac:dyDescent="0.25">
      <c r="A14799" t="s">
        <v>269</v>
      </c>
      <c r="B14799">
        <v>5025</v>
      </c>
      <c r="C14799">
        <v>1</v>
      </c>
      <c r="D14799">
        <v>1</v>
      </c>
      <c r="E14799">
        <v>1</v>
      </c>
      <c r="F14799">
        <v>1</v>
      </c>
      <c r="H14799">
        <v>1</v>
      </c>
      <c r="I14799">
        <v>1</v>
      </c>
      <c r="J14799">
        <v>1</v>
      </c>
    </row>
    <row r="14800" spans="1:10" x14ac:dyDescent="0.25">
      <c r="A14800" t="s">
        <v>270</v>
      </c>
      <c r="B14800">
        <v>5025</v>
      </c>
      <c r="C14800">
        <v>0</v>
      </c>
      <c r="D14800">
        <v>20</v>
      </c>
      <c r="E14800">
        <v>35</v>
      </c>
      <c r="F14800">
        <v>45</v>
      </c>
      <c r="H14800">
        <v>0</v>
      </c>
      <c r="I14800">
        <v>35</v>
      </c>
      <c r="J14800">
        <v>60</v>
      </c>
    </row>
    <row r="14801" spans="1:18" x14ac:dyDescent="0.25">
      <c r="A14801" t="s">
        <v>271</v>
      </c>
      <c r="B14801">
        <v>5025</v>
      </c>
      <c r="C14801">
        <v>20</v>
      </c>
      <c r="D14801">
        <v>35</v>
      </c>
      <c r="E14801">
        <v>45</v>
      </c>
      <c r="F14801">
        <v>0</v>
      </c>
      <c r="H14801">
        <v>35</v>
      </c>
      <c r="I14801">
        <v>60</v>
      </c>
      <c r="J14801">
        <v>0</v>
      </c>
    </row>
    <row r="14802" spans="1:18" x14ac:dyDescent="0.25">
      <c r="A14802" t="s">
        <v>272</v>
      </c>
      <c r="B14802">
        <v>5025</v>
      </c>
      <c r="C14802">
        <v>16</v>
      </c>
      <c r="D14802">
        <v>31</v>
      </c>
      <c r="E14802">
        <v>41</v>
      </c>
      <c r="F14802">
        <v>84</v>
      </c>
      <c r="H14802">
        <v>31</v>
      </c>
      <c r="I14802">
        <v>56</v>
      </c>
      <c r="J14802">
        <v>84</v>
      </c>
    </row>
    <row r="14803" spans="1:18" x14ac:dyDescent="0.25">
      <c r="A14803" t="s">
        <v>273</v>
      </c>
      <c r="B14803">
        <v>5025</v>
      </c>
      <c r="C14803">
        <v>16</v>
      </c>
      <c r="D14803">
        <v>31</v>
      </c>
      <c r="E14803">
        <v>41</v>
      </c>
      <c r="F14803">
        <v>84</v>
      </c>
      <c r="H14803">
        <v>31</v>
      </c>
      <c r="I14803">
        <v>56</v>
      </c>
      <c r="J14803">
        <v>84</v>
      </c>
    </row>
    <row r="14804" spans="1:18" x14ac:dyDescent="0.25">
      <c r="A14804" t="s">
        <v>274</v>
      </c>
      <c r="B14804">
        <v>5025</v>
      </c>
      <c r="C14804">
        <v>59</v>
      </c>
      <c r="D14804">
        <v>79</v>
      </c>
      <c r="E14804">
        <v>4</v>
      </c>
      <c r="F14804">
        <v>14</v>
      </c>
      <c r="H14804">
        <v>59</v>
      </c>
      <c r="I14804">
        <v>4</v>
      </c>
      <c r="J14804">
        <v>29</v>
      </c>
    </row>
    <row r="14805" spans="1:18" x14ac:dyDescent="0.25">
      <c r="A14805" t="s">
        <v>275</v>
      </c>
      <c r="B14805">
        <v>5025</v>
      </c>
      <c r="C14805">
        <v>75</v>
      </c>
      <c r="D14805">
        <v>0</v>
      </c>
      <c r="E14805">
        <v>10</v>
      </c>
      <c r="F14805">
        <v>53</v>
      </c>
      <c r="H14805">
        <v>0</v>
      </c>
      <c r="I14805">
        <v>25</v>
      </c>
      <c r="J14805">
        <v>53</v>
      </c>
    </row>
    <row r="14806" spans="1:18" x14ac:dyDescent="0.25">
      <c r="A14806" t="s">
        <v>276</v>
      </c>
      <c r="B14806">
        <v>5025</v>
      </c>
      <c r="C14806">
        <v>75</v>
      </c>
      <c r="D14806">
        <v>0</v>
      </c>
      <c r="E14806">
        <v>10</v>
      </c>
      <c r="F14806">
        <v>53</v>
      </c>
      <c r="H14806">
        <v>0</v>
      </c>
      <c r="I14806">
        <v>25</v>
      </c>
      <c r="J14806">
        <v>53</v>
      </c>
    </row>
    <row r="14807" spans="1:18" x14ac:dyDescent="0.25">
      <c r="A14807" t="s">
        <v>567</v>
      </c>
      <c r="B14807">
        <v>5025</v>
      </c>
      <c r="C14807">
        <v>0</v>
      </c>
      <c r="D14807">
        <v>5</v>
      </c>
      <c r="E14807">
        <v>0</v>
      </c>
      <c r="F14807">
        <v>20</v>
      </c>
      <c r="H14807">
        <v>0</v>
      </c>
      <c r="I14807">
        <v>0</v>
      </c>
      <c r="J14807">
        <v>20</v>
      </c>
    </row>
    <row r="14808" spans="1:18" x14ac:dyDescent="0.25">
      <c r="A14808" t="s">
        <v>254</v>
      </c>
      <c r="B14808">
        <v>5050</v>
      </c>
      <c r="C14808">
        <v>111</v>
      </c>
      <c r="D14808">
        <v>112</v>
      </c>
      <c r="E14808">
        <v>212</v>
      </c>
      <c r="F14808">
        <v>211</v>
      </c>
      <c r="G14808">
        <v>121</v>
      </c>
      <c r="H14808">
        <v>122</v>
      </c>
      <c r="I14808">
        <v>221</v>
      </c>
      <c r="J14808">
        <v>222</v>
      </c>
      <c r="K14808">
        <v>311</v>
      </c>
      <c r="L14808">
        <v>312</v>
      </c>
      <c r="M14808">
        <v>411</v>
      </c>
      <c r="N14808">
        <v>412</v>
      </c>
      <c r="O14808">
        <v>321</v>
      </c>
      <c r="P14808">
        <v>322</v>
      </c>
      <c r="Q14808">
        <v>421</v>
      </c>
      <c r="R14808">
        <v>422</v>
      </c>
    </row>
    <row r="14809" spans="1:18" x14ac:dyDescent="0.25">
      <c r="A14809" t="s">
        <v>255</v>
      </c>
      <c r="B14809">
        <v>5050</v>
      </c>
      <c r="C14809">
        <v>10</v>
      </c>
      <c r="D14809">
        <v>5</v>
      </c>
      <c r="E14809">
        <v>5</v>
      </c>
      <c r="F14809">
        <v>15</v>
      </c>
      <c r="I14809">
        <v>5</v>
      </c>
      <c r="J14809">
        <v>15</v>
      </c>
    </row>
    <row r="14810" spans="1:18" x14ac:dyDescent="0.25">
      <c r="A14810" t="s">
        <v>256</v>
      </c>
      <c r="B14810">
        <v>5050</v>
      </c>
      <c r="C14810">
        <v>11</v>
      </c>
      <c r="D14810">
        <v>39</v>
      </c>
      <c r="E14810">
        <v>3.2</v>
      </c>
      <c r="F14810">
        <v>14</v>
      </c>
      <c r="I14810">
        <v>-5.3</v>
      </c>
      <c r="J14810">
        <v>21.5</v>
      </c>
    </row>
    <row r="14811" spans="1:18" x14ac:dyDescent="0.25">
      <c r="A14811" t="s">
        <v>257</v>
      </c>
      <c r="B14811">
        <v>5050</v>
      </c>
      <c r="C14811">
        <v>2</v>
      </c>
      <c r="D14811">
        <v>2</v>
      </c>
      <c r="E14811">
        <v>2</v>
      </c>
      <c r="F14811">
        <v>2</v>
      </c>
      <c r="I14811">
        <v>2</v>
      </c>
      <c r="J14811">
        <v>2</v>
      </c>
    </row>
    <row r="14812" spans="1:18" x14ac:dyDescent="0.25">
      <c r="A14812" t="s">
        <v>258</v>
      </c>
      <c r="B14812">
        <v>5050</v>
      </c>
      <c r="C14812">
        <v>0</v>
      </c>
      <c r="D14812">
        <v>0</v>
      </c>
      <c r="E14812">
        <v>0</v>
      </c>
      <c r="F14812">
        <v>0</v>
      </c>
      <c r="I14812">
        <v>0</v>
      </c>
      <c r="J14812">
        <v>0</v>
      </c>
    </row>
    <row r="14813" spans="1:18" x14ac:dyDescent="0.25">
      <c r="A14813" t="s">
        <v>259</v>
      </c>
      <c r="B14813">
        <v>5050</v>
      </c>
      <c r="C14813">
        <v>0</v>
      </c>
      <c r="D14813">
        <v>0</v>
      </c>
      <c r="E14813">
        <v>0</v>
      </c>
      <c r="F14813">
        <v>0</v>
      </c>
      <c r="I14813">
        <v>0</v>
      </c>
      <c r="J14813">
        <v>0</v>
      </c>
    </row>
    <row r="14814" spans="1:18" x14ac:dyDescent="0.25">
      <c r="A14814" t="s">
        <v>260</v>
      </c>
      <c r="B14814">
        <v>5050</v>
      </c>
      <c r="C14814">
        <v>2</v>
      </c>
      <c r="D14814">
        <v>2</v>
      </c>
      <c r="E14814">
        <v>2</v>
      </c>
      <c r="F14814">
        <v>2</v>
      </c>
      <c r="I14814">
        <v>2</v>
      </c>
      <c r="J14814">
        <v>2</v>
      </c>
    </row>
    <row r="14815" spans="1:18" x14ac:dyDescent="0.25">
      <c r="A14815" t="s">
        <v>261</v>
      </c>
      <c r="B14815">
        <v>5050</v>
      </c>
      <c r="C14815">
        <v>3.2</v>
      </c>
      <c r="D14815">
        <v>3</v>
      </c>
      <c r="E14815">
        <v>3</v>
      </c>
      <c r="F14815">
        <v>4</v>
      </c>
      <c r="I14815">
        <v>3</v>
      </c>
      <c r="J14815">
        <v>4</v>
      </c>
    </row>
    <row r="14816" spans="1:18" x14ac:dyDescent="0.25">
      <c r="A14816" t="s">
        <v>262</v>
      </c>
      <c r="B14816">
        <v>5050</v>
      </c>
      <c r="C14816">
        <v>3.8</v>
      </c>
      <c r="D14816">
        <v>1</v>
      </c>
      <c r="E14816">
        <v>2.8</v>
      </c>
      <c r="F14816">
        <v>2</v>
      </c>
      <c r="I14816">
        <v>3.8</v>
      </c>
      <c r="J14816">
        <v>2</v>
      </c>
    </row>
    <row r="14817" spans="1:18" x14ac:dyDescent="0.25">
      <c r="A14817" t="s">
        <v>263</v>
      </c>
      <c r="B14817">
        <v>5050</v>
      </c>
      <c r="C14817">
        <v>0</v>
      </c>
      <c r="D14817">
        <v>0</v>
      </c>
      <c r="E14817">
        <v>0</v>
      </c>
      <c r="F14817">
        <v>3</v>
      </c>
      <c r="I14817">
        <v>0</v>
      </c>
      <c r="J14817">
        <v>3</v>
      </c>
    </row>
    <row r="14818" spans="1:18" x14ac:dyDescent="0.25">
      <c r="A14818" t="s">
        <v>264</v>
      </c>
      <c r="B14818">
        <v>5050</v>
      </c>
      <c r="D14818">
        <v>10</v>
      </c>
      <c r="F14818">
        <v>10</v>
      </c>
    </row>
    <row r="14819" spans="1:18" x14ac:dyDescent="0.25">
      <c r="A14819" t="s">
        <v>265</v>
      </c>
      <c r="B14819">
        <v>5050</v>
      </c>
      <c r="D14819">
        <v>30</v>
      </c>
      <c r="F14819">
        <v>17</v>
      </c>
    </row>
    <row r="14820" spans="1:18" x14ac:dyDescent="0.25">
      <c r="A14820" t="s">
        <v>266</v>
      </c>
      <c r="B14820">
        <v>5050</v>
      </c>
      <c r="D14820">
        <v>0</v>
      </c>
      <c r="F14820">
        <v>0</v>
      </c>
    </row>
    <row r="14821" spans="1:18" x14ac:dyDescent="0.25">
      <c r="A14821" t="s">
        <v>267</v>
      </c>
      <c r="B14821">
        <v>5050</v>
      </c>
      <c r="C14821">
        <v>31</v>
      </c>
      <c r="D14821">
        <v>46.4</v>
      </c>
      <c r="E14821">
        <v>22</v>
      </c>
      <c r="F14821">
        <v>33</v>
      </c>
      <c r="I14821">
        <v>14.5</v>
      </c>
      <c r="J14821">
        <v>22</v>
      </c>
    </row>
    <row r="14822" spans="1:18" x14ac:dyDescent="0.25">
      <c r="A14822" t="s">
        <v>268</v>
      </c>
      <c r="B14822">
        <v>5050</v>
      </c>
      <c r="C14822">
        <v>1</v>
      </c>
      <c r="D14822">
        <v>1</v>
      </c>
      <c r="E14822">
        <v>1</v>
      </c>
      <c r="F14822">
        <v>1</v>
      </c>
      <c r="I14822">
        <v>0</v>
      </c>
      <c r="J14822">
        <v>1</v>
      </c>
    </row>
    <row r="14823" spans="1:18" x14ac:dyDescent="0.25">
      <c r="A14823" t="s">
        <v>269</v>
      </c>
      <c r="B14823">
        <v>5050</v>
      </c>
      <c r="C14823">
        <v>1</v>
      </c>
      <c r="D14823">
        <v>1</v>
      </c>
      <c r="E14823">
        <v>1</v>
      </c>
      <c r="F14823">
        <v>1</v>
      </c>
      <c r="I14823">
        <v>1</v>
      </c>
      <c r="J14823">
        <v>1</v>
      </c>
    </row>
    <row r="14824" spans="1:18" x14ac:dyDescent="0.25">
      <c r="A14824" t="s">
        <v>270</v>
      </c>
      <c r="B14824">
        <v>5050</v>
      </c>
      <c r="C14824">
        <v>0</v>
      </c>
      <c r="D14824">
        <v>18</v>
      </c>
      <c r="E14824">
        <v>81</v>
      </c>
      <c r="F14824">
        <v>61</v>
      </c>
      <c r="I14824">
        <v>61</v>
      </c>
      <c r="J14824">
        <v>62.5</v>
      </c>
    </row>
    <row r="14825" spans="1:18" x14ac:dyDescent="0.25">
      <c r="A14825" t="s">
        <v>271</v>
      </c>
      <c r="B14825">
        <v>5050</v>
      </c>
      <c r="C14825">
        <v>18</v>
      </c>
      <c r="D14825">
        <v>61</v>
      </c>
      <c r="E14825">
        <v>0</v>
      </c>
      <c r="F14825">
        <v>81</v>
      </c>
      <c r="I14825">
        <v>62.5</v>
      </c>
      <c r="J14825">
        <v>0</v>
      </c>
    </row>
    <row r="14826" spans="1:18" x14ac:dyDescent="0.25">
      <c r="A14826" t="s">
        <v>272</v>
      </c>
      <c r="B14826">
        <v>5050</v>
      </c>
      <c r="C14826">
        <v>11</v>
      </c>
      <c r="D14826">
        <v>57</v>
      </c>
      <c r="E14826">
        <v>84.2</v>
      </c>
      <c r="F14826">
        <v>75</v>
      </c>
      <c r="I14826">
        <v>55.7</v>
      </c>
      <c r="J14826">
        <v>84</v>
      </c>
    </row>
    <row r="14827" spans="1:18" x14ac:dyDescent="0.25">
      <c r="A14827" t="s">
        <v>273</v>
      </c>
      <c r="B14827">
        <v>5050</v>
      </c>
      <c r="C14827">
        <v>11</v>
      </c>
      <c r="D14827">
        <v>57</v>
      </c>
      <c r="E14827">
        <v>84.2</v>
      </c>
      <c r="F14827">
        <v>58</v>
      </c>
      <c r="I14827">
        <v>55.7</v>
      </c>
      <c r="J14827">
        <v>84</v>
      </c>
    </row>
    <row r="14828" spans="1:18" x14ac:dyDescent="0.25">
      <c r="A14828" t="s">
        <v>274</v>
      </c>
      <c r="B14828">
        <v>5050</v>
      </c>
      <c r="C14828">
        <v>33</v>
      </c>
      <c r="D14828">
        <v>51</v>
      </c>
      <c r="E14828">
        <v>24</v>
      </c>
      <c r="F14828">
        <v>4</v>
      </c>
      <c r="I14828">
        <v>4</v>
      </c>
      <c r="J14828">
        <v>5.5</v>
      </c>
    </row>
    <row r="14829" spans="1:18" x14ac:dyDescent="0.25">
      <c r="A14829" t="s">
        <v>275</v>
      </c>
      <c r="B14829">
        <v>5050</v>
      </c>
      <c r="C14829">
        <v>44</v>
      </c>
      <c r="D14829">
        <v>0</v>
      </c>
      <c r="E14829">
        <v>27.2</v>
      </c>
      <c r="F14829">
        <v>18</v>
      </c>
      <c r="I14829">
        <v>88.7</v>
      </c>
      <c r="J14829">
        <v>27</v>
      </c>
    </row>
    <row r="14830" spans="1:18" x14ac:dyDescent="0.25">
      <c r="A14830" t="s">
        <v>276</v>
      </c>
      <c r="B14830">
        <v>5050</v>
      </c>
      <c r="C14830">
        <v>44</v>
      </c>
      <c r="D14830">
        <v>0</v>
      </c>
      <c r="E14830">
        <v>27.2</v>
      </c>
      <c r="F14830">
        <v>1</v>
      </c>
      <c r="I14830">
        <v>88.7</v>
      </c>
      <c r="J14830">
        <v>27</v>
      </c>
    </row>
    <row r="14831" spans="1:18" x14ac:dyDescent="0.25">
      <c r="A14831" t="s">
        <v>567</v>
      </c>
      <c r="B14831">
        <v>5050</v>
      </c>
      <c r="C14831">
        <v>10.1</v>
      </c>
      <c r="D14831">
        <v>5.5</v>
      </c>
      <c r="E14831">
        <v>3.2</v>
      </c>
      <c r="F14831">
        <v>27.1</v>
      </c>
      <c r="I14831">
        <v>0</v>
      </c>
      <c r="J14831">
        <v>36.1</v>
      </c>
    </row>
    <row r="14832" spans="1:18" x14ac:dyDescent="0.25">
      <c r="A14832" t="s">
        <v>254</v>
      </c>
      <c r="B14832">
        <v>5060</v>
      </c>
      <c r="C14832">
        <v>111</v>
      </c>
      <c r="D14832">
        <v>112</v>
      </c>
      <c r="E14832">
        <v>211</v>
      </c>
      <c r="F14832">
        <v>212</v>
      </c>
      <c r="G14832">
        <v>121</v>
      </c>
      <c r="H14832">
        <v>122</v>
      </c>
      <c r="I14832">
        <v>221</v>
      </c>
      <c r="J14832">
        <v>222</v>
      </c>
      <c r="K14832">
        <v>311</v>
      </c>
      <c r="L14832">
        <v>312</v>
      </c>
      <c r="M14832">
        <v>411</v>
      </c>
      <c r="N14832">
        <v>412</v>
      </c>
      <c r="O14832">
        <v>321</v>
      </c>
      <c r="P14832">
        <v>322</v>
      </c>
      <c r="Q14832">
        <v>421</v>
      </c>
      <c r="R14832">
        <v>422</v>
      </c>
    </row>
    <row r="14833" spans="1:10" x14ac:dyDescent="0.25">
      <c r="A14833" t="s">
        <v>255</v>
      </c>
      <c r="B14833">
        <v>5060</v>
      </c>
      <c r="C14833">
        <v>4</v>
      </c>
      <c r="D14833">
        <v>7</v>
      </c>
      <c r="E14833">
        <v>4</v>
      </c>
      <c r="F14833">
        <v>7</v>
      </c>
      <c r="G14833">
        <v>4</v>
      </c>
      <c r="H14833">
        <v>7</v>
      </c>
      <c r="I14833">
        <v>4</v>
      </c>
      <c r="J14833">
        <v>7</v>
      </c>
    </row>
    <row r="14834" spans="1:10" x14ac:dyDescent="0.25">
      <c r="A14834" t="s">
        <v>256</v>
      </c>
      <c r="B14834">
        <v>5060</v>
      </c>
      <c r="C14834">
        <v>10</v>
      </c>
      <c r="D14834">
        <v>27.8</v>
      </c>
      <c r="E14834">
        <v>10</v>
      </c>
      <c r="F14834">
        <v>28</v>
      </c>
      <c r="G14834">
        <v>10</v>
      </c>
      <c r="H14834">
        <v>27.8</v>
      </c>
      <c r="I14834">
        <v>10</v>
      </c>
      <c r="J14834">
        <v>28</v>
      </c>
    </row>
    <row r="14835" spans="1:10" x14ac:dyDescent="0.25">
      <c r="A14835" t="s">
        <v>257</v>
      </c>
      <c r="B14835">
        <v>5060</v>
      </c>
      <c r="C14835">
        <v>2</v>
      </c>
      <c r="D14835">
        <v>2</v>
      </c>
      <c r="E14835">
        <v>2</v>
      </c>
      <c r="F14835">
        <v>2</v>
      </c>
      <c r="G14835">
        <v>2</v>
      </c>
      <c r="H14835">
        <v>2</v>
      </c>
      <c r="I14835">
        <v>2</v>
      </c>
      <c r="J14835">
        <v>2</v>
      </c>
    </row>
    <row r="14836" spans="1:10" x14ac:dyDescent="0.25">
      <c r="A14836" t="s">
        <v>258</v>
      </c>
      <c r="B14836">
        <v>5060</v>
      </c>
      <c r="C14836">
        <v>0</v>
      </c>
      <c r="D14836">
        <v>0</v>
      </c>
      <c r="E14836">
        <v>0</v>
      </c>
      <c r="F14836">
        <v>0</v>
      </c>
      <c r="G14836">
        <v>0</v>
      </c>
      <c r="H14836">
        <v>0</v>
      </c>
      <c r="I14836">
        <v>0</v>
      </c>
      <c r="J14836">
        <v>0</v>
      </c>
    </row>
    <row r="14837" spans="1:10" x14ac:dyDescent="0.25">
      <c r="A14837" t="s">
        <v>259</v>
      </c>
      <c r="B14837">
        <v>5060</v>
      </c>
      <c r="C14837">
        <v>0</v>
      </c>
      <c r="D14837">
        <v>0</v>
      </c>
      <c r="E14837">
        <v>0</v>
      </c>
      <c r="F14837">
        <v>0</v>
      </c>
      <c r="G14837">
        <v>0</v>
      </c>
      <c r="H14837">
        <v>0</v>
      </c>
      <c r="I14837">
        <v>0</v>
      </c>
      <c r="J14837">
        <v>0</v>
      </c>
    </row>
    <row r="14838" spans="1:10" x14ac:dyDescent="0.25">
      <c r="A14838" t="s">
        <v>260</v>
      </c>
      <c r="B14838">
        <v>5060</v>
      </c>
      <c r="C14838">
        <v>2</v>
      </c>
      <c r="D14838">
        <v>2</v>
      </c>
      <c r="E14838">
        <v>2</v>
      </c>
      <c r="F14838">
        <v>2</v>
      </c>
      <c r="G14838">
        <v>2</v>
      </c>
      <c r="H14838">
        <v>2</v>
      </c>
      <c r="I14838">
        <v>2</v>
      </c>
      <c r="J14838">
        <v>2</v>
      </c>
    </row>
    <row r="14839" spans="1:10" x14ac:dyDescent="0.25">
      <c r="A14839" t="s">
        <v>261</v>
      </c>
      <c r="B14839">
        <v>5060</v>
      </c>
      <c r="C14839">
        <v>3</v>
      </c>
      <c r="D14839">
        <v>3.6</v>
      </c>
      <c r="E14839">
        <v>3</v>
      </c>
      <c r="F14839">
        <v>3.6</v>
      </c>
      <c r="G14839">
        <v>3</v>
      </c>
      <c r="H14839">
        <v>3.6</v>
      </c>
      <c r="I14839">
        <v>3</v>
      </c>
      <c r="J14839">
        <v>3.6</v>
      </c>
    </row>
    <row r="14840" spans="1:10" x14ac:dyDescent="0.25">
      <c r="A14840" t="s">
        <v>262</v>
      </c>
      <c r="B14840">
        <v>5060</v>
      </c>
      <c r="C14840">
        <v>3</v>
      </c>
      <c r="D14840">
        <v>2.6</v>
      </c>
      <c r="E14840">
        <v>3</v>
      </c>
      <c r="F14840">
        <v>2.4</v>
      </c>
      <c r="G14840">
        <v>3</v>
      </c>
      <c r="H14840">
        <v>2.6</v>
      </c>
      <c r="I14840">
        <v>3</v>
      </c>
      <c r="J14840">
        <v>2.4</v>
      </c>
    </row>
    <row r="14841" spans="1:10" x14ac:dyDescent="0.25">
      <c r="A14841" t="s">
        <v>263</v>
      </c>
      <c r="B14841">
        <v>5060</v>
      </c>
      <c r="C14841">
        <v>0</v>
      </c>
      <c r="D14841">
        <v>0</v>
      </c>
      <c r="E14841">
        <v>0</v>
      </c>
      <c r="F14841">
        <v>0</v>
      </c>
      <c r="G14841">
        <v>0</v>
      </c>
      <c r="H14841">
        <v>0</v>
      </c>
      <c r="I14841">
        <v>0</v>
      </c>
      <c r="J14841">
        <v>0</v>
      </c>
    </row>
    <row r="14842" spans="1:10" x14ac:dyDescent="0.25">
      <c r="A14842" t="s">
        <v>264</v>
      </c>
      <c r="B14842">
        <v>5060</v>
      </c>
      <c r="D14842">
        <v>12</v>
      </c>
      <c r="F14842">
        <v>12</v>
      </c>
      <c r="H14842">
        <v>12</v>
      </c>
      <c r="J14842">
        <v>12</v>
      </c>
    </row>
    <row r="14843" spans="1:10" x14ac:dyDescent="0.25">
      <c r="A14843" t="s">
        <v>265</v>
      </c>
      <c r="B14843">
        <v>5060</v>
      </c>
      <c r="D14843">
        <v>21</v>
      </c>
      <c r="F14843">
        <v>18</v>
      </c>
      <c r="H14843">
        <v>24</v>
      </c>
      <c r="J14843">
        <v>18</v>
      </c>
    </row>
    <row r="14844" spans="1:10" x14ac:dyDescent="0.25">
      <c r="A14844" t="s">
        <v>266</v>
      </c>
      <c r="B14844">
        <v>5060</v>
      </c>
      <c r="D14844">
        <v>0</v>
      </c>
      <c r="F14844">
        <v>0</v>
      </c>
      <c r="H14844">
        <v>0</v>
      </c>
      <c r="J14844">
        <v>0</v>
      </c>
    </row>
    <row r="14845" spans="1:10" x14ac:dyDescent="0.25">
      <c r="A14845" t="s">
        <v>267</v>
      </c>
      <c r="B14845">
        <v>5060</v>
      </c>
      <c r="C14845">
        <v>14</v>
      </c>
      <c r="D14845">
        <v>39.200000000000003</v>
      </c>
      <c r="E14845">
        <v>20</v>
      </c>
      <c r="F14845">
        <v>36</v>
      </c>
      <c r="G14845">
        <v>14</v>
      </c>
      <c r="H14845">
        <v>42.2</v>
      </c>
      <c r="I14845">
        <v>14</v>
      </c>
      <c r="J14845">
        <v>36</v>
      </c>
    </row>
    <row r="14846" spans="1:10" x14ac:dyDescent="0.25">
      <c r="A14846" t="s">
        <v>268</v>
      </c>
      <c r="B14846">
        <v>5060</v>
      </c>
      <c r="C14846">
        <v>0</v>
      </c>
      <c r="D14846">
        <v>1</v>
      </c>
      <c r="E14846">
        <v>0</v>
      </c>
      <c r="F14846">
        <v>1</v>
      </c>
      <c r="G14846">
        <v>0</v>
      </c>
      <c r="H14846">
        <v>1</v>
      </c>
      <c r="I14846">
        <v>0</v>
      </c>
      <c r="J14846">
        <v>1</v>
      </c>
    </row>
    <row r="14847" spans="1:10" x14ac:dyDescent="0.25">
      <c r="A14847" t="s">
        <v>269</v>
      </c>
      <c r="B14847">
        <v>5060</v>
      </c>
      <c r="C14847">
        <v>0</v>
      </c>
      <c r="D14847">
        <v>0</v>
      </c>
      <c r="E14847">
        <v>0</v>
      </c>
      <c r="F14847">
        <v>0</v>
      </c>
      <c r="G14847">
        <v>0</v>
      </c>
      <c r="H14847">
        <v>0</v>
      </c>
      <c r="I14847">
        <v>0</v>
      </c>
      <c r="J14847">
        <v>1</v>
      </c>
    </row>
    <row r="14848" spans="1:10" x14ac:dyDescent="0.25">
      <c r="A14848" t="s">
        <v>270</v>
      </c>
      <c r="B14848">
        <v>5060</v>
      </c>
      <c r="C14848">
        <v>0</v>
      </c>
      <c r="D14848">
        <v>16</v>
      </c>
      <c r="E14848">
        <v>50</v>
      </c>
      <c r="F14848">
        <v>66</v>
      </c>
      <c r="G14848">
        <v>0</v>
      </c>
      <c r="H14848">
        <v>16</v>
      </c>
      <c r="I14848">
        <v>50</v>
      </c>
      <c r="J14848">
        <v>66</v>
      </c>
    </row>
    <row r="14849" spans="1:18" x14ac:dyDescent="0.25">
      <c r="A14849" t="s">
        <v>271</v>
      </c>
      <c r="B14849">
        <v>5060</v>
      </c>
      <c r="C14849">
        <v>16</v>
      </c>
      <c r="D14849">
        <v>50</v>
      </c>
      <c r="E14849">
        <v>66</v>
      </c>
      <c r="F14849">
        <v>0</v>
      </c>
      <c r="G14849">
        <v>16</v>
      </c>
      <c r="H14849">
        <v>50</v>
      </c>
      <c r="I14849">
        <v>66</v>
      </c>
      <c r="J14849">
        <v>0</v>
      </c>
    </row>
    <row r="14850" spans="1:18" x14ac:dyDescent="0.25">
      <c r="A14850" t="s">
        <v>272</v>
      </c>
      <c r="B14850">
        <v>5060</v>
      </c>
      <c r="C14850">
        <v>10</v>
      </c>
      <c r="D14850">
        <v>43.8</v>
      </c>
      <c r="E14850">
        <v>60</v>
      </c>
      <c r="F14850">
        <v>94</v>
      </c>
      <c r="G14850">
        <v>10</v>
      </c>
      <c r="H14850">
        <v>43.8</v>
      </c>
      <c r="I14850">
        <v>60</v>
      </c>
      <c r="J14850">
        <v>94</v>
      </c>
    </row>
    <row r="14851" spans="1:18" x14ac:dyDescent="0.25">
      <c r="A14851" t="s">
        <v>273</v>
      </c>
      <c r="B14851">
        <v>5060</v>
      </c>
      <c r="C14851">
        <v>10</v>
      </c>
      <c r="D14851">
        <v>43.8</v>
      </c>
      <c r="E14851">
        <v>60</v>
      </c>
      <c r="F14851">
        <v>94</v>
      </c>
      <c r="G14851">
        <v>10</v>
      </c>
      <c r="H14851">
        <v>43.8</v>
      </c>
      <c r="I14851">
        <v>60</v>
      </c>
      <c r="J14851">
        <v>94</v>
      </c>
    </row>
    <row r="14852" spans="1:18" x14ac:dyDescent="0.25">
      <c r="A14852" t="s">
        <v>274</v>
      </c>
      <c r="B14852">
        <v>5060</v>
      </c>
      <c r="C14852">
        <v>56.2</v>
      </c>
      <c r="D14852">
        <v>72.2</v>
      </c>
      <c r="E14852">
        <v>6.2</v>
      </c>
      <c r="F14852">
        <v>22.2</v>
      </c>
      <c r="G14852">
        <v>56.2</v>
      </c>
      <c r="H14852">
        <v>72.2</v>
      </c>
      <c r="I14852">
        <v>6.2</v>
      </c>
      <c r="J14852">
        <v>22.2</v>
      </c>
    </row>
    <row r="14853" spans="1:18" x14ac:dyDescent="0.25">
      <c r="A14853" t="s">
        <v>275</v>
      </c>
      <c r="B14853">
        <v>5060</v>
      </c>
      <c r="C14853">
        <v>66.2</v>
      </c>
      <c r="D14853">
        <v>0</v>
      </c>
      <c r="E14853">
        <v>16.2</v>
      </c>
      <c r="F14853">
        <v>50.2</v>
      </c>
      <c r="G14853">
        <v>66.2</v>
      </c>
      <c r="H14853">
        <v>0</v>
      </c>
      <c r="I14853">
        <v>16.2</v>
      </c>
      <c r="J14853">
        <v>50.2</v>
      </c>
    </row>
    <row r="14854" spans="1:18" x14ac:dyDescent="0.25">
      <c r="A14854" t="s">
        <v>276</v>
      </c>
      <c r="B14854">
        <v>5060</v>
      </c>
      <c r="C14854">
        <v>66.2</v>
      </c>
      <c r="D14854">
        <v>0</v>
      </c>
      <c r="E14854">
        <v>16.2</v>
      </c>
      <c r="F14854">
        <v>50.2</v>
      </c>
      <c r="G14854">
        <v>66.2</v>
      </c>
      <c r="H14854">
        <v>0</v>
      </c>
      <c r="I14854">
        <v>16.2</v>
      </c>
      <c r="J14854">
        <v>50.2</v>
      </c>
    </row>
    <row r="14855" spans="1:18" x14ac:dyDescent="0.25">
      <c r="A14855" t="s">
        <v>567</v>
      </c>
      <c r="B14855">
        <v>5060</v>
      </c>
      <c r="C14855">
        <v>0</v>
      </c>
      <c r="D14855">
        <v>0</v>
      </c>
      <c r="E14855">
        <v>0</v>
      </c>
      <c r="F14855">
        <v>0</v>
      </c>
      <c r="G14855">
        <v>0</v>
      </c>
      <c r="H14855">
        <v>0</v>
      </c>
      <c r="I14855">
        <v>0</v>
      </c>
      <c r="J14855">
        <v>0</v>
      </c>
    </row>
    <row r="14856" spans="1:18" x14ac:dyDescent="0.25">
      <c r="A14856" t="s">
        <v>254</v>
      </c>
      <c r="B14856">
        <v>5063</v>
      </c>
      <c r="C14856">
        <v>111</v>
      </c>
      <c r="D14856">
        <v>112</v>
      </c>
      <c r="E14856">
        <v>211</v>
      </c>
      <c r="F14856">
        <v>212</v>
      </c>
      <c r="G14856">
        <v>121</v>
      </c>
      <c r="H14856">
        <v>122</v>
      </c>
      <c r="I14856">
        <v>221</v>
      </c>
      <c r="J14856">
        <v>222</v>
      </c>
      <c r="K14856">
        <v>311</v>
      </c>
      <c r="L14856">
        <v>312</v>
      </c>
      <c r="M14856">
        <v>411</v>
      </c>
      <c r="N14856">
        <v>412</v>
      </c>
      <c r="O14856">
        <v>321</v>
      </c>
      <c r="P14856">
        <v>322</v>
      </c>
      <c r="Q14856">
        <v>421</v>
      </c>
      <c r="R14856">
        <v>422</v>
      </c>
    </row>
    <row r="14857" spans="1:18" x14ac:dyDescent="0.25">
      <c r="A14857" t="s">
        <v>255</v>
      </c>
      <c r="B14857">
        <v>5063</v>
      </c>
      <c r="F14857">
        <v>15</v>
      </c>
      <c r="H14857">
        <v>7</v>
      </c>
      <c r="I14857">
        <v>5</v>
      </c>
      <c r="J14857">
        <v>15</v>
      </c>
    </row>
    <row r="14858" spans="1:18" x14ac:dyDescent="0.25">
      <c r="A14858" t="s">
        <v>256</v>
      </c>
      <c r="B14858">
        <v>5063</v>
      </c>
      <c r="F14858">
        <v>47</v>
      </c>
      <c r="H14858">
        <v>32</v>
      </c>
      <c r="I14858">
        <v>13</v>
      </c>
      <c r="J14858">
        <v>29</v>
      </c>
    </row>
    <row r="14859" spans="1:18" x14ac:dyDescent="0.25">
      <c r="A14859" t="s">
        <v>257</v>
      </c>
      <c r="B14859">
        <v>5063</v>
      </c>
      <c r="F14859">
        <v>2</v>
      </c>
      <c r="H14859">
        <v>2</v>
      </c>
      <c r="I14859">
        <v>2</v>
      </c>
      <c r="J14859">
        <v>2</v>
      </c>
    </row>
    <row r="14860" spans="1:18" x14ac:dyDescent="0.25">
      <c r="A14860" t="s">
        <v>258</v>
      </c>
      <c r="B14860">
        <v>5063</v>
      </c>
      <c r="F14860">
        <v>0</v>
      </c>
      <c r="H14860">
        <v>0</v>
      </c>
      <c r="I14860">
        <v>0</v>
      </c>
      <c r="J14860">
        <v>0</v>
      </c>
    </row>
    <row r="14861" spans="1:18" x14ac:dyDescent="0.25">
      <c r="A14861" t="s">
        <v>259</v>
      </c>
      <c r="B14861">
        <v>5063</v>
      </c>
      <c r="F14861">
        <v>0</v>
      </c>
      <c r="H14861">
        <v>0</v>
      </c>
      <c r="I14861">
        <v>0</v>
      </c>
      <c r="J14861">
        <v>0</v>
      </c>
    </row>
    <row r="14862" spans="1:18" x14ac:dyDescent="0.25">
      <c r="A14862" t="s">
        <v>260</v>
      </c>
      <c r="B14862">
        <v>5063</v>
      </c>
      <c r="F14862">
        <v>2</v>
      </c>
      <c r="H14862">
        <v>2</v>
      </c>
      <c r="I14862">
        <v>2</v>
      </c>
      <c r="J14862">
        <v>2</v>
      </c>
    </row>
    <row r="14863" spans="1:18" x14ac:dyDescent="0.25">
      <c r="A14863" t="s">
        <v>261</v>
      </c>
      <c r="B14863">
        <v>5063</v>
      </c>
      <c r="F14863">
        <v>4</v>
      </c>
      <c r="H14863">
        <v>3</v>
      </c>
      <c r="I14863">
        <v>3</v>
      </c>
      <c r="J14863">
        <v>4</v>
      </c>
    </row>
    <row r="14864" spans="1:18" x14ac:dyDescent="0.25">
      <c r="A14864" t="s">
        <v>262</v>
      </c>
      <c r="B14864">
        <v>5063</v>
      </c>
      <c r="F14864">
        <v>2</v>
      </c>
      <c r="H14864">
        <v>2</v>
      </c>
      <c r="I14864">
        <v>2</v>
      </c>
      <c r="J14864">
        <v>2</v>
      </c>
    </row>
    <row r="14865" spans="1:18" x14ac:dyDescent="0.25">
      <c r="A14865" t="s">
        <v>263</v>
      </c>
      <c r="B14865">
        <v>5063</v>
      </c>
      <c r="F14865">
        <v>3</v>
      </c>
      <c r="H14865">
        <v>0</v>
      </c>
      <c r="I14865">
        <v>0</v>
      </c>
      <c r="J14865">
        <v>3</v>
      </c>
    </row>
    <row r="14866" spans="1:18" x14ac:dyDescent="0.25">
      <c r="A14866" t="s">
        <v>264</v>
      </c>
      <c r="B14866">
        <v>5063</v>
      </c>
      <c r="H14866">
        <v>7</v>
      </c>
      <c r="J14866">
        <v>7</v>
      </c>
    </row>
    <row r="14867" spans="1:18" x14ac:dyDescent="0.25">
      <c r="A14867" t="s">
        <v>265</v>
      </c>
      <c r="B14867">
        <v>5063</v>
      </c>
      <c r="H14867">
        <v>27</v>
      </c>
      <c r="J14867">
        <v>19</v>
      </c>
    </row>
    <row r="14868" spans="1:18" x14ac:dyDescent="0.25">
      <c r="A14868" t="s">
        <v>266</v>
      </c>
      <c r="B14868">
        <v>5063</v>
      </c>
      <c r="H14868">
        <v>0</v>
      </c>
      <c r="J14868">
        <v>0</v>
      </c>
    </row>
    <row r="14869" spans="1:18" x14ac:dyDescent="0.25">
      <c r="A14869" t="s">
        <v>267</v>
      </c>
      <c r="B14869">
        <v>5063</v>
      </c>
      <c r="F14869">
        <v>22</v>
      </c>
      <c r="H14869">
        <v>39.5</v>
      </c>
      <c r="I14869">
        <v>19</v>
      </c>
      <c r="J14869">
        <v>36</v>
      </c>
    </row>
    <row r="14870" spans="1:18" x14ac:dyDescent="0.25">
      <c r="A14870" t="s">
        <v>268</v>
      </c>
      <c r="B14870">
        <v>5063</v>
      </c>
      <c r="F14870">
        <v>1</v>
      </c>
      <c r="H14870">
        <v>1</v>
      </c>
      <c r="I14870">
        <v>0</v>
      </c>
      <c r="J14870">
        <v>1</v>
      </c>
    </row>
    <row r="14871" spans="1:18" x14ac:dyDescent="0.25">
      <c r="A14871" t="s">
        <v>269</v>
      </c>
      <c r="B14871">
        <v>5063</v>
      </c>
      <c r="F14871">
        <v>1</v>
      </c>
      <c r="H14871">
        <v>1</v>
      </c>
      <c r="I14871">
        <v>1</v>
      </c>
      <c r="J14871">
        <v>1</v>
      </c>
    </row>
    <row r="14872" spans="1:18" x14ac:dyDescent="0.25">
      <c r="A14872" t="s">
        <v>270</v>
      </c>
      <c r="B14872">
        <v>5063</v>
      </c>
      <c r="F14872">
        <v>37</v>
      </c>
      <c r="H14872">
        <v>0</v>
      </c>
      <c r="I14872">
        <v>37</v>
      </c>
      <c r="J14872">
        <v>55</v>
      </c>
    </row>
    <row r="14873" spans="1:18" x14ac:dyDescent="0.25">
      <c r="A14873" t="s">
        <v>271</v>
      </c>
      <c r="B14873">
        <v>5063</v>
      </c>
      <c r="F14873">
        <v>0</v>
      </c>
      <c r="H14873">
        <v>37</v>
      </c>
      <c r="I14873">
        <v>55</v>
      </c>
      <c r="J14873">
        <v>0</v>
      </c>
    </row>
    <row r="14874" spans="1:18" x14ac:dyDescent="0.25">
      <c r="A14874" t="s">
        <v>272</v>
      </c>
      <c r="B14874">
        <v>5063</v>
      </c>
      <c r="F14874">
        <v>84</v>
      </c>
      <c r="H14874">
        <v>32</v>
      </c>
      <c r="I14874">
        <v>50</v>
      </c>
      <c r="J14874">
        <v>84</v>
      </c>
    </row>
    <row r="14875" spans="1:18" x14ac:dyDescent="0.25">
      <c r="A14875" t="s">
        <v>273</v>
      </c>
      <c r="B14875">
        <v>5063</v>
      </c>
      <c r="F14875">
        <v>84</v>
      </c>
      <c r="H14875">
        <v>32</v>
      </c>
      <c r="I14875">
        <v>50</v>
      </c>
      <c r="J14875">
        <v>65</v>
      </c>
    </row>
    <row r="14876" spans="1:18" x14ac:dyDescent="0.25">
      <c r="A14876" t="s">
        <v>274</v>
      </c>
      <c r="B14876">
        <v>5063</v>
      </c>
      <c r="F14876">
        <v>5</v>
      </c>
      <c r="H14876">
        <v>58</v>
      </c>
      <c r="I14876">
        <v>5</v>
      </c>
      <c r="J14876">
        <v>23</v>
      </c>
    </row>
    <row r="14877" spans="1:18" x14ac:dyDescent="0.25">
      <c r="A14877" t="s">
        <v>275</v>
      </c>
      <c r="B14877">
        <v>5063</v>
      </c>
      <c r="F14877">
        <v>52</v>
      </c>
      <c r="H14877">
        <v>0</v>
      </c>
      <c r="I14877">
        <v>18</v>
      </c>
      <c r="J14877">
        <v>52</v>
      </c>
    </row>
    <row r="14878" spans="1:18" x14ac:dyDescent="0.25">
      <c r="A14878" t="s">
        <v>276</v>
      </c>
      <c r="B14878">
        <v>5063</v>
      </c>
      <c r="F14878">
        <v>52</v>
      </c>
      <c r="H14878">
        <v>0</v>
      </c>
      <c r="I14878">
        <v>18</v>
      </c>
      <c r="J14878">
        <v>33</v>
      </c>
    </row>
    <row r="14879" spans="1:18" x14ac:dyDescent="0.25">
      <c r="A14879" t="s">
        <v>567</v>
      </c>
      <c r="B14879">
        <v>5063</v>
      </c>
      <c r="F14879">
        <v>62</v>
      </c>
      <c r="H14879">
        <v>0</v>
      </c>
      <c r="I14879">
        <v>0</v>
      </c>
      <c r="J14879">
        <v>62</v>
      </c>
    </row>
    <row r="14880" spans="1:18" x14ac:dyDescent="0.25">
      <c r="A14880" t="s">
        <v>254</v>
      </c>
      <c r="B14880">
        <v>5068</v>
      </c>
      <c r="C14880">
        <v>111</v>
      </c>
      <c r="D14880">
        <v>112</v>
      </c>
      <c r="E14880">
        <v>211</v>
      </c>
      <c r="F14880">
        <v>212</v>
      </c>
      <c r="G14880">
        <v>121</v>
      </c>
      <c r="H14880">
        <v>122</v>
      </c>
      <c r="I14880">
        <v>221</v>
      </c>
      <c r="J14880">
        <v>222</v>
      </c>
      <c r="K14880">
        <v>311</v>
      </c>
      <c r="L14880">
        <v>312</v>
      </c>
      <c r="M14880">
        <v>411</v>
      </c>
      <c r="N14880">
        <v>412</v>
      </c>
      <c r="O14880">
        <v>321</v>
      </c>
      <c r="P14880">
        <v>322</v>
      </c>
      <c r="Q14880">
        <v>421</v>
      </c>
      <c r="R14880">
        <v>422</v>
      </c>
    </row>
    <row r="14881" spans="1:10" x14ac:dyDescent="0.25">
      <c r="A14881" t="s">
        <v>255</v>
      </c>
      <c r="B14881">
        <v>5068</v>
      </c>
      <c r="C14881">
        <v>4</v>
      </c>
      <c r="D14881">
        <v>10</v>
      </c>
      <c r="E14881">
        <v>4</v>
      </c>
      <c r="F14881">
        <v>10</v>
      </c>
      <c r="G14881">
        <v>4</v>
      </c>
      <c r="H14881">
        <v>10</v>
      </c>
      <c r="I14881">
        <v>4</v>
      </c>
      <c r="J14881">
        <v>10</v>
      </c>
    </row>
    <row r="14882" spans="1:10" x14ac:dyDescent="0.25">
      <c r="A14882" t="s">
        <v>256</v>
      </c>
      <c r="B14882">
        <v>5068</v>
      </c>
      <c r="C14882">
        <v>6</v>
      </c>
      <c r="D14882">
        <v>14.5</v>
      </c>
      <c r="E14882">
        <v>6</v>
      </c>
      <c r="F14882">
        <v>14.5</v>
      </c>
      <c r="G14882">
        <v>6</v>
      </c>
      <c r="H14882">
        <v>14.5</v>
      </c>
      <c r="I14882">
        <v>6</v>
      </c>
      <c r="J14882">
        <v>14.5</v>
      </c>
    </row>
    <row r="14883" spans="1:10" x14ac:dyDescent="0.25">
      <c r="A14883" t="s">
        <v>257</v>
      </c>
      <c r="B14883">
        <v>5068</v>
      </c>
      <c r="C14883">
        <v>2</v>
      </c>
      <c r="D14883">
        <v>2</v>
      </c>
      <c r="E14883">
        <v>2</v>
      </c>
      <c r="F14883">
        <v>2</v>
      </c>
      <c r="G14883">
        <v>2</v>
      </c>
      <c r="H14883">
        <v>2</v>
      </c>
      <c r="I14883">
        <v>2</v>
      </c>
      <c r="J14883">
        <v>2</v>
      </c>
    </row>
    <row r="14884" spans="1:10" x14ac:dyDescent="0.25">
      <c r="A14884" t="s">
        <v>258</v>
      </c>
      <c r="B14884">
        <v>5068</v>
      </c>
      <c r="C14884">
        <v>0</v>
      </c>
      <c r="D14884">
        <v>0</v>
      </c>
      <c r="E14884">
        <v>0</v>
      </c>
      <c r="F14884">
        <v>0</v>
      </c>
      <c r="G14884">
        <v>0</v>
      </c>
      <c r="H14884">
        <v>0</v>
      </c>
      <c r="I14884">
        <v>0</v>
      </c>
      <c r="J14884">
        <v>0</v>
      </c>
    </row>
    <row r="14885" spans="1:10" x14ac:dyDescent="0.25">
      <c r="A14885" t="s">
        <v>259</v>
      </c>
      <c r="B14885">
        <v>5068</v>
      </c>
      <c r="C14885">
        <v>0</v>
      </c>
      <c r="D14885">
        <v>0</v>
      </c>
      <c r="E14885">
        <v>0</v>
      </c>
      <c r="F14885">
        <v>0</v>
      </c>
      <c r="G14885">
        <v>0</v>
      </c>
      <c r="H14885">
        <v>0</v>
      </c>
      <c r="I14885">
        <v>0</v>
      </c>
      <c r="J14885">
        <v>0</v>
      </c>
    </row>
    <row r="14886" spans="1:10" x14ac:dyDescent="0.25">
      <c r="A14886" t="s">
        <v>260</v>
      </c>
      <c r="B14886">
        <v>5068</v>
      </c>
      <c r="C14886">
        <v>2</v>
      </c>
      <c r="D14886">
        <v>2</v>
      </c>
      <c r="E14886">
        <v>2</v>
      </c>
      <c r="F14886">
        <v>2</v>
      </c>
      <c r="G14886">
        <v>2</v>
      </c>
      <c r="H14886">
        <v>2</v>
      </c>
      <c r="I14886">
        <v>2</v>
      </c>
      <c r="J14886">
        <v>2</v>
      </c>
    </row>
    <row r="14887" spans="1:10" x14ac:dyDescent="0.25">
      <c r="A14887" t="s">
        <v>261</v>
      </c>
      <c r="B14887">
        <v>5068</v>
      </c>
      <c r="C14887">
        <v>3</v>
      </c>
      <c r="D14887">
        <v>4</v>
      </c>
      <c r="E14887">
        <v>3</v>
      </c>
      <c r="F14887">
        <v>4</v>
      </c>
      <c r="G14887">
        <v>3</v>
      </c>
      <c r="H14887">
        <v>4</v>
      </c>
      <c r="I14887">
        <v>3</v>
      </c>
      <c r="J14887">
        <v>4</v>
      </c>
    </row>
    <row r="14888" spans="1:10" x14ac:dyDescent="0.25">
      <c r="A14888" t="s">
        <v>262</v>
      </c>
      <c r="B14888">
        <v>5068</v>
      </c>
      <c r="C14888">
        <v>1</v>
      </c>
      <c r="D14888">
        <v>1.5</v>
      </c>
      <c r="E14888">
        <v>1</v>
      </c>
      <c r="F14888">
        <v>1.5</v>
      </c>
      <c r="G14888">
        <v>1</v>
      </c>
      <c r="H14888">
        <v>1.5</v>
      </c>
      <c r="I14888">
        <v>1</v>
      </c>
      <c r="J14888">
        <v>1.5</v>
      </c>
    </row>
    <row r="14889" spans="1:10" x14ac:dyDescent="0.25">
      <c r="A14889" t="s">
        <v>263</v>
      </c>
      <c r="B14889">
        <v>5068</v>
      </c>
      <c r="C14889">
        <v>3</v>
      </c>
      <c r="D14889">
        <v>3</v>
      </c>
      <c r="E14889">
        <v>3</v>
      </c>
      <c r="F14889">
        <v>3</v>
      </c>
      <c r="G14889">
        <v>3</v>
      </c>
      <c r="H14889">
        <v>3</v>
      </c>
      <c r="I14889">
        <v>3</v>
      </c>
      <c r="J14889">
        <v>3</v>
      </c>
    </row>
    <row r="14890" spans="1:10" x14ac:dyDescent="0.25">
      <c r="A14890" t="s">
        <v>264</v>
      </c>
      <c r="B14890">
        <v>5068</v>
      </c>
      <c r="D14890">
        <v>10</v>
      </c>
      <c r="F14890">
        <v>10</v>
      </c>
      <c r="H14890">
        <v>10</v>
      </c>
      <c r="J14890">
        <v>10</v>
      </c>
    </row>
    <row r="14891" spans="1:10" x14ac:dyDescent="0.25">
      <c r="A14891" t="s">
        <v>265</v>
      </c>
      <c r="B14891">
        <v>5068</v>
      </c>
      <c r="D14891">
        <v>25</v>
      </c>
      <c r="F14891">
        <v>25</v>
      </c>
      <c r="H14891">
        <v>25</v>
      </c>
      <c r="J14891">
        <v>25</v>
      </c>
    </row>
    <row r="14892" spans="1:10" x14ac:dyDescent="0.25">
      <c r="A14892" t="s">
        <v>266</v>
      </c>
      <c r="B14892">
        <v>5068</v>
      </c>
      <c r="D14892">
        <v>0</v>
      </c>
      <c r="F14892">
        <v>0</v>
      </c>
      <c r="H14892">
        <v>0</v>
      </c>
      <c r="J14892">
        <v>0</v>
      </c>
    </row>
    <row r="14893" spans="1:10" x14ac:dyDescent="0.25">
      <c r="A14893" t="s">
        <v>267</v>
      </c>
      <c r="B14893">
        <v>5068</v>
      </c>
      <c r="C14893">
        <v>12</v>
      </c>
      <c r="D14893">
        <v>42</v>
      </c>
      <c r="E14893">
        <v>12</v>
      </c>
      <c r="F14893">
        <v>42</v>
      </c>
      <c r="G14893">
        <v>12</v>
      </c>
      <c r="H14893">
        <v>42</v>
      </c>
      <c r="I14893">
        <v>12</v>
      </c>
      <c r="J14893">
        <v>42</v>
      </c>
    </row>
    <row r="14894" spans="1:10" x14ac:dyDescent="0.25">
      <c r="A14894" t="s">
        <v>268</v>
      </c>
      <c r="B14894">
        <v>5068</v>
      </c>
      <c r="C14894">
        <v>0</v>
      </c>
      <c r="D14894">
        <v>1</v>
      </c>
      <c r="E14894">
        <v>0</v>
      </c>
      <c r="F14894">
        <v>1</v>
      </c>
      <c r="G14894">
        <v>0</v>
      </c>
      <c r="H14894">
        <v>1</v>
      </c>
      <c r="I14894">
        <v>0</v>
      </c>
      <c r="J14894">
        <v>1</v>
      </c>
    </row>
    <row r="14895" spans="1:10" x14ac:dyDescent="0.25">
      <c r="A14895" t="s">
        <v>269</v>
      </c>
      <c r="B14895">
        <v>5068</v>
      </c>
      <c r="C14895">
        <v>1</v>
      </c>
      <c r="D14895">
        <v>1</v>
      </c>
      <c r="E14895">
        <v>1</v>
      </c>
      <c r="F14895">
        <v>1</v>
      </c>
      <c r="G14895">
        <v>1</v>
      </c>
      <c r="H14895">
        <v>1</v>
      </c>
      <c r="I14895">
        <v>1</v>
      </c>
      <c r="J14895">
        <v>1</v>
      </c>
    </row>
    <row r="14896" spans="1:10" x14ac:dyDescent="0.25">
      <c r="A14896" t="s">
        <v>270</v>
      </c>
      <c r="B14896">
        <v>5068</v>
      </c>
      <c r="C14896">
        <v>5.5</v>
      </c>
      <c r="D14896">
        <v>15.5</v>
      </c>
      <c r="E14896">
        <v>35.5</v>
      </c>
      <c r="F14896">
        <v>45.5</v>
      </c>
      <c r="G14896">
        <v>5.5</v>
      </c>
      <c r="H14896">
        <v>15.5</v>
      </c>
      <c r="I14896">
        <v>35.5</v>
      </c>
      <c r="J14896">
        <v>45.5</v>
      </c>
    </row>
    <row r="14897" spans="1:18" x14ac:dyDescent="0.25">
      <c r="A14897" t="s">
        <v>271</v>
      </c>
      <c r="B14897">
        <v>5068</v>
      </c>
      <c r="C14897">
        <v>15.5</v>
      </c>
      <c r="D14897">
        <v>35.5</v>
      </c>
      <c r="E14897">
        <v>45.5</v>
      </c>
      <c r="F14897">
        <v>5.5</v>
      </c>
      <c r="G14897">
        <v>15.5</v>
      </c>
      <c r="H14897">
        <v>35.5</v>
      </c>
      <c r="I14897">
        <v>45.5</v>
      </c>
      <c r="J14897">
        <v>5.5</v>
      </c>
    </row>
    <row r="14898" spans="1:18" x14ac:dyDescent="0.25">
      <c r="A14898" t="s">
        <v>272</v>
      </c>
      <c r="B14898">
        <v>5068</v>
      </c>
      <c r="C14898">
        <v>11.5</v>
      </c>
      <c r="D14898">
        <v>30</v>
      </c>
      <c r="E14898">
        <v>41.5</v>
      </c>
      <c r="F14898">
        <v>0</v>
      </c>
      <c r="G14898">
        <v>11.5</v>
      </c>
      <c r="H14898">
        <v>30</v>
      </c>
      <c r="I14898">
        <v>41.5</v>
      </c>
      <c r="J14898">
        <v>0</v>
      </c>
    </row>
    <row r="14899" spans="1:18" x14ac:dyDescent="0.25">
      <c r="A14899" t="s">
        <v>273</v>
      </c>
      <c r="B14899">
        <v>5068</v>
      </c>
      <c r="C14899">
        <v>11.5</v>
      </c>
      <c r="D14899">
        <v>5</v>
      </c>
      <c r="E14899">
        <v>41.5</v>
      </c>
      <c r="F14899">
        <v>35</v>
      </c>
      <c r="G14899">
        <v>11.5</v>
      </c>
      <c r="H14899">
        <v>5</v>
      </c>
      <c r="I14899">
        <v>41.5</v>
      </c>
      <c r="J14899">
        <v>35</v>
      </c>
    </row>
    <row r="14900" spans="1:18" x14ac:dyDescent="0.25">
      <c r="A14900" t="s">
        <v>274</v>
      </c>
      <c r="B14900">
        <v>5068</v>
      </c>
      <c r="C14900">
        <v>5.5</v>
      </c>
      <c r="D14900">
        <v>15.5</v>
      </c>
      <c r="E14900">
        <v>35.5</v>
      </c>
      <c r="F14900">
        <v>45.5</v>
      </c>
      <c r="G14900">
        <v>5.5</v>
      </c>
      <c r="H14900">
        <v>15.5</v>
      </c>
      <c r="I14900">
        <v>35.5</v>
      </c>
      <c r="J14900">
        <v>45.5</v>
      </c>
    </row>
    <row r="14901" spans="1:18" x14ac:dyDescent="0.25">
      <c r="A14901" t="s">
        <v>275</v>
      </c>
      <c r="B14901">
        <v>5068</v>
      </c>
      <c r="C14901">
        <v>11.5</v>
      </c>
      <c r="D14901">
        <v>30</v>
      </c>
      <c r="E14901">
        <v>41.5</v>
      </c>
      <c r="F14901">
        <v>0</v>
      </c>
      <c r="G14901">
        <v>11.5</v>
      </c>
      <c r="H14901">
        <v>30</v>
      </c>
      <c r="I14901">
        <v>41.5</v>
      </c>
      <c r="J14901">
        <v>0</v>
      </c>
    </row>
    <row r="14902" spans="1:18" x14ac:dyDescent="0.25">
      <c r="A14902" t="s">
        <v>276</v>
      </c>
      <c r="B14902">
        <v>5068</v>
      </c>
      <c r="C14902">
        <v>11.5</v>
      </c>
      <c r="D14902">
        <v>5</v>
      </c>
      <c r="E14902">
        <v>41.5</v>
      </c>
      <c r="F14902">
        <v>35</v>
      </c>
      <c r="G14902">
        <v>11.5</v>
      </c>
      <c r="H14902">
        <v>5</v>
      </c>
      <c r="I14902">
        <v>41.5</v>
      </c>
      <c r="J14902">
        <v>35</v>
      </c>
    </row>
    <row r="14903" spans="1:18" x14ac:dyDescent="0.25">
      <c r="A14903" t="s">
        <v>567</v>
      </c>
      <c r="B14903">
        <v>5068</v>
      </c>
      <c r="C14903">
        <v>6</v>
      </c>
      <c r="D14903">
        <v>14.5</v>
      </c>
      <c r="E14903">
        <v>6</v>
      </c>
      <c r="F14903">
        <v>14.5</v>
      </c>
      <c r="G14903">
        <v>6</v>
      </c>
      <c r="H14903">
        <v>14.5</v>
      </c>
      <c r="I14903">
        <v>6</v>
      </c>
      <c r="J14903">
        <v>14.5</v>
      </c>
    </row>
    <row r="14904" spans="1:18" x14ac:dyDescent="0.25">
      <c r="A14904" t="s">
        <v>254</v>
      </c>
      <c r="B14904">
        <v>5070</v>
      </c>
      <c r="C14904">
        <v>111</v>
      </c>
      <c r="D14904">
        <v>112</v>
      </c>
      <c r="E14904">
        <v>211</v>
      </c>
      <c r="F14904">
        <v>212</v>
      </c>
      <c r="G14904">
        <v>121</v>
      </c>
      <c r="H14904">
        <v>122</v>
      </c>
      <c r="I14904">
        <v>221</v>
      </c>
      <c r="J14904">
        <v>222</v>
      </c>
      <c r="K14904">
        <v>311</v>
      </c>
      <c r="L14904">
        <v>312</v>
      </c>
      <c r="M14904">
        <v>411</v>
      </c>
      <c r="N14904">
        <v>412</v>
      </c>
      <c r="O14904">
        <v>321</v>
      </c>
      <c r="P14904">
        <v>322</v>
      </c>
      <c r="Q14904">
        <v>421</v>
      </c>
      <c r="R14904">
        <v>422</v>
      </c>
    </row>
    <row r="14905" spans="1:18" x14ac:dyDescent="0.25">
      <c r="A14905" t="s">
        <v>255</v>
      </c>
      <c r="B14905">
        <v>5070</v>
      </c>
      <c r="C14905">
        <v>5</v>
      </c>
      <c r="D14905">
        <v>10</v>
      </c>
      <c r="E14905">
        <v>10</v>
      </c>
      <c r="F14905">
        <v>10</v>
      </c>
      <c r="G14905">
        <v>5</v>
      </c>
      <c r="H14905">
        <v>10</v>
      </c>
      <c r="J14905">
        <v>1</v>
      </c>
    </row>
    <row r="14906" spans="1:18" x14ac:dyDescent="0.25">
      <c r="A14906" t="s">
        <v>256</v>
      </c>
      <c r="B14906">
        <v>5070</v>
      </c>
      <c r="C14906">
        <v>1.6</v>
      </c>
      <c r="D14906">
        <v>40.9</v>
      </c>
      <c r="E14906">
        <v>10</v>
      </c>
      <c r="F14906">
        <v>10</v>
      </c>
      <c r="G14906">
        <v>1.6</v>
      </c>
      <c r="H14906">
        <v>40.9</v>
      </c>
      <c r="J14906">
        <v>32.5</v>
      </c>
    </row>
    <row r="14907" spans="1:18" x14ac:dyDescent="0.25">
      <c r="A14907" t="s">
        <v>257</v>
      </c>
      <c r="B14907">
        <v>5070</v>
      </c>
      <c r="C14907">
        <v>2</v>
      </c>
      <c r="D14907">
        <v>2</v>
      </c>
      <c r="E14907">
        <v>2</v>
      </c>
      <c r="F14907">
        <v>2</v>
      </c>
      <c r="G14907">
        <v>2</v>
      </c>
      <c r="H14907">
        <v>2</v>
      </c>
      <c r="J14907">
        <v>2</v>
      </c>
    </row>
    <row r="14908" spans="1:18" x14ac:dyDescent="0.25">
      <c r="A14908" t="s">
        <v>258</v>
      </c>
      <c r="B14908">
        <v>5070</v>
      </c>
      <c r="C14908">
        <v>0</v>
      </c>
      <c r="D14908">
        <v>0</v>
      </c>
      <c r="E14908">
        <v>0</v>
      </c>
      <c r="F14908">
        <v>0</v>
      </c>
      <c r="G14908">
        <v>0</v>
      </c>
      <c r="H14908">
        <v>0</v>
      </c>
      <c r="J14908">
        <v>0</v>
      </c>
    </row>
    <row r="14909" spans="1:18" x14ac:dyDescent="0.25">
      <c r="A14909" t="s">
        <v>259</v>
      </c>
      <c r="B14909">
        <v>5070</v>
      </c>
      <c r="C14909">
        <v>0</v>
      </c>
      <c r="D14909">
        <v>0</v>
      </c>
      <c r="E14909">
        <v>0</v>
      </c>
      <c r="F14909">
        <v>0</v>
      </c>
      <c r="G14909">
        <v>0</v>
      </c>
      <c r="H14909">
        <v>0</v>
      </c>
      <c r="J14909">
        <v>0</v>
      </c>
    </row>
    <row r="14910" spans="1:18" x14ac:dyDescent="0.25">
      <c r="A14910" t="s">
        <v>260</v>
      </c>
      <c r="B14910">
        <v>5070</v>
      </c>
      <c r="C14910">
        <v>2</v>
      </c>
      <c r="D14910">
        <v>2</v>
      </c>
      <c r="E14910">
        <v>2</v>
      </c>
      <c r="F14910">
        <v>2</v>
      </c>
      <c r="G14910">
        <v>2</v>
      </c>
      <c r="H14910">
        <v>2</v>
      </c>
      <c r="J14910">
        <v>2</v>
      </c>
    </row>
    <row r="14911" spans="1:18" x14ac:dyDescent="0.25">
      <c r="A14911" t="s">
        <v>261</v>
      </c>
      <c r="B14911">
        <v>5070</v>
      </c>
      <c r="C14911">
        <v>3</v>
      </c>
      <c r="D14911">
        <v>4</v>
      </c>
      <c r="E14911">
        <v>4</v>
      </c>
      <c r="F14911">
        <v>4</v>
      </c>
      <c r="G14911">
        <v>3</v>
      </c>
      <c r="H14911">
        <v>4</v>
      </c>
      <c r="J14911">
        <v>2</v>
      </c>
    </row>
    <row r="14912" spans="1:18" x14ac:dyDescent="0.25">
      <c r="A14912" t="s">
        <v>262</v>
      </c>
      <c r="B14912">
        <v>5070</v>
      </c>
      <c r="C14912">
        <v>3.4</v>
      </c>
      <c r="D14912">
        <v>2.6</v>
      </c>
      <c r="E14912">
        <v>3.3</v>
      </c>
      <c r="F14912">
        <v>3.2</v>
      </c>
      <c r="G14912">
        <v>3.4</v>
      </c>
      <c r="H14912">
        <v>2.6</v>
      </c>
      <c r="J14912">
        <v>0</v>
      </c>
    </row>
    <row r="14913" spans="1:18" x14ac:dyDescent="0.25">
      <c r="A14913" t="s">
        <v>263</v>
      </c>
      <c r="B14913">
        <v>5070</v>
      </c>
      <c r="C14913">
        <v>0</v>
      </c>
      <c r="D14913">
        <v>3</v>
      </c>
      <c r="E14913">
        <v>3</v>
      </c>
      <c r="F14913">
        <v>3</v>
      </c>
      <c r="G14913">
        <v>0</v>
      </c>
      <c r="H14913">
        <v>0</v>
      </c>
      <c r="J14913">
        <v>3</v>
      </c>
    </row>
    <row r="14914" spans="1:18" x14ac:dyDescent="0.25">
      <c r="A14914" t="s">
        <v>264</v>
      </c>
      <c r="B14914">
        <v>5070</v>
      </c>
      <c r="D14914">
        <v>7</v>
      </c>
      <c r="H14914">
        <v>7</v>
      </c>
    </row>
    <row r="14915" spans="1:18" x14ac:dyDescent="0.25">
      <c r="A14915" t="s">
        <v>265</v>
      </c>
      <c r="B14915">
        <v>5070</v>
      </c>
      <c r="D14915">
        <v>37</v>
      </c>
      <c r="H14915">
        <v>37</v>
      </c>
    </row>
    <row r="14916" spans="1:18" x14ac:dyDescent="0.25">
      <c r="A14916" t="s">
        <v>266</v>
      </c>
      <c r="B14916">
        <v>5070</v>
      </c>
      <c r="D14916">
        <v>0</v>
      </c>
      <c r="H14916">
        <v>0</v>
      </c>
    </row>
    <row r="14917" spans="1:18" x14ac:dyDescent="0.25">
      <c r="A14917" t="s">
        <v>267</v>
      </c>
      <c r="B14917">
        <v>5070</v>
      </c>
      <c r="C14917">
        <v>14</v>
      </c>
      <c r="D14917">
        <v>50.6</v>
      </c>
      <c r="E14917">
        <v>23.3</v>
      </c>
      <c r="F14917">
        <v>23.2</v>
      </c>
      <c r="G14917">
        <v>14</v>
      </c>
      <c r="H14917">
        <v>50.6</v>
      </c>
      <c r="J14917">
        <v>20.5</v>
      </c>
    </row>
    <row r="14918" spans="1:18" x14ac:dyDescent="0.25">
      <c r="A14918" t="s">
        <v>268</v>
      </c>
      <c r="B14918">
        <v>5070</v>
      </c>
      <c r="C14918">
        <v>0</v>
      </c>
      <c r="D14918">
        <v>1</v>
      </c>
      <c r="E14918">
        <v>1</v>
      </c>
      <c r="F14918">
        <v>1</v>
      </c>
      <c r="G14918">
        <v>0</v>
      </c>
      <c r="H14918">
        <v>0</v>
      </c>
      <c r="J14918">
        <v>1</v>
      </c>
    </row>
    <row r="14919" spans="1:18" x14ac:dyDescent="0.25">
      <c r="A14919" t="s">
        <v>269</v>
      </c>
      <c r="B14919">
        <v>5070</v>
      </c>
      <c r="C14919">
        <v>1</v>
      </c>
      <c r="D14919">
        <v>1</v>
      </c>
      <c r="E14919">
        <v>1</v>
      </c>
      <c r="F14919">
        <v>1</v>
      </c>
      <c r="G14919">
        <v>1</v>
      </c>
      <c r="H14919">
        <v>1</v>
      </c>
      <c r="J14919">
        <v>1</v>
      </c>
    </row>
    <row r="14920" spans="1:18" x14ac:dyDescent="0.25">
      <c r="A14920" t="s">
        <v>270</v>
      </c>
      <c r="B14920">
        <v>5070</v>
      </c>
      <c r="C14920">
        <v>0</v>
      </c>
      <c r="D14920">
        <v>8</v>
      </c>
      <c r="E14920">
        <v>55.5</v>
      </c>
      <c r="F14920">
        <v>72.8</v>
      </c>
      <c r="G14920">
        <v>0</v>
      </c>
      <c r="H14920">
        <v>8</v>
      </c>
      <c r="J14920">
        <v>55.5</v>
      </c>
    </row>
    <row r="14921" spans="1:18" x14ac:dyDescent="0.25">
      <c r="A14921" t="s">
        <v>271</v>
      </c>
      <c r="B14921">
        <v>5070</v>
      </c>
      <c r="C14921">
        <v>8</v>
      </c>
      <c r="D14921">
        <v>55.5</v>
      </c>
      <c r="E14921">
        <v>72.8</v>
      </c>
      <c r="F14921">
        <v>0</v>
      </c>
      <c r="G14921">
        <v>8</v>
      </c>
      <c r="H14921">
        <v>55.5</v>
      </c>
      <c r="J14921">
        <v>0</v>
      </c>
    </row>
    <row r="14922" spans="1:18" x14ac:dyDescent="0.25">
      <c r="A14922" t="s">
        <v>272</v>
      </c>
      <c r="B14922">
        <v>5070</v>
      </c>
      <c r="C14922">
        <v>1.6</v>
      </c>
      <c r="D14922">
        <v>48.9</v>
      </c>
      <c r="E14922">
        <v>65.5</v>
      </c>
      <c r="F14922">
        <v>82.8</v>
      </c>
      <c r="G14922">
        <v>1.6</v>
      </c>
      <c r="H14922">
        <v>48.9</v>
      </c>
      <c r="J14922">
        <v>88</v>
      </c>
    </row>
    <row r="14923" spans="1:18" x14ac:dyDescent="0.25">
      <c r="A14923" t="s">
        <v>273</v>
      </c>
      <c r="B14923">
        <v>5070</v>
      </c>
      <c r="C14923">
        <v>1.6</v>
      </c>
      <c r="D14923">
        <v>11.9</v>
      </c>
      <c r="E14923">
        <v>65.5</v>
      </c>
      <c r="F14923">
        <v>82.8</v>
      </c>
      <c r="G14923">
        <v>1.6</v>
      </c>
      <c r="H14923">
        <v>48.9</v>
      </c>
      <c r="J14923">
        <v>88</v>
      </c>
    </row>
    <row r="14924" spans="1:18" x14ac:dyDescent="0.25">
      <c r="A14924" t="s">
        <v>274</v>
      </c>
      <c r="B14924">
        <v>5070</v>
      </c>
      <c r="C14924">
        <v>41.1</v>
      </c>
      <c r="D14924">
        <v>49.1</v>
      </c>
      <c r="E14924">
        <v>6.6</v>
      </c>
      <c r="F14924">
        <v>23.9</v>
      </c>
      <c r="G14924">
        <v>41.1</v>
      </c>
      <c r="H14924">
        <v>49.1</v>
      </c>
      <c r="J14924">
        <v>6.6</v>
      </c>
    </row>
    <row r="14925" spans="1:18" x14ac:dyDescent="0.25">
      <c r="A14925" t="s">
        <v>275</v>
      </c>
      <c r="B14925">
        <v>5070</v>
      </c>
      <c r="C14925">
        <v>42.7</v>
      </c>
      <c r="D14925">
        <v>0</v>
      </c>
      <c r="E14925">
        <v>16.600000000000001</v>
      </c>
      <c r="F14925">
        <v>33.9</v>
      </c>
      <c r="G14925">
        <v>42.7</v>
      </c>
      <c r="H14925">
        <v>0</v>
      </c>
      <c r="J14925">
        <v>39.1</v>
      </c>
    </row>
    <row r="14926" spans="1:18" x14ac:dyDescent="0.25">
      <c r="A14926" t="s">
        <v>276</v>
      </c>
      <c r="B14926">
        <v>5070</v>
      </c>
      <c r="C14926">
        <v>42.7</v>
      </c>
      <c r="D14926">
        <v>53</v>
      </c>
      <c r="E14926">
        <v>16.600000000000001</v>
      </c>
      <c r="F14926">
        <v>33.9</v>
      </c>
      <c r="G14926">
        <v>42.7</v>
      </c>
      <c r="H14926">
        <v>0</v>
      </c>
      <c r="J14926">
        <v>39.1</v>
      </c>
    </row>
    <row r="14927" spans="1:18" x14ac:dyDescent="0.25">
      <c r="A14927" t="s">
        <v>567</v>
      </c>
      <c r="B14927">
        <v>5070</v>
      </c>
      <c r="C14927">
        <v>0</v>
      </c>
      <c r="D14927">
        <v>44</v>
      </c>
      <c r="E14927">
        <v>10</v>
      </c>
      <c r="F14927">
        <v>10</v>
      </c>
      <c r="G14927">
        <v>0</v>
      </c>
      <c r="H14927">
        <v>0</v>
      </c>
      <c r="J14927">
        <v>32.5</v>
      </c>
    </row>
    <row r="14928" spans="1:18" x14ac:dyDescent="0.25">
      <c r="A14928" t="s">
        <v>254</v>
      </c>
      <c r="B14928">
        <v>5073</v>
      </c>
      <c r="C14928">
        <v>111</v>
      </c>
      <c r="D14928">
        <v>112</v>
      </c>
      <c r="E14928">
        <v>211</v>
      </c>
      <c r="F14928">
        <v>212</v>
      </c>
      <c r="G14928">
        <v>121</v>
      </c>
      <c r="H14928">
        <v>122</v>
      </c>
      <c r="I14928">
        <v>221</v>
      </c>
      <c r="J14928">
        <v>222</v>
      </c>
      <c r="K14928">
        <v>311</v>
      </c>
      <c r="L14928">
        <v>312</v>
      </c>
      <c r="M14928">
        <v>411</v>
      </c>
      <c r="N14928">
        <v>412</v>
      </c>
      <c r="O14928">
        <v>321</v>
      </c>
      <c r="P14928">
        <v>322</v>
      </c>
      <c r="Q14928">
        <v>421</v>
      </c>
      <c r="R14928">
        <v>422</v>
      </c>
    </row>
    <row r="14929" spans="1:10" x14ac:dyDescent="0.25">
      <c r="A14929" t="s">
        <v>255</v>
      </c>
      <c r="B14929">
        <v>5073</v>
      </c>
      <c r="C14929">
        <v>5</v>
      </c>
      <c r="D14929">
        <v>5</v>
      </c>
      <c r="E14929">
        <v>5</v>
      </c>
      <c r="F14929">
        <v>7</v>
      </c>
      <c r="G14929">
        <v>5</v>
      </c>
      <c r="H14929">
        <v>5</v>
      </c>
      <c r="I14929">
        <v>5</v>
      </c>
      <c r="J14929">
        <v>7</v>
      </c>
    </row>
    <row r="14930" spans="1:10" x14ac:dyDescent="0.25">
      <c r="A14930" t="s">
        <v>256</v>
      </c>
      <c r="B14930">
        <v>5073</v>
      </c>
      <c r="C14930">
        <v>6</v>
      </c>
      <c r="D14930">
        <v>13.5</v>
      </c>
      <c r="E14930">
        <v>6</v>
      </c>
      <c r="F14930">
        <v>15</v>
      </c>
      <c r="G14930">
        <v>6</v>
      </c>
      <c r="H14930">
        <v>13.5</v>
      </c>
      <c r="I14930">
        <v>6</v>
      </c>
      <c r="J14930">
        <v>15</v>
      </c>
    </row>
    <row r="14931" spans="1:10" x14ac:dyDescent="0.25">
      <c r="A14931" t="s">
        <v>257</v>
      </c>
      <c r="B14931">
        <v>5073</v>
      </c>
      <c r="C14931">
        <v>2</v>
      </c>
      <c r="D14931">
        <v>2</v>
      </c>
      <c r="E14931">
        <v>2</v>
      </c>
      <c r="F14931">
        <v>2</v>
      </c>
      <c r="G14931">
        <v>2</v>
      </c>
      <c r="H14931">
        <v>2</v>
      </c>
      <c r="I14931">
        <v>2</v>
      </c>
      <c r="J14931">
        <v>2</v>
      </c>
    </row>
    <row r="14932" spans="1:10" x14ac:dyDescent="0.25">
      <c r="A14932" t="s">
        <v>258</v>
      </c>
      <c r="B14932">
        <v>5073</v>
      </c>
      <c r="C14932">
        <v>0</v>
      </c>
      <c r="D14932">
        <v>0</v>
      </c>
      <c r="E14932">
        <v>0</v>
      </c>
      <c r="F14932">
        <v>0</v>
      </c>
      <c r="G14932">
        <v>0</v>
      </c>
      <c r="H14932">
        <v>0</v>
      </c>
      <c r="I14932">
        <v>0</v>
      </c>
      <c r="J14932">
        <v>0</v>
      </c>
    </row>
    <row r="14933" spans="1:10" x14ac:dyDescent="0.25">
      <c r="A14933" t="s">
        <v>259</v>
      </c>
      <c r="B14933">
        <v>5073</v>
      </c>
      <c r="C14933">
        <v>0</v>
      </c>
      <c r="D14933">
        <v>0</v>
      </c>
      <c r="E14933">
        <v>0</v>
      </c>
      <c r="F14933">
        <v>0</v>
      </c>
      <c r="G14933">
        <v>0</v>
      </c>
      <c r="H14933">
        <v>0</v>
      </c>
      <c r="I14933">
        <v>0</v>
      </c>
      <c r="J14933">
        <v>0</v>
      </c>
    </row>
    <row r="14934" spans="1:10" x14ac:dyDescent="0.25">
      <c r="A14934" t="s">
        <v>260</v>
      </c>
      <c r="B14934">
        <v>5073</v>
      </c>
      <c r="C14934">
        <v>2</v>
      </c>
      <c r="D14934">
        <v>2</v>
      </c>
      <c r="E14934">
        <v>2</v>
      </c>
      <c r="F14934">
        <v>2</v>
      </c>
      <c r="G14934">
        <v>2</v>
      </c>
      <c r="H14934">
        <v>2</v>
      </c>
      <c r="I14934">
        <v>2</v>
      </c>
      <c r="J14934">
        <v>2</v>
      </c>
    </row>
    <row r="14935" spans="1:10" x14ac:dyDescent="0.25">
      <c r="A14935" t="s">
        <v>261</v>
      </c>
      <c r="B14935">
        <v>5073</v>
      </c>
      <c r="C14935">
        <v>3</v>
      </c>
      <c r="D14935">
        <v>3</v>
      </c>
      <c r="E14935">
        <v>3</v>
      </c>
      <c r="F14935">
        <v>3</v>
      </c>
      <c r="G14935">
        <v>3</v>
      </c>
      <c r="H14935">
        <v>3</v>
      </c>
      <c r="I14935">
        <v>3</v>
      </c>
      <c r="J14935">
        <v>3</v>
      </c>
    </row>
    <row r="14936" spans="1:10" x14ac:dyDescent="0.25">
      <c r="A14936" t="s">
        <v>262</v>
      </c>
      <c r="B14936">
        <v>5073</v>
      </c>
      <c r="C14936">
        <v>1</v>
      </c>
      <c r="D14936">
        <v>3.5</v>
      </c>
      <c r="E14936">
        <v>1</v>
      </c>
      <c r="F14936">
        <v>2</v>
      </c>
      <c r="G14936">
        <v>1</v>
      </c>
      <c r="H14936">
        <v>3.5</v>
      </c>
      <c r="I14936">
        <v>1</v>
      </c>
      <c r="J14936">
        <v>2</v>
      </c>
    </row>
    <row r="14937" spans="1:10" x14ac:dyDescent="0.25">
      <c r="A14937" t="s">
        <v>263</v>
      </c>
      <c r="B14937">
        <v>5073</v>
      </c>
      <c r="C14937">
        <v>3</v>
      </c>
      <c r="D14937">
        <v>3</v>
      </c>
      <c r="E14937">
        <v>3</v>
      </c>
      <c r="F14937">
        <v>3</v>
      </c>
      <c r="G14937">
        <v>3</v>
      </c>
      <c r="H14937">
        <v>3</v>
      </c>
      <c r="I14937">
        <v>3</v>
      </c>
      <c r="J14937">
        <v>3</v>
      </c>
    </row>
    <row r="14938" spans="1:10" x14ac:dyDescent="0.25">
      <c r="A14938" t="s">
        <v>264</v>
      </c>
      <c r="B14938">
        <v>5073</v>
      </c>
      <c r="D14938">
        <v>12</v>
      </c>
      <c r="F14938">
        <v>10</v>
      </c>
      <c r="H14938">
        <v>13</v>
      </c>
      <c r="J14938">
        <v>10</v>
      </c>
    </row>
    <row r="14939" spans="1:10" x14ac:dyDescent="0.25">
      <c r="A14939" t="s">
        <v>265</v>
      </c>
      <c r="B14939">
        <v>5073</v>
      </c>
      <c r="D14939">
        <v>25</v>
      </c>
      <c r="F14939">
        <v>16</v>
      </c>
      <c r="H14939">
        <v>25</v>
      </c>
      <c r="J14939">
        <v>16</v>
      </c>
    </row>
    <row r="14940" spans="1:10" x14ac:dyDescent="0.25">
      <c r="A14940" t="s">
        <v>266</v>
      </c>
      <c r="B14940">
        <v>5073</v>
      </c>
      <c r="D14940">
        <v>0</v>
      </c>
      <c r="F14940">
        <v>0</v>
      </c>
      <c r="H14940">
        <v>0</v>
      </c>
      <c r="J14940">
        <v>0</v>
      </c>
    </row>
    <row r="14941" spans="1:10" x14ac:dyDescent="0.25">
      <c r="A14941" t="s">
        <v>267</v>
      </c>
      <c r="B14941">
        <v>5073</v>
      </c>
      <c r="C14941">
        <v>14</v>
      </c>
      <c r="D14941">
        <v>43.5</v>
      </c>
      <c r="E14941">
        <v>14</v>
      </c>
      <c r="F14941">
        <v>31.5</v>
      </c>
      <c r="G14941">
        <v>14</v>
      </c>
      <c r="H14941">
        <v>44.5</v>
      </c>
      <c r="I14941">
        <v>14</v>
      </c>
      <c r="J14941">
        <v>31.5</v>
      </c>
    </row>
    <row r="14942" spans="1:10" x14ac:dyDescent="0.25">
      <c r="A14942" t="s">
        <v>268</v>
      </c>
      <c r="B14942">
        <v>5073</v>
      </c>
      <c r="C14942">
        <v>0</v>
      </c>
      <c r="D14942">
        <v>1</v>
      </c>
      <c r="E14942">
        <v>0</v>
      </c>
      <c r="F14942">
        <v>1</v>
      </c>
      <c r="G14942">
        <v>0</v>
      </c>
      <c r="H14942">
        <v>1</v>
      </c>
      <c r="I14942">
        <v>0</v>
      </c>
      <c r="J14942">
        <v>1</v>
      </c>
    </row>
    <row r="14943" spans="1:10" x14ac:dyDescent="0.25">
      <c r="A14943" t="s">
        <v>269</v>
      </c>
      <c r="B14943">
        <v>5073</v>
      </c>
      <c r="C14943">
        <v>1</v>
      </c>
      <c r="D14943">
        <v>1</v>
      </c>
      <c r="E14943">
        <v>1</v>
      </c>
      <c r="F14943">
        <v>1</v>
      </c>
      <c r="G14943">
        <v>1</v>
      </c>
      <c r="H14943">
        <v>1</v>
      </c>
      <c r="I14943">
        <v>1</v>
      </c>
      <c r="J14943">
        <v>1</v>
      </c>
    </row>
    <row r="14944" spans="1:10" x14ac:dyDescent="0.25">
      <c r="A14944" t="s">
        <v>270</v>
      </c>
      <c r="B14944">
        <v>5073</v>
      </c>
      <c r="C14944">
        <v>36.5</v>
      </c>
      <c r="D14944">
        <v>46.5</v>
      </c>
      <c r="E14944">
        <v>6.5</v>
      </c>
      <c r="F14944">
        <v>16.5</v>
      </c>
      <c r="G14944">
        <v>36.5</v>
      </c>
      <c r="H14944">
        <v>46.5</v>
      </c>
      <c r="I14944">
        <v>6.5</v>
      </c>
      <c r="J14944">
        <v>16.5</v>
      </c>
    </row>
    <row r="14945" spans="1:18" x14ac:dyDescent="0.25">
      <c r="A14945" t="s">
        <v>271</v>
      </c>
      <c r="B14945">
        <v>5073</v>
      </c>
      <c r="C14945">
        <v>46.5</v>
      </c>
      <c r="D14945">
        <v>6.5</v>
      </c>
      <c r="E14945">
        <v>16.5</v>
      </c>
      <c r="F14945">
        <v>36.5</v>
      </c>
      <c r="G14945">
        <v>46.5</v>
      </c>
      <c r="H14945">
        <v>6.5</v>
      </c>
      <c r="I14945">
        <v>16.5</v>
      </c>
      <c r="J14945">
        <v>36.5</v>
      </c>
    </row>
    <row r="14946" spans="1:18" x14ac:dyDescent="0.25">
      <c r="A14946" t="s">
        <v>272</v>
      </c>
      <c r="B14946">
        <v>5073</v>
      </c>
      <c r="C14946">
        <v>42.5</v>
      </c>
      <c r="D14946">
        <v>0</v>
      </c>
      <c r="E14946">
        <v>12.5</v>
      </c>
      <c r="F14946">
        <v>31.5</v>
      </c>
      <c r="G14946">
        <v>42.5</v>
      </c>
      <c r="H14946">
        <v>0</v>
      </c>
      <c r="I14946">
        <v>12.5</v>
      </c>
      <c r="J14946">
        <v>31.5</v>
      </c>
    </row>
    <row r="14947" spans="1:18" x14ac:dyDescent="0.25">
      <c r="A14947" t="s">
        <v>273</v>
      </c>
      <c r="B14947">
        <v>5073</v>
      </c>
      <c r="C14947">
        <v>42.5</v>
      </c>
      <c r="D14947">
        <v>35</v>
      </c>
      <c r="E14947">
        <v>12.5</v>
      </c>
      <c r="F14947">
        <v>15.5</v>
      </c>
      <c r="G14947">
        <v>42.5</v>
      </c>
      <c r="H14947">
        <v>35</v>
      </c>
      <c r="I14947">
        <v>12.5</v>
      </c>
      <c r="J14947">
        <v>15.5</v>
      </c>
    </row>
    <row r="14948" spans="1:18" x14ac:dyDescent="0.25">
      <c r="A14948" t="s">
        <v>274</v>
      </c>
      <c r="B14948">
        <v>5073</v>
      </c>
      <c r="C14948">
        <v>36.5</v>
      </c>
      <c r="D14948">
        <v>46.5</v>
      </c>
      <c r="E14948">
        <v>6.5</v>
      </c>
      <c r="F14948">
        <v>16.5</v>
      </c>
      <c r="G14948">
        <v>36.5</v>
      </c>
      <c r="H14948">
        <v>46.5</v>
      </c>
      <c r="I14948">
        <v>6.5</v>
      </c>
      <c r="J14948">
        <v>16.5</v>
      </c>
    </row>
    <row r="14949" spans="1:18" x14ac:dyDescent="0.25">
      <c r="A14949" t="s">
        <v>275</v>
      </c>
      <c r="B14949">
        <v>5073</v>
      </c>
      <c r="C14949">
        <v>42.5</v>
      </c>
      <c r="D14949">
        <v>0</v>
      </c>
      <c r="E14949">
        <v>12.5</v>
      </c>
      <c r="F14949">
        <v>31.5</v>
      </c>
      <c r="G14949">
        <v>42.5</v>
      </c>
      <c r="H14949">
        <v>0</v>
      </c>
      <c r="I14949">
        <v>12.5</v>
      </c>
      <c r="J14949">
        <v>31.5</v>
      </c>
    </row>
    <row r="14950" spans="1:18" x14ac:dyDescent="0.25">
      <c r="A14950" t="s">
        <v>276</v>
      </c>
      <c r="B14950">
        <v>5073</v>
      </c>
      <c r="C14950">
        <v>42.5</v>
      </c>
      <c r="D14950">
        <v>35</v>
      </c>
      <c r="E14950">
        <v>12.5</v>
      </c>
      <c r="F14950">
        <v>15.5</v>
      </c>
      <c r="G14950">
        <v>42.5</v>
      </c>
      <c r="H14950">
        <v>35</v>
      </c>
      <c r="I14950">
        <v>12.5</v>
      </c>
      <c r="J14950">
        <v>15.5</v>
      </c>
    </row>
    <row r="14951" spans="1:18" x14ac:dyDescent="0.25">
      <c r="A14951" t="s">
        <v>567</v>
      </c>
      <c r="B14951">
        <v>5073</v>
      </c>
      <c r="C14951">
        <v>6</v>
      </c>
      <c r="D14951">
        <v>13.5</v>
      </c>
      <c r="E14951">
        <v>6</v>
      </c>
      <c r="F14951">
        <v>15</v>
      </c>
      <c r="G14951">
        <v>6</v>
      </c>
      <c r="H14951">
        <v>13.5</v>
      </c>
      <c r="I14951">
        <v>6</v>
      </c>
      <c r="J14951">
        <v>15</v>
      </c>
    </row>
    <row r="14952" spans="1:18" x14ac:dyDescent="0.25">
      <c r="A14952" t="s">
        <v>254</v>
      </c>
      <c r="B14952">
        <v>5074</v>
      </c>
      <c r="C14952">
        <v>111</v>
      </c>
      <c r="D14952">
        <v>112</v>
      </c>
      <c r="E14952">
        <v>211</v>
      </c>
      <c r="F14952">
        <v>212</v>
      </c>
      <c r="G14952">
        <v>113</v>
      </c>
      <c r="H14952">
        <v>114</v>
      </c>
      <c r="I14952">
        <v>221</v>
      </c>
      <c r="J14952">
        <v>222</v>
      </c>
      <c r="K14952">
        <v>311</v>
      </c>
      <c r="L14952">
        <v>312</v>
      </c>
      <c r="M14952">
        <v>411</v>
      </c>
      <c r="N14952">
        <v>412</v>
      </c>
      <c r="O14952">
        <v>321</v>
      </c>
      <c r="P14952">
        <v>322</v>
      </c>
      <c r="Q14952">
        <v>421</v>
      </c>
      <c r="R14952">
        <v>422</v>
      </c>
    </row>
    <row r="14953" spans="1:18" x14ac:dyDescent="0.25">
      <c r="A14953" t="s">
        <v>255</v>
      </c>
      <c r="B14953">
        <v>5074</v>
      </c>
      <c r="D14953">
        <v>15</v>
      </c>
      <c r="E14953">
        <v>5</v>
      </c>
      <c r="F14953">
        <v>15</v>
      </c>
      <c r="H14953">
        <v>5</v>
      </c>
      <c r="J14953">
        <v>15</v>
      </c>
    </row>
    <row r="14954" spans="1:18" x14ac:dyDescent="0.25">
      <c r="A14954" t="s">
        <v>256</v>
      </c>
      <c r="B14954">
        <v>5074</v>
      </c>
      <c r="D14954">
        <v>26</v>
      </c>
      <c r="E14954">
        <v>19.5</v>
      </c>
      <c r="F14954">
        <v>26</v>
      </c>
      <c r="H14954">
        <v>26.5</v>
      </c>
      <c r="J14954">
        <v>50</v>
      </c>
    </row>
    <row r="14955" spans="1:18" x14ac:dyDescent="0.25">
      <c r="A14955" t="s">
        <v>257</v>
      </c>
      <c r="B14955">
        <v>5074</v>
      </c>
      <c r="D14955">
        <v>2</v>
      </c>
      <c r="E14955">
        <v>2</v>
      </c>
      <c r="F14955">
        <v>2</v>
      </c>
      <c r="H14955">
        <v>2</v>
      </c>
      <c r="J14955">
        <v>2</v>
      </c>
    </row>
    <row r="14956" spans="1:18" x14ac:dyDescent="0.25">
      <c r="A14956" t="s">
        <v>258</v>
      </c>
      <c r="B14956">
        <v>5074</v>
      </c>
      <c r="D14956">
        <v>0</v>
      </c>
      <c r="E14956">
        <v>0</v>
      </c>
      <c r="F14956">
        <v>0</v>
      </c>
      <c r="H14956">
        <v>0</v>
      </c>
      <c r="J14956">
        <v>0</v>
      </c>
    </row>
    <row r="14957" spans="1:18" x14ac:dyDescent="0.25">
      <c r="A14957" t="s">
        <v>259</v>
      </c>
      <c r="B14957">
        <v>5074</v>
      </c>
      <c r="D14957">
        <v>0</v>
      </c>
      <c r="E14957">
        <v>0</v>
      </c>
      <c r="F14957">
        <v>0</v>
      </c>
      <c r="H14957">
        <v>0</v>
      </c>
      <c r="J14957">
        <v>0</v>
      </c>
    </row>
    <row r="14958" spans="1:18" x14ac:dyDescent="0.25">
      <c r="A14958" t="s">
        <v>260</v>
      </c>
      <c r="B14958">
        <v>5074</v>
      </c>
      <c r="D14958">
        <v>2</v>
      </c>
      <c r="E14958">
        <v>2</v>
      </c>
      <c r="F14958">
        <v>2</v>
      </c>
      <c r="H14958">
        <v>2</v>
      </c>
      <c r="J14958">
        <v>2</v>
      </c>
    </row>
    <row r="14959" spans="1:18" x14ac:dyDescent="0.25">
      <c r="A14959" t="s">
        <v>261</v>
      </c>
      <c r="B14959">
        <v>5074</v>
      </c>
      <c r="D14959">
        <v>4</v>
      </c>
      <c r="E14959">
        <v>3</v>
      </c>
      <c r="F14959">
        <v>5</v>
      </c>
      <c r="H14959">
        <v>4</v>
      </c>
      <c r="J14959">
        <v>5</v>
      </c>
    </row>
    <row r="14960" spans="1:18" x14ac:dyDescent="0.25">
      <c r="A14960" t="s">
        <v>262</v>
      </c>
      <c r="B14960">
        <v>5074</v>
      </c>
      <c r="D14960">
        <v>1.5</v>
      </c>
      <c r="E14960">
        <v>1.5</v>
      </c>
      <c r="F14960">
        <v>1.5</v>
      </c>
      <c r="H14960">
        <v>1.5</v>
      </c>
      <c r="J14960">
        <v>1.5</v>
      </c>
    </row>
    <row r="14961" spans="1:18" x14ac:dyDescent="0.25">
      <c r="A14961" t="s">
        <v>263</v>
      </c>
      <c r="B14961">
        <v>5074</v>
      </c>
      <c r="D14961">
        <v>0</v>
      </c>
      <c r="E14961">
        <v>0</v>
      </c>
      <c r="F14961">
        <v>3</v>
      </c>
      <c r="H14961">
        <v>3</v>
      </c>
      <c r="J14961">
        <v>3</v>
      </c>
    </row>
    <row r="14962" spans="1:18" x14ac:dyDescent="0.25">
      <c r="A14962" t="s">
        <v>264</v>
      </c>
      <c r="B14962">
        <v>5074</v>
      </c>
    </row>
    <row r="14963" spans="1:18" x14ac:dyDescent="0.25">
      <c r="A14963" t="s">
        <v>265</v>
      </c>
      <c r="B14963">
        <v>5074</v>
      </c>
    </row>
    <row r="14964" spans="1:18" x14ac:dyDescent="0.25">
      <c r="A14964" t="s">
        <v>266</v>
      </c>
      <c r="B14964">
        <v>5074</v>
      </c>
    </row>
    <row r="14965" spans="1:18" x14ac:dyDescent="0.25">
      <c r="A14965" t="s">
        <v>267</v>
      </c>
      <c r="B14965">
        <v>5074</v>
      </c>
      <c r="D14965">
        <v>21</v>
      </c>
      <c r="E14965">
        <v>14</v>
      </c>
      <c r="F14965">
        <v>22.5</v>
      </c>
      <c r="H14965">
        <v>22</v>
      </c>
      <c r="J14965">
        <v>22.5</v>
      </c>
    </row>
    <row r="14966" spans="1:18" x14ac:dyDescent="0.25">
      <c r="A14966" t="s">
        <v>268</v>
      </c>
      <c r="B14966">
        <v>5074</v>
      </c>
      <c r="D14966">
        <v>0</v>
      </c>
      <c r="E14966">
        <v>0</v>
      </c>
      <c r="F14966">
        <v>1</v>
      </c>
      <c r="H14966">
        <v>1</v>
      </c>
      <c r="J14966">
        <v>1</v>
      </c>
    </row>
    <row r="14967" spans="1:18" x14ac:dyDescent="0.25">
      <c r="A14967" t="s">
        <v>269</v>
      </c>
      <c r="B14967">
        <v>5074</v>
      </c>
      <c r="D14967">
        <v>1</v>
      </c>
      <c r="E14967">
        <v>1</v>
      </c>
      <c r="F14967">
        <v>1</v>
      </c>
      <c r="H14967">
        <v>1</v>
      </c>
      <c r="J14967">
        <v>1</v>
      </c>
    </row>
    <row r="14968" spans="1:18" x14ac:dyDescent="0.25">
      <c r="A14968" t="s">
        <v>270</v>
      </c>
      <c r="B14968">
        <v>5074</v>
      </c>
      <c r="D14968">
        <v>0</v>
      </c>
      <c r="E14968">
        <v>63.5</v>
      </c>
      <c r="F14968">
        <v>87.5</v>
      </c>
      <c r="H14968">
        <v>31.5</v>
      </c>
      <c r="J14968">
        <v>63.5</v>
      </c>
    </row>
    <row r="14969" spans="1:18" x14ac:dyDescent="0.25">
      <c r="A14969" t="s">
        <v>271</v>
      </c>
      <c r="B14969">
        <v>5074</v>
      </c>
      <c r="D14969">
        <v>31.5</v>
      </c>
      <c r="E14969">
        <v>87.5</v>
      </c>
      <c r="F14969">
        <v>0</v>
      </c>
      <c r="H14969">
        <v>63.5</v>
      </c>
      <c r="J14969">
        <v>0</v>
      </c>
    </row>
    <row r="14970" spans="1:18" x14ac:dyDescent="0.25">
      <c r="A14970" t="s">
        <v>272</v>
      </c>
      <c r="B14970">
        <v>5074</v>
      </c>
      <c r="D14970">
        <v>26</v>
      </c>
      <c r="E14970">
        <v>83</v>
      </c>
      <c r="F14970">
        <v>113.5</v>
      </c>
      <c r="H14970">
        <v>58</v>
      </c>
      <c r="J14970">
        <v>113.5</v>
      </c>
    </row>
    <row r="14971" spans="1:18" x14ac:dyDescent="0.25">
      <c r="A14971" t="s">
        <v>273</v>
      </c>
      <c r="B14971">
        <v>5074</v>
      </c>
      <c r="D14971">
        <v>26</v>
      </c>
      <c r="E14971">
        <v>83</v>
      </c>
      <c r="F14971">
        <v>113.5</v>
      </c>
      <c r="H14971">
        <v>58</v>
      </c>
      <c r="J14971">
        <v>113.5</v>
      </c>
    </row>
    <row r="14972" spans="1:18" x14ac:dyDescent="0.25">
      <c r="A14972" t="s">
        <v>274</v>
      </c>
      <c r="B14972">
        <v>5074</v>
      </c>
      <c r="D14972">
        <v>94</v>
      </c>
      <c r="E14972">
        <v>37.5</v>
      </c>
      <c r="F14972">
        <v>61.5</v>
      </c>
      <c r="H14972">
        <v>5.5</v>
      </c>
      <c r="J14972">
        <v>37.5</v>
      </c>
    </row>
    <row r="14973" spans="1:18" x14ac:dyDescent="0.25">
      <c r="A14973" t="s">
        <v>275</v>
      </c>
      <c r="B14973">
        <v>5074</v>
      </c>
      <c r="D14973">
        <v>0</v>
      </c>
      <c r="E14973">
        <v>57</v>
      </c>
      <c r="F14973">
        <v>87.5</v>
      </c>
      <c r="H14973">
        <v>32</v>
      </c>
      <c r="J14973">
        <v>87.5</v>
      </c>
    </row>
    <row r="14974" spans="1:18" x14ac:dyDescent="0.25">
      <c r="A14974" t="s">
        <v>276</v>
      </c>
      <c r="B14974">
        <v>5074</v>
      </c>
      <c r="D14974">
        <v>0</v>
      </c>
      <c r="E14974">
        <v>57</v>
      </c>
      <c r="F14974">
        <v>87.5</v>
      </c>
      <c r="H14974">
        <v>32</v>
      </c>
      <c r="J14974">
        <v>87.5</v>
      </c>
    </row>
    <row r="14975" spans="1:18" x14ac:dyDescent="0.25">
      <c r="A14975" t="s">
        <v>567</v>
      </c>
      <c r="B14975">
        <v>5074</v>
      </c>
      <c r="D14975">
        <v>0</v>
      </c>
      <c r="E14975">
        <v>0</v>
      </c>
      <c r="F14975">
        <v>50</v>
      </c>
      <c r="H14975">
        <v>26.5</v>
      </c>
      <c r="J14975">
        <v>50</v>
      </c>
    </row>
    <row r="14976" spans="1:18" x14ac:dyDescent="0.25">
      <c r="A14976" t="s">
        <v>254</v>
      </c>
      <c r="B14976">
        <v>5081</v>
      </c>
      <c r="C14976">
        <v>111</v>
      </c>
      <c r="D14976">
        <v>112</v>
      </c>
      <c r="E14976">
        <v>211</v>
      </c>
      <c r="F14976">
        <v>212</v>
      </c>
      <c r="G14976">
        <v>113</v>
      </c>
      <c r="H14976">
        <v>114</v>
      </c>
      <c r="I14976">
        <v>221</v>
      </c>
      <c r="J14976">
        <v>222</v>
      </c>
      <c r="K14976">
        <v>311</v>
      </c>
      <c r="L14976">
        <v>312</v>
      </c>
      <c r="M14976">
        <v>411</v>
      </c>
      <c r="N14976">
        <v>412</v>
      </c>
      <c r="O14976">
        <v>321</v>
      </c>
      <c r="P14976">
        <v>322</v>
      </c>
      <c r="Q14976">
        <v>421</v>
      </c>
      <c r="R14976">
        <v>422</v>
      </c>
    </row>
    <row r="14977" spans="1:10" x14ac:dyDescent="0.25">
      <c r="A14977" t="s">
        <v>255</v>
      </c>
      <c r="B14977">
        <v>5081</v>
      </c>
      <c r="F14977">
        <v>10</v>
      </c>
      <c r="H14977">
        <v>10</v>
      </c>
      <c r="I14977">
        <v>5</v>
      </c>
      <c r="J14977">
        <v>10</v>
      </c>
    </row>
    <row r="14978" spans="1:10" x14ac:dyDescent="0.25">
      <c r="A14978" t="s">
        <v>256</v>
      </c>
      <c r="B14978">
        <v>5081</v>
      </c>
      <c r="F14978">
        <v>54.5</v>
      </c>
      <c r="H14978">
        <v>24</v>
      </c>
      <c r="I14978">
        <v>11</v>
      </c>
      <c r="J14978">
        <v>39</v>
      </c>
    </row>
    <row r="14979" spans="1:10" x14ac:dyDescent="0.25">
      <c r="A14979" t="s">
        <v>257</v>
      </c>
      <c r="B14979">
        <v>5081</v>
      </c>
      <c r="F14979">
        <v>2</v>
      </c>
      <c r="H14979">
        <v>2</v>
      </c>
      <c r="I14979">
        <v>2</v>
      </c>
      <c r="J14979">
        <v>2</v>
      </c>
    </row>
    <row r="14980" spans="1:10" x14ac:dyDescent="0.25">
      <c r="A14980" t="s">
        <v>258</v>
      </c>
      <c r="B14980">
        <v>5081</v>
      </c>
      <c r="F14980">
        <v>0</v>
      </c>
      <c r="H14980">
        <v>0</v>
      </c>
      <c r="I14980">
        <v>0</v>
      </c>
      <c r="J14980">
        <v>0</v>
      </c>
    </row>
    <row r="14981" spans="1:10" x14ac:dyDescent="0.25">
      <c r="A14981" t="s">
        <v>259</v>
      </c>
      <c r="B14981">
        <v>5081</v>
      </c>
      <c r="F14981">
        <v>0</v>
      </c>
      <c r="H14981">
        <v>0</v>
      </c>
      <c r="I14981">
        <v>0</v>
      </c>
      <c r="J14981">
        <v>0</v>
      </c>
    </row>
    <row r="14982" spans="1:10" x14ac:dyDescent="0.25">
      <c r="A14982" t="s">
        <v>260</v>
      </c>
      <c r="B14982">
        <v>5081</v>
      </c>
      <c r="F14982">
        <v>2</v>
      </c>
      <c r="H14982">
        <v>2</v>
      </c>
      <c r="I14982">
        <v>2</v>
      </c>
      <c r="J14982">
        <v>2</v>
      </c>
    </row>
    <row r="14983" spans="1:10" x14ac:dyDescent="0.25">
      <c r="A14983" t="s">
        <v>261</v>
      </c>
      <c r="B14983">
        <v>5081</v>
      </c>
      <c r="F14983">
        <v>3</v>
      </c>
      <c r="H14983">
        <v>3</v>
      </c>
      <c r="I14983">
        <v>3</v>
      </c>
      <c r="J14983">
        <v>3.5</v>
      </c>
    </row>
    <row r="14984" spans="1:10" x14ac:dyDescent="0.25">
      <c r="A14984" t="s">
        <v>262</v>
      </c>
      <c r="B14984">
        <v>5081</v>
      </c>
      <c r="F14984">
        <v>2.5</v>
      </c>
      <c r="H14984">
        <v>3</v>
      </c>
      <c r="I14984">
        <v>1</v>
      </c>
      <c r="J14984">
        <v>2.5</v>
      </c>
    </row>
    <row r="14985" spans="1:10" x14ac:dyDescent="0.25">
      <c r="A14985" t="s">
        <v>263</v>
      </c>
      <c r="B14985">
        <v>5081</v>
      </c>
      <c r="F14985">
        <v>3</v>
      </c>
      <c r="H14985">
        <v>3</v>
      </c>
      <c r="I14985">
        <v>3</v>
      </c>
      <c r="J14985">
        <v>3</v>
      </c>
    </row>
    <row r="14986" spans="1:10" x14ac:dyDescent="0.25">
      <c r="A14986" t="s">
        <v>264</v>
      </c>
      <c r="B14986">
        <v>5081</v>
      </c>
      <c r="H14986">
        <v>7</v>
      </c>
      <c r="J14986">
        <v>7</v>
      </c>
    </row>
    <row r="14987" spans="1:10" x14ac:dyDescent="0.25">
      <c r="A14987" t="s">
        <v>265</v>
      </c>
      <c r="B14987">
        <v>5081</v>
      </c>
      <c r="H14987">
        <v>21</v>
      </c>
      <c r="J14987">
        <v>21</v>
      </c>
    </row>
    <row r="14988" spans="1:10" x14ac:dyDescent="0.25">
      <c r="A14988" t="s">
        <v>266</v>
      </c>
      <c r="B14988">
        <v>5081</v>
      </c>
      <c r="H14988">
        <v>0</v>
      </c>
      <c r="J14988">
        <v>0</v>
      </c>
    </row>
    <row r="14989" spans="1:10" x14ac:dyDescent="0.25">
      <c r="A14989" t="s">
        <v>267</v>
      </c>
      <c r="B14989">
        <v>5081</v>
      </c>
      <c r="F14989">
        <v>21.5</v>
      </c>
      <c r="H14989">
        <v>34</v>
      </c>
      <c r="I14989">
        <v>14</v>
      </c>
      <c r="J14989">
        <v>34</v>
      </c>
    </row>
    <row r="14990" spans="1:10" x14ac:dyDescent="0.25">
      <c r="A14990" t="s">
        <v>268</v>
      </c>
      <c r="B14990">
        <v>5081</v>
      </c>
      <c r="F14990">
        <v>1</v>
      </c>
      <c r="H14990">
        <v>1</v>
      </c>
      <c r="I14990">
        <v>0</v>
      </c>
      <c r="J14990">
        <v>1</v>
      </c>
    </row>
    <row r="14991" spans="1:10" x14ac:dyDescent="0.25">
      <c r="A14991" t="s">
        <v>269</v>
      </c>
      <c r="B14991">
        <v>5081</v>
      </c>
      <c r="F14991">
        <v>1</v>
      </c>
      <c r="H14991">
        <v>1</v>
      </c>
      <c r="I14991">
        <v>1</v>
      </c>
      <c r="J14991">
        <v>1</v>
      </c>
    </row>
    <row r="14992" spans="1:10" x14ac:dyDescent="0.25">
      <c r="A14992" t="s">
        <v>270</v>
      </c>
      <c r="B14992">
        <v>5081</v>
      </c>
      <c r="F14992">
        <v>51</v>
      </c>
      <c r="H14992">
        <v>21</v>
      </c>
      <c r="I14992">
        <v>51</v>
      </c>
      <c r="J14992">
        <v>66</v>
      </c>
    </row>
    <row r="14993" spans="1:18" x14ac:dyDescent="0.25">
      <c r="A14993" t="s">
        <v>271</v>
      </c>
      <c r="B14993">
        <v>5081</v>
      </c>
      <c r="F14993">
        <v>21</v>
      </c>
      <c r="H14993">
        <v>51</v>
      </c>
      <c r="I14993">
        <v>66</v>
      </c>
      <c r="J14993">
        <v>21</v>
      </c>
    </row>
    <row r="14994" spans="1:18" x14ac:dyDescent="0.25">
      <c r="A14994" t="s">
        <v>272</v>
      </c>
      <c r="B14994">
        <v>5081</v>
      </c>
      <c r="F14994">
        <v>15.5</v>
      </c>
      <c r="H14994">
        <v>45</v>
      </c>
      <c r="I14994">
        <v>62</v>
      </c>
      <c r="J14994">
        <v>15</v>
      </c>
    </row>
    <row r="14995" spans="1:18" x14ac:dyDescent="0.25">
      <c r="A14995" t="s">
        <v>273</v>
      </c>
      <c r="B14995">
        <v>5081</v>
      </c>
      <c r="F14995">
        <v>15.5</v>
      </c>
      <c r="H14995">
        <v>24</v>
      </c>
      <c r="I14995">
        <v>62</v>
      </c>
      <c r="J14995">
        <v>84</v>
      </c>
    </row>
    <row r="14996" spans="1:18" x14ac:dyDescent="0.25">
      <c r="A14996" t="s">
        <v>274</v>
      </c>
      <c r="B14996">
        <v>5081</v>
      </c>
      <c r="F14996">
        <v>6</v>
      </c>
      <c r="H14996">
        <v>66</v>
      </c>
      <c r="I14996">
        <v>6</v>
      </c>
      <c r="J14996">
        <v>21</v>
      </c>
    </row>
    <row r="14997" spans="1:18" x14ac:dyDescent="0.25">
      <c r="A14997" t="s">
        <v>275</v>
      </c>
      <c r="B14997">
        <v>5081</v>
      </c>
      <c r="F14997">
        <v>60.5</v>
      </c>
      <c r="H14997">
        <v>0</v>
      </c>
      <c r="I14997">
        <v>17</v>
      </c>
      <c r="J14997">
        <v>60</v>
      </c>
    </row>
    <row r="14998" spans="1:18" x14ac:dyDescent="0.25">
      <c r="A14998" t="s">
        <v>276</v>
      </c>
      <c r="B14998">
        <v>5081</v>
      </c>
      <c r="F14998">
        <v>60.5</v>
      </c>
      <c r="H14998">
        <v>69</v>
      </c>
      <c r="I14998">
        <v>17</v>
      </c>
      <c r="J14998">
        <v>39</v>
      </c>
    </row>
    <row r="14999" spans="1:18" x14ac:dyDescent="0.25">
      <c r="A14999" t="s">
        <v>567</v>
      </c>
      <c r="B14999">
        <v>5081</v>
      </c>
      <c r="F14999">
        <v>54.5</v>
      </c>
      <c r="H14999">
        <v>24</v>
      </c>
      <c r="I14999">
        <v>11</v>
      </c>
      <c r="J14999">
        <v>39</v>
      </c>
    </row>
    <row r="15000" spans="1:18" x14ac:dyDescent="0.25">
      <c r="A15000" t="s">
        <v>254</v>
      </c>
      <c r="B15000">
        <v>5087</v>
      </c>
      <c r="C15000">
        <v>111</v>
      </c>
      <c r="D15000">
        <v>112</v>
      </c>
      <c r="E15000">
        <v>211</v>
      </c>
      <c r="F15000">
        <v>212</v>
      </c>
      <c r="G15000">
        <v>121</v>
      </c>
      <c r="H15000">
        <v>122</v>
      </c>
      <c r="I15000">
        <v>221</v>
      </c>
      <c r="J15000">
        <v>222</v>
      </c>
      <c r="K15000">
        <v>311</v>
      </c>
      <c r="L15000">
        <v>312</v>
      </c>
      <c r="M15000">
        <v>411</v>
      </c>
      <c r="N15000">
        <v>412</v>
      </c>
      <c r="O15000">
        <v>321</v>
      </c>
      <c r="P15000">
        <v>322</v>
      </c>
      <c r="Q15000">
        <v>421</v>
      </c>
      <c r="R15000">
        <v>422</v>
      </c>
    </row>
    <row r="15001" spans="1:18" x14ac:dyDescent="0.25">
      <c r="A15001" t="s">
        <v>255</v>
      </c>
      <c r="B15001">
        <v>5087</v>
      </c>
      <c r="C15001">
        <v>10</v>
      </c>
      <c r="D15001">
        <v>5</v>
      </c>
      <c r="E15001">
        <v>5</v>
      </c>
      <c r="F15001">
        <v>7</v>
      </c>
      <c r="G15001">
        <v>10</v>
      </c>
      <c r="H15001">
        <v>5</v>
      </c>
      <c r="I15001">
        <v>10</v>
      </c>
      <c r="J15001">
        <v>7</v>
      </c>
    </row>
    <row r="15002" spans="1:18" x14ac:dyDescent="0.25">
      <c r="A15002" t="s">
        <v>256</v>
      </c>
      <c r="B15002">
        <v>5087</v>
      </c>
      <c r="C15002">
        <v>11</v>
      </c>
      <c r="D15002">
        <v>24</v>
      </c>
      <c r="E15002">
        <v>11</v>
      </c>
      <c r="F15002">
        <v>24</v>
      </c>
      <c r="G15002">
        <v>11</v>
      </c>
      <c r="H15002">
        <v>24</v>
      </c>
      <c r="I15002">
        <v>11</v>
      </c>
      <c r="J15002">
        <v>24</v>
      </c>
    </row>
    <row r="15003" spans="1:18" x14ac:dyDescent="0.25">
      <c r="A15003" t="s">
        <v>257</v>
      </c>
      <c r="B15003">
        <v>5087</v>
      </c>
      <c r="C15003">
        <v>2</v>
      </c>
      <c r="D15003">
        <v>2</v>
      </c>
      <c r="E15003">
        <v>2</v>
      </c>
      <c r="F15003">
        <v>2</v>
      </c>
      <c r="G15003">
        <v>2</v>
      </c>
      <c r="H15003">
        <v>2</v>
      </c>
      <c r="I15003">
        <v>2</v>
      </c>
      <c r="J15003">
        <v>2</v>
      </c>
    </row>
    <row r="15004" spans="1:18" x14ac:dyDescent="0.25">
      <c r="A15004" t="s">
        <v>258</v>
      </c>
      <c r="B15004">
        <v>5087</v>
      </c>
      <c r="C15004">
        <v>0</v>
      </c>
      <c r="D15004">
        <v>0</v>
      </c>
      <c r="E15004">
        <v>0</v>
      </c>
      <c r="F15004">
        <v>0</v>
      </c>
      <c r="G15004">
        <v>0</v>
      </c>
      <c r="H15004">
        <v>0</v>
      </c>
      <c r="I15004">
        <v>0</v>
      </c>
      <c r="J15004">
        <v>0</v>
      </c>
    </row>
    <row r="15005" spans="1:18" x14ac:dyDescent="0.25">
      <c r="A15005" t="s">
        <v>259</v>
      </c>
      <c r="B15005">
        <v>5087</v>
      </c>
      <c r="C15005">
        <v>0</v>
      </c>
      <c r="D15005">
        <v>0</v>
      </c>
      <c r="E15005">
        <v>0</v>
      </c>
      <c r="F15005">
        <v>0</v>
      </c>
      <c r="G15005">
        <v>0</v>
      </c>
      <c r="H15005">
        <v>0</v>
      </c>
      <c r="I15005">
        <v>0</v>
      </c>
      <c r="J15005">
        <v>0</v>
      </c>
    </row>
    <row r="15006" spans="1:18" x14ac:dyDescent="0.25">
      <c r="A15006" t="s">
        <v>260</v>
      </c>
      <c r="B15006">
        <v>5087</v>
      </c>
      <c r="C15006">
        <v>2</v>
      </c>
      <c r="D15006">
        <v>2</v>
      </c>
      <c r="E15006">
        <v>2</v>
      </c>
      <c r="F15006">
        <v>2</v>
      </c>
      <c r="G15006">
        <v>2</v>
      </c>
      <c r="H15006">
        <v>2</v>
      </c>
      <c r="I15006">
        <v>2</v>
      </c>
      <c r="J15006">
        <v>2</v>
      </c>
    </row>
    <row r="15007" spans="1:18" x14ac:dyDescent="0.25">
      <c r="A15007" t="s">
        <v>261</v>
      </c>
      <c r="B15007">
        <v>5087</v>
      </c>
      <c r="C15007">
        <v>3.5</v>
      </c>
      <c r="D15007">
        <v>3</v>
      </c>
      <c r="E15007">
        <v>3</v>
      </c>
      <c r="F15007">
        <v>4</v>
      </c>
      <c r="G15007">
        <v>3.5</v>
      </c>
      <c r="H15007">
        <v>3</v>
      </c>
      <c r="I15007">
        <v>3.5</v>
      </c>
      <c r="J15007">
        <v>4</v>
      </c>
    </row>
    <row r="15008" spans="1:18" x14ac:dyDescent="0.25">
      <c r="A15008" t="s">
        <v>262</v>
      </c>
      <c r="B15008">
        <v>5087</v>
      </c>
      <c r="C15008">
        <v>0.5</v>
      </c>
      <c r="D15008">
        <v>3</v>
      </c>
      <c r="E15008">
        <v>1</v>
      </c>
      <c r="F15008">
        <v>2</v>
      </c>
      <c r="G15008">
        <v>0.5</v>
      </c>
      <c r="H15008">
        <v>3</v>
      </c>
      <c r="I15008">
        <v>0.5</v>
      </c>
      <c r="J15008">
        <v>2</v>
      </c>
    </row>
    <row r="15009" spans="1:18" x14ac:dyDescent="0.25">
      <c r="A15009" t="s">
        <v>263</v>
      </c>
      <c r="B15009">
        <v>5087</v>
      </c>
      <c r="C15009">
        <v>3</v>
      </c>
      <c r="D15009">
        <v>3</v>
      </c>
      <c r="E15009">
        <v>3</v>
      </c>
      <c r="F15009">
        <v>3</v>
      </c>
      <c r="G15009">
        <v>3</v>
      </c>
      <c r="H15009">
        <v>3</v>
      </c>
      <c r="I15009">
        <v>3</v>
      </c>
      <c r="J15009">
        <v>3</v>
      </c>
    </row>
    <row r="15010" spans="1:18" x14ac:dyDescent="0.25">
      <c r="A15010" t="s">
        <v>264</v>
      </c>
      <c r="B15010">
        <v>5087</v>
      </c>
      <c r="D15010">
        <v>12</v>
      </c>
      <c r="F15010">
        <v>11</v>
      </c>
      <c r="H15010">
        <v>12</v>
      </c>
      <c r="J15010">
        <v>11</v>
      </c>
    </row>
    <row r="15011" spans="1:18" x14ac:dyDescent="0.25">
      <c r="A15011" t="s">
        <v>265</v>
      </c>
      <c r="B15011">
        <v>5087</v>
      </c>
      <c r="D15011">
        <v>25</v>
      </c>
      <c r="F15011">
        <v>20</v>
      </c>
      <c r="H15011">
        <v>25</v>
      </c>
      <c r="J15011">
        <v>20</v>
      </c>
    </row>
    <row r="15012" spans="1:18" x14ac:dyDescent="0.25">
      <c r="A15012" t="s">
        <v>266</v>
      </c>
      <c r="B15012">
        <v>5087</v>
      </c>
      <c r="D15012">
        <v>0</v>
      </c>
      <c r="F15012">
        <v>0</v>
      </c>
      <c r="H15012">
        <v>0</v>
      </c>
      <c r="J15012">
        <v>0</v>
      </c>
    </row>
    <row r="15013" spans="1:18" x14ac:dyDescent="0.25">
      <c r="A15013" t="s">
        <v>267</v>
      </c>
      <c r="B15013">
        <v>5087</v>
      </c>
      <c r="C15013">
        <v>14</v>
      </c>
      <c r="D15013">
        <v>43.5</v>
      </c>
      <c r="E15013">
        <v>14</v>
      </c>
      <c r="F15013">
        <v>38</v>
      </c>
      <c r="G15013">
        <v>14</v>
      </c>
      <c r="H15013">
        <v>43.5</v>
      </c>
      <c r="I15013">
        <v>14</v>
      </c>
      <c r="J15013">
        <v>38</v>
      </c>
    </row>
    <row r="15014" spans="1:18" x14ac:dyDescent="0.25">
      <c r="A15014" t="s">
        <v>268</v>
      </c>
      <c r="B15014">
        <v>5087</v>
      </c>
      <c r="C15014">
        <v>0</v>
      </c>
      <c r="D15014">
        <v>1</v>
      </c>
      <c r="E15014">
        <v>0</v>
      </c>
      <c r="F15014">
        <v>1</v>
      </c>
      <c r="G15014">
        <v>0</v>
      </c>
      <c r="H15014">
        <v>1</v>
      </c>
      <c r="I15014">
        <v>0</v>
      </c>
      <c r="J15014">
        <v>1</v>
      </c>
    </row>
    <row r="15015" spans="1:18" x14ac:dyDescent="0.25">
      <c r="A15015" t="s">
        <v>269</v>
      </c>
      <c r="B15015">
        <v>5087</v>
      </c>
      <c r="C15015">
        <v>1</v>
      </c>
      <c r="D15015">
        <v>1</v>
      </c>
      <c r="E15015">
        <v>1</v>
      </c>
      <c r="F15015">
        <v>1</v>
      </c>
      <c r="G15015">
        <v>1</v>
      </c>
      <c r="H15015">
        <v>1</v>
      </c>
      <c r="I15015">
        <v>1</v>
      </c>
      <c r="J15015">
        <v>1</v>
      </c>
    </row>
    <row r="15016" spans="1:18" x14ac:dyDescent="0.25">
      <c r="A15016" t="s">
        <v>270</v>
      </c>
      <c r="B15016">
        <v>5087</v>
      </c>
      <c r="C15016">
        <v>61</v>
      </c>
      <c r="D15016">
        <v>76</v>
      </c>
      <c r="E15016">
        <v>16</v>
      </c>
      <c r="F15016">
        <v>31</v>
      </c>
      <c r="G15016">
        <v>61</v>
      </c>
      <c r="H15016">
        <v>76</v>
      </c>
      <c r="I15016">
        <v>16</v>
      </c>
      <c r="J15016">
        <v>31</v>
      </c>
    </row>
    <row r="15017" spans="1:18" x14ac:dyDescent="0.25">
      <c r="A15017" t="s">
        <v>271</v>
      </c>
      <c r="B15017">
        <v>5087</v>
      </c>
      <c r="C15017">
        <v>76</v>
      </c>
      <c r="D15017">
        <v>16</v>
      </c>
      <c r="E15017">
        <v>31</v>
      </c>
      <c r="F15017">
        <v>61</v>
      </c>
      <c r="G15017">
        <v>76</v>
      </c>
      <c r="H15017">
        <v>16</v>
      </c>
      <c r="I15017">
        <v>31</v>
      </c>
      <c r="J15017">
        <v>61</v>
      </c>
    </row>
    <row r="15018" spans="1:18" x14ac:dyDescent="0.25">
      <c r="A15018" t="s">
        <v>272</v>
      </c>
      <c r="B15018">
        <v>5087</v>
      </c>
      <c r="C15018">
        <v>72</v>
      </c>
      <c r="D15018">
        <v>10</v>
      </c>
      <c r="E15018">
        <v>27</v>
      </c>
      <c r="F15018">
        <v>55</v>
      </c>
      <c r="G15018">
        <v>72</v>
      </c>
      <c r="H15018">
        <v>10</v>
      </c>
      <c r="I15018">
        <v>27</v>
      </c>
      <c r="J15018">
        <v>55</v>
      </c>
    </row>
    <row r="15019" spans="1:18" x14ac:dyDescent="0.25">
      <c r="A15019" t="s">
        <v>273</v>
      </c>
      <c r="B15019">
        <v>5087</v>
      </c>
      <c r="C15019">
        <v>72</v>
      </c>
      <c r="D15019">
        <v>75</v>
      </c>
      <c r="E15019">
        <v>27</v>
      </c>
      <c r="F15019">
        <v>35</v>
      </c>
      <c r="G15019">
        <v>72</v>
      </c>
      <c r="H15019">
        <v>75</v>
      </c>
      <c r="I15019">
        <v>27</v>
      </c>
      <c r="J15019">
        <v>35</v>
      </c>
    </row>
    <row r="15020" spans="1:18" x14ac:dyDescent="0.25">
      <c r="A15020" t="s">
        <v>274</v>
      </c>
      <c r="B15020">
        <v>5087</v>
      </c>
      <c r="C15020">
        <v>51</v>
      </c>
      <c r="D15020">
        <v>66</v>
      </c>
      <c r="E15020">
        <v>6</v>
      </c>
      <c r="F15020">
        <v>21</v>
      </c>
      <c r="G15020">
        <v>51</v>
      </c>
      <c r="H15020">
        <v>66</v>
      </c>
      <c r="I15020">
        <v>6</v>
      </c>
      <c r="J15020">
        <v>21</v>
      </c>
    </row>
    <row r="15021" spans="1:18" x14ac:dyDescent="0.25">
      <c r="A15021" t="s">
        <v>275</v>
      </c>
      <c r="B15021">
        <v>5087</v>
      </c>
      <c r="C15021">
        <v>62</v>
      </c>
      <c r="D15021">
        <v>0</v>
      </c>
      <c r="E15021">
        <v>17</v>
      </c>
      <c r="F15021">
        <v>45</v>
      </c>
      <c r="G15021">
        <v>62</v>
      </c>
      <c r="H15021">
        <v>0</v>
      </c>
      <c r="I15021">
        <v>17</v>
      </c>
      <c r="J15021">
        <v>45</v>
      </c>
    </row>
    <row r="15022" spans="1:18" x14ac:dyDescent="0.25">
      <c r="A15022" t="s">
        <v>276</v>
      </c>
      <c r="B15022">
        <v>5087</v>
      </c>
      <c r="C15022">
        <v>62</v>
      </c>
      <c r="D15022">
        <v>65</v>
      </c>
      <c r="E15022">
        <v>17</v>
      </c>
      <c r="F15022">
        <v>25</v>
      </c>
      <c r="G15022">
        <v>62</v>
      </c>
      <c r="H15022">
        <v>65</v>
      </c>
      <c r="I15022">
        <v>17</v>
      </c>
      <c r="J15022">
        <v>25</v>
      </c>
    </row>
    <row r="15023" spans="1:18" x14ac:dyDescent="0.25">
      <c r="A15023" t="s">
        <v>567</v>
      </c>
      <c r="B15023">
        <v>5087</v>
      </c>
      <c r="C15023">
        <v>11</v>
      </c>
      <c r="D15023">
        <v>24</v>
      </c>
      <c r="E15023">
        <v>11</v>
      </c>
      <c r="F15023">
        <v>24</v>
      </c>
      <c r="G15023">
        <v>11</v>
      </c>
      <c r="H15023">
        <v>24</v>
      </c>
      <c r="I15023">
        <v>11</v>
      </c>
      <c r="J15023">
        <v>24</v>
      </c>
    </row>
    <row r="15024" spans="1:18" x14ac:dyDescent="0.25">
      <c r="A15024" t="s">
        <v>254</v>
      </c>
      <c r="B15024">
        <v>5100</v>
      </c>
      <c r="C15024">
        <v>112</v>
      </c>
      <c r="D15024">
        <v>111</v>
      </c>
      <c r="E15024">
        <v>212</v>
      </c>
      <c r="F15024">
        <v>211</v>
      </c>
      <c r="G15024">
        <v>121</v>
      </c>
      <c r="H15024">
        <v>122</v>
      </c>
      <c r="I15024">
        <v>221</v>
      </c>
      <c r="J15024">
        <v>222</v>
      </c>
      <c r="K15024">
        <v>311</v>
      </c>
      <c r="L15024">
        <v>312</v>
      </c>
      <c r="M15024">
        <v>411</v>
      </c>
      <c r="N15024">
        <v>412</v>
      </c>
      <c r="O15024">
        <v>321</v>
      </c>
      <c r="P15024">
        <v>322</v>
      </c>
      <c r="Q15024">
        <v>421</v>
      </c>
      <c r="R15024">
        <v>422</v>
      </c>
    </row>
    <row r="15025" spans="1:10" x14ac:dyDescent="0.25">
      <c r="A15025" t="s">
        <v>255</v>
      </c>
      <c r="B15025">
        <v>5100</v>
      </c>
      <c r="C15025">
        <v>7</v>
      </c>
      <c r="D15025">
        <v>20</v>
      </c>
      <c r="E15025">
        <v>7</v>
      </c>
      <c r="F15025">
        <v>15</v>
      </c>
      <c r="G15025">
        <v>7</v>
      </c>
      <c r="H15025">
        <v>20</v>
      </c>
      <c r="I15025">
        <v>7</v>
      </c>
      <c r="J15025">
        <v>15</v>
      </c>
    </row>
    <row r="15026" spans="1:10" x14ac:dyDescent="0.25">
      <c r="A15026" t="s">
        <v>256</v>
      </c>
      <c r="B15026">
        <v>5100</v>
      </c>
      <c r="C15026">
        <v>15</v>
      </c>
      <c r="D15026">
        <v>38.5</v>
      </c>
      <c r="E15026">
        <v>14</v>
      </c>
      <c r="F15026">
        <v>29.5</v>
      </c>
      <c r="G15026">
        <v>15</v>
      </c>
      <c r="H15026">
        <v>38.5</v>
      </c>
      <c r="I15026">
        <v>14</v>
      </c>
      <c r="J15026">
        <v>29.5</v>
      </c>
    </row>
    <row r="15027" spans="1:10" x14ac:dyDescent="0.25">
      <c r="A15027" t="s">
        <v>257</v>
      </c>
      <c r="B15027">
        <v>5100</v>
      </c>
      <c r="C15027">
        <v>2</v>
      </c>
      <c r="D15027">
        <v>2</v>
      </c>
      <c r="E15027">
        <v>2</v>
      </c>
      <c r="F15027">
        <v>2</v>
      </c>
      <c r="G15027">
        <v>2</v>
      </c>
      <c r="H15027">
        <v>2</v>
      </c>
      <c r="I15027">
        <v>2</v>
      </c>
      <c r="J15027">
        <v>2</v>
      </c>
    </row>
    <row r="15028" spans="1:10" x14ac:dyDescent="0.25">
      <c r="A15028" t="s">
        <v>258</v>
      </c>
      <c r="B15028">
        <v>5100</v>
      </c>
      <c r="C15028">
        <v>0</v>
      </c>
      <c r="D15028">
        <v>0</v>
      </c>
      <c r="E15028">
        <v>0</v>
      </c>
      <c r="F15028">
        <v>0</v>
      </c>
      <c r="G15028">
        <v>0</v>
      </c>
      <c r="H15028">
        <v>0</v>
      </c>
      <c r="I15028">
        <v>0</v>
      </c>
      <c r="J15028">
        <v>0</v>
      </c>
    </row>
    <row r="15029" spans="1:10" x14ac:dyDescent="0.25">
      <c r="A15029" t="s">
        <v>259</v>
      </c>
      <c r="B15029">
        <v>5100</v>
      </c>
      <c r="C15029">
        <v>0</v>
      </c>
      <c r="D15029">
        <v>0</v>
      </c>
      <c r="E15029">
        <v>0</v>
      </c>
      <c r="F15029">
        <v>0</v>
      </c>
      <c r="G15029">
        <v>0</v>
      </c>
      <c r="H15029">
        <v>0</v>
      </c>
      <c r="I15029">
        <v>0</v>
      </c>
      <c r="J15029">
        <v>0</v>
      </c>
    </row>
    <row r="15030" spans="1:10" x14ac:dyDescent="0.25">
      <c r="A15030" t="s">
        <v>260</v>
      </c>
      <c r="B15030">
        <v>5100</v>
      </c>
      <c r="C15030">
        <v>2</v>
      </c>
      <c r="D15030">
        <v>2</v>
      </c>
      <c r="E15030">
        <v>2</v>
      </c>
      <c r="F15030">
        <v>2</v>
      </c>
      <c r="G15030">
        <v>2</v>
      </c>
      <c r="H15030">
        <v>2</v>
      </c>
      <c r="I15030">
        <v>2</v>
      </c>
      <c r="J15030">
        <v>2</v>
      </c>
    </row>
    <row r="15031" spans="1:10" x14ac:dyDescent="0.25">
      <c r="A15031" t="s">
        <v>261</v>
      </c>
      <c r="B15031">
        <v>5100</v>
      </c>
      <c r="C15031">
        <v>3</v>
      </c>
      <c r="D15031">
        <v>4</v>
      </c>
      <c r="E15031">
        <v>3</v>
      </c>
      <c r="F15031">
        <v>4</v>
      </c>
      <c r="G15031">
        <v>3</v>
      </c>
      <c r="H15031">
        <v>4</v>
      </c>
      <c r="I15031">
        <v>3</v>
      </c>
      <c r="J15031">
        <v>4</v>
      </c>
    </row>
    <row r="15032" spans="1:10" x14ac:dyDescent="0.25">
      <c r="A15032" t="s">
        <v>262</v>
      </c>
      <c r="B15032">
        <v>5100</v>
      </c>
      <c r="C15032">
        <v>2</v>
      </c>
      <c r="D15032">
        <v>2.5</v>
      </c>
      <c r="E15032">
        <v>2</v>
      </c>
      <c r="F15032">
        <v>2.5</v>
      </c>
      <c r="G15032">
        <v>2</v>
      </c>
      <c r="H15032">
        <v>2.5</v>
      </c>
      <c r="I15032">
        <v>2</v>
      </c>
      <c r="J15032">
        <v>2.5</v>
      </c>
    </row>
    <row r="15033" spans="1:10" x14ac:dyDescent="0.25">
      <c r="A15033" t="s">
        <v>263</v>
      </c>
      <c r="B15033">
        <v>5100</v>
      </c>
      <c r="C15033">
        <v>0</v>
      </c>
      <c r="D15033">
        <v>3</v>
      </c>
      <c r="E15033">
        <v>0</v>
      </c>
      <c r="F15033">
        <v>0</v>
      </c>
      <c r="G15033">
        <v>0</v>
      </c>
      <c r="H15033">
        <v>3</v>
      </c>
      <c r="I15033">
        <v>0</v>
      </c>
      <c r="J15033">
        <v>0</v>
      </c>
    </row>
    <row r="15034" spans="1:10" x14ac:dyDescent="0.25">
      <c r="A15034" t="s">
        <v>264</v>
      </c>
      <c r="B15034">
        <v>5100</v>
      </c>
      <c r="D15034">
        <v>7</v>
      </c>
      <c r="F15034">
        <v>7</v>
      </c>
      <c r="H15034">
        <v>7</v>
      </c>
      <c r="J15034">
        <v>7</v>
      </c>
    </row>
    <row r="15035" spans="1:10" x14ac:dyDescent="0.25">
      <c r="A15035" t="s">
        <v>265</v>
      </c>
      <c r="B15035">
        <v>5100</v>
      </c>
      <c r="D15035">
        <v>32</v>
      </c>
      <c r="F15035">
        <v>28</v>
      </c>
      <c r="H15035">
        <v>28</v>
      </c>
      <c r="J15035">
        <v>30</v>
      </c>
    </row>
    <row r="15036" spans="1:10" x14ac:dyDescent="0.25">
      <c r="A15036" t="s">
        <v>266</v>
      </c>
      <c r="B15036">
        <v>5100</v>
      </c>
      <c r="D15036">
        <v>0</v>
      </c>
      <c r="F15036">
        <v>0</v>
      </c>
      <c r="H15036">
        <v>0</v>
      </c>
      <c r="J15036">
        <v>0</v>
      </c>
    </row>
    <row r="15037" spans="1:10" x14ac:dyDescent="0.25">
      <c r="A15037" t="s">
        <v>267</v>
      </c>
      <c r="B15037">
        <v>5100</v>
      </c>
      <c r="C15037">
        <v>14</v>
      </c>
      <c r="D15037">
        <v>45.5</v>
      </c>
      <c r="E15037">
        <v>14</v>
      </c>
      <c r="F15037">
        <v>41.5</v>
      </c>
      <c r="G15037">
        <v>14</v>
      </c>
      <c r="H15037">
        <v>41.5</v>
      </c>
      <c r="I15037">
        <v>14</v>
      </c>
      <c r="J15037">
        <v>43.5</v>
      </c>
    </row>
    <row r="15038" spans="1:10" x14ac:dyDescent="0.25">
      <c r="A15038" t="s">
        <v>268</v>
      </c>
      <c r="B15038">
        <v>5100</v>
      </c>
      <c r="C15038">
        <v>0</v>
      </c>
      <c r="D15038">
        <v>1</v>
      </c>
      <c r="E15038">
        <v>0</v>
      </c>
      <c r="F15038">
        <v>1</v>
      </c>
      <c r="G15038">
        <v>0</v>
      </c>
      <c r="H15038">
        <v>1</v>
      </c>
      <c r="I15038">
        <v>0</v>
      </c>
      <c r="J15038">
        <v>1</v>
      </c>
    </row>
    <row r="15039" spans="1:10" x14ac:dyDescent="0.25">
      <c r="A15039" t="s">
        <v>269</v>
      </c>
      <c r="B15039">
        <v>5100</v>
      </c>
      <c r="C15039">
        <v>0</v>
      </c>
      <c r="D15039">
        <v>1</v>
      </c>
      <c r="E15039">
        <v>0</v>
      </c>
      <c r="F15039">
        <v>1</v>
      </c>
      <c r="G15039">
        <v>0</v>
      </c>
      <c r="H15039">
        <v>1</v>
      </c>
      <c r="I15039">
        <v>0</v>
      </c>
      <c r="J15039">
        <v>1</v>
      </c>
    </row>
    <row r="15040" spans="1:10" x14ac:dyDescent="0.25">
      <c r="A15040" t="s">
        <v>270</v>
      </c>
      <c r="B15040">
        <v>5100</v>
      </c>
      <c r="C15040">
        <v>26.5</v>
      </c>
      <c r="D15040">
        <v>101.5</v>
      </c>
      <c r="E15040">
        <v>82.5</v>
      </c>
      <c r="F15040">
        <v>46.5</v>
      </c>
      <c r="G15040">
        <v>101.5</v>
      </c>
      <c r="H15040">
        <v>1.5</v>
      </c>
      <c r="I15040">
        <v>46.5</v>
      </c>
      <c r="J15040">
        <v>65.5</v>
      </c>
    </row>
    <row r="15041" spans="1:18" x14ac:dyDescent="0.25">
      <c r="A15041" t="s">
        <v>271</v>
      </c>
      <c r="B15041">
        <v>5100</v>
      </c>
      <c r="C15041">
        <v>46.5</v>
      </c>
      <c r="D15041">
        <v>26.5</v>
      </c>
      <c r="E15041">
        <v>101.5</v>
      </c>
      <c r="F15041">
        <v>82.5</v>
      </c>
      <c r="G15041">
        <v>1.5</v>
      </c>
      <c r="H15041">
        <v>46.5</v>
      </c>
      <c r="I15041">
        <v>65.5</v>
      </c>
      <c r="J15041">
        <v>101.5</v>
      </c>
    </row>
    <row r="15042" spans="1:18" x14ac:dyDescent="0.25">
      <c r="A15042" t="s">
        <v>272</v>
      </c>
      <c r="B15042">
        <v>5100</v>
      </c>
      <c r="C15042">
        <v>41.5</v>
      </c>
      <c r="D15042">
        <v>20</v>
      </c>
      <c r="E15042">
        <v>96.5</v>
      </c>
      <c r="F15042">
        <v>76</v>
      </c>
      <c r="G15042">
        <v>116.5</v>
      </c>
      <c r="H15042">
        <v>40</v>
      </c>
      <c r="I15042">
        <v>60.5</v>
      </c>
      <c r="J15042">
        <v>95</v>
      </c>
    </row>
    <row r="15043" spans="1:18" x14ac:dyDescent="0.25">
      <c r="A15043" t="s">
        <v>273</v>
      </c>
      <c r="B15043">
        <v>5100</v>
      </c>
      <c r="C15043">
        <v>41.5</v>
      </c>
      <c r="D15043">
        <v>108</v>
      </c>
      <c r="E15043">
        <v>96.5</v>
      </c>
      <c r="F15043">
        <v>76</v>
      </c>
      <c r="G15043">
        <v>116.5</v>
      </c>
      <c r="H15043">
        <v>12</v>
      </c>
      <c r="I15043">
        <v>60.5</v>
      </c>
      <c r="J15043">
        <v>95</v>
      </c>
    </row>
    <row r="15044" spans="1:18" x14ac:dyDescent="0.25">
      <c r="A15044" t="s">
        <v>274</v>
      </c>
      <c r="B15044">
        <v>5100</v>
      </c>
      <c r="C15044">
        <v>6.5</v>
      </c>
      <c r="D15044">
        <v>81.5</v>
      </c>
      <c r="E15044">
        <v>62.5</v>
      </c>
      <c r="F15044">
        <v>26.5</v>
      </c>
      <c r="G15044">
        <v>81.5</v>
      </c>
      <c r="H15044">
        <v>101.5</v>
      </c>
      <c r="I15044">
        <v>26.5</v>
      </c>
      <c r="J15044">
        <v>45.5</v>
      </c>
    </row>
    <row r="15045" spans="1:18" x14ac:dyDescent="0.25">
      <c r="A15045" t="s">
        <v>275</v>
      </c>
      <c r="B15045">
        <v>5100</v>
      </c>
      <c r="C15045">
        <v>21.5</v>
      </c>
      <c r="D15045">
        <v>0</v>
      </c>
      <c r="E15045">
        <v>76.5</v>
      </c>
      <c r="F15045">
        <v>56</v>
      </c>
      <c r="G15045">
        <v>96.5</v>
      </c>
      <c r="H15045">
        <v>20</v>
      </c>
      <c r="I15045">
        <v>40.5</v>
      </c>
      <c r="J15045">
        <v>75</v>
      </c>
    </row>
    <row r="15046" spans="1:18" x14ac:dyDescent="0.25">
      <c r="A15046" t="s">
        <v>276</v>
      </c>
      <c r="B15046">
        <v>5100</v>
      </c>
      <c r="C15046">
        <v>21.5</v>
      </c>
      <c r="D15046">
        <v>88</v>
      </c>
      <c r="E15046">
        <v>76.5</v>
      </c>
      <c r="F15046">
        <v>56</v>
      </c>
      <c r="G15046">
        <v>96.5</v>
      </c>
      <c r="H15046">
        <v>112</v>
      </c>
      <c r="I15046">
        <v>40.5</v>
      </c>
      <c r="J15046">
        <v>75</v>
      </c>
    </row>
    <row r="15047" spans="1:18" x14ac:dyDescent="0.25">
      <c r="A15047" t="s">
        <v>567</v>
      </c>
      <c r="B15047">
        <v>5100</v>
      </c>
      <c r="C15047">
        <v>9</v>
      </c>
      <c r="D15047">
        <v>68.8</v>
      </c>
      <c r="E15047">
        <v>4.2</v>
      </c>
      <c r="F15047">
        <v>15</v>
      </c>
      <c r="G15047">
        <v>5.9</v>
      </c>
      <c r="H15047">
        <v>71.900000000000006</v>
      </c>
      <c r="I15047">
        <v>4.2</v>
      </c>
      <c r="J15047">
        <v>15</v>
      </c>
    </row>
    <row r="15048" spans="1:18" x14ac:dyDescent="0.25">
      <c r="A15048" t="s">
        <v>254</v>
      </c>
      <c r="B15048">
        <v>5106</v>
      </c>
      <c r="C15048">
        <v>111</v>
      </c>
      <c r="D15048">
        <v>112</v>
      </c>
      <c r="E15048">
        <v>211</v>
      </c>
      <c r="F15048">
        <v>212</v>
      </c>
      <c r="G15048">
        <v>122</v>
      </c>
      <c r="H15048">
        <v>121</v>
      </c>
      <c r="I15048">
        <v>221</v>
      </c>
      <c r="J15048">
        <v>222</v>
      </c>
      <c r="K15048">
        <v>311</v>
      </c>
      <c r="L15048">
        <v>312</v>
      </c>
      <c r="M15048">
        <v>411</v>
      </c>
      <c r="N15048">
        <v>412</v>
      </c>
      <c r="O15048">
        <v>321</v>
      </c>
      <c r="P15048">
        <v>322</v>
      </c>
      <c r="Q15048">
        <v>421</v>
      </c>
      <c r="R15048">
        <v>422</v>
      </c>
    </row>
    <row r="15049" spans="1:18" x14ac:dyDescent="0.25">
      <c r="A15049" t="s">
        <v>255</v>
      </c>
      <c r="B15049">
        <v>5106</v>
      </c>
      <c r="C15049">
        <v>5</v>
      </c>
      <c r="D15049">
        <v>30</v>
      </c>
      <c r="E15049">
        <v>5</v>
      </c>
      <c r="F15049">
        <v>5</v>
      </c>
      <c r="G15049">
        <v>5</v>
      </c>
      <c r="H15049">
        <v>30</v>
      </c>
      <c r="I15049">
        <v>5</v>
      </c>
      <c r="J15049">
        <v>5</v>
      </c>
    </row>
    <row r="15050" spans="1:18" x14ac:dyDescent="0.25">
      <c r="A15050" t="s">
        <v>256</v>
      </c>
      <c r="B15050">
        <v>5106</v>
      </c>
      <c r="C15050">
        <v>15.5</v>
      </c>
      <c r="D15050">
        <v>34</v>
      </c>
      <c r="E15050">
        <v>13.5</v>
      </c>
      <c r="F15050">
        <v>35</v>
      </c>
      <c r="G15050">
        <v>15.5</v>
      </c>
      <c r="H15050">
        <v>34</v>
      </c>
      <c r="I15050">
        <v>13.5</v>
      </c>
      <c r="J15050">
        <v>35</v>
      </c>
    </row>
    <row r="15051" spans="1:18" x14ac:dyDescent="0.25">
      <c r="A15051" t="s">
        <v>257</v>
      </c>
      <c r="B15051">
        <v>5106</v>
      </c>
      <c r="C15051">
        <v>2</v>
      </c>
      <c r="D15051">
        <v>2</v>
      </c>
      <c r="E15051">
        <v>2</v>
      </c>
      <c r="F15051">
        <v>2</v>
      </c>
      <c r="G15051">
        <v>2</v>
      </c>
      <c r="H15051">
        <v>2</v>
      </c>
      <c r="I15051">
        <v>2</v>
      </c>
      <c r="J15051">
        <v>2</v>
      </c>
    </row>
    <row r="15052" spans="1:18" x14ac:dyDescent="0.25">
      <c r="A15052" t="s">
        <v>258</v>
      </c>
      <c r="B15052">
        <v>5106</v>
      </c>
      <c r="C15052">
        <v>0</v>
      </c>
      <c r="D15052">
        <v>0</v>
      </c>
      <c r="E15052">
        <v>0</v>
      </c>
      <c r="F15052">
        <v>0</v>
      </c>
      <c r="G15052">
        <v>0</v>
      </c>
      <c r="H15052">
        <v>0</v>
      </c>
      <c r="I15052">
        <v>0</v>
      </c>
      <c r="J15052">
        <v>0</v>
      </c>
    </row>
    <row r="15053" spans="1:18" x14ac:dyDescent="0.25">
      <c r="A15053" t="s">
        <v>259</v>
      </c>
      <c r="B15053">
        <v>5106</v>
      </c>
      <c r="C15053">
        <v>0</v>
      </c>
      <c r="D15053">
        <v>0</v>
      </c>
      <c r="E15053">
        <v>0</v>
      </c>
      <c r="F15053">
        <v>0</v>
      </c>
      <c r="G15053">
        <v>0</v>
      </c>
      <c r="H15053">
        <v>0</v>
      </c>
      <c r="I15053">
        <v>0</v>
      </c>
      <c r="J15053">
        <v>0</v>
      </c>
    </row>
    <row r="15054" spans="1:18" x14ac:dyDescent="0.25">
      <c r="A15054" t="s">
        <v>260</v>
      </c>
      <c r="B15054">
        <v>5106</v>
      </c>
      <c r="C15054">
        <v>2</v>
      </c>
      <c r="D15054">
        <v>2</v>
      </c>
      <c r="E15054">
        <v>2</v>
      </c>
      <c r="F15054">
        <v>2</v>
      </c>
      <c r="G15054">
        <v>2</v>
      </c>
      <c r="H15054">
        <v>2</v>
      </c>
      <c r="I15054">
        <v>2</v>
      </c>
      <c r="J15054">
        <v>2</v>
      </c>
    </row>
    <row r="15055" spans="1:18" x14ac:dyDescent="0.25">
      <c r="A15055" t="s">
        <v>261</v>
      </c>
      <c r="B15055">
        <v>5106</v>
      </c>
      <c r="C15055">
        <v>3</v>
      </c>
      <c r="D15055">
        <v>4</v>
      </c>
      <c r="E15055">
        <v>3</v>
      </c>
      <c r="F15055">
        <v>4</v>
      </c>
      <c r="G15055">
        <v>3</v>
      </c>
      <c r="H15055">
        <v>4</v>
      </c>
      <c r="I15055">
        <v>3</v>
      </c>
      <c r="J15055">
        <v>4</v>
      </c>
    </row>
    <row r="15056" spans="1:18" x14ac:dyDescent="0.25">
      <c r="A15056" t="s">
        <v>262</v>
      </c>
      <c r="B15056">
        <v>5106</v>
      </c>
      <c r="C15056">
        <v>1.5</v>
      </c>
      <c r="D15056">
        <v>2</v>
      </c>
      <c r="E15056">
        <v>1.5</v>
      </c>
      <c r="F15056">
        <v>3</v>
      </c>
      <c r="G15056">
        <v>1.5</v>
      </c>
      <c r="H15056">
        <v>2</v>
      </c>
      <c r="I15056">
        <v>1.5</v>
      </c>
      <c r="J15056">
        <v>3</v>
      </c>
    </row>
    <row r="15057" spans="1:18" x14ac:dyDescent="0.25">
      <c r="A15057" t="s">
        <v>263</v>
      </c>
      <c r="B15057">
        <v>5106</v>
      </c>
      <c r="C15057">
        <v>0</v>
      </c>
      <c r="D15057">
        <v>3</v>
      </c>
      <c r="E15057">
        <v>0</v>
      </c>
      <c r="F15057">
        <v>3</v>
      </c>
      <c r="G15057">
        <v>0</v>
      </c>
      <c r="H15057">
        <v>3</v>
      </c>
      <c r="I15057">
        <v>0</v>
      </c>
      <c r="J15057">
        <v>3</v>
      </c>
    </row>
    <row r="15058" spans="1:18" x14ac:dyDescent="0.25">
      <c r="A15058" t="s">
        <v>264</v>
      </c>
      <c r="B15058">
        <v>5106</v>
      </c>
      <c r="D15058">
        <v>7</v>
      </c>
      <c r="F15058">
        <v>7</v>
      </c>
      <c r="H15058">
        <v>7</v>
      </c>
      <c r="J15058">
        <v>7</v>
      </c>
    </row>
    <row r="15059" spans="1:18" x14ac:dyDescent="0.25">
      <c r="A15059" t="s">
        <v>265</v>
      </c>
      <c r="B15059">
        <v>5106</v>
      </c>
      <c r="D15059">
        <v>20</v>
      </c>
      <c r="F15059">
        <v>32</v>
      </c>
      <c r="H15059">
        <v>20</v>
      </c>
      <c r="J15059">
        <v>32</v>
      </c>
    </row>
    <row r="15060" spans="1:18" x14ac:dyDescent="0.25">
      <c r="A15060" t="s">
        <v>266</v>
      </c>
      <c r="B15060">
        <v>5106</v>
      </c>
      <c r="D15060">
        <v>0</v>
      </c>
      <c r="F15060">
        <v>0</v>
      </c>
      <c r="H15060">
        <v>0</v>
      </c>
      <c r="J15060">
        <v>0</v>
      </c>
    </row>
    <row r="15061" spans="1:18" x14ac:dyDescent="0.25">
      <c r="A15061" t="s">
        <v>267</v>
      </c>
      <c r="B15061">
        <v>5106</v>
      </c>
      <c r="C15061">
        <v>14</v>
      </c>
      <c r="D15061">
        <v>36</v>
      </c>
      <c r="E15061">
        <v>14</v>
      </c>
      <c r="F15061">
        <v>46</v>
      </c>
      <c r="G15061">
        <v>14</v>
      </c>
      <c r="H15061">
        <v>36</v>
      </c>
      <c r="I15061">
        <v>14</v>
      </c>
      <c r="J15061">
        <v>46</v>
      </c>
    </row>
    <row r="15062" spans="1:18" x14ac:dyDescent="0.25">
      <c r="A15062" t="s">
        <v>268</v>
      </c>
      <c r="B15062">
        <v>5106</v>
      </c>
      <c r="C15062">
        <v>0</v>
      </c>
      <c r="D15062">
        <v>1</v>
      </c>
      <c r="E15062">
        <v>0</v>
      </c>
      <c r="F15062">
        <v>1</v>
      </c>
      <c r="G15062">
        <v>0</v>
      </c>
      <c r="H15062">
        <v>1</v>
      </c>
      <c r="I15062">
        <v>0</v>
      </c>
      <c r="J15062">
        <v>1</v>
      </c>
    </row>
    <row r="15063" spans="1:18" x14ac:dyDescent="0.25">
      <c r="A15063" t="s">
        <v>269</v>
      </c>
      <c r="B15063">
        <v>5106</v>
      </c>
      <c r="C15063">
        <v>0</v>
      </c>
      <c r="D15063">
        <v>1</v>
      </c>
      <c r="E15063">
        <v>0</v>
      </c>
      <c r="F15063">
        <v>0</v>
      </c>
      <c r="G15063">
        <v>0</v>
      </c>
      <c r="H15063">
        <v>1</v>
      </c>
      <c r="I15063">
        <v>0</v>
      </c>
      <c r="J15063">
        <v>0</v>
      </c>
    </row>
    <row r="15064" spans="1:18" x14ac:dyDescent="0.25">
      <c r="A15064" t="s">
        <v>270</v>
      </c>
      <c r="B15064">
        <v>5106</v>
      </c>
      <c r="C15064">
        <v>51</v>
      </c>
      <c r="D15064">
        <v>71</v>
      </c>
      <c r="E15064">
        <v>111</v>
      </c>
      <c r="F15064">
        <v>9</v>
      </c>
      <c r="G15064">
        <v>91</v>
      </c>
      <c r="H15064">
        <v>51</v>
      </c>
      <c r="I15064">
        <v>111</v>
      </c>
      <c r="J15064">
        <v>9</v>
      </c>
    </row>
    <row r="15065" spans="1:18" x14ac:dyDescent="0.25">
      <c r="A15065" t="s">
        <v>271</v>
      </c>
      <c r="B15065">
        <v>5106</v>
      </c>
      <c r="C15065">
        <v>71</v>
      </c>
      <c r="D15065">
        <v>111</v>
      </c>
      <c r="E15065">
        <v>9</v>
      </c>
      <c r="F15065">
        <v>51</v>
      </c>
      <c r="G15065">
        <v>111</v>
      </c>
      <c r="H15065">
        <v>91</v>
      </c>
      <c r="I15065">
        <v>9</v>
      </c>
      <c r="J15065">
        <v>51</v>
      </c>
    </row>
    <row r="15066" spans="1:18" x14ac:dyDescent="0.25">
      <c r="A15066" t="s">
        <v>272</v>
      </c>
      <c r="B15066">
        <v>5106</v>
      </c>
      <c r="C15066">
        <v>66.5</v>
      </c>
      <c r="D15066">
        <v>105</v>
      </c>
      <c r="E15066">
        <v>4.5</v>
      </c>
      <c r="F15066">
        <v>44</v>
      </c>
      <c r="G15066">
        <v>106.5</v>
      </c>
      <c r="H15066">
        <v>85</v>
      </c>
      <c r="I15066">
        <v>4.5</v>
      </c>
      <c r="J15066">
        <v>44</v>
      </c>
    </row>
    <row r="15067" spans="1:18" x14ac:dyDescent="0.25">
      <c r="A15067" t="s">
        <v>273</v>
      </c>
      <c r="B15067">
        <v>5106</v>
      </c>
      <c r="C15067">
        <v>66.5</v>
      </c>
      <c r="D15067">
        <v>85</v>
      </c>
      <c r="E15067">
        <v>4.5</v>
      </c>
      <c r="F15067">
        <v>12</v>
      </c>
      <c r="G15067">
        <v>106.5</v>
      </c>
      <c r="H15067">
        <v>65</v>
      </c>
      <c r="I15067">
        <v>4.5</v>
      </c>
      <c r="J15067">
        <v>12</v>
      </c>
    </row>
    <row r="15068" spans="1:18" x14ac:dyDescent="0.25">
      <c r="A15068" t="s">
        <v>274</v>
      </c>
      <c r="B15068">
        <v>5106</v>
      </c>
      <c r="C15068">
        <v>86</v>
      </c>
      <c r="D15068">
        <v>106</v>
      </c>
      <c r="E15068">
        <v>26</v>
      </c>
      <c r="F15068">
        <v>44</v>
      </c>
      <c r="G15068">
        <v>6</v>
      </c>
      <c r="H15068">
        <v>86</v>
      </c>
      <c r="I15068">
        <v>26</v>
      </c>
      <c r="J15068">
        <v>44</v>
      </c>
    </row>
    <row r="15069" spans="1:18" x14ac:dyDescent="0.25">
      <c r="A15069" t="s">
        <v>275</v>
      </c>
      <c r="B15069">
        <v>5106</v>
      </c>
      <c r="C15069">
        <v>101.5</v>
      </c>
      <c r="D15069">
        <v>20</v>
      </c>
      <c r="E15069">
        <v>39.5</v>
      </c>
      <c r="F15069">
        <v>79</v>
      </c>
      <c r="G15069">
        <v>21.5</v>
      </c>
      <c r="H15069">
        <v>0</v>
      </c>
      <c r="I15069">
        <v>39.5</v>
      </c>
      <c r="J15069">
        <v>79</v>
      </c>
    </row>
    <row r="15070" spans="1:18" x14ac:dyDescent="0.25">
      <c r="A15070" t="s">
        <v>276</v>
      </c>
      <c r="B15070">
        <v>5106</v>
      </c>
      <c r="C15070">
        <v>101.5</v>
      </c>
      <c r="D15070">
        <v>0</v>
      </c>
      <c r="E15070">
        <v>39.5</v>
      </c>
      <c r="F15070">
        <v>47</v>
      </c>
      <c r="G15070">
        <v>21.5</v>
      </c>
      <c r="H15070">
        <v>100</v>
      </c>
      <c r="I15070">
        <v>39.5</v>
      </c>
      <c r="J15070">
        <v>47</v>
      </c>
    </row>
    <row r="15071" spans="1:18" x14ac:dyDescent="0.25">
      <c r="A15071" t="s">
        <v>567</v>
      </c>
      <c r="B15071">
        <v>5106</v>
      </c>
      <c r="C15071">
        <v>7.4</v>
      </c>
      <c r="D15071">
        <v>45.6</v>
      </c>
      <c r="E15071">
        <v>10</v>
      </c>
      <c r="F15071">
        <v>35</v>
      </c>
      <c r="G15071">
        <v>15.5</v>
      </c>
      <c r="H15071">
        <v>37.5</v>
      </c>
      <c r="I15071">
        <v>5.9</v>
      </c>
      <c r="J15071">
        <v>39.1</v>
      </c>
    </row>
    <row r="15072" spans="1:18" x14ac:dyDescent="0.25">
      <c r="A15072" t="s">
        <v>254</v>
      </c>
      <c r="B15072">
        <v>5112</v>
      </c>
      <c r="C15072">
        <v>112</v>
      </c>
      <c r="D15072">
        <v>111</v>
      </c>
      <c r="E15072">
        <v>211</v>
      </c>
      <c r="F15072">
        <v>212</v>
      </c>
      <c r="G15072">
        <v>121</v>
      </c>
      <c r="H15072">
        <v>122</v>
      </c>
      <c r="I15072">
        <v>221</v>
      </c>
      <c r="J15072">
        <v>222</v>
      </c>
      <c r="K15072">
        <v>311</v>
      </c>
      <c r="L15072">
        <v>312</v>
      </c>
      <c r="M15072">
        <v>411</v>
      </c>
      <c r="N15072">
        <v>412</v>
      </c>
      <c r="O15072">
        <v>321</v>
      </c>
      <c r="P15072">
        <v>322</v>
      </c>
      <c r="Q15072">
        <v>421</v>
      </c>
      <c r="R15072">
        <v>422</v>
      </c>
    </row>
    <row r="15073" spans="1:10" x14ac:dyDescent="0.25">
      <c r="A15073" t="s">
        <v>255</v>
      </c>
      <c r="B15073">
        <v>5112</v>
      </c>
      <c r="C15073">
        <v>5</v>
      </c>
      <c r="D15073">
        <v>15</v>
      </c>
      <c r="E15073">
        <v>5</v>
      </c>
      <c r="F15073">
        <v>5</v>
      </c>
      <c r="G15073">
        <v>8</v>
      </c>
      <c r="H15073">
        <v>15</v>
      </c>
      <c r="I15073">
        <v>15</v>
      </c>
      <c r="J15073">
        <v>5</v>
      </c>
    </row>
    <row r="15074" spans="1:10" x14ac:dyDescent="0.25">
      <c r="A15074" t="s">
        <v>256</v>
      </c>
      <c r="B15074">
        <v>5112</v>
      </c>
      <c r="C15074">
        <v>28</v>
      </c>
      <c r="D15074">
        <v>21</v>
      </c>
      <c r="E15074">
        <v>15</v>
      </c>
      <c r="F15074">
        <v>33</v>
      </c>
      <c r="G15074">
        <v>15</v>
      </c>
      <c r="H15074">
        <v>34</v>
      </c>
      <c r="I15074">
        <v>17</v>
      </c>
      <c r="J15074">
        <v>31</v>
      </c>
    </row>
    <row r="15075" spans="1:10" x14ac:dyDescent="0.25">
      <c r="A15075" t="s">
        <v>257</v>
      </c>
      <c r="B15075">
        <v>5112</v>
      </c>
      <c r="C15075">
        <v>2</v>
      </c>
      <c r="D15075">
        <v>2</v>
      </c>
      <c r="E15075">
        <v>2</v>
      </c>
      <c r="F15075">
        <v>2</v>
      </c>
      <c r="G15075">
        <v>2</v>
      </c>
      <c r="H15075">
        <v>2</v>
      </c>
      <c r="I15075">
        <v>2</v>
      </c>
      <c r="J15075">
        <v>2</v>
      </c>
    </row>
    <row r="15076" spans="1:10" x14ac:dyDescent="0.25">
      <c r="A15076" t="s">
        <v>258</v>
      </c>
      <c r="B15076">
        <v>5112</v>
      </c>
      <c r="C15076">
        <v>0</v>
      </c>
      <c r="D15076">
        <v>0</v>
      </c>
      <c r="E15076">
        <v>0</v>
      </c>
      <c r="F15076">
        <v>0</v>
      </c>
      <c r="G15076">
        <v>0</v>
      </c>
      <c r="H15076">
        <v>0</v>
      </c>
      <c r="I15076">
        <v>0</v>
      </c>
      <c r="J15076">
        <v>0</v>
      </c>
    </row>
    <row r="15077" spans="1:10" x14ac:dyDescent="0.25">
      <c r="A15077" t="s">
        <v>259</v>
      </c>
      <c r="B15077">
        <v>5112</v>
      </c>
      <c r="C15077">
        <v>0</v>
      </c>
      <c r="D15077">
        <v>0</v>
      </c>
      <c r="E15077">
        <v>0</v>
      </c>
      <c r="F15077">
        <v>0</v>
      </c>
      <c r="G15077">
        <v>0</v>
      </c>
      <c r="H15077">
        <v>0</v>
      </c>
      <c r="I15077">
        <v>0</v>
      </c>
      <c r="J15077">
        <v>0</v>
      </c>
    </row>
    <row r="15078" spans="1:10" x14ac:dyDescent="0.25">
      <c r="A15078" t="s">
        <v>260</v>
      </c>
      <c r="B15078">
        <v>5112</v>
      </c>
      <c r="C15078">
        <v>2</v>
      </c>
      <c r="D15078">
        <v>2</v>
      </c>
      <c r="E15078">
        <v>2</v>
      </c>
      <c r="F15078">
        <v>2</v>
      </c>
      <c r="G15078">
        <v>2</v>
      </c>
      <c r="H15078">
        <v>2</v>
      </c>
      <c r="I15078">
        <v>2</v>
      </c>
      <c r="J15078">
        <v>2</v>
      </c>
    </row>
    <row r="15079" spans="1:10" x14ac:dyDescent="0.25">
      <c r="A15079" t="s">
        <v>261</v>
      </c>
      <c r="B15079">
        <v>5112</v>
      </c>
      <c r="C15079">
        <v>3</v>
      </c>
      <c r="D15079">
        <v>4</v>
      </c>
      <c r="E15079">
        <v>3</v>
      </c>
      <c r="F15079">
        <v>4</v>
      </c>
      <c r="G15079">
        <v>3</v>
      </c>
      <c r="H15079">
        <v>4</v>
      </c>
      <c r="I15079">
        <v>3</v>
      </c>
      <c r="J15079">
        <v>4</v>
      </c>
    </row>
    <row r="15080" spans="1:10" x14ac:dyDescent="0.25">
      <c r="A15080" t="s">
        <v>262</v>
      </c>
      <c r="B15080">
        <v>5112</v>
      </c>
      <c r="C15080">
        <v>2</v>
      </c>
      <c r="D15080">
        <v>2</v>
      </c>
      <c r="E15080">
        <v>2</v>
      </c>
      <c r="F15080">
        <v>3</v>
      </c>
      <c r="G15080">
        <v>2</v>
      </c>
      <c r="H15080">
        <v>2</v>
      </c>
      <c r="I15080">
        <v>2</v>
      </c>
      <c r="J15080">
        <v>3</v>
      </c>
    </row>
    <row r="15081" spans="1:10" x14ac:dyDescent="0.25">
      <c r="A15081" t="s">
        <v>263</v>
      </c>
      <c r="B15081">
        <v>5112</v>
      </c>
      <c r="C15081">
        <v>0</v>
      </c>
      <c r="D15081">
        <v>3</v>
      </c>
      <c r="E15081">
        <v>0</v>
      </c>
      <c r="F15081">
        <v>0</v>
      </c>
      <c r="G15081">
        <v>0</v>
      </c>
      <c r="H15081">
        <v>3</v>
      </c>
      <c r="I15081">
        <v>0</v>
      </c>
      <c r="J15081">
        <v>0</v>
      </c>
    </row>
    <row r="15082" spans="1:10" x14ac:dyDescent="0.25">
      <c r="A15082" t="s">
        <v>264</v>
      </c>
      <c r="B15082">
        <v>5112</v>
      </c>
      <c r="D15082">
        <v>7</v>
      </c>
      <c r="F15082">
        <v>7</v>
      </c>
      <c r="H15082">
        <v>7</v>
      </c>
      <c r="J15082">
        <v>7</v>
      </c>
    </row>
    <row r="15083" spans="1:10" x14ac:dyDescent="0.25">
      <c r="A15083" t="s">
        <v>265</v>
      </c>
      <c r="B15083">
        <v>5112</v>
      </c>
      <c r="D15083">
        <v>18</v>
      </c>
      <c r="F15083">
        <v>31</v>
      </c>
      <c r="H15083">
        <v>22</v>
      </c>
      <c r="J15083">
        <v>31</v>
      </c>
    </row>
    <row r="15084" spans="1:10" x14ac:dyDescent="0.25">
      <c r="A15084" t="s">
        <v>266</v>
      </c>
      <c r="B15084">
        <v>5112</v>
      </c>
      <c r="D15084">
        <v>0</v>
      </c>
      <c r="F15084">
        <v>0</v>
      </c>
      <c r="H15084">
        <v>0</v>
      </c>
      <c r="J15084">
        <v>0</v>
      </c>
    </row>
    <row r="15085" spans="1:10" x14ac:dyDescent="0.25">
      <c r="A15085" t="s">
        <v>267</v>
      </c>
      <c r="B15085">
        <v>5112</v>
      </c>
      <c r="C15085">
        <v>14</v>
      </c>
      <c r="D15085">
        <v>31</v>
      </c>
      <c r="E15085">
        <v>14</v>
      </c>
      <c r="F15085">
        <v>45</v>
      </c>
      <c r="G15085">
        <v>14</v>
      </c>
      <c r="H15085">
        <v>35</v>
      </c>
      <c r="I15085">
        <v>20</v>
      </c>
      <c r="J15085">
        <v>45</v>
      </c>
    </row>
    <row r="15086" spans="1:10" x14ac:dyDescent="0.25">
      <c r="A15086" t="s">
        <v>268</v>
      </c>
      <c r="B15086">
        <v>5112</v>
      </c>
      <c r="C15086">
        <v>0</v>
      </c>
      <c r="D15086">
        <v>1</v>
      </c>
      <c r="E15086">
        <v>0</v>
      </c>
      <c r="F15086">
        <v>1</v>
      </c>
      <c r="G15086">
        <v>0</v>
      </c>
      <c r="H15086">
        <v>1</v>
      </c>
      <c r="I15086">
        <v>1</v>
      </c>
      <c r="J15086">
        <v>1</v>
      </c>
    </row>
    <row r="15087" spans="1:10" x14ac:dyDescent="0.25">
      <c r="A15087" t="s">
        <v>269</v>
      </c>
      <c r="B15087">
        <v>5112</v>
      </c>
      <c r="C15087">
        <v>1</v>
      </c>
      <c r="D15087">
        <v>1</v>
      </c>
      <c r="E15087">
        <v>1</v>
      </c>
      <c r="F15087">
        <v>1</v>
      </c>
      <c r="G15087">
        <v>1</v>
      </c>
      <c r="H15087">
        <v>1</v>
      </c>
      <c r="I15087">
        <v>1</v>
      </c>
      <c r="J15087">
        <v>1</v>
      </c>
    </row>
    <row r="15088" spans="1:10" x14ac:dyDescent="0.25">
      <c r="A15088" t="s">
        <v>270</v>
      </c>
      <c r="B15088">
        <v>5112</v>
      </c>
      <c r="C15088">
        <v>86</v>
      </c>
      <c r="D15088">
        <v>59</v>
      </c>
      <c r="E15088">
        <v>119</v>
      </c>
      <c r="F15088">
        <v>19</v>
      </c>
      <c r="G15088">
        <v>59</v>
      </c>
      <c r="H15088">
        <v>79</v>
      </c>
      <c r="I15088">
        <v>119</v>
      </c>
      <c r="J15088">
        <v>21</v>
      </c>
    </row>
    <row r="15089" spans="1:10" x14ac:dyDescent="0.25">
      <c r="A15089" t="s">
        <v>271</v>
      </c>
      <c r="B15089">
        <v>5112</v>
      </c>
      <c r="C15089">
        <v>119</v>
      </c>
      <c r="D15089">
        <v>86</v>
      </c>
      <c r="E15089">
        <v>19</v>
      </c>
      <c r="F15089">
        <v>59</v>
      </c>
      <c r="G15089">
        <v>79</v>
      </c>
      <c r="H15089">
        <v>119</v>
      </c>
      <c r="I15089">
        <v>21</v>
      </c>
      <c r="J15089">
        <v>59</v>
      </c>
    </row>
    <row r="15090" spans="1:10" x14ac:dyDescent="0.25">
      <c r="A15090" t="s">
        <v>272</v>
      </c>
      <c r="B15090">
        <v>5112</v>
      </c>
      <c r="C15090">
        <v>114</v>
      </c>
      <c r="D15090">
        <v>80</v>
      </c>
      <c r="E15090">
        <v>14</v>
      </c>
      <c r="F15090">
        <v>52</v>
      </c>
      <c r="G15090">
        <v>74</v>
      </c>
      <c r="H15090">
        <v>113</v>
      </c>
      <c r="I15090">
        <v>16</v>
      </c>
      <c r="J15090">
        <v>52</v>
      </c>
    </row>
    <row r="15091" spans="1:10" x14ac:dyDescent="0.25">
      <c r="A15091" t="s">
        <v>273</v>
      </c>
      <c r="B15091">
        <v>5112</v>
      </c>
      <c r="C15091">
        <v>114</v>
      </c>
      <c r="D15091">
        <v>62</v>
      </c>
      <c r="E15091">
        <v>14</v>
      </c>
      <c r="F15091">
        <v>52</v>
      </c>
      <c r="G15091">
        <v>74</v>
      </c>
      <c r="H15091">
        <v>91</v>
      </c>
      <c r="I15091">
        <v>16</v>
      </c>
      <c r="J15091">
        <v>52</v>
      </c>
    </row>
    <row r="15092" spans="1:10" x14ac:dyDescent="0.25">
      <c r="A15092" t="s">
        <v>274</v>
      </c>
      <c r="B15092">
        <v>5112</v>
      </c>
      <c r="C15092">
        <v>6</v>
      </c>
      <c r="D15092">
        <v>99</v>
      </c>
      <c r="E15092">
        <v>39</v>
      </c>
      <c r="F15092">
        <v>59</v>
      </c>
      <c r="G15092">
        <v>99</v>
      </c>
      <c r="H15092">
        <v>119</v>
      </c>
      <c r="I15092">
        <v>39</v>
      </c>
      <c r="J15092">
        <v>61</v>
      </c>
    </row>
    <row r="15093" spans="1:10" x14ac:dyDescent="0.25">
      <c r="A15093" t="s">
        <v>275</v>
      </c>
      <c r="B15093">
        <v>5112</v>
      </c>
      <c r="C15093">
        <v>34</v>
      </c>
      <c r="D15093">
        <v>0</v>
      </c>
      <c r="E15093">
        <v>54</v>
      </c>
      <c r="F15093">
        <v>92</v>
      </c>
      <c r="G15093">
        <v>114</v>
      </c>
      <c r="H15093">
        <v>33</v>
      </c>
      <c r="I15093">
        <v>56</v>
      </c>
      <c r="J15093">
        <v>92</v>
      </c>
    </row>
    <row r="15094" spans="1:10" x14ac:dyDescent="0.25">
      <c r="A15094" t="s">
        <v>276</v>
      </c>
      <c r="B15094">
        <v>5112</v>
      </c>
      <c r="C15094">
        <v>34</v>
      </c>
      <c r="D15094">
        <v>102</v>
      </c>
      <c r="E15094">
        <v>54</v>
      </c>
      <c r="F15094">
        <v>92</v>
      </c>
      <c r="G15094">
        <v>114</v>
      </c>
      <c r="H15094">
        <v>11</v>
      </c>
      <c r="I15094">
        <v>56</v>
      </c>
      <c r="J15094">
        <v>92</v>
      </c>
    </row>
    <row r="15095" spans="1:10" x14ac:dyDescent="0.25">
      <c r="A15095" t="s">
        <v>567</v>
      </c>
      <c r="B15095">
        <v>5112</v>
      </c>
      <c r="C15095">
        <v>28</v>
      </c>
      <c r="D15095">
        <v>49</v>
      </c>
      <c r="E15095">
        <v>0</v>
      </c>
      <c r="F15095">
        <v>25</v>
      </c>
      <c r="G15095">
        <v>8.8000000000000007</v>
      </c>
      <c r="H15095">
        <v>68.2</v>
      </c>
      <c r="I15095">
        <v>15</v>
      </c>
      <c r="J15095">
        <v>5</v>
      </c>
    </row>
    <row r="15096" spans="1:10" x14ac:dyDescent="0.25">
      <c r="A15096" t="s">
        <v>254</v>
      </c>
      <c r="B15096">
        <v>5120</v>
      </c>
      <c r="C15096">
        <v>111</v>
      </c>
      <c r="D15096">
        <v>211</v>
      </c>
      <c r="E15096">
        <v>311</v>
      </c>
      <c r="G15096">
        <v>121</v>
      </c>
      <c r="H15096">
        <v>221</v>
      </c>
      <c r="I15096">
        <v>321</v>
      </c>
    </row>
    <row r="15097" spans="1:10" x14ac:dyDescent="0.25">
      <c r="A15097" t="s">
        <v>255</v>
      </c>
      <c r="B15097">
        <v>5120</v>
      </c>
      <c r="C15097">
        <v>4</v>
      </c>
      <c r="D15097">
        <v>4</v>
      </c>
      <c r="E15097">
        <v>4</v>
      </c>
      <c r="G15097">
        <v>4</v>
      </c>
      <c r="H15097">
        <v>4</v>
      </c>
      <c r="I15097">
        <v>4</v>
      </c>
    </row>
    <row r="15098" spans="1:10" x14ac:dyDescent="0.25">
      <c r="A15098" t="s">
        <v>256</v>
      </c>
      <c r="B15098">
        <v>5120</v>
      </c>
      <c r="C15098">
        <v>26</v>
      </c>
      <c r="D15098">
        <v>27</v>
      </c>
      <c r="E15098">
        <v>23</v>
      </c>
      <c r="G15098">
        <v>26</v>
      </c>
      <c r="H15098">
        <v>27</v>
      </c>
      <c r="I15098">
        <v>23</v>
      </c>
    </row>
    <row r="15099" spans="1:10" x14ac:dyDescent="0.25">
      <c r="A15099" t="s">
        <v>257</v>
      </c>
      <c r="B15099">
        <v>5120</v>
      </c>
      <c r="C15099">
        <v>2</v>
      </c>
      <c r="D15099">
        <v>2</v>
      </c>
      <c r="E15099">
        <v>2</v>
      </c>
      <c r="G15099">
        <v>2</v>
      </c>
      <c r="H15099">
        <v>2</v>
      </c>
      <c r="I15099">
        <v>2</v>
      </c>
    </row>
    <row r="15100" spans="1:10" x14ac:dyDescent="0.25">
      <c r="A15100" t="s">
        <v>258</v>
      </c>
      <c r="B15100">
        <v>5120</v>
      </c>
      <c r="C15100">
        <v>0</v>
      </c>
      <c r="D15100">
        <v>0</v>
      </c>
      <c r="E15100">
        <v>0</v>
      </c>
      <c r="G15100">
        <v>0</v>
      </c>
      <c r="H15100">
        <v>0</v>
      </c>
      <c r="I15100">
        <v>0</v>
      </c>
    </row>
    <row r="15101" spans="1:10" x14ac:dyDescent="0.25">
      <c r="A15101" t="s">
        <v>259</v>
      </c>
      <c r="B15101">
        <v>5120</v>
      </c>
      <c r="C15101">
        <v>0</v>
      </c>
      <c r="D15101">
        <v>0</v>
      </c>
      <c r="E15101">
        <v>0</v>
      </c>
      <c r="G15101">
        <v>0</v>
      </c>
      <c r="H15101">
        <v>0</v>
      </c>
      <c r="I15101">
        <v>0</v>
      </c>
    </row>
    <row r="15102" spans="1:10" x14ac:dyDescent="0.25">
      <c r="A15102" t="s">
        <v>260</v>
      </c>
      <c r="B15102">
        <v>5120</v>
      </c>
      <c r="C15102">
        <v>2</v>
      </c>
      <c r="D15102">
        <v>2</v>
      </c>
      <c r="E15102">
        <v>2</v>
      </c>
      <c r="G15102">
        <v>2</v>
      </c>
      <c r="H15102">
        <v>2</v>
      </c>
      <c r="I15102">
        <v>2</v>
      </c>
    </row>
    <row r="15103" spans="1:10" x14ac:dyDescent="0.25">
      <c r="A15103" t="s">
        <v>261</v>
      </c>
      <c r="B15103">
        <v>5120</v>
      </c>
      <c r="C15103">
        <v>5</v>
      </c>
      <c r="D15103">
        <v>5</v>
      </c>
      <c r="E15103">
        <v>5</v>
      </c>
      <c r="G15103">
        <v>5</v>
      </c>
      <c r="H15103">
        <v>5</v>
      </c>
      <c r="I15103">
        <v>5</v>
      </c>
    </row>
    <row r="15104" spans="1:10" x14ac:dyDescent="0.25">
      <c r="A15104" t="s">
        <v>262</v>
      </c>
      <c r="B15104">
        <v>5120</v>
      </c>
      <c r="C15104">
        <v>3</v>
      </c>
      <c r="D15104">
        <v>3</v>
      </c>
      <c r="E15104">
        <v>3</v>
      </c>
      <c r="G15104">
        <v>3</v>
      </c>
      <c r="H15104">
        <v>3</v>
      </c>
      <c r="I15104">
        <v>3</v>
      </c>
    </row>
    <row r="15105" spans="1:18" x14ac:dyDescent="0.25">
      <c r="A15105" t="s">
        <v>263</v>
      </c>
      <c r="B15105">
        <v>5120</v>
      </c>
      <c r="C15105">
        <v>0</v>
      </c>
      <c r="D15105">
        <v>3</v>
      </c>
      <c r="E15105">
        <v>0</v>
      </c>
      <c r="G15105">
        <v>0</v>
      </c>
      <c r="H15105">
        <v>3</v>
      </c>
      <c r="I15105">
        <v>0</v>
      </c>
    </row>
    <row r="15106" spans="1:18" x14ac:dyDescent="0.25">
      <c r="A15106" t="s">
        <v>264</v>
      </c>
      <c r="B15106">
        <v>5120</v>
      </c>
      <c r="D15106">
        <v>5</v>
      </c>
      <c r="H15106">
        <v>5</v>
      </c>
    </row>
    <row r="15107" spans="1:18" x14ac:dyDescent="0.25">
      <c r="A15107" t="s">
        <v>265</v>
      </c>
      <c r="B15107">
        <v>5120</v>
      </c>
      <c r="D15107">
        <v>11</v>
      </c>
      <c r="H15107">
        <v>11</v>
      </c>
    </row>
    <row r="15108" spans="1:18" x14ac:dyDescent="0.25">
      <c r="A15108" t="s">
        <v>266</v>
      </c>
      <c r="B15108">
        <v>5120</v>
      </c>
      <c r="D15108">
        <v>0</v>
      </c>
      <c r="H15108">
        <v>0</v>
      </c>
    </row>
    <row r="15109" spans="1:18" x14ac:dyDescent="0.25">
      <c r="A15109" t="s">
        <v>267</v>
      </c>
      <c r="B15109">
        <v>5120</v>
      </c>
      <c r="C15109">
        <v>12</v>
      </c>
      <c r="D15109">
        <v>24</v>
      </c>
      <c r="E15109">
        <v>12</v>
      </c>
      <c r="G15109">
        <v>24</v>
      </c>
      <c r="H15109">
        <v>24</v>
      </c>
      <c r="I15109">
        <v>24</v>
      </c>
    </row>
    <row r="15110" spans="1:18" x14ac:dyDescent="0.25">
      <c r="A15110" t="s">
        <v>268</v>
      </c>
      <c r="B15110">
        <v>5120</v>
      </c>
      <c r="C15110">
        <v>0</v>
      </c>
      <c r="D15110">
        <v>1</v>
      </c>
      <c r="E15110">
        <v>1</v>
      </c>
      <c r="G15110">
        <v>1</v>
      </c>
      <c r="H15110">
        <v>1</v>
      </c>
      <c r="I15110">
        <v>1</v>
      </c>
    </row>
    <row r="15111" spans="1:18" x14ac:dyDescent="0.25">
      <c r="A15111" t="s">
        <v>269</v>
      </c>
      <c r="B15111">
        <v>5120</v>
      </c>
      <c r="C15111">
        <v>1</v>
      </c>
      <c r="D15111">
        <v>1</v>
      </c>
      <c r="E15111">
        <v>1</v>
      </c>
      <c r="G15111">
        <v>1</v>
      </c>
      <c r="H15111">
        <v>1</v>
      </c>
      <c r="I15111">
        <v>1</v>
      </c>
    </row>
    <row r="15112" spans="1:18" x14ac:dyDescent="0.25">
      <c r="A15112" t="s">
        <v>270</v>
      </c>
      <c r="B15112">
        <v>5120</v>
      </c>
      <c r="C15112">
        <v>39</v>
      </c>
      <c r="D15112">
        <v>73</v>
      </c>
      <c r="E15112">
        <v>8</v>
      </c>
      <c r="G15112">
        <v>39</v>
      </c>
      <c r="H15112">
        <v>73</v>
      </c>
      <c r="I15112">
        <v>8</v>
      </c>
    </row>
    <row r="15113" spans="1:18" x14ac:dyDescent="0.25">
      <c r="A15113" t="s">
        <v>271</v>
      </c>
      <c r="B15113">
        <v>5120</v>
      </c>
      <c r="C15113">
        <v>73</v>
      </c>
      <c r="D15113">
        <v>8</v>
      </c>
      <c r="E15113">
        <v>39</v>
      </c>
      <c r="G15113">
        <v>73</v>
      </c>
      <c r="H15113">
        <v>8</v>
      </c>
      <c r="I15113">
        <v>39</v>
      </c>
    </row>
    <row r="15114" spans="1:18" x14ac:dyDescent="0.25">
      <c r="A15114" t="s">
        <v>272</v>
      </c>
      <c r="B15114">
        <v>5120</v>
      </c>
      <c r="C15114">
        <v>65</v>
      </c>
      <c r="D15114">
        <v>0</v>
      </c>
      <c r="E15114">
        <v>31</v>
      </c>
      <c r="G15114">
        <v>65</v>
      </c>
      <c r="H15114">
        <v>0</v>
      </c>
      <c r="I15114">
        <v>31</v>
      </c>
    </row>
    <row r="15115" spans="1:18" x14ac:dyDescent="0.25">
      <c r="A15115" t="s">
        <v>273</v>
      </c>
      <c r="B15115">
        <v>5120</v>
      </c>
      <c r="C15115">
        <v>65</v>
      </c>
      <c r="D15115">
        <v>89</v>
      </c>
      <c r="E15115">
        <v>31</v>
      </c>
      <c r="G15115">
        <v>65</v>
      </c>
      <c r="H15115">
        <v>89</v>
      </c>
      <c r="I15115">
        <v>31</v>
      </c>
    </row>
    <row r="15116" spans="1:18" x14ac:dyDescent="0.25">
      <c r="A15116" t="s">
        <v>274</v>
      </c>
      <c r="B15116">
        <v>5120</v>
      </c>
      <c r="C15116">
        <v>39</v>
      </c>
      <c r="D15116">
        <v>73</v>
      </c>
      <c r="E15116">
        <v>8</v>
      </c>
      <c r="G15116">
        <v>39</v>
      </c>
      <c r="H15116">
        <v>73</v>
      </c>
      <c r="I15116">
        <v>8</v>
      </c>
    </row>
    <row r="15117" spans="1:18" x14ac:dyDescent="0.25">
      <c r="A15117" t="s">
        <v>275</v>
      </c>
      <c r="B15117">
        <v>5120</v>
      </c>
      <c r="C15117">
        <v>65</v>
      </c>
      <c r="D15117">
        <v>0</v>
      </c>
      <c r="E15117">
        <v>31</v>
      </c>
      <c r="G15117">
        <v>65</v>
      </c>
      <c r="H15117">
        <v>0</v>
      </c>
      <c r="I15117">
        <v>31</v>
      </c>
    </row>
    <row r="15118" spans="1:18" x14ac:dyDescent="0.25">
      <c r="A15118" t="s">
        <v>276</v>
      </c>
      <c r="B15118">
        <v>5120</v>
      </c>
      <c r="C15118">
        <v>65</v>
      </c>
      <c r="D15118">
        <v>89</v>
      </c>
      <c r="E15118">
        <v>31</v>
      </c>
      <c r="G15118">
        <v>65</v>
      </c>
      <c r="H15118">
        <v>89</v>
      </c>
      <c r="I15118">
        <v>31</v>
      </c>
    </row>
    <row r="15119" spans="1:18" x14ac:dyDescent="0.25">
      <c r="A15119" t="s">
        <v>567</v>
      </c>
      <c r="B15119">
        <v>5120</v>
      </c>
      <c r="C15119">
        <v>26</v>
      </c>
      <c r="D15119">
        <v>27</v>
      </c>
      <c r="E15119">
        <v>23</v>
      </c>
      <c r="G15119">
        <v>26</v>
      </c>
      <c r="H15119">
        <v>27</v>
      </c>
      <c r="I15119">
        <v>23</v>
      </c>
    </row>
    <row r="15120" spans="1:18" x14ac:dyDescent="0.25">
      <c r="A15120" t="s">
        <v>254</v>
      </c>
      <c r="B15120">
        <v>5139</v>
      </c>
      <c r="C15120">
        <v>111</v>
      </c>
      <c r="D15120">
        <v>112</v>
      </c>
      <c r="E15120">
        <v>211</v>
      </c>
      <c r="F15120">
        <v>212</v>
      </c>
      <c r="G15120">
        <v>121</v>
      </c>
      <c r="H15120">
        <v>122</v>
      </c>
      <c r="I15120">
        <v>221</v>
      </c>
      <c r="J15120">
        <v>222</v>
      </c>
      <c r="K15120">
        <v>311</v>
      </c>
      <c r="L15120">
        <v>312</v>
      </c>
      <c r="M15120">
        <v>411</v>
      </c>
      <c r="N15120">
        <v>412</v>
      </c>
      <c r="O15120">
        <v>321</v>
      </c>
      <c r="P15120">
        <v>322</v>
      </c>
      <c r="Q15120">
        <v>421</v>
      </c>
      <c r="R15120">
        <v>422</v>
      </c>
    </row>
    <row r="15121" spans="1:10" x14ac:dyDescent="0.25">
      <c r="A15121" t="s">
        <v>255</v>
      </c>
      <c r="B15121">
        <v>5139</v>
      </c>
      <c r="C15121">
        <v>5</v>
      </c>
      <c r="D15121">
        <v>5</v>
      </c>
      <c r="F15121">
        <v>15</v>
      </c>
      <c r="I15121">
        <v>4</v>
      </c>
      <c r="J15121">
        <v>15</v>
      </c>
    </row>
    <row r="15122" spans="1:10" x14ac:dyDescent="0.25">
      <c r="A15122" t="s">
        <v>256</v>
      </c>
      <c r="B15122">
        <v>5139</v>
      </c>
      <c r="C15122">
        <v>24</v>
      </c>
      <c r="D15122">
        <v>24</v>
      </c>
      <c r="F15122">
        <v>24</v>
      </c>
      <c r="I15122">
        <v>12</v>
      </c>
      <c r="J15122">
        <v>8</v>
      </c>
    </row>
    <row r="15123" spans="1:10" x14ac:dyDescent="0.25">
      <c r="A15123" t="s">
        <v>257</v>
      </c>
      <c r="B15123">
        <v>5139</v>
      </c>
      <c r="C15123">
        <v>2</v>
      </c>
      <c r="D15123">
        <v>2</v>
      </c>
      <c r="F15123">
        <v>2</v>
      </c>
      <c r="I15123">
        <v>2</v>
      </c>
      <c r="J15123">
        <v>2</v>
      </c>
    </row>
    <row r="15124" spans="1:10" x14ac:dyDescent="0.25">
      <c r="A15124" t="s">
        <v>258</v>
      </c>
      <c r="B15124">
        <v>5139</v>
      </c>
      <c r="C15124">
        <v>0</v>
      </c>
      <c r="D15124">
        <v>0</v>
      </c>
      <c r="F15124">
        <v>0</v>
      </c>
      <c r="I15124">
        <v>0</v>
      </c>
      <c r="J15124">
        <v>0</v>
      </c>
    </row>
    <row r="15125" spans="1:10" x14ac:dyDescent="0.25">
      <c r="A15125" t="s">
        <v>259</v>
      </c>
      <c r="B15125">
        <v>5139</v>
      </c>
      <c r="C15125">
        <v>0</v>
      </c>
      <c r="D15125">
        <v>0</v>
      </c>
      <c r="F15125">
        <v>0</v>
      </c>
      <c r="I15125">
        <v>0</v>
      </c>
      <c r="J15125">
        <v>0</v>
      </c>
    </row>
    <row r="15126" spans="1:10" x14ac:dyDescent="0.25">
      <c r="A15126" t="s">
        <v>260</v>
      </c>
      <c r="B15126">
        <v>5139</v>
      </c>
      <c r="C15126">
        <v>2</v>
      </c>
      <c r="D15126">
        <v>2</v>
      </c>
      <c r="F15126">
        <v>2</v>
      </c>
      <c r="I15126">
        <v>2</v>
      </c>
      <c r="J15126">
        <v>2</v>
      </c>
    </row>
    <row r="15127" spans="1:10" x14ac:dyDescent="0.25">
      <c r="A15127" t="s">
        <v>261</v>
      </c>
      <c r="B15127">
        <v>5139</v>
      </c>
      <c r="C15127">
        <v>3</v>
      </c>
      <c r="D15127">
        <v>3</v>
      </c>
      <c r="F15127">
        <v>4</v>
      </c>
      <c r="I15127">
        <v>3</v>
      </c>
      <c r="J15127">
        <v>4</v>
      </c>
    </row>
    <row r="15128" spans="1:10" x14ac:dyDescent="0.25">
      <c r="A15128" t="s">
        <v>262</v>
      </c>
      <c r="B15128">
        <v>5139</v>
      </c>
      <c r="C15128">
        <v>3</v>
      </c>
      <c r="D15128">
        <v>3</v>
      </c>
      <c r="F15128">
        <v>2</v>
      </c>
      <c r="I15128">
        <v>1</v>
      </c>
      <c r="J15128">
        <v>2</v>
      </c>
    </row>
    <row r="15129" spans="1:10" x14ac:dyDescent="0.25">
      <c r="A15129" t="s">
        <v>263</v>
      </c>
      <c r="B15129">
        <v>5139</v>
      </c>
      <c r="C15129">
        <v>0</v>
      </c>
      <c r="D15129">
        <v>0</v>
      </c>
      <c r="F15129">
        <v>3</v>
      </c>
      <c r="I15129">
        <v>0</v>
      </c>
      <c r="J15129">
        <v>3</v>
      </c>
    </row>
    <row r="15130" spans="1:10" x14ac:dyDescent="0.25">
      <c r="A15130" t="s">
        <v>264</v>
      </c>
      <c r="B15130">
        <v>5139</v>
      </c>
      <c r="D15130">
        <v>7</v>
      </c>
      <c r="J15130">
        <v>7</v>
      </c>
    </row>
    <row r="15131" spans="1:10" x14ac:dyDescent="0.25">
      <c r="A15131" t="s">
        <v>265</v>
      </c>
      <c r="B15131">
        <v>5139</v>
      </c>
      <c r="D15131">
        <v>20</v>
      </c>
      <c r="J15131">
        <v>14</v>
      </c>
    </row>
    <row r="15132" spans="1:10" x14ac:dyDescent="0.25">
      <c r="A15132" t="s">
        <v>266</v>
      </c>
      <c r="B15132">
        <v>5139</v>
      </c>
      <c r="D15132">
        <v>0</v>
      </c>
      <c r="J15132">
        <v>0</v>
      </c>
    </row>
    <row r="15133" spans="1:10" x14ac:dyDescent="0.25">
      <c r="A15133" t="s">
        <v>267</v>
      </c>
      <c r="B15133">
        <v>5139</v>
      </c>
      <c r="C15133">
        <v>11</v>
      </c>
      <c r="D15133">
        <v>12</v>
      </c>
      <c r="F15133">
        <v>21</v>
      </c>
      <c r="I15133">
        <v>14</v>
      </c>
      <c r="J15133">
        <v>21</v>
      </c>
    </row>
    <row r="15134" spans="1:10" x14ac:dyDescent="0.25">
      <c r="A15134" t="s">
        <v>268</v>
      </c>
      <c r="B15134">
        <v>5139</v>
      </c>
      <c r="C15134">
        <v>0</v>
      </c>
      <c r="D15134">
        <v>0</v>
      </c>
      <c r="F15134">
        <v>1</v>
      </c>
      <c r="I15134">
        <v>0</v>
      </c>
      <c r="J15134">
        <v>1</v>
      </c>
    </row>
    <row r="15135" spans="1:10" x14ac:dyDescent="0.25">
      <c r="A15135" t="s">
        <v>269</v>
      </c>
      <c r="B15135">
        <v>5139</v>
      </c>
      <c r="C15135">
        <v>0</v>
      </c>
      <c r="D15135">
        <v>0</v>
      </c>
      <c r="F15135">
        <v>1</v>
      </c>
      <c r="I15135">
        <v>1</v>
      </c>
      <c r="J15135">
        <v>1</v>
      </c>
    </row>
    <row r="15136" spans="1:10" x14ac:dyDescent="0.25">
      <c r="A15136" t="s">
        <v>270</v>
      </c>
      <c r="B15136">
        <v>5139</v>
      </c>
      <c r="C15136">
        <v>0</v>
      </c>
      <c r="D15136">
        <v>30</v>
      </c>
      <c r="F15136">
        <v>60</v>
      </c>
      <c r="I15136">
        <v>60</v>
      </c>
      <c r="J15136">
        <v>76</v>
      </c>
    </row>
    <row r="15137" spans="1:18" x14ac:dyDescent="0.25">
      <c r="A15137" t="s">
        <v>271</v>
      </c>
      <c r="B15137">
        <v>5139</v>
      </c>
      <c r="C15137">
        <v>30</v>
      </c>
      <c r="D15137">
        <v>60</v>
      </c>
      <c r="F15137">
        <v>0</v>
      </c>
      <c r="I15137">
        <v>76</v>
      </c>
      <c r="J15137">
        <v>0</v>
      </c>
    </row>
    <row r="15138" spans="1:18" x14ac:dyDescent="0.25">
      <c r="A15138" t="s">
        <v>272</v>
      </c>
      <c r="B15138">
        <v>5139</v>
      </c>
      <c r="C15138">
        <v>24</v>
      </c>
      <c r="D15138">
        <v>54</v>
      </c>
      <c r="F15138">
        <v>84</v>
      </c>
      <c r="I15138">
        <v>72</v>
      </c>
      <c r="J15138">
        <v>84</v>
      </c>
    </row>
    <row r="15139" spans="1:18" x14ac:dyDescent="0.25">
      <c r="A15139" t="s">
        <v>273</v>
      </c>
      <c r="B15139">
        <v>5139</v>
      </c>
      <c r="C15139">
        <v>24</v>
      </c>
      <c r="D15139">
        <v>54</v>
      </c>
      <c r="F15139">
        <v>84</v>
      </c>
      <c r="I15139">
        <v>72</v>
      </c>
      <c r="J15139">
        <v>70</v>
      </c>
    </row>
    <row r="15140" spans="1:18" x14ac:dyDescent="0.25">
      <c r="A15140" t="s">
        <v>274</v>
      </c>
      <c r="B15140">
        <v>5139</v>
      </c>
      <c r="C15140">
        <v>6</v>
      </c>
      <c r="D15140">
        <v>36</v>
      </c>
      <c r="F15140">
        <v>66</v>
      </c>
      <c r="I15140">
        <v>66</v>
      </c>
      <c r="J15140">
        <v>82</v>
      </c>
    </row>
    <row r="15141" spans="1:18" x14ac:dyDescent="0.25">
      <c r="A15141" t="s">
        <v>275</v>
      </c>
      <c r="B15141">
        <v>5139</v>
      </c>
      <c r="C15141">
        <v>30</v>
      </c>
      <c r="D15141">
        <v>60</v>
      </c>
      <c r="F15141">
        <v>0</v>
      </c>
      <c r="I15141">
        <v>78</v>
      </c>
      <c r="J15141">
        <v>0</v>
      </c>
    </row>
    <row r="15142" spans="1:18" x14ac:dyDescent="0.25">
      <c r="A15142" t="s">
        <v>276</v>
      </c>
      <c r="B15142">
        <v>5139</v>
      </c>
      <c r="C15142">
        <v>30</v>
      </c>
      <c r="D15142">
        <v>60</v>
      </c>
      <c r="F15142">
        <v>0</v>
      </c>
      <c r="I15142">
        <v>78</v>
      </c>
      <c r="J15142">
        <v>76</v>
      </c>
    </row>
    <row r="15143" spans="1:18" x14ac:dyDescent="0.25">
      <c r="A15143" t="s">
        <v>567</v>
      </c>
      <c r="B15143">
        <v>5139</v>
      </c>
      <c r="C15143">
        <v>4.5999999999999996</v>
      </c>
      <c r="D15143">
        <v>0</v>
      </c>
      <c r="F15143">
        <v>32.200000000000003</v>
      </c>
      <c r="I15143">
        <v>4.0999999999999996</v>
      </c>
      <c r="J15143">
        <v>24.1</v>
      </c>
    </row>
    <row r="15144" spans="1:18" x14ac:dyDescent="0.25">
      <c r="A15144" t="s">
        <v>254</v>
      </c>
      <c r="B15144">
        <v>5300</v>
      </c>
      <c r="C15144">
        <v>111</v>
      </c>
      <c r="D15144">
        <v>112</v>
      </c>
      <c r="E15144">
        <v>211</v>
      </c>
      <c r="F15144">
        <v>212</v>
      </c>
      <c r="G15144">
        <v>121</v>
      </c>
      <c r="H15144">
        <v>122</v>
      </c>
      <c r="I15144">
        <v>221</v>
      </c>
      <c r="J15144">
        <v>222</v>
      </c>
      <c r="K15144">
        <v>311</v>
      </c>
      <c r="L15144">
        <v>312</v>
      </c>
      <c r="M15144">
        <v>411</v>
      </c>
      <c r="N15144">
        <v>412</v>
      </c>
      <c r="O15144">
        <v>321</v>
      </c>
      <c r="P15144">
        <v>322</v>
      </c>
      <c r="Q15144">
        <v>421</v>
      </c>
      <c r="R15144">
        <v>422</v>
      </c>
    </row>
    <row r="15145" spans="1:18" x14ac:dyDescent="0.25">
      <c r="A15145" t="s">
        <v>255</v>
      </c>
      <c r="B15145">
        <v>5300</v>
      </c>
      <c r="C15145">
        <v>5</v>
      </c>
      <c r="D15145">
        <v>20</v>
      </c>
      <c r="E15145">
        <v>5</v>
      </c>
      <c r="F15145">
        <v>15</v>
      </c>
      <c r="G15145">
        <v>5</v>
      </c>
      <c r="H15145">
        <v>20</v>
      </c>
      <c r="I15145">
        <v>5</v>
      </c>
      <c r="J15145">
        <v>15</v>
      </c>
    </row>
    <row r="15146" spans="1:18" x14ac:dyDescent="0.25">
      <c r="A15146" t="s">
        <v>256</v>
      </c>
      <c r="B15146">
        <v>5300</v>
      </c>
      <c r="C15146">
        <v>9</v>
      </c>
      <c r="D15146">
        <v>28.5</v>
      </c>
      <c r="E15146">
        <v>7</v>
      </c>
      <c r="F15146">
        <v>20</v>
      </c>
      <c r="G15146">
        <v>9</v>
      </c>
      <c r="H15146">
        <v>28.5</v>
      </c>
      <c r="I15146">
        <v>7</v>
      </c>
      <c r="J15146">
        <v>20</v>
      </c>
    </row>
    <row r="15147" spans="1:18" x14ac:dyDescent="0.25">
      <c r="A15147" t="s">
        <v>257</v>
      </c>
      <c r="B15147">
        <v>5300</v>
      </c>
      <c r="C15147">
        <v>2</v>
      </c>
      <c r="D15147">
        <v>2</v>
      </c>
      <c r="E15147">
        <v>2</v>
      </c>
      <c r="F15147">
        <v>2</v>
      </c>
      <c r="G15147">
        <v>2</v>
      </c>
      <c r="H15147">
        <v>2</v>
      </c>
      <c r="I15147">
        <v>2</v>
      </c>
      <c r="J15147">
        <v>2</v>
      </c>
    </row>
    <row r="15148" spans="1:18" x14ac:dyDescent="0.25">
      <c r="A15148" t="s">
        <v>258</v>
      </c>
      <c r="B15148">
        <v>5300</v>
      </c>
      <c r="C15148">
        <v>0</v>
      </c>
      <c r="D15148">
        <v>0</v>
      </c>
      <c r="E15148">
        <v>0</v>
      </c>
      <c r="F15148">
        <v>0</v>
      </c>
      <c r="G15148">
        <v>0</v>
      </c>
      <c r="H15148">
        <v>0</v>
      </c>
      <c r="I15148">
        <v>0</v>
      </c>
      <c r="J15148">
        <v>0</v>
      </c>
    </row>
    <row r="15149" spans="1:18" x14ac:dyDescent="0.25">
      <c r="A15149" t="s">
        <v>259</v>
      </c>
      <c r="B15149">
        <v>5300</v>
      </c>
      <c r="C15149">
        <v>0</v>
      </c>
      <c r="D15149">
        <v>0</v>
      </c>
      <c r="E15149">
        <v>0</v>
      </c>
      <c r="F15149">
        <v>0</v>
      </c>
      <c r="G15149">
        <v>0</v>
      </c>
      <c r="H15149">
        <v>0</v>
      </c>
      <c r="I15149">
        <v>0</v>
      </c>
      <c r="J15149">
        <v>0</v>
      </c>
    </row>
    <row r="15150" spans="1:18" x14ac:dyDescent="0.25">
      <c r="A15150" t="s">
        <v>260</v>
      </c>
      <c r="B15150">
        <v>5300</v>
      </c>
      <c r="C15150">
        <v>2</v>
      </c>
      <c r="D15150">
        <v>2</v>
      </c>
      <c r="E15150">
        <v>2</v>
      </c>
      <c r="F15150">
        <v>2</v>
      </c>
      <c r="G15150">
        <v>2</v>
      </c>
      <c r="H15150">
        <v>2</v>
      </c>
      <c r="I15150">
        <v>2</v>
      </c>
      <c r="J15150">
        <v>2</v>
      </c>
    </row>
    <row r="15151" spans="1:18" x14ac:dyDescent="0.25">
      <c r="A15151" t="s">
        <v>261</v>
      </c>
      <c r="B15151">
        <v>5300</v>
      </c>
      <c r="C15151">
        <v>3</v>
      </c>
      <c r="D15151">
        <v>4.5</v>
      </c>
      <c r="E15151">
        <v>3</v>
      </c>
      <c r="F15151">
        <v>4.5</v>
      </c>
      <c r="G15151">
        <v>3</v>
      </c>
      <c r="H15151">
        <v>4.5</v>
      </c>
      <c r="I15151">
        <v>3</v>
      </c>
      <c r="J15151">
        <v>4.5</v>
      </c>
    </row>
    <row r="15152" spans="1:18" x14ac:dyDescent="0.25">
      <c r="A15152" t="s">
        <v>262</v>
      </c>
      <c r="B15152">
        <v>5300</v>
      </c>
      <c r="C15152">
        <v>3</v>
      </c>
      <c r="D15152">
        <v>2</v>
      </c>
      <c r="E15152">
        <v>3</v>
      </c>
      <c r="F15152">
        <v>2.5</v>
      </c>
      <c r="G15152">
        <v>3</v>
      </c>
      <c r="H15152">
        <v>2</v>
      </c>
      <c r="I15152">
        <v>3</v>
      </c>
      <c r="J15152">
        <v>2.5</v>
      </c>
    </row>
    <row r="15153" spans="1:10" x14ac:dyDescent="0.25">
      <c r="A15153" t="s">
        <v>263</v>
      </c>
      <c r="B15153">
        <v>5300</v>
      </c>
      <c r="C15153">
        <v>0</v>
      </c>
      <c r="D15153">
        <v>3</v>
      </c>
      <c r="E15153">
        <v>0</v>
      </c>
      <c r="F15153">
        <v>0</v>
      </c>
      <c r="G15153">
        <v>0</v>
      </c>
      <c r="H15153">
        <v>3</v>
      </c>
      <c r="I15153">
        <v>0</v>
      </c>
      <c r="J15153">
        <v>0</v>
      </c>
    </row>
    <row r="15154" spans="1:10" x14ac:dyDescent="0.25">
      <c r="A15154" t="s">
        <v>264</v>
      </c>
      <c r="B15154">
        <v>5300</v>
      </c>
      <c r="D15154">
        <v>7</v>
      </c>
      <c r="F15154">
        <v>7</v>
      </c>
      <c r="H15154">
        <v>7</v>
      </c>
      <c r="J15154">
        <v>7</v>
      </c>
    </row>
    <row r="15155" spans="1:10" x14ac:dyDescent="0.25">
      <c r="A15155" t="s">
        <v>265</v>
      </c>
      <c r="B15155">
        <v>5300</v>
      </c>
      <c r="D15155">
        <v>28</v>
      </c>
      <c r="F15155">
        <v>32</v>
      </c>
      <c r="H15155">
        <v>28</v>
      </c>
      <c r="J15155">
        <v>32</v>
      </c>
    </row>
    <row r="15156" spans="1:10" x14ac:dyDescent="0.25">
      <c r="A15156" t="s">
        <v>266</v>
      </c>
      <c r="B15156">
        <v>5300</v>
      </c>
      <c r="D15156">
        <v>0</v>
      </c>
      <c r="F15156">
        <v>0</v>
      </c>
      <c r="H15156">
        <v>0</v>
      </c>
      <c r="J15156">
        <v>0</v>
      </c>
    </row>
    <row r="15157" spans="1:10" x14ac:dyDescent="0.25">
      <c r="A15157" t="s">
        <v>267</v>
      </c>
      <c r="B15157">
        <v>5300</v>
      </c>
      <c r="C15157">
        <v>11</v>
      </c>
      <c r="D15157">
        <v>41.5</v>
      </c>
      <c r="E15157">
        <v>11</v>
      </c>
      <c r="F15157">
        <v>46</v>
      </c>
      <c r="G15157">
        <v>11</v>
      </c>
      <c r="H15157">
        <v>41.5</v>
      </c>
      <c r="I15157">
        <v>11</v>
      </c>
      <c r="J15157">
        <v>46</v>
      </c>
    </row>
    <row r="15158" spans="1:10" x14ac:dyDescent="0.25">
      <c r="A15158" t="s">
        <v>268</v>
      </c>
      <c r="B15158">
        <v>5300</v>
      </c>
      <c r="C15158">
        <v>0</v>
      </c>
      <c r="D15158">
        <v>1</v>
      </c>
      <c r="E15158">
        <v>0</v>
      </c>
      <c r="F15158">
        <v>1</v>
      </c>
      <c r="G15158">
        <v>0</v>
      </c>
      <c r="H15158">
        <v>1</v>
      </c>
      <c r="I15158">
        <v>0</v>
      </c>
      <c r="J15158">
        <v>1</v>
      </c>
    </row>
    <row r="15159" spans="1:10" x14ac:dyDescent="0.25">
      <c r="A15159" t="s">
        <v>269</v>
      </c>
      <c r="B15159">
        <v>5300</v>
      </c>
      <c r="C15159">
        <v>1</v>
      </c>
      <c r="D15159">
        <v>1</v>
      </c>
      <c r="E15159">
        <v>1</v>
      </c>
      <c r="F15159">
        <v>1</v>
      </c>
      <c r="G15159">
        <v>1</v>
      </c>
      <c r="H15159">
        <v>1</v>
      </c>
      <c r="I15159">
        <v>1</v>
      </c>
      <c r="J15159">
        <v>1</v>
      </c>
    </row>
    <row r="15160" spans="1:10" x14ac:dyDescent="0.25">
      <c r="A15160" t="s">
        <v>270</v>
      </c>
      <c r="B15160">
        <v>5300</v>
      </c>
      <c r="C15160">
        <v>1.5</v>
      </c>
      <c r="D15160">
        <v>16.5</v>
      </c>
      <c r="E15160">
        <v>51.5</v>
      </c>
      <c r="F15160">
        <v>64.5</v>
      </c>
      <c r="G15160">
        <v>1.5</v>
      </c>
      <c r="H15160">
        <v>16.5</v>
      </c>
      <c r="I15160">
        <v>51.5</v>
      </c>
      <c r="J15160">
        <v>64.5</v>
      </c>
    </row>
    <row r="15161" spans="1:10" x14ac:dyDescent="0.25">
      <c r="A15161" t="s">
        <v>271</v>
      </c>
      <c r="B15161">
        <v>5300</v>
      </c>
      <c r="C15161">
        <v>16.5</v>
      </c>
      <c r="D15161">
        <v>51.5</v>
      </c>
      <c r="E15161">
        <v>64.5</v>
      </c>
      <c r="F15161">
        <v>1.5</v>
      </c>
      <c r="G15161">
        <v>16.5</v>
      </c>
      <c r="H15161">
        <v>51.5</v>
      </c>
      <c r="I15161">
        <v>64.5</v>
      </c>
      <c r="J15161">
        <v>1.5</v>
      </c>
    </row>
    <row r="15162" spans="1:10" x14ac:dyDescent="0.25">
      <c r="A15162" t="s">
        <v>272</v>
      </c>
      <c r="B15162">
        <v>5300</v>
      </c>
      <c r="C15162">
        <v>10.5</v>
      </c>
      <c r="D15162">
        <v>45</v>
      </c>
      <c r="E15162">
        <v>58.5</v>
      </c>
      <c r="F15162">
        <v>84.5</v>
      </c>
      <c r="G15162">
        <v>10.5</v>
      </c>
      <c r="H15162">
        <v>45</v>
      </c>
      <c r="I15162">
        <v>58.5</v>
      </c>
      <c r="J15162">
        <v>84.5</v>
      </c>
    </row>
    <row r="15163" spans="1:10" x14ac:dyDescent="0.25">
      <c r="A15163" t="s">
        <v>273</v>
      </c>
      <c r="B15163">
        <v>5300</v>
      </c>
      <c r="C15163">
        <v>10.5</v>
      </c>
      <c r="D15163">
        <v>17</v>
      </c>
      <c r="E15163">
        <v>58.5</v>
      </c>
      <c r="F15163">
        <v>84.5</v>
      </c>
      <c r="G15163">
        <v>10.5</v>
      </c>
      <c r="H15163">
        <v>17</v>
      </c>
      <c r="I15163">
        <v>58.5</v>
      </c>
      <c r="J15163">
        <v>84.5</v>
      </c>
    </row>
    <row r="15164" spans="1:10" x14ac:dyDescent="0.25">
      <c r="A15164" t="s">
        <v>274</v>
      </c>
      <c r="B15164">
        <v>5300</v>
      </c>
      <c r="C15164">
        <v>46.5</v>
      </c>
      <c r="D15164">
        <v>61.5</v>
      </c>
      <c r="E15164">
        <v>6.5</v>
      </c>
      <c r="F15164">
        <v>19.5</v>
      </c>
      <c r="G15164">
        <v>46.5</v>
      </c>
      <c r="H15164">
        <v>61.5</v>
      </c>
      <c r="I15164">
        <v>6.5</v>
      </c>
      <c r="J15164">
        <v>19.5</v>
      </c>
    </row>
    <row r="15165" spans="1:10" x14ac:dyDescent="0.25">
      <c r="A15165" t="s">
        <v>275</v>
      </c>
      <c r="B15165">
        <v>5300</v>
      </c>
      <c r="C15165">
        <v>55.5</v>
      </c>
      <c r="D15165">
        <v>0</v>
      </c>
      <c r="E15165">
        <v>13.5</v>
      </c>
      <c r="F15165">
        <v>39.5</v>
      </c>
      <c r="G15165">
        <v>55.5</v>
      </c>
      <c r="H15165">
        <v>0</v>
      </c>
      <c r="I15165">
        <v>13.5</v>
      </c>
      <c r="J15165">
        <v>39.5</v>
      </c>
    </row>
    <row r="15166" spans="1:10" x14ac:dyDescent="0.25">
      <c r="A15166" t="s">
        <v>276</v>
      </c>
      <c r="B15166">
        <v>5300</v>
      </c>
      <c r="C15166">
        <v>55.5</v>
      </c>
      <c r="D15166">
        <v>62</v>
      </c>
      <c r="E15166">
        <v>13.5</v>
      </c>
      <c r="F15166">
        <v>39.5</v>
      </c>
      <c r="G15166">
        <v>55.5</v>
      </c>
      <c r="H15166">
        <v>62</v>
      </c>
      <c r="I15166">
        <v>13.5</v>
      </c>
      <c r="J15166">
        <v>39.5</v>
      </c>
    </row>
    <row r="15167" spans="1:10" x14ac:dyDescent="0.25">
      <c r="A15167" t="s">
        <v>567</v>
      </c>
      <c r="B15167">
        <v>5300</v>
      </c>
      <c r="C15167">
        <v>2</v>
      </c>
      <c r="D15167">
        <v>45.3</v>
      </c>
      <c r="E15167">
        <v>5.0999999999999996</v>
      </c>
      <c r="F15167">
        <v>12.1</v>
      </c>
      <c r="G15167">
        <v>3.1</v>
      </c>
      <c r="H15167">
        <v>44.2</v>
      </c>
      <c r="I15167">
        <v>5</v>
      </c>
      <c r="J15167">
        <v>12.2</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dimension ref="A1:L87"/>
  <sheetViews>
    <sheetView workbookViewId="0">
      <selection activeCell="L4" sqref="L4"/>
    </sheetView>
  </sheetViews>
  <sheetFormatPr defaultRowHeight="15" x14ac:dyDescent="0.25"/>
  <cols>
    <col min="1" max="1" width="11.5703125" bestFit="1" customWidth="1"/>
  </cols>
  <sheetData>
    <row r="1" spans="1:12" x14ac:dyDescent="0.25">
      <c r="A1" t="s">
        <v>562</v>
      </c>
      <c r="B1">
        <f>IFERROR(MATCH(A1,UTDF8!A:A,0),0)</f>
        <v>340</v>
      </c>
      <c r="E1" t="s">
        <v>609</v>
      </c>
      <c r="F1" t="s">
        <v>610</v>
      </c>
      <c r="G1" t="s">
        <v>611</v>
      </c>
      <c r="H1" t="s">
        <v>338</v>
      </c>
      <c r="I1" t="s">
        <v>612</v>
      </c>
      <c r="J1" t="s">
        <v>613</v>
      </c>
      <c r="K1" t="s">
        <v>614</v>
      </c>
      <c r="L1" t="s">
        <v>615</v>
      </c>
    </row>
    <row r="2" spans="1:12" x14ac:dyDescent="0.25">
      <c r="A2" t="s">
        <v>564</v>
      </c>
      <c r="B2">
        <f>IFERROR(MATCH(A2,UTDF8!A:A,0),0)</f>
        <v>6584</v>
      </c>
      <c r="E2" t="s">
        <v>571</v>
      </c>
      <c r="F2" t="s">
        <v>572</v>
      </c>
      <c r="G2" t="s">
        <v>571</v>
      </c>
      <c r="H2" t="s">
        <v>572</v>
      </c>
      <c r="I2" t="s">
        <v>571</v>
      </c>
      <c r="J2" t="s">
        <v>572</v>
      </c>
      <c r="K2" t="s">
        <v>571</v>
      </c>
      <c r="L2" t="s">
        <v>572</v>
      </c>
    </row>
    <row r="3" spans="1:12" x14ac:dyDescent="0.25">
      <c r="A3" t="s">
        <v>565</v>
      </c>
      <c r="B3">
        <f>IFERROR(MATCH(A3,UTDF8!A:A,0),0)</f>
        <v>12300</v>
      </c>
      <c r="D3" t="s">
        <v>1</v>
      </c>
      <c r="E3" t="s">
        <v>570</v>
      </c>
      <c r="G3" t="s">
        <v>36</v>
      </c>
      <c r="I3" t="s">
        <v>573</v>
      </c>
      <c r="K3" t="s">
        <v>574</v>
      </c>
    </row>
    <row r="4" spans="1:12" x14ac:dyDescent="0.25">
      <c r="A4" t="s">
        <v>566</v>
      </c>
      <c r="B4">
        <f>IFERROR(MATCH(A4,UTDF8!A:A,0),0)</f>
        <v>13149</v>
      </c>
      <c r="D4">
        <v>1</v>
      </c>
      <c r="E4">
        <f>MATCH(D4,Links!B:B,0)</f>
        <v>4</v>
      </c>
      <c r="F4">
        <f>UTDF_control!E4+19</f>
        <v>23</v>
      </c>
      <c r="G4">
        <f>MATCH(D4,Lanes!B:B,0)</f>
        <v>4</v>
      </c>
      <c r="H4">
        <f>UTDF_control!G4+56</f>
        <v>60</v>
      </c>
      <c r="I4">
        <f>MATCH(D4,Timeplans!B:B,0)</f>
        <v>4</v>
      </c>
      <c r="J4">
        <f>UTDF_control!I4+9</f>
        <v>13</v>
      </c>
      <c r="K4">
        <f>MATCH(D4,Phases!B:B,0)</f>
        <v>4</v>
      </c>
      <c r="L4">
        <f>K4+23</f>
        <v>27</v>
      </c>
    </row>
    <row r="5" spans="1:12" x14ac:dyDescent="0.25">
      <c r="D5">
        <v>13</v>
      </c>
      <c r="E5">
        <f>MATCH(D5,Links!B:B,0)</f>
        <v>244</v>
      </c>
      <c r="F5">
        <f>UTDF_control!E5+19</f>
        <v>263</v>
      </c>
      <c r="G5">
        <f>MATCH(D5,Lanes!B:B,0)</f>
        <v>193</v>
      </c>
      <c r="H5">
        <f>UTDF_control!G5+56</f>
        <v>249</v>
      </c>
      <c r="I5">
        <f>MATCH(D5,Timeplans!B:B,0)</f>
        <v>14</v>
      </c>
      <c r="J5">
        <f>UTDF_control!I5+9</f>
        <v>23</v>
      </c>
      <c r="K5">
        <f>MATCH(D5,Phases!B:B,0)</f>
        <v>28</v>
      </c>
      <c r="L5">
        <f t="shared" ref="L5:L68" si="0">K5+23</f>
        <v>51</v>
      </c>
    </row>
    <row r="6" spans="1:12" x14ac:dyDescent="0.25">
      <c r="A6" t="s">
        <v>568</v>
      </c>
      <c r="B6">
        <f>COUNTA(UTDF8!A:A)+3</f>
        <v>15165</v>
      </c>
      <c r="D6">
        <v>91</v>
      </c>
      <c r="E6">
        <f>MATCH(D6,Links!B:B,0)</f>
        <v>1284</v>
      </c>
      <c r="F6">
        <f>UTDF_control!E6+19</f>
        <v>1303</v>
      </c>
      <c r="G6">
        <f>MATCH(D6,Lanes!B:B,0)</f>
        <v>751</v>
      </c>
      <c r="H6">
        <f>UTDF_control!G6+56</f>
        <v>807</v>
      </c>
      <c r="I6">
        <f>MATCH(D6,Timeplans!B:B,0)</f>
        <v>24</v>
      </c>
      <c r="J6">
        <f>UTDF_control!I6+9</f>
        <v>33</v>
      </c>
      <c r="K6">
        <f>MATCH(D6,Phases!B:B,0)</f>
        <v>52</v>
      </c>
      <c r="L6">
        <f t="shared" si="0"/>
        <v>75</v>
      </c>
    </row>
    <row r="7" spans="1:12" x14ac:dyDescent="0.25">
      <c r="D7">
        <v>101</v>
      </c>
      <c r="E7">
        <f>MATCH(D7,Links!B:B,0)</f>
        <v>1464</v>
      </c>
      <c r="F7">
        <f>UTDF_control!E7+19</f>
        <v>1483</v>
      </c>
      <c r="G7">
        <f>MATCH(D7,Lanes!B:B,0)</f>
        <v>910</v>
      </c>
      <c r="H7">
        <f>UTDF_control!G7+56</f>
        <v>966</v>
      </c>
      <c r="I7">
        <f>MATCH(D7,Timeplans!B:B,0)</f>
        <v>34</v>
      </c>
      <c r="J7">
        <f>UTDF_control!I7+9</f>
        <v>43</v>
      </c>
      <c r="K7">
        <f>MATCH(D7,Phases!B:B,0)</f>
        <v>76</v>
      </c>
      <c r="L7">
        <f t="shared" si="0"/>
        <v>99</v>
      </c>
    </row>
    <row r="8" spans="1:12" x14ac:dyDescent="0.25">
      <c r="A8" t="s">
        <v>569</v>
      </c>
      <c r="B8">
        <f>COUNT(D:D)</f>
        <v>84</v>
      </c>
      <c r="D8">
        <v>102</v>
      </c>
      <c r="E8">
        <f>MATCH(D8,Links!B:B,0)</f>
        <v>1484</v>
      </c>
      <c r="F8">
        <f>UTDF_control!E8+19</f>
        <v>1503</v>
      </c>
      <c r="G8">
        <f>MATCH(D8,Lanes!B:B,0)</f>
        <v>964</v>
      </c>
      <c r="H8">
        <f>UTDF_control!G8+56</f>
        <v>1020</v>
      </c>
      <c r="I8">
        <f>MATCH(D8,Timeplans!B:B,0)</f>
        <v>45</v>
      </c>
      <c r="J8">
        <f>UTDF_control!I8+9</f>
        <v>54</v>
      </c>
      <c r="K8">
        <f>MATCH(D8,Phases!B:B,0)</f>
        <v>100</v>
      </c>
      <c r="L8">
        <f t="shared" si="0"/>
        <v>123</v>
      </c>
    </row>
    <row r="9" spans="1:12" x14ac:dyDescent="0.25">
      <c r="D9">
        <v>212</v>
      </c>
      <c r="E9">
        <f>MATCH(D9,Links!B:B,0)</f>
        <v>2464</v>
      </c>
      <c r="F9">
        <f>UTDF_control!E9+19</f>
        <v>2483</v>
      </c>
      <c r="G9">
        <f>MATCH(D9,Lanes!B:B,0)</f>
        <v>1070</v>
      </c>
      <c r="H9">
        <f>UTDF_control!G9+56</f>
        <v>1126</v>
      </c>
      <c r="I9">
        <f>MATCH(D9,Timeplans!B:B,0)</f>
        <v>56</v>
      </c>
      <c r="J9">
        <f>UTDF_control!I9+9</f>
        <v>65</v>
      </c>
      <c r="K9">
        <f>MATCH(D9,Phases!B:B,0)</f>
        <v>124</v>
      </c>
      <c r="L9">
        <f t="shared" si="0"/>
        <v>147</v>
      </c>
    </row>
    <row r="10" spans="1:12" x14ac:dyDescent="0.25">
      <c r="D10">
        <v>254</v>
      </c>
      <c r="E10">
        <f>MATCH(D10,Links!B:B,0)</f>
        <v>2884</v>
      </c>
      <c r="F10">
        <f>UTDF_control!E10+19</f>
        <v>2903</v>
      </c>
      <c r="G10">
        <f>MATCH(D10,Lanes!B:B,0)</f>
        <v>1211</v>
      </c>
      <c r="H10">
        <f>UTDF_control!G10+56</f>
        <v>1267</v>
      </c>
      <c r="I10">
        <f>MATCH(D10,Timeplans!B:B,0)</f>
        <v>66</v>
      </c>
      <c r="J10">
        <f>UTDF_control!I10+9</f>
        <v>75</v>
      </c>
      <c r="K10">
        <f>MATCH(D10,Phases!B:B,0)</f>
        <v>148</v>
      </c>
      <c r="L10">
        <f t="shared" si="0"/>
        <v>171</v>
      </c>
    </row>
    <row r="11" spans="1:12" x14ac:dyDescent="0.25">
      <c r="D11">
        <v>344</v>
      </c>
      <c r="E11">
        <f>MATCH(D11,Links!B:B,0)</f>
        <v>3484</v>
      </c>
      <c r="F11">
        <f>UTDF_control!E11+19</f>
        <v>3503</v>
      </c>
      <c r="G11">
        <f>MATCH(D11,Lanes!B:B,0)</f>
        <v>1298</v>
      </c>
      <c r="H11">
        <f>UTDF_control!G11+56</f>
        <v>1354</v>
      </c>
      <c r="I11">
        <f>MATCH(D11,Timeplans!B:B,0)</f>
        <v>76</v>
      </c>
      <c r="J11">
        <f>UTDF_control!I11+9</f>
        <v>85</v>
      </c>
      <c r="K11">
        <f>MATCH(D11,Phases!B:B,0)</f>
        <v>172</v>
      </c>
      <c r="L11">
        <f t="shared" si="0"/>
        <v>195</v>
      </c>
    </row>
    <row r="12" spans="1:12" x14ac:dyDescent="0.25">
      <c r="D12">
        <v>363</v>
      </c>
      <c r="E12">
        <f>MATCH(D12,Links!B:B,0)</f>
        <v>3824</v>
      </c>
      <c r="F12">
        <f>UTDF_control!E12+19</f>
        <v>3843</v>
      </c>
      <c r="G12">
        <f>MATCH(D12,Lanes!B:B,0)</f>
        <v>1351</v>
      </c>
      <c r="H12">
        <f>UTDF_control!G12+56</f>
        <v>1407</v>
      </c>
      <c r="I12">
        <f>MATCH(D12,Timeplans!B:B,0)</f>
        <v>86</v>
      </c>
      <c r="J12">
        <f>UTDF_control!I12+9</f>
        <v>95</v>
      </c>
      <c r="K12">
        <f>MATCH(D12,Phases!B:B,0)</f>
        <v>196</v>
      </c>
      <c r="L12">
        <f t="shared" si="0"/>
        <v>219</v>
      </c>
    </row>
    <row r="13" spans="1:12" x14ac:dyDescent="0.25">
      <c r="D13">
        <v>750</v>
      </c>
      <c r="E13">
        <f>MATCH(D13,Links!B:B,0)</f>
        <v>4244</v>
      </c>
      <c r="F13">
        <f>UTDF_control!E13+19</f>
        <v>4263</v>
      </c>
      <c r="G13">
        <f>MATCH(D13,Lanes!B:B,0)</f>
        <v>1407</v>
      </c>
      <c r="H13">
        <f>UTDF_control!G13+56</f>
        <v>1463</v>
      </c>
      <c r="I13">
        <f>MATCH(D13,Timeplans!B:B,0)</f>
        <v>96</v>
      </c>
      <c r="J13">
        <f>UTDF_control!I13+9</f>
        <v>105</v>
      </c>
      <c r="K13">
        <f>MATCH(D13,Phases!B:B,0)</f>
        <v>220</v>
      </c>
      <c r="L13">
        <f t="shared" si="0"/>
        <v>243</v>
      </c>
    </row>
    <row r="14" spans="1:12" x14ac:dyDescent="0.25">
      <c r="D14">
        <v>775</v>
      </c>
      <c r="E14">
        <f>MATCH(D14,Links!B:B,0)</f>
        <v>4264</v>
      </c>
      <c r="F14">
        <f>UTDF_control!E14+19</f>
        <v>4283</v>
      </c>
      <c r="G14">
        <f>MATCH(D14,Lanes!B:B,0)</f>
        <v>1458</v>
      </c>
      <c r="H14">
        <f>UTDF_control!G14+56</f>
        <v>1514</v>
      </c>
      <c r="I14">
        <f>MATCH(D14,Timeplans!B:B,0)</f>
        <v>106</v>
      </c>
      <c r="J14">
        <f>UTDF_control!I14+9</f>
        <v>115</v>
      </c>
      <c r="K14">
        <f>MATCH(D14,Phases!B:B,0)</f>
        <v>244</v>
      </c>
      <c r="L14">
        <f t="shared" si="0"/>
        <v>267</v>
      </c>
    </row>
    <row r="15" spans="1:12" x14ac:dyDescent="0.25">
      <c r="D15">
        <v>812</v>
      </c>
      <c r="E15">
        <f>MATCH(D15,Links!B:B,0)</f>
        <v>4284</v>
      </c>
      <c r="F15">
        <f>UTDF_control!E15+19</f>
        <v>4303</v>
      </c>
      <c r="G15">
        <f>MATCH(D15,Lanes!B:B,0)</f>
        <v>1513</v>
      </c>
      <c r="H15">
        <f>UTDF_control!G15+56</f>
        <v>1569</v>
      </c>
      <c r="I15">
        <f>MATCH(D15,Timeplans!B:B,0)</f>
        <v>116</v>
      </c>
      <c r="J15">
        <f>UTDF_control!I15+9</f>
        <v>125</v>
      </c>
      <c r="K15">
        <f>MATCH(D15,Phases!B:B,0)</f>
        <v>268</v>
      </c>
      <c r="L15">
        <f t="shared" si="0"/>
        <v>291</v>
      </c>
    </row>
    <row r="16" spans="1:12" x14ac:dyDescent="0.25">
      <c r="D16">
        <v>825</v>
      </c>
      <c r="E16">
        <f>MATCH(D16,Links!B:B,0)</f>
        <v>4304</v>
      </c>
      <c r="F16">
        <f>UTDF_control!E16+19</f>
        <v>4323</v>
      </c>
      <c r="G16">
        <f>MATCH(D16,Lanes!B:B,0)</f>
        <v>1568</v>
      </c>
      <c r="H16">
        <f>UTDF_control!G16+56</f>
        <v>1624</v>
      </c>
      <c r="I16">
        <f>MATCH(D16,Timeplans!B:B,0)</f>
        <v>126</v>
      </c>
      <c r="J16">
        <f>UTDF_control!I16+9</f>
        <v>135</v>
      </c>
      <c r="K16">
        <f>MATCH(D16,Phases!B:B,0)</f>
        <v>292</v>
      </c>
      <c r="L16">
        <f t="shared" si="0"/>
        <v>315</v>
      </c>
    </row>
    <row r="17" spans="4:12" x14ac:dyDescent="0.25">
      <c r="D17">
        <v>858</v>
      </c>
      <c r="E17">
        <f>MATCH(D17,Links!B:B,0)</f>
        <v>4324</v>
      </c>
      <c r="F17">
        <f>UTDF_control!E17+19</f>
        <v>4343</v>
      </c>
      <c r="G17">
        <f>MATCH(D17,Lanes!B:B,0)</f>
        <v>1623</v>
      </c>
      <c r="H17">
        <f>UTDF_control!G17+56</f>
        <v>1679</v>
      </c>
      <c r="I17">
        <f>MATCH(D17,Timeplans!B:B,0)</f>
        <v>136</v>
      </c>
      <c r="J17">
        <f>UTDF_control!I17+9</f>
        <v>145</v>
      </c>
      <c r="K17">
        <f>MATCH(D17,Phases!B:B,0)</f>
        <v>316</v>
      </c>
      <c r="L17">
        <f t="shared" si="0"/>
        <v>339</v>
      </c>
    </row>
    <row r="18" spans="4:12" x14ac:dyDescent="0.25">
      <c r="D18">
        <v>899</v>
      </c>
      <c r="E18">
        <f>MATCH(D18,Links!B:B,0)</f>
        <v>4344</v>
      </c>
      <c r="F18">
        <f>UTDF_control!E18+19</f>
        <v>4363</v>
      </c>
      <c r="G18">
        <f>MATCH(D18,Lanes!B:B,0)</f>
        <v>1678</v>
      </c>
      <c r="H18">
        <f>UTDF_control!G18+56</f>
        <v>1734</v>
      </c>
      <c r="I18">
        <f>MATCH(D18,Timeplans!B:B,0)</f>
        <v>146</v>
      </c>
      <c r="J18">
        <f>UTDF_control!I18+9</f>
        <v>155</v>
      </c>
      <c r="K18">
        <f>MATCH(D18,Phases!B:B,0)</f>
        <v>340</v>
      </c>
      <c r="L18">
        <f t="shared" si="0"/>
        <v>363</v>
      </c>
    </row>
    <row r="19" spans="4:12" x14ac:dyDescent="0.25">
      <c r="D19">
        <v>909</v>
      </c>
      <c r="E19">
        <f>MATCH(D19,Links!B:B,0)</f>
        <v>4364</v>
      </c>
      <c r="F19">
        <f>UTDF_control!E19+19</f>
        <v>4383</v>
      </c>
      <c r="G19">
        <f>MATCH(D19,Lanes!B:B,0)</f>
        <v>1733</v>
      </c>
      <c r="H19">
        <f>UTDF_control!G19+56</f>
        <v>1789</v>
      </c>
      <c r="I19">
        <f>MATCH(D19,Timeplans!B:B,0)</f>
        <v>156</v>
      </c>
      <c r="J19">
        <f>UTDF_control!I19+9</f>
        <v>165</v>
      </c>
      <c r="K19">
        <f>MATCH(D19,Phases!B:B,0)</f>
        <v>364</v>
      </c>
      <c r="L19">
        <f t="shared" si="0"/>
        <v>387</v>
      </c>
    </row>
    <row r="20" spans="4:12" x14ac:dyDescent="0.25">
      <c r="D20">
        <v>912</v>
      </c>
      <c r="E20">
        <f>MATCH(D20,Links!B:B,0)</f>
        <v>4384</v>
      </c>
      <c r="F20">
        <f>UTDF_control!E20+19</f>
        <v>4403</v>
      </c>
      <c r="G20">
        <f>MATCH(D20,Lanes!B:B,0)</f>
        <v>1784</v>
      </c>
      <c r="H20">
        <f>UTDF_control!G20+56</f>
        <v>1840</v>
      </c>
      <c r="I20">
        <f>MATCH(D20,Timeplans!B:B,0)</f>
        <v>166</v>
      </c>
      <c r="J20">
        <f>UTDF_control!I20+9</f>
        <v>175</v>
      </c>
      <c r="K20">
        <f>MATCH(D20,Phases!B:B,0)</f>
        <v>388</v>
      </c>
      <c r="L20">
        <f t="shared" si="0"/>
        <v>411</v>
      </c>
    </row>
    <row r="21" spans="4:12" x14ac:dyDescent="0.25">
      <c r="D21">
        <v>915</v>
      </c>
      <c r="E21">
        <f>MATCH(D21,Links!B:B,0)</f>
        <v>4404</v>
      </c>
      <c r="F21">
        <f>UTDF_control!E21+19</f>
        <v>4423</v>
      </c>
      <c r="G21">
        <f>MATCH(D21,Lanes!B:B,0)</f>
        <v>1829</v>
      </c>
      <c r="H21">
        <f>UTDF_control!G21+56</f>
        <v>1885</v>
      </c>
      <c r="I21">
        <f>MATCH(D21,Timeplans!B:B,0)</f>
        <v>176</v>
      </c>
      <c r="J21">
        <f>UTDF_control!I21+9</f>
        <v>185</v>
      </c>
      <c r="K21">
        <f>MATCH(D21,Phases!B:B,0)</f>
        <v>412</v>
      </c>
      <c r="L21">
        <f t="shared" si="0"/>
        <v>435</v>
      </c>
    </row>
    <row r="22" spans="4:12" x14ac:dyDescent="0.25">
      <c r="D22">
        <v>918</v>
      </c>
      <c r="E22">
        <f>MATCH(D22,Links!B:B,0)</f>
        <v>4424</v>
      </c>
      <c r="F22">
        <f>UTDF_control!E22+19</f>
        <v>4443</v>
      </c>
      <c r="G22">
        <f>MATCH(D22,Lanes!B:B,0)</f>
        <v>1880</v>
      </c>
      <c r="H22">
        <f>UTDF_control!G22+56</f>
        <v>1936</v>
      </c>
      <c r="I22">
        <f>MATCH(D22,Timeplans!B:B,0)</f>
        <v>186</v>
      </c>
      <c r="J22">
        <f>UTDF_control!I22+9</f>
        <v>195</v>
      </c>
      <c r="K22">
        <f>MATCH(D22,Phases!B:B,0)</f>
        <v>436</v>
      </c>
      <c r="L22">
        <f t="shared" si="0"/>
        <v>459</v>
      </c>
    </row>
    <row r="23" spans="4:12" x14ac:dyDescent="0.25">
      <c r="D23">
        <v>919</v>
      </c>
      <c r="E23">
        <f>MATCH(D23,Links!B:B,0)</f>
        <v>4444</v>
      </c>
      <c r="F23">
        <f>UTDF_control!E23+19</f>
        <v>4463</v>
      </c>
      <c r="G23">
        <f>MATCH(D23,Lanes!B:B,0)</f>
        <v>1931</v>
      </c>
      <c r="H23">
        <f>UTDF_control!G23+56</f>
        <v>1987</v>
      </c>
      <c r="I23">
        <f>MATCH(D23,Timeplans!B:B,0)</f>
        <v>196</v>
      </c>
      <c r="J23">
        <f>UTDF_control!I23+9</f>
        <v>205</v>
      </c>
      <c r="K23">
        <f>MATCH(D23,Phases!B:B,0)</f>
        <v>460</v>
      </c>
      <c r="L23">
        <f t="shared" si="0"/>
        <v>483</v>
      </c>
    </row>
    <row r="24" spans="4:12" x14ac:dyDescent="0.25">
      <c r="D24">
        <v>921</v>
      </c>
      <c r="E24">
        <f>MATCH(D24,Links!B:B,0)</f>
        <v>4464</v>
      </c>
      <c r="F24">
        <f>UTDF_control!E24+19</f>
        <v>4483</v>
      </c>
      <c r="G24">
        <f>MATCH(D24,Lanes!B:B,0)</f>
        <v>1982</v>
      </c>
      <c r="H24">
        <f>UTDF_control!G24+56</f>
        <v>2038</v>
      </c>
      <c r="I24">
        <f>MATCH(D24,Timeplans!B:B,0)</f>
        <v>206</v>
      </c>
      <c r="J24">
        <f>UTDF_control!I24+9</f>
        <v>215</v>
      </c>
      <c r="K24">
        <f>MATCH(D24,Phases!B:B,0)</f>
        <v>484</v>
      </c>
      <c r="L24">
        <f t="shared" si="0"/>
        <v>507</v>
      </c>
    </row>
    <row r="25" spans="4:12" x14ac:dyDescent="0.25">
      <c r="D25">
        <v>937</v>
      </c>
      <c r="E25">
        <f>MATCH(D25,Links!B:B,0)</f>
        <v>4484</v>
      </c>
      <c r="F25">
        <f>UTDF_control!E25+19</f>
        <v>4503</v>
      </c>
      <c r="G25">
        <f>MATCH(D25,Lanes!B:B,0)</f>
        <v>2033</v>
      </c>
      <c r="H25">
        <f>UTDF_control!G25+56</f>
        <v>2089</v>
      </c>
      <c r="I25">
        <f>MATCH(D25,Timeplans!B:B,0)</f>
        <v>216</v>
      </c>
      <c r="J25">
        <f>UTDF_control!I25+9</f>
        <v>225</v>
      </c>
      <c r="K25">
        <f>MATCH(D25,Phases!B:B,0)</f>
        <v>508</v>
      </c>
      <c r="L25">
        <f t="shared" si="0"/>
        <v>531</v>
      </c>
    </row>
    <row r="26" spans="4:12" x14ac:dyDescent="0.25">
      <c r="D26">
        <v>2050</v>
      </c>
      <c r="E26">
        <f>MATCH(D26,Links!B:B,0)</f>
        <v>4524</v>
      </c>
      <c r="F26">
        <f>UTDF_control!E26+19</f>
        <v>4543</v>
      </c>
      <c r="G26">
        <f>MATCH(D26,Lanes!B:B,0)</f>
        <v>2078</v>
      </c>
      <c r="H26">
        <f>UTDF_control!G26+56</f>
        <v>2134</v>
      </c>
      <c r="I26">
        <f>MATCH(D26,Timeplans!B:B,0)</f>
        <v>226</v>
      </c>
      <c r="J26">
        <f>UTDF_control!I26+9</f>
        <v>235</v>
      </c>
      <c r="K26">
        <f>MATCH(D26,Phases!B:B,0)</f>
        <v>532</v>
      </c>
      <c r="L26">
        <f t="shared" si="0"/>
        <v>555</v>
      </c>
    </row>
    <row r="27" spans="4:12" x14ac:dyDescent="0.25">
      <c r="D27">
        <v>2100</v>
      </c>
      <c r="E27">
        <f>MATCH(D27,Links!B:B,0)</f>
        <v>4564</v>
      </c>
      <c r="F27">
        <f>UTDF_control!E27+19</f>
        <v>4583</v>
      </c>
      <c r="G27">
        <f>MATCH(D27,Lanes!B:B,0)</f>
        <v>2129</v>
      </c>
      <c r="H27">
        <f>UTDF_control!G27+56</f>
        <v>2185</v>
      </c>
      <c r="I27">
        <f>MATCH(D27,Timeplans!B:B,0)</f>
        <v>236</v>
      </c>
      <c r="J27">
        <f>UTDF_control!I27+9</f>
        <v>245</v>
      </c>
      <c r="K27">
        <f>MATCH(D27,Phases!B:B,0)</f>
        <v>556</v>
      </c>
      <c r="L27">
        <f t="shared" si="0"/>
        <v>579</v>
      </c>
    </row>
    <row r="28" spans="4:12" x14ac:dyDescent="0.25">
      <c r="D28">
        <v>2109</v>
      </c>
      <c r="E28">
        <f>MATCH(D28,Links!B:B,0)</f>
        <v>4584</v>
      </c>
      <c r="F28">
        <f>UTDF_control!E28+19</f>
        <v>4603</v>
      </c>
      <c r="G28">
        <f>MATCH(D28,Lanes!B:B,0)</f>
        <v>2182</v>
      </c>
      <c r="H28">
        <f>UTDF_control!G28+56</f>
        <v>2238</v>
      </c>
      <c r="I28">
        <f>MATCH(D28,Timeplans!B:B,0)</f>
        <v>246</v>
      </c>
      <c r="J28">
        <f>UTDF_control!I28+9</f>
        <v>255</v>
      </c>
      <c r="K28">
        <f>MATCH(D28,Phases!B:B,0)</f>
        <v>580</v>
      </c>
      <c r="L28">
        <f t="shared" si="0"/>
        <v>603</v>
      </c>
    </row>
    <row r="29" spans="4:12" x14ac:dyDescent="0.25">
      <c r="D29">
        <v>2124</v>
      </c>
      <c r="E29">
        <f>MATCH(D29,Links!B:B,0)</f>
        <v>4604</v>
      </c>
      <c r="F29">
        <f>UTDF_control!E29+19</f>
        <v>4623</v>
      </c>
      <c r="G29">
        <f>MATCH(D29,Lanes!B:B,0)</f>
        <v>2233</v>
      </c>
      <c r="H29">
        <f>UTDF_control!G29+56</f>
        <v>2289</v>
      </c>
      <c r="I29">
        <f>MATCH(D29,Timeplans!B:B,0)</f>
        <v>256</v>
      </c>
      <c r="J29">
        <f>UTDF_control!I29+9</f>
        <v>265</v>
      </c>
      <c r="K29">
        <f>MATCH(D29,Phases!B:B,0)</f>
        <v>604</v>
      </c>
      <c r="L29">
        <f t="shared" si="0"/>
        <v>627</v>
      </c>
    </row>
    <row r="30" spans="4:12" x14ac:dyDescent="0.25">
      <c r="D30">
        <v>2125</v>
      </c>
      <c r="E30">
        <f>MATCH(D30,Links!B:B,0)</f>
        <v>4624</v>
      </c>
      <c r="F30">
        <f>UTDF_control!E30+19</f>
        <v>4643</v>
      </c>
      <c r="G30">
        <f>MATCH(D30,Lanes!B:B,0)</f>
        <v>2278</v>
      </c>
      <c r="H30">
        <f>UTDF_control!G30+56</f>
        <v>2334</v>
      </c>
      <c r="I30">
        <f>MATCH(D30,Timeplans!B:B,0)</f>
        <v>266</v>
      </c>
      <c r="J30">
        <f>UTDF_control!I30+9</f>
        <v>275</v>
      </c>
      <c r="K30">
        <f>MATCH(D30,Phases!B:B,0)</f>
        <v>628</v>
      </c>
      <c r="L30">
        <f t="shared" si="0"/>
        <v>651</v>
      </c>
    </row>
    <row r="31" spans="4:12" x14ac:dyDescent="0.25">
      <c r="D31">
        <v>2137</v>
      </c>
      <c r="E31">
        <f>MATCH(D31,Links!B:B,0)</f>
        <v>4644</v>
      </c>
      <c r="F31">
        <f>UTDF_control!E31+19</f>
        <v>4663</v>
      </c>
      <c r="G31">
        <f>MATCH(D31,Lanes!B:B,0)</f>
        <v>2329</v>
      </c>
      <c r="H31">
        <f>UTDF_control!G31+56</f>
        <v>2385</v>
      </c>
      <c r="I31">
        <f>MATCH(D31,Timeplans!B:B,0)</f>
        <v>276</v>
      </c>
      <c r="J31">
        <f>UTDF_control!I31+9</f>
        <v>285</v>
      </c>
      <c r="K31">
        <f>MATCH(D31,Phases!B:B,0)</f>
        <v>652</v>
      </c>
      <c r="L31">
        <f t="shared" si="0"/>
        <v>675</v>
      </c>
    </row>
    <row r="32" spans="4:12" x14ac:dyDescent="0.25">
      <c r="D32">
        <v>2206</v>
      </c>
      <c r="E32">
        <f>MATCH(D32,Links!B:B,0)</f>
        <v>4684</v>
      </c>
      <c r="F32">
        <f>UTDF_control!E32+19</f>
        <v>4703</v>
      </c>
      <c r="G32">
        <f>MATCH(D32,Lanes!B:B,0)</f>
        <v>2380</v>
      </c>
      <c r="H32">
        <f>UTDF_control!G32+56</f>
        <v>2436</v>
      </c>
      <c r="I32">
        <f>MATCH(D32,Timeplans!B:B,0)</f>
        <v>286</v>
      </c>
      <c r="J32">
        <f>UTDF_control!I32+9</f>
        <v>295</v>
      </c>
      <c r="K32">
        <f>MATCH(D32,Phases!B:B,0)</f>
        <v>676</v>
      </c>
      <c r="L32">
        <f t="shared" si="0"/>
        <v>699</v>
      </c>
    </row>
    <row r="33" spans="4:12" x14ac:dyDescent="0.25">
      <c r="D33">
        <v>2950</v>
      </c>
      <c r="E33">
        <f>MATCH(D33,Links!B:B,0)</f>
        <v>4804</v>
      </c>
      <c r="F33">
        <f>UTDF_control!E33+19</f>
        <v>4823</v>
      </c>
      <c r="G33">
        <f>MATCH(D33,Lanes!B:B,0)</f>
        <v>2467</v>
      </c>
      <c r="H33">
        <f>UTDF_control!G33+56</f>
        <v>2523</v>
      </c>
      <c r="I33">
        <f>MATCH(D33,Timeplans!B:B,0)</f>
        <v>296</v>
      </c>
      <c r="J33">
        <f>UTDF_control!I33+9</f>
        <v>305</v>
      </c>
      <c r="K33">
        <f>MATCH(D33,Phases!B:B,0)</f>
        <v>700</v>
      </c>
      <c r="L33">
        <f t="shared" si="0"/>
        <v>723</v>
      </c>
    </row>
    <row r="34" spans="4:12" x14ac:dyDescent="0.25">
      <c r="D34">
        <v>2975</v>
      </c>
      <c r="E34">
        <f>MATCH(D34,Links!B:B,0)</f>
        <v>4824</v>
      </c>
      <c r="F34">
        <f>UTDF_control!E34+19</f>
        <v>4843</v>
      </c>
      <c r="G34">
        <f>MATCH(D34,Lanes!B:B,0)</f>
        <v>2518</v>
      </c>
      <c r="H34">
        <f>UTDF_control!G34+56</f>
        <v>2574</v>
      </c>
      <c r="I34">
        <f>MATCH(D34,Timeplans!B:B,0)</f>
        <v>306</v>
      </c>
      <c r="J34">
        <f>UTDF_control!I34+9</f>
        <v>315</v>
      </c>
      <c r="K34">
        <f>MATCH(D34,Phases!B:B,0)</f>
        <v>724</v>
      </c>
      <c r="L34">
        <f t="shared" si="0"/>
        <v>747</v>
      </c>
    </row>
    <row r="35" spans="4:12" x14ac:dyDescent="0.25">
      <c r="D35">
        <v>3000</v>
      </c>
      <c r="E35">
        <f>MATCH(D35,Links!B:B,0)</f>
        <v>4844</v>
      </c>
      <c r="F35">
        <f>UTDF_control!E35+19</f>
        <v>4863</v>
      </c>
      <c r="G35">
        <f>MATCH(D35,Lanes!B:B,0)</f>
        <v>2569</v>
      </c>
      <c r="H35">
        <f>UTDF_control!G35+56</f>
        <v>2625</v>
      </c>
      <c r="I35">
        <f>MATCH(D35,Timeplans!B:B,0)</f>
        <v>316</v>
      </c>
      <c r="J35">
        <f>UTDF_control!I35+9</f>
        <v>325</v>
      </c>
      <c r="K35">
        <f>MATCH(D35,Phases!B:B,0)</f>
        <v>748</v>
      </c>
      <c r="L35">
        <f t="shared" si="0"/>
        <v>771</v>
      </c>
    </row>
    <row r="36" spans="4:12" x14ac:dyDescent="0.25">
      <c r="D36">
        <v>3025</v>
      </c>
      <c r="E36">
        <f>MATCH(D36,Links!B:B,0)</f>
        <v>4884</v>
      </c>
      <c r="F36">
        <f>UTDF_control!E36+19</f>
        <v>4903</v>
      </c>
      <c r="G36">
        <f>MATCH(D36,Lanes!B:B,0)</f>
        <v>2677</v>
      </c>
      <c r="H36">
        <f>UTDF_control!G36+56</f>
        <v>2733</v>
      </c>
      <c r="I36">
        <f>MATCH(D36,Timeplans!B:B,0)</f>
        <v>327</v>
      </c>
      <c r="J36">
        <f>UTDF_control!I36+9</f>
        <v>336</v>
      </c>
      <c r="K36">
        <f>MATCH(D36,Phases!B:B,0)</f>
        <v>772</v>
      </c>
      <c r="L36">
        <f t="shared" si="0"/>
        <v>795</v>
      </c>
    </row>
    <row r="37" spans="4:12" x14ac:dyDescent="0.25">
      <c r="D37">
        <v>3050</v>
      </c>
      <c r="E37">
        <f>MATCH(D37,Links!B:B,0)</f>
        <v>4904</v>
      </c>
      <c r="F37">
        <f>UTDF_control!E37+19</f>
        <v>4923</v>
      </c>
      <c r="G37">
        <f>MATCH(D37,Lanes!B:B,0)</f>
        <v>2728</v>
      </c>
      <c r="H37">
        <f>UTDF_control!G37+56</f>
        <v>2784</v>
      </c>
      <c r="I37">
        <f>MATCH(D37,Timeplans!B:B,0)</f>
        <v>337</v>
      </c>
      <c r="J37">
        <f>UTDF_control!I37+9</f>
        <v>346</v>
      </c>
      <c r="K37">
        <f>MATCH(D37,Phases!B:B,0)</f>
        <v>796</v>
      </c>
      <c r="L37">
        <f t="shared" si="0"/>
        <v>819</v>
      </c>
    </row>
    <row r="38" spans="4:12" x14ac:dyDescent="0.25">
      <c r="D38">
        <v>3325</v>
      </c>
      <c r="E38">
        <f>MATCH(D38,Links!B:B,0)</f>
        <v>4964</v>
      </c>
      <c r="F38">
        <f>UTDF_control!E38+19</f>
        <v>4983</v>
      </c>
      <c r="G38">
        <f>MATCH(D38,Lanes!B:B,0)</f>
        <v>2779</v>
      </c>
      <c r="H38">
        <f>UTDF_control!G38+56</f>
        <v>2835</v>
      </c>
      <c r="I38">
        <f>MATCH(D38,Timeplans!B:B,0)</f>
        <v>347</v>
      </c>
      <c r="J38">
        <f>UTDF_control!I38+9</f>
        <v>356</v>
      </c>
      <c r="K38">
        <f>MATCH(D38,Phases!B:B,0)</f>
        <v>820</v>
      </c>
      <c r="L38">
        <f t="shared" si="0"/>
        <v>843</v>
      </c>
    </row>
    <row r="39" spans="4:12" x14ac:dyDescent="0.25">
      <c r="D39">
        <v>3350</v>
      </c>
      <c r="E39">
        <f>MATCH(D39,Links!B:B,0)</f>
        <v>4984</v>
      </c>
      <c r="F39">
        <f>UTDF_control!E39+19</f>
        <v>5003</v>
      </c>
      <c r="G39">
        <f>MATCH(D39,Lanes!B:B,0)</f>
        <v>2830</v>
      </c>
      <c r="H39">
        <f>UTDF_control!G39+56</f>
        <v>2886</v>
      </c>
      <c r="I39">
        <f>MATCH(D39,Timeplans!B:B,0)</f>
        <v>357</v>
      </c>
      <c r="J39">
        <f>UTDF_control!I39+9</f>
        <v>366</v>
      </c>
      <c r="K39">
        <f>MATCH(D39,Phases!B:B,0)</f>
        <v>844</v>
      </c>
      <c r="L39">
        <f t="shared" si="0"/>
        <v>867</v>
      </c>
    </row>
    <row r="40" spans="4:12" x14ac:dyDescent="0.25">
      <c r="D40">
        <v>3375</v>
      </c>
      <c r="E40">
        <f>MATCH(D40,Links!B:B,0)</f>
        <v>5004</v>
      </c>
      <c r="F40">
        <f>UTDF_control!E40+19</f>
        <v>5023</v>
      </c>
      <c r="G40">
        <f>MATCH(D40,Lanes!B:B,0)</f>
        <v>2881</v>
      </c>
      <c r="H40">
        <f>UTDF_control!G40+56</f>
        <v>2937</v>
      </c>
      <c r="I40">
        <f>MATCH(D40,Timeplans!B:B,0)</f>
        <v>367</v>
      </c>
      <c r="J40">
        <f>UTDF_control!I40+9</f>
        <v>376</v>
      </c>
      <c r="K40">
        <f>MATCH(D40,Phases!B:B,0)</f>
        <v>868</v>
      </c>
      <c r="L40">
        <f t="shared" si="0"/>
        <v>891</v>
      </c>
    </row>
    <row r="41" spans="4:12" x14ac:dyDescent="0.25">
      <c r="D41">
        <v>3425</v>
      </c>
      <c r="E41">
        <f>MATCH(D41,Links!B:B,0)</f>
        <v>5024</v>
      </c>
      <c r="F41">
        <f>UTDF_control!E41+19</f>
        <v>5043</v>
      </c>
      <c r="G41">
        <f>MATCH(D41,Lanes!B:B,0)</f>
        <v>2932</v>
      </c>
      <c r="H41">
        <f>UTDF_control!G41+56</f>
        <v>2988</v>
      </c>
      <c r="I41">
        <f>MATCH(D41,Timeplans!B:B,0)</f>
        <v>377</v>
      </c>
      <c r="J41">
        <f>UTDF_control!I41+9</f>
        <v>386</v>
      </c>
      <c r="K41">
        <f>MATCH(D41,Phases!B:B,0)</f>
        <v>892</v>
      </c>
      <c r="L41">
        <f t="shared" si="0"/>
        <v>915</v>
      </c>
    </row>
    <row r="42" spans="4:12" x14ac:dyDescent="0.25">
      <c r="D42">
        <v>3450</v>
      </c>
      <c r="E42">
        <f>MATCH(D42,Links!B:B,0)</f>
        <v>5044</v>
      </c>
      <c r="F42">
        <f>UTDF_control!E42+19</f>
        <v>5063</v>
      </c>
      <c r="G42">
        <f>MATCH(D42,Lanes!B:B,0)</f>
        <v>2983</v>
      </c>
      <c r="H42">
        <f>UTDF_control!G42+56</f>
        <v>3039</v>
      </c>
      <c r="I42">
        <f>MATCH(D42,Timeplans!B:B,0)</f>
        <v>387</v>
      </c>
      <c r="J42">
        <f>UTDF_control!I42+9</f>
        <v>396</v>
      </c>
      <c r="K42">
        <f>MATCH(D42,Phases!B:B,0)</f>
        <v>916</v>
      </c>
      <c r="L42">
        <f t="shared" si="0"/>
        <v>939</v>
      </c>
    </row>
    <row r="43" spans="4:12" x14ac:dyDescent="0.25">
      <c r="D43">
        <v>3750</v>
      </c>
      <c r="E43">
        <f>MATCH(D43,Links!B:B,0)</f>
        <v>5124</v>
      </c>
      <c r="F43">
        <f>UTDF_control!E43+19</f>
        <v>5143</v>
      </c>
      <c r="G43">
        <f>MATCH(D43,Lanes!B:B,0)</f>
        <v>3034</v>
      </c>
      <c r="H43">
        <f>UTDF_control!G43+56</f>
        <v>3090</v>
      </c>
      <c r="I43">
        <f>MATCH(D43,Timeplans!B:B,0)</f>
        <v>397</v>
      </c>
      <c r="J43">
        <f>UTDF_control!I43+9</f>
        <v>406</v>
      </c>
      <c r="K43">
        <f>MATCH(D43,Phases!B:B,0)</f>
        <v>940</v>
      </c>
      <c r="L43">
        <f t="shared" si="0"/>
        <v>963</v>
      </c>
    </row>
    <row r="44" spans="4:12" x14ac:dyDescent="0.25">
      <c r="D44">
        <v>3775</v>
      </c>
      <c r="E44">
        <f>MATCH(D44,Links!B:B,0)</f>
        <v>5144</v>
      </c>
      <c r="F44">
        <f>UTDF_control!E44+19</f>
        <v>5163</v>
      </c>
      <c r="G44">
        <f>MATCH(D44,Lanes!B:B,0)</f>
        <v>3085</v>
      </c>
      <c r="H44">
        <f>UTDF_control!G44+56</f>
        <v>3141</v>
      </c>
      <c r="I44">
        <f>MATCH(D44,Timeplans!B:B,0)</f>
        <v>407</v>
      </c>
      <c r="J44">
        <f>UTDF_control!I44+9</f>
        <v>416</v>
      </c>
      <c r="K44">
        <f>MATCH(D44,Phases!B:B,0)</f>
        <v>964</v>
      </c>
      <c r="L44">
        <f t="shared" si="0"/>
        <v>987</v>
      </c>
    </row>
    <row r="45" spans="4:12" x14ac:dyDescent="0.25">
      <c r="D45">
        <v>3825</v>
      </c>
      <c r="E45">
        <f>MATCH(D45,Links!B:B,0)</f>
        <v>5164</v>
      </c>
      <c r="F45">
        <f>UTDF_control!E45+19</f>
        <v>5183</v>
      </c>
      <c r="G45">
        <f>MATCH(D45,Lanes!B:B,0)</f>
        <v>3136</v>
      </c>
      <c r="H45">
        <f>UTDF_control!G45+56</f>
        <v>3192</v>
      </c>
      <c r="I45">
        <f>MATCH(D45,Timeplans!B:B,0)</f>
        <v>417</v>
      </c>
      <c r="J45">
        <f>UTDF_control!I45+9</f>
        <v>426</v>
      </c>
      <c r="K45">
        <f>MATCH(D45,Phases!B:B,0)</f>
        <v>988</v>
      </c>
      <c r="L45">
        <f t="shared" si="0"/>
        <v>1011</v>
      </c>
    </row>
    <row r="46" spans="4:12" x14ac:dyDescent="0.25">
      <c r="D46">
        <v>4300</v>
      </c>
      <c r="E46">
        <f>MATCH(D46,Links!B:B,0)</f>
        <v>5244</v>
      </c>
      <c r="F46">
        <f>UTDF_control!E46+19</f>
        <v>5263</v>
      </c>
      <c r="G46">
        <f>MATCH(D46,Lanes!B:B,0)</f>
        <v>3187</v>
      </c>
      <c r="H46">
        <f>UTDF_control!G46+56</f>
        <v>3243</v>
      </c>
      <c r="I46">
        <f>MATCH(D46,Timeplans!B:B,0)</f>
        <v>427</v>
      </c>
      <c r="J46">
        <f>UTDF_control!I46+9</f>
        <v>436</v>
      </c>
      <c r="K46">
        <f>MATCH(D46,Phases!B:B,0)</f>
        <v>1012</v>
      </c>
      <c r="L46">
        <f t="shared" si="0"/>
        <v>1035</v>
      </c>
    </row>
    <row r="47" spans="4:12" x14ac:dyDescent="0.25">
      <c r="D47">
        <v>4306</v>
      </c>
      <c r="E47">
        <f>MATCH(D47,Links!B:B,0)</f>
        <v>5264</v>
      </c>
      <c r="F47">
        <f>UTDF_control!E47+19</f>
        <v>5283</v>
      </c>
      <c r="G47">
        <f>MATCH(D47,Lanes!B:B,0)</f>
        <v>3242</v>
      </c>
      <c r="H47">
        <f>UTDF_control!G47+56</f>
        <v>3298</v>
      </c>
      <c r="I47">
        <f>MATCH(D47,Timeplans!B:B,0)</f>
        <v>437</v>
      </c>
      <c r="J47">
        <f>UTDF_control!I47+9</f>
        <v>446</v>
      </c>
      <c r="K47">
        <f>MATCH(D47,Phases!B:B,0)</f>
        <v>1036</v>
      </c>
      <c r="L47">
        <f t="shared" si="0"/>
        <v>1059</v>
      </c>
    </row>
    <row r="48" spans="4:12" x14ac:dyDescent="0.25">
      <c r="D48">
        <v>4312</v>
      </c>
      <c r="E48">
        <f>MATCH(D48,Links!B:B,0)</f>
        <v>5284</v>
      </c>
      <c r="F48">
        <f>UTDF_control!E48+19</f>
        <v>5303</v>
      </c>
      <c r="G48">
        <f>MATCH(D48,Lanes!B:B,0)</f>
        <v>3297</v>
      </c>
      <c r="H48">
        <f>UTDF_control!G48+56</f>
        <v>3353</v>
      </c>
      <c r="I48">
        <f>MATCH(D48,Timeplans!B:B,0)</f>
        <v>447</v>
      </c>
      <c r="J48">
        <f>UTDF_control!I48+9</f>
        <v>456</v>
      </c>
      <c r="K48">
        <f>MATCH(D48,Phases!B:B,0)</f>
        <v>1060</v>
      </c>
      <c r="L48">
        <f t="shared" si="0"/>
        <v>1083</v>
      </c>
    </row>
    <row r="49" spans="4:12" x14ac:dyDescent="0.25">
      <c r="D49">
        <v>4324</v>
      </c>
      <c r="E49">
        <f>MATCH(D49,Links!B:B,0)</f>
        <v>5304</v>
      </c>
      <c r="F49">
        <f>UTDF_control!E49+19</f>
        <v>5323</v>
      </c>
      <c r="G49">
        <f>MATCH(D49,Lanes!B:B,0)</f>
        <v>3352</v>
      </c>
      <c r="H49">
        <f>UTDF_control!G49+56</f>
        <v>3408</v>
      </c>
      <c r="I49">
        <f>MATCH(D49,Timeplans!B:B,0)</f>
        <v>457</v>
      </c>
      <c r="J49">
        <f>UTDF_control!I49+9</f>
        <v>466</v>
      </c>
      <c r="K49">
        <f>MATCH(D49,Phases!B:B,0)</f>
        <v>1084</v>
      </c>
      <c r="L49">
        <f t="shared" si="0"/>
        <v>1107</v>
      </c>
    </row>
    <row r="50" spans="4:12" x14ac:dyDescent="0.25">
      <c r="D50">
        <v>4325</v>
      </c>
      <c r="E50">
        <f>MATCH(D50,Links!B:B,0)</f>
        <v>5324</v>
      </c>
      <c r="F50">
        <f>UTDF_control!E50+19</f>
        <v>5343</v>
      </c>
      <c r="G50">
        <f>MATCH(D50,Lanes!B:B,0)</f>
        <v>3407</v>
      </c>
      <c r="H50">
        <f>UTDF_control!G50+56</f>
        <v>3463</v>
      </c>
      <c r="I50">
        <f>MATCH(D50,Timeplans!B:B,0)</f>
        <v>467</v>
      </c>
      <c r="J50">
        <f>UTDF_control!I50+9</f>
        <v>476</v>
      </c>
      <c r="K50">
        <f>MATCH(D50,Phases!B:B,0)</f>
        <v>1108</v>
      </c>
      <c r="L50">
        <f t="shared" si="0"/>
        <v>1131</v>
      </c>
    </row>
    <row r="51" spans="4:12" x14ac:dyDescent="0.25">
      <c r="D51">
        <v>4350</v>
      </c>
      <c r="E51">
        <f>MATCH(D51,Links!B:B,0)</f>
        <v>5344</v>
      </c>
      <c r="F51">
        <f>UTDF_control!E51+19</f>
        <v>5363</v>
      </c>
      <c r="G51">
        <f>MATCH(D51,Lanes!B:B,0)</f>
        <v>3462</v>
      </c>
      <c r="H51">
        <f>UTDF_control!G51+56</f>
        <v>3518</v>
      </c>
      <c r="I51">
        <f>MATCH(D51,Timeplans!B:B,0)</f>
        <v>477</v>
      </c>
      <c r="J51">
        <f>UTDF_control!I51+9</f>
        <v>486</v>
      </c>
      <c r="K51">
        <f>MATCH(D51,Phases!B:B,0)</f>
        <v>1132</v>
      </c>
      <c r="L51">
        <f t="shared" si="0"/>
        <v>1155</v>
      </c>
    </row>
    <row r="52" spans="4:12" x14ac:dyDescent="0.25">
      <c r="D52">
        <v>4362</v>
      </c>
      <c r="E52">
        <f>MATCH(D52,Links!B:B,0)</f>
        <v>5364</v>
      </c>
      <c r="F52">
        <f>UTDF_control!E52+19</f>
        <v>5383</v>
      </c>
      <c r="G52">
        <f>MATCH(D52,Lanes!B:B,0)</f>
        <v>3517</v>
      </c>
      <c r="H52">
        <f>UTDF_control!G52+56</f>
        <v>3573</v>
      </c>
      <c r="I52">
        <f>MATCH(D52,Timeplans!B:B,0)</f>
        <v>487</v>
      </c>
      <c r="J52">
        <f>UTDF_control!I52+9</f>
        <v>496</v>
      </c>
      <c r="K52">
        <f>MATCH(D52,Phases!B:B,0)</f>
        <v>1156</v>
      </c>
      <c r="L52">
        <f t="shared" si="0"/>
        <v>1179</v>
      </c>
    </row>
    <row r="53" spans="4:12" x14ac:dyDescent="0.25">
      <c r="D53">
        <v>4374</v>
      </c>
      <c r="E53">
        <f>MATCH(D53,Links!B:B,0)</f>
        <v>5384</v>
      </c>
      <c r="F53">
        <f>UTDF_control!E53+19</f>
        <v>5403</v>
      </c>
      <c r="G53">
        <f>MATCH(D53,Lanes!B:B,0)</f>
        <v>3562</v>
      </c>
      <c r="H53">
        <f>UTDF_control!G53+56</f>
        <v>3618</v>
      </c>
      <c r="I53">
        <f>MATCH(D53,Timeplans!B:B,0)</f>
        <v>497</v>
      </c>
      <c r="J53">
        <f>UTDF_control!I53+9</f>
        <v>506</v>
      </c>
      <c r="K53">
        <f>MATCH(D53,Phases!B:B,0)</f>
        <v>1180</v>
      </c>
      <c r="L53">
        <f t="shared" si="0"/>
        <v>1203</v>
      </c>
    </row>
    <row r="54" spans="4:12" x14ac:dyDescent="0.25">
      <c r="D54">
        <v>4399</v>
      </c>
      <c r="E54">
        <f>MATCH(D54,Links!B:B,0)</f>
        <v>5404</v>
      </c>
      <c r="F54">
        <f>UTDF_control!E54+19</f>
        <v>5423</v>
      </c>
      <c r="G54">
        <f>MATCH(D54,Lanes!B:B,0)</f>
        <v>3617</v>
      </c>
      <c r="H54">
        <f>UTDF_control!G54+56</f>
        <v>3673</v>
      </c>
      <c r="I54">
        <f>MATCH(D54,Timeplans!B:B,0)</f>
        <v>507</v>
      </c>
      <c r="J54">
        <f>UTDF_control!I54+9</f>
        <v>516</v>
      </c>
      <c r="K54">
        <f>MATCH(D54,Phases!B:B,0)</f>
        <v>1204</v>
      </c>
      <c r="L54">
        <f t="shared" si="0"/>
        <v>1227</v>
      </c>
    </row>
    <row r="55" spans="4:12" x14ac:dyDescent="0.25">
      <c r="D55">
        <v>4400</v>
      </c>
      <c r="E55">
        <f>MATCH(D55,Links!B:B,0)</f>
        <v>5424</v>
      </c>
      <c r="F55">
        <f>UTDF_control!E55+19</f>
        <v>5443</v>
      </c>
      <c r="G55">
        <f>MATCH(D55,Lanes!B:B,0)</f>
        <v>3672</v>
      </c>
      <c r="H55">
        <f>UTDF_control!G55+56</f>
        <v>3728</v>
      </c>
      <c r="I55">
        <f>MATCH(D55,Timeplans!B:B,0)</f>
        <v>517</v>
      </c>
      <c r="J55">
        <f>UTDF_control!I55+9</f>
        <v>526</v>
      </c>
      <c r="K55">
        <f>MATCH(D55,Phases!B:B,0)</f>
        <v>1228</v>
      </c>
      <c r="L55">
        <f t="shared" si="0"/>
        <v>1251</v>
      </c>
    </row>
    <row r="56" spans="4:12" x14ac:dyDescent="0.25">
      <c r="D56">
        <v>4412</v>
      </c>
      <c r="E56">
        <f>MATCH(D56,Links!B:B,0)</f>
        <v>5464</v>
      </c>
      <c r="F56">
        <f>UTDF_control!E56+19</f>
        <v>5483</v>
      </c>
      <c r="G56">
        <f>MATCH(D56,Lanes!B:B,0)</f>
        <v>3763</v>
      </c>
      <c r="H56">
        <f>UTDF_control!G56+56</f>
        <v>3819</v>
      </c>
      <c r="I56">
        <f>MATCH(D56,Timeplans!B:B,0)</f>
        <v>527</v>
      </c>
      <c r="J56">
        <f>UTDF_control!I56+9</f>
        <v>536</v>
      </c>
      <c r="K56">
        <f>MATCH(D56,Phases!B:B,0)</f>
        <v>1252</v>
      </c>
      <c r="L56">
        <f t="shared" si="0"/>
        <v>1275</v>
      </c>
    </row>
    <row r="57" spans="4:12" x14ac:dyDescent="0.25">
      <c r="D57">
        <v>4417</v>
      </c>
      <c r="E57">
        <f>MATCH(D57,Links!B:B,0)</f>
        <v>5484</v>
      </c>
      <c r="F57">
        <f>UTDF_control!E57+19</f>
        <v>5503</v>
      </c>
      <c r="G57">
        <f>MATCH(D57,Lanes!B:B,0)</f>
        <v>3818</v>
      </c>
      <c r="H57">
        <f>UTDF_control!G57+56</f>
        <v>3874</v>
      </c>
      <c r="I57">
        <f>MATCH(D57,Timeplans!B:B,0)</f>
        <v>537</v>
      </c>
      <c r="J57">
        <f>UTDF_control!I57+9</f>
        <v>546</v>
      </c>
      <c r="K57">
        <f>MATCH(D57,Phases!B:B,0)</f>
        <v>1276</v>
      </c>
      <c r="L57">
        <f t="shared" si="0"/>
        <v>1299</v>
      </c>
    </row>
    <row r="58" spans="4:12" x14ac:dyDescent="0.25">
      <c r="D58">
        <v>4423</v>
      </c>
      <c r="E58">
        <f>MATCH(D58,Links!B:B,0)</f>
        <v>5524</v>
      </c>
      <c r="F58">
        <f>UTDF_control!E58+19</f>
        <v>5543</v>
      </c>
      <c r="G58">
        <f>MATCH(D58,Lanes!B:B,0)</f>
        <v>3924</v>
      </c>
      <c r="H58">
        <f>UTDF_control!G58+56</f>
        <v>3980</v>
      </c>
      <c r="I58">
        <f>MATCH(D58,Timeplans!B:B,0)</f>
        <v>548</v>
      </c>
      <c r="J58">
        <f>UTDF_control!I58+9</f>
        <v>557</v>
      </c>
      <c r="K58">
        <f>MATCH(D58,Phases!B:B,0)</f>
        <v>1300</v>
      </c>
      <c r="L58">
        <f t="shared" si="0"/>
        <v>1323</v>
      </c>
    </row>
    <row r="59" spans="4:12" x14ac:dyDescent="0.25">
      <c r="D59">
        <v>4424</v>
      </c>
      <c r="E59">
        <f>MATCH(D59,Links!B:B,0)</f>
        <v>5544</v>
      </c>
      <c r="F59">
        <f>UTDF_control!E59+19</f>
        <v>5563</v>
      </c>
      <c r="G59">
        <f>MATCH(D59,Lanes!B:B,0)</f>
        <v>3975</v>
      </c>
      <c r="H59">
        <f>UTDF_control!G59+56</f>
        <v>4031</v>
      </c>
      <c r="I59">
        <f>MATCH(D59,Timeplans!B:B,0)</f>
        <v>558</v>
      </c>
      <c r="J59">
        <f>UTDF_control!I59+9</f>
        <v>567</v>
      </c>
      <c r="K59">
        <f>MATCH(D59,Phases!B:B,0)</f>
        <v>1324</v>
      </c>
      <c r="L59">
        <f t="shared" si="0"/>
        <v>1347</v>
      </c>
    </row>
    <row r="60" spans="4:12" x14ac:dyDescent="0.25">
      <c r="D60">
        <v>4450</v>
      </c>
      <c r="E60">
        <f>MATCH(D60,Links!B:B,0)</f>
        <v>5564</v>
      </c>
      <c r="F60">
        <f>UTDF_control!E60+19</f>
        <v>5583</v>
      </c>
      <c r="G60">
        <f>MATCH(D60,Lanes!B:B,0)</f>
        <v>4028</v>
      </c>
      <c r="H60">
        <f>UTDF_control!G60+56</f>
        <v>4084</v>
      </c>
      <c r="I60">
        <f>MATCH(D60,Timeplans!B:B,0)</f>
        <v>568</v>
      </c>
      <c r="J60">
        <f>UTDF_control!I60+9</f>
        <v>577</v>
      </c>
      <c r="K60">
        <f>MATCH(D60,Phases!B:B,0)</f>
        <v>1348</v>
      </c>
      <c r="L60">
        <f t="shared" si="0"/>
        <v>1371</v>
      </c>
    </row>
    <row r="61" spans="4:12" x14ac:dyDescent="0.25">
      <c r="D61">
        <v>4550</v>
      </c>
      <c r="E61">
        <f>MATCH(D61,Links!B:B,0)</f>
        <v>5584</v>
      </c>
      <c r="F61">
        <f>UTDF_control!E61+19</f>
        <v>5603</v>
      </c>
      <c r="G61">
        <f>MATCH(D61,Lanes!B:B,0)</f>
        <v>4079</v>
      </c>
      <c r="H61">
        <f>UTDF_control!G61+56</f>
        <v>4135</v>
      </c>
      <c r="I61">
        <f>MATCH(D61,Timeplans!B:B,0)</f>
        <v>578</v>
      </c>
      <c r="J61">
        <f>UTDF_control!I61+9</f>
        <v>587</v>
      </c>
      <c r="K61">
        <f>MATCH(D61,Phases!B:B,0)</f>
        <v>1372</v>
      </c>
      <c r="L61">
        <f t="shared" si="0"/>
        <v>1395</v>
      </c>
    </row>
    <row r="62" spans="4:12" x14ac:dyDescent="0.25">
      <c r="D62">
        <v>4900</v>
      </c>
      <c r="E62">
        <f>MATCH(D62,Links!B:B,0)</f>
        <v>5604</v>
      </c>
      <c r="F62">
        <f>UTDF_control!E62+19</f>
        <v>5623</v>
      </c>
      <c r="G62">
        <f>MATCH(D62,Lanes!B:B,0)</f>
        <v>4130</v>
      </c>
      <c r="H62">
        <f>UTDF_control!G62+56</f>
        <v>4186</v>
      </c>
      <c r="I62">
        <f>MATCH(D62,Timeplans!B:B,0)</f>
        <v>588</v>
      </c>
      <c r="J62">
        <f>UTDF_control!I62+9</f>
        <v>597</v>
      </c>
      <c r="K62">
        <f>MATCH(D62,Phases!B:B,0)</f>
        <v>1396</v>
      </c>
      <c r="L62">
        <f t="shared" si="0"/>
        <v>1419</v>
      </c>
    </row>
    <row r="63" spans="4:12" x14ac:dyDescent="0.25">
      <c r="D63">
        <v>4912</v>
      </c>
      <c r="E63">
        <f>MATCH(D63,Links!B:B,0)</f>
        <v>5624</v>
      </c>
      <c r="F63">
        <f>UTDF_control!E63+19</f>
        <v>5643</v>
      </c>
      <c r="G63">
        <f>MATCH(D63,Lanes!B:B,0)</f>
        <v>4181</v>
      </c>
      <c r="H63">
        <f>UTDF_control!G63+56</f>
        <v>4237</v>
      </c>
      <c r="I63">
        <f>MATCH(D63,Timeplans!B:B,0)</f>
        <v>598</v>
      </c>
      <c r="J63">
        <f>UTDF_control!I63+9</f>
        <v>607</v>
      </c>
      <c r="K63">
        <f>MATCH(D63,Phases!B:B,0)</f>
        <v>1420</v>
      </c>
      <c r="L63">
        <f t="shared" si="0"/>
        <v>1443</v>
      </c>
    </row>
    <row r="64" spans="4:12" x14ac:dyDescent="0.25">
      <c r="D64">
        <v>4915</v>
      </c>
      <c r="E64">
        <f>MATCH(D64,Links!B:B,0)</f>
        <v>5644</v>
      </c>
      <c r="F64">
        <f>UTDF_control!E64+19</f>
        <v>5663</v>
      </c>
      <c r="G64">
        <f>MATCH(D64,Lanes!B:B,0)</f>
        <v>4232</v>
      </c>
      <c r="H64">
        <f>UTDF_control!G64+56</f>
        <v>4288</v>
      </c>
      <c r="I64">
        <f>MATCH(D64,Timeplans!B:B,0)</f>
        <v>608</v>
      </c>
      <c r="J64">
        <f>UTDF_control!I64+9</f>
        <v>617</v>
      </c>
      <c r="K64">
        <f>MATCH(D64,Phases!B:B,0)</f>
        <v>1444</v>
      </c>
      <c r="L64">
        <f t="shared" si="0"/>
        <v>1467</v>
      </c>
    </row>
    <row r="65" spans="4:12" x14ac:dyDescent="0.25">
      <c r="D65">
        <v>4920</v>
      </c>
      <c r="E65">
        <f>MATCH(D65,Links!B:B,0)</f>
        <v>5684</v>
      </c>
      <c r="F65">
        <f>UTDF_control!E65+19</f>
        <v>5703</v>
      </c>
      <c r="G65">
        <f>MATCH(D65,Lanes!B:B,0)</f>
        <v>4322</v>
      </c>
      <c r="H65">
        <f>UTDF_control!G65+56</f>
        <v>4378</v>
      </c>
      <c r="I65">
        <f>MATCH(D65,Timeplans!B:B,0)</f>
        <v>618</v>
      </c>
      <c r="J65">
        <f>UTDF_control!I65+9</f>
        <v>627</v>
      </c>
      <c r="K65">
        <f>MATCH(D65,Phases!B:B,0)</f>
        <v>1468</v>
      </c>
      <c r="L65">
        <f t="shared" si="0"/>
        <v>1491</v>
      </c>
    </row>
    <row r="66" spans="4:12" x14ac:dyDescent="0.25">
      <c r="D66">
        <v>4924</v>
      </c>
      <c r="E66">
        <f>MATCH(D66,Links!B:B,0)</f>
        <v>5724</v>
      </c>
      <c r="F66">
        <f>UTDF_control!E66+19</f>
        <v>5743</v>
      </c>
      <c r="G66">
        <f>MATCH(D66,Lanes!B:B,0)</f>
        <v>4410</v>
      </c>
      <c r="H66">
        <f>UTDF_control!G66+56</f>
        <v>4466</v>
      </c>
      <c r="I66">
        <f>MATCH(D66,Timeplans!B:B,0)</f>
        <v>628</v>
      </c>
      <c r="J66">
        <f>UTDF_control!I66+9</f>
        <v>637</v>
      </c>
      <c r="K66">
        <f>MATCH(D66,Phases!B:B,0)</f>
        <v>1492</v>
      </c>
      <c r="L66">
        <f t="shared" si="0"/>
        <v>1515</v>
      </c>
    </row>
    <row r="67" spans="4:12" x14ac:dyDescent="0.25">
      <c r="D67">
        <v>4936</v>
      </c>
      <c r="E67">
        <f>MATCH(D67,Links!B:B,0)</f>
        <v>5744</v>
      </c>
      <c r="F67">
        <f>UTDF_control!E67+19</f>
        <v>5763</v>
      </c>
      <c r="G67">
        <f>MATCH(D67,Lanes!B:B,0)</f>
        <v>4461</v>
      </c>
      <c r="H67">
        <f>UTDF_control!G67+56</f>
        <v>4517</v>
      </c>
      <c r="I67">
        <f>MATCH(D67,Timeplans!B:B,0)</f>
        <v>638</v>
      </c>
      <c r="J67">
        <f>UTDF_control!I67+9</f>
        <v>647</v>
      </c>
      <c r="K67">
        <f>MATCH(D67,Phases!B:B,0)</f>
        <v>1516</v>
      </c>
      <c r="L67">
        <f t="shared" si="0"/>
        <v>1539</v>
      </c>
    </row>
    <row r="68" spans="4:12" x14ac:dyDescent="0.25">
      <c r="D68">
        <v>5000</v>
      </c>
      <c r="E68">
        <f>MATCH(D68,Links!B:B,0)</f>
        <v>5764</v>
      </c>
      <c r="F68">
        <f>UTDF_control!E68+19</f>
        <v>5783</v>
      </c>
      <c r="G68">
        <f>MATCH(D68,Lanes!B:B,0)</f>
        <v>4516</v>
      </c>
      <c r="H68">
        <f>UTDF_control!G68+56</f>
        <v>4572</v>
      </c>
      <c r="I68">
        <f>MATCH(D68,Timeplans!B:B,0)</f>
        <v>648</v>
      </c>
      <c r="J68">
        <f>UTDF_control!I68+9</f>
        <v>657</v>
      </c>
      <c r="K68">
        <f>MATCH(D68,Phases!B:B,0)</f>
        <v>1540</v>
      </c>
      <c r="L68">
        <f t="shared" si="0"/>
        <v>1563</v>
      </c>
    </row>
    <row r="69" spans="4:12" x14ac:dyDescent="0.25">
      <c r="D69">
        <v>5012</v>
      </c>
      <c r="E69">
        <f>MATCH(D69,Links!B:B,0)</f>
        <v>5784</v>
      </c>
      <c r="F69">
        <f>UTDF_control!E69+19</f>
        <v>5803</v>
      </c>
      <c r="G69">
        <f>MATCH(D69,Lanes!B:B,0)</f>
        <v>4567</v>
      </c>
      <c r="H69">
        <f>UTDF_control!G69+56</f>
        <v>4623</v>
      </c>
      <c r="I69">
        <f>MATCH(D69,Timeplans!B:B,0)</f>
        <v>658</v>
      </c>
      <c r="J69">
        <f>UTDF_control!I69+9</f>
        <v>667</v>
      </c>
      <c r="K69">
        <f>MATCH(D69,Phases!B:B,0)</f>
        <v>1564</v>
      </c>
      <c r="L69">
        <f t="shared" ref="L69:L87" si="1">K69+23</f>
        <v>1587</v>
      </c>
    </row>
    <row r="70" spans="4:12" x14ac:dyDescent="0.25">
      <c r="D70">
        <v>5020</v>
      </c>
      <c r="E70">
        <f>MATCH(D70,Links!B:B,0)</f>
        <v>5804</v>
      </c>
      <c r="F70">
        <f>UTDF_control!E70+19</f>
        <v>5823</v>
      </c>
      <c r="G70">
        <f>MATCH(D70,Lanes!B:B,0)</f>
        <v>4618</v>
      </c>
      <c r="H70">
        <f>UTDF_control!G70+56</f>
        <v>4674</v>
      </c>
      <c r="I70">
        <f>MATCH(D70,Timeplans!B:B,0)</f>
        <v>668</v>
      </c>
      <c r="J70">
        <f>UTDF_control!I70+9</f>
        <v>677</v>
      </c>
      <c r="K70">
        <f>MATCH(D70,Phases!B:B,0)</f>
        <v>1588</v>
      </c>
      <c r="L70">
        <f t="shared" si="1"/>
        <v>1611</v>
      </c>
    </row>
    <row r="71" spans="4:12" x14ac:dyDescent="0.25">
      <c r="D71">
        <v>5024</v>
      </c>
      <c r="E71">
        <f>MATCH(D71,Links!B:B,0)</f>
        <v>5844</v>
      </c>
      <c r="F71">
        <f>UTDF_control!E71+19</f>
        <v>5863</v>
      </c>
      <c r="G71">
        <f>MATCH(D71,Lanes!B:B,0)</f>
        <v>4723</v>
      </c>
      <c r="H71">
        <f>UTDF_control!G71+56</f>
        <v>4779</v>
      </c>
      <c r="I71">
        <f>MATCH(D71,Timeplans!B:B,0)</f>
        <v>679</v>
      </c>
      <c r="J71">
        <f>UTDF_control!I71+9</f>
        <v>688</v>
      </c>
      <c r="K71">
        <f>MATCH(D71,Phases!B:B,0)</f>
        <v>1612</v>
      </c>
      <c r="L71">
        <f t="shared" si="1"/>
        <v>1635</v>
      </c>
    </row>
    <row r="72" spans="4:12" x14ac:dyDescent="0.25">
      <c r="D72">
        <v>5025</v>
      </c>
      <c r="E72">
        <f>MATCH(D72,Links!B:B,0)</f>
        <v>5864</v>
      </c>
      <c r="F72">
        <f>UTDF_control!E72+19</f>
        <v>5883</v>
      </c>
      <c r="G72">
        <f>MATCH(D72,Lanes!B:B,0)</f>
        <v>4774</v>
      </c>
      <c r="H72">
        <f>UTDF_control!G72+56</f>
        <v>4830</v>
      </c>
      <c r="I72">
        <f>MATCH(D72,Timeplans!B:B,0)</f>
        <v>689</v>
      </c>
      <c r="J72">
        <f>UTDF_control!I72+9</f>
        <v>698</v>
      </c>
      <c r="K72">
        <f>MATCH(D72,Phases!B:B,0)</f>
        <v>1636</v>
      </c>
      <c r="L72">
        <f t="shared" si="1"/>
        <v>1659</v>
      </c>
    </row>
    <row r="73" spans="4:12" x14ac:dyDescent="0.25">
      <c r="D73">
        <v>5050</v>
      </c>
      <c r="E73">
        <f>MATCH(D73,Links!B:B,0)</f>
        <v>5884</v>
      </c>
      <c r="F73">
        <f>UTDF_control!E73+19</f>
        <v>5903</v>
      </c>
      <c r="G73">
        <f>MATCH(D73,Lanes!B:B,0)</f>
        <v>4829</v>
      </c>
      <c r="H73">
        <f>UTDF_control!G73+56</f>
        <v>4885</v>
      </c>
      <c r="I73">
        <f>MATCH(D73,Timeplans!B:B,0)</f>
        <v>699</v>
      </c>
      <c r="J73">
        <f>UTDF_control!I73+9</f>
        <v>708</v>
      </c>
      <c r="K73">
        <f>MATCH(D73,Phases!B:B,0)</f>
        <v>1660</v>
      </c>
      <c r="L73">
        <f t="shared" si="1"/>
        <v>1683</v>
      </c>
    </row>
    <row r="74" spans="4:12" x14ac:dyDescent="0.25">
      <c r="D74">
        <v>5060</v>
      </c>
      <c r="E74">
        <f>MATCH(D74,Links!B:B,0)</f>
        <v>5924</v>
      </c>
      <c r="F74">
        <f>UTDF_control!E74+19</f>
        <v>5943</v>
      </c>
      <c r="G74">
        <f>MATCH(D74,Lanes!B:B,0)</f>
        <v>4916</v>
      </c>
      <c r="H74">
        <f>UTDF_control!G74+56</f>
        <v>4972</v>
      </c>
      <c r="I74">
        <f>MATCH(D74,Timeplans!B:B,0)</f>
        <v>709</v>
      </c>
      <c r="J74">
        <f>UTDF_control!I74+9</f>
        <v>718</v>
      </c>
      <c r="K74">
        <f>MATCH(D74,Phases!B:B,0)</f>
        <v>1684</v>
      </c>
      <c r="L74">
        <f t="shared" si="1"/>
        <v>1707</v>
      </c>
    </row>
    <row r="75" spans="4:12" x14ac:dyDescent="0.25">
      <c r="D75">
        <v>5063</v>
      </c>
      <c r="E75">
        <f>MATCH(D75,Links!B:B,0)</f>
        <v>5944</v>
      </c>
      <c r="F75">
        <f>UTDF_control!E75+19</f>
        <v>5963</v>
      </c>
      <c r="G75">
        <f>MATCH(D75,Lanes!B:B,0)</f>
        <v>4967</v>
      </c>
      <c r="H75">
        <f>UTDF_control!G75+56</f>
        <v>5023</v>
      </c>
      <c r="I75">
        <f>MATCH(D75,Timeplans!B:B,0)</f>
        <v>719</v>
      </c>
      <c r="J75">
        <f>UTDF_control!I75+9</f>
        <v>728</v>
      </c>
      <c r="K75">
        <f>MATCH(D75,Phases!B:B,0)</f>
        <v>1708</v>
      </c>
      <c r="L75">
        <f t="shared" si="1"/>
        <v>1731</v>
      </c>
    </row>
    <row r="76" spans="4:12" x14ac:dyDescent="0.25">
      <c r="D76">
        <v>5068</v>
      </c>
      <c r="E76">
        <f>MATCH(D76,Links!B:B,0)</f>
        <v>5964</v>
      </c>
      <c r="F76">
        <f>UTDF_control!E76+19</f>
        <v>5983</v>
      </c>
      <c r="G76">
        <f>MATCH(D76,Lanes!B:B,0)</f>
        <v>5022</v>
      </c>
      <c r="H76">
        <f>UTDF_control!G76+56</f>
        <v>5078</v>
      </c>
      <c r="I76">
        <f>MATCH(D76,Timeplans!B:B,0)</f>
        <v>729</v>
      </c>
      <c r="J76">
        <f>UTDF_control!I76+9</f>
        <v>738</v>
      </c>
      <c r="K76">
        <f>MATCH(D76,Phases!B:B,0)</f>
        <v>1732</v>
      </c>
      <c r="L76">
        <f t="shared" si="1"/>
        <v>1755</v>
      </c>
    </row>
    <row r="77" spans="4:12" x14ac:dyDescent="0.25">
      <c r="D77">
        <v>5070</v>
      </c>
      <c r="E77">
        <f>MATCH(D77,Links!B:B,0)</f>
        <v>5984</v>
      </c>
      <c r="F77">
        <f>UTDF_control!E77+19</f>
        <v>6003</v>
      </c>
      <c r="G77">
        <f>MATCH(D77,Lanes!B:B,0)</f>
        <v>5067</v>
      </c>
      <c r="H77">
        <f>UTDF_control!G77+56</f>
        <v>5123</v>
      </c>
      <c r="I77">
        <f>MATCH(D77,Timeplans!B:B,0)</f>
        <v>739</v>
      </c>
      <c r="J77">
        <f>UTDF_control!I77+9</f>
        <v>748</v>
      </c>
      <c r="K77">
        <f>MATCH(D77,Phases!B:B,0)</f>
        <v>1756</v>
      </c>
      <c r="L77">
        <f t="shared" si="1"/>
        <v>1779</v>
      </c>
    </row>
    <row r="78" spans="4:12" x14ac:dyDescent="0.25">
      <c r="D78">
        <v>5073</v>
      </c>
      <c r="E78">
        <f>MATCH(D78,Links!B:B,0)</f>
        <v>6004</v>
      </c>
      <c r="F78">
        <f>UTDF_control!E78+19</f>
        <v>6023</v>
      </c>
      <c r="G78">
        <f>MATCH(D78,Lanes!B:B,0)</f>
        <v>5123</v>
      </c>
      <c r="H78">
        <f>UTDF_control!G78+56</f>
        <v>5179</v>
      </c>
      <c r="I78">
        <f>MATCH(D78,Timeplans!B:B,0)</f>
        <v>749</v>
      </c>
      <c r="J78">
        <f>UTDF_control!I78+9</f>
        <v>758</v>
      </c>
      <c r="K78">
        <f>MATCH(D78,Phases!B:B,0)</f>
        <v>1780</v>
      </c>
      <c r="L78">
        <f t="shared" si="1"/>
        <v>1803</v>
      </c>
    </row>
    <row r="79" spans="4:12" x14ac:dyDescent="0.25">
      <c r="D79">
        <v>5074</v>
      </c>
      <c r="E79">
        <f>MATCH(D79,Links!B:B,0)</f>
        <v>6024</v>
      </c>
      <c r="F79">
        <f>UTDF_control!E79+19</f>
        <v>6043</v>
      </c>
      <c r="G79">
        <f>MATCH(D79,Lanes!B:B,0)</f>
        <v>5169</v>
      </c>
      <c r="H79">
        <f>UTDF_control!G79+56</f>
        <v>5225</v>
      </c>
      <c r="I79">
        <f>MATCH(D79,Timeplans!B:B,0)</f>
        <v>759</v>
      </c>
      <c r="J79">
        <f>UTDF_control!I79+9</f>
        <v>768</v>
      </c>
      <c r="K79">
        <f>MATCH(D79,Phases!B:B,0)</f>
        <v>1804</v>
      </c>
      <c r="L79">
        <f t="shared" si="1"/>
        <v>1827</v>
      </c>
    </row>
    <row r="80" spans="4:12" x14ac:dyDescent="0.25">
      <c r="D80">
        <v>5081</v>
      </c>
      <c r="E80">
        <f>MATCH(D80,Links!B:B,0)</f>
        <v>6044</v>
      </c>
      <c r="F80">
        <f>UTDF_control!E80+19</f>
        <v>6063</v>
      </c>
      <c r="G80">
        <f>MATCH(D80,Lanes!B:B,0)</f>
        <v>5225</v>
      </c>
      <c r="H80">
        <f>UTDF_control!G80+56</f>
        <v>5281</v>
      </c>
      <c r="I80">
        <f>MATCH(D80,Timeplans!B:B,0)</f>
        <v>769</v>
      </c>
      <c r="J80">
        <f>UTDF_control!I80+9</f>
        <v>778</v>
      </c>
      <c r="K80">
        <f>MATCH(D80,Phases!B:B,0)</f>
        <v>1828</v>
      </c>
      <c r="L80">
        <f t="shared" si="1"/>
        <v>1851</v>
      </c>
    </row>
    <row r="81" spans="4:12" x14ac:dyDescent="0.25">
      <c r="D81">
        <v>5087</v>
      </c>
      <c r="E81">
        <f>MATCH(D81,Links!B:B,0)</f>
        <v>6064</v>
      </c>
      <c r="F81">
        <f>UTDF_control!E81+19</f>
        <v>6083</v>
      </c>
      <c r="G81">
        <f>MATCH(D81,Lanes!B:B,0)</f>
        <v>5280</v>
      </c>
      <c r="H81">
        <f>UTDF_control!G81+56</f>
        <v>5336</v>
      </c>
      <c r="I81">
        <f>MATCH(D81,Timeplans!B:B,0)</f>
        <v>779</v>
      </c>
      <c r="J81">
        <f>UTDF_control!I81+9</f>
        <v>788</v>
      </c>
      <c r="K81">
        <f>MATCH(D81,Phases!B:B,0)</f>
        <v>1852</v>
      </c>
      <c r="L81">
        <f t="shared" si="1"/>
        <v>1875</v>
      </c>
    </row>
    <row r="82" spans="4:12" x14ac:dyDescent="0.25">
      <c r="D82">
        <v>5100</v>
      </c>
      <c r="E82">
        <f>MATCH(D82,Links!B:B,0)</f>
        <v>6084</v>
      </c>
      <c r="F82">
        <f>UTDF_control!E82+19</f>
        <v>6103</v>
      </c>
      <c r="G82">
        <f>MATCH(D82,Lanes!B:B,0)</f>
        <v>5326</v>
      </c>
      <c r="H82">
        <f>UTDF_control!G82+56</f>
        <v>5382</v>
      </c>
      <c r="I82">
        <f>MATCH(D82,Timeplans!B:B,0)</f>
        <v>789</v>
      </c>
      <c r="J82">
        <f>UTDF_control!I82+9</f>
        <v>798</v>
      </c>
      <c r="K82">
        <f>MATCH(D82,Phases!B:B,0)</f>
        <v>1876</v>
      </c>
      <c r="L82">
        <f t="shared" si="1"/>
        <v>1899</v>
      </c>
    </row>
    <row r="83" spans="4:12" x14ac:dyDescent="0.25">
      <c r="D83">
        <v>5106</v>
      </c>
      <c r="E83">
        <f>MATCH(D83,Links!B:B,0)</f>
        <v>6104</v>
      </c>
      <c r="F83">
        <f>UTDF_control!E83+19</f>
        <v>6123</v>
      </c>
      <c r="G83">
        <f>MATCH(D83,Lanes!B:B,0)</f>
        <v>5381</v>
      </c>
      <c r="H83">
        <f>UTDF_control!G83+56</f>
        <v>5437</v>
      </c>
      <c r="I83">
        <f>MATCH(D83,Timeplans!B:B,0)</f>
        <v>799</v>
      </c>
      <c r="J83">
        <f>UTDF_control!I83+9</f>
        <v>808</v>
      </c>
      <c r="K83">
        <f>MATCH(D83,Phases!B:B,0)</f>
        <v>1900</v>
      </c>
      <c r="L83">
        <f t="shared" si="1"/>
        <v>1923</v>
      </c>
    </row>
    <row r="84" spans="4:12" x14ac:dyDescent="0.25">
      <c r="D84">
        <v>5112</v>
      </c>
      <c r="E84">
        <f>MATCH(D84,Links!B:B,0)</f>
        <v>6124</v>
      </c>
      <c r="F84">
        <f>UTDF_control!E84+19</f>
        <v>6143</v>
      </c>
      <c r="G84">
        <f>MATCH(D84,Lanes!B:B,0)</f>
        <v>5436</v>
      </c>
      <c r="H84">
        <f>UTDF_control!G84+56</f>
        <v>5492</v>
      </c>
      <c r="I84">
        <f>MATCH(D84,Timeplans!B:B,0)</f>
        <v>809</v>
      </c>
      <c r="J84">
        <f>UTDF_control!I84+9</f>
        <v>818</v>
      </c>
      <c r="K84">
        <f>MATCH(D84,Phases!B:B,0)</f>
        <v>1924</v>
      </c>
      <c r="L84">
        <f t="shared" si="1"/>
        <v>1947</v>
      </c>
    </row>
    <row r="85" spans="4:12" x14ac:dyDescent="0.25">
      <c r="D85">
        <v>5120</v>
      </c>
      <c r="E85">
        <f>MATCH(D85,Links!B:B,0)</f>
        <v>6164</v>
      </c>
      <c r="F85">
        <f>UTDF_control!E85+19</f>
        <v>6183</v>
      </c>
      <c r="G85">
        <f>MATCH(D85,Lanes!B:B,0)</f>
        <v>5526</v>
      </c>
      <c r="H85">
        <f>UTDF_control!G85+56</f>
        <v>5582</v>
      </c>
      <c r="I85">
        <f>MATCH(D85,Timeplans!B:B,0)</f>
        <v>819</v>
      </c>
      <c r="J85">
        <f>UTDF_control!I85+9</f>
        <v>828</v>
      </c>
      <c r="K85">
        <f>MATCH(D85,Phases!B:B,0)</f>
        <v>1948</v>
      </c>
      <c r="L85">
        <f t="shared" si="1"/>
        <v>1971</v>
      </c>
    </row>
    <row r="86" spans="4:12" x14ac:dyDescent="0.25">
      <c r="D86">
        <v>5139</v>
      </c>
      <c r="E86">
        <f>MATCH(D86,Links!B:B,0)</f>
        <v>6204</v>
      </c>
      <c r="F86">
        <f>UTDF_control!E86+19</f>
        <v>6223</v>
      </c>
      <c r="G86">
        <f>MATCH(D86,Lanes!B:B,0)</f>
        <v>5614</v>
      </c>
      <c r="H86">
        <f>UTDF_control!G86+56</f>
        <v>5670</v>
      </c>
      <c r="I86">
        <f>MATCH(D86,Timeplans!B:B,0)</f>
        <v>829</v>
      </c>
      <c r="J86">
        <f>UTDF_control!I86+9</f>
        <v>838</v>
      </c>
      <c r="K86">
        <f>MATCH(D86,Phases!B:B,0)</f>
        <v>1972</v>
      </c>
      <c r="L86">
        <f t="shared" si="1"/>
        <v>1995</v>
      </c>
    </row>
    <row r="87" spans="4:12" x14ac:dyDescent="0.25">
      <c r="D87">
        <v>5300</v>
      </c>
      <c r="E87">
        <f>MATCH(D87,Links!B:B,0)</f>
        <v>6224</v>
      </c>
      <c r="F87">
        <f>UTDF_control!E87+19</f>
        <v>6243</v>
      </c>
      <c r="G87">
        <f>MATCH(D87,Lanes!B:B,0)</f>
        <v>5665</v>
      </c>
      <c r="H87">
        <f>UTDF_control!G87+56</f>
        <v>5721</v>
      </c>
      <c r="I87">
        <f>MATCH(D87,Timeplans!B:B,0)</f>
        <v>839</v>
      </c>
      <c r="J87">
        <f>UTDF_control!I87+9</f>
        <v>848</v>
      </c>
      <c r="K87">
        <f>MATCH(D87,Phases!B:B,0)</f>
        <v>1996</v>
      </c>
      <c r="L87">
        <f t="shared" si="1"/>
        <v>2019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dimension ref="A1:J6243"/>
  <sheetViews>
    <sheetView topLeftCell="A4344" workbookViewId="0">
      <selection activeCell="A4344" sqref="A4344:J4363"/>
    </sheetView>
  </sheetViews>
  <sheetFormatPr defaultRowHeight="15" x14ac:dyDescent="0.25"/>
  <sheetData>
    <row r="1" spans="1:10" x14ac:dyDescent="0.25">
      <c r="A1" t="s">
        <v>562</v>
      </c>
    </row>
    <row r="2" spans="1:10" x14ac:dyDescent="0.25">
      <c r="A2" t="s">
        <v>671</v>
      </c>
    </row>
    <row r="3" spans="1:10" x14ac:dyDescent="0.25">
      <c r="A3" t="s">
        <v>0</v>
      </c>
      <c r="B3" t="s">
        <v>1</v>
      </c>
      <c r="C3" t="s">
        <v>399</v>
      </c>
      <c r="D3" t="s">
        <v>400</v>
      </c>
      <c r="E3" t="s">
        <v>397</v>
      </c>
      <c r="F3" t="s">
        <v>398</v>
      </c>
      <c r="G3" t="s">
        <v>672</v>
      </c>
      <c r="H3" t="s">
        <v>673</v>
      </c>
      <c r="I3" t="s">
        <v>674</v>
      </c>
      <c r="J3" t="s">
        <v>675</v>
      </c>
    </row>
    <row r="4" spans="1:10" x14ac:dyDescent="0.25">
      <c r="A4" t="s">
        <v>676</v>
      </c>
      <c r="B4">
        <v>1</v>
      </c>
      <c r="D4">
        <v>356</v>
      </c>
      <c r="E4">
        <v>812</v>
      </c>
      <c r="F4">
        <v>212</v>
      </c>
      <c r="H4">
        <v>364</v>
      </c>
      <c r="I4">
        <v>369</v>
      </c>
    </row>
    <row r="5" spans="1:10" x14ac:dyDescent="0.25">
      <c r="A5" t="s">
        <v>36</v>
      </c>
      <c r="B5">
        <v>1</v>
      </c>
      <c r="D5">
        <v>1</v>
      </c>
      <c r="E5">
        <v>4</v>
      </c>
      <c r="F5">
        <v>4</v>
      </c>
      <c r="H5">
        <v>4</v>
      </c>
      <c r="I5">
        <v>4</v>
      </c>
    </row>
    <row r="6" spans="1:10" x14ac:dyDescent="0.25">
      <c r="A6" t="s">
        <v>503</v>
      </c>
      <c r="B6">
        <v>1</v>
      </c>
      <c r="E6" t="s">
        <v>753</v>
      </c>
      <c r="F6" t="s">
        <v>753</v>
      </c>
    </row>
    <row r="7" spans="1:10" x14ac:dyDescent="0.25">
      <c r="A7" t="s">
        <v>677</v>
      </c>
      <c r="B7">
        <v>1</v>
      </c>
      <c r="D7">
        <v>178</v>
      </c>
      <c r="E7">
        <v>2880</v>
      </c>
      <c r="F7">
        <v>2426</v>
      </c>
      <c r="H7">
        <v>339</v>
      </c>
      <c r="I7">
        <v>223</v>
      </c>
    </row>
    <row r="8" spans="1:10" x14ac:dyDescent="0.25">
      <c r="A8" t="s">
        <v>42</v>
      </c>
      <c r="B8">
        <v>1</v>
      </c>
      <c r="D8">
        <v>30</v>
      </c>
      <c r="E8">
        <v>40</v>
      </c>
      <c r="F8">
        <v>40</v>
      </c>
      <c r="H8">
        <v>30</v>
      </c>
      <c r="I8">
        <v>30</v>
      </c>
    </row>
    <row r="9" spans="1:10" x14ac:dyDescent="0.25">
      <c r="A9" t="s">
        <v>678</v>
      </c>
      <c r="B9">
        <v>1</v>
      </c>
      <c r="D9">
        <v>4</v>
      </c>
      <c r="E9">
        <v>49.1</v>
      </c>
      <c r="F9">
        <v>41.4</v>
      </c>
      <c r="H9">
        <v>7.7</v>
      </c>
      <c r="I9">
        <v>5.0999999999999996</v>
      </c>
    </row>
    <row r="10" spans="1:10" x14ac:dyDescent="0.25">
      <c r="A10" t="s">
        <v>41</v>
      </c>
      <c r="B10">
        <v>1</v>
      </c>
      <c r="D10">
        <v>0</v>
      </c>
      <c r="E10">
        <v>0</v>
      </c>
      <c r="F10">
        <v>0</v>
      </c>
      <c r="H10">
        <v>0</v>
      </c>
      <c r="I10">
        <v>0</v>
      </c>
    </row>
    <row r="11" spans="1:10" x14ac:dyDescent="0.25">
      <c r="A11" t="s">
        <v>679</v>
      </c>
      <c r="B11">
        <v>1</v>
      </c>
      <c r="D11">
        <v>0</v>
      </c>
      <c r="E11">
        <v>12</v>
      </c>
      <c r="F11">
        <v>12</v>
      </c>
      <c r="H11">
        <v>12</v>
      </c>
      <c r="I11">
        <v>12</v>
      </c>
    </row>
    <row r="12" spans="1:10" x14ac:dyDescent="0.25">
      <c r="A12" t="s">
        <v>563</v>
      </c>
      <c r="B12">
        <v>1</v>
      </c>
      <c r="D12">
        <v>0</v>
      </c>
      <c r="E12">
        <v>0</v>
      </c>
      <c r="F12">
        <v>0</v>
      </c>
      <c r="H12">
        <v>0</v>
      </c>
      <c r="I12">
        <v>0</v>
      </c>
    </row>
    <row r="13" spans="1:10" x14ac:dyDescent="0.25">
      <c r="A13" t="s">
        <v>680</v>
      </c>
      <c r="B13">
        <v>1</v>
      </c>
      <c r="D13">
        <v>0</v>
      </c>
      <c r="E13">
        <v>1</v>
      </c>
      <c r="F13">
        <v>1</v>
      </c>
      <c r="H13">
        <v>0</v>
      </c>
      <c r="I13">
        <v>0</v>
      </c>
    </row>
    <row r="14" spans="1:10" x14ac:dyDescent="0.25">
      <c r="A14" t="s">
        <v>681</v>
      </c>
      <c r="B14">
        <v>1</v>
      </c>
      <c r="D14">
        <v>16</v>
      </c>
      <c r="E14">
        <v>16</v>
      </c>
      <c r="F14">
        <v>16</v>
      </c>
      <c r="H14">
        <v>16</v>
      </c>
      <c r="I14">
        <v>16</v>
      </c>
    </row>
    <row r="15" spans="1:10" x14ac:dyDescent="0.25">
      <c r="A15" t="s">
        <v>682</v>
      </c>
      <c r="B15">
        <v>1</v>
      </c>
      <c r="D15">
        <v>308</v>
      </c>
      <c r="E15">
        <v>308</v>
      </c>
      <c r="F15">
        <v>308</v>
      </c>
      <c r="H15">
        <v>308</v>
      </c>
      <c r="I15">
        <v>308</v>
      </c>
    </row>
    <row r="16" spans="1:10" x14ac:dyDescent="0.25">
      <c r="A16" t="s">
        <v>683</v>
      </c>
      <c r="B16">
        <v>1</v>
      </c>
      <c r="D16">
        <v>1320</v>
      </c>
      <c r="E16">
        <v>1761</v>
      </c>
      <c r="F16">
        <v>1761</v>
      </c>
      <c r="H16">
        <v>1320</v>
      </c>
      <c r="I16">
        <v>1320</v>
      </c>
    </row>
    <row r="17" spans="1:9" x14ac:dyDescent="0.25">
      <c r="A17" t="s">
        <v>684</v>
      </c>
      <c r="B17">
        <v>1</v>
      </c>
      <c r="D17">
        <v>880</v>
      </c>
      <c r="E17">
        <v>1174</v>
      </c>
      <c r="F17">
        <v>1174</v>
      </c>
      <c r="H17">
        <v>880</v>
      </c>
      <c r="I17">
        <v>880</v>
      </c>
    </row>
    <row r="18" spans="1:9" x14ac:dyDescent="0.25">
      <c r="A18" t="s">
        <v>685</v>
      </c>
      <c r="B18">
        <v>1</v>
      </c>
      <c r="D18">
        <v>1760</v>
      </c>
      <c r="E18">
        <v>2348</v>
      </c>
      <c r="F18">
        <v>2348</v>
      </c>
      <c r="H18">
        <v>1760</v>
      </c>
      <c r="I18">
        <v>1760</v>
      </c>
    </row>
    <row r="19" spans="1:9" x14ac:dyDescent="0.25">
      <c r="A19" t="s">
        <v>686</v>
      </c>
      <c r="B19">
        <v>1</v>
      </c>
    </row>
    <row r="20" spans="1:9" x14ac:dyDescent="0.25">
      <c r="A20" t="s">
        <v>687</v>
      </c>
      <c r="B20">
        <v>1</v>
      </c>
    </row>
    <row r="21" spans="1:9" x14ac:dyDescent="0.25">
      <c r="A21" t="s">
        <v>688</v>
      </c>
      <c r="B21">
        <v>1</v>
      </c>
    </row>
    <row r="22" spans="1:9" x14ac:dyDescent="0.25">
      <c r="A22" t="s">
        <v>689</v>
      </c>
      <c r="B22">
        <v>1</v>
      </c>
      <c r="D22" t="b">
        <v>0</v>
      </c>
      <c r="E22" t="b">
        <v>0</v>
      </c>
      <c r="F22" t="b">
        <v>0</v>
      </c>
      <c r="H22" t="b">
        <v>0</v>
      </c>
      <c r="I22" t="b">
        <v>0</v>
      </c>
    </row>
    <row r="23" spans="1:9" x14ac:dyDescent="0.25">
      <c r="A23" t="s">
        <v>690</v>
      </c>
      <c r="B23">
        <v>1</v>
      </c>
      <c r="D23" t="b">
        <v>0</v>
      </c>
      <c r="E23" t="b">
        <v>0</v>
      </c>
      <c r="F23" t="b">
        <v>0</v>
      </c>
      <c r="H23" t="b">
        <v>0</v>
      </c>
      <c r="I23" t="b">
        <v>0</v>
      </c>
    </row>
    <row r="24" spans="1:9" x14ac:dyDescent="0.25">
      <c r="A24" t="s">
        <v>676</v>
      </c>
      <c r="B24">
        <v>2</v>
      </c>
      <c r="D24">
        <v>812</v>
      </c>
      <c r="F24">
        <v>750</v>
      </c>
    </row>
    <row r="25" spans="1:9" x14ac:dyDescent="0.25">
      <c r="A25" t="s">
        <v>36</v>
      </c>
      <c r="B25">
        <v>2</v>
      </c>
      <c r="D25">
        <v>1</v>
      </c>
      <c r="F25">
        <v>2</v>
      </c>
    </row>
    <row r="26" spans="1:9" x14ac:dyDescent="0.25">
      <c r="A26" t="s">
        <v>503</v>
      </c>
      <c r="B26">
        <v>2</v>
      </c>
      <c r="D26" t="s">
        <v>754</v>
      </c>
      <c r="F26" t="s">
        <v>755</v>
      </c>
    </row>
    <row r="27" spans="1:9" x14ac:dyDescent="0.25">
      <c r="A27" t="s">
        <v>677</v>
      </c>
      <c r="B27">
        <v>2</v>
      </c>
      <c r="D27">
        <v>2629</v>
      </c>
      <c r="F27">
        <v>2684</v>
      </c>
    </row>
    <row r="28" spans="1:9" x14ac:dyDescent="0.25">
      <c r="A28" t="s">
        <v>42</v>
      </c>
      <c r="B28">
        <v>2</v>
      </c>
      <c r="D28">
        <v>35</v>
      </c>
      <c r="F28">
        <v>35</v>
      </c>
    </row>
    <row r="29" spans="1:9" x14ac:dyDescent="0.25">
      <c r="A29" t="s">
        <v>678</v>
      </c>
      <c r="B29">
        <v>2</v>
      </c>
      <c r="D29">
        <v>51.2</v>
      </c>
      <c r="F29">
        <v>52.3</v>
      </c>
    </row>
    <row r="30" spans="1:9" x14ac:dyDescent="0.25">
      <c r="A30" t="s">
        <v>41</v>
      </c>
      <c r="B30">
        <v>2</v>
      </c>
      <c r="D30">
        <v>0</v>
      </c>
      <c r="F30">
        <v>0</v>
      </c>
    </row>
    <row r="31" spans="1:9" x14ac:dyDescent="0.25">
      <c r="A31" t="s">
        <v>679</v>
      </c>
      <c r="B31">
        <v>2</v>
      </c>
      <c r="D31">
        <v>12</v>
      </c>
      <c r="F31">
        <v>12</v>
      </c>
    </row>
    <row r="32" spans="1:9" x14ac:dyDescent="0.25">
      <c r="A32" t="s">
        <v>563</v>
      </c>
      <c r="B32">
        <v>2</v>
      </c>
      <c r="D32">
        <v>0</v>
      </c>
      <c r="F32">
        <v>0</v>
      </c>
    </row>
    <row r="33" spans="1:6" x14ac:dyDescent="0.25">
      <c r="A33" t="s">
        <v>680</v>
      </c>
      <c r="B33">
        <v>2</v>
      </c>
      <c r="D33">
        <v>0</v>
      </c>
      <c r="F33">
        <v>0</v>
      </c>
    </row>
    <row r="34" spans="1:6" x14ac:dyDescent="0.25">
      <c r="A34" t="s">
        <v>681</v>
      </c>
      <c r="B34">
        <v>2</v>
      </c>
      <c r="D34">
        <v>16</v>
      </c>
      <c r="F34">
        <v>16</v>
      </c>
    </row>
    <row r="35" spans="1:6" x14ac:dyDescent="0.25">
      <c r="A35" t="s">
        <v>682</v>
      </c>
      <c r="B35">
        <v>2</v>
      </c>
      <c r="D35">
        <v>100</v>
      </c>
      <c r="F35">
        <v>100</v>
      </c>
    </row>
    <row r="36" spans="1:6" x14ac:dyDescent="0.25">
      <c r="A36" t="s">
        <v>683</v>
      </c>
      <c r="B36">
        <v>2</v>
      </c>
      <c r="D36">
        <v>1539</v>
      </c>
      <c r="F36">
        <v>1539</v>
      </c>
    </row>
    <row r="37" spans="1:6" x14ac:dyDescent="0.25">
      <c r="A37" t="s">
        <v>684</v>
      </c>
      <c r="B37">
        <v>2</v>
      </c>
      <c r="D37">
        <v>1026</v>
      </c>
      <c r="F37">
        <v>1026</v>
      </c>
    </row>
    <row r="38" spans="1:6" x14ac:dyDescent="0.25">
      <c r="A38" t="s">
        <v>685</v>
      </c>
      <c r="B38">
        <v>2</v>
      </c>
      <c r="D38">
        <v>2052</v>
      </c>
      <c r="F38">
        <v>2052</v>
      </c>
    </row>
    <row r="39" spans="1:6" x14ac:dyDescent="0.25">
      <c r="A39" t="s">
        <v>686</v>
      </c>
      <c r="B39">
        <v>2</v>
      </c>
    </row>
    <row r="40" spans="1:6" x14ac:dyDescent="0.25">
      <c r="A40" t="s">
        <v>687</v>
      </c>
      <c r="B40">
        <v>2</v>
      </c>
    </row>
    <row r="41" spans="1:6" x14ac:dyDescent="0.25">
      <c r="A41" t="s">
        <v>688</v>
      </c>
      <c r="B41">
        <v>2</v>
      </c>
    </row>
    <row r="42" spans="1:6" x14ac:dyDescent="0.25">
      <c r="A42" t="s">
        <v>689</v>
      </c>
      <c r="B42">
        <v>2</v>
      </c>
      <c r="D42" t="b">
        <v>0</v>
      </c>
      <c r="F42" t="b">
        <v>0</v>
      </c>
    </row>
    <row r="43" spans="1:6" x14ac:dyDescent="0.25">
      <c r="A43" t="s">
        <v>690</v>
      </c>
      <c r="B43">
        <v>2</v>
      </c>
      <c r="D43" t="b">
        <v>0</v>
      </c>
      <c r="F43" t="b">
        <v>0</v>
      </c>
    </row>
    <row r="44" spans="1:6" x14ac:dyDescent="0.25">
      <c r="A44" t="s">
        <v>676</v>
      </c>
      <c r="B44">
        <v>3</v>
      </c>
      <c r="D44">
        <v>912</v>
      </c>
    </row>
    <row r="45" spans="1:6" x14ac:dyDescent="0.25">
      <c r="A45" t="s">
        <v>36</v>
      </c>
      <c r="B45">
        <v>3</v>
      </c>
      <c r="D45">
        <v>1</v>
      </c>
    </row>
    <row r="46" spans="1:6" x14ac:dyDescent="0.25">
      <c r="A46" t="s">
        <v>503</v>
      </c>
      <c r="B46">
        <v>3</v>
      </c>
    </row>
    <row r="47" spans="1:6" x14ac:dyDescent="0.25">
      <c r="A47" t="s">
        <v>677</v>
      </c>
      <c r="B47">
        <v>3</v>
      </c>
      <c r="D47">
        <v>468</v>
      </c>
    </row>
    <row r="48" spans="1:6" x14ac:dyDescent="0.25">
      <c r="A48" t="s">
        <v>42</v>
      </c>
      <c r="B48">
        <v>3</v>
      </c>
      <c r="D48">
        <v>30</v>
      </c>
    </row>
    <row r="49" spans="1:6" x14ac:dyDescent="0.25">
      <c r="A49" t="s">
        <v>678</v>
      </c>
      <c r="B49">
        <v>3</v>
      </c>
      <c r="D49">
        <v>10.6</v>
      </c>
    </row>
    <row r="50" spans="1:6" x14ac:dyDescent="0.25">
      <c r="A50" t="s">
        <v>41</v>
      </c>
      <c r="B50">
        <v>3</v>
      </c>
      <c r="D50">
        <v>0</v>
      </c>
    </row>
    <row r="51" spans="1:6" x14ac:dyDescent="0.25">
      <c r="A51" t="s">
        <v>679</v>
      </c>
      <c r="B51">
        <v>3</v>
      </c>
      <c r="D51">
        <v>12</v>
      </c>
    </row>
    <row r="52" spans="1:6" x14ac:dyDescent="0.25">
      <c r="A52" t="s">
        <v>563</v>
      </c>
      <c r="B52">
        <v>3</v>
      </c>
      <c r="D52">
        <v>0</v>
      </c>
    </row>
    <row r="53" spans="1:6" x14ac:dyDescent="0.25">
      <c r="A53" t="s">
        <v>680</v>
      </c>
      <c r="B53">
        <v>3</v>
      </c>
      <c r="D53">
        <v>0</v>
      </c>
    </row>
    <row r="54" spans="1:6" x14ac:dyDescent="0.25">
      <c r="A54" t="s">
        <v>681</v>
      </c>
      <c r="B54">
        <v>3</v>
      </c>
      <c r="D54">
        <v>16</v>
      </c>
    </row>
    <row r="55" spans="1:6" x14ac:dyDescent="0.25">
      <c r="A55" t="s">
        <v>682</v>
      </c>
      <c r="B55">
        <v>3</v>
      </c>
      <c r="D55">
        <v>200</v>
      </c>
    </row>
    <row r="56" spans="1:6" x14ac:dyDescent="0.25">
      <c r="A56" t="s">
        <v>683</v>
      </c>
      <c r="B56">
        <v>3</v>
      </c>
      <c r="D56">
        <v>1320</v>
      </c>
    </row>
    <row r="57" spans="1:6" x14ac:dyDescent="0.25">
      <c r="A57" t="s">
        <v>684</v>
      </c>
      <c r="B57">
        <v>3</v>
      </c>
      <c r="D57">
        <v>880</v>
      </c>
    </row>
    <row r="58" spans="1:6" x14ac:dyDescent="0.25">
      <c r="A58" t="s">
        <v>685</v>
      </c>
      <c r="B58">
        <v>3</v>
      </c>
      <c r="D58">
        <v>1760</v>
      </c>
    </row>
    <row r="59" spans="1:6" x14ac:dyDescent="0.25">
      <c r="A59" t="s">
        <v>686</v>
      </c>
      <c r="B59">
        <v>3</v>
      </c>
    </row>
    <row r="60" spans="1:6" x14ac:dyDescent="0.25">
      <c r="A60" t="s">
        <v>687</v>
      </c>
      <c r="B60">
        <v>3</v>
      </c>
    </row>
    <row r="61" spans="1:6" x14ac:dyDescent="0.25">
      <c r="A61" t="s">
        <v>688</v>
      </c>
      <c r="B61">
        <v>3</v>
      </c>
    </row>
    <row r="62" spans="1:6" x14ac:dyDescent="0.25">
      <c r="A62" t="s">
        <v>689</v>
      </c>
      <c r="B62">
        <v>3</v>
      </c>
      <c r="D62" t="b">
        <v>0</v>
      </c>
    </row>
    <row r="63" spans="1:6" x14ac:dyDescent="0.25">
      <c r="A63" t="s">
        <v>690</v>
      </c>
      <c r="B63">
        <v>3</v>
      </c>
      <c r="D63" t="b">
        <v>0</v>
      </c>
    </row>
    <row r="64" spans="1:6" x14ac:dyDescent="0.25">
      <c r="A64" t="s">
        <v>676</v>
      </c>
      <c r="B64">
        <v>4</v>
      </c>
      <c r="F64">
        <v>5074</v>
      </c>
    </row>
    <row r="65" spans="1:6" x14ac:dyDescent="0.25">
      <c r="A65" t="s">
        <v>36</v>
      </c>
      <c r="B65">
        <v>4</v>
      </c>
      <c r="F65">
        <v>0</v>
      </c>
    </row>
    <row r="66" spans="1:6" x14ac:dyDescent="0.25">
      <c r="A66" t="s">
        <v>503</v>
      </c>
      <c r="B66">
        <v>4</v>
      </c>
    </row>
    <row r="67" spans="1:6" x14ac:dyDescent="0.25">
      <c r="A67" t="s">
        <v>677</v>
      </c>
      <c r="B67">
        <v>4</v>
      </c>
      <c r="F67">
        <v>225</v>
      </c>
    </row>
    <row r="68" spans="1:6" x14ac:dyDescent="0.25">
      <c r="A68" t="s">
        <v>42</v>
      </c>
      <c r="B68">
        <v>4</v>
      </c>
      <c r="F68">
        <v>30</v>
      </c>
    </row>
    <row r="69" spans="1:6" x14ac:dyDescent="0.25">
      <c r="A69" t="s">
        <v>678</v>
      </c>
      <c r="B69">
        <v>4</v>
      </c>
      <c r="F69">
        <v>5.0999999999999996</v>
      </c>
    </row>
    <row r="70" spans="1:6" x14ac:dyDescent="0.25">
      <c r="A70" t="s">
        <v>41</v>
      </c>
      <c r="B70">
        <v>4</v>
      </c>
      <c r="F70">
        <v>0</v>
      </c>
    </row>
    <row r="71" spans="1:6" x14ac:dyDescent="0.25">
      <c r="A71" t="s">
        <v>679</v>
      </c>
      <c r="B71">
        <v>4</v>
      </c>
      <c r="F71">
        <v>0</v>
      </c>
    </row>
    <row r="72" spans="1:6" x14ac:dyDescent="0.25">
      <c r="A72" t="s">
        <v>563</v>
      </c>
      <c r="B72">
        <v>4</v>
      </c>
      <c r="F72">
        <v>0</v>
      </c>
    </row>
    <row r="73" spans="1:6" x14ac:dyDescent="0.25">
      <c r="A73" t="s">
        <v>680</v>
      </c>
      <c r="B73">
        <v>4</v>
      </c>
      <c r="F73">
        <v>0</v>
      </c>
    </row>
    <row r="74" spans="1:6" x14ac:dyDescent="0.25">
      <c r="A74" t="s">
        <v>681</v>
      </c>
      <c r="B74">
        <v>4</v>
      </c>
      <c r="F74">
        <v>16</v>
      </c>
    </row>
    <row r="75" spans="1:6" x14ac:dyDescent="0.25">
      <c r="A75" t="s">
        <v>682</v>
      </c>
      <c r="B75">
        <v>4</v>
      </c>
      <c r="F75">
        <v>200</v>
      </c>
    </row>
    <row r="76" spans="1:6" x14ac:dyDescent="0.25">
      <c r="A76" t="s">
        <v>683</v>
      </c>
      <c r="B76">
        <v>4</v>
      </c>
      <c r="F76">
        <v>1320</v>
      </c>
    </row>
    <row r="77" spans="1:6" x14ac:dyDescent="0.25">
      <c r="A77" t="s">
        <v>684</v>
      </c>
      <c r="B77">
        <v>4</v>
      </c>
      <c r="F77">
        <v>880</v>
      </c>
    </row>
    <row r="78" spans="1:6" x14ac:dyDescent="0.25">
      <c r="A78" t="s">
        <v>685</v>
      </c>
      <c r="B78">
        <v>4</v>
      </c>
      <c r="F78">
        <v>1760</v>
      </c>
    </row>
    <row r="79" spans="1:6" x14ac:dyDescent="0.25">
      <c r="A79" t="s">
        <v>686</v>
      </c>
      <c r="B79">
        <v>4</v>
      </c>
    </row>
    <row r="80" spans="1:6" x14ac:dyDescent="0.25">
      <c r="A80" t="s">
        <v>687</v>
      </c>
      <c r="B80">
        <v>4</v>
      </c>
    </row>
    <row r="81" spans="1:6" x14ac:dyDescent="0.25">
      <c r="A81" t="s">
        <v>688</v>
      </c>
      <c r="B81">
        <v>4</v>
      </c>
    </row>
    <row r="82" spans="1:6" x14ac:dyDescent="0.25">
      <c r="A82" t="s">
        <v>689</v>
      </c>
      <c r="B82">
        <v>4</v>
      </c>
      <c r="F82" t="b">
        <v>0</v>
      </c>
    </row>
    <row r="83" spans="1:6" x14ac:dyDescent="0.25">
      <c r="A83" t="s">
        <v>690</v>
      </c>
      <c r="B83">
        <v>4</v>
      </c>
      <c r="F83" t="b">
        <v>0</v>
      </c>
    </row>
    <row r="84" spans="1:6" x14ac:dyDescent="0.25">
      <c r="A84" t="s">
        <v>676</v>
      </c>
      <c r="B84">
        <v>5</v>
      </c>
      <c r="C84">
        <v>812</v>
      </c>
    </row>
    <row r="85" spans="1:6" x14ac:dyDescent="0.25">
      <c r="A85" t="s">
        <v>36</v>
      </c>
      <c r="B85">
        <v>5</v>
      </c>
      <c r="C85">
        <v>1</v>
      </c>
    </row>
    <row r="86" spans="1:6" x14ac:dyDescent="0.25">
      <c r="A86" t="s">
        <v>503</v>
      </c>
      <c r="B86">
        <v>5</v>
      </c>
      <c r="C86" t="s">
        <v>754</v>
      </c>
    </row>
    <row r="87" spans="1:6" x14ac:dyDescent="0.25">
      <c r="A87" t="s">
        <v>677</v>
      </c>
      <c r="B87">
        <v>5</v>
      </c>
      <c r="C87">
        <v>499</v>
      </c>
    </row>
    <row r="88" spans="1:6" x14ac:dyDescent="0.25">
      <c r="A88" t="s">
        <v>42</v>
      </c>
      <c r="B88">
        <v>5</v>
      </c>
      <c r="C88">
        <v>30</v>
      </c>
    </row>
    <row r="89" spans="1:6" x14ac:dyDescent="0.25">
      <c r="A89" t="s">
        <v>678</v>
      </c>
      <c r="B89">
        <v>5</v>
      </c>
      <c r="C89">
        <v>11.3</v>
      </c>
    </row>
    <row r="90" spans="1:6" x14ac:dyDescent="0.25">
      <c r="A90" t="s">
        <v>41</v>
      </c>
      <c r="B90">
        <v>5</v>
      </c>
      <c r="C90">
        <v>0</v>
      </c>
    </row>
    <row r="91" spans="1:6" x14ac:dyDescent="0.25">
      <c r="A91" t="s">
        <v>679</v>
      </c>
      <c r="B91">
        <v>5</v>
      </c>
      <c r="C91">
        <v>12</v>
      </c>
    </row>
    <row r="92" spans="1:6" x14ac:dyDescent="0.25">
      <c r="A92" t="s">
        <v>563</v>
      </c>
      <c r="B92">
        <v>5</v>
      </c>
      <c r="C92">
        <v>0</v>
      </c>
    </row>
    <row r="93" spans="1:6" x14ac:dyDescent="0.25">
      <c r="A93" t="s">
        <v>680</v>
      </c>
      <c r="B93">
        <v>5</v>
      </c>
      <c r="C93">
        <v>0</v>
      </c>
    </row>
    <row r="94" spans="1:6" x14ac:dyDescent="0.25">
      <c r="A94" t="s">
        <v>681</v>
      </c>
      <c r="B94">
        <v>5</v>
      </c>
      <c r="C94">
        <v>16</v>
      </c>
    </row>
    <row r="95" spans="1:6" x14ac:dyDescent="0.25">
      <c r="A95" t="s">
        <v>682</v>
      </c>
      <c r="B95">
        <v>5</v>
      </c>
      <c r="C95">
        <v>200</v>
      </c>
    </row>
    <row r="96" spans="1:6" x14ac:dyDescent="0.25">
      <c r="A96" t="s">
        <v>683</v>
      </c>
      <c r="B96">
        <v>5</v>
      </c>
      <c r="C96">
        <v>1320</v>
      </c>
    </row>
    <row r="97" spans="1:6" x14ac:dyDescent="0.25">
      <c r="A97" t="s">
        <v>684</v>
      </c>
      <c r="B97">
        <v>5</v>
      </c>
      <c r="C97">
        <v>880</v>
      </c>
    </row>
    <row r="98" spans="1:6" x14ac:dyDescent="0.25">
      <c r="A98" t="s">
        <v>685</v>
      </c>
      <c r="B98">
        <v>5</v>
      </c>
      <c r="C98">
        <v>1760</v>
      </c>
    </row>
    <row r="99" spans="1:6" x14ac:dyDescent="0.25">
      <c r="A99" t="s">
        <v>686</v>
      </c>
      <c r="B99">
        <v>5</v>
      </c>
    </row>
    <row r="100" spans="1:6" x14ac:dyDescent="0.25">
      <c r="A100" t="s">
        <v>687</v>
      </c>
      <c r="B100">
        <v>5</v>
      </c>
    </row>
    <row r="101" spans="1:6" x14ac:dyDescent="0.25">
      <c r="A101" t="s">
        <v>688</v>
      </c>
      <c r="B101">
        <v>5</v>
      </c>
    </row>
    <row r="102" spans="1:6" x14ac:dyDescent="0.25">
      <c r="A102" t="s">
        <v>689</v>
      </c>
      <c r="B102">
        <v>5</v>
      </c>
      <c r="C102" t="b">
        <v>0</v>
      </c>
    </row>
    <row r="103" spans="1:6" x14ac:dyDescent="0.25">
      <c r="A103" t="s">
        <v>690</v>
      </c>
      <c r="B103">
        <v>5</v>
      </c>
      <c r="C103" t="b">
        <v>0</v>
      </c>
    </row>
    <row r="104" spans="1:6" x14ac:dyDescent="0.25">
      <c r="A104" t="s">
        <v>676</v>
      </c>
      <c r="B104">
        <v>6</v>
      </c>
      <c r="F104">
        <v>2109</v>
      </c>
    </row>
    <row r="105" spans="1:6" x14ac:dyDescent="0.25">
      <c r="A105" t="s">
        <v>36</v>
      </c>
      <c r="B105">
        <v>6</v>
      </c>
      <c r="F105">
        <v>2</v>
      </c>
    </row>
    <row r="106" spans="1:6" x14ac:dyDescent="0.25">
      <c r="A106" t="s">
        <v>503</v>
      </c>
      <c r="B106">
        <v>6</v>
      </c>
      <c r="F106" t="s">
        <v>756</v>
      </c>
    </row>
    <row r="107" spans="1:6" x14ac:dyDescent="0.25">
      <c r="A107" t="s">
        <v>677</v>
      </c>
      <c r="B107">
        <v>6</v>
      </c>
      <c r="F107">
        <v>336</v>
      </c>
    </row>
    <row r="108" spans="1:6" x14ac:dyDescent="0.25">
      <c r="A108" t="s">
        <v>42</v>
      </c>
      <c r="B108">
        <v>6</v>
      </c>
      <c r="F108">
        <v>40</v>
      </c>
    </row>
    <row r="109" spans="1:6" x14ac:dyDescent="0.25">
      <c r="A109" t="s">
        <v>678</v>
      </c>
      <c r="B109">
        <v>6</v>
      </c>
      <c r="F109">
        <v>5.7</v>
      </c>
    </row>
    <row r="110" spans="1:6" x14ac:dyDescent="0.25">
      <c r="A110" t="s">
        <v>41</v>
      </c>
      <c r="B110">
        <v>6</v>
      </c>
      <c r="F110">
        <v>0</v>
      </c>
    </row>
    <row r="111" spans="1:6" x14ac:dyDescent="0.25">
      <c r="A111" t="s">
        <v>679</v>
      </c>
      <c r="B111">
        <v>6</v>
      </c>
      <c r="F111">
        <v>12</v>
      </c>
    </row>
    <row r="112" spans="1:6" x14ac:dyDescent="0.25">
      <c r="A112" t="s">
        <v>563</v>
      </c>
      <c r="B112">
        <v>6</v>
      </c>
      <c r="F112">
        <v>0</v>
      </c>
    </row>
    <row r="113" spans="1:6" x14ac:dyDescent="0.25">
      <c r="A113" t="s">
        <v>680</v>
      </c>
      <c r="B113">
        <v>6</v>
      </c>
      <c r="F113">
        <v>0</v>
      </c>
    </row>
    <row r="114" spans="1:6" x14ac:dyDescent="0.25">
      <c r="A114" t="s">
        <v>681</v>
      </c>
      <c r="B114">
        <v>6</v>
      </c>
      <c r="F114">
        <v>16</v>
      </c>
    </row>
    <row r="115" spans="1:6" x14ac:dyDescent="0.25">
      <c r="A115" t="s">
        <v>682</v>
      </c>
      <c r="B115">
        <v>6</v>
      </c>
      <c r="F115">
        <v>200</v>
      </c>
    </row>
    <row r="116" spans="1:6" x14ac:dyDescent="0.25">
      <c r="A116" t="s">
        <v>683</v>
      </c>
      <c r="B116">
        <v>6</v>
      </c>
      <c r="F116">
        <v>1761</v>
      </c>
    </row>
    <row r="117" spans="1:6" x14ac:dyDescent="0.25">
      <c r="A117" t="s">
        <v>684</v>
      </c>
      <c r="B117">
        <v>6</v>
      </c>
      <c r="F117">
        <v>1174</v>
      </c>
    </row>
    <row r="118" spans="1:6" x14ac:dyDescent="0.25">
      <c r="A118" t="s">
        <v>685</v>
      </c>
      <c r="B118">
        <v>6</v>
      </c>
      <c r="F118">
        <v>2348</v>
      </c>
    </row>
    <row r="119" spans="1:6" x14ac:dyDescent="0.25">
      <c r="A119" t="s">
        <v>686</v>
      </c>
      <c r="B119">
        <v>6</v>
      </c>
    </row>
    <row r="120" spans="1:6" x14ac:dyDescent="0.25">
      <c r="A120" t="s">
        <v>687</v>
      </c>
      <c r="B120">
        <v>6</v>
      </c>
    </row>
    <row r="121" spans="1:6" x14ac:dyDescent="0.25">
      <c r="A121" t="s">
        <v>688</v>
      </c>
      <c r="B121">
        <v>6</v>
      </c>
    </row>
    <row r="122" spans="1:6" x14ac:dyDescent="0.25">
      <c r="A122" t="s">
        <v>689</v>
      </c>
      <c r="B122">
        <v>6</v>
      </c>
      <c r="F122" t="b">
        <v>0</v>
      </c>
    </row>
    <row r="123" spans="1:6" x14ac:dyDescent="0.25">
      <c r="A123" t="s">
        <v>690</v>
      </c>
      <c r="B123">
        <v>6</v>
      </c>
      <c r="F123" t="b">
        <v>0</v>
      </c>
    </row>
    <row r="124" spans="1:6" x14ac:dyDescent="0.25">
      <c r="A124" t="s">
        <v>676</v>
      </c>
      <c r="B124">
        <v>7</v>
      </c>
      <c r="C124">
        <v>3050</v>
      </c>
    </row>
    <row r="125" spans="1:6" x14ac:dyDescent="0.25">
      <c r="A125" t="s">
        <v>36</v>
      </c>
      <c r="B125">
        <v>7</v>
      </c>
      <c r="C125">
        <v>2</v>
      </c>
    </row>
    <row r="126" spans="1:6" x14ac:dyDescent="0.25">
      <c r="A126" t="s">
        <v>503</v>
      </c>
      <c r="B126">
        <v>7</v>
      </c>
      <c r="C126" t="s">
        <v>757</v>
      </c>
    </row>
    <row r="127" spans="1:6" x14ac:dyDescent="0.25">
      <c r="A127" t="s">
        <v>677</v>
      </c>
      <c r="B127">
        <v>7</v>
      </c>
      <c r="C127">
        <v>1885</v>
      </c>
    </row>
    <row r="128" spans="1:6" x14ac:dyDescent="0.25">
      <c r="A128" t="s">
        <v>42</v>
      </c>
      <c r="B128">
        <v>7</v>
      </c>
      <c r="C128">
        <v>40</v>
      </c>
    </row>
    <row r="129" spans="1:4" x14ac:dyDescent="0.25">
      <c r="A129" t="s">
        <v>678</v>
      </c>
      <c r="B129">
        <v>7</v>
      </c>
      <c r="C129">
        <v>32.1</v>
      </c>
    </row>
    <row r="130" spans="1:4" x14ac:dyDescent="0.25">
      <c r="A130" t="s">
        <v>41</v>
      </c>
      <c r="B130">
        <v>7</v>
      </c>
      <c r="C130">
        <v>0</v>
      </c>
    </row>
    <row r="131" spans="1:4" x14ac:dyDescent="0.25">
      <c r="A131" t="s">
        <v>679</v>
      </c>
      <c r="B131">
        <v>7</v>
      </c>
      <c r="C131">
        <v>12</v>
      </c>
    </row>
    <row r="132" spans="1:4" x14ac:dyDescent="0.25">
      <c r="A132" t="s">
        <v>563</v>
      </c>
      <c r="B132">
        <v>7</v>
      </c>
      <c r="C132">
        <v>0</v>
      </c>
    </row>
    <row r="133" spans="1:4" x14ac:dyDescent="0.25">
      <c r="A133" t="s">
        <v>680</v>
      </c>
      <c r="B133">
        <v>7</v>
      </c>
      <c r="C133">
        <v>0</v>
      </c>
    </row>
    <row r="134" spans="1:4" x14ac:dyDescent="0.25">
      <c r="A134" t="s">
        <v>681</v>
      </c>
      <c r="B134">
        <v>7</v>
      </c>
      <c r="C134">
        <v>16</v>
      </c>
    </row>
    <row r="135" spans="1:4" x14ac:dyDescent="0.25">
      <c r="A135" t="s">
        <v>682</v>
      </c>
      <c r="B135">
        <v>7</v>
      </c>
      <c r="C135">
        <v>200</v>
      </c>
    </row>
    <row r="136" spans="1:4" x14ac:dyDescent="0.25">
      <c r="A136" t="s">
        <v>683</v>
      </c>
      <c r="B136">
        <v>7</v>
      </c>
      <c r="C136">
        <v>1761</v>
      </c>
    </row>
    <row r="137" spans="1:4" x14ac:dyDescent="0.25">
      <c r="A137" t="s">
        <v>684</v>
      </c>
      <c r="B137">
        <v>7</v>
      </c>
      <c r="C137">
        <v>1174</v>
      </c>
    </row>
    <row r="138" spans="1:4" x14ac:dyDescent="0.25">
      <c r="A138" t="s">
        <v>685</v>
      </c>
      <c r="B138">
        <v>7</v>
      </c>
      <c r="C138">
        <v>2348</v>
      </c>
    </row>
    <row r="139" spans="1:4" x14ac:dyDescent="0.25">
      <c r="A139" t="s">
        <v>686</v>
      </c>
      <c r="B139">
        <v>7</v>
      </c>
    </row>
    <row r="140" spans="1:4" x14ac:dyDescent="0.25">
      <c r="A140" t="s">
        <v>687</v>
      </c>
      <c r="B140">
        <v>7</v>
      </c>
    </row>
    <row r="141" spans="1:4" x14ac:dyDescent="0.25">
      <c r="A141" t="s">
        <v>688</v>
      </c>
      <c r="B141">
        <v>7</v>
      </c>
    </row>
    <row r="142" spans="1:4" x14ac:dyDescent="0.25">
      <c r="A142" t="s">
        <v>689</v>
      </c>
      <c r="B142">
        <v>7</v>
      </c>
      <c r="C142" t="b">
        <v>0</v>
      </c>
    </row>
    <row r="143" spans="1:4" x14ac:dyDescent="0.25">
      <c r="A143" t="s">
        <v>690</v>
      </c>
      <c r="B143">
        <v>7</v>
      </c>
      <c r="C143" t="b">
        <v>0</v>
      </c>
    </row>
    <row r="144" spans="1:4" x14ac:dyDescent="0.25">
      <c r="A144" t="s">
        <v>676</v>
      </c>
      <c r="B144">
        <v>8</v>
      </c>
      <c r="D144">
        <v>750</v>
      </c>
    </row>
    <row r="145" spans="1:4" x14ac:dyDescent="0.25">
      <c r="A145" t="s">
        <v>36</v>
      </c>
      <c r="B145">
        <v>8</v>
      </c>
      <c r="D145">
        <v>2</v>
      </c>
    </row>
    <row r="146" spans="1:4" x14ac:dyDescent="0.25">
      <c r="A146" t="s">
        <v>503</v>
      </c>
      <c r="B146">
        <v>8</v>
      </c>
      <c r="D146" t="s">
        <v>758</v>
      </c>
    </row>
    <row r="147" spans="1:4" x14ac:dyDescent="0.25">
      <c r="A147" t="s">
        <v>677</v>
      </c>
      <c r="B147">
        <v>8</v>
      </c>
      <c r="D147">
        <v>1315</v>
      </c>
    </row>
    <row r="148" spans="1:4" x14ac:dyDescent="0.25">
      <c r="A148" t="s">
        <v>42</v>
      </c>
      <c r="B148">
        <v>8</v>
      </c>
      <c r="D148">
        <v>40</v>
      </c>
    </row>
    <row r="149" spans="1:4" x14ac:dyDescent="0.25">
      <c r="A149" t="s">
        <v>678</v>
      </c>
      <c r="B149">
        <v>8</v>
      </c>
      <c r="D149">
        <v>22.4</v>
      </c>
    </row>
    <row r="150" spans="1:4" x14ac:dyDescent="0.25">
      <c r="A150" t="s">
        <v>41</v>
      </c>
      <c r="B150">
        <v>8</v>
      </c>
      <c r="D150">
        <v>0</v>
      </c>
    </row>
    <row r="151" spans="1:4" x14ac:dyDescent="0.25">
      <c r="A151" t="s">
        <v>679</v>
      </c>
      <c r="B151">
        <v>8</v>
      </c>
      <c r="D151">
        <v>12</v>
      </c>
    </row>
    <row r="152" spans="1:4" x14ac:dyDescent="0.25">
      <c r="A152" t="s">
        <v>563</v>
      </c>
      <c r="B152">
        <v>8</v>
      </c>
      <c r="D152">
        <v>0</v>
      </c>
    </row>
    <row r="153" spans="1:4" x14ac:dyDescent="0.25">
      <c r="A153" t="s">
        <v>680</v>
      </c>
      <c r="B153">
        <v>8</v>
      </c>
      <c r="D153">
        <v>0</v>
      </c>
    </row>
    <row r="154" spans="1:4" x14ac:dyDescent="0.25">
      <c r="A154" t="s">
        <v>681</v>
      </c>
      <c r="B154">
        <v>8</v>
      </c>
      <c r="D154">
        <v>16</v>
      </c>
    </row>
    <row r="155" spans="1:4" x14ac:dyDescent="0.25">
      <c r="A155" t="s">
        <v>682</v>
      </c>
      <c r="B155">
        <v>8</v>
      </c>
      <c r="D155">
        <v>200</v>
      </c>
    </row>
    <row r="156" spans="1:4" x14ac:dyDescent="0.25">
      <c r="A156" t="s">
        <v>683</v>
      </c>
      <c r="B156">
        <v>8</v>
      </c>
      <c r="D156">
        <v>1761</v>
      </c>
    </row>
    <row r="157" spans="1:4" x14ac:dyDescent="0.25">
      <c r="A157" t="s">
        <v>684</v>
      </c>
      <c r="B157">
        <v>8</v>
      </c>
      <c r="D157">
        <v>1174</v>
      </c>
    </row>
    <row r="158" spans="1:4" x14ac:dyDescent="0.25">
      <c r="A158" t="s">
        <v>685</v>
      </c>
      <c r="B158">
        <v>8</v>
      </c>
      <c r="D158">
        <v>2348</v>
      </c>
    </row>
    <row r="159" spans="1:4" x14ac:dyDescent="0.25">
      <c r="A159" t="s">
        <v>686</v>
      </c>
      <c r="B159">
        <v>8</v>
      </c>
    </row>
    <row r="160" spans="1:4" x14ac:dyDescent="0.25">
      <c r="A160" t="s">
        <v>687</v>
      </c>
      <c r="B160">
        <v>8</v>
      </c>
    </row>
    <row r="161" spans="1:6" x14ac:dyDescent="0.25">
      <c r="A161" t="s">
        <v>688</v>
      </c>
      <c r="B161">
        <v>8</v>
      </c>
    </row>
    <row r="162" spans="1:6" x14ac:dyDescent="0.25">
      <c r="A162" t="s">
        <v>689</v>
      </c>
      <c r="B162">
        <v>8</v>
      </c>
      <c r="D162" t="b">
        <v>0</v>
      </c>
    </row>
    <row r="163" spans="1:6" x14ac:dyDescent="0.25">
      <c r="A163" t="s">
        <v>690</v>
      </c>
      <c r="B163">
        <v>8</v>
      </c>
      <c r="D163" t="b">
        <v>0</v>
      </c>
    </row>
    <row r="164" spans="1:6" x14ac:dyDescent="0.25">
      <c r="A164" t="s">
        <v>676</v>
      </c>
      <c r="B164">
        <v>9</v>
      </c>
      <c r="C164">
        <v>921</v>
      </c>
      <c r="D164">
        <v>217</v>
      </c>
      <c r="E164">
        <v>287</v>
      </c>
      <c r="F164">
        <v>10</v>
      </c>
    </row>
    <row r="165" spans="1:6" x14ac:dyDescent="0.25">
      <c r="A165" t="s">
        <v>36</v>
      </c>
      <c r="B165">
        <v>9</v>
      </c>
      <c r="C165">
        <v>1</v>
      </c>
      <c r="D165">
        <v>1</v>
      </c>
      <c r="E165">
        <v>1</v>
      </c>
      <c r="F165">
        <v>1</v>
      </c>
    </row>
    <row r="166" spans="1:6" x14ac:dyDescent="0.25">
      <c r="A166" t="s">
        <v>503</v>
      </c>
      <c r="B166">
        <v>9</v>
      </c>
      <c r="C166" t="s">
        <v>759</v>
      </c>
      <c r="D166" t="s">
        <v>759</v>
      </c>
      <c r="E166" t="s">
        <v>760</v>
      </c>
      <c r="F166" t="s">
        <v>760</v>
      </c>
    </row>
    <row r="167" spans="1:6" x14ac:dyDescent="0.25">
      <c r="A167" t="s">
        <v>677</v>
      </c>
      <c r="B167">
        <v>9</v>
      </c>
      <c r="C167">
        <v>439</v>
      </c>
      <c r="D167">
        <v>399</v>
      </c>
      <c r="E167">
        <v>556</v>
      </c>
      <c r="F167">
        <v>371</v>
      </c>
    </row>
    <row r="168" spans="1:6" x14ac:dyDescent="0.25">
      <c r="A168" t="s">
        <v>42</v>
      </c>
      <c r="B168">
        <v>9</v>
      </c>
      <c r="C168">
        <v>25</v>
      </c>
      <c r="D168">
        <v>25</v>
      </c>
      <c r="E168">
        <v>25</v>
      </c>
      <c r="F168">
        <v>25</v>
      </c>
    </row>
    <row r="169" spans="1:6" x14ac:dyDescent="0.25">
      <c r="A169" t="s">
        <v>678</v>
      </c>
      <c r="B169">
        <v>9</v>
      </c>
      <c r="C169">
        <v>12</v>
      </c>
      <c r="D169">
        <v>10.9</v>
      </c>
      <c r="E169">
        <v>15.2</v>
      </c>
      <c r="F169">
        <v>10.1</v>
      </c>
    </row>
    <row r="170" spans="1:6" x14ac:dyDescent="0.25">
      <c r="A170" t="s">
        <v>41</v>
      </c>
      <c r="B170">
        <v>9</v>
      </c>
      <c r="C170">
        <v>0</v>
      </c>
      <c r="D170">
        <v>0</v>
      </c>
      <c r="E170">
        <v>0</v>
      </c>
      <c r="F170">
        <v>0</v>
      </c>
    </row>
    <row r="171" spans="1:6" x14ac:dyDescent="0.25">
      <c r="A171" t="s">
        <v>679</v>
      </c>
      <c r="B171">
        <v>9</v>
      </c>
      <c r="C171">
        <v>0</v>
      </c>
      <c r="D171">
        <v>0</v>
      </c>
      <c r="E171">
        <v>0</v>
      </c>
      <c r="F171">
        <v>0</v>
      </c>
    </row>
    <row r="172" spans="1:6" x14ac:dyDescent="0.25">
      <c r="A172" t="s">
        <v>563</v>
      </c>
      <c r="B172">
        <v>9</v>
      </c>
      <c r="C172">
        <v>0</v>
      </c>
      <c r="D172">
        <v>0</v>
      </c>
      <c r="E172">
        <v>0</v>
      </c>
      <c r="F172">
        <v>0</v>
      </c>
    </row>
    <row r="173" spans="1:6" x14ac:dyDescent="0.25">
      <c r="A173" t="s">
        <v>680</v>
      </c>
      <c r="B173">
        <v>9</v>
      </c>
      <c r="C173">
        <v>0</v>
      </c>
      <c r="D173">
        <v>0</v>
      </c>
      <c r="E173">
        <v>0</v>
      </c>
      <c r="F173">
        <v>0</v>
      </c>
    </row>
    <row r="174" spans="1:6" x14ac:dyDescent="0.25">
      <c r="A174" t="s">
        <v>681</v>
      </c>
      <c r="B174">
        <v>9</v>
      </c>
      <c r="C174">
        <v>16</v>
      </c>
      <c r="D174">
        <v>16</v>
      </c>
      <c r="E174">
        <v>16</v>
      </c>
      <c r="F174">
        <v>16</v>
      </c>
    </row>
    <row r="175" spans="1:6" x14ac:dyDescent="0.25">
      <c r="A175" t="s">
        <v>682</v>
      </c>
      <c r="B175">
        <v>9</v>
      </c>
      <c r="C175">
        <v>200</v>
      </c>
      <c r="D175">
        <v>200</v>
      </c>
      <c r="E175">
        <v>200</v>
      </c>
      <c r="F175">
        <v>200</v>
      </c>
    </row>
    <row r="176" spans="1:6" x14ac:dyDescent="0.25">
      <c r="A176" t="s">
        <v>683</v>
      </c>
      <c r="B176">
        <v>9</v>
      </c>
      <c r="C176">
        <v>1101</v>
      </c>
      <c r="D176">
        <v>1101</v>
      </c>
      <c r="E176">
        <v>1101</v>
      </c>
      <c r="F176">
        <v>1101</v>
      </c>
    </row>
    <row r="177" spans="1:6" x14ac:dyDescent="0.25">
      <c r="A177" t="s">
        <v>684</v>
      </c>
      <c r="B177">
        <v>9</v>
      </c>
      <c r="C177">
        <v>734</v>
      </c>
      <c r="D177">
        <v>734</v>
      </c>
      <c r="E177">
        <v>734</v>
      </c>
      <c r="F177">
        <v>734</v>
      </c>
    </row>
    <row r="178" spans="1:6" x14ac:dyDescent="0.25">
      <c r="A178" t="s">
        <v>685</v>
      </c>
      <c r="B178">
        <v>9</v>
      </c>
      <c r="C178">
        <v>1468</v>
      </c>
      <c r="D178">
        <v>1468</v>
      </c>
      <c r="E178">
        <v>1468</v>
      </c>
      <c r="F178">
        <v>1468</v>
      </c>
    </row>
    <row r="179" spans="1:6" x14ac:dyDescent="0.25">
      <c r="A179" t="s">
        <v>686</v>
      </c>
      <c r="B179">
        <v>9</v>
      </c>
    </row>
    <row r="180" spans="1:6" x14ac:dyDescent="0.25">
      <c r="A180" t="s">
        <v>687</v>
      </c>
      <c r="B180">
        <v>9</v>
      </c>
    </row>
    <row r="181" spans="1:6" x14ac:dyDescent="0.25">
      <c r="A181" t="s">
        <v>688</v>
      </c>
      <c r="B181">
        <v>9</v>
      </c>
    </row>
    <row r="182" spans="1:6" x14ac:dyDescent="0.25">
      <c r="A182" t="s">
        <v>689</v>
      </c>
      <c r="B182">
        <v>9</v>
      </c>
      <c r="C182" t="b">
        <v>0</v>
      </c>
      <c r="D182" t="b">
        <v>0</v>
      </c>
      <c r="E182" t="b">
        <v>0</v>
      </c>
      <c r="F182" t="b">
        <v>0</v>
      </c>
    </row>
    <row r="183" spans="1:6" x14ac:dyDescent="0.25">
      <c r="A183" t="s">
        <v>690</v>
      </c>
      <c r="B183">
        <v>9</v>
      </c>
      <c r="C183" t="b">
        <v>0</v>
      </c>
      <c r="D183" t="b">
        <v>0</v>
      </c>
      <c r="E183" t="b">
        <v>0</v>
      </c>
      <c r="F183" t="b">
        <v>0</v>
      </c>
    </row>
    <row r="184" spans="1:6" x14ac:dyDescent="0.25">
      <c r="A184" t="s">
        <v>676</v>
      </c>
      <c r="B184">
        <v>10</v>
      </c>
      <c r="C184">
        <v>919</v>
      </c>
      <c r="D184">
        <v>301</v>
      </c>
      <c r="E184">
        <v>9</v>
      </c>
      <c r="F184">
        <v>11</v>
      </c>
    </row>
    <row r="185" spans="1:6" x14ac:dyDescent="0.25">
      <c r="A185" t="s">
        <v>36</v>
      </c>
      <c r="B185">
        <v>10</v>
      </c>
      <c r="C185">
        <v>1</v>
      </c>
      <c r="D185">
        <v>1</v>
      </c>
      <c r="E185">
        <v>1</v>
      </c>
      <c r="F185">
        <v>1</v>
      </c>
    </row>
    <row r="186" spans="1:6" x14ac:dyDescent="0.25">
      <c r="A186" t="s">
        <v>503</v>
      </c>
      <c r="B186">
        <v>10</v>
      </c>
      <c r="C186" t="s">
        <v>761</v>
      </c>
      <c r="D186" t="s">
        <v>761</v>
      </c>
      <c r="E186" t="s">
        <v>760</v>
      </c>
      <c r="F186" t="s">
        <v>760</v>
      </c>
    </row>
    <row r="187" spans="1:6" x14ac:dyDescent="0.25">
      <c r="A187" t="s">
        <v>677</v>
      </c>
      <c r="B187">
        <v>10</v>
      </c>
      <c r="C187">
        <v>438</v>
      </c>
      <c r="D187">
        <v>399</v>
      </c>
      <c r="E187">
        <v>371</v>
      </c>
      <c r="F187">
        <v>390</v>
      </c>
    </row>
    <row r="188" spans="1:6" x14ac:dyDescent="0.25">
      <c r="A188" t="s">
        <v>42</v>
      </c>
      <c r="B188">
        <v>10</v>
      </c>
      <c r="C188">
        <v>25</v>
      </c>
      <c r="D188">
        <v>25</v>
      </c>
      <c r="E188">
        <v>25</v>
      </c>
      <c r="F188">
        <v>25</v>
      </c>
    </row>
    <row r="189" spans="1:6" x14ac:dyDescent="0.25">
      <c r="A189" t="s">
        <v>678</v>
      </c>
      <c r="B189">
        <v>10</v>
      </c>
      <c r="C189">
        <v>11.9</v>
      </c>
      <c r="D189">
        <v>10.9</v>
      </c>
      <c r="E189">
        <v>10.1</v>
      </c>
      <c r="F189">
        <v>10.6</v>
      </c>
    </row>
    <row r="190" spans="1:6" x14ac:dyDescent="0.25">
      <c r="A190" t="s">
        <v>41</v>
      </c>
      <c r="B190">
        <v>10</v>
      </c>
      <c r="C190">
        <v>0</v>
      </c>
      <c r="D190">
        <v>0</v>
      </c>
      <c r="E190">
        <v>0</v>
      </c>
      <c r="F190">
        <v>0</v>
      </c>
    </row>
    <row r="191" spans="1:6" x14ac:dyDescent="0.25">
      <c r="A191" t="s">
        <v>679</v>
      </c>
      <c r="B191">
        <v>10</v>
      </c>
      <c r="C191">
        <v>0</v>
      </c>
      <c r="D191">
        <v>0</v>
      </c>
      <c r="E191">
        <v>0</v>
      </c>
      <c r="F191">
        <v>0</v>
      </c>
    </row>
    <row r="192" spans="1:6" x14ac:dyDescent="0.25">
      <c r="A192" t="s">
        <v>563</v>
      </c>
      <c r="B192">
        <v>10</v>
      </c>
      <c r="C192">
        <v>0</v>
      </c>
      <c r="D192">
        <v>0</v>
      </c>
      <c r="E192">
        <v>0</v>
      </c>
      <c r="F192">
        <v>0</v>
      </c>
    </row>
    <row r="193" spans="1:6" x14ac:dyDescent="0.25">
      <c r="A193" t="s">
        <v>680</v>
      </c>
      <c r="B193">
        <v>10</v>
      </c>
      <c r="C193">
        <v>0</v>
      </c>
      <c r="D193">
        <v>0</v>
      </c>
      <c r="E193">
        <v>0</v>
      </c>
      <c r="F193">
        <v>0</v>
      </c>
    </row>
    <row r="194" spans="1:6" x14ac:dyDescent="0.25">
      <c r="A194" t="s">
        <v>681</v>
      </c>
      <c r="B194">
        <v>10</v>
      </c>
      <c r="C194">
        <v>16</v>
      </c>
      <c r="D194">
        <v>16</v>
      </c>
      <c r="E194">
        <v>16</v>
      </c>
      <c r="F194">
        <v>16</v>
      </c>
    </row>
    <row r="195" spans="1:6" x14ac:dyDescent="0.25">
      <c r="A195" t="s">
        <v>682</v>
      </c>
      <c r="B195">
        <v>10</v>
      </c>
      <c r="C195">
        <v>200</v>
      </c>
      <c r="D195">
        <v>200</v>
      </c>
      <c r="E195">
        <v>200</v>
      </c>
      <c r="F195">
        <v>200</v>
      </c>
    </row>
    <row r="196" spans="1:6" x14ac:dyDescent="0.25">
      <c r="A196" t="s">
        <v>683</v>
      </c>
      <c r="B196">
        <v>10</v>
      </c>
      <c r="C196">
        <v>1101</v>
      </c>
      <c r="D196">
        <v>1101</v>
      </c>
      <c r="E196">
        <v>1101</v>
      </c>
      <c r="F196">
        <v>1101</v>
      </c>
    </row>
    <row r="197" spans="1:6" x14ac:dyDescent="0.25">
      <c r="A197" t="s">
        <v>684</v>
      </c>
      <c r="B197">
        <v>10</v>
      </c>
      <c r="C197">
        <v>734</v>
      </c>
      <c r="D197">
        <v>734</v>
      </c>
      <c r="E197">
        <v>734</v>
      </c>
      <c r="F197">
        <v>734</v>
      </c>
    </row>
    <row r="198" spans="1:6" x14ac:dyDescent="0.25">
      <c r="A198" t="s">
        <v>685</v>
      </c>
      <c r="B198">
        <v>10</v>
      </c>
      <c r="C198">
        <v>1468</v>
      </c>
      <c r="D198">
        <v>1468</v>
      </c>
      <c r="E198">
        <v>1468</v>
      </c>
      <c r="F198">
        <v>1468</v>
      </c>
    </row>
    <row r="199" spans="1:6" x14ac:dyDescent="0.25">
      <c r="A199" t="s">
        <v>686</v>
      </c>
      <c r="B199">
        <v>10</v>
      </c>
    </row>
    <row r="200" spans="1:6" x14ac:dyDescent="0.25">
      <c r="A200" t="s">
        <v>687</v>
      </c>
      <c r="B200">
        <v>10</v>
      </c>
    </row>
    <row r="201" spans="1:6" x14ac:dyDescent="0.25">
      <c r="A201" t="s">
        <v>688</v>
      </c>
      <c r="B201">
        <v>10</v>
      </c>
    </row>
    <row r="202" spans="1:6" x14ac:dyDescent="0.25">
      <c r="A202" t="s">
        <v>689</v>
      </c>
      <c r="B202">
        <v>10</v>
      </c>
      <c r="C202" t="b">
        <v>0</v>
      </c>
      <c r="D202" t="b">
        <v>0</v>
      </c>
      <c r="E202" t="b">
        <v>0</v>
      </c>
      <c r="F202" t="b">
        <v>0</v>
      </c>
    </row>
    <row r="203" spans="1:6" x14ac:dyDescent="0.25">
      <c r="A203" t="s">
        <v>690</v>
      </c>
      <c r="B203">
        <v>10</v>
      </c>
      <c r="C203" t="b">
        <v>0</v>
      </c>
      <c r="D203" t="b">
        <v>0</v>
      </c>
      <c r="E203" t="b">
        <v>0</v>
      </c>
      <c r="F203" t="b">
        <v>0</v>
      </c>
    </row>
    <row r="204" spans="1:6" x14ac:dyDescent="0.25">
      <c r="A204" t="s">
        <v>676</v>
      </c>
      <c r="B204">
        <v>11</v>
      </c>
      <c r="C204">
        <v>918</v>
      </c>
      <c r="D204">
        <v>313</v>
      </c>
      <c r="E204">
        <v>10</v>
      </c>
      <c r="F204">
        <v>12</v>
      </c>
    </row>
    <row r="205" spans="1:6" x14ac:dyDescent="0.25">
      <c r="A205" t="s">
        <v>36</v>
      </c>
      <c r="B205">
        <v>11</v>
      </c>
      <c r="C205">
        <v>1</v>
      </c>
      <c r="D205">
        <v>1</v>
      </c>
      <c r="E205">
        <v>1</v>
      </c>
      <c r="F205">
        <v>1</v>
      </c>
    </row>
    <row r="206" spans="1:6" x14ac:dyDescent="0.25">
      <c r="A206" t="s">
        <v>503</v>
      </c>
      <c r="B206">
        <v>11</v>
      </c>
      <c r="C206" t="s">
        <v>762</v>
      </c>
      <c r="D206" t="s">
        <v>762</v>
      </c>
      <c r="E206" t="s">
        <v>760</v>
      </c>
      <c r="F206" t="s">
        <v>760</v>
      </c>
    </row>
    <row r="207" spans="1:6" x14ac:dyDescent="0.25">
      <c r="A207" t="s">
        <v>677</v>
      </c>
      <c r="B207">
        <v>11</v>
      </c>
      <c r="C207">
        <v>438</v>
      </c>
      <c r="D207">
        <v>414</v>
      </c>
      <c r="E207">
        <v>390</v>
      </c>
      <c r="F207">
        <v>374</v>
      </c>
    </row>
    <row r="208" spans="1:6" x14ac:dyDescent="0.25">
      <c r="A208" t="s">
        <v>42</v>
      </c>
      <c r="B208">
        <v>11</v>
      </c>
      <c r="C208">
        <v>25</v>
      </c>
      <c r="D208">
        <v>25</v>
      </c>
      <c r="E208">
        <v>25</v>
      </c>
      <c r="F208">
        <v>25</v>
      </c>
    </row>
    <row r="209" spans="1:6" x14ac:dyDescent="0.25">
      <c r="A209" t="s">
        <v>678</v>
      </c>
      <c r="B209">
        <v>11</v>
      </c>
      <c r="C209">
        <v>11.9</v>
      </c>
      <c r="D209">
        <v>11.3</v>
      </c>
      <c r="E209">
        <v>10.6</v>
      </c>
      <c r="F209">
        <v>10.199999999999999</v>
      </c>
    </row>
    <row r="210" spans="1:6" x14ac:dyDescent="0.25">
      <c r="A210" t="s">
        <v>41</v>
      </c>
      <c r="B210">
        <v>11</v>
      </c>
      <c r="C210">
        <v>0</v>
      </c>
      <c r="D210">
        <v>0</v>
      </c>
      <c r="E210">
        <v>0</v>
      </c>
      <c r="F210">
        <v>0</v>
      </c>
    </row>
    <row r="211" spans="1:6" x14ac:dyDescent="0.25">
      <c r="A211" t="s">
        <v>679</v>
      </c>
      <c r="B211">
        <v>11</v>
      </c>
      <c r="C211">
        <v>0</v>
      </c>
      <c r="D211">
        <v>0</v>
      </c>
      <c r="E211">
        <v>0</v>
      </c>
      <c r="F211">
        <v>0</v>
      </c>
    </row>
    <row r="212" spans="1:6" x14ac:dyDescent="0.25">
      <c r="A212" t="s">
        <v>563</v>
      </c>
      <c r="B212">
        <v>11</v>
      </c>
      <c r="C212">
        <v>0</v>
      </c>
      <c r="D212">
        <v>0</v>
      </c>
      <c r="E212">
        <v>0</v>
      </c>
      <c r="F212">
        <v>0</v>
      </c>
    </row>
    <row r="213" spans="1:6" x14ac:dyDescent="0.25">
      <c r="A213" t="s">
        <v>680</v>
      </c>
      <c r="B213">
        <v>11</v>
      </c>
      <c r="C213">
        <v>0</v>
      </c>
      <c r="D213">
        <v>0</v>
      </c>
      <c r="E213">
        <v>0</v>
      </c>
      <c r="F213">
        <v>0</v>
      </c>
    </row>
    <row r="214" spans="1:6" x14ac:dyDescent="0.25">
      <c r="A214" t="s">
        <v>681</v>
      </c>
      <c r="B214">
        <v>11</v>
      </c>
      <c r="C214">
        <v>16</v>
      </c>
      <c r="D214">
        <v>16</v>
      </c>
      <c r="E214">
        <v>16</v>
      </c>
      <c r="F214">
        <v>16</v>
      </c>
    </row>
    <row r="215" spans="1:6" x14ac:dyDescent="0.25">
      <c r="A215" t="s">
        <v>682</v>
      </c>
      <c r="B215">
        <v>11</v>
      </c>
      <c r="C215">
        <v>200</v>
      </c>
      <c r="D215">
        <v>200</v>
      </c>
      <c r="E215">
        <v>200</v>
      </c>
      <c r="F215">
        <v>200</v>
      </c>
    </row>
    <row r="216" spans="1:6" x14ac:dyDescent="0.25">
      <c r="A216" t="s">
        <v>683</v>
      </c>
      <c r="B216">
        <v>11</v>
      </c>
      <c r="C216">
        <v>1101</v>
      </c>
      <c r="D216">
        <v>1101</v>
      </c>
      <c r="E216">
        <v>1101</v>
      </c>
      <c r="F216">
        <v>1101</v>
      </c>
    </row>
    <row r="217" spans="1:6" x14ac:dyDescent="0.25">
      <c r="A217" t="s">
        <v>684</v>
      </c>
      <c r="B217">
        <v>11</v>
      </c>
      <c r="C217">
        <v>734</v>
      </c>
      <c r="D217">
        <v>734</v>
      </c>
      <c r="E217">
        <v>734</v>
      </c>
      <c r="F217">
        <v>734</v>
      </c>
    </row>
    <row r="218" spans="1:6" x14ac:dyDescent="0.25">
      <c r="A218" t="s">
        <v>685</v>
      </c>
      <c r="B218">
        <v>11</v>
      </c>
      <c r="C218">
        <v>1468</v>
      </c>
      <c r="D218">
        <v>1468</v>
      </c>
      <c r="E218">
        <v>1468</v>
      </c>
      <c r="F218">
        <v>1468</v>
      </c>
    </row>
    <row r="219" spans="1:6" x14ac:dyDescent="0.25">
      <c r="A219" t="s">
        <v>686</v>
      </c>
      <c r="B219">
        <v>11</v>
      </c>
    </row>
    <row r="220" spans="1:6" x14ac:dyDescent="0.25">
      <c r="A220" t="s">
        <v>687</v>
      </c>
      <c r="B220">
        <v>11</v>
      </c>
    </row>
    <row r="221" spans="1:6" x14ac:dyDescent="0.25">
      <c r="A221" t="s">
        <v>688</v>
      </c>
      <c r="B221">
        <v>11</v>
      </c>
    </row>
    <row r="222" spans="1:6" x14ac:dyDescent="0.25">
      <c r="A222" t="s">
        <v>689</v>
      </c>
      <c r="B222">
        <v>11</v>
      </c>
      <c r="C222" t="b">
        <v>0</v>
      </c>
      <c r="D222" t="b">
        <v>0</v>
      </c>
      <c r="E222" t="b">
        <v>0</v>
      </c>
      <c r="F222" t="b">
        <v>0</v>
      </c>
    </row>
    <row r="223" spans="1:6" x14ac:dyDescent="0.25">
      <c r="A223" t="s">
        <v>690</v>
      </c>
      <c r="B223">
        <v>11</v>
      </c>
      <c r="C223" t="b">
        <v>0</v>
      </c>
      <c r="D223" t="b">
        <v>0</v>
      </c>
      <c r="E223" t="b">
        <v>0</v>
      </c>
      <c r="F223" t="b">
        <v>0</v>
      </c>
    </row>
    <row r="224" spans="1:6" x14ac:dyDescent="0.25">
      <c r="A224" t="s">
        <v>676</v>
      </c>
      <c r="B224">
        <v>12</v>
      </c>
      <c r="C224">
        <v>915</v>
      </c>
      <c r="D224">
        <v>108</v>
      </c>
      <c r="E224">
        <v>11</v>
      </c>
      <c r="F224">
        <v>937</v>
      </c>
    </row>
    <row r="225" spans="1:6" x14ac:dyDescent="0.25">
      <c r="A225" t="s">
        <v>36</v>
      </c>
      <c r="B225">
        <v>12</v>
      </c>
      <c r="C225">
        <v>1</v>
      </c>
      <c r="D225">
        <v>1</v>
      </c>
      <c r="E225">
        <v>1</v>
      </c>
      <c r="F225">
        <v>1</v>
      </c>
    </row>
    <row r="226" spans="1:6" x14ac:dyDescent="0.25">
      <c r="A226" t="s">
        <v>503</v>
      </c>
      <c r="B226">
        <v>12</v>
      </c>
      <c r="C226" t="s">
        <v>763</v>
      </c>
      <c r="D226" t="s">
        <v>763</v>
      </c>
      <c r="E226" t="s">
        <v>760</v>
      </c>
      <c r="F226" t="s">
        <v>760</v>
      </c>
    </row>
    <row r="227" spans="1:6" x14ac:dyDescent="0.25">
      <c r="A227" t="s">
        <v>677</v>
      </c>
      <c r="B227">
        <v>12</v>
      </c>
      <c r="C227">
        <v>437</v>
      </c>
      <c r="D227">
        <v>449</v>
      </c>
      <c r="E227">
        <v>374</v>
      </c>
      <c r="F227">
        <v>781</v>
      </c>
    </row>
    <row r="228" spans="1:6" x14ac:dyDescent="0.25">
      <c r="A228" t="s">
        <v>42</v>
      </c>
      <c r="B228">
        <v>12</v>
      </c>
      <c r="C228">
        <v>30</v>
      </c>
      <c r="D228">
        <v>30</v>
      </c>
      <c r="E228">
        <v>40</v>
      </c>
      <c r="F228">
        <v>40</v>
      </c>
    </row>
    <row r="229" spans="1:6" x14ac:dyDescent="0.25">
      <c r="A229" t="s">
        <v>678</v>
      </c>
      <c r="B229">
        <v>12</v>
      </c>
      <c r="C229">
        <v>9.9</v>
      </c>
      <c r="D229">
        <v>10.199999999999999</v>
      </c>
      <c r="E229">
        <v>6.4</v>
      </c>
      <c r="F229">
        <v>13.3</v>
      </c>
    </row>
    <row r="230" spans="1:6" x14ac:dyDescent="0.25">
      <c r="A230" t="s">
        <v>41</v>
      </c>
      <c r="B230">
        <v>12</v>
      </c>
      <c r="C230">
        <v>0</v>
      </c>
      <c r="D230">
        <v>0</v>
      </c>
      <c r="E230">
        <v>0</v>
      </c>
      <c r="F230">
        <v>0</v>
      </c>
    </row>
    <row r="231" spans="1:6" x14ac:dyDescent="0.25">
      <c r="A231" t="s">
        <v>679</v>
      </c>
      <c r="B231">
        <v>12</v>
      </c>
      <c r="C231">
        <v>0</v>
      </c>
      <c r="D231">
        <v>0</v>
      </c>
      <c r="E231" t="s">
        <v>764</v>
      </c>
      <c r="F231" t="s">
        <v>764</v>
      </c>
    </row>
    <row r="232" spans="1:6" x14ac:dyDescent="0.25">
      <c r="A232" t="s">
        <v>563</v>
      </c>
      <c r="B232">
        <v>12</v>
      </c>
      <c r="C232">
        <v>0</v>
      </c>
      <c r="D232">
        <v>0</v>
      </c>
      <c r="E232">
        <v>0</v>
      </c>
      <c r="F232">
        <v>0</v>
      </c>
    </row>
    <row r="233" spans="1:6" x14ac:dyDescent="0.25">
      <c r="A233" t="s">
        <v>680</v>
      </c>
      <c r="B233">
        <v>12</v>
      </c>
      <c r="C233">
        <v>0</v>
      </c>
      <c r="D233">
        <v>0</v>
      </c>
      <c r="E233">
        <v>0</v>
      </c>
      <c r="F233">
        <v>0</v>
      </c>
    </row>
    <row r="234" spans="1:6" x14ac:dyDescent="0.25">
      <c r="A234" t="s">
        <v>681</v>
      </c>
      <c r="B234">
        <v>12</v>
      </c>
      <c r="C234">
        <v>16</v>
      </c>
      <c r="D234">
        <v>16</v>
      </c>
      <c r="E234">
        <v>16</v>
      </c>
      <c r="F234">
        <v>16</v>
      </c>
    </row>
    <row r="235" spans="1:6" x14ac:dyDescent="0.25">
      <c r="A235" t="s">
        <v>682</v>
      </c>
      <c r="B235">
        <v>12</v>
      </c>
      <c r="C235">
        <v>200</v>
      </c>
      <c r="D235">
        <v>200</v>
      </c>
      <c r="E235">
        <v>200</v>
      </c>
      <c r="F235">
        <v>200</v>
      </c>
    </row>
    <row r="236" spans="1:6" x14ac:dyDescent="0.25">
      <c r="A236" t="s">
        <v>683</v>
      </c>
      <c r="B236">
        <v>12</v>
      </c>
      <c r="C236">
        <v>1320</v>
      </c>
      <c r="D236">
        <v>1320</v>
      </c>
      <c r="E236">
        <v>1761</v>
      </c>
      <c r="F236">
        <v>1761</v>
      </c>
    </row>
    <row r="237" spans="1:6" x14ac:dyDescent="0.25">
      <c r="A237" t="s">
        <v>684</v>
      </c>
      <c r="B237">
        <v>12</v>
      </c>
      <c r="C237">
        <v>880</v>
      </c>
      <c r="D237">
        <v>880</v>
      </c>
      <c r="E237">
        <v>1174</v>
      </c>
      <c r="F237">
        <v>1174</v>
      </c>
    </row>
    <row r="238" spans="1:6" x14ac:dyDescent="0.25">
      <c r="A238" t="s">
        <v>685</v>
      </c>
      <c r="B238">
        <v>12</v>
      </c>
      <c r="C238">
        <v>1760</v>
      </c>
      <c r="D238">
        <v>1760</v>
      </c>
      <c r="E238">
        <v>2348</v>
      </c>
      <c r="F238">
        <v>2348</v>
      </c>
    </row>
    <row r="239" spans="1:6" x14ac:dyDescent="0.25">
      <c r="A239" t="s">
        <v>686</v>
      </c>
      <c r="B239">
        <v>12</v>
      </c>
    </row>
    <row r="240" spans="1:6" x14ac:dyDescent="0.25">
      <c r="A240" t="s">
        <v>687</v>
      </c>
      <c r="B240">
        <v>12</v>
      </c>
    </row>
    <row r="241" spans="1:6" x14ac:dyDescent="0.25">
      <c r="A241" t="s">
        <v>688</v>
      </c>
      <c r="B241">
        <v>12</v>
      </c>
    </row>
    <row r="242" spans="1:6" x14ac:dyDescent="0.25">
      <c r="A242" t="s">
        <v>689</v>
      </c>
      <c r="B242">
        <v>12</v>
      </c>
      <c r="C242" t="b">
        <v>0</v>
      </c>
      <c r="D242" t="b">
        <v>0</v>
      </c>
      <c r="E242" t="b">
        <v>0</v>
      </c>
      <c r="F242" t="b">
        <v>0</v>
      </c>
    </row>
    <row r="243" spans="1:6" x14ac:dyDescent="0.25">
      <c r="A243" t="s">
        <v>690</v>
      </c>
      <c r="B243">
        <v>12</v>
      </c>
      <c r="C243" t="b">
        <v>0</v>
      </c>
      <c r="D243" t="b">
        <v>0</v>
      </c>
      <c r="E243" t="b">
        <v>0</v>
      </c>
      <c r="F243" t="b">
        <v>0</v>
      </c>
    </row>
    <row r="244" spans="1:6" x14ac:dyDescent="0.25">
      <c r="A244" t="s">
        <v>676</v>
      </c>
      <c r="B244">
        <v>13</v>
      </c>
      <c r="C244">
        <v>909</v>
      </c>
      <c r="E244">
        <v>937</v>
      </c>
      <c r="F244">
        <v>273</v>
      </c>
    </row>
    <row r="245" spans="1:6" x14ac:dyDescent="0.25">
      <c r="A245" t="s">
        <v>36</v>
      </c>
      <c r="B245">
        <v>13</v>
      </c>
      <c r="C245">
        <v>1</v>
      </c>
      <c r="E245">
        <v>1</v>
      </c>
      <c r="F245">
        <v>1</v>
      </c>
    </row>
    <row r="246" spans="1:6" x14ac:dyDescent="0.25">
      <c r="A246" t="s">
        <v>503</v>
      </c>
      <c r="B246">
        <v>13</v>
      </c>
      <c r="C246" t="s">
        <v>765</v>
      </c>
      <c r="E246" t="s">
        <v>760</v>
      </c>
      <c r="F246" t="s">
        <v>760</v>
      </c>
    </row>
    <row r="247" spans="1:6" x14ac:dyDescent="0.25">
      <c r="A247" t="s">
        <v>677</v>
      </c>
      <c r="B247">
        <v>13</v>
      </c>
      <c r="C247">
        <v>444</v>
      </c>
      <c r="E247">
        <v>748</v>
      </c>
      <c r="F247">
        <v>390</v>
      </c>
    </row>
    <row r="248" spans="1:6" x14ac:dyDescent="0.25">
      <c r="A248" t="s">
        <v>42</v>
      </c>
      <c r="B248">
        <v>13</v>
      </c>
      <c r="C248">
        <v>25</v>
      </c>
      <c r="E248">
        <v>25</v>
      </c>
      <c r="F248">
        <v>25</v>
      </c>
    </row>
    <row r="249" spans="1:6" x14ac:dyDescent="0.25">
      <c r="A249" t="s">
        <v>678</v>
      </c>
      <c r="B249">
        <v>13</v>
      </c>
      <c r="C249">
        <v>12.1</v>
      </c>
      <c r="E249">
        <v>20.399999999999999</v>
      </c>
      <c r="F249">
        <v>10.6</v>
      </c>
    </row>
    <row r="250" spans="1:6" x14ac:dyDescent="0.25">
      <c r="A250" t="s">
        <v>41</v>
      </c>
      <c r="B250">
        <v>13</v>
      </c>
      <c r="C250">
        <v>0</v>
      </c>
      <c r="E250">
        <v>0</v>
      </c>
      <c r="F250">
        <v>0</v>
      </c>
    </row>
    <row r="251" spans="1:6" x14ac:dyDescent="0.25">
      <c r="A251" t="s">
        <v>679</v>
      </c>
      <c r="B251">
        <v>13</v>
      </c>
      <c r="C251">
        <v>12</v>
      </c>
      <c r="E251">
        <v>12</v>
      </c>
      <c r="F251">
        <v>12</v>
      </c>
    </row>
    <row r="252" spans="1:6" x14ac:dyDescent="0.25">
      <c r="A252" t="s">
        <v>563</v>
      </c>
      <c r="B252">
        <v>13</v>
      </c>
      <c r="C252">
        <v>0</v>
      </c>
      <c r="E252">
        <v>0</v>
      </c>
      <c r="F252">
        <v>0</v>
      </c>
    </row>
    <row r="253" spans="1:6" x14ac:dyDescent="0.25">
      <c r="A253" t="s">
        <v>680</v>
      </c>
      <c r="B253">
        <v>13</v>
      </c>
      <c r="C253">
        <v>0</v>
      </c>
      <c r="E253">
        <v>0</v>
      </c>
      <c r="F253">
        <v>0</v>
      </c>
    </row>
    <row r="254" spans="1:6" x14ac:dyDescent="0.25">
      <c r="A254" t="s">
        <v>681</v>
      </c>
      <c r="B254">
        <v>13</v>
      </c>
      <c r="C254">
        <v>16</v>
      </c>
      <c r="E254">
        <v>16</v>
      </c>
      <c r="F254">
        <v>16</v>
      </c>
    </row>
    <row r="255" spans="1:6" x14ac:dyDescent="0.25">
      <c r="A255" t="s">
        <v>682</v>
      </c>
      <c r="B255">
        <v>13</v>
      </c>
      <c r="C255">
        <v>395</v>
      </c>
      <c r="E255">
        <v>395</v>
      </c>
      <c r="F255">
        <v>395</v>
      </c>
    </row>
    <row r="256" spans="1:6" x14ac:dyDescent="0.25">
      <c r="A256" t="s">
        <v>683</v>
      </c>
      <c r="B256">
        <v>13</v>
      </c>
      <c r="C256">
        <v>1101</v>
      </c>
      <c r="E256">
        <v>1101</v>
      </c>
      <c r="F256">
        <v>1101</v>
      </c>
    </row>
    <row r="257" spans="1:6" x14ac:dyDescent="0.25">
      <c r="A257" t="s">
        <v>684</v>
      </c>
      <c r="B257">
        <v>13</v>
      </c>
      <c r="C257">
        <v>734</v>
      </c>
      <c r="E257">
        <v>734</v>
      </c>
      <c r="F257">
        <v>734</v>
      </c>
    </row>
    <row r="258" spans="1:6" x14ac:dyDescent="0.25">
      <c r="A258" t="s">
        <v>685</v>
      </c>
      <c r="B258">
        <v>13</v>
      </c>
      <c r="C258">
        <v>1468</v>
      </c>
      <c r="E258">
        <v>1468</v>
      </c>
      <c r="F258">
        <v>1468</v>
      </c>
    </row>
    <row r="259" spans="1:6" x14ac:dyDescent="0.25">
      <c r="A259" t="s">
        <v>686</v>
      </c>
      <c r="B259">
        <v>13</v>
      </c>
    </row>
    <row r="260" spans="1:6" x14ac:dyDescent="0.25">
      <c r="A260" t="s">
        <v>687</v>
      </c>
      <c r="B260">
        <v>13</v>
      </c>
    </row>
    <row r="261" spans="1:6" x14ac:dyDescent="0.25">
      <c r="A261" t="s">
        <v>688</v>
      </c>
      <c r="B261">
        <v>13</v>
      </c>
    </row>
    <row r="262" spans="1:6" x14ac:dyDescent="0.25">
      <c r="A262" t="s">
        <v>689</v>
      </c>
      <c r="B262">
        <v>13</v>
      </c>
      <c r="C262" t="b">
        <v>0</v>
      </c>
      <c r="E262" t="b">
        <v>0</v>
      </c>
      <c r="F262" t="b">
        <v>0</v>
      </c>
    </row>
    <row r="263" spans="1:6" x14ac:dyDescent="0.25">
      <c r="A263" t="s">
        <v>690</v>
      </c>
      <c r="B263">
        <v>13</v>
      </c>
      <c r="C263" t="b">
        <v>0</v>
      </c>
      <c r="E263" t="b">
        <v>0</v>
      </c>
      <c r="F263" t="b">
        <v>0</v>
      </c>
    </row>
    <row r="264" spans="1:6" x14ac:dyDescent="0.25">
      <c r="A264" t="s">
        <v>676</v>
      </c>
      <c r="B264">
        <v>14</v>
      </c>
      <c r="C264">
        <v>937</v>
      </c>
      <c r="E264">
        <v>2125</v>
      </c>
    </row>
    <row r="265" spans="1:6" x14ac:dyDescent="0.25">
      <c r="A265" t="s">
        <v>36</v>
      </c>
      <c r="B265">
        <v>14</v>
      </c>
      <c r="C265">
        <v>2</v>
      </c>
      <c r="E265">
        <v>1</v>
      </c>
    </row>
    <row r="266" spans="1:6" x14ac:dyDescent="0.25">
      <c r="A266" t="s">
        <v>503</v>
      </c>
      <c r="B266">
        <v>14</v>
      </c>
      <c r="C266" t="s">
        <v>754</v>
      </c>
      <c r="E266" t="s">
        <v>766</v>
      </c>
    </row>
    <row r="267" spans="1:6" x14ac:dyDescent="0.25">
      <c r="A267" t="s">
        <v>677</v>
      </c>
      <c r="B267">
        <v>14</v>
      </c>
      <c r="C267">
        <v>869</v>
      </c>
      <c r="E267">
        <v>2663</v>
      </c>
    </row>
    <row r="268" spans="1:6" x14ac:dyDescent="0.25">
      <c r="A268" t="s">
        <v>42</v>
      </c>
      <c r="B268">
        <v>14</v>
      </c>
      <c r="C268">
        <v>25</v>
      </c>
      <c r="E268">
        <v>25</v>
      </c>
    </row>
    <row r="269" spans="1:6" x14ac:dyDescent="0.25">
      <c r="A269" t="s">
        <v>678</v>
      </c>
      <c r="B269">
        <v>14</v>
      </c>
      <c r="C269">
        <v>23.7</v>
      </c>
      <c r="E269">
        <v>72.599999999999994</v>
      </c>
    </row>
    <row r="270" spans="1:6" x14ac:dyDescent="0.25">
      <c r="A270" t="s">
        <v>41</v>
      </c>
      <c r="B270">
        <v>14</v>
      </c>
      <c r="C270">
        <v>0</v>
      </c>
      <c r="E270">
        <v>0</v>
      </c>
    </row>
    <row r="271" spans="1:6" x14ac:dyDescent="0.25">
      <c r="A271" t="s">
        <v>679</v>
      </c>
      <c r="B271">
        <v>14</v>
      </c>
      <c r="C271">
        <v>12</v>
      </c>
      <c r="E271">
        <v>0</v>
      </c>
    </row>
    <row r="272" spans="1:6" x14ac:dyDescent="0.25">
      <c r="A272" t="s">
        <v>563</v>
      </c>
      <c r="B272">
        <v>14</v>
      </c>
      <c r="C272">
        <v>0</v>
      </c>
      <c r="E272">
        <v>0</v>
      </c>
    </row>
    <row r="273" spans="1:5" x14ac:dyDescent="0.25">
      <c r="A273" t="s">
        <v>680</v>
      </c>
      <c r="B273">
        <v>14</v>
      </c>
      <c r="C273">
        <v>0</v>
      </c>
      <c r="E273">
        <v>0</v>
      </c>
    </row>
    <row r="274" spans="1:5" x14ac:dyDescent="0.25">
      <c r="A274" t="s">
        <v>681</v>
      </c>
      <c r="B274">
        <v>14</v>
      </c>
      <c r="C274">
        <v>16</v>
      </c>
      <c r="E274">
        <v>16</v>
      </c>
    </row>
    <row r="275" spans="1:5" x14ac:dyDescent="0.25">
      <c r="A275" t="s">
        <v>682</v>
      </c>
      <c r="B275">
        <v>14</v>
      </c>
      <c r="C275">
        <v>100</v>
      </c>
      <c r="E275">
        <v>100</v>
      </c>
    </row>
    <row r="276" spans="1:5" x14ac:dyDescent="0.25">
      <c r="A276" t="s">
        <v>683</v>
      </c>
      <c r="B276">
        <v>14</v>
      </c>
      <c r="C276">
        <v>1101</v>
      </c>
      <c r="E276">
        <v>1101</v>
      </c>
    </row>
    <row r="277" spans="1:5" x14ac:dyDescent="0.25">
      <c r="A277" t="s">
        <v>684</v>
      </c>
      <c r="B277">
        <v>14</v>
      </c>
      <c r="C277">
        <v>734</v>
      </c>
      <c r="E277">
        <v>734</v>
      </c>
    </row>
    <row r="278" spans="1:5" x14ac:dyDescent="0.25">
      <c r="A278" t="s">
        <v>685</v>
      </c>
      <c r="B278">
        <v>14</v>
      </c>
      <c r="C278">
        <v>1468</v>
      </c>
      <c r="E278">
        <v>1468</v>
      </c>
    </row>
    <row r="279" spans="1:5" x14ac:dyDescent="0.25">
      <c r="A279" t="s">
        <v>686</v>
      </c>
      <c r="B279">
        <v>14</v>
      </c>
    </row>
    <row r="280" spans="1:5" x14ac:dyDescent="0.25">
      <c r="A280" t="s">
        <v>687</v>
      </c>
      <c r="B280">
        <v>14</v>
      </c>
    </row>
    <row r="281" spans="1:5" x14ac:dyDescent="0.25">
      <c r="A281" t="s">
        <v>688</v>
      </c>
      <c r="B281">
        <v>14</v>
      </c>
    </row>
    <row r="282" spans="1:5" x14ac:dyDescent="0.25">
      <c r="A282" t="s">
        <v>689</v>
      </c>
      <c r="B282">
        <v>14</v>
      </c>
      <c r="C282" t="b">
        <v>0</v>
      </c>
      <c r="E282" t="b">
        <v>0</v>
      </c>
    </row>
    <row r="283" spans="1:5" x14ac:dyDescent="0.25">
      <c r="A283" t="s">
        <v>690</v>
      </c>
      <c r="B283">
        <v>14</v>
      </c>
      <c r="C283" t="b">
        <v>0</v>
      </c>
      <c r="E283" t="b">
        <v>0</v>
      </c>
    </row>
    <row r="284" spans="1:5" x14ac:dyDescent="0.25">
      <c r="A284" t="s">
        <v>676</v>
      </c>
      <c r="B284">
        <v>15</v>
      </c>
      <c r="E284">
        <v>858</v>
      </c>
    </row>
    <row r="285" spans="1:5" x14ac:dyDescent="0.25">
      <c r="A285" t="s">
        <v>36</v>
      </c>
      <c r="B285">
        <v>15</v>
      </c>
      <c r="E285">
        <v>1</v>
      </c>
    </row>
    <row r="286" spans="1:5" x14ac:dyDescent="0.25">
      <c r="A286" t="s">
        <v>503</v>
      </c>
      <c r="B286">
        <v>15</v>
      </c>
      <c r="E286" t="s">
        <v>767</v>
      </c>
    </row>
    <row r="287" spans="1:5" x14ac:dyDescent="0.25">
      <c r="A287" t="s">
        <v>677</v>
      </c>
      <c r="B287">
        <v>15</v>
      </c>
      <c r="E287">
        <v>1133</v>
      </c>
    </row>
    <row r="288" spans="1:5" x14ac:dyDescent="0.25">
      <c r="A288" t="s">
        <v>42</v>
      </c>
      <c r="B288">
        <v>15</v>
      </c>
      <c r="E288">
        <v>25</v>
      </c>
    </row>
    <row r="289" spans="1:5" x14ac:dyDescent="0.25">
      <c r="A289" t="s">
        <v>678</v>
      </c>
      <c r="B289">
        <v>15</v>
      </c>
      <c r="E289">
        <v>30.9</v>
      </c>
    </row>
    <row r="290" spans="1:5" x14ac:dyDescent="0.25">
      <c r="A290" t="s">
        <v>41</v>
      </c>
      <c r="B290">
        <v>15</v>
      </c>
      <c r="E290">
        <v>0</v>
      </c>
    </row>
    <row r="291" spans="1:5" x14ac:dyDescent="0.25">
      <c r="A291" t="s">
        <v>679</v>
      </c>
      <c r="B291">
        <v>15</v>
      </c>
      <c r="E291">
        <v>12</v>
      </c>
    </row>
    <row r="292" spans="1:5" x14ac:dyDescent="0.25">
      <c r="A292" t="s">
        <v>563</v>
      </c>
      <c r="B292">
        <v>15</v>
      </c>
      <c r="E292">
        <v>0</v>
      </c>
    </row>
    <row r="293" spans="1:5" x14ac:dyDescent="0.25">
      <c r="A293" t="s">
        <v>680</v>
      </c>
      <c r="B293">
        <v>15</v>
      </c>
      <c r="E293">
        <v>0</v>
      </c>
    </row>
    <row r="294" spans="1:5" x14ac:dyDescent="0.25">
      <c r="A294" t="s">
        <v>681</v>
      </c>
      <c r="B294">
        <v>15</v>
      </c>
      <c r="E294">
        <v>16</v>
      </c>
    </row>
    <row r="295" spans="1:5" x14ac:dyDescent="0.25">
      <c r="A295" t="s">
        <v>682</v>
      </c>
      <c r="B295">
        <v>15</v>
      </c>
      <c r="E295">
        <v>200</v>
      </c>
    </row>
    <row r="296" spans="1:5" x14ac:dyDescent="0.25">
      <c r="A296" t="s">
        <v>683</v>
      </c>
      <c r="B296">
        <v>15</v>
      </c>
      <c r="E296">
        <v>1101</v>
      </c>
    </row>
    <row r="297" spans="1:5" x14ac:dyDescent="0.25">
      <c r="A297" t="s">
        <v>684</v>
      </c>
      <c r="B297">
        <v>15</v>
      </c>
      <c r="E297">
        <v>734</v>
      </c>
    </row>
    <row r="298" spans="1:5" x14ac:dyDescent="0.25">
      <c r="A298" t="s">
        <v>685</v>
      </c>
      <c r="B298">
        <v>15</v>
      </c>
      <c r="E298">
        <v>1468</v>
      </c>
    </row>
    <row r="299" spans="1:5" x14ac:dyDescent="0.25">
      <c r="A299" t="s">
        <v>686</v>
      </c>
      <c r="B299">
        <v>15</v>
      </c>
    </row>
    <row r="300" spans="1:5" x14ac:dyDescent="0.25">
      <c r="A300" t="s">
        <v>687</v>
      </c>
      <c r="B300">
        <v>15</v>
      </c>
    </row>
    <row r="301" spans="1:5" x14ac:dyDescent="0.25">
      <c r="A301" t="s">
        <v>688</v>
      </c>
      <c r="B301">
        <v>15</v>
      </c>
    </row>
    <row r="302" spans="1:5" x14ac:dyDescent="0.25">
      <c r="A302" t="s">
        <v>689</v>
      </c>
      <c r="B302">
        <v>15</v>
      </c>
      <c r="E302" t="b">
        <v>0</v>
      </c>
    </row>
    <row r="303" spans="1:5" x14ac:dyDescent="0.25">
      <c r="A303" t="s">
        <v>690</v>
      </c>
      <c r="B303">
        <v>15</v>
      </c>
      <c r="E303" t="b">
        <v>0</v>
      </c>
    </row>
    <row r="304" spans="1:5" x14ac:dyDescent="0.25">
      <c r="A304" t="s">
        <v>676</v>
      </c>
      <c r="B304">
        <v>16</v>
      </c>
      <c r="D304">
        <v>2206</v>
      </c>
    </row>
    <row r="305" spans="1:4" x14ac:dyDescent="0.25">
      <c r="A305" t="s">
        <v>36</v>
      </c>
      <c r="B305">
        <v>16</v>
      </c>
      <c r="D305">
        <v>1</v>
      </c>
    </row>
    <row r="306" spans="1:4" x14ac:dyDescent="0.25">
      <c r="A306" t="s">
        <v>503</v>
      </c>
      <c r="B306">
        <v>16</v>
      </c>
      <c r="D306" t="s">
        <v>768</v>
      </c>
    </row>
    <row r="307" spans="1:4" x14ac:dyDescent="0.25">
      <c r="A307" t="s">
        <v>677</v>
      </c>
      <c r="B307">
        <v>16</v>
      </c>
      <c r="D307">
        <v>2649</v>
      </c>
    </row>
    <row r="308" spans="1:4" x14ac:dyDescent="0.25">
      <c r="A308" t="s">
        <v>42</v>
      </c>
      <c r="B308">
        <v>16</v>
      </c>
      <c r="D308">
        <v>40</v>
      </c>
    </row>
    <row r="309" spans="1:4" x14ac:dyDescent="0.25">
      <c r="A309" t="s">
        <v>678</v>
      </c>
      <c r="B309">
        <v>16</v>
      </c>
      <c r="D309">
        <v>45.2</v>
      </c>
    </row>
    <row r="310" spans="1:4" x14ac:dyDescent="0.25">
      <c r="A310" t="s">
        <v>41</v>
      </c>
      <c r="B310">
        <v>16</v>
      </c>
      <c r="D310">
        <v>0</v>
      </c>
    </row>
    <row r="311" spans="1:4" x14ac:dyDescent="0.25">
      <c r="A311" t="s">
        <v>679</v>
      </c>
      <c r="B311">
        <v>16</v>
      </c>
      <c r="D311">
        <v>12</v>
      </c>
    </row>
    <row r="312" spans="1:4" x14ac:dyDescent="0.25">
      <c r="A312" t="s">
        <v>563</v>
      </c>
      <c r="B312">
        <v>16</v>
      </c>
      <c r="D312">
        <v>0</v>
      </c>
    </row>
    <row r="313" spans="1:4" x14ac:dyDescent="0.25">
      <c r="A313" t="s">
        <v>680</v>
      </c>
      <c r="B313">
        <v>16</v>
      </c>
      <c r="D313">
        <v>0</v>
      </c>
    </row>
    <row r="314" spans="1:4" x14ac:dyDescent="0.25">
      <c r="A314" t="s">
        <v>681</v>
      </c>
      <c r="B314">
        <v>16</v>
      </c>
      <c r="D314">
        <v>16</v>
      </c>
    </row>
    <row r="315" spans="1:4" x14ac:dyDescent="0.25">
      <c r="A315" t="s">
        <v>682</v>
      </c>
      <c r="B315">
        <v>16</v>
      </c>
      <c r="D315">
        <v>200</v>
      </c>
    </row>
    <row r="316" spans="1:4" x14ac:dyDescent="0.25">
      <c r="A316" t="s">
        <v>683</v>
      </c>
      <c r="B316">
        <v>16</v>
      </c>
      <c r="D316">
        <v>1761</v>
      </c>
    </row>
    <row r="317" spans="1:4" x14ac:dyDescent="0.25">
      <c r="A317" t="s">
        <v>684</v>
      </c>
      <c r="B317">
        <v>16</v>
      </c>
      <c r="D317">
        <v>1174</v>
      </c>
    </row>
    <row r="318" spans="1:4" x14ac:dyDescent="0.25">
      <c r="A318" t="s">
        <v>685</v>
      </c>
      <c r="B318">
        <v>16</v>
      </c>
      <c r="D318">
        <v>2348</v>
      </c>
    </row>
    <row r="319" spans="1:4" x14ac:dyDescent="0.25">
      <c r="A319" t="s">
        <v>686</v>
      </c>
      <c r="B319">
        <v>16</v>
      </c>
    </row>
    <row r="320" spans="1:4" x14ac:dyDescent="0.25">
      <c r="A320" t="s">
        <v>687</v>
      </c>
      <c r="B320">
        <v>16</v>
      </c>
    </row>
    <row r="321" spans="1:5" x14ac:dyDescent="0.25">
      <c r="A321" t="s">
        <v>688</v>
      </c>
      <c r="B321">
        <v>16</v>
      </c>
    </row>
    <row r="322" spans="1:5" x14ac:dyDescent="0.25">
      <c r="A322" t="s">
        <v>689</v>
      </c>
      <c r="B322">
        <v>16</v>
      </c>
      <c r="D322" t="b">
        <v>0</v>
      </c>
    </row>
    <row r="323" spans="1:5" x14ac:dyDescent="0.25">
      <c r="A323" t="s">
        <v>690</v>
      </c>
      <c r="B323">
        <v>16</v>
      </c>
      <c r="D323" t="b">
        <v>0</v>
      </c>
    </row>
    <row r="324" spans="1:5" x14ac:dyDescent="0.25">
      <c r="A324" t="s">
        <v>676</v>
      </c>
      <c r="B324">
        <v>17</v>
      </c>
      <c r="D324">
        <v>2212</v>
      </c>
      <c r="E324">
        <v>3350</v>
      </c>
    </row>
    <row r="325" spans="1:5" x14ac:dyDescent="0.25">
      <c r="A325" t="s">
        <v>36</v>
      </c>
      <c r="B325">
        <v>17</v>
      </c>
      <c r="D325">
        <v>1</v>
      </c>
      <c r="E325">
        <v>1</v>
      </c>
    </row>
    <row r="326" spans="1:5" x14ac:dyDescent="0.25">
      <c r="A326" t="s">
        <v>503</v>
      </c>
      <c r="B326">
        <v>17</v>
      </c>
      <c r="D326" t="s">
        <v>769</v>
      </c>
      <c r="E326" t="s">
        <v>770</v>
      </c>
    </row>
    <row r="327" spans="1:5" x14ac:dyDescent="0.25">
      <c r="A327" t="s">
        <v>677</v>
      </c>
      <c r="B327">
        <v>17</v>
      </c>
      <c r="D327">
        <v>2640</v>
      </c>
      <c r="E327">
        <v>2430</v>
      </c>
    </row>
    <row r="328" spans="1:5" x14ac:dyDescent="0.25">
      <c r="A328" t="s">
        <v>42</v>
      </c>
      <c r="B328">
        <v>17</v>
      </c>
      <c r="D328">
        <v>25</v>
      </c>
      <c r="E328">
        <v>40</v>
      </c>
    </row>
    <row r="329" spans="1:5" x14ac:dyDescent="0.25">
      <c r="A329" t="s">
        <v>678</v>
      </c>
      <c r="B329">
        <v>17</v>
      </c>
      <c r="D329">
        <v>72</v>
      </c>
      <c r="E329">
        <v>41.4</v>
      </c>
    </row>
    <row r="330" spans="1:5" x14ac:dyDescent="0.25">
      <c r="A330" t="s">
        <v>41</v>
      </c>
      <c r="B330">
        <v>17</v>
      </c>
      <c r="D330">
        <v>0</v>
      </c>
      <c r="E330">
        <v>0</v>
      </c>
    </row>
    <row r="331" spans="1:5" x14ac:dyDescent="0.25">
      <c r="A331" t="s">
        <v>679</v>
      </c>
      <c r="B331">
        <v>17</v>
      </c>
      <c r="D331">
        <v>0</v>
      </c>
      <c r="E331">
        <v>12</v>
      </c>
    </row>
    <row r="332" spans="1:5" x14ac:dyDescent="0.25">
      <c r="A332" t="s">
        <v>563</v>
      </c>
      <c r="B332">
        <v>17</v>
      </c>
      <c r="D332">
        <v>0</v>
      </c>
      <c r="E332">
        <v>0</v>
      </c>
    </row>
    <row r="333" spans="1:5" x14ac:dyDescent="0.25">
      <c r="A333" t="s">
        <v>680</v>
      </c>
      <c r="B333">
        <v>17</v>
      </c>
      <c r="D333">
        <v>0</v>
      </c>
      <c r="E333">
        <v>0</v>
      </c>
    </row>
    <row r="334" spans="1:5" x14ac:dyDescent="0.25">
      <c r="A334" t="s">
        <v>681</v>
      </c>
      <c r="B334">
        <v>17</v>
      </c>
      <c r="D334">
        <v>16</v>
      </c>
      <c r="E334">
        <v>16</v>
      </c>
    </row>
    <row r="335" spans="1:5" x14ac:dyDescent="0.25">
      <c r="A335" t="s">
        <v>682</v>
      </c>
      <c r="B335">
        <v>17</v>
      </c>
      <c r="D335">
        <v>100</v>
      </c>
      <c r="E335">
        <v>100</v>
      </c>
    </row>
    <row r="336" spans="1:5" x14ac:dyDescent="0.25">
      <c r="A336" t="s">
        <v>683</v>
      </c>
      <c r="B336">
        <v>17</v>
      </c>
      <c r="D336">
        <v>1101</v>
      </c>
      <c r="E336">
        <v>1761</v>
      </c>
    </row>
    <row r="337" spans="1:5" x14ac:dyDescent="0.25">
      <c r="A337" t="s">
        <v>684</v>
      </c>
      <c r="B337">
        <v>17</v>
      </c>
      <c r="D337">
        <v>734</v>
      </c>
      <c r="E337">
        <v>1174</v>
      </c>
    </row>
    <row r="338" spans="1:5" x14ac:dyDescent="0.25">
      <c r="A338" t="s">
        <v>685</v>
      </c>
      <c r="B338">
        <v>17</v>
      </c>
      <c r="D338">
        <v>1468</v>
      </c>
      <c r="E338">
        <v>2348</v>
      </c>
    </row>
    <row r="339" spans="1:5" x14ac:dyDescent="0.25">
      <c r="A339" t="s">
        <v>686</v>
      </c>
      <c r="B339">
        <v>17</v>
      </c>
    </row>
    <row r="340" spans="1:5" x14ac:dyDescent="0.25">
      <c r="A340" t="s">
        <v>687</v>
      </c>
      <c r="B340">
        <v>17</v>
      </c>
    </row>
    <row r="341" spans="1:5" x14ac:dyDescent="0.25">
      <c r="A341" t="s">
        <v>688</v>
      </c>
      <c r="B341">
        <v>17</v>
      </c>
    </row>
    <row r="342" spans="1:5" x14ac:dyDescent="0.25">
      <c r="A342" t="s">
        <v>689</v>
      </c>
      <c r="B342">
        <v>17</v>
      </c>
      <c r="D342" t="b">
        <v>0</v>
      </c>
      <c r="E342" t="b">
        <v>0</v>
      </c>
    </row>
    <row r="343" spans="1:5" x14ac:dyDescent="0.25">
      <c r="A343" t="s">
        <v>690</v>
      </c>
      <c r="B343">
        <v>17</v>
      </c>
      <c r="D343" t="b">
        <v>0</v>
      </c>
      <c r="E343" t="b">
        <v>0</v>
      </c>
    </row>
    <row r="344" spans="1:5" x14ac:dyDescent="0.25">
      <c r="A344" t="s">
        <v>676</v>
      </c>
      <c r="B344">
        <v>18</v>
      </c>
      <c r="C344">
        <v>825</v>
      </c>
    </row>
    <row r="345" spans="1:5" x14ac:dyDescent="0.25">
      <c r="A345" t="s">
        <v>36</v>
      </c>
      <c r="B345">
        <v>18</v>
      </c>
      <c r="C345">
        <v>3</v>
      </c>
    </row>
    <row r="346" spans="1:5" x14ac:dyDescent="0.25">
      <c r="A346" t="s">
        <v>503</v>
      </c>
      <c r="B346">
        <v>18</v>
      </c>
      <c r="C346" t="s">
        <v>758</v>
      </c>
    </row>
    <row r="347" spans="1:5" x14ac:dyDescent="0.25">
      <c r="A347" t="s">
        <v>677</v>
      </c>
      <c r="B347">
        <v>18</v>
      </c>
      <c r="C347">
        <v>1944</v>
      </c>
    </row>
    <row r="348" spans="1:5" x14ac:dyDescent="0.25">
      <c r="A348" t="s">
        <v>42</v>
      </c>
      <c r="B348">
        <v>18</v>
      </c>
      <c r="C348">
        <v>40</v>
      </c>
    </row>
    <row r="349" spans="1:5" x14ac:dyDescent="0.25">
      <c r="A349" t="s">
        <v>678</v>
      </c>
      <c r="B349">
        <v>18</v>
      </c>
      <c r="C349">
        <v>33.1</v>
      </c>
    </row>
    <row r="350" spans="1:5" x14ac:dyDescent="0.25">
      <c r="A350" t="s">
        <v>41</v>
      </c>
      <c r="B350">
        <v>18</v>
      </c>
      <c r="C350">
        <v>0</v>
      </c>
    </row>
    <row r="351" spans="1:5" x14ac:dyDescent="0.25">
      <c r="A351" t="s">
        <v>679</v>
      </c>
      <c r="B351">
        <v>18</v>
      </c>
      <c r="C351">
        <v>12</v>
      </c>
    </row>
    <row r="352" spans="1:5" x14ac:dyDescent="0.25">
      <c r="A352" t="s">
        <v>563</v>
      </c>
      <c r="B352">
        <v>18</v>
      </c>
      <c r="C352">
        <v>0</v>
      </c>
    </row>
    <row r="353" spans="1:5" x14ac:dyDescent="0.25">
      <c r="A353" t="s">
        <v>680</v>
      </c>
      <c r="B353">
        <v>18</v>
      </c>
      <c r="C353">
        <v>0</v>
      </c>
    </row>
    <row r="354" spans="1:5" x14ac:dyDescent="0.25">
      <c r="A354" t="s">
        <v>681</v>
      </c>
      <c r="B354">
        <v>18</v>
      </c>
      <c r="C354">
        <v>16</v>
      </c>
    </row>
    <row r="355" spans="1:5" x14ac:dyDescent="0.25">
      <c r="A355" t="s">
        <v>682</v>
      </c>
      <c r="B355">
        <v>18</v>
      </c>
      <c r="C355">
        <v>200</v>
      </c>
    </row>
    <row r="356" spans="1:5" x14ac:dyDescent="0.25">
      <c r="A356" t="s">
        <v>683</v>
      </c>
      <c r="B356">
        <v>18</v>
      </c>
      <c r="C356">
        <v>1761</v>
      </c>
    </row>
    <row r="357" spans="1:5" x14ac:dyDescent="0.25">
      <c r="A357" t="s">
        <v>684</v>
      </c>
      <c r="B357">
        <v>18</v>
      </c>
      <c r="C357">
        <v>1174</v>
      </c>
    </row>
    <row r="358" spans="1:5" x14ac:dyDescent="0.25">
      <c r="A358" t="s">
        <v>685</v>
      </c>
      <c r="B358">
        <v>18</v>
      </c>
      <c r="C358">
        <v>2348</v>
      </c>
    </row>
    <row r="359" spans="1:5" x14ac:dyDescent="0.25">
      <c r="A359" t="s">
        <v>686</v>
      </c>
      <c r="B359">
        <v>18</v>
      </c>
    </row>
    <row r="360" spans="1:5" x14ac:dyDescent="0.25">
      <c r="A360" t="s">
        <v>687</v>
      </c>
      <c r="B360">
        <v>18</v>
      </c>
    </row>
    <row r="361" spans="1:5" x14ac:dyDescent="0.25">
      <c r="A361" t="s">
        <v>688</v>
      </c>
      <c r="B361">
        <v>18</v>
      </c>
    </row>
    <row r="362" spans="1:5" x14ac:dyDescent="0.25">
      <c r="A362" t="s">
        <v>689</v>
      </c>
      <c r="B362">
        <v>18</v>
      </c>
      <c r="C362" t="b">
        <v>0</v>
      </c>
    </row>
    <row r="363" spans="1:5" x14ac:dyDescent="0.25">
      <c r="A363" t="s">
        <v>690</v>
      </c>
      <c r="B363">
        <v>18</v>
      </c>
      <c r="C363" t="b">
        <v>0</v>
      </c>
    </row>
    <row r="364" spans="1:5" x14ac:dyDescent="0.25">
      <c r="A364" t="s">
        <v>676</v>
      </c>
      <c r="B364">
        <v>19</v>
      </c>
      <c r="E364">
        <v>909</v>
      </c>
    </row>
    <row r="365" spans="1:5" x14ac:dyDescent="0.25">
      <c r="A365" t="s">
        <v>36</v>
      </c>
      <c r="B365">
        <v>19</v>
      </c>
      <c r="E365">
        <v>2</v>
      </c>
    </row>
    <row r="366" spans="1:5" x14ac:dyDescent="0.25">
      <c r="A366" t="s">
        <v>503</v>
      </c>
      <c r="B366">
        <v>19</v>
      </c>
      <c r="E366" t="s">
        <v>771</v>
      </c>
    </row>
    <row r="367" spans="1:5" x14ac:dyDescent="0.25">
      <c r="A367" t="s">
        <v>677</v>
      </c>
      <c r="B367">
        <v>19</v>
      </c>
      <c r="E367">
        <v>965</v>
      </c>
    </row>
    <row r="368" spans="1:5" x14ac:dyDescent="0.25">
      <c r="A368" t="s">
        <v>42</v>
      </c>
      <c r="B368">
        <v>19</v>
      </c>
      <c r="E368">
        <v>40</v>
      </c>
    </row>
    <row r="369" spans="1:6" x14ac:dyDescent="0.25">
      <c r="A369" t="s">
        <v>678</v>
      </c>
      <c r="B369">
        <v>19</v>
      </c>
      <c r="E369">
        <v>16.399999999999999</v>
      </c>
    </row>
    <row r="370" spans="1:6" x14ac:dyDescent="0.25">
      <c r="A370" t="s">
        <v>41</v>
      </c>
      <c r="B370">
        <v>19</v>
      </c>
      <c r="E370">
        <v>0</v>
      </c>
    </row>
    <row r="371" spans="1:6" x14ac:dyDescent="0.25">
      <c r="A371" t="s">
        <v>679</v>
      </c>
      <c r="B371">
        <v>19</v>
      </c>
      <c r="E371">
        <v>12</v>
      </c>
    </row>
    <row r="372" spans="1:6" x14ac:dyDescent="0.25">
      <c r="A372" t="s">
        <v>563</v>
      </c>
      <c r="B372">
        <v>19</v>
      </c>
      <c r="E372">
        <v>0</v>
      </c>
    </row>
    <row r="373" spans="1:6" x14ac:dyDescent="0.25">
      <c r="A373" t="s">
        <v>680</v>
      </c>
      <c r="B373">
        <v>19</v>
      </c>
      <c r="E373">
        <v>0</v>
      </c>
    </row>
    <row r="374" spans="1:6" x14ac:dyDescent="0.25">
      <c r="A374" t="s">
        <v>681</v>
      </c>
      <c r="B374">
        <v>19</v>
      </c>
      <c r="E374">
        <v>16</v>
      </c>
    </row>
    <row r="375" spans="1:6" x14ac:dyDescent="0.25">
      <c r="A375" t="s">
        <v>682</v>
      </c>
      <c r="B375">
        <v>19</v>
      </c>
      <c r="E375">
        <v>200</v>
      </c>
    </row>
    <row r="376" spans="1:6" x14ac:dyDescent="0.25">
      <c r="A376" t="s">
        <v>683</v>
      </c>
      <c r="B376">
        <v>19</v>
      </c>
      <c r="E376">
        <v>1761</v>
      </c>
    </row>
    <row r="377" spans="1:6" x14ac:dyDescent="0.25">
      <c r="A377" t="s">
        <v>684</v>
      </c>
      <c r="B377">
        <v>19</v>
      </c>
      <c r="E377">
        <v>1174</v>
      </c>
    </row>
    <row r="378" spans="1:6" x14ac:dyDescent="0.25">
      <c r="A378" t="s">
        <v>685</v>
      </c>
      <c r="B378">
        <v>19</v>
      </c>
      <c r="E378">
        <v>2348</v>
      </c>
    </row>
    <row r="379" spans="1:6" x14ac:dyDescent="0.25">
      <c r="A379" t="s">
        <v>686</v>
      </c>
      <c r="B379">
        <v>19</v>
      </c>
    </row>
    <row r="380" spans="1:6" x14ac:dyDescent="0.25">
      <c r="A380" t="s">
        <v>687</v>
      </c>
      <c r="B380">
        <v>19</v>
      </c>
    </row>
    <row r="381" spans="1:6" x14ac:dyDescent="0.25">
      <c r="A381" t="s">
        <v>688</v>
      </c>
      <c r="B381">
        <v>19</v>
      </c>
    </row>
    <row r="382" spans="1:6" x14ac:dyDescent="0.25">
      <c r="A382" t="s">
        <v>689</v>
      </c>
      <c r="B382">
        <v>19</v>
      </c>
      <c r="E382" t="b">
        <v>0</v>
      </c>
    </row>
    <row r="383" spans="1:6" x14ac:dyDescent="0.25">
      <c r="A383" t="s">
        <v>690</v>
      </c>
      <c r="B383">
        <v>19</v>
      </c>
      <c r="E383" t="b">
        <v>0</v>
      </c>
    </row>
    <row r="384" spans="1:6" x14ac:dyDescent="0.25">
      <c r="A384" t="s">
        <v>676</v>
      </c>
      <c r="B384">
        <v>26</v>
      </c>
      <c r="F384">
        <v>5073</v>
      </c>
    </row>
    <row r="385" spans="1:6" x14ac:dyDescent="0.25">
      <c r="A385" t="s">
        <v>36</v>
      </c>
      <c r="B385">
        <v>26</v>
      </c>
      <c r="F385">
        <v>2</v>
      </c>
    </row>
    <row r="386" spans="1:6" x14ac:dyDescent="0.25">
      <c r="A386" t="s">
        <v>503</v>
      </c>
      <c r="B386">
        <v>26</v>
      </c>
      <c r="F386" t="s">
        <v>772</v>
      </c>
    </row>
    <row r="387" spans="1:6" x14ac:dyDescent="0.25">
      <c r="A387" t="s">
        <v>677</v>
      </c>
      <c r="B387">
        <v>26</v>
      </c>
      <c r="F387">
        <v>440</v>
      </c>
    </row>
    <row r="388" spans="1:6" x14ac:dyDescent="0.25">
      <c r="A388" t="s">
        <v>42</v>
      </c>
      <c r="B388">
        <v>26</v>
      </c>
      <c r="F388">
        <v>25</v>
      </c>
    </row>
    <row r="389" spans="1:6" x14ac:dyDescent="0.25">
      <c r="A389" t="s">
        <v>678</v>
      </c>
      <c r="B389">
        <v>26</v>
      </c>
      <c r="F389">
        <v>12</v>
      </c>
    </row>
    <row r="390" spans="1:6" x14ac:dyDescent="0.25">
      <c r="A390" t="s">
        <v>41</v>
      </c>
      <c r="B390">
        <v>26</v>
      </c>
      <c r="F390">
        <v>0</v>
      </c>
    </row>
    <row r="391" spans="1:6" x14ac:dyDescent="0.25">
      <c r="A391" t="s">
        <v>679</v>
      </c>
      <c r="B391">
        <v>26</v>
      </c>
      <c r="F391">
        <v>24</v>
      </c>
    </row>
    <row r="392" spans="1:6" x14ac:dyDescent="0.25">
      <c r="A392" t="s">
        <v>563</v>
      </c>
      <c r="B392">
        <v>26</v>
      </c>
      <c r="F392">
        <v>0</v>
      </c>
    </row>
    <row r="393" spans="1:6" x14ac:dyDescent="0.25">
      <c r="A393" t="s">
        <v>680</v>
      </c>
      <c r="B393">
        <v>26</v>
      </c>
      <c r="F393">
        <v>0</v>
      </c>
    </row>
    <row r="394" spans="1:6" x14ac:dyDescent="0.25">
      <c r="A394" t="s">
        <v>681</v>
      </c>
      <c r="B394">
        <v>26</v>
      </c>
      <c r="F394">
        <v>16</v>
      </c>
    </row>
    <row r="395" spans="1:6" x14ac:dyDescent="0.25">
      <c r="A395" t="s">
        <v>682</v>
      </c>
      <c r="B395">
        <v>26</v>
      </c>
      <c r="F395">
        <v>200</v>
      </c>
    </row>
    <row r="396" spans="1:6" x14ac:dyDescent="0.25">
      <c r="A396" t="s">
        <v>683</v>
      </c>
      <c r="B396">
        <v>26</v>
      </c>
      <c r="F396">
        <v>1101</v>
      </c>
    </row>
    <row r="397" spans="1:6" x14ac:dyDescent="0.25">
      <c r="A397" t="s">
        <v>684</v>
      </c>
      <c r="B397">
        <v>26</v>
      </c>
      <c r="F397">
        <v>734</v>
      </c>
    </row>
    <row r="398" spans="1:6" x14ac:dyDescent="0.25">
      <c r="A398" t="s">
        <v>685</v>
      </c>
      <c r="B398">
        <v>26</v>
      </c>
      <c r="F398">
        <v>1468</v>
      </c>
    </row>
    <row r="399" spans="1:6" x14ac:dyDescent="0.25">
      <c r="A399" t="s">
        <v>686</v>
      </c>
      <c r="B399">
        <v>26</v>
      </c>
    </row>
    <row r="400" spans="1:6" x14ac:dyDescent="0.25">
      <c r="A400" t="s">
        <v>687</v>
      </c>
      <c r="B400">
        <v>26</v>
      </c>
    </row>
    <row r="401" spans="1:6" x14ac:dyDescent="0.25">
      <c r="A401" t="s">
        <v>688</v>
      </c>
      <c r="B401">
        <v>26</v>
      </c>
    </row>
    <row r="402" spans="1:6" x14ac:dyDescent="0.25">
      <c r="A402" t="s">
        <v>689</v>
      </c>
      <c r="B402">
        <v>26</v>
      </c>
      <c r="F402" t="b">
        <v>0</v>
      </c>
    </row>
    <row r="403" spans="1:6" x14ac:dyDescent="0.25">
      <c r="A403" t="s">
        <v>690</v>
      </c>
      <c r="B403">
        <v>26</v>
      </c>
      <c r="F403" t="b">
        <v>0</v>
      </c>
    </row>
    <row r="404" spans="1:6" x14ac:dyDescent="0.25">
      <c r="A404" t="s">
        <v>676</v>
      </c>
      <c r="B404">
        <v>29</v>
      </c>
      <c r="D404">
        <v>4306</v>
      </c>
    </row>
    <row r="405" spans="1:6" x14ac:dyDescent="0.25">
      <c r="A405" t="s">
        <v>36</v>
      </c>
      <c r="B405">
        <v>29</v>
      </c>
      <c r="D405">
        <v>2</v>
      </c>
    </row>
    <row r="406" spans="1:6" x14ac:dyDescent="0.25">
      <c r="A406" t="s">
        <v>503</v>
      </c>
      <c r="B406">
        <v>29</v>
      </c>
      <c r="D406" t="s">
        <v>773</v>
      </c>
    </row>
    <row r="407" spans="1:6" x14ac:dyDescent="0.25">
      <c r="A407" t="s">
        <v>677</v>
      </c>
      <c r="B407">
        <v>29</v>
      </c>
      <c r="D407">
        <v>1192</v>
      </c>
    </row>
    <row r="408" spans="1:6" x14ac:dyDescent="0.25">
      <c r="A408" t="s">
        <v>42</v>
      </c>
      <c r="B408">
        <v>29</v>
      </c>
      <c r="D408">
        <v>30</v>
      </c>
    </row>
    <row r="409" spans="1:6" x14ac:dyDescent="0.25">
      <c r="A409" t="s">
        <v>678</v>
      </c>
      <c r="B409">
        <v>29</v>
      </c>
      <c r="D409">
        <v>27.1</v>
      </c>
    </row>
    <row r="410" spans="1:6" x14ac:dyDescent="0.25">
      <c r="A410" t="s">
        <v>41</v>
      </c>
      <c r="B410">
        <v>29</v>
      </c>
      <c r="D410">
        <v>0</v>
      </c>
    </row>
    <row r="411" spans="1:6" x14ac:dyDescent="0.25">
      <c r="A411" t="s">
        <v>679</v>
      </c>
      <c r="B411">
        <v>29</v>
      </c>
      <c r="D411">
        <v>12</v>
      </c>
    </row>
    <row r="412" spans="1:6" x14ac:dyDescent="0.25">
      <c r="A412" t="s">
        <v>563</v>
      </c>
      <c r="B412">
        <v>29</v>
      </c>
      <c r="D412">
        <v>0</v>
      </c>
    </row>
    <row r="413" spans="1:6" x14ac:dyDescent="0.25">
      <c r="A413" t="s">
        <v>680</v>
      </c>
      <c r="B413">
        <v>29</v>
      </c>
      <c r="D413">
        <v>0</v>
      </c>
    </row>
    <row r="414" spans="1:6" x14ac:dyDescent="0.25">
      <c r="A414" t="s">
        <v>681</v>
      </c>
      <c r="B414">
        <v>29</v>
      </c>
      <c r="D414">
        <v>16</v>
      </c>
    </row>
    <row r="415" spans="1:6" x14ac:dyDescent="0.25">
      <c r="A415" t="s">
        <v>682</v>
      </c>
      <c r="B415">
        <v>29</v>
      </c>
      <c r="D415">
        <v>200</v>
      </c>
    </row>
    <row r="416" spans="1:6" x14ac:dyDescent="0.25">
      <c r="A416" t="s">
        <v>683</v>
      </c>
      <c r="B416">
        <v>29</v>
      </c>
      <c r="D416">
        <v>1320</v>
      </c>
    </row>
    <row r="417" spans="1:4" x14ac:dyDescent="0.25">
      <c r="A417" t="s">
        <v>684</v>
      </c>
      <c r="B417">
        <v>29</v>
      </c>
      <c r="D417">
        <v>880</v>
      </c>
    </row>
    <row r="418" spans="1:4" x14ac:dyDescent="0.25">
      <c r="A418" t="s">
        <v>685</v>
      </c>
      <c r="B418">
        <v>29</v>
      </c>
      <c r="D418">
        <v>1760</v>
      </c>
    </row>
    <row r="419" spans="1:4" x14ac:dyDescent="0.25">
      <c r="A419" t="s">
        <v>686</v>
      </c>
      <c r="B419">
        <v>29</v>
      </c>
    </row>
    <row r="420" spans="1:4" x14ac:dyDescent="0.25">
      <c r="A420" t="s">
        <v>687</v>
      </c>
      <c r="B420">
        <v>29</v>
      </c>
    </row>
    <row r="421" spans="1:4" x14ac:dyDescent="0.25">
      <c r="A421" t="s">
        <v>688</v>
      </c>
      <c r="B421">
        <v>29</v>
      </c>
    </row>
    <row r="422" spans="1:4" x14ac:dyDescent="0.25">
      <c r="A422" t="s">
        <v>689</v>
      </c>
      <c r="B422">
        <v>29</v>
      </c>
      <c r="D422" t="b">
        <v>0</v>
      </c>
    </row>
    <row r="423" spans="1:4" x14ac:dyDescent="0.25">
      <c r="A423" t="s">
        <v>690</v>
      </c>
      <c r="B423">
        <v>29</v>
      </c>
      <c r="D423" t="b">
        <v>0</v>
      </c>
    </row>
    <row r="424" spans="1:4" x14ac:dyDescent="0.25">
      <c r="A424" t="s">
        <v>676</v>
      </c>
      <c r="B424">
        <v>32</v>
      </c>
      <c r="D424">
        <v>4324</v>
      </c>
    </row>
    <row r="425" spans="1:4" x14ac:dyDescent="0.25">
      <c r="A425" t="s">
        <v>36</v>
      </c>
      <c r="B425">
        <v>32</v>
      </c>
      <c r="D425">
        <v>3</v>
      </c>
    </row>
    <row r="426" spans="1:4" x14ac:dyDescent="0.25">
      <c r="A426" t="s">
        <v>503</v>
      </c>
      <c r="B426">
        <v>32</v>
      </c>
      <c r="D426" t="s">
        <v>774</v>
      </c>
    </row>
    <row r="427" spans="1:4" x14ac:dyDescent="0.25">
      <c r="A427" t="s">
        <v>677</v>
      </c>
      <c r="B427">
        <v>32</v>
      </c>
      <c r="D427">
        <v>1168</v>
      </c>
    </row>
    <row r="428" spans="1:4" x14ac:dyDescent="0.25">
      <c r="A428" t="s">
        <v>42</v>
      </c>
      <c r="B428">
        <v>32</v>
      </c>
      <c r="D428">
        <v>30</v>
      </c>
    </row>
    <row r="429" spans="1:4" x14ac:dyDescent="0.25">
      <c r="A429" t="s">
        <v>678</v>
      </c>
      <c r="B429">
        <v>32</v>
      </c>
      <c r="D429">
        <v>26.5</v>
      </c>
    </row>
    <row r="430" spans="1:4" x14ac:dyDescent="0.25">
      <c r="A430" t="s">
        <v>41</v>
      </c>
      <c r="B430">
        <v>32</v>
      </c>
      <c r="D430">
        <v>0</v>
      </c>
    </row>
    <row r="431" spans="1:4" x14ac:dyDescent="0.25">
      <c r="A431" t="s">
        <v>679</v>
      </c>
      <c r="B431">
        <v>32</v>
      </c>
      <c r="D431">
        <v>24</v>
      </c>
    </row>
    <row r="432" spans="1:4" x14ac:dyDescent="0.25">
      <c r="A432" t="s">
        <v>563</v>
      </c>
      <c r="B432">
        <v>32</v>
      </c>
      <c r="D432">
        <v>0</v>
      </c>
    </row>
    <row r="433" spans="1:4" x14ac:dyDescent="0.25">
      <c r="A433" t="s">
        <v>680</v>
      </c>
      <c r="B433">
        <v>32</v>
      </c>
      <c r="D433">
        <v>0</v>
      </c>
    </row>
    <row r="434" spans="1:4" x14ac:dyDescent="0.25">
      <c r="A434" t="s">
        <v>681</v>
      </c>
      <c r="B434">
        <v>32</v>
      </c>
      <c r="D434">
        <v>16</v>
      </c>
    </row>
    <row r="435" spans="1:4" x14ac:dyDescent="0.25">
      <c r="A435" t="s">
        <v>682</v>
      </c>
      <c r="B435">
        <v>32</v>
      </c>
      <c r="D435">
        <v>200</v>
      </c>
    </row>
    <row r="436" spans="1:4" x14ac:dyDescent="0.25">
      <c r="A436" t="s">
        <v>683</v>
      </c>
      <c r="B436">
        <v>32</v>
      </c>
      <c r="D436">
        <v>1320</v>
      </c>
    </row>
    <row r="437" spans="1:4" x14ac:dyDescent="0.25">
      <c r="A437" t="s">
        <v>684</v>
      </c>
      <c r="B437">
        <v>32</v>
      </c>
      <c r="D437">
        <v>880</v>
      </c>
    </row>
    <row r="438" spans="1:4" x14ac:dyDescent="0.25">
      <c r="A438" t="s">
        <v>685</v>
      </c>
      <c r="B438">
        <v>32</v>
      </c>
      <c r="D438">
        <v>1760</v>
      </c>
    </row>
    <row r="439" spans="1:4" x14ac:dyDescent="0.25">
      <c r="A439" t="s">
        <v>686</v>
      </c>
      <c r="B439">
        <v>32</v>
      </c>
    </row>
    <row r="440" spans="1:4" x14ac:dyDescent="0.25">
      <c r="A440" t="s">
        <v>687</v>
      </c>
      <c r="B440">
        <v>32</v>
      </c>
    </row>
    <row r="441" spans="1:4" x14ac:dyDescent="0.25">
      <c r="A441" t="s">
        <v>688</v>
      </c>
      <c r="B441">
        <v>32</v>
      </c>
    </row>
    <row r="442" spans="1:4" x14ac:dyDescent="0.25">
      <c r="A442" t="s">
        <v>689</v>
      </c>
      <c r="B442">
        <v>32</v>
      </c>
      <c r="D442" t="b">
        <v>0</v>
      </c>
    </row>
    <row r="443" spans="1:4" x14ac:dyDescent="0.25">
      <c r="A443" t="s">
        <v>690</v>
      </c>
      <c r="B443">
        <v>32</v>
      </c>
      <c r="D443" t="b">
        <v>0</v>
      </c>
    </row>
    <row r="444" spans="1:4" x14ac:dyDescent="0.25">
      <c r="A444" t="s">
        <v>676</v>
      </c>
      <c r="B444">
        <v>38</v>
      </c>
      <c r="D444">
        <v>4300</v>
      </c>
    </row>
    <row r="445" spans="1:4" x14ac:dyDescent="0.25">
      <c r="A445" t="s">
        <v>36</v>
      </c>
      <c r="B445">
        <v>38</v>
      </c>
      <c r="D445">
        <v>3</v>
      </c>
    </row>
    <row r="446" spans="1:4" x14ac:dyDescent="0.25">
      <c r="A446" t="s">
        <v>503</v>
      </c>
      <c r="B446">
        <v>38</v>
      </c>
      <c r="D446" t="s">
        <v>775</v>
      </c>
    </row>
    <row r="447" spans="1:4" x14ac:dyDescent="0.25">
      <c r="A447" t="s">
        <v>677</v>
      </c>
      <c r="B447">
        <v>38</v>
      </c>
      <c r="D447">
        <v>1200</v>
      </c>
    </row>
    <row r="448" spans="1:4" x14ac:dyDescent="0.25">
      <c r="A448" t="s">
        <v>42</v>
      </c>
      <c r="B448">
        <v>38</v>
      </c>
      <c r="D448">
        <v>40</v>
      </c>
    </row>
    <row r="449" spans="1:4" x14ac:dyDescent="0.25">
      <c r="A449" t="s">
        <v>678</v>
      </c>
      <c r="B449">
        <v>38</v>
      </c>
      <c r="D449">
        <v>20.5</v>
      </c>
    </row>
    <row r="450" spans="1:4" x14ac:dyDescent="0.25">
      <c r="A450" t="s">
        <v>41</v>
      </c>
      <c r="B450">
        <v>38</v>
      </c>
      <c r="D450">
        <v>0</v>
      </c>
    </row>
    <row r="451" spans="1:4" x14ac:dyDescent="0.25">
      <c r="A451" t="s">
        <v>679</v>
      </c>
      <c r="B451">
        <v>38</v>
      </c>
      <c r="D451">
        <v>24</v>
      </c>
    </row>
    <row r="452" spans="1:4" x14ac:dyDescent="0.25">
      <c r="A452" t="s">
        <v>563</v>
      </c>
      <c r="B452">
        <v>38</v>
      </c>
      <c r="D452">
        <v>0</v>
      </c>
    </row>
    <row r="453" spans="1:4" x14ac:dyDescent="0.25">
      <c r="A453" t="s">
        <v>680</v>
      </c>
      <c r="B453">
        <v>38</v>
      </c>
      <c r="D453">
        <v>0</v>
      </c>
    </row>
    <row r="454" spans="1:4" x14ac:dyDescent="0.25">
      <c r="A454" t="s">
        <v>681</v>
      </c>
      <c r="B454">
        <v>38</v>
      </c>
      <c r="D454">
        <v>16</v>
      </c>
    </row>
    <row r="455" spans="1:4" x14ac:dyDescent="0.25">
      <c r="A455" t="s">
        <v>682</v>
      </c>
      <c r="B455">
        <v>38</v>
      </c>
      <c r="D455">
        <v>200</v>
      </c>
    </row>
    <row r="456" spans="1:4" x14ac:dyDescent="0.25">
      <c r="A456" t="s">
        <v>683</v>
      </c>
      <c r="B456">
        <v>38</v>
      </c>
      <c r="D456">
        <v>1761</v>
      </c>
    </row>
    <row r="457" spans="1:4" x14ac:dyDescent="0.25">
      <c r="A457" t="s">
        <v>684</v>
      </c>
      <c r="B457">
        <v>38</v>
      </c>
      <c r="D457">
        <v>1174</v>
      </c>
    </row>
    <row r="458" spans="1:4" x14ac:dyDescent="0.25">
      <c r="A458" t="s">
        <v>685</v>
      </c>
      <c r="B458">
        <v>38</v>
      </c>
      <c r="D458">
        <v>2348</v>
      </c>
    </row>
    <row r="459" spans="1:4" x14ac:dyDescent="0.25">
      <c r="A459" t="s">
        <v>686</v>
      </c>
      <c r="B459">
        <v>38</v>
      </c>
    </row>
    <row r="460" spans="1:4" x14ac:dyDescent="0.25">
      <c r="A460" t="s">
        <v>687</v>
      </c>
      <c r="B460">
        <v>38</v>
      </c>
    </row>
    <row r="461" spans="1:4" x14ac:dyDescent="0.25">
      <c r="A461" t="s">
        <v>688</v>
      </c>
      <c r="B461">
        <v>38</v>
      </c>
    </row>
    <row r="462" spans="1:4" x14ac:dyDescent="0.25">
      <c r="A462" t="s">
        <v>689</v>
      </c>
      <c r="B462">
        <v>38</v>
      </c>
      <c r="D462" t="b">
        <v>0</v>
      </c>
    </row>
    <row r="463" spans="1:4" x14ac:dyDescent="0.25">
      <c r="A463" t="s">
        <v>690</v>
      </c>
      <c r="B463">
        <v>38</v>
      </c>
      <c r="D463" t="b">
        <v>0</v>
      </c>
    </row>
    <row r="464" spans="1:4" x14ac:dyDescent="0.25">
      <c r="A464" t="s">
        <v>676</v>
      </c>
      <c r="B464">
        <v>40</v>
      </c>
      <c r="C464">
        <v>2125</v>
      </c>
    </row>
    <row r="465" spans="1:3" x14ac:dyDescent="0.25">
      <c r="A465" t="s">
        <v>36</v>
      </c>
      <c r="B465">
        <v>40</v>
      </c>
      <c r="C465">
        <v>3</v>
      </c>
    </row>
    <row r="466" spans="1:3" x14ac:dyDescent="0.25">
      <c r="A466" t="s">
        <v>503</v>
      </c>
      <c r="B466">
        <v>40</v>
      </c>
      <c r="C466" t="s">
        <v>757</v>
      </c>
    </row>
    <row r="467" spans="1:3" x14ac:dyDescent="0.25">
      <c r="A467" t="s">
        <v>677</v>
      </c>
      <c r="B467">
        <v>40</v>
      </c>
      <c r="C467">
        <v>1530</v>
      </c>
    </row>
    <row r="468" spans="1:3" x14ac:dyDescent="0.25">
      <c r="A468" t="s">
        <v>42</v>
      </c>
      <c r="B468">
        <v>40</v>
      </c>
      <c r="C468">
        <v>40</v>
      </c>
    </row>
    <row r="469" spans="1:3" x14ac:dyDescent="0.25">
      <c r="A469" t="s">
        <v>678</v>
      </c>
      <c r="B469">
        <v>40</v>
      </c>
      <c r="C469">
        <v>26.1</v>
      </c>
    </row>
    <row r="470" spans="1:3" x14ac:dyDescent="0.25">
      <c r="A470" t="s">
        <v>41</v>
      </c>
      <c r="B470">
        <v>40</v>
      </c>
      <c r="C470">
        <v>0</v>
      </c>
    </row>
    <row r="471" spans="1:3" x14ac:dyDescent="0.25">
      <c r="A471" t="s">
        <v>679</v>
      </c>
      <c r="B471">
        <v>40</v>
      </c>
      <c r="C471">
        <v>12</v>
      </c>
    </row>
    <row r="472" spans="1:3" x14ac:dyDescent="0.25">
      <c r="A472" t="s">
        <v>563</v>
      </c>
      <c r="B472">
        <v>40</v>
      </c>
      <c r="C472">
        <v>0</v>
      </c>
    </row>
    <row r="473" spans="1:3" x14ac:dyDescent="0.25">
      <c r="A473" t="s">
        <v>680</v>
      </c>
      <c r="B473">
        <v>40</v>
      </c>
      <c r="C473">
        <v>0</v>
      </c>
    </row>
    <row r="474" spans="1:3" x14ac:dyDescent="0.25">
      <c r="A474" t="s">
        <v>681</v>
      </c>
      <c r="B474">
        <v>40</v>
      </c>
      <c r="C474">
        <v>16</v>
      </c>
    </row>
    <row r="475" spans="1:3" x14ac:dyDescent="0.25">
      <c r="A475" t="s">
        <v>682</v>
      </c>
      <c r="B475">
        <v>40</v>
      </c>
      <c r="C475">
        <v>200</v>
      </c>
    </row>
    <row r="476" spans="1:3" x14ac:dyDescent="0.25">
      <c r="A476" t="s">
        <v>683</v>
      </c>
      <c r="B476">
        <v>40</v>
      </c>
      <c r="C476">
        <v>1761</v>
      </c>
    </row>
    <row r="477" spans="1:3" x14ac:dyDescent="0.25">
      <c r="A477" t="s">
        <v>684</v>
      </c>
      <c r="B477">
        <v>40</v>
      </c>
      <c r="C477">
        <v>1174</v>
      </c>
    </row>
    <row r="478" spans="1:3" x14ac:dyDescent="0.25">
      <c r="A478" t="s">
        <v>685</v>
      </c>
      <c r="B478">
        <v>40</v>
      </c>
      <c r="C478">
        <v>2348</v>
      </c>
    </row>
    <row r="479" spans="1:3" x14ac:dyDescent="0.25">
      <c r="A479" t="s">
        <v>686</v>
      </c>
      <c r="B479">
        <v>40</v>
      </c>
    </row>
    <row r="480" spans="1:3" x14ac:dyDescent="0.25">
      <c r="A480" t="s">
        <v>687</v>
      </c>
      <c r="B480">
        <v>40</v>
      </c>
    </row>
    <row r="481" spans="1:7" x14ac:dyDescent="0.25">
      <c r="A481" t="s">
        <v>688</v>
      </c>
      <c r="B481">
        <v>40</v>
      </c>
    </row>
    <row r="482" spans="1:7" x14ac:dyDescent="0.25">
      <c r="A482" t="s">
        <v>689</v>
      </c>
      <c r="B482">
        <v>40</v>
      </c>
      <c r="C482" t="b">
        <v>0</v>
      </c>
    </row>
    <row r="483" spans="1:7" x14ac:dyDescent="0.25">
      <c r="A483" t="s">
        <v>690</v>
      </c>
      <c r="B483">
        <v>40</v>
      </c>
      <c r="C483" t="b">
        <v>0</v>
      </c>
    </row>
    <row r="484" spans="1:7" x14ac:dyDescent="0.25">
      <c r="A484" t="s">
        <v>676</v>
      </c>
      <c r="B484">
        <v>42</v>
      </c>
      <c r="C484">
        <v>92</v>
      </c>
      <c r="D484">
        <v>96</v>
      </c>
      <c r="G484">
        <v>91</v>
      </c>
    </row>
    <row r="485" spans="1:7" x14ac:dyDescent="0.25">
      <c r="A485" t="s">
        <v>36</v>
      </c>
      <c r="B485">
        <v>42</v>
      </c>
      <c r="C485">
        <v>2</v>
      </c>
      <c r="D485">
        <v>0</v>
      </c>
      <c r="G485">
        <v>2</v>
      </c>
    </row>
    <row r="486" spans="1:7" x14ac:dyDescent="0.25">
      <c r="A486" t="s">
        <v>503</v>
      </c>
      <c r="B486">
        <v>42</v>
      </c>
      <c r="C486" t="s">
        <v>776</v>
      </c>
      <c r="D486" t="s">
        <v>776</v>
      </c>
      <c r="G486" t="s">
        <v>777</v>
      </c>
    </row>
    <row r="487" spans="1:7" x14ac:dyDescent="0.25">
      <c r="A487" t="s">
        <v>677</v>
      </c>
      <c r="B487">
        <v>42</v>
      </c>
      <c r="C487">
        <v>177</v>
      </c>
      <c r="D487">
        <v>250</v>
      </c>
      <c r="G487">
        <v>225</v>
      </c>
    </row>
    <row r="488" spans="1:7" x14ac:dyDescent="0.25">
      <c r="A488" t="s">
        <v>42</v>
      </c>
      <c r="B488">
        <v>42</v>
      </c>
      <c r="C488">
        <v>45</v>
      </c>
      <c r="D488">
        <v>50</v>
      </c>
      <c r="G488">
        <v>50</v>
      </c>
    </row>
    <row r="489" spans="1:7" x14ac:dyDescent="0.25">
      <c r="A489" t="s">
        <v>678</v>
      </c>
      <c r="B489">
        <v>42</v>
      </c>
      <c r="C489">
        <v>2.7</v>
      </c>
      <c r="D489">
        <v>3.4</v>
      </c>
      <c r="G489">
        <v>3.1</v>
      </c>
    </row>
    <row r="490" spans="1:7" x14ac:dyDescent="0.25">
      <c r="A490" t="s">
        <v>41</v>
      </c>
      <c r="B490">
        <v>42</v>
      </c>
      <c r="C490">
        <v>0</v>
      </c>
      <c r="D490">
        <v>0</v>
      </c>
      <c r="G490">
        <v>0</v>
      </c>
    </row>
    <row r="491" spans="1:7" x14ac:dyDescent="0.25">
      <c r="A491" t="s">
        <v>679</v>
      </c>
      <c r="B491">
        <v>42</v>
      </c>
      <c r="C491">
        <v>0</v>
      </c>
      <c r="D491">
        <v>0</v>
      </c>
      <c r="G491">
        <v>24</v>
      </c>
    </row>
    <row r="492" spans="1:7" x14ac:dyDescent="0.25">
      <c r="A492" t="s">
        <v>563</v>
      </c>
      <c r="B492">
        <v>42</v>
      </c>
      <c r="C492">
        <v>0</v>
      </c>
      <c r="D492">
        <v>0</v>
      </c>
      <c r="G492">
        <v>0</v>
      </c>
    </row>
    <row r="493" spans="1:7" x14ac:dyDescent="0.25">
      <c r="A493" t="s">
        <v>680</v>
      </c>
      <c r="B493">
        <v>42</v>
      </c>
      <c r="C493">
        <v>0</v>
      </c>
      <c r="D493">
        <v>0</v>
      </c>
      <c r="G493">
        <v>0</v>
      </c>
    </row>
    <row r="494" spans="1:7" x14ac:dyDescent="0.25">
      <c r="A494" t="s">
        <v>681</v>
      </c>
      <c r="B494">
        <v>42</v>
      </c>
      <c r="C494">
        <v>16</v>
      </c>
      <c r="D494">
        <v>16</v>
      </c>
      <c r="G494">
        <v>16</v>
      </c>
    </row>
    <row r="495" spans="1:7" x14ac:dyDescent="0.25">
      <c r="A495" t="s">
        <v>682</v>
      </c>
      <c r="B495">
        <v>42</v>
      </c>
      <c r="C495">
        <v>200</v>
      </c>
      <c r="D495">
        <v>200</v>
      </c>
      <c r="G495">
        <v>200</v>
      </c>
    </row>
    <row r="496" spans="1:7" x14ac:dyDescent="0.25">
      <c r="A496" t="s">
        <v>683</v>
      </c>
      <c r="B496">
        <v>42</v>
      </c>
      <c r="C496">
        <v>1980</v>
      </c>
      <c r="D496">
        <v>2199</v>
      </c>
      <c r="G496">
        <v>2199</v>
      </c>
    </row>
    <row r="497" spans="1:7" x14ac:dyDescent="0.25">
      <c r="A497" t="s">
        <v>684</v>
      </c>
      <c r="B497">
        <v>42</v>
      </c>
      <c r="C497">
        <v>1320</v>
      </c>
      <c r="D497">
        <v>1466</v>
      </c>
      <c r="G497">
        <v>1466</v>
      </c>
    </row>
    <row r="498" spans="1:7" x14ac:dyDescent="0.25">
      <c r="A498" t="s">
        <v>685</v>
      </c>
      <c r="B498">
        <v>42</v>
      </c>
      <c r="C498">
        <v>2640</v>
      </c>
      <c r="D498">
        <v>2932</v>
      </c>
      <c r="G498">
        <v>2932</v>
      </c>
    </row>
    <row r="499" spans="1:7" x14ac:dyDescent="0.25">
      <c r="A499" t="s">
        <v>686</v>
      </c>
      <c r="B499">
        <v>42</v>
      </c>
    </row>
    <row r="500" spans="1:7" x14ac:dyDescent="0.25">
      <c r="A500" t="s">
        <v>687</v>
      </c>
      <c r="B500">
        <v>42</v>
      </c>
    </row>
    <row r="501" spans="1:7" x14ac:dyDescent="0.25">
      <c r="A501" t="s">
        <v>688</v>
      </c>
      <c r="B501">
        <v>42</v>
      </c>
    </row>
    <row r="502" spans="1:7" x14ac:dyDescent="0.25">
      <c r="A502" t="s">
        <v>689</v>
      </c>
      <c r="B502">
        <v>42</v>
      </c>
      <c r="C502" t="b">
        <v>0</v>
      </c>
      <c r="D502" t="b">
        <v>0</v>
      </c>
      <c r="G502" t="b">
        <v>0</v>
      </c>
    </row>
    <row r="503" spans="1:7" x14ac:dyDescent="0.25">
      <c r="A503" t="s">
        <v>690</v>
      </c>
      <c r="B503">
        <v>42</v>
      </c>
      <c r="C503" t="b">
        <v>0</v>
      </c>
      <c r="D503" t="b">
        <v>0</v>
      </c>
      <c r="G503" t="b">
        <v>0</v>
      </c>
    </row>
    <row r="504" spans="1:7" x14ac:dyDescent="0.25">
      <c r="A504" t="s">
        <v>676</v>
      </c>
      <c r="B504">
        <v>43</v>
      </c>
      <c r="D504">
        <v>4312</v>
      </c>
    </row>
    <row r="505" spans="1:7" x14ac:dyDescent="0.25">
      <c r="A505" t="s">
        <v>36</v>
      </c>
      <c r="B505">
        <v>43</v>
      </c>
      <c r="D505">
        <v>2</v>
      </c>
    </row>
    <row r="506" spans="1:7" x14ac:dyDescent="0.25">
      <c r="A506" t="s">
        <v>503</v>
      </c>
      <c r="B506">
        <v>43</v>
      </c>
      <c r="D506" t="s">
        <v>778</v>
      </c>
    </row>
    <row r="507" spans="1:7" x14ac:dyDescent="0.25">
      <c r="A507" t="s">
        <v>677</v>
      </c>
      <c r="B507">
        <v>43</v>
      </c>
      <c r="D507">
        <v>1160</v>
      </c>
    </row>
    <row r="508" spans="1:7" x14ac:dyDescent="0.25">
      <c r="A508" t="s">
        <v>42</v>
      </c>
      <c r="B508">
        <v>43</v>
      </c>
      <c r="D508">
        <v>25</v>
      </c>
    </row>
    <row r="509" spans="1:7" x14ac:dyDescent="0.25">
      <c r="A509" t="s">
        <v>678</v>
      </c>
      <c r="B509">
        <v>43</v>
      </c>
      <c r="D509">
        <v>31.6</v>
      </c>
    </row>
    <row r="510" spans="1:7" x14ac:dyDescent="0.25">
      <c r="A510" t="s">
        <v>41</v>
      </c>
      <c r="B510">
        <v>43</v>
      </c>
      <c r="D510">
        <v>0</v>
      </c>
    </row>
    <row r="511" spans="1:7" x14ac:dyDescent="0.25">
      <c r="A511" t="s">
        <v>679</v>
      </c>
      <c r="B511">
        <v>43</v>
      </c>
      <c r="D511">
        <v>12</v>
      </c>
    </row>
    <row r="512" spans="1:7" x14ac:dyDescent="0.25">
      <c r="A512" t="s">
        <v>563</v>
      </c>
      <c r="B512">
        <v>43</v>
      </c>
      <c r="D512">
        <v>0</v>
      </c>
    </row>
    <row r="513" spans="1:4" x14ac:dyDescent="0.25">
      <c r="A513" t="s">
        <v>680</v>
      </c>
      <c r="B513">
        <v>43</v>
      </c>
      <c r="D513">
        <v>0</v>
      </c>
    </row>
    <row r="514" spans="1:4" x14ac:dyDescent="0.25">
      <c r="A514" t="s">
        <v>681</v>
      </c>
      <c r="B514">
        <v>43</v>
      </c>
      <c r="D514">
        <v>16</v>
      </c>
    </row>
    <row r="515" spans="1:4" x14ac:dyDescent="0.25">
      <c r="A515" t="s">
        <v>682</v>
      </c>
      <c r="B515">
        <v>43</v>
      </c>
      <c r="D515">
        <v>200</v>
      </c>
    </row>
    <row r="516" spans="1:4" x14ac:dyDescent="0.25">
      <c r="A516" t="s">
        <v>683</v>
      </c>
      <c r="B516">
        <v>43</v>
      </c>
      <c r="D516">
        <v>1101</v>
      </c>
    </row>
    <row r="517" spans="1:4" x14ac:dyDescent="0.25">
      <c r="A517" t="s">
        <v>684</v>
      </c>
      <c r="B517">
        <v>43</v>
      </c>
      <c r="D517">
        <v>734</v>
      </c>
    </row>
    <row r="518" spans="1:4" x14ac:dyDescent="0.25">
      <c r="A518" t="s">
        <v>685</v>
      </c>
      <c r="B518">
        <v>43</v>
      </c>
      <c r="D518">
        <v>1468</v>
      </c>
    </row>
    <row r="519" spans="1:4" x14ac:dyDescent="0.25">
      <c r="A519" t="s">
        <v>686</v>
      </c>
      <c r="B519">
        <v>43</v>
      </c>
    </row>
    <row r="520" spans="1:4" x14ac:dyDescent="0.25">
      <c r="A520" t="s">
        <v>687</v>
      </c>
      <c r="B520">
        <v>43</v>
      </c>
    </row>
    <row r="521" spans="1:4" x14ac:dyDescent="0.25">
      <c r="A521" t="s">
        <v>688</v>
      </c>
      <c r="B521">
        <v>43</v>
      </c>
    </row>
    <row r="522" spans="1:4" x14ac:dyDescent="0.25">
      <c r="A522" t="s">
        <v>689</v>
      </c>
      <c r="B522">
        <v>43</v>
      </c>
      <c r="D522" t="b">
        <v>0</v>
      </c>
    </row>
    <row r="523" spans="1:4" x14ac:dyDescent="0.25">
      <c r="A523" t="s">
        <v>690</v>
      </c>
      <c r="B523">
        <v>43</v>
      </c>
      <c r="D523" t="b">
        <v>0</v>
      </c>
    </row>
    <row r="524" spans="1:4" x14ac:dyDescent="0.25">
      <c r="A524" t="s">
        <v>676</v>
      </c>
      <c r="B524">
        <v>46</v>
      </c>
      <c r="C524">
        <v>4306</v>
      </c>
    </row>
    <row r="525" spans="1:4" x14ac:dyDescent="0.25">
      <c r="A525" t="s">
        <v>36</v>
      </c>
      <c r="B525">
        <v>46</v>
      </c>
      <c r="C525">
        <v>2</v>
      </c>
    </row>
    <row r="526" spans="1:4" x14ac:dyDescent="0.25">
      <c r="A526" t="s">
        <v>503</v>
      </c>
      <c r="B526">
        <v>46</v>
      </c>
      <c r="C526" t="s">
        <v>773</v>
      </c>
    </row>
    <row r="527" spans="1:4" x14ac:dyDescent="0.25">
      <c r="A527" t="s">
        <v>677</v>
      </c>
      <c r="B527">
        <v>46</v>
      </c>
      <c r="C527">
        <v>1024</v>
      </c>
    </row>
    <row r="528" spans="1:4" x14ac:dyDescent="0.25">
      <c r="A528" t="s">
        <v>42</v>
      </c>
      <c r="B528">
        <v>46</v>
      </c>
      <c r="C528">
        <v>25</v>
      </c>
    </row>
    <row r="529" spans="1:4" x14ac:dyDescent="0.25">
      <c r="A529" t="s">
        <v>678</v>
      </c>
      <c r="B529">
        <v>46</v>
      </c>
      <c r="C529">
        <v>27.9</v>
      </c>
    </row>
    <row r="530" spans="1:4" x14ac:dyDescent="0.25">
      <c r="A530" t="s">
        <v>41</v>
      </c>
      <c r="B530">
        <v>46</v>
      </c>
      <c r="C530">
        <v>0</v>
      </c>
    </row>
    <row r="531" spans="1:4" x14ac:dyDescent="0.25">
      <c r="A531" t="s">
        <v>679</v>
      </c>
      <c r="B531">
        <v>46</v>
      </c>
      <c r="C531">
        <v>12</v>
      </c>
    </row>
    <row r="532" spans="1:4" x14ac:dyDescent="0.25">
      <c r="A532" t="s">
        <v>563</v>
      </c>
      <c r="B532">
        <v>46</v>
      </c>
      <c r="C532">
        <v>0</v>
      </c>
    </row>
    <row r="533" spans="1:4" x14ac:dyDescent="0.25">
      <c r="A533" t="s">
        <v>680</v>
      </c>
      <c r="B533">
        <v>46</v>
      </c>
      <c r="C533">
        <v>0</v>
      </c>
    </row>
    <row r="534" spans="1:4" x14ac:dyDescent="0.25">
      <c r="A534" t="s">
        <v>681</v>
      </c>
      <c r="B534">
        <v>46</v>
      </c>
      <c r="C534">
        <v>16</v>
      </c>
    </row>
    <row r="535" spans="1:4" x14ac:dyDescent="0.25">
      <c r="A535" t="s">
        <v>682</v>
      </c>
      <c r="B535">
        <v>46</v>
      </c>
      <c r="C535">
        <v>200</v>
      </c>
    </row>
    <row r="536" spans="1:4" x14ac:dyDescent="0.25">
      <c r="A536" t="s">
        <v>683</v>
      </c>
      <c r="B536">
        <v>46</v>
      </c>
      <c r="C536">
        <v>1101</v>
      </c>
    </row>
    <row r="537" spans="1:4" x14ac:dyDescent="0.25">
      <c r="A537" t="s">
        <v>684</v>
      </c>
      <c r="B537">
        <v>46</v>
      </c>
      <c r="C537">
        <v>734</v>
      </c>
    </row>
    <row r="538" spans="1:4" x14ac:dyDescent="0.25">
      <c r="A538" t="s">
        <v>685</v>
      </c>
      <c r="B538">
        <v>46</v>
      </c>
      <c r="C538">
        <v>1468</v>
      </c>
    </row>
    <row r="539" spans="1:4" x14ac:dyDescent="0.25">
      <c r="A539" t="s">
        <v>686</v>
      </c>
      <c r="B539">
        <v>46</v>
      </c>
    </row>
    <row r="540" spans="1:4" x14ac:dyDescent="0.25">
      <c r="A540" t="s">
        <v>687</v>
      </c>
      <c r="B540">
        <v>46</v>
      </c>
    </row>
    <row r="541" spans="1:4" x14ac:dyDescent="0.25">
      <c r="A541" t="s">
        <v>688</v>
      </c>
      <c r="B541">
        <v>46</v>
      </c>
    </row>
    <row r="542" spans="1:4" x14ac:dyDescent="0.25">
      <c r="A542" t="s">
        <v>689</v>
      </c>
      <c r="B542">
        <v>46</v>
      </c>
      <c r="C542" t="b">
        <v>0</v>
      </c>
    </row>
    <row r="543" spans="1:4" x14ac:dyDescent="0.25">
      <c r="A543" t="s">
        <v>690</v>
      </c>
      <c r="B543">
        <v>46</v>
      </c>
      <c r="C543" t="b">
        <v>0</v>
      </c>
    </row>
    <row r="544" spans="1:4" x14ac:dyDescent="0.25">
      <c r="A544" t="s">
        <v>676</v>
      </c>
      <c r="B544">
        <v>50</v>
      </c>
      <c r="D544">
        <v>53</v>
      </c>
    </row>
    <row r="545" spans="1:4" x14ac:dyDescent="0.25">
      <c r="A545" t="s">
        <v>36</v>
      </c>
      <c r="B545">
        <v>50</v>
      </c>
      <c r="D545">
        <v>2</v>
      </c>
    </row>
    <row r="546" spans="1:4" x14ac:dyDescent="0.25">
      <c r="A546" t="s">
        <v>503</v>
      </c>
      <c r="B546">
        <v>50</v>
      </c>
      <c r="D546" t="s">
        <v>779</v>
      </c>
    </row>
    <row r="547" spans="1:4" x14ac:dyDescent="0.25">
      <c r="A547" t="s">
        <v>677</v>
      </c>
      <c r="B547">
        <v>50</v>
      </c>
      <c r="D547">
        <v>474</v>
      </c>
    </row>
    <row r="548" spans="1:4" x14ac:dyDescent="0.25">
      <c r="A548" t="s">
        <v>42</v>
      </c>
      <c r="B548">
        <v>50</v>
      </c>
      <c r="D548">
        <v>25</v>
      </c>
    </row>
    <row r="549" spans="1:4" x14ac:dyDescent="0.25">
      <c r="A549" t="s">
        <v>678</v>
      </c>
      <c r="B549">
        <v>50</v>
      </c>
      <c r="D549">
        <v>12.9</v>
      </c>
    </row>
    <row r="550" spans="1:4" x14ac:dyDescent="0.25">
      <c r="A550" t="s">
        <v>41</v>
      </c>
      <c r="B550">
        <v>50</v>
      </c>
      <c r="D550">
        <v>0</v>
      </c>
    </row>
    <row r="551" spans="1:4" x14ac:dyDescent="0.25">
      <c r="A551" t="s">
        <v>679</v>
      </c>
      <c r="B551">
        <v>50</v>
      </c>
      <c r="D551">
        <v>0</v>
      </c>
    </row>
    <row r="552" spans="1:4" x14ac:dyDescent="0.25">
      <c r="A552" t="s">
        <v>563</v>
      </c>
      <c r="B552">
        <v>50</v>
      </c>
      <c r="D552">
        <v>0</v>
      </c>
    </row>
    <row r="553" spans="1:4" x14ac:dyDescent="0.25">
      <c r="A553" t="s">
        <v>680</v>
      </c>
      <c r="B553">
        <v>50</v>
      </c>
      <c r="D553">
        <v>0</v>
      </c>
    </row>
    <row r="554" spans="1:4" x14ac:dyDescent="0.25">
      <c r="A554" t="s">
        <v>681</v>
      </c>
      <c r="B554">
        <v>50</v>
      </c>
      <c r="D554">
        <v>16</v>
      </c>
    </row>
    <row r="555" spans="1:4" x14ac:dyDescent="0.25">
      <c r="A555" t="s">
        <v>682</v>
      </c>
      <c r="B555">
        <v>50</v>
      </c>
      <c r="D555">
        <v>200</v>
      </c>
    </row>
    <row r="556" spans="1:4" x14ac:dyDescent="0.25">
      <c r="A556" t="s">
        <v>683</v>
      </c>
      <c r="B556">
        <v>50</v>
      </c>
      <c r="D556">
        <v>1101</v>
      </c>
    </row>
    <row r="557" spans="1:4" x14ac:dyDescent="0.25">
      <c r="A557" t="s">
        <v>684</v>
      </c>
      <c r="B557">
        <v>50</v>
      </c>
      <c r="D557">
        <v>734</v>
      </c>
    </row>
    <row r="558" spans="1:4" x14ac:dyDescent="0.25">
      <c r="A558" t="s">
        <v>685</v>
      </c>
      <c r="B558">
        <v>50</v>
      </c>
      <c r="D558">
        <v>1468</v>
      </c>
    </row>
    <row r="559" spans="1:4" x14ac:dyDescent="0.25">
      <c r="A559" t="s">
        <v>686</v>
      </c>
      <c r="B559">
        <v>50</v>
      </c>
    </row>
    <row r="560" spans="1:4" x14ac:dyDescent="0.25">
      <c r="A560" t="s">
        <v>687</v>
      </c>
      <c r="B560">
        <v>50</v>
      </c>
    </row>
    <row r="561" spans="1:4" x14ac:dyDescent="0.25">
      <c r="A561" t="s">
        <v>688</v>
      </c>
      <c r="B561">
        <v>50</v>
      </c>
    </row>
    <row r="562" spans="1:4" x14ac:dyDescent="0.25">
      <c r="A562" t="s">
        <v>689</v>
      </c>
      <c r="B562">
        <v>50</v>
      </c>
      <c r="D562" t="b">
        <v>0</v>
      </c>
    </row>
    <row r="563" spans="1:4" x14ac:dyDescent="0.25">
      <c r="A563" t="s">
        <v>690</v>
      </c>
      <c r="B563">
        <v>50</v>
      </c>
      <c r="D563" t="b">
        <v>0</v>
      </c>
    </row>
    <row r="564" spans="1:4" x14ac:dyDescent="0.25">
      <c r="A564" t="s">
        <v>676</v>
      </c>
      <c r="B564">
        <v>51</v>
      </c>
      <c r="D564">
        <v>52</v>
      </c>
    </row>
    <row r="565" spans="1:4" x14ac:dyDescent="0.25">
      <c r="A565" t="s">
        <v>36</v>
      </c>
      <c r="B565">
        <v>51</v>
      </c>
      <c r="D565">
        <v>0</v>
      </c>
    </row>
    <row r="566" spans="1:4" x14ac:dyDescent="0.25">
      <c r="A566" t="s">
        <v>503</v>
      </c>
      <c r="B566">
        <v>51</v>
      </c>
      <c r="D566" t="s">
        <v>780</v>
      </c>
    </row>
    <row r="567" spans="1:4" x14ac:dyDescent="0.25">
      <c r="A567" t="s">
        <v>677</v>
      </c>
      <c r="B567">
        <v>51</v>
      </c>
      <c r="D567">
        <v>464</v>
      </c>
    </row>
    <row r="568" spans="1:4" x14ac:dyDescent="0.25">
      <c r="A568" t="s">
        <v>42</v>
      </c>
      <c r="B568">
        <v>51</v>
      </c>
      <c r="D568">
        <v>25</v>
      </c>
    </row>
    <row r="569" spans="1:4" x14ac:dyDescent="0.25">
      <c r="A569" t="s">
        <v>678</v>
      </c>
      <c r="B569">
        <v>51</v>
      </c>
      <c r="D569">
        <v>12.7</v>
      </c>
    </row>
    <row r="570" spans="1:4" x14ac:dyDescent="0.25">
      <c r="A570" t="s">
        <v>41</v>
      </c>
      <c r="B570">
        <v>51</v>
      </c>
      <c r="D570">
        <v>0</v>
      </c>
    </row>
    <row r="571" spans="1:4" x14ac:dyDescent="0.25">
      <c r="A571" t="s">
        <v>679</v>
      </c>
      <c r="B571">
        <v>51</v>
      </c>
      <c r="D571">
        <v>0</v>
      </c>
    </row>
    <row r="572" spans="1:4" x14ac:dyDescent="0.25">
      <c r="A572" t="s">
        <v>563</v>
      </c>
      <c r="B572">
        <v>51</v>
      </c>
      <c r="D572">
        <v>0</v>
      </c>
    </row>
    <row r="573" spans="1:4" x14ac:dyDescent="0.25">
      <c r="A573" t="s">
        <v>680</v>
      </c>
      <c r="B573">
        <v>51</v>
      </c>
      <c r="D573">
        <v>0</v>
      </c>
    </row>
    <row r="574" spans="1:4" x14ac:dyDescent="0.25">
      <c r="A574" t="s">
        <v>681</v>
      </c>
      <c r="B574">
        <v>51</v>
      </c>
      <c r="D574">
        <v>16</v>
      </c>
    </row>
    <row r="575" spans="1:4" x14ac:dyDescent="0.25">
      <c r="A575" t="s">
        <v>682</v>
      </c>
      <c r="B575">
        <v>51</v>
      </c>
      <c r="D575">
        <v>200</v>
      </c>
    </row>
    <row r="576" spans="1:4" x14ac:dyDescent="0.25">
      <c r="A576" t="s">
        <v>683</v>
      </c>
      <c r="B576">
        <v>51</v>
      </c>
      <c r="D576">
        <v>1101</v>
      </c>
    </row>
    <row r="577" spans="1:4" x14ac:dyDescent="0.25">
      <c r="A577" t="s">
        <v>684</v>
      </c>
      <c r="B577">
        <v>51</v>
      </c>
      <c r="D577">
        <v>734</v>
      </c>
    </row>
    <row r="578" spans="1:4" x14ac:dyDescent="0.25">
      <c r="A578" t="s">
        <v>685</v>
      </c>
      <c r="B578">
        <v>51</v>
      </c>
      <c r="D578">
        <v>1468</v>
      </c>
    </row>
    <row r="579" spans="1:4" x14ac:dyDescent="0.25">
      <c r="A579" t="s">
        <v>686</v>
      </c>
      <c r="B579">
        <v>51</v>
      </c>
    </row>
    <row r="580" spans="1:4" x14ac:dyDescent="0.25">
      <c r="A580" t="s">
        <v>687</v>
      </c>
      <c r="B580">
        <v>51</v>
      </c>
    </row>
    <row r="581" spans="1:4" x14ac:dyDescent="0.25">
      <c r="A581" t="s">
        <v>688</v>
      </c>
      <c r="B581">
        <v>51</v>
      </c>
    </row>
    <row r="582" spans="1:4" x14ac:dyDescent="0.25">
      <c r="A582" t="s">
        <v>689</v>
      </c>
      <c r="B582">
        <v>51</v>
      </c>
      <c r="D582" t="b">
        <v>0</v>
      </c>
    </row>
    <row r="583" spans="1:4" x14ac:dyDescent="0.25">
      <c r="A583" t="s">
        <v>690</v>
      </c>
      <c r="B583">
        <v>51</v>
      </c>
      <c r="D583" t="b">
        <v>0</v>
      </c>
    </row>
    <row r="584" spans="1:4" x14ac:dyDescent="0.25">
      <c r="A584" t="s">
        <v>676</v>
      </c>
      <c r="B584">
        <v>52</v>
      </c>
      <c r="C584">
        <v>51</v>
      </c>
      <c r="D584">
        <v>55</v>
      </c>
    </row>
    <row r="585" spans="1:4" x14ac:dyDescent="0.25">
      <c r="A585" t="s">
        <v>36</v>
      </c>
      <c r="B585">
        <v>52</v>
      </c>
      <c r="C585">
        <v>1</v>
      </c>
      <c r="D585">
        <v>0</v>
      </c>
    </row>
    <row r="586" spans="1:4" x14ac:dyDescent="0.25">
      <c r="A586" t="s">
        <v>503</v>
      </c>
      <c r="B586">
        <v>52</v>
      </c>
      <c r="C586" t="s">
        <v>781</v>
      </c>
      <c r="D586" t="s">
        <v>781</v>
      </c>
    </row>
    <row r="587" spans="1:4" x14ac:dyDescent="0.25">
      <c r="A587" t="s">
        <v>677</v>
      </c>
      <c r="B587">
        <v>52</v>
      </c>
      <c r="C587">
        <v>464</v>
      </c>
      <c r="D587">
        <v>266</v>
      </c>
    </row>
    <row r="588" spans="1:4" x14ac:dyDescent="0.25">
      <c r="A588" t="s">
        <v>42</v>
      </c>
      <c r="B588">
        <v>52</v>
      </c>
      <c r="C588">
        <v>45</v>
      </c>
      <c r="D588">
        <v>45</v>
      </c>
    </row>
    <row r="589" spans="1:4" x14ac:dyDescent="0.25">
      <c r="A589" t="s">
        <v>678</v>
      </c>
      <c r="B589">
        <v>52</v>
      </c>
      <c r="C589">
        <v>7</v>
      </c>
      <c r="D589">
        <v>4</v>
      </c>
    </row>
    <row r="590" spans="1:4" x14ac:dyDescent="0.25">
      <c r="A590" t="s">
        <v>41</v>
      </c>
      <c r="B590">
        <v>52</v>
      </c>
      <c r="C590">
        <v>0</v>
      </c>
      <c r="D590">
        <v>0</v>
      </c>
    </row>
    <row r="591" spans="1:4" x14ac:dyDescent="0.25">
      <c r="A591" t="s">
        <v>679</v>
      </c>
      <c r="B591">
        <v>52</v>
      </c>
      <c r="C591">
        <v>24</v>
      </c>
      <c r="D591">
        <v>24</v>
      </c>
    </row>
    <row r="592" spans="1:4" x14ac:dyDescent="0.25">
      <c r="A592" t="s">
        <v>563</v>
      </c>
      <c r="B592">
        <v>52</v>
      </c>
      <c r="C592">
        <v>0</v>
      </c>
      <c r="D592">
        <v>0</v>
      </c>
    </row>
    <row r="593" spans="1:4" x14ac:dyDescent="0.25">
      <c r="A593" t="s">
        <v>680</v>
      </c>
      <c r="B593">
        <v>52</v>
      </c>
      <c r="C593">
        <v>0</v>
      </c>
      <c r="D593">
        <v>0</v>
      </c>
    </row>
    <row r="594" spans="1:4" x14ac:dyDescent="0.25">
      <c r="A594" t="s">
        <v>681</v>
      </c>
      <c r="B594">
        <v>52</v>
      </c>
      <c r="C594">
        <v>16</v>
      </c>
      <c r="D594">
        <v>16</v>
      </c>
    </row>
    <row r="595" spans="1:4" x14ac:dyDescent="0.25">
      <c r="A595" t="s">
        <v>682</v>
      </c>
      <c r="B595">
        <v>52</v>
      </c>
      <c r="C595">
        <v>100</v>
      </c>
      <c r="D595">
        <v>100</v>
      </c>
    </row>
    <row r="596" spans="1:4" x14ac:dyDescent="0.25">
      <c r="A596" t="s">
        <v>683</v>
      </c>
      <c r="B596">
        <v>52</v>
      </c>
      <c r="C596">
        <v>1980</v>
      </c>
      <c r="D596">
        <v>1980</v>
      </c>
    </row>
    <row r="597" spans="1:4" x14ac:dyDescent="0.25">
      <c r="A597" t="s">
        <v>684</v>
      </c>
      <c r="B597">
        <v>52</v>
      </c>
      <c r="C597">
        <v>1320</v>
      </c>
      <c r="D597">
        <v>1320</v>
      </c>
    </row>
    <row r="598" spans="1:4" x14ac:dyDescent="0.25">
      <c r="A598" t="s">
        <v>685</v>
      </c>
      <c r="B598">
        <v>52</v>
      </c>
      <c r="C598">
        <v>2640</v>
      </c>
      <c r="D598">
        <v>2640</v>
      </c>
    </row>
    <row r="599" spans="1:4" x14ac:dyDescent="0.25">
      <c r="A599" t="s">
        <v>686</v>
      </c>
      <c r="B599">
        <v>52</v>
      </c>
    </row>
    <row r="600" spans="1:4" x14ac:dyDescent="0.25">
      <c r="A600" t="s">
        <v>687</v>
      </c>
      <c r="B600">
        <v>52</v>
      </c>
    </row>
    <row r="601" spans="1:4" x14ac:dyDescent="0.25">
      <c r="A601" t="s">
        <v>688</v>
      </c>
      <c r="B601">
        <v>52</v>
      </c>
    </row>
    <row r="602" spans="1:4" x14ac:dyDescent="0.25">
      <c r="A602" t="s">
        <v>689</v>
      </c>
      <c r="B602">
        <v>52</v>
      </c>
      <c r="C602" t="b">
        <v>0</v>
      </c>
      <c r="D602" t="b">
        <v>0</v>
      </c>
    </row>
    <row r="603" spans="1:4" x14ac:dyDescent="0.25">
      <c r="A603" t="s">
        <v>690</v>
      </c>
      <c r="B603">
        <v>52</v>
      </c>
      <c r="C603" t="b">
        <v>0</v>
      </c>
      <c r="D603" t="b">
        <v>0</v>
      </c>
    </row>
    <row r="604" spans="1:4" x14ac:dyDescent="0.25">
      <c r="A604" t="s">
        <v>676</v>
      </c>
      <c r="B604">
        <v>53</v>
      </c>
      <c r="C604">
        <v>50</v>
      </c>
      <c r="D604">
        <v>54</v>
      </c>
    </row>
    <row r="605" spans="1:4" x14ac:dyDescent="0.25">
      <c r="A605" t="s">
        <v>36</v>
      </c>
      <c r="B605">
        <v>53</v>
      </c>
      <c r="C605">
        <v>0</v>
      </c>
      <c r="D605">
        <v>2</v>
      </c>
    </row>
    <row r="606" spans="1:4" x14ac:dyDescent="0.25">
      <c r="A606" t="s">
        <v>503</v>
      </c>
      <c r="B606">
        <v>53</v>
      </c>
      <c r="C606" t="s">
        <v>782</v>
      </c>
    </row>
    <row r="607" spans="1:4" x14ac:dyDescent="0.25">
      <c r="A607" t="s">
        <v>677</v>
      </c>
      <c r="B607">
        <v>53</v>
      </c>
      <c r="C607">
        <v>474</v>
      </c>
      <c r="D607">
        <v>279</v>
      </c>
    </row>
    <row r="608" spans="1:4" x14ac:dyDescent="0.25">
      <c r="A608" t="s">
        <v>42</v>
      </c>
      <c r="B608">
        <v>53</v>
      </c>
      <c r="C608">
        <v>45</v>
      </c>
      <c r="D608">
        <v>45</v>
      </c>
    </row>
    <row r="609" spans="1:10" x14ac:dyDescent="0.25">
      <c r="A609" t="s">
        <v>678</v>
      </c>
      <c r="B609">
        <v>53</v>
      </c>
      <c r="C609">
        <v>7.2</v>
      </c>
      <c r="D609">
        <v>4.2</v>
      </c>
    </row>
    <row r="610" spans="1:10" x14ac:dyDescent="0.25">
      <c r="A610" t="s">
        <v>41</v>
      </c>
      <c r="B610">
        <v>53</v>
      </c>
      <c r="C610">
        <v>0</v>
      </c>
      <c r="D610">
        <v>0</v>
      </c>
    </row>
    <row r="611" spans="1:10" x14ac:dyDescent="0.25">
      <c r="A611" t="s">
        <v>679</v>
      </c>
      <c r="B611">
        <v>53</v>
      </c>
      <c r="C611">
        <v>0</v>
      </c>
      <c r="D611">
        <v>0</v>
      </c>
    </row>
    <row r="612" spans="1:10" x14ac:dyDescent="0.25">
      <c r="A612" t="s">
        <v>563</v>
      </c>
      <c r="B612">
        <v>53</v>
      </c>
      <c r="C612">
        <v>0</v>
      </c>
      <c r="D612">
        <v>0</v>
      </c>
    </row>
    <row r="613" spans="1:10" x14ac:dyDescent="0.25">
      <c r="A613" t="s">
        <v>680</v>
      </c>
      <c r="B613">
        <v>53</v>
      </c>
      <c r="C613">
        <v>0</v>
      </c>
      <c r="D613">
        <v>0</v>
      </c>
    </row>
    <row r="614" spans="1:10" x14ac:dyDescent="0.25">
      <c r="A614" t="s">
        <v>681</v>
      </c>
      <c r="B614">
        <v>53</v>
      </c>
      <c r="C614">
        <v>16</v>
      </c>
      <c r="D614">
        <v>16</v>
      </c>
    </row>
    <row r="615" spans="1:10" x14ac:dyDescent="0.25">
      <c r="A615" t="s">
        <v>682</v>
      </c>
      <c r="B615">
        <v>53</v>
      </c>
      <c r="C615">
        <v>100</v>
      </c>
      <c r="D615">
        <v>100</v>
      </c>
    </row>
    <row r="616" spans="1:10" x14ac:dyDescent="0.25">
      <c r="A616" t="s">
        <v>683</v>
      </c>
      <c r="B616">
        <v>53</v>
      </c>
      <c r="C616">
        <v>1980</v>
      </c>
      <c r="D616">
        <v>1980</v>
      </c>
    </row>
    <row r="617" spans="1:10" x14ac:dyDescent="0.25">
      <c r="A617" t="s">
        <v>684</v>
      </c>
      <c r="B617">
        <v>53</v>
      </c>
      <c r="C617">
        <v>1320</v>
      </c>
      <c r="D617">
        <v>1320</v>
      </c>
    </row>
    <row r="618" spans="1:10" x14ac:dyDescent="0.25">
      <c r="A618" t="s">
        <v>685</v>
      </c>
      <c r="B618">
        <v>53</v>
      </c>
      <c r="C618">
        <v>2640</v>
      </c>
      <c r="D618">
        <v>2640</v>
      </c>
    </row>
    <row r="619" spans="1:10" x14ac:dyDescent="0.25">
      <c r="A619" t="s">
        <v>686</v>
      </c>
      <c r="B619">
        <v>53</v>
      </c>
    </row>
    <row r="620" spans="1:10" x14ac:dyDescent="0.25">
      <c r="A620" t="s">
        <v>687</v>
      </c>
      <c r="B620">
        <v>53</v>
      </c>
    </row>
    <row r="621" spans="1:10" x14ac:dyDescent="0.25">
      <c r="A621" t="s">
        <v>688</v>
      </c>
      <c r="B621">
        <v>53</v>
      </c>
    </row>
    <row r="622" spans="1:10" x14ac:dyDescent="0.25">
      <c r="A622" t="s">
        <v>689</v>
      </c>
      <c r="B622">
        <v>53</v>
      </c>
      <c r="C622" t="b">
        <v>0</v>
      </c>
      <c r="D622" t="b">
        <v>0</v>
      </c>
    </row>
    <row r="623" spans="1:10" x14ac:dyDescent="0.25">
      <c r="A623" t="s">
        <v>690</v>
      </c>
      <c r="B623">
        <v>53</v>
      </c>
      <c r="C623" t="b">
        <v>0</v>
      </c>
      <c r="D623" t="b">
        <v>0</v>
      </c>
    </row>
    <row r="624" spans="1:10" x14ac:dyDescent="0.25">
      <c r="A624" t="s">
        <v>676</v>
      </c>
      <c r="B624">
        <v>54</v>
      </c>
      <c r="C624">
        <v>53</v>
      </c>
      <c r="D624">
        <v>4921</v>
      </c>
      <c r="J624">
        <v>4920</v>
      </c>
    </row>
    <row r="625" spans="1:10" x14ac:dyDescent="0.25">
      <c r="A625" t="s">
        <v>36</v>
      </c>
      <c r="B625">
        <v>54</v>
      </c>
      <c r="C625">
        <v>0</v>
      </c>
      <c r="D625">
        <v>1</v>
      </c>
      <c r="J625">
        <v>2</v>
      </c>
    </row>
    <row r="626" spans="1:10" x14ac:dyDescent="0.25">
      <c r="A626" t="s">
        <v>503</v>
      </c>
      <c r="B626">
        <v>54</v>
      </c>
    </row>
    <row r="627" spans="1:10" x14ac:dyDescent="0.25">
      <c r="A627" t="s">
        <v>677</v>
      </c>
      <c r="B627">
        <v>54</v>
      </c>
      <c r="C627">
        <v>279</v>
      </c>
      <c r="D627">
        <v>176</v>
      </c>
      <c r="J627">
        <v>236</v>
      </c>
    </row>
    <row r="628" spans="1:10" x14ac:dyDescent="0.25">
      <c r="A628" t="s">
        <v>42</v>
      </c>
      <c r="B628">
        <v>54</v>
      </c>
      <c r="C628">
        <v>45</v>
      </c>
      <c r="D628">
        <v>45</v>
      </c>
      <c r="J628">
        <v>40</v>
      </c>
    </row>
    <row r="629" spans="1:10" x14ac:dyDescent="0.25">
      <c r="A629" t="s">
        <v>678</v>
      </c>
      <c r="B629">
        <v>54</v>
      </c>
      <c r="C629">
        <v>4.2</v>
      </c>
      <c r="D629">
        <v>2.7</v>
      </c>
      <c r="J629">
        <v>4</v>
      </c>
    </row>
    <row r="630" spans="1:10" x14ac:dyDescent="0.25">
      <c r="A630" t="s">
        <v>41</v>
      </c>
      <c r="B630">
        <v>54</v>
      </c>
      <c r="C630">
        <v>0</v>
      </c>
      <c r="D630">
        <v>0</v>
      </c>
      <c r="J630">
        <v>0</v>
      </c>
    </row>
    <row r="631" spans="1:10" x14ac:dyDescent="0.25">
      <c r="A631" t="s">
        <v>679</v>
      </c>
      <c r="B631">
        <v>54</v>
      </c>
      <c r="C631">
        <v>0</v>
      </c>
      <c r="D631">
        <v>0</v>
      </c>
      <c r="J631">
        <v>24</v>
      </c>
    </row>
    <row r="632" spans="1:10" x14ac:dyDescent="0.25">
      <c r="A632" t="s">
        <v>563</v>
      </c>
      <c r="B632">
        <v>54</v>
      </c>
      <c r="C632">
        <v>0</v>
      </c>
      <c r="D632">
        <v>0</v>
      </c>
      <c r="J632">
        <v>0</v>
      </c>
    </row>
    <row r="633" spans="1:10" x14ac:dyDescent="0.25">
      <c r="A633" t="s">
        <v>680</v>
      </c>
      <c r="B633">
        <v>54</v>
      </c>
      <c r="C633">
        <v>0</v>
      </c>
      <c r="D633">
        <v>0</v>
      </c>
      <c r="J633">
        <v>0</v>
      </c>
    </row>
    <row r="634" spans="1:10" x14ac:dyDescent="0.25">
      <c r="A634" t="s">
        <v>681</v>
      </c>
      <c r="B634">
        <v>54</v>
      </c>
      <c r="C634">
        <v>16</v>
      </c>
      <c r="D634">
        <v>16</v>
      </c>
      <c r="J634">
        <v>16</v>
      </c>
    </row>
    <row r="635" spans="1:10" x14ac:dyDescent="0.25">
      <c r="A635" t="s">
        <v>682</v>
      </c>
      <c r="B635">
        <v>54</v>
      </c>
      <c r="C635">
        <v>200</v>
      </c>
      <c r="D635">
        <v>200</v>
      </c>
      <c r="J635">
        <v>200</v>
      </c>
    </row>
    <row r="636" spans="1:10" x14ac:dyDescent="0.25">
      <c r="A636" t="s">
        <v>683</v>
      </c>
      <c r="B636">
        <v>54</v>
      </c>
      <c r="C636">
        <v>1980</v>
      </c>
      <c r="D636">
        <v>1980</v>
      </c>
      <c r="J636">
        <v>1761</v>
      </c>
    </row>
    <row r="637" spans="1:10" x14ac:dyDescent="0.25">
      <c r="A637" t="s">
        <v>684</v>
      </c>
      <c r="B637">
        <v>54</v>
      </c>
      <c r="C637">
        <v>1320</v>
      </c>
      <c r="D637">
        <v>1320</v>
      </c>
      <c r="J637">
        <v>1174</v>
      </c>
    </row>
    <row r="638" spans="1:10" x14ac:dyDescent="0.25">
      <c r="A638" t="s">
        <v>685</v>
      </c>
      <c r="B638">
        <v>54</v>
      </c>
      <c r="C638">
        <v>2640</v>
      </c>
      <c r="D638">
        <v>2640</v>
      </c>
      <c r="J638">
        <v>2348</v>
      </c>
    </row>
    <row r="639" spans="1:10" x14ac:dyDescent="0.25">
      <c r="A639" t="s">
        <v>686</v>
      </c>
      <c r="B639">
        <v>54</v>
      </c>
    </row>
    <row r="640" spans="1:10" x14ac:dyDescent="0.25">
      <c r="A640" t="s">
        <v>687</v>
      </c>
      <c r="B640">
        <v>54</v>
      </c>
    </row>
    <row r="641" spans="1:10" x14ac:dyDescent="0.25">
      <c r="A641" t="s">
        <v>688</v>
      </c>
      <c r="B641">
        <v>54</v>
      </c>
    </row>
    <row r="642" spans="1:10" x14ac:dyDescent="0.25">
      <c r="A642" t="s">
        <v>689</v>
      </c>
      <c r="B642">
        <v>54</v>
      </c>
      <c r="C642" t="b">
        <v>0</v>
      </c>
      <c r="D642" t="b">
        <v>0</v>
      </c>
      <c r="J642" t="b">
        <v>0</v>
      </c>
    </row>
    <row r="643" spans="1:10" x14ac:dyDescent="0.25">
      <c r="A643" t="s">
        <v>690</v>
      </c>
      <c r="B643">
        <v>54</v>
      </c>
      <c r="C643" t="b">
        <v>0</v>
      </c>
      <c r="D643" t="b">
        <v>0</v>
      </c>
      <c r="J643" t="b">
        <v>0</v>
      </c>
    </row>
    <row r="644" spans="1:10" x14ac:dyDescent="0.25">
      <c r="A644" t="s">
        <v>676</v>
      </c>
      <c r="B644">
        <v>55</v>
      </c>
      <c r="C644">
        <v>52</v>
      </c>
      <c r="D644">
        <v>4919</v>
      </c>
      <c r="I644">
        <v>4920</v>
      </c>
    </row>
    <row r="645" spans="1:10" x14ac:dyDescent="0.25">
      <c r="A645" t="s">
        <v>36</v>
      </c>
      <c r="B645">
        <v>55</v>
      </c>
      <c r="C645">
        <v>3</v>
      </c>
      <c r="D645">
        <v>0</v>
      </c>
      <c r="I645">
        <v>0</v>
      </c>
    </row>
    <row r="646" spans="1:10" x14ac:dyDescent="0.25">
      <c r="A646" t="s">
        <v>503</v>
      </c>
      <c r="B646">
        <v>55</v>
      </c>
      <c r="C646" t="s">
        <v>781</v>
      </c>
      <c r="D646" t="s">
        <v>783</v>
      </c>
      <c r="I646" t="s">
        <v>784</v>
      </c>
    </row>
    <row r="647" spans="1:10" x14ac:dyDescent="0.25">
      <c r="A647" t="s">
        <v>677</v>
      </c>
      <c r="B647">
        <v>55</v>
      </c>
      <c r="C647">
        <v>266</v>
      </c>
      <c r="D647">
        <v>177</v>
      </c>
      <c r="I647">
        <v>225</v>
      </c>
    </row>
    <row r="648" spans="1:10" x14ac:dyDescent="0.25">
      <c r="A648" t="s">
        <v>42</v>
      </c>
      <c r="B648">
        <v>55</v>
      </c>
      <c r="C648">
        <v>45</v>
      </c>
      <c r="D648">
        <v>45</v>
      </c>
      <c r="I648">
        <v>30</v>
      </c>
    </row>
    <row r="649" spans="1:10" x14ac:dyDescent="0.25">
      <c r="A649" t="s">
        <v>678</v>
      </c>
      <c r="B649">
        <v>55</v>
      </c>
      <c r="C649">
        <v>4</v>
      </c>
      <c r="D649">
        <v>2.7</v>
      </c>
      <c r="I649">
        <v>5.0999999999999996</v>
      </c>
    </row>
    <row r="650" spans="1:10" x14ac:dyDescent="0.25">
      <c r="A650" t="s">
        <v>41</v>
      </c>
      <c r="B650">
        <v>55</v>
      </c>
      <c r="C650">
        <v>0</v>
      </c>
      <c r="D650">
        <v>0</v>
      </c>
      <c r="I650">
        <v>0</v>
      </c>
    </row>
    <row r="651" spans="1:10" x14ac:dyDescent="0.25">
      <c r="A651" t="s">
        <v>679</v>
      </c>
      <c r="B651">
        <v>55</v>
      </c>
      <c r="C651">
        <v>24</v>
      </c>
      <c r="D651">
        <v>24</v>
      </c>
      <c r="I651">
        <v>0</v>
      </c>
    </row>
    <row r="652" spans="1:10" x14ac:dyDescent="0.25">
      <c r="A652" t="s">
        <v>563</v>
      </c>
      <c r="B652">
        <v>55</v>
      </c>
      <c r="C652">
        <v>0</v>
      </c>
      <c r="D652">
        <v>0</v>
      </c>
      <c r="I652">
        <v>0</v>
      </c>
    </row>
    <row r="653" spans="1:10" x14ac:dyDescent="0.25">
      <c r="A653" t="s">
        <v>680</v>
      </c>
      <c r="B653">
        <v>55</v>
      </c>
      <c r="C653">
        <v>0</v>
      </c>
      <c r="D653">
        <v>0</v>
      </c>
      <c r="I653">
        <v>0</v>
      </c>
    </row>
    <row r="654" spans="1:10" x14ac:dyDescent="0.25">
      <c r="A654" t="s">
        <v>681</v>
      </c>
      <c r="B654">
        <v>55</v>
      </c>
      <c r="C654">
        <v>16</v>
      </c>
      <c r="D654">
        <v>16</v>
      </c>
      <c r="I654">
        <v>16</v>
      </c>
    </row>
    <row r="655" spans="1:10" x14ac:dyDescent="0.25">
      <c r="A655" t="s">
        <v>682</v>
      </c>
      <c r="B655">
        <v>55</v>
      </c>
      <c r="C655">
        <v>200</v>
      </c>
      <c r="D655">
        <v>200</v>
      </c>
      <c r="I655">
        <v>200</v>
      </c>
    </row>
    <row r="656" spans="1:10" x14ac:dyDescent="0.25">
      <c r="A656" t="s">
        <v>683</v>
      </c>
      <c r="B656">
        <v>55</v>
      </c>
      <c r="C656">
        <v>1980</v>
      </c>
      <c r="D656">
        <v>1980</v>
      </c>
      <c r="I656">
        <v>1320</v>
      </c>
    </row>
    <row r="657" spans="1:9" x14ac:dyDescent="0.25">
      <c r="A657" t="s">
        <v>684</v>
      </c>
      <c r="B657">
        <v>55</v>
      </c>
      <c r="C657">
        <v>1320</v>
      </c>
      <c r="D657">
        <v>1320</v>
      </c>
      <c r="I657">
        <v>880</v>
      </c>
    </row>
    <row r="658" spans="1:9" x14ac:dyDescent="0.25">
      <c r="A658" t="s">
        <v>685</v>
      </c>
      <c r="B658">
        <v>55</v>
      </c>
      <c r="C658">
        <v>2640</v>
      </c>
      <c r="D658">
        <v>2640</v>
      </c>
      <c r="I658">
        <v>1760</v>
      </c>
    </row>
    <row r="659" spans="1:9" x14ac:dyDescent="0.25">
      <c r="A659" t="s">
        <v>686</v>
      </c>
      <c r="B659">
        <v>55</v>
      </c>
    </row>
    <row r="660" spans="1:9" x14ac:dyDescent="0.25">
      <c r="A660" t="s">
        <v>687</v>
      </c>
      <c r="B660">
        <v>55</v>
      </c>
    </row>
    <row r="661" spans="1:9" x14ac:dyDescent="0.25">
      <c r="A661" t="s">
        <v>688</v>
      </c>
      <c r="B661">
        <v>55</v>
      </c>
    </row>
    <row r="662" spans="1:9" x14ac:dyDescent="0.25">
      <c r="A662" t="s">
        <v>689</v>
      </c>
      <c r="B662">
        <v>55</v>
      </c>
      <c r="C662" t="b">
        <v>0</v>
      </c>
      <c r="D662" t="b">
        <v>0</v>
      </c>
      <c r="I662" t="b">
        <v>0</v>
      </c>
    </row>
    <row r="663" spans="1:9" x14ac:dyDescent="0.25">
      <c r="A663" t="s">
        <v>690</v>
      </c>
      <c r="B663">
        <v>55</v>
      </c>
      <c r="C663" t="b">
        <v>0</v>
      </c>
      <c r="D663" t="b">
        <v>0</v>
      </c>
      <c r="I663" t="b">
        <v>0</v>
      </c>
    </row>
    <row r="664" spans="1:9" x14ac:dyDescent="0.25">
      <c r="A664" t="s">
        <v>676</v>
      </c>
      <c r="B664">
        <v>57</v>
      </c>
      <c r="C664">
        <v>212</v>
      </c>
    </row>
    <row r="665" spans="1:9" x14ac:dyDescent="0.25">
      <c r="A665" t="s">
        <v>36</v>
      </c>
      <c r="B665">
        <v>57</v>
      </c>
      <c r="C665">
        <v>1</v>
      </c>
    </row>
    <row r="666" spans="1:9" x14ac:dyDescent="0.25">
      <c r="A666" t="s">
        <v>503</v>
      </c>
      <c r="B666">
        <v>57</v>
      </c>
      <c r="C666" t="s">
        <v>785</v>
      </c>
    </row>
    <row r="667" spans="1:9" x14ac:dyDescent="0.25">
      <c r="A667" t="s">
        <v>677</v>
      </c>
      <c r="B667">
        <v>57</v>
      </c>
      <c r="C667">
        <v>1307</v>
      </c>
    </row>
    <row r="668" spans="1:9" x14ac:dyDescent="0.25">
      <c r="A668" t="s">
        <v>42</v>
      </c>
      <c r="B668">
        <v>57</v>
      </c>
      <c r="C668">
        <v>40</v>
      </c>
    </row>
    <row r="669" spans="1:9" x14ac:dyDescent="0.25">
      <c r="A669" t="s">
        <v>678</v>
      </c>
      <c r="B669">
        <v>57</v>
      </c>
      <c r="C669">
        <v>22.3</v>
      </c>
    </row>
    <row r="670" spans="1:9" x14ac:dyDescent="0.25">
      <c r="A670" t="s">
        <v>41</v>
      </c>
      <c r="B670">
        <v>57</v>
      </c>
      <c r="C670">
        <v>0</v>
      </c>
    </row>
    <row r="671" spans="1:9" x14ac:dyDescent="0.25">
      <c r="A671" t="s">
        <v>679</v>
      </c>
      <c r="B671">
        <v>57</v>
      </c>
      <c r="C671">
        <v>12</v>
      </c>
    </row>
    <row r="672" spans="1:9" x14ac:dyDescent="0.25">
      <c r="A672" t="s">
        <v>563</v>
      </c>
      <c r="B672">
        <v>57</v>
      </c>
      <c r="C672">
        <v>0</v>
      </c>
    </row>
    <row r="673" spans="1:4" x14ac:dyDescent="0.25">
      <c r="A673" t="s">
        <v>680</v>
      </c>
      <c r="B673">
        <v>57</v>
      </c>
      <c r="C673">
        <v>0</v>
      </c>
    </row>
    <row r="674" spans="1:4" x14ac:dyDescent="0.25">
      <c r="A674" t="s">
        <v>681</v>
      </c>
      <c r="B674">
        <v>57</v>
      </c>
      <c r="C674">
        <v>16</v>
      </c>
    </row>
    <row r="675" spans="1:4" x14ac:dyDescent="0.25">
      <c r="A675" t="s">
        <v>682</v>
      </c>
      <c r="B675">
        <v>57</v>
      </c>
      <c r="C675">
        <v>200</v>
      </c>
    </row>
    <row r="676" spans="1:4" x14ac:dyDescent="0.25">
      <c r="A676" t="s">
        <v>683</v>
      </c>
      <c r="B676">
        <v>57</v>
      </c>
      <c r="C676">
        <v>1761</v>
      </c>
    </row>
    <row r="677" spans="1:4" x14ac:dyDescent="0.25">
      <c r="A677" t="s">
        <v>684</v>
      </c>
      <c r="B677">
        <v>57</v>
      </c>
      <c r="C677">
        <v>1174</v>
      </c>
    </row>
    <row r="678" spans="1:4" x14ac:dyDescent="0.25">
      <c r="A678" t="s">
        <v>685</v>
      </c>
      <c r="B678">
        <v>57</v>
      </c>
      <c r="C678">
        <v>2348</v>
      </c>
    </row>
    <row r="679" spans="1:4" x14ac:dyDescent="0.25">
      <c r="A679" t="s">
        <v>686</v>
      </c>
      <c r="B679">
        <v>57</v>
      </c>
    </row>
    <row r="680" spans="1:4" x14ac:dyDescent="0.25">
      <c r="A680" t="s">
        <v>687</v>
      </c>
      <c r="B680">
        <v>57</v>
      </c>
    </row>
    <row r="681" spans="1:4" x14ac:dyDescent="0.25">
      <c r="A681" t="s">
        <v>688</v>
      </c>
      <c r="B681">
        <v>57</v>
      </c>
    </row>
    <row r="682" spans="1:4" x14ac:dyDescent="0.25">
      <c r="A682" t="s">
        <v>689</v>
      </c>
      <c r="B682">
        <v>57</v>
      </c>
      <c r="C682" t="b">
        <v>0</v>
      </c>
    </row>
    <row r="683" spans="1:4" x14ac:dyDescent="0.25">
      <c r="A683" t="s">
        <v>690</v>
      </c>
      <c r="B683">
        <v>57</v>
      </c>
      <c r="C683" t="b">
        <v>0</v>
      </c>
    </row>
    <row r="684" spans="1:4" x14ac:dyDescent="0.25">
      <c r="A684" t="s">
        <v>676</v>
      </c>
      <c r="B684">
        <v>58</v>
      </c>
      <c r="C684">
        <v>4312</v>
      </c>
      <c r="D684">
        <v>4362</v>
      </c>
    </row>
    <row r="685" spans="1:4" x14ac:dyDescent="0.25">
      <c r="A685" t="s">
        <v>36</v>
      </c>
      <c r="B685">
        <v>58</v>
      </c>
      <c r="C685">
        <v>2</v>
      </c>
      <c r="D685">
        <v>2</v>
      </c>
    </row>
    <row r="686" spans="1:4" x14ac:dyDescent="0.25">
      <c r="A686" t="s">
        <v>503</v>
      </c>
      <c r="B686">
        <v>58</v>
      </c>
      <c r="C686" t="s">
        <v>780</v>
      </c>
      <c r="D686" t="s">
        <v>780</v>
      </c>
    </row>
    <row r="687" spans="1:4" x14ac:dyDescent="0.25">
      <c r="A687" t="s">
        <v>677</v>
      </c>
      <c r="B687">
        <v>58</v>
      </c>
      <c r="C687">
        <v>318</v>
      </c>
      <c r="D687">
        <v>1105</v>
      </c>
    </row>
    <row r="688" spans="1:4" x14ac:dyDescent="0.25">
      <c r="A688" t="s">
        <v>42</v>
      </c>
      <c r="B688">
        <v>58</v>
      </c>
      <c r="C688">
        <v>30</v>
      </c>
      <c r="D688">
        <v>30</v>
      </c>
    </row>
    <row r="689" spans="1:8" x14ac:dyDescent="0.25">
      <c r="A689" t="s">
        <v>678</v>
      </c>
      <c r="B689">
        <v>58</v>
      </c>
      <c r="C689">
        <v>7.2</v>
      </c>
      <c r="D689">
        <v>25.1</v>
      </c>
    </row>
    <row r="690" spans="1:8" x14ac:dyDescent="0.25">
      <c r="A690" t="s">
        <v>41</v>
      </c>
      <c r="B690">
        <v>58</v>
      </c>
      <c r="C690">
        <v>0</v>
      </c>
      <c r="D690">
        <v>0</v>
      </c>
    </row>
    <row r="691" spans="1:8" x14ac:dyDescent="0.25">
      <c r="A691" t="s">
        <v>679</v>
      </c>
      <c r="B691">
        <v>58</v>
      </c>
      <c r="C691">
        <v>12</v>
      </c>
      <c r="D691">
        <v>12</v>
      </c>
    </row>
    <row r="692" spans="1:8" x14ac:dyDescent="0.25">
      <c r="A692" t="s">
        <v>563</v>
      </c>
      <c r="B692">
        <v>58</v>
      </c>
      <c r="C692">
        <v>0</v>
      </c>
      <c r="D692">
        <v>0</v>
      </c>
    </row>
    <row r="693" spans="1:8" x14ac:dyDescent="0.25">
      <c r="A693" t="s">
        <v>680</v>
      </c>
      <c r="B693">
        <v>58</v>
      </c>
      <c r="C693">
        <v>0</v>
      </c>
      <c r="D693">
        <v>0</v>
      </c>
    </row>
    <row r="694" spans="1:8" x14ac:dyDescent="0.25">
      <c r="A694" t="s">
        <v>681</v>
      </c>
      <c r="B694">
        <v>58</v>
      </c>
      <c r="C694">
        <v>16</v>
      </c>
      <c r="D694">
        <v>16</v>
      </c>
    </row>
    <row r="695" spans="1:8" x14ac:dyDescent="0.25">
      <c r="A695" t="s">
        <v>682</v>
      </c>
      <c r="B695">
        <v>58</v>
      </c>
      <c r="C695">
        <v>100</v>
      </c>
      <c r="D695">
        <v>100</v>
      </c>
    </row>
    <row r="696" spans="1:8" x14ac:dyDescent="0.25">
      <c r="A696" t="s">
        <v>683</v>
      </c>
      <c r="B696">
        <v>58</v>
      </c>
      <c r="C696">
        <v>1320</v>
      </c>
      <c r="D696">
        <v>1320</v>
      </c>
    </row>
    <row r="697" spans="1:8" x14ac:dyDescent="0.25">
      <c r="A697" t="s">
        <v>684</v>
      </c>
      <c r="B697">
        <v>58</v>
      </c>
      <c r="C697">
        <v>880</v>
      </c>
      <c r="D697">
        <v>880</v>
      </c>
    </row>
    <row r="698" spans="1:8" x14ac:dyDescent="0.25">
      <c r="A698" t="s">
        <v>685</v>
      </c>
      <c r="B698">
        <v>58</v>
      </c>
      <c r="C698">
        <v>1760</v>
      </c>
      <c r="D698">
        <v>1760</v>
      </c>
    </row>
    <row r="699" spans="1:8" x14ac:dyDescent="0.25">
      <c r="A699" t="s">
        <v>686</v>
      </c>
      <c r="B699">
        <v>58</v>
      </c>
      <c r="D699">
        <v>2623</v>
      </c>
    </row>
    <row r="700" spans="1:8" x14ac:dyDescent="0.25">
      <c r="A700" t="s">
        <v>687</v>
      </c>
      <c r="B700">
        <v>58</v>
      </c>
      <c r="D700">
        <v>8839</v>
      </c>
    </row>
    <row r="701" spans="1:8" x14ac:dyDescent="0.25">
      <c r="A701" t="s">
        <v>688</v>
      </c>
      <c r="B701">
        <v>58</v>
      </c>
      <c r="D701">
        <v>0</v>
      </c>
    </row>
    <row r="702" spans="1:8" x14ac:dyDescent="0.25">
      <c r="A702" t="s">
        <v>689</v>
      </c>
      <c r="B702">
        <v>58</v>
      </c>
      <c r="C702" t="b">
        <v>0</v>
      </c>
      <c r="D702" t="b">
        <v>0</v>
      </c>
    </row>
    <row r="703" spans="1:8" x14ac:dyDescent="0.25">
      <c r="A703" t="s">
        <v>690</v>
      </c>
      <c r="B703">
        <v>58</v>
      </c>
      <c r="C703" t="b">
        <v>0</v>
      </c>
      <c r="D703" t="b">
        <v>0</v>
      </c>
    </row>
    <row r="704" spans="1:8" x14ac:dyDescent="0.25">
      <c r="A704" t="s">
        <v>676</v>
      </c>
      <c r="B704">
        <v>59</v>
      </c>
      <c r="C704">
        <v>4921</v>
      </c>
      <c r="D704">
        <v>62</v>
      </c>
      <c r="H704">
        <v>4920</v>
      </c>
    </row>
    <row r="705" spans="1:8" x14ac:dyDescent="0.25">
      <c r="A705" t="s">
        <v>36</v>
      </c>
      <c r="B705">
        <v>59</v>
      </c>
      <c r="C705">
        <v>0</v>
      </c>
      <c r="D705">
        <v>3</v>
      </c>
      <c r="H705">
        <v>0</v>
      </c>
    </row>
    <row r="706" spans="1:8" x14ac:dyDescent="0.25">
      <c r="A706" t="s">
        <v>503</v>
      </c>
      <c r="B706">
        <v>59</v>
      </c>
      <c r="C706" t="s">
        <v>786</v>
      </c>
      <c r="D706" t="s">
        <v>787</v>
      </c>
      <c r="H706" t="s">
        <v>784</v>
      </c>
    </row>
    <row r="707" spans="1:8" x14ac:dyDescent="0.25">
      <c r="A707" t="s">
        <v>677</v>
      </c>
      <c r="B707">
        <v>59</v>
      </c>
      <c r="C707">
        <v>176</v>
      </c>
      <c r="D707">
        <v>259</v>
      </c>
      <c r="H707">
        <v>236</v>
      </c>
    </row>
    <row r="708" spans="1:8" x14ac:dyDescent="0.25">
      <c r="A708" t="s">
        <v>42</v>
      </c>
      <c r="B708">
        <v>59</v>
      </c>
      <c r="C708">
        <v>45</v>
      </c>
      <c r="D708">
        <v>45</v>
      </c>
      <c r="H708">
        <v>30</v>
      </c>
    </row>
    <row r="709" spans="1:8" x14ac:dyDescent="0.25">
      <c r="A709" t="s">
        <v>678</v>
      </c>
      <c r="B709">
        <v>59</v>
      </c>
      <c r="C709">
        <v>2.7</v>
      </c>
      <c r="D709">
        <v>3.9</v>
      </c>
      <c r="H709">
        <v>5.4</v>
      </c>
    </row>
    <row r="710" spans="1:8" x14ac:dyDescent="0.25">
      <c r="A710" t="s">
        <v>41</v>
      </c>
      <c r="B710">
        <v>59</v>
      </c>
      <c r="C710">
        <v>0</v>
      </c>
      <c r="D710">
        <v>0</v>
      </c>
      <c r="H710">
        <v>0</v>
      </c>
    </row>
    <row r="711" spans="1:8" x14ac:dyDescent="0.25">
      <c r="A711" t="s">
        <v>679</v>
      </c>
      <c r="B711">
        <v>59</v>
      </c>
      <c r="C711">
        <v>24</v>
      </c>
      <c r="D711">
        <v>24</v>
      </c>
      <c r="H711">
        <v>0</v>
      </c>
    </row>
    <row r="712" spans="1:8" x14ac:dyDescent="0.25">
      <c r="A712" t="s">
        <v>563</v>
      </c>
      <c r="B712">
        <v>59</v>
      </c>
      <c r="C712">
        <v>0</v>
      </c>
      <c r="D712">
        <v>0</v>
      </c>
      <c r="H712">
        <v>0</v>
      </c>
    </row>
    <row r="713" spans="1:8" x14ac:dyDescent="0.25">
      <c r="A713" t="s">
        <v>680</v>
      </c>
      <c r="B713">
        <v>59</v>
      </c>
      <c r="C713">
        <v>0</v>
      </c>
      <c r="D713">
        <v>0</v>
      </c>
      <c r="H713">
        <v>0</v>
      </c>
    </row>
    <row r="714" spans="1:8" x14ac:dyDescent="0.25">
      <c r="A714" t="s">
        <v>681</v>
      </c>
      <c r="B714">
        <v>59</v>
      </c>
      <c r="C714">
        <v>16</v>
      </c>
      <c r="D714">
        <v>16</v>
      </c>
      <c r="H714">
        <v>16</v>
      </c>
    </row>
    <row r="715" spans="1:8" x14ac:dyDescent="0.25">
      <c r="A715" t="s">
        <v>682</v>
      </c>
      <c r="B715">
        <v>59</v>
      </c>
      <c r="C715">
        <v>200</v>
      </c>
      <c r="D715">
        <v>200</v>
      </c>
      <c r="H715">
        <v>200</v>
      </c>
    </row>
    <row r="716" spans="1:8" x14ac:dyDescent="0.25">
      <c r="A716" t="s">
        <v>683</v>
      </c>
      <c r="B716">
        <v>59</v>
      </c>
      <c r="C716">
        <v>1980</v>
      </c>
      <c r="D716">
        <v>1980</v>
      </c>
      <c r="H716">
        <v>1320</v>
      </c>
    </row>
    <row r="717" spans="1:8" x14ac:dyDescent="0.25">
      <c r="A717" t="s">
        <v>684</v>
      </c>
      <c r="B717">
        <v>59</v>
      </c>
      <c r="C717">
        <v>1320</v>
      </c>
      <c r="D717">
        <v>1320</v>
      </c>
      <c r="H717">
        <v>880</v>
      </c>
    </row>
    <row r="718" spans="1:8" x14ac:dyDescent="0.25">
      <c r="A718" t="s">
        <v>685</v>
      </c>
      <c r="B718">
        <v>59</v>
      </c>
      <c r="C718">
        <v>2640</v>
      </c>
      <c r="D718">
        <v>2640</v>
      </c>
      <c r="H718">
        <v>1760</v>
      </c>
    </row>
    <row r="719" spans="1:8" x14ac:dyDescent="0.25">
      <c r="A719" t="s">
        <v>686</v>
      </c>
      <c r="B719">
        <v>59</v>
      </c>
    </row>
    <row r="720" spans="1:8" x14ac:dyDescent="0.25">
      <c r="A720" t="s">
        <v>687</v>
      </c>
      <c r="B720">
        <v>59</v>
      </c>
    </row>
    <row r="721" spans="1:8" x14ac:dyDescent="0.25">
      <c r="A721" t="s">
        <v>688</v>
      </c>
      <c r="B721">
        <v>59</v>
      </c>
    </row>
    <row r="722" spans="1:8" x14ac:dyDescent="0.25">
      <c r="A722" t="s">
        <v>689</v>
      </c>
      <c r="B722">
        <v>59</v>
      </c>
      <c r="C722" t="b">
        <v>0</v>
      </c>
      <c r="D722" t="b">
        <v>0</v>
      </c>
      <c r="H722" t="b">
        <v>0</v>
      </c>
    </row>
    <row r="723" spans="1:8" x14ac:dyDescent="0.25">
      <c r="A723" t="s">
        <v>690</v>
      </c>
      <c r="B723">
        <v>59</v>
      </c>
      <c r="C723" t="b">
        <v>0</v>
      </c>
      <c r="D723" t="b">
        <v>0</v>
      </c>
      <c r="H723" t="b">
        <v>0</v>
      </c>
    </row>
    <row r="724" spans="1:8" x14ac:dyDescent="0.25">
      <c r="A724" t="s">
        <v>676</v>
      </c>
      <c r="B724">
        <v>60</v>
      </c>
      <c r="C724">
        <v>4919</v>
      </c>
      <c r="D724">
        <v>63</v>
      </c>
      <c r="G724">
        <v>4920</v>
      </c>
    </row>
    <row r="725" spans="1:8" x14ac:dyDescent="0.25">
      <c r="A725" t="s">
        <v>36</v>
      </c>
      <c r="B725">
        <v>60</v>
      </c>
      <c r="C725">
        <v>1</v>
      </c>
      <c r="D725">
        <v>0</v>
      </c>
      <c r="G725">
        <v>2</v>
      </c>
    </row>
    <row r="726" spans="1:8" x14ac:dyDescent="0.25">
      <c r="A726" t="s">
        <v>503</v>
      </c>
      <c r="B726">
        <v>60</v>
      </c>
      <c r="C726" t="s">
        <v>776</v>
      </c>
      <c r="D726" t="s">
        <v>776</v>
      </c>
      <c r="G726" t="s">
        <v>777</v>
      </c>
    </row>
    <row r="727" spans="1:8" x14ac:dyDescent="0.25">
      <c r="A727" t="s">
        <v>677</v>
      </c>
      <c r="B727">
        <v>60</v>
      </c>
      <c r="C727">
        <v>177</v>
      </c>
      <c r="D727">
        <v>273</v>
      </c>
      <c r="G727">
        <v>225</v>
      </c>
    </row>
    <row r="728" spans="1:8" x14ac:dyDescent="0.25">
      <c r="A728" t="s">
        <v>42</v>
      </c>
      <c r="B728">
        <v>60</v>
      </c>
      <c r="C728">
        <v>45</v>
      </c>
      <c r="D728">
        <v>50</v>
      </c>
      <c r="G728">
        <v>50</v>
      </c>
    </row>
    <row r="729" spans="1:8" x14ac:dyDescent="0.25">
      <c r="A729" t="s">
        <v>678</v>
      </c>
      <c r="B729">
        <v>60</v>
      </c>
      <c r="C729">
        <v>2.7</v>
      </c>
      <c r="D729">
        <v>3.7</v>
      </c>
      <c r="G729">
        <v>3.1</v>
      </c>
    </row>
    <row r="730" spans="1:8" x14ac:dyDescent="0.25">
      <c r="A730" t="s">
        <v>41</v>
      </c>
      <c r="B730">
        <v>60</v>
      </c>
      <c r="C730">
        <v>0</v>
      </c>
      <c r="D730">
        <v>0</v>
      </c>
      <c r="G730">
        <v>0</v>
      </c>
    </row>
    <row r="731" spans="1:8" x14ac:dyDescent="0.25">
      <c r="A731" t="s">
        <v>679</v>
      </c>
      <c r="B731">
        <v>60</v>
      </c>
      <c r="C731">
        <v>0</v>
      </c>
      <c r="D731">
        <v>0</v>
      </c>
      <c r="G731">
        <v>24</v>
      </c>
    </row>
    <row r="732" spans="1:8" x14ac:dyDescent="0.25">
      <c r="A732" t="s">
        <v>563</v>
      </c>
      <c r="B732">
        <v>60</v>
      </c>
      <c r="C732">
        <v>0</v>
      </c>
      <c r="D732">
        <v>0</v>
      </c>
      <c r="G732">
        <v>0</v>
      </c>
    </row>
    <row r="733" spans="1:8" x14ac:dyDescent="0.25">
      <c r="A733" t="s">
        <v>680</v>
      </c>
      <c r="B733">
        <v>60</v>
      </c>
      <c r="C733">
        <v>0</v>
      </c>
      <c r="D733">
        <v>0</v>
      </c>
      <c r="G733">
        <v>0</v>
      </c>
    </row>
    <row r="734" spans="1:8" x14ac:dyDescent="0.25">
      <c r="A734" t="s">
        <v>681</v>
      </c>
      <c r="B734">
        <v>60</v>
      </c>
      <c r="C734">
        <v>16</v>
      </c>
      <c r="D734">
        <v>16</v>
      </c>
      <c r="G734">
        <v>16</v>
      </c>
    </row>
    <row r="735" spans="1:8" x14ac:dyDescent="0.25">
      <c r="A735" t="s">
        <v>682</v>
      </c>
      <c r="B735">
        <v>60</v>
      </c>
      <c r="C735">
        <v>200</v>
      </c>
      <c r="D735">
        <v>200</v>
      </c>
      <c r="G735">
        <v>200</v>
      </c>
    </row>
    <row r="736" spans="1:8" x14ac:dyDescent="0.25">
      <c r="A736" t="s">
        <v>683</v>
      </c>
      <c r="B736">
        <v>60</v>
      </c>
      <c r="C736">
        <v>1980</v>
      </c>
      <c r="D736">
        <v>2199</v>
      </c>
      <c r="G736">
        <v>2199</v>
      </c>
    </row>
    <row r="737" spans="1:7" x14ac:dyDescent="0.25">
      <c r="A737" t="s">
        <v>684</v>
      </c>
      <c r="B737">
        <v>60</v>
      </c>
      <c r="C737">
        <v>1320</v>
      </c>
      <c r="D737">
        <v>1466</v>
      </c>
      <c r="G737">
        <v>1466</v>
      </c>
    </row>
    <row r="738" spans="1:7" x14ac:dyDescent="0.25">
      <c r="A738" t="s">
        <v>685</v>
      </c>
      <c r="B738">
        <v>60</v>
      </c>
      <c r="C738">
        <v>2640</v>
      </c>
      <c r="D738">
        <v>2932</v>
      </c>
      <c r="G738">
        <v>2932</v>
      </c>
    </row>
    <row r="739" spans="1:7" x14ac:dyDescent="0.25">
      <c r="A739" t="s">
        <v>686</v>
      </c>
      <c r="B739">
        <v>60</v>
      </c>
    </row>
    <row r="740" spans="1:7" x14ac:dyDescent="0.25">
      <c r="A740" t="s">
        <v>687</v>
      </c>
      <c r="B740">
        <v>60</v>
      </c>
    </row>
    <row r="741" spans="1:7" x14ac:dyDescent="0.25">
      <c r="A741" t="s">
        <v>688</v>
      </c>
      <c r="B741">
        <v>60</v>
      </c>
    </row>
    <row r="742" spans="1:7" x14ac:dyDescent="0.25">
      <c r="A742" t="s">
        <v>689</v>
      </c>
      <c r="B742">
        <v>60</v>
      </c>
      <c r="C742" t="b">
        <v>0</v>
      </c>
      <c r="D742" t="b">
        <v>0</v>
      </c>
      <c r="G742" t="b">
        <v>0</v>
      </c>
    </row>
    <row r="743" spans="1:7" x14ac:dyDescent="0.25">
      <c r="A743" t="s">
        <v>690</v>
      </c>
      <c r="B743">
        <v>60</v>
      </c>
      <c r="C743" t="b">
        <v>0</v>
      </c>
      <c r="D743" t="b">
        <v>0</v>
      </c>
      <c r="G743" t="b">
        <v>0</v>
      </c>
    </row>
    <row r="744" spans="1:7" x14ac:dyDescent="0.25">
      <c r="A744" t="s">
        <v>676</v>
      </c>
      <c r="B744">
        <v>61</v>
      </c>
      <c r="D744">
        <v>63</v>
      </c>
    </row>
    <row r="745" spans="1:7" x14ac:dyDescent="0.25">
      <c r="A745" t="s">
        <v>36</v>
      </c>
      <c r="B745">
        <v>61</v>
      </c>
      <c r="D745">
        <v>0</v>
      </c>
    </row>
    <row r="746" spans="1:7" x14ac:dyDescent="0.25">
      <c r="A746" t="s">
        <v>503</v>
      </c>
      <c r="B746">
        <v>61</v>
      </c>
      <c r="D746" t="s">
        <v>788</v>
      </c>
    </row>
    <row r="747" spans="1:7" x14ac:dyDescent="0.25">
      <c r="A747" t="s">
        <v>677</v>
      </c>
      <c r="B747">
        <v>61</v>
      </c>
      <c r="D747">
        <v>164</v>
      </c>
    </row>
    <row r="748" spans="1:7" x14ac:dyDescent="0.25">
      <c r="A748" t="s">
        <v>42</v>
      </c>
      <c r="B748">
        <v>61</v>
      </c>
      <c r="D748">
        <v>55</v>
      </c>
    </row>
    <row r="749" spans="1:7" x14ac:dyDescent="0.25">
      <c r="A749" t="s">
        <v>678</v>
      </c>
      <c r="B749">
        <v>61</v>
      </c>
      <c r="D749">
        <v>2</v>
      </c>
    </row>
    <row r="750" spans="1:7" x14ac:dyDescent="0.25">
      <c r="A750" t="s">
        <v>41</v>
      </c>
      <c r="B750">
        <v>61</v>
      </c>
      <c r="D750">
        <v>0</v>
      </c>
    </row>
    <row r="751" spans="1:7" x14ac:dyDescent="0.25">
      <c r="A751" t="s">
        <v>679</v>
      </c>
      <c r="B751">
        <v>61</v>
      </c>
      <c r="D751">
        <v>0</v>
      </c>
    </row>
    <row r="752" spans="1:7" x14ac:dyDescent="0.25">
      <c r="A752" t="s">
        <v>563</v>
      </c>
      <c r="B752">
        <v>61</v>
      </c>
      <c r="D752">
        <v>0</v>
      </c>
    </row>
    <row r="753" spans="1:4" x14ac:dyDescent="0.25">
      <c r="A753" t="s">
        <v>680</v>
      </c>
      <c r="B753">
        <v>61</v>
      </c>
      <c r="D753">
        <v>0</v>
      </c>
    </row>
    <row r="754" spans="1:4" x14ac:dyDescent="0.25">
      <c r="A754" t="s">
        <v>681</v>
      </c>
      <c r="B754">
        <v>61</v>
      </c>
      <c r="D754">
        <v>16</v>
      </c>
    </row>
    <row r="755" spans="1:4" x14ac:dyDescent="0.25">
      <c r="A755" t="s">
        <v>682</v>
      </c>
      <c r="B755">
        <v>61</v>
      </c>
      <c r="D755">
        <v>200</v>
      </c>
    </row>
    <row r="756" spans="1:4" x14ac:dyDescent="0.25">
      <c r="A756" t="s">
        <v>683</v>
      </c>
      <c r="B756">
        <v>61</v>
      </c>
      <c r="D756">
        <v>2421</v>
      </c>
    </row>
    <row r="757" spans="1:4" x14ac:dyDescent="0.25">
      <c r="A757" t="s">
        <v>684</v>
      </c>
      <c r="B757">
        <v>61</v>
      </c>
      <c r="D757">
        <v>1614</v>
      </c>
    </row>
    <row r="758" spans="1:4" x14ac:dyDescent="0.25">
      <c r="A758" t="s">
        <v>685</v>
      </c>
      <c r="B758">
        <v>61</v>
      </c>
      <c r="D758">
        <v>3228</v>
      </c>
    </row>
    <row r="759" spans="1:4" x14ac:dyDescent="0.25">
      <c r="A759" t="s">
        <v>686</v>
      </c>
      <c r="B759">
        <v>61</v>
      </c>
    </row>
    <row r="760" spans="1:4" x14ac:dyDescent="0.25">
      <c r="A760" t="s">
        <v>687</v>
      </c>
      <c r="B760">
        <v>61</v>
      </c>
    </row>
    <row r="761" spans="1:4" x14ac:dyDescent="0.25">
      <c r="A761" t="s">
        <v>688</v>
      </c>
      <c r="B761">
        <v>61</v>
      </c>
    </row>
    <row r="762" spans="1:4" x14ac:dyDescent="0.25">
      <c r="A762" t="s">
        <v>689</v>
      </c>
      <c r="B762">
        <v>61</v>
      </c>
      <c r="D762" t="b">
        <v>0</v>
      </c>
    </row>
    <row r="763" spans="1:4" x14ac:dyDescent="0.25">
      <c r="A763" t="s">
        <v>690</v>
      </c>
      <c r="B763">
        <v>61</v>
      </c>
      <c r="D763" t="b">
        <v>0</v>
      </c>
    </row>
    <row r="764" spans="1:4" x14ac:dyDescent="0.25">
      <c r="A764" t="s">
        <v>676</v>
      </c>
      <c r="B764">
        <v>62</v>
      </c>
      <c r="C764">
        <v>59</v>
      </c>
      <c r="D764">
        <v>65</v>
      </c>
    </row>
    <row r="765" spans="1:4" x14ac:dyDescent="0.25">
      <c r="A765" t="s">
        <v>36</v>
      </c>
      <c r="B765">
        <v>62</v>
      </c>
      <c r="C765">
        <v>0</v>
      </c>
      <c r="D765">
        <v>1</v>
      </c>
    </row>
    <row r="766" spans="1:4" x14ac:dyDescent="0.25">
      <c r="A766" t="s">
        <v>503</v>
      </c>
      <c r="B766">
        <v>62</v>
      </c>
      <c r="C766" t="s">
        <v>787</v>
      </c>
      <c r="D766" t="s">
        <v>787</v>
      </c>
    </row>
    <row r="767" spans="1:4" x14ac:dyDescent="0.25">
      <c r="A767" t="s">
        <v>677</v>
      </c>
      <c r="B767">
        <v>62</v>
      </c>
      <c r="C767">
        <v>259</v>
      </c>
      <c r="D767">
        <v>1109</v>
      </c>
    </row>
    <row r="768" spans="1:4" x14ac:dyDescent="0.25">
      <c r="A768" t="s">
        <v>42</v>
      </c>
      <c r="B768">
        <v>62</v>
      </c>
      <c r="C768">
        <v>45</v>
      </c>
      <c r="D768">
        <v>45</v>
      </c>
    </row>
    <row r="769" spans="1:8" x14ac:dyDescent="0.25">
      <c r="A769" t="s">
        <v>678</v>
      </c>
      <c r="B769">
        <v>62</v>
      </c>
      <c r="C769">
        <v>3.9</v>
      </c>
      <c r="D769">
        <v>16.8</v>
      </c>
    </row>
    <row r="770" spans="1:8" x14ac:dyDescent="0.25">
      <c r="A770" t="s">
        <v>41</v>
      </c>
      <c r="B770">
        <v>62</v>
      </c>
      <c r="C770">
        <v>0</v>
      </c>
      <c r="D770">
        <v>0</v>
      </c>
    </row>
    <row r="771" spans="1:8" x14ac:dyDescent="0.25">
      <c r="A771" t="s">
        <v>679</v>
      </c>
      <c r="B771">
        <v>62</v>
      </c>
      <c r="C771">
        <v>24</v>
      </c>
      <c r="D771">
        <v>24</v>
      </c>
    </row>
    <row r="772" spans="1:8" x14ac:dyDescent="0.25">
      <c r="A772" t="s">
        <v>563</v>
      </c>
      <c r="B772">
        <v>62</v>
      </c>
      <c r="C772">
        <v>0</v>
      </c>
      <c r="D772">
        <v>0</v>
      </c>
    </row>
    <row r="773" spans="1:8" x14ac:dyDescent="0.25">
      <c r="A773" t="s">
        <v>680</v>
      </c>
      <c r="B773">
        <v>62</v>
      </c>
      <c r="C773">
        <v>0</v>
      </c>
      <c r="D773">
        <v>0</v>
      </c>
    </row>
    <row r="774" spans="1:8" x14ac:dyDescent="0.25">
      <c r="A774" t="s">
        <v>681</v>
      </c>
      <c r="B774">
        <v>62</v>
      </c>
      <c r="C774">
        <v>16</v>
      </c>
      <c r="D774">
        <v>16</v>
      </c>
    </row>
    <row r="775" spans="1:8" x14ac:dyDescent="0.25">
      <c r="A775" t="s">
        <v>682</v>
      </c>
      <c r="B775">
        <v>62</v>
      </c>
      <c r="C775">
        <v>100</v>
      </c>
      <c r="D775">
        <v>100</v>
      </c>
    </row>
    <row r="776" spans="1:8" x14ac:dyDescent="0.25">
      <c r="A776" t="s">
        <v>683</v>
      </c>
      <c r="B776">
        <v>62</v>
      </c>
      <c r="C776">
        <v>1980</v>
      </c>
      <c r="D776">
        <v>1980</v>
      </c>
    </row>
    <row r="777" spans="1:8" x14ac:dyDescent="0.25">
      <c r="A777" t="s">
        <v>684</v>
      </c>
      <c r="B777">
        <v>62</v>
      </c>
      <c r="C777">
        <v>1320</v>
      </c>
      <c r="D777">
        <v>1320</v>
      </c>
    </row>
    <row r="778" spans="1:8" x14ac:dyDescent="0.25">
      <c r="A778" t="s">
        <v>685</v>
      </c>
      <c r="B778">
        <v>62</v>
      </c>
      <c r="C778">
        <v>2640</v>
      </c>
      <c r="D778">
        <v>2640</v>
      </c>
    </row>
    <row r="779" spans="1:8" x14ac:dyDescent="0.25">
      <c r="A779" t="s">
        <v>686</v>
      </c>
      <c r="B779">
        <v>62</v>
      </c>
    </row>
    <row r="780" spans="1:8" x14ac:dyDescent="0.25">
      <c r="A780" t="s">
        <v>687</v>
      </c>
      <c r="B780">
        <v>62</v>
      </c>
    </row>
    <row r="781" spans="1:8" x14ac:dyDescent="0.25">
      <c r="A781" t="s">
        <v>688</v>
      </c>
      <c r="B781">
        <v>62</v>
      </c>
    </row>
    <row r="782" spans="1:8" x14ac:dyDescent="0.25">
      <c r="A782" t="s">
        <v>689</v>
      </c>
      <c r="B782">
        <v>62</v>
      </c>
      <c r="C782" t="b">
        <v>0</v>
      </c>
      <c r="D782" t="b">
        <v>0</v>
      </c>
    </row>
    <row r="783" spans="1:8" x14ac:dyDescent="0.25">
      <c r="A783" t="s">
        <v>690</v>
      </c>
      <c r="B783">
        <v>62</v>
      </c>
      <c r="C783" t="b">
        <v>0</v>
      </c>
      <c r="D783" t="b">
        <v>0</v>
      </c>
    </row>
    <row r="784" spans="1:8" x14ac:dyDescent="0.25">
      <c r="A784" t="s">
        <v>676</v>
      </c>
      <c r="B784">
        <v>63</v>
      </c>
      <c r="C784">
        <v>61</v>
      </c>
      <c r="D784">
        <v>64</v>
      </c>
      <c r="H784">
        <v>60</v>
      </c>
    </row>
    <row r="785" spans="1:8" x14ac:dyDescent="0.25">
      <c r="A785" t="s">
        <v>36</v>
      </c>
      <c r="B785">
        <v>63</v>
      </c>
      <c r="C785">
        <v>3</v>
      </c>
      <c r="D785">
        <v>0</v>
      </c>
      <c r="H785">
        <v>2</v>
      </c>
    </row>
    <row r="786" spans="1:8" x14ac:dyDescent="0.25">
      <c r="A786" t="s">
        <v>503</v>
      </c>
      <c r="B786">
        <v>63</v>
      </c>
      <c r="C786" t="s">
        <v>788</v>
      </c>
      <c r="D786" t="s">
        <v>788</v>
      </c>
      <c r="H786" t="s">
        <v>776</v>
      </c>
    </row>
    <row r="787" spans="1:8" x14ac:dyDescent="0.25">
      <c r="A787" t="s">
        <v>677</v>
      </c>
      <c r="B787">
        <v>63</v>
      </c>
      <c r="C787">
        <v>164</v>
      </c>
      <c r="D787">
        <v>762</v>
      </c>
      <c r="H787">
        <v>273</v>
      </c>
    </row>
    <row r="788" spans="1:8" x14ac:dyDescent="0.25">
      <c r="A788" t="s">
        <v>42</v>
      </c>
      <c r="B788">
        <v>63</v>
      </c>
      <c r="C788">
        <v>55</v>
      </c>
      <c r="D788">
        <v>55</v>
      </c>
      <c r="H788">
        <v>50</v>
      </c>
    </row>
    <row r="789" spans="1:8" x14ac:dyDescent="0.25">
      <c r="A789" t="s">
        <v>678</v>
      </c>
      <c r="B789">
        <v>63</v>
      </c>
      <c r="C789">
        <v>2</v>
      </c>
      <c r="D789">
        <v>9.4</v>
      </c>
      <c r="H789">
        <v>3.7</v>
      </c>
    </row>
    <row r="790" spans="1:8" x14ac:dyDescent="0.25">
      <c r="A790" t="s">
        <v>41</v>
      </c>
      <c r="B790">
        <v>63</v>
      </c>
      <c r="C790">
        <v>0</v>
      </c>
      <c r="D790">
        <v>0</v>
      </c>
      <c r="H790">
        <v>0</v>
      </c>
    </row>
    <row r="791" spans="1:8" x14ac:dyDescent="0.25">
      <c r="A791" t="s">
        <v>679</v>
      </c>
      <c r="B791">
        <v>63</v>
      </c>
      <c r="C791">
        <v>0</v>
      </c>
      <c r="D791">
        <v>0</v>
      </c>
      <c r="H791">
        <v>0</v>
      </c>
    </row>
    <row r="792" spans="1:8" x14ac:dyDescent="0.25">
      <c r="A792" t="s">
        <v>563</v>
      </c>
      <c r="B792">
        <v>63</v>
      </c>
      <c r="C792">
        <v>0</v>
      </c>
      <c r="D792">
        <v>0</v>
      </c>
      <c r="H792">
        <v>0</v>
      </c>
    </row>
    <row r="793" spans="1:8" x14ac:dyDescent="0.25">
      <c r="A793" t="s">
        <v>680</v>
      </c>
      <c r="B793">
        <v>63</v>
      </c>
      <c r="C793">
        <v>0</v>
      </c>
      <c r="D793">
        <v>0</v>
      </c>
      <c r="H793">
        <v>0</v>
      </c>
    </row>
    <row r="794" spans="1:8" x14ac:dyDescent="0.25">
      <c r="A794" t="s">
        <v>681</v>
      </c>
      <c r="B794">
        <v>63</v>
      </c>
      <c r="C794">
        <v>16</v>
      </c>
      <c r="D794">
        <v>16</v>
      </c>
      <c r="H794">
        <v>16</v>
      </c>
    </row>
    <row r="795" spans="1:8" x14ac:dyDescent="0.25">
      <c r="A795" t="s">
        <v>682</v>
      </c>
      <c r="B795">
        <v>63</v>
      </c>
      <c r="C795">
        <v>200</v>
      </c>
      <c r="D795">
        <v>200</v>
      </c>
      <c r="H795">
        <v>200</v>
      </c>
    </row>
    <row r="796" spans="1:8" x14ac:dyDescent="0.25">
      <c r="A796" t="s">
        <v>683</v>
      </c>
      <c r="B796">
        <v>63</v>
      </c>
      <c r="C796">
        <v>2421</v>
      </c>
      <c r="D796">
        <v>2421</v>
      </c>
      <c r="H796">
        <v>2199</v>
      </c>
    </row>
    <row r="797" spans="1:8" x14ac:dyDescent="0.25">
      <c r="A797" t="s">
        <v>684</v>
      </c>
      <c r="B797">
        <v>63</v>
      </c>
      <c r="C797">
        <v>1614</v>
      </c>
      <c r="D797">
        <v>1614</v>
      </c>
      <c r="H797">
        <v>1466</v>
      </c>
    </row>
    <row r="798" spans="1:8" x14ac:dyDescent="0.25">
      <c r="A798" t="s">
        <v>685</v>
      </c>
      <c r="B798">
        <v>63</v>
      </c>
      <c r="C798">
        <v>3228</v>
      </c>
      <c r="D798">
        <v>3228</v>
      </c>
      <c r="H798">
        <v>2932</v>
      </c>
    </row>
    <row r="799" spans="1:8" x14ac:dyDescent="0.25">
      <c r="A799" t="s">
        <v>686</v>
      </c>
      <c r="B799">
        <v>63</v>
      </c>
    </row>
    <row r="800" spans="1:8" x14ac:dyDescent="0.25">
      <c r="A800" t="s">
        <v>687</v>
      </c>
      <c r="B800">
        <v>63</v>
      </c>
    </row>
    <row r="801" spans="1:8" x14ac:dyDescent="0.25">
      <c r="A801" t="s">
        <v>688</v>
      </c>
      <c r="B801">
        <v>63</v>
      </c>
    </row>
    <row r="802" spans="1:8" x14ac:dyDescent="0.25">
      <c r="A802" t="s">
        <v>689</v>
      </c>
      <c r="B802">
        <v>63</v>
      </c>
      <c r="C802" t="b">
        <v>0</v>
      </c>
      <c r="D802" t="b">
        <v>0</v>
      </c>
      <c r="H802" t="b">
        <v>0</v>
      </c>
    </row>
    <row r="803" spans="1:8" x14ac:dyDescent="0.25">
      <c r="A803" t="s">
        <v>690</v>
      </c>
      <c r="B803">
        <v>63</v>
      </c>
      <c r="C803" t="b">
        <v>0</v>
      </c>
      <c r="D803" t="b">
        <v>0</v>
      </c>
      <c r="H803" t="b">
        <v>0</v>
      </c>
    </row>
    <row r="804" spans="1:8" x14ac:dyDescent="0.25">
      <c r="A804" t="s">
        <v>676</v>
      </c>
      <c r="B804">
        <v>64</v>
      </c>
      <c r="C804">
        <v>63</v>
      </c>
      <c r="D804">
        <v>66</v>
      </c>
    </row>
    <row r="805" spans="1:8" x14ac:dyDescent="0.25">
      <c r="A805" t="s">
        <v>36</v>
      </c>
      <c r="B805">
        <v>64</v>
      </c>
      <c r="C805" t="s">
        <v>789</v>
      </c>
      <c r="D805">
        <v>0</v>
      </c>
    </row>
    <row r="806" spans="1:8" x14ac:dyDescent="0.25">
      <c r="A806" t="s">
        <v>503</v>
      </c>
      <c r="B806">
        <v>64</v>
      </c>
      <c r="C806" t="s">
        <v>788</v>
      </c>
    </row>
    <row r="807" spans="1:8" x14ac:dyDescent="0.25">
      <c r="A807" t="s">
        <v>677</v>
      </c>
      <c r="B807">
        <v>64</v>
      </c>
      <c r="C807">
        <v>762</v>
      </c>
      <c r="D807">
        <v>348</v>
      </c>
    </row>
    <row r="808" spans="1:8" x14ac:dyDescent="0.25">
      <c r="A808" t="s">
        <v>42</v>
      </c>
      <c r="B808">
        <v>64</v>
      </c>
      <c r="C808">
        <v>55</v>
      </c>
      <c r="D808">
        <v>55</v>
      </c>
    </row>
    <row r="809" spans="1:8" x14ac:dyDescent="0.25">
      <c r="A809" t="s">
        <v>678</v>
      </c>
      <c r="B809">
        <v>64</v>
      </c>
      <c r="C809">
        <v>9.4</v>
      </c>
      <c r="D809">
        <v>4.3</v>
      </c>
    </row>
    <row r="810" spans="1:8" x14ac:dyDescent="0.25">
      <c r="A810" t="s">
        <v>41</v>
      </c>
      <c r="B810">
        <v>64</v>
      </c>
      <c r="C810">
        <v>0</v>
      </c>
      <c r="D810">
        <v>0</v>
      </c>
    </row>
    <row r="811" spans="1:8" x14ac:dyDescent="0.25">
      <c r="A811" t="s">
        <v>679</v>
      </c>
      <c r="B811">
        <v>64</v>
      </c>
      <c r="C811">
        <v>0</v>
      </c>
      <c r="D811">
        <v>0</v>
      </c>
    </row>
    <row r="812" spans="1:8" x14ac:dyDescent="0.25">
      <c r="A812" t="s">
        <v>563</v>
      </c>
      <c r="B812">
        <v>64</v>
      </c>
      <c r="C812">
        <v>0</v>
      </c>
      <c r="D812">
        <v>0</v>
      </c>
    </row>
    <row r="813" spans="1:8" x14ac:dyDescent="0.25">
      <c r="A813" t="s">
        <v>680</v>
      </c>
      <c r="B813">
        <v>64</v>
      </c>
      <c r="C813">
        <v>0</v>
      </c>
      <c r="D813">
        <v>0</v>
      </c>
    </row>
    <row r="814" spans="1:8" x14ac:dyDescent="0.25">
      <c r="A814" t="s">
        <v>681</v>
      </c>
      <c r="B814">
        <v>64</v>
      </c>
      <c r="C814">
        <v>16</v>
      </c>
      <c r="D814">
        <v>16</v>
      </c>
    </row>
    <row r="815" spans="1:8" x14ac:dyDescent="0.25">
      <c r="A815" t="s">
        <v>682</v>
      </c>
      <c r="B815">
        <v>64</v>
      </c>
      <c r="C815">
        <v>100</v>
      </c>
      <c r="D815">
        <v>100</v>
      </c>
    </row>
    <row r="816" spans="1:8" x14ac:dyDescent="0.25">
      <c r="A816" t="s">
        <v>683</v>
      </c>
      <c r="B816">
        <v>64</v>
      </c>
      <c r="C816">
        <v>2421</v>
      </c>
      <c r="D816">
        <v>2421</v>
      </c>
    </row>
    <row r="817" spans="1:4" x14ac:dyDescent="0.25">
      <c r="A817" t="s">
        <v>684</v>
      </c>
      <c r="B817">
        <v>64</v>
      </c>
      <c r="C817">
        <v>1614</v>
      </c>
      <c r="D817">
        <v>1614</v>
      </c>
    </row>
    <row r="818" spans="1:4" x14ac:dyDescent="0.25">
      <c r="A818" t="s">
        <v>685</v>
      </c>
      <c r="B818">
        <v>64</v>
      </c>
      <c r="C818">
        <v>3228</v>
      </c>
      <c r="D818">
        <v>3228</v>
      </c>
    </row>
    <row r="819" spans="1:4" x14ac:dyDescent="0.25">
      <c r="A819" t="s">
        <v>686</v>
      </c>
      <c r="B819">
        <v>64</v>
      </c>
    </row>
    <row r="820" spans="1:4" x14ac:dyDescent="0.25">
      <c r="A820" t="s">
        <v>687</v>
      </c>
      <c r="B820">
        <v>64</v>
      </c>
    </row>
    <row r="821" spans="1:4" x14ac:dyDescent="0.25">
      <c r="A821" t="s">
        <v>688</v>
      </c>
      <c r="B821">
        <v>64</v>
      </c>
    </row>
    <row r="822" spans="1:4" x14ac:dyDescent="0.25">
      <c r="A822" t="s">
        <v>689</v>
      </c>
      <c r="B822">
        <v>64</v>
      </c>
      <c r="C822" t="b">
        <v>0</v>
      </c>
      <c r="D822" t="b">
        <v>0</v>
      </c>
    </row>
    <row r="823" spans="1:4" x14ac:dyDescent="0.25">
      <c r="A823" t="s">
        <v>690</v>
      </c>
      <c r="B823">
        <v>64</v>
      </c>
      <c r="C823" t="b">
        <v>0</v>
      </c>
      <c r="D823" t="b">
        <v>0</v>
      </c>
    </row>
    <row r="824" spans="1:4" x14ac:dyDescent="0.25">
      <c r="A824" t="s">
        <v>676</v>
      </c>
      <c r="B824">
        <v>65</v>
      </c>
      <c r="C824">
        <v>62</v>
      </c>
    </row>
    <row r="825" spans="1:4" x14ac:dyDescent="0.25">
      <c r="A825" t="s">
        <v>36</v>
      </c>
      <c r="B825">
        <v>65</v>
      </c>
      <c r="C825">
        <v>0</v>
      </c>
    </row>
    <row r="826" spans="1:4" x14ac:dyDescent="0.25">
      <c r="A826" t="s">
        <v>503</v>
      </c>
      <c r="B826">
        <v>65</v>
      </c>
      <c r="C826" t="s">
        <v>790</v>
      </c>
    </row>
    <row r="827" spans="1:4" x14ac:dyDescent="0.25">
      <c r="A827" t="s">
        <v>677</v>
      </c>
      <c r="B827">
        <v>65</v>
      </c>
      <c r="C827">
        <v>1109</v>
      </c>
    </row>
    <row r="828" spans="1:4" x14ac:dyDescent="0.25">
      <c r="A828" t="s">
        <v>42</v>
      </c>
      <c r="B828">
        <v>65</v>
      </c>
      <c r="C828">
        <v>40</v>
      </c>
    </row>
    <row r="829" spans="1:4" x14ac:dyDescent="0.25">
      <c r="A829" t="s">
        <v>678</v>
      </c>
      <c r="B829">
        <v>65</v>
      </c>
      <c r="C829">
        <v>18.899999999999999</v>
      </c>
    </row>
    <row r="830" spans="1:4" x14ac:dyDescent="0.25">
      <c r="A830" t="s">
        <v>41</v>
      </c>
      <c r="B830">
        <v>65</v>
      </c>
      <c r="C830">
        <v>0</v>
      </c>
    </row>
    <row r="831" spans="1:4" x14ac:dyDescent="0.25">
      <c r="A831" t="s">
        <v>679</v>
      </c>
      <c r="B831">
        <v>65</v>
      </c>
      <c r="C831">
        <v>0</v>
      </c>
    </row>
    <row r="832" spans="1:4" x14ac:dyDescent="0.25">
      <c r="A832" t="s">
        <v>563</v>
      </c>
      <c r="B832">
        <v>65</v>
      </c>
      <c r="C832">
        <v>0</v>
      </c>
    </row>
    <row r="833" spans="1:3" x14ac:dyDescent="0.25">
      <c r="A833" t="s">
        <v>680</v>
      </c>
      <c r="B833">
        <v>65</v>
      </c>
      <c r="C833">
        <v>0</v>
      </c>
    </row>
    <row r="834" spans="1:3" x14ac:dyDescent="0.25">
      <c r="A834" t="s">
        <v>681</v>
      </c>
      <c r="B834">
        <v>65</v>
      </c>
      <c r="C834">
        <v>16</v>
      </c>
    </row>
    <row r="835" spans="1:3" x14ac:dyDescent="0.25">
      <c r="A835" t="s">
        <v>682</v>
      </c>
      <c r="B835">
        <v>65</v>
      </c>
      <c r="C835">
        <v>200</v>
      </c>
    </row>
    <row r="836" spans="1:3" x14ac:dyDescent="0.25">
      <c r="A836" t="s">
        <v>683</v>
      </c>
      <c r="B836">
        <v>65</v>
      </c>
      <c r="C836">
        <v>1761</v>
      </c>
    </row>
    <row r="837" spans="1:3" x14ac:dyDescent="0.25">
      <c r="A837" t="s">
        <v>684</v>
      </c>
      <c r="B837">
        <v>65</v>
      </c>
      <c r="C837">
        <v>1174</v>
      </c>
    </row>
    <row r="838" spans="1:3" x14ac:dyDescent="0.25">
      <c r="A838" t="s">
        <v>685</v>
      </c>
      <c r="B838">
        <v>65</v>
      </c>
      <c r="C838">
        <v>2348</v>
      </c>
    </row>
    <row r="839" spans="1:3" x14ac:dyDescent="0.25">
      <c r="A839" t="s">
        <v>686</v>
      </c>
      <c r="B839">
        <v>65</v>
      </c>
    </row>
    <row r="840" spans="1:3" x14ac:dyDescent="0.25">
      <c r="A840" t="s">
        <v>687</v>
      </c>
      <c r="B840">
        <v>65</v>
      </c>
    </row>
    <row r="841" spans="1:3" x14ac:dyDescent="0.25">
      <c r="A841" t="s">
        <v>688</v>
      </c>
      <c r="B841">
        <v>65</v>
      </c>
    </row>
    <row r="842" spans="1:3" x14ac:dyDescent="0.25">
      <c r="A842" t="s">
        <v>689</v>
      </c>
      <c r="B842">
        <v>65</v>
      </c>
      <c r="C842" t="b">
        <v>0</v>
      </c>
    </row>
    <row r="843" spans="1:3" x14ac:dyDescent="0.25">
      <c r="A843" t="s">
        <v>690</v>
      </c>
      <c r="B843">
        <v>65</v>
      </c>
      <c r="C843" t="b">
        <v>0</v>
      </c>
    </row>
    <row r="844" spans="1:3" x14ac:dyDescent="0.25">
      <c r="A844" t="s">
        <v>676</v>
      </c>
      <c r="B844">
        <v>66</v>
      </c>
      <c r="C844">
        <v>64</v>
      </c>
    </row>
    <row r="845" spans="1:3" x14ac:dyDescent="0.25">
      <c r="A845" t="s">
        <v>36</v>
      </c>
      <c r="B845">
        <v>66</v>
      </c>
      <c r="C845">
        <v>3</v>
      </c>
    </row>
    <row r="846" spans="1:3" x14ac:dyDescent="0.25">
      <c r="A846" t="s">
        <v>503</v>
      </c>
      <c r="B846">
        <v>66</v>
      </c>
      <c r="C846" t="s">
        <v>754</v>
      </c>
    </row>
    <row r="847" spans="1:3" x14ac:dyDescent="0.25">
      <c r="A847" t="s">
        <v>677</v>
      </c>
      <c r="B847">
        <v>66</v>
      </c>
      <c r="C847">
        <v>348</v>
      </c>
    </row>
    <row r="848" spans="1:3" x14ac:dyDescent="0.25">
      <c r="A848" t="s">
        <v>42</v>
      </c>
      <c r="B848">
        <v>66</v>
      </c>
      <c r="C848">
        <v>25</v>
      </c>
    </row>
    <row r="849" spans="1:4" x14ac:dyDescent="0.25">
      <c r="A849" t="s">
        <v>678</v>
      </c>
      <c r="B849">
        <v>66</v>
      </c>
      <c r="C849">
        <v>9.5</v>
      </c>
    </row>
    <row r="850" spans="1:4" x14ac:dyDescent="0.25">
      <c r="A850" t="s">
        <v>41</v>
      </c>
      <c r="B850">
        <v>66</v>
      </c>
      <c r="C850">
        <v>0</v>
      </c>
    </row>
    <row r="851" spans="1:4" x14ac:dyDescent="0.25">
      <c r="A851" t="s">
        <v>679</v>
      </c>
      <c r="B851">
        <v>66</v>
      </c>
      <c r="C851">
        <v>0</v>
      </c>
    </row>
    <row r="852" spans="1:4" x14ac:dyDescent="0.25">
      <c r="A852" t="s">
        <v>563</v>
      </c>
      <c r="B852">
        <v>66</v>
      </c>
      <c r="C852">
        <v>0</v>
      </c>
    </row>
    <row r="853" spans="1:4" x14ac:dyDescent="0.25">
      <c r="A853" t="s">
        <v>680</v>
      </c>
      <c r="B853">
        <v>66</v>
      </c>
      <c r="C853">
        <v>0</v>
      </c>
    </row>
    <row r="854" spans="1:4" x14ac:dyDescent="0.25">
      <c r="A854" t="s">
        <v>681</v>
      </c>
      <c r="B854">
        <v>66</v>
      </c>
      <c r="C854">
        <v>16</v>
      </c>
    </row>
    <row r="855" spans="1:4" x14ac:dyDescent="0.25">
      <c r="A855" t="s">
        <v>682</v>
      </c>
      <c r="B855">
        <v>66</v>
      </c>
      <c r="C855">
        <v>200</v>
      </c>
    </row>
    <row r="856" spans="1:4" x14ac:dyDescent="0.25">
      <c r="A856" t="s">
        <v>683</v>
      </c>
      <c r="B856">
        <v>66</v>
      </c>
      <c r="C856">
        <v>1101</v>
      </c>
    </row>
    <row r="857" spans="1:4" x14ac:dyDescent="0.25">
      <c r="A857" t="s">
        <v>684</v>
      </c>
      <c r="B857">
        <v>66</v>
      </c>
      <c r="C857">
        <v>734</v>
      </c>
    </row>
    <row r="858" spans="1:4" x14ac:dyDescent="0.25">
      <c r="A858" t="s">
        <v>685</v>
      </c>
      <c r="B858">
        <v>66</v>
      </c>
      <c r="C858">
        <v>1468</v>
      </c>
    </row>
    <row r="859" spans="1:4" x14ac:dyDescent="0.25">
      <c r="A859" t="s">
        <v>686</v>
      </c>
      <c r="B859">
        <v>66</v>
      </c>
    </row>
    <row r="860" spans="1:4" x14ac:dyDescent="0.25">
      <c r="A860" t="s">
        <v>687</v>
      </c>
      <c r="B860">
        <v>66</v>
      </c>
    </row>
    <row r="861" spans="1:4" x14ac:dyDescent="0.25">
      <c r="A861" t="s">
        <v>688</v>
      </c>
      <c r="B861">
        <v>66</v>
      </c>
    </row>
    <row r="862" spans="1:4" x14ac:dyDescent="0.25">
      <c r="A862" t="s">
        <v>689</v>
      </c>
      <c r="B862">
        <v>66</v>
      </c>
      <c r="C862" t="b">
        <v>0</v>
      </c>
    </row>
    <row r="863" spans="1:4" x14ac:dyDescent="0.25">
      <c r="A863" t="s">
        <v>690</v>
      </c>
      <c r="B863">
        <v>66</v>
      </c>
      <c r="C863" t="b">
        <v>0</v>
      </c>
    </row>
    <row r="864" spans="1:4" x14ac:dyDescent="0.25">
      <c r="A864" t="s">
        <v>676</v>
      </c>
      <c r="B864">
        <v>67</v>
      </c>
      <c r="D864">
        <v>69</v>
      </c>
    </row>
    <row r="865" spans="1:4" x14ac:dyDescent="0.25">
      <c r="A865" t="s">
        <v>36</v>
      </c>
      <c r="B865">
        <v>67</v>
      </c>
      <c r="D865">
        <v>2</v>
      </c>
    </row>
    <row r="866" spans="1:4" x14ac:dyDescent="0.25">
      <c r="A866" t="s">
        <v>503</v>
      </c>
      <c r="B866">
        <v>67</v>
      </c>
      <c r="D866" t="s">
        <v>754</v>
      </c>
    </row>
    <row r="867" spans="1:4" x14ac:dyDescent="0.25">
      <c r="A867" t="s">
        <v>677</v>
      </c>
      <c r="B867">
        <v>67</v>
      </c>
      <c r="D867">
        <v>474</v>
      </c>
    </row>
    <row r="868" spans="1:4" x14ac:dyDescent="0.25">
      <c r="A868" t="s">
        <v>42</v>
      </c>
      <c r="B868">
        <v>67</v>
      </c>
      <c r="D868">
        <v>25</v>
      </c>
    </row>
    <row r="869" spans="1:4" x14ac:dyDescent="0.25">
      <c r="A869" t="s">
        <v>678</v>
      </c>
      <c r="B869">
        <v>67</v>
      </c>
      <c r="D869">
        <v>12.9</v>
      </c>
    </row>
    <row r="870" spans="1:4" x14ac:dyDescent="0.25">
      <c r="A870" t="s">
        <v>41</v>
      </c>
      <c r="B870">
        <v>67</v>
      </c>
      <c r="D870">
        <v>0</v>
      </c>
    </row>
    <row r="871" spans="1:4" x14ac:dyDescent="0.25">
      <c r="A871" t="s">
        <v>679</v>
      </c>
      <c r="B871">
        <v>67</v>
      </c>
      <c r="D871">
        <v>0</v>
      </c>
    </row>
    <row r="872" spans="1:4" x14ac:dyDescent="0.25">
      <c r="A872" t="s">
        <v>563</v>
      </c>
      <c r="B872">
        <v>67</v>
      </c>
      <c r="D872">
        <v>0</v>
      </c>
    </row>
    <row r="873" spans="1:4" x14ac:dyDescent="0.25">
      <c r="A873" t="s">
        <v>680</v>
      </c>
      <c r="B873">
        <v>67</v>
      </c>
      <c r="D873">
        <v>0</v>
      </c>
    </row>
    <row r="874" spans="1:4" x14ac:dyDescent="0.25">
      <c r="A874" t="s">
        <v>681</v>
      </c>
      <c r="B874">
        <v>67</v>
      </c>
      <c r="D874">
        <v>16</v>
      </c>
    </row>
    <row r="875" spans="1:4" x14ac:dyDescent="0.25">
      <c r="A875" t="s">
        <v>682</v>
      </c>
      <c r="B875">
        <v>67</v>
      </c>
      <c r="D875">
        <v>200</v>
      </c>
    </row>
    <row r="876" spans="1:4" x14ac:dyDescent="0.25">
      <c r="A876" t="s">
        <v>683</v>
      </c>
      <c r="B876">
        <v>67</v>
      </c>
      <c r="D876">
        <v>1101</v>
      </c>
    </row>
    <row r="877" spans="1:4" x14ac:dyDescent="0.25">
      <c r="A877" t="s">
        <v>684</v>
      </c>
      <c r="B877">
        <v>67</v>
      </c>
      <c r="D877">
        <v>734</v>
      </c>
    </row>
    <row r="878" spans="1:4" x14ac:dyDescent="0.25">
      <c r="A878" t="s">
        <v>685</v>
      </c>
      <c r="B878">
        <v>67</v>
      </c>
      <c r="D878">
        <v>1468</v>
      </c>
    </row>
    <row r="879" spans="1:4" x14ac:dyDescent="0.25">
      <c r="A879" t="s">
        <v>686</v>
      </c>
      <c r="B879">
        <v>67</v>
      </c>
    </row>
    <row r="880" spans="1:4" x14ac:dyDescent="0.25">
      <c r="A880" t="s">
        <v>687</v>
      </c>
      <c r="B880">
        <v>67</v>
      </c>
    </row>
    <row r="881" spans="1:4" x14ac:dyDescent="0.25">
      <c r="A881" t="s">
        <v>688</v>
      </c>
      <c r="B881">
        <v>67</v>
      </c>
    </row>
    <row r="882" spans="1:4" x14ac:dyDescent="0.25">
      <c r="A882" t="s">
        <v>689</v>
      </c>
      <c r="B882">
        <v>67</v>
      </c>
      <c r="D882" t="b">
        <v>0</v>
      </c>
    </row>
    <row r="883" spans="1:4" x14ac:dyDescent="0.25">
      <c r="A883" t="s">
        <v>690</v>
      </c>
      <c r="B883">
        <v>67</v>
      </c>
      <c r="D883" t="b">
        <v>0</v>
      </c>
    </row>
    <row r="884" spans="1:4" x14ac:dyDescent="0.25">
      <c r="A884" t="s">
        <v>676</v>
      </c>
      <c r="B884">
        <v>68</v>
      </c>
      <c r="D884">
        <v>70</v>
      </c>
    </row>
    <row r="885" spans="1:4" x14ac:dyDescent="0.25">
      <c r="A885" t="s">
        <v>36</v>
      </c>
      <c r="B885">
        <v>68</v>
      </c>
      <c r="D885">
        <v>0</v>
      </c>
    </row>
    <row r="886" spans="1:4" x14ac:dyDescent="0.25">
      <c r="A886" t="s">
        <v>503</v>
      </c>
      <c r="B886">
        <v>68</v>
      </c>
      <c r="D886" t="s">
        <v>790</v>
      </c>
    </row>
    <row r="887" spans="1:4" x14ac:dyDescent="0.25">
      <c r="A887" t="s">
        <v>677</v>
      </c>
      <c r="B887">
        <v>68</v>
      </c>
      <c r="D887">
        <v>464</v>
      </c>
    </row>
    <row r="888" spans="1:4" x14ac:dyDescent="0.25">
      <c r="A888" t="s">
        <v>42</v>
      </c>
      <c r="B888">
        <v>68</v>
      </c>
      <c r="D888">
        <v>40</v>
      </c>
    </row>
    <row r="889" spans="1:4" x14ac:dyDescent="0.25">
      <c r="A889" t="s">
        <v>678</v>
      </c>
      <c r="B889">
        <v>68</v>
      </c>
      <c r="D889">
        <v>7.9</v>
      </c>
    </row>
    <row r="890" spans="1:4" x14ac:dyDescent="0.25">
      <c r="A890" t="s">
        <v>41</v>
      </c>
      <c r="B890">
        <v>68</v>
      </c>
      <c r="D890">
        <v>0</v>
      </c>
    </row>
    <row r="891" spans="1:4" x14ac:dyDescent="0.25">
      <c r="A891" t="s">
        <v>679</v>
      </c>
      <c r="B891">
        <v>68</v>
      </c>
      <c r="D891">
        <v>0</v>
      </c>
    </row>
    <row r="892" spans="1:4" x14ac:dyDescent="0.25">
      <c r="A892" t="s">
        <v>563</v>
      </c>
      <c r="B892">
        <v>68</v>
      </c>
      <c r="D892">
        <v>0</v>
      </c>
    </row>
    <row r="893" spans="1:4" x14ac:dyDescent="0.25">
      <c r="A893" t="s">
        <v>680</v>
      </c>
      <c r="B893">
        <v>68</v>
      </c>
      <c r="D893">
        <v>0</v>
      </c>
    </row>
    <row r="894" spans="1:4" x14ac:dyDescent="0.25">
      <c r="A894" t="s">
        <v>681</v>
      </c>
      <c r="B894">
        <v>68</v>
      </c>
      <c r="D894">
        <v>16</v>
      </c>
    </row>
    <row r="895" spans="1:4" x14ac:dyDescent="0.25">
      <c r="A895" t="s">
        <v>682</v>
      </c>
      <c r="B895">
        <v>68</v>
      </c>
      <c r="D895">
        <v>200</v>
      </c>
    </row>
    <row r="896" spans="1:4" x14ac:dyDescent="0.25">
      <c r="A896" t="s">
        <v>683</v>
      </c>
      <c r="B896">
        <v>68</v>
      </c>
      <c r="D896">
        <v>1761</v>
      </c>
    </row>
    <row r="897" spans="1:4" x14ac:dyDescent="0.25">
      <c r="A897" t="s">
        <v>684</v>
      </c>
      <c r="B897">
        <v>68</v>
      </c>
      <c r="D897">
        <v>1174</v>
      </c>
    </row>
    <row r="898" spans="1:4" x14ac:dyDescent="0.25">
      <c r="A898" t="s">
        <v>685</v>
      </c>
      <c r="B898">
        <v>68</v>
      </c>
      <c r="D898">
        <v>2348</v>
      </c>
    </row>
    <row r="899" spans="1:4" x14ac:dyDescent="0.25">
      <c r="A899" t="s">
        <v>686</v>
      </c>
      <c r="B899">
        <v>68</v>
      </c>
    </row>
    <row r="900" spans="1:4" x14ac:dyDescent="0.25">
      <c r="A900" t="s">
        <v>687</v>
      </c>
      <c r="B900">
        <v>68</v>
      </c>
    </row>
    <row r="901" spans="1:4" x14ac:dyDescent="0.25">
      <c r="A901" t="s">
        <v>688</v>
      </c>
      <c r="B901">
        <v>68</v>
      </c>
    </row>
    <row r="902" spans="1:4" x14ac:dyDescent="0.25">
      <c r="A902" t="s">
        <v>689</v>
      </c>
      <c r="B902">
        <v>68</v>
      </c>
      <c r="D902" t="b">
        <v>0</v>
      </c>
    </row>
    <row r="903" spans="1:4" x14ac:dyDescent="0.25">
      <c r="A903" t="s">
        <v>690</v>
      </c>
      <c r="B903">
        <v>68</v>
      </c>
      <c r="D903" t="b">
        <v>0</v>
      </c>
    </row>
    <row r="904" spans="1:4" x14ac:dyDescent="0.25">
      <c r="A904" t="s">
        <v>676</v>
      </c>
      <c r="B904">
        <v>69</v>
      </c>
      <c r="C904">
        <v>67</v>
      </c>
      <c r="D904">
        <v>71</v>
      </c>
    </row>
    <row r="905" spans="1:4" x14ac:dyDescent="0.25">
      <c r="A905" t="s">
        <v>36</v>
      </c>
      <c r="B905">
        <v>69</v>
      </c>
      <c r="C905">
        <v>0</v>
      </c>
      <c r="D905">
        <v>2</v>
      </c>
    </row>
    <row r="906" spans="1:4" x14ac:dyDescent="0.25">
      <c r="A906" t="s">
        <v>503</v>
      </c>
      <c r="B906">
        <v>69</v>
      </c>
      <c r="C906" t="s">
        <v>782</v>
      </c>
    </row>
    <row r="907" spans="1:4" x14ac:dyDescent="0.25">
      <c r="A907" t="s">
        <v>677</v>
      </c>
      <c r="B907">
        <v>69</v>
      </c>
      <c r="C907">
        <v>474</v>
      </c>
      <c r="D907">
        <v>279</v>
      </c>
    </row>
    <row r="908" spans="1:4" x14ac:dyDescent="0.25">
      <c r="A908" t="s">
        <v>42</v>
      </c>
      <c r="B908">
        <v>69</v>
      </c>
      <c r="C908">
        <v>45</v>
      </c>
      <c r="D908">
        <v>45</v>
      </c>
    </row>
    <row r="909" spans="1:4" x14ac:dyDescent="0.25">
      <c r="A909" t="s">
        <v>678</v>
      </c>
      <c r="B909">
        <v>69</v>
      </c>
      <c r="C909">
        <v>7.2</v>
      </c>
      <c r="D909">
        <v>4.2</v>
      </c>
    </row>
    <row r="910" spans="1:4" x14ac:dyDescent="0.25">
      <c r="A910" t="s">
        <v>41</v>
      </c>
      <c r="B910">
        <v>69</v>
      </c>
      <c r="C910">
        <v>0</v>
      </c>
      <c r="D910">
        <v>0</v>
      </c>
    </row>
    <row r="911" spans="1:4" x14ac:dyDescent="0.25">
      <c r="A911" t="s">
        <v>679</v>
      </c>
      <c r="B911">
        <v>69</v>
      </c>
      <c r="C911">
        <v>0</v>
      </c>
      <c r="D911">
        <v>0</v>
      </c>
    </row>
    <row r="912" spans="1:4" x14ac:dyDescent="0.25">
      <c r="A912" t="s">
        <v>563</v>
      </c>
      <c r="B912">
        <v>69</v>
      </c>
      <c r="C912">
        <v>0</v>
      </c>
      <c r="D912">
        <v>0</v>
      </c>
    </row>
    <row r="913" spans="1:4" x14ac:dyDescent="0.25">
      <c r="A913" t="s">
        <v>680</v>
      </c>
      <c r="B913">
        <v>69</v>
      </c>
      <c r="C913">
        <v>0</v>
      </c>
      <c r="D913">
        <v>0</v>
      </c>
    </row>
    <row r="914" spans="1:4" x14ac:dyDescent="0.25">
      <c r="A914" t="s">
        <v>681</v>
      </c>
      <c r="B914">
        <v>69</v>
      </c>
      <c r="C914">
        <v>16</v>
      </c>
      <c r="D914">
        <v>16</v>
      </c>
    </row>
    <row r="915" spans="1:4" x14ac:dyDescent="0.25">
      <c r="A915" t="s">
        <v>682</v>
      </c>
      <c r="B915">
        <v>69</v>
      </c>
      <c r="C915">
        <v>100</v>
      </c>
      <c r="D915">
        <v>100</v>
      </c>
    </row>
    <row r="916" spans="1:4" x14ac:dyDescent="0.25">
      <c r="A916" t="s">
        <v>683</v>
      </c>
      <c r="B916">
        <v>69</v>
      </c>
      <c r="C916">
        <v>1980</v>
      </c>
      <c r="D916">
        <v>1980</v>
      </c>
    </row>
    <row r="917" spans="1:4" x14ac:dyDescent="0.25">
      <c r="A917" t="s">
        <v>684</v>
      </c>
      <c r="B917">
        <v>69</v>
      </c>
      <c r="C917">
        <v>1320</v>
      </c>
      <c r="D917">
        <v>1320</v>
      </c>
    </row>
    <row r="918" spans="1:4" x14ac:dyDescent="0.25">
      <c r="A918" t="s">
        <v>685</v>
      </c>
      <c r="B918">
        <v>69</v>
      </c>
      <c r="C918">
        <v>2640</v>
      </c>
      <c r="D918">
        <v>2640</v>
      </c>
    </row>
    <row r="919" spans="1:4" x14ac:dyDescent="0.25">
      <c r="A919" t="s">
        <v>686</v>
      </c>
      <c r="B919">
        <v>69</v>
      </c>
    </row>
    <row r="920" spans="1:4" x14ac:dyDescent="0.25">
      <c r="A920" t="s">
        <v>687</v>
      </c>
      <c r="B920">
        <v>69</v>
      </c>
    </row>
    <row r="921" spans="1:4" x14ac:dyDescent="0.25">
      <c r="A921" t="s">
        <v>688</v>
      </c>
      <c r="B921">
        <v>69</v>
      </c>
    </row>
    <row r="922" spans="1:4" x14ac:dyDescent="0.25">
      <c r="A922" t="s">
        <v>689</v>
      </c>
      <c r="B922">
        <v>69</v>
      </c>
      <c r="C922" t="b">
        <v>0</v>
      </c>
      <c r="D922" t="b">
        <v>0</v>
      </c>
    </row>
    <row r="923" spans="1:4" x14ac:dyDescent="0.25">
      <c r="A923" t="s">
        <v>690</v>
      </c>
      <c r="B923">
        <v>69</v>
      </c>
      <c r="C923" t="b">
        <v>0</v>
      </c>
      <c r="D923" t="b">
        <v>0</v>
      </c>
    </row>
    <row r="924" spans="1:4" x14ac:dyDescent="0.25">
      <c r="A924" t="s">
        <v>676</v>
      </c>
      <c r="B924">
        <v>70</v>
      </c>
      <c r="C924">
        <v>68</v>
      </c>
      <c r="D924">
        <v>72</v>
      </c>
    </row>
    <row r="925" spans="1:4" x14ac:dyDescent="0.25">
      <c r="A925" t="s">
        <v>36</v>
      </c>
      <c r="B925">
        <v>70</v>
      </c>
      <c r="C925">
        <v>2</v>
      </c>
      <c r="D925">
        <v>0</v>
      </c>
    </row>
    <row r="926" spans="1:4" x14ac:dyDescent="0.25">
      <c r="A926" t="s">
        <v>503</v>
      </c>
      <c r="B926">
        <v>70</v>
      </c>
      <c r="C926" t="s">
        <v>781</v>
      </c>
      <c r="D926" t="s">
        <v>781</v>
      </c>
    </row>
    <row r="927" spans="1:4" x14ac:dyDescent="0.25">
      <c r="A927" t="s">
        <v>677</v>
      </c>
      <c r="B927">
        <v>70</v>
      </c>
      <c r="C927">
        <v>464</v>
      </c>
      <c r="D927">
        <v>266</v>
      </c>
    </row>
    <row r="928" spans="1:4" x14ac:dyDescent="0.25">
      <c r="A928" t="s">
        <v>42</v>
      </c>
      <c r="B928">
        <v>70</v>
      </c>
      <c r="C928">
        <v>45</v>
      </c>
      <c r="D928">
        <v>45</v>
      </c>
    </row>
    <row r="929" spans="1:10" x14ac:dyDescent="0.25">
      <c r="A929" t="s">
        <v>678</v>
      </c>
      <c r="B929">
        <v>70</v>
      </c>
      <c r="C929">
        <v>7</v>
      </c>
      <c r="D929">
        <v>4</v>
      </c>
    </row>
    <row r="930" spans="1:10" x14ac:dyDescent="0.25">
      <c r="A930" t="s">
        <v>41</v>
      </c>
      <c r="B930">
        <v>70</v>
      </c>
      <c r="C930">
        <v>0</v>
      </c>
      <c r="D930">
        <v>0</v>
      </c>
    </row>
    <row r="931" spans="1:10" x14ac:dyDescent="0.25">
      <c r="A931" t="s">
        <v>679</v>
      </c>
      <c r="B931">
        <v>70</v>
      </c>
      <c r="C931">
        <v>12</v>
      </c>
      <c r="D931">
        <v>12</v>
      </c>
    </row>
    <row r="932" spans="1:10" x14ac:dyDescent="0.25">
      <c r="A932" t="s">
        <v>563</v>
      </c>
      <c r="B932">
        <v>70</v>
      </c>
      <c r="C932">
        <v>0</v>
      </c>
      <c r="D932">
        <v>0</v>
      </c>
    </row>
    <row r="933" spans="1:10" x14ac:dyDescent="0.25">
      <c r="A933" t="s">
        <v>680</v>
      </c>
      <c r="B933">
        <v>70</v>
      </c>
      <c r="C933">
        <v>0</v>
      </c>
      <c r="D933">
        <v>0</v>
      </c>
    </row>
    <row r="934" spans="1:10" x14ac:dyDescent="0.25">
      <c r="A934" t="s">
        <v>681</v>
      </c>
      <c r="B934">
        <v>70</v>
      </c>
      <c r="C934">
        <v>16</v>
      </c>
      <c r="D934">
        <v>16</v>
      </c>
    </row>
    <row r="935" spans="1:10" x14ac:dyDescent="0.25">
      <c r="A935" t="s">
        <v>682</v>
      </c>
      <c r="B935">
        <v>70</v>
      </c>
      <c r="C935">
        <v>100</v>
      </c>
      <c r="D935">
        <v>100</v>
      </c>
    </row>
    <row r="936" spans="1:10" x14ac:dyDescent="0.25">
      <c r="A936" t="s">
        <v>683</v>
      </c>
      <c r="B936">
        <v>70</v>
      </c>
      <c r="C936">
        <v>1980</v>
      </c>
      <c r="D936">
        <v>1980</v>
      </c>
    </row>
    <row r="937" spans="1:10" x14ac:dyDescent="0.25">
      <c r="A937" t="s">
        <v>684</v>
      </c>
      <c r="B937">
        <v>70</v>
      </c>
      <c r="C937">
        <v>1320</v>
      </c>
      <c r="D937">
        <v>1320</v>
      </c>
    </row>
    <row r="938" spans="1:10" x14ac:dyDescent="0.25">
      <c r="A938" t="s">
        <v>685</v>
      </c>
      <c r="B938">
        <v>70</v>
      </c>
      <c r="C938">
        <v>2640</v>
      </c>
      <c r="D938">
        <v>2640</v>
      </c>
    </row>
    <row r="939" spans="1:10" x14ac:dyDescent="0.25">
      <c r="A939" t="s">
        <v>686</v>
      </c>
      <c r="B939">
        <v>70</v>
      </c>
    </row>
    <row r="940" spans="1:10" x14ac:dyDescent="0.25">
      <c r="A940" t="s">
        <v>687</v>
      </c>
      <c r="B940">
        <v>70</v>
      </c>
    </row>
    <row r="941" spans="1:10" x14ac:dyDescent="0.25">
      <c r="A941" t="s">
        <v>688</v>
      </c>
      <c r="B941">
        <v>70</v>
      </c>
    </row>
    <row r="942" spans="1:10" x14ac:dyDescent="0.25">
      <c r="A942" t="s">
        <v>689</v>
      </c>
      <c r="B942">
        <v>70</v>
      </c>
      <c r="C942" t="b">
        <v>0</v>
      </c>
      <c r="D942" t="b">
        <v>0</v>
      </c>
    </row>
    <row r="943" spans="1:10" x14ac:dyDescent="0.25">
      <c r="A943" t="s">
        <v>690</v>
      </c>
      <c r="B943">
        <v>70</v>
      </c>
      <c r="C943" t="b">
        <v>0</v>
      </c>
      <c r="D943" t="b">
        <v>0</v>
      </c>
    </row>
    <row r="944" spans="1:10" x14ac:dyDescent="0.25">
      <c r="A944" t="s">
        <v>676</v>
      </c>
      <c r="B944">
        <v>71</v>
      </c>
      <c r="C944">
        <v>69</v>
      </c>
      <c r="D944">
        <v>5121</v>
      </c>
      <c r="J944">
        <v>5120</v>
      </c>
    </row>
    <row r="945" spans="1:10" x14ac:dyDescent="0.25">
      <c r="A945" t="s">
        <v>36</v>
      </c>
      <c r="B945">
        <v>71</v>
      </c>
      <c r="C945">
        <v>0</v>
      </c>
      <c r="D945">
        <v>1</v>
      </c>
      <c r="J945">
        <v>2</v>
      </c>
    </row>
    <row r="946" spans="1:10" x14ac:dyDescent="0.25">
      <c r="A946" t="s">
        <v>503</v>
      </c>
      <c r="B946">
        <v>71</v>
      </c>
    </row>
    <row r="947" spans="1:10" x14ac:dyDescent="0.25">
      <c r="A947" t="s">
        <v>677</v>
      </c>
      <c r="B947">
        <v>71</v>
      </c>
      <c r="C947">
        <v>279</v>
      </c>
      <c r="D947">
        <v>176</v>
      </c>
      <c r="J947">
        <v>236</v>
      </c>
    </row>
    <row r="948" spans="1:10" x14ac:dyDescent="0.25">
      <c r="A948" t="s">
        <v>42</v>
      </c>
      <c r="B948">
        <v>71</v>
      </c>
      <c r="C948">
        <v>45</v>
      </c>
      <c r="D948">
        <v>45</v>
      </c>
      <c r="J948">
        <v>40</v>
      </c>
    </row>
    <row r="949" spans="1:10" x14ac:dyDescent="0.25">
      <c r="A949" t="s">
        <v>678</v>
      </c>
      <c r="B949">
        <v>71</v>
      </c>
      <c r="C949">
        <v>4.2</v>
      </c>
      <c r="D949">
        <v>2.7</v>
      </c>
      <c r="J949">
        <v>4</v>
      </c>
    </row>
    <row r="950" spans="1:10" x14ac:dyDescent="0.25">
      <c r="A950" t="s">
        <v>41</v>
      </c>
      <c r="B950">
        <v>71</v>
      </c>
      <c r="C950">
        <v>0</v>
      </c>
      <c r="D950">
        <v>0</v>
      </c>
      <c r="J950">
        <v>0</v>
      </c>
    </row>
    <row r="951" spans="1:10" x14ac:dyDescent="0.25">
      <c r="A951" t="s">
        <v>679</v>
      </c>
      <c r="B951">
        <v>71</v>
      </c>
      <c r="C951">
        <v>0</v>
      </c>
      <c r="D951">
        <v>0</v>
      </c>
      <c r="J951">
        <v>24</v>
      </c>
    </row>
    <row r="952" spans="1:10" x14ac:dyDescent="0.25">
      <c r="A952" t="s">
        <v>563</v>
      </c>
      <c r="B952">
        <v>71</v>
      </c>
      <c r="C952">
        <v>0</v>
      </c>
      <c r="D952">
        <v>0</v>
      </c>
      <c r="J952">
        <v>0</v>
      </c>
    </row>
    <row r="953" spans="1:10" x14ac:dyDescent="0.25">
      <c r="A953" t="s">
        <v>680</v>
      </c>
      <c r="B953">
        <v>71</v>
      </c>
      <c r="C953">
        <v>0</v>
      </c>
      <c r="D953">
        <v>0</v>
      </c>
      <c r="J953">
        <v>0</v>
      </c>
    </row>
    <row r="954" spans="1:10" x14ac:dyDescent="0.25">
      <c r="A954" t="s">
        <v>681</v>
      </c>
      <c r="B954">
        <v>71</v>
      </c>
      <c r="C954">
        <v>16</v>
      </c>
      <c r="D954">
        <v>16</v>
      </c>
      <c r="J954">
        <v>16</v>
      </c>
    </row>
    <row r="955" spans="1:10" x14ac:dyDescent="0.25">
      <c r="A955" t="s">
        <v>682</v>
      </c>
      <c r="B955">
        <v>71</v>
      </c>
      <c r="C955">
        <v>200</v>
      </c>
      <c r="D955">
        <v>200</v>
      </c>
      <c r="J955">
        <v>200</v>
      </c>
    </row>
    <row r="956" spans="1:10" x14ac:dyDescent="0.25">
      <c r="A956" t="s">
        <v>683</v>
      </c>
      <c r="B956">
        <v>71</v>
      </c>
      <c r="C956">
        <v>1980</v>
      </c>
      <c r="D956">
        <v>1980</v>
      </c>
      <c r="J956">
        <v>1761</v>
      </c>
    </row>
    <row r="957" spans="1:10" x14ac:dyDescent="0.25">
      <c r="A957" t="s">
        <v>684</v>
      </c>
      <c r="B957">
        <v>71</v>
      </c>
      <c r="C957">
        <v>1320</v>
      </c>
      <c r="D957">
        <v>1320</v>
      </c>
      <c r="J957">
        <v>1174</v>
      </c>
    </row>
    <row r="958" spans="1:10" x14ac:dyDescent="0.25">
      <c r="A958" t="s">
        <v>685</v>
      </c>
      <c r="B958">
        <v>71</v>
      </c>
      <c r="C958">
        <v>2640</v>
      </c>
      <c r="D958">
        <v>2640</v>
      </c>
      <c r="J958">
        <v>2348</v>
      </c>
    </row>
    <row r="959" spans="1:10" x14ac:dyDescent="0.25">
      <c r="A959" t="s">
        <v>686</v>
      </c>
      <c r="B959">
        <v>71</v>
      </c>
    </row>
    <row r="960" spans="1:10" x14ac:dyDescent="0.25">
      <c r="A960" t="s">
        <v>687</v>
      </c>
      <c r="B960">
        <v>71</v>
      </c>
    </row>
    <row r="961" spans="1:10" x14ac:dyDescent="0.25">
      <c r="A961" t="s">
        <v>688</v>
      </c>
      <c r="B961">
        <v>71</v>
      </c>
    </row>
    <row r="962" spans="1:10" x14ac:dyDescent="0.25">
      <c r="A962" t="s">
        <v>689</v>
      </c>
      <c r="B962">
        <v>71</v>
      </c>
      <c r="C962" t="b">
        <v>0</v>
      </c>
      <c r="D962" t="b">
        <v>0</v>
      </c>
      <c r="J962" t="b">
        <v>0</v>
      </c>
    </row>
    <row r="963" spans="1:10" x14ac:dyDescent="0.25">
      <c r="A963" t="s">
        <v>690</v>
      </c>
      <c r="B963">
        <v>71</v>
      </c>
      <c r="C963" t="b">
        <v>0</v>
      </c>
      <c r="D963" t="b">
        <v>0</v>
      </c>
      <c r="J963" t="b">
        <v>0</v>
      </c>
    </row>
    <row r="964" spans="1:10" x14ac:dyDescent="0.25">
      <c r="A964" t="s">
        <v>676</v>
      </c>
      <c r="B964">
        <v>72</v>
      </c>
      <c r="C964">
        <v>70</v>
      </c>
      <c r="D964">
        <v>5119</v>
      </c>
      <c r="I964">
        <v>5120</v>
      </c>
    </row>
    <row r="965" spans="1:10" x14ac:dyDescent="0.25">
      <c r="A965" t="s">
        <v>36</v>
      </c>
      <c r="B965">
        <v>72</v>
      </c>
      <c r="C965">
        <v>3</v>
      </c>
      <c r="D965">
        <v>0</v>
      </c>
      <c r="I965">
        <v>0</v>
      </c>
    </row>
    <row r="966" spans="1:10" x14ac:dyDescent="0.25">
      <c r="A966" t="s">
        <v>503</v>
      </c>
      <c r="B966">
        <v>72</v>
      </c>
      <c r="C966" t="s">
        <v>781</v>
      </c>
      <c r="D966" t="s">
        <v>783</v>
      </c>
      <c r="I966" t="s">
        <v>784</v>
      </c>
    </row>
    <row r="967" spans="1:10" x14ac:dyDescent="0.25">
      <c r="A967" t="s">
        <v>677</v>
      </c>
      <c r="B967">
        <v>72</v>
      </c>
      <c r="C967">
        <v>266</v>
      </c>
      <c r="D967">
        <v>177</v>
      </c>
      <c r="I967">
        <v>225</v>
      </c>
    </row>
    <row r="968" spans="1:10" x14ac:dyDescent="0.25">
      <c r="A968" t="s">
        <v>42</v>
      </c>
      <c r="B968">
        <v>72</v>
      </c>
      <c r="C968">
        <v>45</v>
      </c>
      <c r="D968">
        <v>45</v>
      </c>
      <c r="I968">
        <v>30</v>
      </c>
    </row>
    <row r="969" spans="1:10" x14ac:dyDescent="0.25">
      <c r="A969" t="s">
        <v>678</v>
      </c>
      <c r="B969">
        <v>72</v>
      </c>
      <c r="C969">
        <v>4</v>
      </c>
      <c r="D969">
        <v>2.7</v>
      </c>
      <c r="I969">
        <v>5.0999999999999996</v>
      </c>
    </row>
    <row r="970" spans="1:10" x14ac:dyDescent="0.25">
      <c r="A970" t="s">
        <v>41</v>
      </c>
      <c r="B970">
        <v>72</v>
      </c>
      <c r="C970">
        <v>0</v>
      </c>
      <c r="D970">
        <v>0</v>
      </c>
      <c r="I970">
        <v>0</v>
      </c>
    </row>
    <row r="971" spans="1:10" x14ac:dyDescent="0.25">
      <c r="A971" t="s">
        <v>679</v>
      </c>
      <c r="B971">
        <v>72</v>
      </c>
      <c r="C971">
        <v>12</v>
      </c>
      <c r="D971">
        <v>12</v>
      </c>
      <c r="I971">
        <v>0</v>
      </c>
    </row>
    <row r="972" spans="1:10" x14ac:dyDescent="0.25">
      <c r="A972" t="s">
        <v>563</v>
      </c>
      <c r="B972">
        <v>72</v>
      </c>
      <c r="C972">
        <v>0</v>
      </c>
      <c r="D972">
        <v>0</v>
      </c>
      <c r="I972">
        <v>0</v>
      </c>
    </row>
    <row r="973" spans="1:10" x14ac:dyDescent="0.25">
      <c r="A973" t="s">
        <v>680</v>
      </c>
      <c r="B973">
        <v>72</v>
      </c>
      <c r="C973">
        <v>0</v>
      </c>
      <c r="D973">
        <v>0</v>
      </c>
      <c r="I973">
        <v>0</v>
      </c>
    </row>
    <row r="974" spans="1:10" x14ac:dyDescent="0.25">
      <c r="A974" t="s">
        <v>681</v>
      </c>
      <c r="B974">
        <v>72</v>
      </c>
      <c r="C974">
        <v>16</v>
      </c>
      <c r="D974">
        <v>16</v>
      </c>
      <c r="I974">
        <v>16</v>
      </c>
    </row>
    <row r="975" spans="1:10" x14ac:dyDescent="0.25">
      <c r="A975" t="s">
        <v>682</v>
      </c>
      <c r="B975">
        <v>72</v>
      </c>
      <c r="C975">
        <v>200</v>
      </c>
      <c r="D975">
        <v>200</v>
      </c>
      <c r="I975">
        <v>200</v>
      </c>
    </row>
    <row r="976" spans="1:10" x14ac:dyDescent="0.25">
      <c r="A976" t="s">
        <v>683</v>
      </c>
      <c r="B976">
        <v>72</v>
      </c>
      <c r="C976">
        <v>1980</v>
      </c>
      <c r="D976">
        <v>1980</v>
      </c>
      <c r="I976">
        <v>1320</v>
      </c>
    </row>
    <row r="977" spans="1:9" x14ac:dyDescent="0.25">
      <c r="A977" t="s">
        <v>684</v>
      </c>
      <c r="B977">
        <v>72</v>
      </c>
      <c r="C977">
        <v>1320</v>
      </c>
      <c r="D977">
        <v>1320</v>
      </c>
      <c r="I977">
        <v>880</v>
      </c>
    </row>
    <row r="978" spans="1:9" x14ac:dyDescent="0.25">
      <c r="A978" t="s">
        <v>685</v>
      </c>
      <c r="B978">
        <v>72</v>
      </c>
      <c r="C978">
        <v>2640</v>
      </c>
      <c r="D978">
        <v>2640</v>
      </c>
      <c r="I978">
        <v>1760</v>
      </c>
    </row>
    <row r="979" spans="1:9" x14ac:dyDescent="0.25">
      <c r="A979" t="s">
        <v>686</v>
      </c>
      <c r="B979">
        <v>72</v>
      </c>
    </row>
    <row r="980" spans="1:9" x14ac:dyDescent="0.25">
      <c r="A980" t="s">
        <v>687</v>
      </c>
      <c r="B980">
        <v>72</v>
      </c>
    </row>
    <row r="981" spans="1:9" x14ac:dyDescent="0.25">
      <c r="A981" t="s">
        <v>688</v>
      </c>
      <c r="B981">
        <v>72</v>
      </c>
    </row>
    <row r="982" spans="1:9" x14ac:dyDescent="0.25">
      <c r="A982" t="s">
        <v>689</v>
      </c>
      <c r="B982">
        <v>72</v>
      </c>
      <c r="C982" t="b">
        <v>0</v>
      </c>
      <c r="D982" t="b">
        <v>0</v>
      </c>
      <c r="I982" t="b">
        <v>0</v>
      </c>
    </row>
    <row r="983" spans="1:9" x14ac:dyDescent="0.25">
      <c r="A983" t="s">
        <v>690</v>
      </c>
      <c r="B983">
        <v>72</v>
      </c>
      <c r="C983" t="b">
        <v>0</v>
      </c>
      <c r="D983" t="b">
        <v>0</v>
      </c>
      <c r="I983" t="b">
        <v>0</v>
      </c>
    </row>
    <row r="984" spans="1:9" x14ac:dyDescent="0.25">
      <c r="A984" t="s">
        <v>676</v>
      </c>
      <c r="B984">
        <v>76</v>
      </c>
      <c r="C984">
        <v>5121</v>
      </c>
      <c r="D984">
        <v>79</v>
      </c>
      <c r="H984">
        <v>5120</v>
      </c>
    </row>
    <row r="985" spans="1:9" x14ac:dyDescent="0.25">
      <c r="A985" t="s">
        <v>36</v>
      </c>
      <c r="B985">
        <v>76</v>
      </c>
      <c r="C985">
        <v>0</v>
      </c>
      <c r="D985">
        <v>3</v>
      </c>
      <c r="H985">
        <v>0</v>
      </c>
    </row>
    <row r="986" spans="1:9" x14ac:dyDescent="0.25">
      <c r="A986" t="s">
        <v>503</v>
      </c>
      <c r="B986">
        <v>76</v>
      </c>
      <c r="C986" t="s">
        <v>786</v>
      </c>
      <c r="D986" t="s">
        <v>787</v>
      </c>
      <c r="H986" t="s">
        <v>784</v>
      </c>
    </row>
    <row r="987" spans="1:9" x14ac:dyDescent="0.25">
      <c r="A987" t="s">
        <v>677</v>
      </c>
      <c r="B987">
        <v>76</v>
      </c>
      <c r="C987">
        <v>176</v>
      </c>
      <c r="D987">
        <v>259</v>
      </c>
      <c r="H987">
        <v>236</v>
      </c>
    </row>
    <row r="988" spans="1:9" x14ac:dyDescent="0.25">
      <c r="A988" t="s">
        <v>42</v>
      </c>
      <c r="B988">
        <v>76</v>
      </c>
      <c r="C988">
        <v>45</v>
      </c>
      <c r="D988">
        <v>45</v>
      </c>
      <c r="H988">
        <v>30</v>
      </c>
    </row>
    <row r="989" spans="1:9" x14ac:dyDescent="0.25">
      <c r="A989" t="s">
        <v>678</v>
      </c>
      <c r="B989">
        <v>76</v>
      </c>
      <c r="C989">
        <v>2.7</v>
      </c>
      <c r="D989">
        <v>3.9</v>
      </c>
      <c r="H989">
        <v>5.4</v>
      </c>
    </row>
    <row r="990" spans="1:9" x14ac:dyDescent="0.25">
      <c r="A990" t="s">
        <v>41</v>
      </c>
      <c r="B990">
        <v>76</v>
      </c>
      <c r="C990">
        <v>0</v>
      </c>
      <c r="D990">
        <v>0</v>
      </c>
      <c r="H990">
        <v>0</v>
      </c>
    </row>
    <row r="991" spans="1:9" x14ac:dyDescent="0.25">
      <c r="A991" t="s">
        <v>679</v>
      </c>
      <c r="B991">
        <v>76</v>
      </c>
      <c r="C991">
        <v>12</v>
      </c>
      <c r="D991">
        <v>12</v>
      </c>
      <c r="H991">
        <v>0</v>
      </c>
    </row>
    <row r="992" spans="1:9" x14ac:dyDescent="0.25">
      <c r="A992" t="s">
        <v>563</v>
      </c>
      <c r="B992">
        <v>76</v>
      </c>
      <c r="C992">
        <v>0</v>
      </c>
      <c r="D992">
        <v>0</v>
      </c>
      <c r="H992">
        <v>0</v>
      </c>
    </row>
    <row r="993" spans="1:8" x14ac:dyDescent="0.25">
      <c r="A993" t="s">
        <v>680</v>
      </c>
      <c r="B993">
        <v>76</v>
      </c>
      <c r="C993">
        <v>0</v>
      </c>
      <c r="D993">
        <v>0</v>
      </c>
      <c r="H993">
        <v>0</v>
      </c>
    </row>
    <row r="994" spans="1:8" x14ac:dyDescent="0.25">
      <c r="A994" t="s">
        <v>681</v>
      </c>
      <c r="B994">
        <v>76</v>
      </c>
      <c r="C994">
        <v>16</v>
      </c>
      <c r="D994">
        <v>16</v>
      </c>
      <c r="H994">
        <v>16</v>
      </c>
    </row>
    <row r="995" spans="1:8" x14ac:dyDescent="0.25">
      <c r="A995" t="s">
        <v>682</v>
      </c>
      <c r="B995">
        <v>76</v>
      </c>
      <c r="C995">
        <v>200</v>
      </c>
      <c r="D995">
        <v>200</v>
      </c>
      <c r="H995">
        <v>200</v>
      </c>
    </row>
    <row r="996" spans="1:8" x14ac:dyDescent="0.25">
      <c r="A996" t="s">
        <v>683</v>
      </c>
      <c r="B996">
        <v>76</v>
      </c>
      <c r="C996">
        <v>1980</v>
      </c>
      <c r="D996">
        <v>1980</v>
      </c>
      <c r="H996">
        <v>1320</v>
      </c>
    </row>
    <row r="997" spans="1:8" x14ac:dyDescent="0.25">
      <c r="A997" t="s">
        <v>684</v>
      </c>
      <c r="B997">
        <v>76</v>
      </c>
      <c r="C997">
        <v>1320</v>
      </c>
      <c r="D997">
        <v>1320</v>
      </c>
      <c r="H997">
        <v>880</v>
      </c>
    </row>
    <row r="998" spans="1:8" x14ac:dyDescent="0.25">
      <c r="A998" t="s">
        <v>685</v>
      </c>
      <c r="B998">
        <v>76</v>
      </c>
      <c r="C998">
        <v>2640</v>
      </c>
      <c r="D998">
        <v>2640</v>
      </c>
      <c r="H998">
        <v>1760</v>
      </c>
    </row>
    <row r="999" spans="1:8" x14ac:dyDescent="0.25">
      <c r="A999" t="s">
        <v>686</v>
      </c>
      <c r="B999">
        <v>76</v>
      </c>
    </row>
    <row r="1000" spans="1:8" x14ac:dyDescent="0.25">
      <c r="A1000" t="s">
        <v>687</v>
      </c>
      <c r="B1000">
        <v>76</v>
      </c>
    </row>
    <row r="1001" spans="1:8" x14ac:dyDescent="0.25">
      <c r="A1001" t="s">
        <v>688</v>
      </c>
      <c r="B1001">
        <v>76</v>
      </c>
    </row>
    <row r="1002" spans="1:8" x14ac:dyDescent="0.25">
      <c r="A1002" t="s">
        <v>689</v>
      </c>
      <c r="B1002">
        <v>76</v>
      </c>
      <c r="C1002" t="b">
        <v>0</v>
      </c>
      <c r="D1002" t="b">
        <v>0</v>
      </c>
      <c r="H1002" t="b">
        <v>0</v>
      </c>
    </row>
    <row r="1003" spans="1:8" x14ac:dyDescent="0.25">
      <c r="A1003" t="s">
        <v>690</v>
      </c>
      <c r="B1003">
        <v>76</v>
      </c>
      <c r="C1003" t="b">
        <v>0</v>
      </c>
      <c r="D1003" t="b">
        <v>0</v>
      </c>
      <c r="H1003" t="b">
        <v>0</v>
      </c>
    </row>
    <row r="1004" spans="1:8" x14ac:dyDescent="0.25">
      <c r="A1004" t="s">
        <v>676</v>
      </c>
      <c r="B1004">
        <v>77</v>
      </c>
      <c r="C1004">
        <v>5119</v>
      </c>
      <c r="D1004">
        <v>80</v>
      </c>
      <c r="G1004">
        <v>5120</v>
      </c>
    </row>
    <row r="1005" spans="1:8" x14ac:dyDescent="0.25">
      <c r="A1005" t="s">
        <v>36</v>
      </c>
      <c r="B1005">
        <v>77</v>
      </c>
      <c r="C1005">
        <v>1</v>
      </c>
      <c r="D1005">
        <v>0</v>
      </c>
      <c r="G1005">
        <v>2</v>
      </c>
    </row>
    <row r="1006" spans="1:8" x14ac:dyDescent="0.25">
      <c r="A1006" t="s">
        <v>503</v>
      </c>
      <c r="B1006">
        <v>77</v>
      </c>
      <c r="C1006" t="s">
        <v>776</v>
      </c>
      <c r="D1006" t="s">
        <v>776</v>
      </c>
      <c r="G1006" t="s">
        <v>777</v>
      </c>
    </row>
    <row r="1007" spans="1:8" x14ac:dyDescent="0.25">
      <c r="A1007" t="s">
        <v>677</v>
      </c>
      <c r="B1007">
        <v>77</v>
      </c>
      <c r="C1007">
        <v>177</v>
      </c>
      <c r="D1007">
        <v>273</v>
      </c>
      <c r="G1007">
        <v>225</v>
      </c>
    </row>
    <row r="1008" spans="1:8" x14ac:dyDescent="0.25">
      <c r="A1008" t="s">
        <v>42</v>
      </c>
      <c r="B1008">
        <v>77</v>
      </c>
      <c r="C1008">
        <v>45</v>
      </c>
      <c r="D1008">
        <v>50</v>
      </c>
      <c r="G1008">
        <v>50</v>
      </c>
    </row>
    <row r="1009" spans="1:7" x14ac:dyDescent="0.25">
      <c r="A1009" t="s">
        <v>678</v>
      </c>
      <c r="B1009">
        <v>77</v>
      </c>
      <c r="C1009">
        <v>2.7</v>
      </c>
      <c r="D1009">
        <v>3.7</v>
      </c>
      <c r="G1009">
        <v>3.1</v>
      </c>
    </row>
    <row r="1010" spans="1:7" x14ac:dyDescent="0.25">
      <c r="A1010" t="s">
        <v>41</v>
      </c>
      <c r="B1010">
        <v>77</v>
      </c>
      <c r="C1010">
        <v>0</v>
      </c>
      <c r="D1010">
        <v>0</v>
      </c>
      <c r="G1010">
        <v>0</v>
      </c>
    </row>
    <row r="1011" spans="1:7" x14ac:dyDescent="0.25">
      <c r="A1011" t="s">
        <v>679</v>
      </c>
      <c r="B1011">
        <v>77</v>
      </c>
      <c r="C1011">
        <v>0</v>
      </c>
      <c r="D1011">
        <v>0</v>
      </c>
      <c r="G1011">
        <v>24</v>
      </c>
    </row>
    <row r="1012" spans="1:7" x14ac:dyDescent="0.25">
      <c r="A1012" t="s">
        <v>563</v>
      </c>
      <c r="B1012">
        <v>77</v>
      </c>
      <c r="C1012">
        <v>0</v>
      </c>
      <c r="D1012">
        <v>0</v>
      </c>
      <c r="G1012">
        <v>0</v>
      </c>
    </row>
    <row r="1013" spans="1:7" x14ac:dyDescent="0.25">
      <c r="A1013" t="s">
        <v>680</v>
      </c>
      <c r="B1013">
        <v>77</v>
      </c>
      <c r="C1013">
        <v>0</v>
      </c>
      <c r="D1013">
        <v>0</v>
      </c>
      <c r="G1013">
        <v>0</v>
      </c>
    </row>
    <row r="1014" spans="1:7" x14ac:dyDescent="0.25">
      <c r="A1014" t="s">
        <v>681</v>
      </c>
      <c r="B1014">
        <v>77</v>
      </c>
      <c r="C1014">
        <v>16</v>
      </c>
      <c r="D1014">
        <v>16</v>
      </c>
      <c r="G1014">
        <v>16</v>
      </c>
    </row>
    <row r="1015" spans="1:7" x14ac:dyDescent="0.25">
      <c r="A1015" t="s">
        <v>682</v>
      </c>
      <c r="B1015">
        <v>77</v>
      </c>
      <c r="C1015">
        <v>200</v>
      </c>
      <c r="D1015">
        <v>200</v>
      </c>
      <c r="G1015">
        <v>200</v>
      </c>
    </row>
    <row r="1016" spans="1:7" x14ac:dyDescent="0.25">
      <c r="A1016" t="s">
        <v>683</v>
      </c>
      <c r="B1016">
        <v>77</v>
      </c>
      <c r="C1016">
        <v>1980</v>
      </c>
      <c r="D1016">
        <v>2199</v>
      </c>
      <c r="G1016">
        <v>2199</v>
      </c>
    </row>
    <row r="1017" spans="1:7" x14ac:dyDescent="0.25">
      <c r="A1017" t="s">
        <v>684</v>
      </c>
      <c r="B1017">
        <v>77</v>
      </c>
      <c r="C1017">
        <v>1320</v>
      </c>
      <c r="D1017">
        <v>1466</v>
      </c>
      <c r="G1017">
        <v>1466</v>
      </c>
    </row>
    <row r="1018" spans="1:7" x14ac:dyDescent="0.25">
      <c r="A1018" t="s">
        <v>685</v>
      </c>
      <c r="B1018">
        <v>77</v>
      </c>
      <c r="C1018">
        <v>2640</v>
      </c>
      <c r="D1018">
        <v>2932</v>
      </c>
      <c r="G1018">
        <v>2932</v>
      </c>
    </row>
    <row r="1019" spans="1:7" x14ac:dyDescent="0.25">
      <c r="A1019" t="s">
        <v>686</v>
      </c>
      <c r="B1019">
        <v>77</v>
      </c>
    </row>
    <row r="1020" spans="1:7" x14ac:dyDescent="0.25">
      <c r="A1020" t="s">
        <v>687</v>
      </c>
      <c r="B1020">
        <v>77</v>
      </c>
    </row>
    <row r="1021" spans="1:7" x14ac:dyDescent="0.25">
      <c r="A1021" t="s">
        <v>688</v>
      </c>
      <c r="B1021">
        <v>77</v>
      </c>
    </row>
    <row r="1022" spans="1:7" x14ac:dyDescent="0.25">
      <c r="A1022" t="s">
        <v>689</v>
      </c>
      <c r="B1022">
        <v>77</v>
      </c>
      <c r="C1022" t="b">
        <v>0</v>
      </c>
      <c r="D1022" t="b">
        <v>0</v>
      </c>
      <c r="G1022" t="b">
        <v>0</v>
      </c>
    </row>
    <row r="1023" spans="1:7" x14ac:dyDescent="0.25">
      <c r="A1023" t="s">
        <v>690</v>
      </c>
      <c r="B1023">
        <v>77</v>
      </c>
      <c r="C1023" t="b">
        <v>0</v>
      </c>
      <c r="D1023" t="b">
        <v>0</v>
      </c>
      <c r="G1023" t="b">
        <v>0</v>
      </c>
    </row>
    <row r="1024" spans="1:7" x14ac:dyDescent="0.25">
      <c r="A1024" t="s">
        <v>676</v>
      </c>
      <c r="B1024">
        <v>78</v>
      </c>
      <c r="D1024">
        <v>80</v>
      </c>
    </row>
    <row r="1025" spans="1:4" x14ac:dyDescent="0.25">
      <c r="A1025" t="s">
        <v>36</v>
      </c>
      <c r="B1025">
        <v>78</v>
      </c>
      <c r="D1025">
        <v>0</v>
      </c>
    </row>
    <row r="1026" spans="1:4" x14ac:dyDescent="0.25">
      <c r="A1026" t="s">
        <v>503</v>
      </c>
      <c r="B1026">
        <v>78</v>
      </c>
      <c r="D1026" t="s">
        <v>788</v>
      </c>
    </row>
    <row r="1027" spans="1:4" x14ac:dyDescent="0.25">
      <c r="A1027" t="s">
        <v>677</v>
      </c>
      <c r="B1027">
        <v>78</v>
      </c>
      <c r="D1027">
        <v>164</v>
      </c>
    </row>
    <row r="1028" spans="1:4" x14ac:dyDescent="0.25">
      <c r="A1028" t="s">
        <v>42</v>
      </c>
      <c r="B1028">
        <v>78</v>
      </c>
      <c r="D1028">
        <v>55</v>
      </c>
    </row>
    <row r="1029" spans="1:4" x14ac:dyDescent="0.25">
      <c r="A1029" t="s">
        <v>678</v>
      </c>
      <c r="B1029">
        <v>78</v>
      </c>
      <c r="D1029">
        <v>2</v>
      </c>
    </row>
    <row r="1030" spans="1:4" x14ac:dyDescent="0.25">
      <c r="A1030" t="s">
        <v>41</v>
      </c>
      <c r="B1030">
        <v>78</v>
      </c>
      <c r="D1030">
        <v>0</v>
      </c>
    </row>
    <row r="1031" spans="1:4" x14ac:dyDescent="0.25">
      <c r="A1031" t="s">
        <v>679</v>
      </c>
      <c r="B1031">
        <v>78</v>
      </c>
      <c r="D1031">
        <v>0</v>
      </c>
    </row>
    <row r="1032" spans="1:4" x14ac:dyDescent="0.25">
      <c r="A1032" t="s">
        <v>563</v>
      </c>
      <c r="B1032">
        <v>78</v>
      </c>
      <c r="D1032">
        <v>0</v>
      </c>
    </row>
    <row r="1033" spans="1:4" x14ac:dyDescent="0.25">
      <c r="A1033" t="s">
        <v>680</v>
      </c>
      <c r="B1033">
        <v>78</v>
      </c>
      <c r="D1033">
        <v>0</v>
      </c>
    </row>
    <row r="1034" spans="1:4" x14ac:dyDescent="0.25">
      <c r="A1034" t="s">
        <v>681</v>
      </c>
      <c r="B1034">
        <v>78</v>
      </c>
      <c r="D1034">
        <v>16</v>
      </c>
    </row>
    <row r="1035" spans="1:4" x14ac:dyDescent="0.25">
      <c r="A1035" t="s">
        <v>682</v>
      </c>
      <c r="B1035">
        <v>78</v>
      </c>
      <c r="D1035">
        <v>200</v>
      </c>
    </row>
    <row r="1036" spans="1:4" x14ac:dyDescent="0.25">
      <c r="A1036" t="s">
        <v>683</v>
      </c>
      <c r="B1036">
        <v>78</v>
      </c>
      <c r="D1036">
        <v>2421</v>
      </c>
    </row>
    <row r="1037" spans="1:4" x14ac:dyDescent="0.25">
      <c r="A1037" t="s">
        <v>684</v>
      </c>
      <c r="B1037">
        <v>78</v>
      </c>
      <c r="D1037">
        <v>1614</v>
      </c>
    </row>
    <row r="1038" spans="1:4" x14ac:dyDescent="0.25">
      <c r="A1038" t="s">
        <v>685</v>
      </c>
      <c r="B1038">
        <v>78</v>
      </c>
      <c r="D1038">
        <v>3228</v>
      </c>
    </row>
    <row r="1039" spans="1:4" x14ac:dyDescent="0.25">
      <c r="A1039" t="s">
        <v>686</v>
      </c>
      <c r="B1039">
        <v>78</v>
      </c>
    </row>
    <row r="1040" spans="1:4" x14ac:dyDescent="0.25">
      <c r="A1040" t="s">
        <v>687</v>
      </c>
      <c r="B1040">
        <v>78</v>
      </c>
    </row>
    <row r="1041" spans="1:4" x14ac:dyDescent="0.25">
      <c r="A1041" t="s">
        <v>688</v>
      </c>
      <c r="B1041">
        <v>78</v>
      </c>
    </row>
    <row r="1042" spans="1:4" x14ac:dyDescent="0.25">
      <c r="A1042" t="s">
        <v>689</v>
      </c>
      <c r="B1042">
        <v>78</v>
      </c>
      <c r="D1042" t="b">
        <v>0</v>
      </c>
    </row>
    <row r="1043" spans="1:4" x14ac:dyDescent="0.25">
      <c r="A1043" t="s">
        <v>690</v>
      </c>
      <c r="B1043">
        <v>78</v>
      </c>
      <c r="D1043" t="b">
        <v>0</v>
      </c>
    </row>
    <row r="1044" spans="1:4" x14ac:dyDescent="0.25">
      <c r="A1044" t="s">
        <v>676</v>
      </c>
      <c r="B1044">
        <v>79</v>
      </c>
      <c r="C1044">
        <v>76</v>
      </c>
      <c r="D1044">
        <v>82</v>
      </c>
    </row>
    <row r="1045" spans="1:4" x14ac:dyDescent="0.25">
      <c r="A1045" t="s">
        <v>36</v>
      </c>
      <c r="B1045">
        <v>79</v>
      </c>
      <c r="C1045">
        <v>0</v>
      </c>
      <c r="D1045">
        <v>2</v>
      </c>
    </row>
    <row r="1046" spans="1:4" x14ac:dyDescent="0.25">
      <c r="A1046" t="s">
        <v>503</v>
      </c>
      <c r="B1046">
        <v>79</v>
      </c>
      <c r="C1046" t="s">
        <v>787</v>
      </c>
      <c r="D1046" t="s">
        <v>787</v>
      </c>
    </row>
    <row r="1047" spans="1:4" x14ac:dyDescent="0.25">
      <c r="A1047" t="s">
        <v>677</v>
      </c>
      <c r="B1047">
        <v>79</v>
      </c>
      <c r="C1047">
        <v>259</v>
      </c>
      <c r="D1047">
        <v>1109</v>
      </c>
    </row>
    <row r="1048" spans="1:4" x14ac:dyDescent="0.25">
      <c r="A1048" t="s">
        <v>42</v>
      </c>
      <c r="B1048">
        <v>79</v>
      </c>
      <c r="C1048">
        <v>45</v>
      </c>
      <c r="D1048">
        <v>45</v>
      </c>
    </row>
    <row r="1049" spans="1:4" x14ac:dyDescent="0.25">
      <c r="A1049" t="s">
        <v>678</v>
      </c>
      <c r="B1049">
        <v>79</v>
      </c>
      <c r="C1049">
        <v>3.9</v>
      </c>
      <c r="D1049">
        <v>16.8</v>
      </c>
    </row>
    <row r="1050" spans="1:4" x14ac:dyDescent="0.25">
      <c r="A1050" t="s">
        <v>41</v>
      </c>
      <c r="B1050">
        <v>79</v>
      </c>
      <c r="C1050">
        <v>0</v>
      </c>
      <c r="D1050">
        <v>0</v>
      </c>
    </row>
    <row r="1051" spans="1:4" x14ac:dyDescent="0.25">
      <c r="A1051" t="s">
        <v>679</v>
      </c>
      <c r="B1051">
        <v>79</v>
      </c>
      <c r="C1051">
        <v>12</v>
      </c>
      <c r="D1051">
        <v>12</v>
      </c>
    </row>
    <row r="1052" spans="1:4" x14ac:dyDescent="0.25">
      <c r="A1052" t="s">
        <v>563</v>
      </c>
      <c r="B1052">
        <v>79</v>
      </c>
      <c r="C1052">
        <v>0</v>
      </c>
      <c r="D1052">
        <v>0</v>
      </c>
    </row>
    <row r="1053" spans="1:4" x14ac:dyDescent="0.25">
      <c r="A1053" t="s">
        <v>680</v>
      </c>
      <c r="B1053">
        <v>79</v>
      </c>
      <c r="C1053">
        <v>0</v>
      </c>
      <c r="D1053">
        <v>0</v>
      </c>
    </row>
    <row r="1054" spans="1:4" x14ac:dyDescent="0.25">
      <c r="A1054" t="s">
        <v>681</v>
      </c>
      <c r="B1054">
        <v>79</v>
      </c>
      <c r="C1054">
        <v>16</v>
      </c>
      <c r="D1054">
        <v>16</v>
      </c>
    </row>
    <row r="1055" spans="1:4" x14ac:dyDescent="0.25">
      <c r="A1055" t="s">
        <v>682</v>
      </c>
      <c r="B1055">
        <v>79</v>
      </c>
      <c r="C1055">
        <v>100</v>
      </c>
      <c r="D1055">
        <v>100</v>
      </c>
    </row>
    <row r="1056" spans="1:4" x14ac:dyDescent="0.25">
      <c r="A1056" t="s">
        <v>683</v>
      </c>
      <c r="B1056">
        <v>79</v>
      </c>
      <c r="C1056">
        <v>1980</v>
      </c>
      <c r="D1056">
        <v>1980</v>
      </c>
    </row>
    <row r="1057" spans="1:8" x14ac:dyDescent="0.25">
      <c r="A1057" t="s">
        <v>684</v>
      </c>
      <c r="B1057">
        <v>79</v>
      </c>
      <c r="C1057">
        <v>1320</v>
      </c>
      <c r="D1057">
        <v>1320</v>
      </c>
    </row>
    <row r="1058" spans="1:8" x14ac:dyDescent="0.25">
      <c r="A1058" t="s">
        <v>685</v>
      </c>
      <c r="B1058">
        <v>79</v>
      </c>
      <c r="C1058">
        <v>2640</v>
      </c>
      <c r="D1058">
        <v>2640</v>
      </c>
    </row>
    <row r="1059" spans="1:8" x14ac:dyDescent="0.25">
      <c r="A1059" t="s">
        <v>686</v>
      </c>
      <c r="B1059">
        <v>79</v>
      </c>
    </row>
    <row r="1060" spans="1:8" x14ac:dyDescent="0.25">
      <c r="A1060" t="s">
        <v>687</v>
      </c>
      <c r="B1060">
        <v>79</v>
      </c>
    </row>
    <row r="1061" spans="1:8" x14ac:dyDescent="0.25">
      <c r="A1061" t="s">
        <v>688</v>
      </c>
      <c r="B1061">
        <v>79</v>
      </c>
    </row>
    <row r="1062" spans="1:8" x14ac:dyDescent="0.25">
      <c r="A1062" t="s">
        <v>689</v>
      </c>
      <c r="B1062">
        <v>79</v>
      </c>
      <c r="C1062" t="b">
        <v>0</v>
      </c>
      <c r="D1062" t="b">
        <v>0</v>
      </c>
    </row>
    <row r="1063" spans="1:8" x14ac:dyDescent="0.25">
      <c r="A1063" t="s">
        <v>690</v>
      </c>
      <c r="B1063">
        <v>79</v>
      </c>
      <c r="C1063" t="b">
        <v>0</v>
      </c>
      <c r="D1063" t="b">
        <v>0</v>
      </c>
    </row>
    <row r="1064" spans="1:8" x14ac:dyDescent="0.25">
      <c r="A1064" t="s">
        <v>676</v>
      </c>
      <c r="B1064">
        <v>80</v>
      </c>
      <c r="C1064">
        <v>78</v>
      </c>
      <c r="D1064">
        <v>81</v>
      </c>
      <c r="H1064">
        <v>77</v>
      </c>
    </row>
    <row r="1065" spans="1:8" x14ac:dyDescent="0.25">
      <c r="A1065" t="s">
        <v>36</v>
      </c>
      <c r="B1065">
        <v>80</v>
      </c>
      <c r="C1065">
        <v>3</v>
      </c>
      <c r="D1065">
        <v>0</v>
      </c>
      <c r="H1065">
        <v>2</v>
      </c>
    </row>
    <row r="1066" spans="1:8" x14ac:dyDescent="0.25">
      <c r="A1066" t="s">
        <v>503</v>
      </c>
      <c r="B1066">
        <v>80</v>
      </c>
      <c r="C1066" t="s">
        <v>788</v>
      </c>
      <c r="D1066" t="s">
        <v>788</v>
      </c>
      <c r="H1066" t="s">
        <v>776</v>
      </c>
    </row>
    <row r="1067" spans="1:8" x14ac:dyDescent="0.25">
      <c r="A1067" t="s">
        <v>677</v>
      </c>
      <c r="B1067">
        <v>80</v>
      </c>
      <c r="C1067">
        <v>164</v>
      </c>
      <c r="D1067">
        <v>762</v>
      </c>
      <c r="H1067">
        <v>273</v>
      </c>
    </row>
    <row r="1068" spans="1:8" x14ac:dyDescent="0.25">
      <c r="A1068" t="s">
        <v>42</v>
      </c>
      <c r="B1068">
        <v>80</v>
      </c>
      <c r="C1068">
        <v>55</v>
      </c>
      <c r="D1068">
        <v>55</v>
      </c>
      <c r="H1068">
        <v>50</v>
      </c>
    </row>
    <row r="1069" spans="1:8" x14ac:dyDescent="0.25">
      <c r="A1069" t="s">
        <v>678</v>
      </c>
      <c r="B1069">
        <v>80</v>
      </c>
      <c r="C1069">
        <v>2</v>
      </c>
      <c r="D1069">
        <v>9.4</v>
      </c>
      <c r="H1069">
        <v>3.7</v>
      </c>
    </row>
    <row r="1070" spans="1:8" x14ac:dyDescent="0.25">
      <c r="A1070" t="s">
        <v>41</v>
      </c>
      <c r="B1070">
        <v>80</v>
      </c>
      <c r="C1070">
        <v>0</v>
      </c>
      <c r="D1070">
        <v>0</v>
      </c>
      <c r="H1070">
        <v>0</v>
      </c>
    </row>
    <row r="1071" spans="1:8" x14ac:dyDescent="0.25">
      <c r="A1071" t="s">
        <v>679</v>
      </c>
      <c r="B1071">
        <v>80</v>
      </c>
      <c r="C1071">
        <v>0</v>
      </c>
      <c r="D1071">
        <v>0</v>
      </c>
      <c r="H1071">
        <v>0</v>
      </c>
    </row>
    <row r="1072" spans="1:8" x14ac:dyDescent="0.25">
      <c r="A1072" t="s">
        <v>563</v>
      </c>
      <c r="B1072">
        <v>80</v>
      </c>
      <c r="C1072">
        <v>0</v>
      </c>
      <c r="D1072">
        <v>0</v>
      </c>
      <c r="H1072">
        <v>0</v>
      </c>
    </row>
    <row r="1073" spans="1:8" x14ac:dyDescent="0.25">
      <c r="A1073" t="s">
        <v>680</v>
      </c>
      <c r="B1073">
        <v>80</v>
      </c>
      <c r="C1073">
        <v>0</v>
      </c>
      <c r="D1073">
        <v>0</v>
      </c>
      <c r="H1073">
        <v>0</v>
      </c>
    </row>
    <row r="1074" spans="1:8" x14ac:dyDescent="0.25">
      <c r="A1074" t="s">
        <v>681</v>
      </c>
      <c r="B1074">
        <v>80</v>
      </c>
      <c r="C1074">
        <v>16</v>
      </c>
      <c r="D1074">
        <v>16</v>
      </c>
      <c r="H1074">
        <v>16</v>
      </c>
    </row>
    <row r="1075" spans="1:8" x14ac:dyDescent="0.25">
      <c r="A1075" t="s">
        <v>682</v>
      </c>
      <c r="B1075">
        <v>80</v>
      </c>
      <c r="C1075">
        <v>200</v>
      </c>
      <c r="D1075">
        <v>200</v>
      </c>
      <c r="H1075">
        <v>200</v>
      </c>
    </row>
    <row r="1076" spans="1:8" x14ac:dyDescent="0.25">
      <c r="A1076" t="s">
        <v>683</v>
      </c>
      <c r="B1076">
        <v>80</v>
      </c>
      <c r="C1076">
        <v>2421</v>
      </c>
      <c r="D1076">
        <v>2421</v>
      </c>
      <c r="H1076">
        <v>2199</v>
      </c>
    </row>
    <row r="1077" spans="1:8" x14ac:dyDescent="0.25">
      <c r="A1077" t="s">
        <v>684</v>
      </c>
      <c r="B1077">
        <v>80</v>
      </c>
      <c r="C1077">
        <v>1614</v>
      </c>
      <c r="D1077">
        <v>1614</v>
      </c>
      <c r="H1077">
        <v>1466</v>
      </c>
    </row>
    <row r="1078" spans="1:8" x14ac:dyDescent="0.25">
      <c r="A1078" t="s">
        <v>685</v>
      </c>
      <c r="B1078">
        <v>80</v>
      </c>
      <c r="C1078">
        <v>3228</v>
      </c>
      <c r="D1078">
        <v>3228</v>
      </c>
      <c r="H1078">
        <v>2932</v>
      </c>
    </row>
    <row r="1079" spans="1:8" x14ac:dyDescent="0.25">
      <c r="A1079" t="s">
        <v>686</v>
      </c>
      <c r="B1079">
        <v>80</v>
      </c>
    </row>
    <row r="1080" spans="1:8" x14ac:dyDescent="0.25">
      <c r="A1080" t="s">
        <v>687</v>
      </c>
      <c r="B1080">
        <v>80</v>
      </c>
    </row>
    <row r="1081" spans="1:8" x14ac:dyDescent="0.25">
      <c r="A1081" t="s">
        <v>688</v>
      </c>
      <c r="B1081">
        <v>80</v>
      </c>
    </row>
    <row r="1082" spans="1:8" x14ac:dyDescent="0.25">
      <c r="A1082" t="s">
        <v>689</v>
      </c>
      <c r="B1082">
        <v>80</v>
      </c>
      <c r="C1082" t="b">
        <v>0</v>
      </c>
      <c r="D1082" t="b">
        <v>0</v>
      </c>
      <c r="H1082" t="b">
        <v>0</v>
      </c>
    </row>
    <row r="1083" spans="1:8" x14ac:dyDescent="0.25">
      <c r="A1083" t="s">
        <v>690</v>
      </c>
      <c r="B1083">
        <v>80</v>
      </c>
      <c r="C1083" t="b">
        <v>0</v>
      </c>
      <c r="D1083" t="b">
        <v>0</v>
      </c>
      <c r="H1083" t="b">
        <v>0</v>
      </c>
    </row>
    <row r="1084" spans="1:8" x14ac:dyDescent="0.25">
      <c r="A1084" t="s">
        <v>676</v>
      </c>
      <c r="B1084">
        <v>81</v>
      </c>
      <c r="C1084">
        <v>80</v>
      </c>
      <c r="D1084">
        <v>83</v>
      </c>
    </row>
    <row r="1085" spans="1:8" x14ac:dyDescent="0.25">
      <c r="A1085" t="s">
        <v>36</v>
      </c>
      <c r="B1085">
        <v>81</v>
      </c>
      <c r="C1085" t="s">
        <v>789</v>
      </c>
      <c r="D1085">
        <v>0</v>
      </c>
    </row>
    <row r="1086" spans="1:8" x14ac:dyDescent="0.25">
      <c r="A1086" t="s">
        <v>503</v>
      </c>
      <c r="B1086">
        <v>81</v>
      </c>
      <c r="C1086" t="s">
        <v>788</v>
      </c>
    </row>
    <row r="1087" spans="1:8" x14ac:dyDescent="0.25">
      <c r="A1087" t="s">
        <v>677</v>
      </c>
      <c r="B1087">
        <v>81</v>
      </c>
      <c r="C1087">
        <v>762</v>
      </c>
      <c r="D1087">
        <v>348</v>
      </c>
    </row>
    <row r="1088" spans="1:8" x14ac:dyDescent="0.25">
      <c r="A1088" t="s">
        <v>42</v>
      </c>
      <c r="B1088">
        <v>81</v>
      </c>
      <c r="C1088">
        <v>55</v>
      </c>
      <c r="D1088">
        <v>55</v>
      </c>
    </row>
    <row r="1089" spans="1:4" x14ac:dyDescent="0.25">
      <c r="A1089" t="s">
        <v>678</v>
      </c>
      <c r="B1089">
        <v>81</v>
      </c>
      <c r="C1089">
        <v>9.4</v>
      </c>
      <c r="D1089">
        <v>4.3</v>
      </c>
    </row>
    <row r="1090" spans="1:4" x14ac:dyDescent="0.25">
      <c r="A1090" t="s">
        <v>41</v>
      </c>
      <c r="B1090">
        <v>81</v>
      </c>
      <c r="C1090">
        <v>0</v>
      </c>
      <c r="D1090">
        <v>0</v>
      </c>
    </row>
    <row r="1091" spans="1:4" x14ac:dyDescent="0.25">
      <c r="A1091" t="s">
        <v>679</v>
      </c>
      <c r="B1091">
        <v>81</v>
      </c>
      <c r="C1091">
        <v>0</v>
      </c>
      <c r="D1091">
        <v>0</v>
      </c>
    </row>
    <row r="1092" spans="1:4" x14ac:dyDescent="0.25">
      <c r="A1092" t="s">
        <v>563</v>
      </c>
      <c r="B1092">
        <v>81</v>
      </c>
      <c r="C1092">
        <v>0</v>
      </c>
      <c r="D1092">
        <v>0</v>
      </c>
    </row>
    <row r="1093" spans="1:4" x14ac:dyDescent="0.25">
      <c r="A1093" t="s">
        <v>680</v>
      </c>
      <c r="B1093">
        <v>81</v>
      </c>
      <c r="C1093">
        <v>0</v>
      </c>
      <c r="D1093">
        <v>0</v>
      </c>
    </row>
    <row r="1094" spans="1:4" x14ac:dyDescent="0.25">
      <c r="A1094" t="s">
        <v>681</v>
      </c>
      <c r="B1094">
        <v>81</v>
      </c>
      <c r="C1094">
        <v>16</v>
      </c>
      <c r="D1094">
        <v>16</v>
      </c>
    </row>
    <row r="1095" spans="1:4" x14ac:dyDescent="0.25">
      <c r="A1095" t="s">
        <v>682</v>
      </c>
      <c r="B1095">
        <v>81</v>
      </c>
      <c r="C1095">
        <v>100</v>
      </c>
      <c r="D1095">
        <v>100</v>
      </c>
    </row>
    <row r="1096" spans="1:4" x14ac:dyDescent="0.25">
      <c r="A1096" t="s">
        <v>683</v>
      </c>
      <c r="B1096">
        <v>81</v>
      </c>
      <c r="C1096">
        <v>2421</v>
      </c>
      <c r="D1096">
        <v>2421</v>
      </c>
    </row>
    <row r="1097" spans="1:4" x14ac:dyDescent="0.25">
      <c r="A1097" t="s">
        <v>684</v>
      </c>
      <c r="B1097">
        <v>81</v>
      </c>
      <c r="C1097">
        <v>1614</v>
      </c>
      <c r="D1097">
        <v>1614</v>
      </c>
    </row>
    <row r="1098" spans="1:4" x14ac:dyDescent="0.25">
      <c r="A1098" t="s">
        <v>685</v>
      </c>
      <c r="B1098">
        <v>81</v>
      </c>
      <c r="C1098">
        <v>3228</v>
      </c>
      <c r="D1098">
        <v>3228</v>
      </c>
    </row>
    <row r="1099" spans="1:4" x14ac:dyDescent="0.25">
      <c r="A1099" t="s">
        <v>686</v>
      </c>
      <c r="B1099">
        <v>81</v>
      </c>
    </row>
    <row r="1100" spans="1:4" x14ac:dyDescent="0.25">
      <c r="A1100" t="s">
        <v>687</v>
      </c>
      <c r="B1100">
        <v>81</v>
      </c>
    </row>
    <row r="1101" spans="1:4" x14ac:dyDescent="0.25">
      <c r="A1101" t="s">
        <v>688</v>
      </c>
      <c r="B1101">
        <v>81</v>
      </c>
    </row>
    <row r="1102" spans="1:4" x14ac:dyDescent="0.25">
      <c r="A1102" t="s">
        <v>689</v>
      </c>
      <c r="B1102">
        <v>81</v>
      </c>
      <c r="C1102" t="b">
        <v>0</v>
      </c>
      <c r="D1102" t="b">
        <v>0</v>
      </c>
    </row>
    <row r="1103" spans="1:4" x14ac:dyDescent="0.25">
      <c r="A1103" t="s">
        <v>690</v>
      </c>
      <c r="B1103">
        <v>81</v>
      </c>
      <c r="C1103" t="b">
        <v>0</v>
      </c>
      <c r="D1103" t="b">
        <v>0</v>
      </c>
    </row>
    <row r="1104" spans="1:4" x14ac:dyDescent="0.25">
      <c r="A1104" t="s">
        <v>676</v>
      </c>
      <c r="B1104">
        <v>82</v>
      </c>
      <c r="C1104">
        <v>79</v>
      </c>
    </row>
    <row r="1105" spans="1:3" x14ac:dyDescent="0.25">
      <c r="A1105" t="s">
        <v>36</v>
      </c>
      <c r="B1105">
        <v>82</v>
      </c>
      <c r="C1105" t="s">
        <v>691</v>
      </c>
    </row>
    <row r="1106" spans="1:3" x14ac:dyDescent="0.25">
      <c r="A1106" t="s">
        <v>503</v>
      </c>
      <c r="B1106">
        <v>82</v>
      </c>
      <c r="C1106" t="s">
        <v>762</v>
      </c>
    </row>
    <row r="1107" spans="1:3" x14ac:dyDescent="0.25">
      <c r="A1107" t="s">
        <v>677</v>
      </c>
      <c r="B1107">
        <v>82</v>
      </c>
      <c r="C1107">
        <v>1109</v>
      </c>
    </row>
    <row r="1108" spans="1:3" x14ac:dyDescent="0.25">
      <c r="A1108" t="s">
        <v>42</v>
      </c>
      <c r="B1108">
        <v>82</v>
      </c>
      <c r="C1108">
        <v>40</v>
      </c>
    </row>
    <row r="1109" spans="1:3" x14ac:dyDescent="0.25">
      <c r="A1109" t="s">
        <v>678</v>
      </c>
      <c r="B1109">
        <v>82</v>
      </c>
      <c r="C1109">
        <v>18.899999999999999</v>
      </c>
    </row>
    <row r="1110" spans="1:3" x14ac:dyDescent="0.25">
      <c r="A1110" t="s">
        <v>41</v>
      </c>
      <c r="B1110">
        <v>82</v>
      </c>
      <c r="C1110">
        <v>0</v>
      </c>
    </row>
    <row r="1111" spans="1:3" x14ac:dyDescent="0.25">
      <c r="A1111" t="s">
        <v>679</v>
      </c>
      <c r="B1111">
        <v>82</v>
      </c>
      <c r="C1111">
        <v>0</v>
      </c>
    </row>
    <row r="1112" spans="1:3" x14ac:dyDescent="0.25">
      <c r="A1112" t="s">
        <v>563</v>
      </c>
      <c r="B1112">
        <v>82</v>
      </c>
      <c r="C1112">
        <v>0</v>
      </c>
    </row>
    <row r="1113" spans="1:3" x14ac:dyDescent="0.25">
      <c r="A1113" t="s">
        <v>680</v>
      </c>
      <c r="B1113">
        <v>82</v>
      </c>
      <c r="C1113">
        <v>0</v>
      </c>
    </row>
    <row r="1114" spans="1:3" x14ac:dyDescent="0.25">
      <c r="A1114" t="s">
        <v>681</v>
      </c>
      <c r="B1114">
        <v>82</v>
      </c>
      <c r="C1114">
        <v>16</v>
      </c>
    </row>
    <row r="1115" spans="1:3" x14ac:dyDescent="0.25">
      <c r="A1115" t="s">
        <v>682</v>
      </c>
      <c r="B1115">
        <v>82</v>
      </c>
      <c r="C1115">
        <v>200</v>
      </c>
    </row>
    <row r="1116" spans="1:3" x14ac:dyDescent="0.25">
      <c r="A1116" t="s">
        <v>683</v>
      </c>
      <c r="B1116">
        <v>82</v>
      </c>
      <c r="C1116">
        <v>1761</v>
      </c>
    </row>
    <row r="1117" spans="1:3" x14ac:dyDescent="0.25">
      <c r="A1117" t="s">
        <v>684</v>
      </c>
      <c r="B1117">
        <v>82</v>
      </c>
      <c r="C1117">
        <v>1174</v>
      </c>
    </row>
    <row r="1118" spans="1:3" x14ac:dyDescent="0.25">
      <c r="A1118" t="s">
        <v>685</v>
      </c>
      <c r="B1118">
        <v>82</v>
      </c>
      <c r="C1118">
        <v>2348</v>
      </c>
    </row>
    <row r="1119" spans="1:3" x14ac:dyDescent="0.25">
      <c r="A1119" t="s">
        <v>686</v>
      </c>
      <c r="B1119">
        <v>82</v>
      </c>
    </row>
    <row r="1120" spans="1:3" x14ac:dyDescent="0.25">
      <c r="A1120" t="s">
        <v>687</v>
      </c>
      <c r="B1120">
        <v>82</v>
      </c>
    </row>
    <row r="1121" spans="1:3" x14ac:dyDescent="0.25">
      <c r="A1121" t="s">
        <v>688</v>
      </c>
      <c r="B1121">
        <v>82</v>
      </c>
    </row>
    <row r="1122" spans="1:3" x14ac:dyDescent="0.25">
      <c r="A1122" t="s">
        <v>689</v>
      </c>
      <c r="B1122">
        <v>82</v>
      </c>
      <c r="C1122" t="b">
        <v>0</v>
      </c>
    </row>
    <row r="1123" spans="1:3" x14ac:dyDescent="0.25">
      <c r="A1123" t="s">
        <v>690</v>
      </c>
      <c r="B1123">
        <v>82</v>
      </c>
      <c r="C1123" t="b">
        <v>0</v>
      </c>
    </row>
    <row r="1124" spans="1:3" x14ac:dyDescent="0.25">
      <c r="A1124" t="s">
        <v>676</v>
      </c>
      <c r="B1124">
        <v>83</v>
      </c>
      <c r="C1124">
        <v>81</v>
      </c>
    </row>
    <row r="1125" spans="1:3" x14ac:dyDescent="0.25">
      <c r="A1125" t="s">
        <v>36</v>
      </c>
      <c r="B1125">
        <v>83</v>
      </c>
      <c r="C1125" t="s">
        <v>691</v>
      </c>
    </row>
    <row r="1126" spans="1:3" x14ac:dyDescent="0.25">
      <c r="A1126" t="s">
        <v>503</v>
      </c>
      <c r="B1126">
        <v>83</v>
      </c>
      <c r="C1126" t="s">
        <v>754</v>
      </c>
    </row>
    <row r="1127" spans="1:3" x14ac:dyDescent="0.25">
      <c r="A1127" t="s">
        <v>677</v>
      </c>
      <c r="B1127">
        <v>83</v>
      </c>
      <c r="C1127">
        <v>348</v>
      </c>
    </row>
    <row r="1128" spans="1:3" x14ac:dyDescent="0.25">
      <c r="A1128" t="s">
        <v>42</v>
      </c>
      <c r="B1128">
        <v>83</v>
      </c>
      <c r="C1128">
        <v>40</v>
      </c>
    </row>
    <row r="1129" spans="1:3" x14ac:dyDescent="0.25">
      <c r="A1129" t="s">
        <v>678</v>
      </c>
      <c r="B1129">
        <v>83</v>
      </c>
      <c r="C1129">
        <v>5.9</v>
      </c>
    </row>
    <row r="1130" spans="1:3" x14ac:dyDescent="0.25">
      <c r="A1130" t="s">
        <v>41</v>
      </c>
      <c r="B1130">
        <v>83</v>
      </c>
      <c r="C1130">
        <v>0</v>
      </c>
    </row>
    <row r="1131" spans="1:3" x14ac:dyDescent="0.25">
      <c r="A1131" t="s">
        <v>679</v>
      </c>
      <c r="B1131">
        <v>83</v>
      </c>
      <c r="C1131">
        <v>0</v>
      </c>
    </row>
    <row r="1132" spans="1:3" x14ac:dyDescent="0.25">
      <c r="A1132" t="s">
        <v>563</v>
      </c>
      <c r="B1132">
        <v>83</v>
      </c>
      <c r="C1132">
        <v>0</v>
      </c>
    </row>
    <row r="1133" spans="1:3" x14ac:dyDescent="0.25">
      <c r="A1133" t="s">
        <v>680</v>
      </c>
      <c r="B1133">
        <v>83</v>
      </c>
      <c r="C1133">
        <v>0</v>
      </c>
    </row>
    <row r="1134" spans="1:3" x14ac:dyDescent="0.25">
      <c r="A1134" t="s">
        <v>681</v>
      </c>
      <c r="B1134">
        <v>83</v>
      </c>
      <c r="C1134">
        <v>16</v>
      </c>
    </row>
    <row r="1135" spans="1:3" x14ac:dyDescent="0.25">
      <c r="A1135" t="s">
        <v>682</v>
      </c>
      <c r="B1135">
        <v>83</v>
      </c>
      <c r="C1135">
        <v>200</v>
      </c>
    </row>
    <row r="1136" spans="1:3" x14ac:dyDescent="0.25">
      <c r="A1136" t="s">
        <v>683</v>
      </c>
      <c r="B1136">
        <v>83</v>
      </c>
      <c r="C1136">
        <v>1761</v>
      </c>
    </row>
    <row r="1137" spans="1:4" x14ac:dyDescent="0.25">
      <c r="A1137" t="s">
        <v>684</v>
      </c>
      <c r="B1137">
        <v>83</v>
      </c>
      <c r="C1137">
        <v>1174</v>
      </c>
    </row>
    <row r="1138" spans="1:4" x14ac:dyDescent="0.25">
      <c r="A1138" t="s">
        <v>685</v>
      </c>
      <c r="B1138">
        <v>83</v>
      </c>
      <c r="C1138">
        <v>2348</v>
      </c>
    </row>
    <row r="1139" spans="1:4" x14ac:dyDescent="0.25">
      <c r="A1139" t="s">
        <v>686</v>
      </c>
      <c r="B1139">
        <v>83</v>
      </c>
    </row>
    <row r="1140" spans="1:4" x14ac:dyDescent="0.25">
      <c r="A1140" t="s">
        <v>687</v>
      </c>
      <c r="B1140">
        <v>83</v>
      </c>
    </row>
    <row r="1141" spans="1:4" x14ac:dyDescent="0.25">
      <c r="A1141" t="s">
        <v>688</v>
      </c>
      <c r="B1141">
        <v>83</v>
      </c>
    </row>
    <row r="1142" spans="1:4" x14ac:dyDescent="0.25">
      <c r="A1142" t="s">
        <v>689</v>
      </c>
      <c r="B1142">
        <v>83</v>
      </c>
      <c r="C1142" t="b">
        <v>0</v>
      </c>
    </row>
    <row r="1143" spans="1:4" x14ac:dyDescent="0.25">
      <c r="A1143" t="s">
        <v>690</v>
      </c>
      <c r="B1143">
        <v>83</v>
      </c>
      <c r="C1143" t="b">
        <v>0</v>
      </c>
    </row>
    <row r="1144" spans="1:4" x14ac:dyDescent="0.25">
      <c r="A1144" t="s">
        <v>676</v>
      </c>
      <c r="B1144">
        <v>84</v>
      </c>
      <c r="D1144">
        <v>86</v>
      </c>
    </row>
    <row r="1145" spans="1:4" x14ac:dyDescent="0.25">
      <c r="A1145" t="s">
        <v>36</v>
      </c>
      <c r="B1145">
        <v>84</v>
      </c>
      <c r="D1145">
        <v>2</v>
      </c>
    </row>
    <row r="1146" spans="1:4" x14ac:dyDescent="0.25">
      <c r="A1146" t="s">
        <v>503</v>
      </c>
      <c r="B1146">
        <v>84</v>
      </c>
      <c r="D1146" t="s">
        <v>754</v>
      </c>
    </row>
    <row r="1147" spans="1:4" x14ac:dyDescent="0.25">
      <c r="A1147" t="s">
        <v>677</v>
      </c>
      <c r="B1147">
        <v>84</v>
      </c>
      <c r="D1147">
        <v>511</v>
      </c>
    </row>
    <row r="1148" spans="1:4" x14ac:dyDescent="0.25">
      <c r="A1148" t="s">
        <v>42</v>
      </c>
      <c r="B1148">
        <v>84</v>
      </c>
      <c r="D1148">
        <v>40</v>
      </c>
    </row>
    <row r="1149" spans="1:4" x14ac:dyDescent="0.25">
      <c r="A1149" t="s">
        <v>678</v>
      </c>
      <c r="B1149">
        <v>84</v>
      </c>
      <c r="D1149">
        <v>8.6999999999999993</v>
      </c>
    </row>
    <row r="1150" spans="1:4" x14ac:dyDescent="0.25">
      <c r="A1150" t="s">
        <v>41</v>
      </c>
      <c r="B1150">
        <v>84</v>
      </c>
      <c r="D1150">
        <v>0</v>
      </c>
    </row>
    <row r="1151" spans="1:4" x14ac:dyDescent="0.25">
      <c r="A1151" t="s">
        <v>679</v>
      </c>
      <c r="B1151">
        <v>84</v>
      </c>
      <c r="D1151">
        <v>0</v>
      </c>
    </row>
    <row r="1152" spans="1:4" x14ac:dyDescent="0.25">
      <c r="A1152" t="s">
        <v>563</v>
      </c>
      <c r="B1152">
        <v>84</v>
      </c>
      <c r="D1152">
        <v>0</v>
      </c>
    </row>
    <row r="1153" spans="1:4" x14ac:dyDescent="0.25">
      <c r="A1153" t="s">
        <v>680</v>
      </c>
      <c r="B1153">
        <v>84</v>
      </c>
      <c r="D1153">
        <v>0</v>
      </c>
    </row>
    <row r="1154" spans="1:4" x14ac:dyDescent="0.25">
      <c r="A1154" t="s">
        <v>681</v>
      </c>
      <c r="B1154">
        <v>84</v>
      </c>
      <c r="D1154">
        <v>16</v>
      </c>
    </row>
    <row r="1155" spans="1:4" x14ac:dyDescent="0.25">
      <c r="A1155" t="s">
        <v>682</v>
      </c>
      <c r="B1155">
        <v>84</v>
      </c>
      <c r="D1155">
        <v>200</v>
      </c>
    </row>
    <row r="1156" spans="1:4" x14ac:dyDescent="0.25">
      <c r="A1156" t="s">
        <v>683</v>
      </c>
      <c r="B1156">
        <v>84</v>
      </c>
      <c r="D1156">
        <v>1761</v>
      </c>
    </row>
    <row r="1157" spans="1:4" x14ac:dyDescent="0.25">
      <c r="A1157" t="s">
        <v>684</v>
      </c>
      <c r="B1157">
        <v>84</v>
      </c>
      <c r="D1157">
        <v>1174</v>
      </c>
    </row>
    <row r="1158" spans="1:4" x14ac:dyDescent="0.25">
      <c r="A1158" t="s">
        <v>685</v>
      </c>
      <c r="B1158">
        <v>84</v>
      </c>
      <c r="D1158">
        <v>2348</v>
      </c>
    </row>
    <row r="1159" spans="1:4" x14ac:dyDescent="0.25">
      <c r="A1159" t="s">
        <v>686</v>
      </c>
      <c r="B1159">
        <v>84</v>
      </c>
    </row>
    <row r="1160" spans="1:4" x14ac:dyDescent="0.25">
      <c r="A1160" t="s">
        <v>687</v>
      </c>
      <c r="B1160">
        <v>84</v>
      </c>
    </row>
    <row r="1161" spans="1:4" x14ac:dyDescent="0.25">
      <c r="A1161" t="s">
        <v>688</v>
      </c>
      <c r="B1161">
        <v>84</v>
      </c>
    </row>
    <row r="1162" spans="1:4" x14ac:dyDescent="0.25">
      <c r="A1162" t="s">
        <v>689</v>
      </c>
      <c r="B1162">
        <v>84</v>
      </c>
      <c r="D1162" t="b">
        <v>0</v>
      </c>
    </row>
    <row r="1163" spans="1:4" x14ac:dyDescent="0.25">
      <c r="A1163" t="s">
        <v>690</v>
      </c>
      <c r="B1163">
        <v>84</v>
      </c>
      <c r="D1163" t="b">
        <v>0</v>
      </c>
    </row>
    <row r="1164" spans="1:4" x14ac:dyDescent="0.25">
      <c r="A1164" t="s">
        <v>676</v>
      </c>
      <c r="B1164">
        <v>85</v>
      </c>
      <c r="D1164">
        <v>87</v>
      </c>
    </row>
    <row r="1165" spans="1:4" x14ac:dyDescent="0.25">
      <c r="A1165" t="s">
        <v>36</v>
      </c>
      <c r="B1165">
        <v>85</v>
      </c>
      <c r="D1165">
        <v>0</v>
      </c>
    </row>
    <row r="1166" spans="1:4" x14ac:dyDescent="0.25">
      <c r="A1166" t="s">
        <v>503</v>
      </c>
      <c r="B1166">
        <v>85</v>
      </c>
      <c r="D1166" t="s">
        <v>781</v>
      </c>
    </row>
    <row r="1167" spans="1:4" x14ac:dyDescent="0.25">
      <c r="A1167" t="s">
        <v>677</v>
      </c>
      <c r="B1167">
        <v>85</v>
      </c>
      <c r="D1167">
        <v>522</v>
      </c>
    </row>
    <row r="1168" spans="1:4" x14ac:dyDescent="0.25">
      <c r="A1168" t="s">
        <v>42</v>
      </c>
      <c r="B1168">
        <v>85</v>
      </c>
      <c r="D1168">
        <v>45</v>
      </c>
    </row>
    <row r="1169" spans="1:4" x14ac:dyDescent="0.25">
      <c r="A1169" t="s">
        <v>678</v>
      </c>
      <c r="B1169">
        <v>85</v>
      </c>
      <c r="D1169">
        <v>7.9</v>
      </c>
    </row>
    <row r="1170" spans="1:4" x14ac:dyDescent="0.25">
      <c r="A1170" t="s">
        <v>41</v>
      </c>
      <c r="B1170">
        <v>85</v>
      </c>
      <c r="D1170">
        <v>0</v>
      </c>
    </row>
    <row r="1171" spans="1:4" x14ac:dyDescent="0.25">
      <c r="A1171" t="s">
        <v>679</v>
      </c>
      <c r="B1171">
        <v>85</v>
      </c>
      <c r="D1171">
        <v>0</v>
      </c>
    </row>
    <row r="1172" spans="1:4" x14ac:dyDescent="0.25">
      <c r="A1172" t="s">
        <v>563</v>
      </c>
      <c r="B1172">
        <v>85</v>
      </c>
      <c r="D1172">
        <v>0</v>
      </c>
    </row>
    <row r="1173" spans="1:4" x14ac:dyDescent="0.25">
      <c r="A1173" t="s">
        <v>680</v>
      </c>
      <c r="B1173">
        <v>85</v>
      </c>
      <c r="D1173">
        <v>0</v>
      </c>
    </row>
    <row r="1174" spans="1:4" x14ac:dyDescent="0.25">
      <c r="A1174" t="s">
        <v>681</v>
      </c>
      <c r="B1174">
        <v>85</v>
      </c>
      <c r="D1174">
        <v>16</v>
      </c>
    </row>
    <row r="1175" spans="1:4" x14ac:dyDescent="0.25">
      <c r="A1175" t="s">
        <v>682</v>
      </c>
      <c r="B1175">
        <v>85</v>
      </c>
      <c r="D1175">
        <v>200</v>
      </c>
    </row>
    <row r="1176" spans="1:4" x14ac:dyDescent="0.25">
      <c r="A1176" t="s">
        <v>683</v>
      </c>
      <c r="B1176">
        <v>85</v>
      </c>
      <c r="D1176">
        <v>1980</v>
      </c>
    </row>
    <row r="1177" spans="1:4" x14ac:dyDescent="0.25">
      <c r="A1177" t="s">
        <v>684</v>
      </c>
      <c r="B1177">
        <v>85</v>
      </c>
      <c r="D1177">
        <v>1320</v>
      </c>
    </row>
    <row r="1178" spans="1:4" x14ac:dyDescent="0.25">
      <c r="A1178" t="s">
        <v>685</v>
      </c>
      <c r="B1178">
        <v>85</v>
      </c>
      <c r="D1178">
        <v>2640</v>
      </c>
    </row>
    <row r="1179" spans="1:4" x14ac:dyDescent="0.25">
      <c r="A1179" t="s">
        <v>686</v>
      </c>
      <c r="B1179">
        <v>85</v>
      </c>
    </row>
    <row r="1180" spans="1:4" x14ac:dyDescent="0.25">
      <c r="A1180" t="s">
        <v>687</v>
      </c>
      <c r="B1180">
        <v>85</v>
      </c>
    </row>
    <row r="1181" spans="1:4" x14ac:dyDescent="0.25">
      <c r="A1181" t="s">
        <v>688</v>
      </c>
      <c r="B1181">
        <v>85</v>
      </c>
    </row>
    <row r="1182" spans="1:4" x14ac:dyDescent="0.25">
      <c r="A1182" t="s">
        <v>689</v>
      </c>
      <c r="B1182">
        <v>85</v>
      </c>
      <c r="D1182" t="b">
        <v>0</v>
      </c>
    </row>
    <row r="1183" spans="1:4" x14ac:dyDescent="0.25">
      <c r="A1183" t="s">
        <v>690</v>
      </c>
      <c r="B1183">
        <v>85</v>
      </c>
      <c r="D1183" t="b">
        <v>0</v>
      </c>
    </row>
    <row r="1184" spans="1:4" x14ac:dyDescent="0.25">
      <c r="A1184" t="s">
        <v>676</v>
      </c>
      <c r="B1184">
        <v>86</v>
      </c>
      <c r="C1184">
        <v>84</v>
      </c>
      <c r="D1184">
        <v>88</v>
      </c>
    </row>
    <row r="1185" spans="1:4" x14ac:dyDescent="0.25">
      <c r="A1185" t="s">
        <v>36</v>
      </c>
      <c r="B1185">
        <v>86</v>
      </c>
      <c r="C1185">
        <v>0</v>
      </c>
      <c r="D1185">
        <v>2</v>
      </c>
    </row>
    <row r="1186" spans="1:4" x14ac:dyDescent="0.25">
      <c r="A1186" t="s">
        <v>503</v>
      </c>
      <c r="B1186">
        <v>86</v>
      </c>
      <c r="C1186" t="s">
        <v>782</v>
      </c>
    </row>
    <row r="1187" spans="1:4" x14ac:dyDescent="0.25">
      <c r="A1187" t="s">
        <v>677</v>
      </c>
      <c r="B1187">
        <v>86</v>
      </c>
      <c r="C1187">
        <v>511</v>
      </c>
      <c r="D1187">
        <v>247</v>
      </c>
    </row>
    <row r="1188" spans="1:4" x14ac:dyDescent="0.25">
      <c r="A1188" t="s">
        <v>42</v>
      </c>
      <c r="B1188">
        <v>86</v>
      </c>
      <c r="C1188">
        <v>45</v>
      </c>
      <c r="D1188">
        <v>45</v>
      </c>
    </row>
    <row r="1189" spans="1:4" x14ac:dyDescent="0.25">
      <c r="A1189" t="s">
        <v>678</v>
      </c>
      <c r="B1189">
        <v>86</v>
      </c>
      <c r="C1189">
        <v>7.7</v>
      </c>
      <c r="D1189">
        <v>3.7</v>
      </c>
    </row>
    <row r="1190" spans="1:4" x14ac:dyDescent="0.25">
      <c r="A1190" t="s">
        <v>41</v>
      </c>
      <c r="B1190">
        <v>86</v>
      </c>
      <c r="C1190">
        <v>0</v>
      </c>
      <c r="D1190">
        <v>0</v>
      </c>
    </row>
    <row r="1191" spans="1:4" x14ac:dyDescent="0.25">
      <c r="A1191" t="s">
        <v>679</v>
      </c>
      <c r="B1191">
        <v>86</v>
      </c>
      <c r="C1191">
        <v>0</v>
      </c>
      <c r="D1191">
        <v>0</v>
      </c>
    </row>
    <row r="1192" spans="1:4" x14ac:dyDescent="0.25">
      <c r="A1192" t="s">
        <v>563</v>
      </c>
      <c r="B1192">
        <v>86</v>
      </c>
      <c r="C1192">
        <v>0</v>
      </c>
      <c r="D1192">
        <v>0</v>
      </c>
    </row>
    <row r="1193" spans="1:4" x14ac:dyDescent="0.25">
      <c r="A1193" t="s">
        <v>680</v>
      </c>
      <c r="B1193">
        <v>86</v>
      </c>
      <c r="C1193">
        <v>0</v>
      </c>
      <c r="D1193">
        <v>0</v>
      </c>
    </row>
    <row r="1194" spans="1:4" x14ac:dyDescent="0.25">
      <c r="A1194" t="s">
        <v>681</v>
      </c>
      <c r="B1194">
        <v>86</v>
      </c>
      <c r="C1194">
        <v>16</v>
      </c>
      <c r="D1194">
        <v>16</v>
      </c>
    </row>
    <row r="1195" spans="1:4" x14ac:dyDescent="0.25">
      <c r="A1195" t="s">
        <v>682</v>
      </c>
      <c r="B1195">
        <v>86</v>
      </c>
      <c r="C1195">
        <v>100</v>
      </c>
      <c r="D1195">
        <v>100</v>
      </c>
    </row>
    <row r="1196" spans="1:4" x14ac:dyDescent="0.25">
      <c r="A1196" t="s">
        <v>683</v>
      </c>
      <c r="B1196">
        <v>86</v>
      </c>
      <c r="C1196">
        <v>1980</v>
      </c>
      <c r="D1196">
        <v>1980</v>
      </c>
    </row>
    <row r="1197" spans="1:4" x14ac:dyDescent="0.25">
      <c r="A1197" t="s">
        <v>684</v>
      </c>
      <c r="B1197">
        <v>86</v>
      </c>
      <c r="C1197">
        <v>1320</v>
      </c>
      <c r="D1197">
        <v>1320</v>
      </c>
    </row>
    <row r="1198" spans="1:4" x14ac:dyDescent="0.25">
      <c r="A1198" t="s">
        <v>685</v>
      </c>
      <c r="B1198">
        <v>86</v>
      </c>
      <c r="C1198">
        <v>2640</v>
      </c>
      <c r="D1198">
        <v>2640</v>
      </c>
    </row>
    <row r="1199" spans="1:4" x14ac:dyDescent="0.25">
      <c r="A1199" t="s">
        <v>686</v>
      </c>
      <c r="B1199">
        <v>86</v>
      </c>
    </row>
    <row r="1200" spans="1:4" x14ac:dyDescent="0.25">
      <c r="A1200" t="s">
        <v>687</v>
      </c>
      <c r="B1200">
        <v>86</v>
      </c>
    </row>
    <row r="1201" spans="1:4" x14ac:dyDescent="0.25">
      <c r="A1201" t="s">
        <v>688</v>
      </c>
      <c r="B1201">
        <v>86</v>
      </c>
    </row>
    <row r="1202" spans="1:4" x14ac:dyDescent="0.25">
      <c r="A1202" t="s">
        <v>689</v>
      </c>
      <c r="B1202">
        <v>86</v>
      </c>
      <c r="C1202" t="b">
        <v>0</v>
      </c>
      <c r="D1202" t="b">
        <v>0</v>
      </c>
    </row>
    <row r="1203" spans="1:4" x14ac:dyDescent="0.25">
      <c r="A1203" t="s">
        <v>690</v>
      </c>
      <c r="B1203">
        <v>86</v>
      </c>
      <c r="C1203" t="b">
        <v>0</v>
      </c>
      <c r="D1203" t="b">
        <v>0</v>
      </c>
    </row>
    <row r="1204" spans="1:4" x14ac:dyDescent="0.25">
      <c r="A1204" t="s">
        <v>676</v>
      </c>
      <c r="B1204">
        <v>87</v>
      </c>
      <c r="C1204">
        <v>85</v>
      </c>
      <c r="D1204">
        <v>89</v>
      </c>
    </row>
    <row r="1205" spans="1:4" x14ac:dyDescent="0.25">
      <c r="A1205" t="s">
        <v>36</v>
      </c>
      <c r="B1205">
        <v>87</v>
      </c>
      <c r="C1205">
        <v>2</v>
      </c>
      <c r="D1205">
        <v>0</v>
      </c>
    </row>
    <row r="1206" spans="1:4" x14ac:dyDescent="0.25">
      <c r="A1206" t="s">
        <v>503</v>
      </c>
      <c r="B1206">
        <v>87</v>
      </c>
      <c r="C1206" t="s">
        <v>781</v>
      </c>
      <c r="D1206" t="s">
        <v>781</v>
      </c>
    </row>
    <row r="1207" spans="1:4" x14ac:dyDescent="0.25">
      <c r="A1207" t="s">
        <v>677</v>
      </c>
      <c r="B1207">
        <v>87</v>
      </c>
      <c r="C1207">
        <v>522</v>
      </c>
      <c r="D1207">
        <v>280</v>
      </c>
    </row>
    <row r="1208" spans="1:4" x14ac:dyDescent="0.25">
      <c r="A1208" t="s">
        <v>42</v>
      </c>
      <c r="B1208">
        <v>87</v>
      </c>
      <c r="C1208">
        <v>45</v>
      </c>
      <c r="D1208">
        <v>45</v>
      </c>
    </row>
    <row r="1209" spans="1:4" x14ac:dyDescent="0.25">
      <c r="A1209" t="s">
        <v>678</v>
      </c>
      <c r="B1209">
        <v>87</v>
      </c>
      <c r="C1209">
        <v>7.9</v>
      </c>
      <c r="D1209">
        <v>4.2</v>
      </c>
    </row>
    <row r="1210" spans="1:4" x14ac:dyDescent="0.25">
      <c r="A1210" t="s">
        <v>41</v>
      </c>
      <c r="B1210">
        <v>87</v>
      </c>
      <c r="C1210">
        <v>0</v>
      </c>
      <c r="D1210">
        <v>0</v>
      </c>
    </row>
    <row r="1211" spans="1:4" x14ac:dyDescent="0.25">
      <c r="A1211" t="s">
        <v>679</v>
      </c>
      <c r="B1211">
        <v>87</v>
      </c>
      <c r="C1211">
        <v>12</v>
      </c>
      <c r="D1211">
        <v>12</v>
      </c>
    </row>
    <row r="1212" spans="1:4" x14ac:dyDescent="0.25">
      <c r="A1212" t="s">
        <v>563</v>
      </c>
      <c r="B1212">
        <v>87</v>
      </c>
      <c r="C1212">
        <v>0</v>
      </c>
      <c r="D1212">
        <v>0</v>
      </c>
    </row>
    <row r="1213" spans="1:4" x14ac:dyDescent="0.25">
      <c r="A1213" t="s">
        <v>680</v>
      </c>
      <c r="B1213">
        <v>87</v>
      </c>
      <c r="C1213">
        <v>0</v>
      </c>
      <c r="D1213">
        <v>0</v>
      </c>
    </row>
    <row r="1214" spans="1:4" x14ac:dyDescent="0.25">
      <c r="A1214" t="s">
        <v>681</v>
      </c>
      <c r="B1214">
        <v>87</v>
      </c>
      <c r="C1214">
        <v>16</v>
      </c>
      <c r="D1214">
        <v>16</v>
      </c>
    </row>
    <row r="1215" spans="1:4" x14ac:dyDescent="0.25">
      <c r="A1215" t="s">
        <v>682</v>
      </c>
      <c r="B1215">
        <v>87</v>
      </c>
      <c r="C1215">
        <v>100</v>
      </c>
      <c r="D1215">
        <v>100</v>
      </c>
    </row>
    <row r="1216" spans="1:4" x14ac:dyDescent="0.25">
      <c r="A1216" t="s">
        <v>683</v>
      </c>
      <c r="B1216">
        <v>87</v>
      </c>
      <c r="C1216">
        <v>1980</v>
      </c>
      <c r="D1216">
        <v>1980</v>
      </c>
    </row>
    <row r="1217" spans="1:10" x14ac:dyDescent="0.25">
      <c r="A1217" t="s">
        <v>684</v>
      </c>
      <c r="B1217">
        <v>87</v>
      </c>
      <c r="C1217">
        <v>1320</v>
      </c>
      <c r="D1217">
        <v>1320</v>
      </c>
    </row>
    <row r="1218" spans="1:10" x14ac:dyDescent="0.25">
      <c r="A1218" t="s">
        <v>685</v>
      </c>
      <c r="B1218">
        <v>87</v>
      </c>
      <c r="C1218">
        <v>2640</v>
      </c>
      <c r="D1218">
        <v>2640</v>
      </c>
    </row>
    <row r="1219" spans="1:10" x14ac:dyDescent="0.25">
      <c r="A1219" t="s">
        <v>686</v>
      </c>
      <c r="B1219">
        <v>87</v>
      </c>
    </row>
    <row r="1220" spans="1:10" x14ac:dyDescent="0.25">
      <c r="A1220" t="s">
        <v>687</v>
      </c>
      <c r="B1220">
        <v>87</v>
      </c>
    </row>
    <row r="1221" spans="1:10" x14ac:dyDescent="0.25">
      <c r="A1221" t="s">
        <v>688</v>
      </c>
      <c r="B1221">
        <v>87</v>
      </c>
    </row>
    <row r="1222" spans="1:10" x14ac:dyDescent="0.25">
      <c r="A1222" t="s">
        <v>689</v>
      </c>
      <c r="B1222">
        <v>87</v>
      </c>
      <c r="C1222" t="b">
        <v>0</v>
      </c>
      <c r="D1222" t="b">
        <v>0</v>
      </c>
    </row>
    <row r="1223" spans="1:10" x14ac:dyDescent="0.25">
      <c r="A1223" t="s">
        <v>690</v>
      </c>
      <c r="B1223">
        <v>87</v>
      </c>
      <c r="C1223" t="b">
        <v>0</v>
      </c>
      <c r="D1223" t="b">
        <v>0</v>
      </c>
    </row>
    <row r="1224" spans="1:10" x14ac:dyDescent="0.25">
      <c r="A1224" t="s">
        <v>676</v>
      </c>
      <c r="B1224">
        <v>88</v>
      </c>
      <c r="C1224">
        <v>86</v>
      </c>
      <c r="D1224">
        <v>90</v>
      </c>
      <c r="J1224">
        <v>91</v>
      </c>
    </row>
    <row r="1225" spans="1:10" x14ac:dyDescent="0.25">
      <c r="A1225" t="s">
        <v>36</v>
      </c>
      <c r="B1225">
        <v>88</v>
      </c>
      <c r="C1225">
        <v>0</v>
      </c>
      <c r="D1225">
        <v>2</v>
      </c>
      <c r="J1225">
        <v>2</v>
      </c>
    </row>
    <row r="1226" spans="1:10" x14ac:dyDescent="0.25">
      <c r="A1226" t="s">
        <v>503</v>
      </c>
      <c r="B1226">
        <v>88</v>
      </c>
    </row>
    <row r="1227" spans="1:10" x14ac:dyDescent="0.25">
      <c r="A1227" t="s">
        <v>677</v>
      </c>
      <c r="B1227">
        <v>88</v>
      </c>
      <c r="C1227">
        <v>247</v>
      </c>
      <c r="D1227">
        <v>176</v>
      </c>
      <c r="J1227">
        <v>236</v>
      </c>
    </row>
    <row r="1228" spans="1:10" x14ac:dyDescent="0.25">
      <c r="A1228" t="s">
        <v>42</v>
      </c>
      <c r="B1228">
        <v>88</v>
      </c>
      <c r="C1228">
        <v>45</v>
      </c>
      <c r="D1228">
        <v>45</v>
      </c>
      <c r="J1228">
        <v>40</v>
      </c>
    </row>
    <row r="1229" spans="1:10" x14ac:dyDescent="0.25">
      <c r="A1229" t="s">
        <v>678</v>
      </c>
      <c r="B1229">
        <v>88</v>
      </c>
      <c r="C1229">
        <v>3.7</v>
      </c>
      <c r="D1229">
        <v>2.7</v>
      </c>
      <c r="J1229">
        <v>4</v>
      </c>
    </row>
    <row r="1230" spans="1:10" x14ac:dyDescent="0.25">
      <c r="A1230" t="s">
        <v>41</v>
      </c>
      <c r="B1230">
        <v>88</v>
      </c>
      <c r="C1230">
        <v>0</v>
      </c>
      <c r="D1230">
        <v>0</v>
      </c>
      <c r="J1230">
        <v>0</v>
      </c>
    </row>
    <row r="1231" spans="1:10" x14ac:dyDescent="0.25">
      <c r="A1231" t="s">
        <v>679</v>
      </c>
      <c r="B1231">
        <v>88</v>
      </c>
      <c r="C1231">
        <v>0</v>
      </c>
      <c r="D1231">
        <v>0</v>
      </c>
      <c r="J1231">
        <v>24</v>
      </c>
    </row>
    <row r="1232" spans="1:10" x14ac:dyDescent="0.25">
      <c r="A1232" t="s">
        <v>563</v>
      </c>
      <c r="B1232">
        <v>88</v>
      </c>
      <c r="C1232">
        <v>0</v>
      </c>
      <c r="D1232">
        <v>0</v>
      </c>
      <c r="J1232">
        <v>0</v>
      </c>
    </row>
    <row r="1233" spans="1:10" x14ac:dyDescent="0.25">
      <c r="A1233" t="s">
        <v>680</v>
      </c>
      <c r="B1233">
        <v>88</v>
      </c>
      <c r="C1233">
        <v>0</v>
      </c>
      <c r="D1233">
        <v>0</v>
      </c>
      <c r="J1233">
        <v>0</v>
      </c>
    </row>
    <row r="1234" spans="1:10" x14ac:dyDescent="0.25">
      <c r="A1234" t="s">
        <v>681</v>
      </c>
      <c r="B1234">
        <v>88</v>
      </c>
      <c r="C1234">
        <v>16</v>
      </c>
      <c r="D1234">
        <v>16</v>
      </c>
      <c r="J1234">
        <v>16</v>
      </c>
    </row>
    <row r="1235" spans="1:10" x14ac:dyDescent="0.25">
      <c r="A1235" t="s">
        <v>682</v>
      </c>
      <c r="B1235">
        <v>88</v>
      </c>
      <c r="C1235">
        <v>200</v>
      </c>
      <c r="D1235">
        <v>200</v>
      </c>
      <c r="J1235">
        <v>200</v>
      </c>
    </row>
    <row r="1236" spans="1:10" x14ac:dyDescent="0.25">
      <c r="A1236" t="s">
        <v>683</v>
      </c>
      <c r="B1236">
        <v>88</v>
      </c>
      <c r="C1236">
        <v>1980</v>
      </c>
      <c r="D1236">
        <v>1980</v>
      </c>
      <c r="J1236">
        <v>1761</v>
      </c>
    </row>
    <row r="1237" spans="1:10" x14ac:dyDescent="0.25">
      <c r="A1237" t="s">
        <v>684</v>
      </c>
      <c r="B1237">
        <v>88</v>
      </c>
      <c r="C1237">
        <v>1320</v>
      </c>
      <c r="D1237">
        <v>1320</v>
      </c>
      <c r="J1237">
        <v>1174</v>
      </c>
    </row>
    <row r="1238" spans="1:10" x14ac:dyDescent="0.25">
      <c r="A1238" t="s">
        <v>685</v>
      </c>
      <c r="B1238">
        <v>88</v>
      </c>
      <c r="C1238">
        <v>2640</v>
      </c>
      <c r="D1238">
        <v>2640</v>
      </c>
      <c r="J1238">
        <v>2348</v>
      </c>
    </row>
    <row r="1239" spans="1:10" x14ac:dyDescent="0.25">
      <c r="A1239" t="s">
        <v>686</v>
      </c>
      <c r="B1239">
        <v>88</v>
      </c>
    </row>
    <row r="1240" spans="1:10" x14ac:dyDescent="0.25">
      <c r="A1240" t="s">
        <v>687</v>
      </c>
      <c r="B1240">
        <v>88</v>
      </c>
    </row>
    <row r="1241" spans="1:10" x14ac:dyDescent="0.25">
      <c r="A1241" t="s">
        <v>688</v>
      </c>
      <c r="B1241">
        <v>88</v>
      </c>
    </row>
    <row r="1242" spans="1:10" x14ac:dyDescent="0.25">
      <c r="A1242" t="s">
        <v>689</v>
      </c>
      <c r="B1242">
        <v>88</v>
      </c>
      <c r="C1242" t="b">
        <v>0</v>
      </c>
      <c r="D1242" t="b">
        <v>0</v>
      </c>
      <c r="J1242" t="b">
        <v>0</v>
      </c>
    </row>
    <row r="1243" spans="1:10" x14ac:dyDescent="0.25">
      <c r="A1243" t="s">
        <v>690</v>
      </c>
      <c r="B1243">
        <v>88</v>
      </c>
      <c r="C1243" t="b">
        <v>0</v>
      </c>
      <c r="D1243" t="b">
        <v>0</v>
      </c>
      <c r="J1243" t="b">
        <v>0</v>
      </c>
    </row>
    <row r="1244" spans="1:10" x14ac:dyDescent="0.25">
      <c r="A1244" t="s">
        <v>676</v>
      </c>
      <c r="B1244">
        <v>89</v>
      </c>
      <c r="C1244">
        <v>87</v>
      </c>
      <c r="D1244">
        <v>92</v>
      </c>
      <c r="I1244">
        <v>91</v>
      </c>
    </row>
    <row r="1245" spans="1:10" x14ac:dyDescent="0.25">
      <c r="A1245" t="s">
        <v>36</v>
      </c>
      <c r="B1245">
        <v>89</v>
      </c>
      <c r="C1245">
        <v>3</v>
      </c>
      <c r="D1245">
        <v>0</v>
      </c>
      <c r="I1245">
        <v>0</v>
      </c>
    </row>
    <row r="1246" spans="1:10" x14ac:dyDescent="0.25">
      <c r="A1246" t="s">
        <v>503</v>
      </c>
      <c r="B1246">
        <v>89</v>
      </c>
      <c r="C1246" t="s">
        <v>781</v>
      </c>
      <c r="D1246" t="s">
        <v>783</v>
      </c>
      <c r="I1246" t="s">
        <v>784</v>
      </c>
    </row>
    <row r="1247" spans="1:10" x14ac:dyDescent="0.25">
      <c r="A1247" t="s">
        <v>677</v>
      </c>
      <c r="B1247">
        <v>89</v>
      </c>
      <c r="C1247">
        <v>280</v>
      </c>
      <c r="D1247">
        <v>177</v>
      </c>
      <c r="I1247">
        <v>225</v>
      </c>
    </row>
    <row r="1248" spans="1:10" x14ac:dyDescent="0.25">
      <c r="A1248" t="s">
        <v>42</v>
      </c>
      <c r="B1248">
        <v>89</v>
      </c>
      <c r="C1248">
        <v>45</v>
      </c>
      <c r="D1248">
        <v>45</v>
      </c>
      <c r="I1248">
        <v>30</v>
      </c>
    </row>
    <row r="1249" spans="1:9" x14ac:dyDescent="0.25">
      <c r="A1249" t="s">
        <v>678</v>
      </c>
      <c r="B1249">
        <v>89</v>
      </c>
      <c r="C1249">
        <v>4.2</v>
      </c>
      <c r="D1249">
        <v>2.7</v>
      </c>
      <c r="I1249">
        <v>5.0999999999999996</v>
      </c>
    </row>
    <row r="1250" spans="1:9" x14ac:dyDescent="0.25">
      <c r="A1250" t="s">
        <v>41</v>
      </c>
      <c r="B1250">
        <v>89</v>
      </c>
      <c r="C1250">
        <v>0</v>
      </c>
      <c r="D1250">
        <v>0</v>
      </c>
      <c r="I1250">
        <v>0</v>
      </c>
    </row>
    <row r="1251" spans="1:9" x14ac:dyDescent="0.25">
      <c r="A1251" t="s">
        <v>679</v>
      </c>
      <c r="B1251">
        <v>89</v>
      </c>
      <c r="C1251">
        <v>12</v>
      </c>
      <c r="D1251">
        <v>12</v>
      </c>
      <c r="I1251">
        <v>0</v>
      </c>
    </row>
    <row r="1252" spans="1:9" x14ac:dyDescent="0.25">
      <c r="A1252" t="s">
        <v>563</v>
      </c>
      <c r="B1252">
        <v>89</v>
      </c>
      <c r="C1252">
        <v>0</v>
      </c>
      <c r="D1252">
        <v>0</v>
      </c>
      <c r="I1252">
        <v>0</v>
      </c>
    </row>
    <row r="1253" spans="1:9" x14ac:dyDescent="0.25">
      <c r="A1253" t="s">
        <v>680</v>
      </c>
      <c r="B1253">
        <v>89</v>
      </c>
      <c r="C1253">
        <v>0</v>
      </c>
      <c r="D1253">
        <v>0</v>
      </c>
      <c r="I1253">
        <v>0</v>
      </c>
    </row>
    <row r="1254" spans="1:9" x14ac:dyDescent="0.25">
      <c r="A1254" t="s">
        <v>681</v>
      </c>
      <c r="B1254">
        <v>89</v>
      </c>
      <c r="C1254">
        <v>16</v>
      </c>
      <c r="D1254">
        <v>16</v>
      </c>
      <c r="I1254">
        <v>16</v>
      </c>
    </row>
    <row r="1255" spans="1:9" x14ac:dyDescent="0.25">
      <c r="A1255" t="s">
        <v>682</v>
      </c>
      <c r="B1255">
        <v>89</v>
      </c>
      <c r="C1255">
        <v>200</v>
      </c>
      <c r="D1255">
        <v>200</v>
      </c>
      <c r="I1255">
        <v>200</v>
      </c>
    </row>
    <row r="1256" spans="1:9" x14ac:dyDescent="0.25">
      <c r="A1256" t="s">
        <v>683</v>
      </c>
      <c r="B1256">
        <v>89</v>
      </c>
      <c r="C1256">
        <v>1980</v>
      </c>
      <c r="D1256">
        <v>1980</v>
      </c>
      <c r="I1256">
        <v>1320</v>
      </c>
    </row>
    <row r="1257" spans="1:9" x14ac:dyDescent="0.25">
      <c r="A1257" t="s">
        <v>684</v>
      </c>
      <c r="B1257">
        <v>89</v>
      </c>
      <c r="C1257">
        <v>1320</v>
      </c>
      <c r="D1257">
        <v>1320</v>
      </c>
      <c r="I1257">
        <v>880</v>
      </c>
    </row>
    <row r="1258" spans="1:9" x14ac:dyDescent="0.25">
      <c r="A1258" t="s">
        <v>685</v>
      </c>
      <c r="B1258">
        <v>89</v>
      </c>
      <c r="C1258">
        <v>2640</v>
      </c>
      <c r="D1258">
        <v>2640</v>
      </c>
      <c r="I1258">
        <v>1760</v>
      </c>
    </row>
    <row r="1259" spans="1:9" x14ac:dyDescent="0.25">
      <c r="A1259" t="s">
        <v>686</v>
      </c>
      <c r="B1259">
        <v>89</v>
      </c>
    </row>
    <row r="1260" spans="1:9" x14ac:dyDescent="0.25">
      <c r="A1260" t="s">
        <v>687</v>
      </c>
      <c r="B1260">
        <v>89</v>
      </c>
    </row>
    <row r="1261" spans="1:9" x14ac:dyDescent="0.25">
      <c r="A1261" t="s">
        <v>688</v>
      </c>
      <c r="B1261">
        <v>89</v>
      </c>
    </row>
    <row r="1262" spans="1:9" x14ac:dyDescent="0.25">
      <c r="A1262" t="s">
        <v>689</v>
      </c>
      <c r="B1262">
        <v>89</v>
      </c>
      <c r="C1262" t="b">
        <v>0</v>
      </c>
      <c r="D1262" t="b">
        <v>0</v>
      </c>
      <c r="I1262" t="b">
        <v>0</v>
      </c>
    </row>
    <row r="1263" spans="1:9" x14ac:dyDescent="0.25">
      <c r="A1263" t="s">
        <v>690</v>
      </c>
      <c r="B1263">
        <v>89</v>
      </c>
      <c r="C1263" t="b">
        <v>0</v>
      </c>
      <c r="D1263" t="b">
        <v>0</v>
      </c>
      <c r="I1263" t="b">
        <v>0</v>
      </c>
    </row>
    <row r="1264" spans="1:9" x14ac:dyDescent="0.25">
      <c r="A1264" t="s">
        <v>676</v>
      </c>
      <c r="B1264">
        <v>90</v>
      </c>
      <c r="C1264">
        <v>88</v>
      </c>
      <c r="D1264">
        <v>93</v>
      </c>
      <c r="E1264">
        <v>308</v>
      </c>
      <c r="F1264">
        <v>91</v>
      </c>
    </row>
    <row r="1265" spans="1:6" x14ac:dyDescent="0.25">
      <c r="A1265" t="s">
        <v>36</v>
      </c>
      <c r="B1265">
        <v>90</v>
      </c>
      <c r="C1265">
        <v>0</v>
      </c>
      <c r="D1265">
        <v>2</v>
      </c>
      <c r="E1265">
        <v>6</v>
      </c>
      <c r="F1265">
        <v>3</v>
      </c>
    </row>
    <row r="1266" spans="1:6" x14ac:dyDescent="0.25">
      <c r="A1266" t="s">
        <v>503</v>
      </c>
      <c r="B1266">
        <v>90</v>
      </c>
      <c r="D1266" t="s">
        <v>786</v>
      </c>
      <c r="E1266" t="s">
        <v>791</v>
      </c>
      <c r="F1266" t="s">
        <v>791</v>
      </c>
    </row>
    <row r="1267" spans="1:6" x14ac:dyDescent="0.25">
      <c r="A1267" t="s">
        <v>677</v>
      </c>
      <c r="B1267">
        <v>90</v>
      </c>
      <c r="C1267">
        <v>176</v>
      </c>
      <c r="D1267">
        <v>176</v>
      </c>
      <c r="E1267">
        <v>881</v>
      </c>
      <c r="F1267">
        <v>175</v>
      </c>
    </row>
    <row r="1268" spans="1:6" x14ac:dyDescent="0.25">
      <c r="A1268" t="s">
        <v>42</v>
      </c>
      <c r="B1268">
        <v>90</v>
      </c>
      <c r="C1268">
        <v>45</v>
      </c>
      <c r="D1268">
        <v>45</v>
      </c>
      <c r="E1268">
        <v>40</v>
      </c>
      <c r="F1268">
        <v>40</v>
      </c>
    </row>
    <row r="1269" spans="1:6" x14ac:dyDescent="0.25">
      <c r="A1269" t="s">
        <v>678</v>
      </c>
      <c r="B1269">
        <v>90</v>
      </c>
      <c r="C1269">
        <v>2.7</v>
      </c>
      <c r="D1269">
        <v>2.7</v>
      </c>
      <c r="E1269">
        <v>15</v>
      </c>
      <c r="F1269">
        <v>3</v>
      </c>
    </row>
    <row r="1270" spans="1:6" x14ac:dyDescent="0.25">
      <c r="A1270" t="s">
        <v>41</v>
      </c>
      <c r="B1270">
        <v>90</v>
      </c>
      <c r="C1270">
        <v>0</v>
      </c>
      <c r="D1270">
        <v>0</v>
      </c>
      <c r="E1270">
        <v>0</v>
      </c>
      <c r="F1270">
        <v>0</v>
      </c>
    </row>
    <row r="1271" spans="1:6" x14ac:dyDescent="0.25">
      <c r="A1271" t="s">
        <v>679</v>
      </c>
      <c r="B1271">
        <v>90</v>
      </c>
      <c r="C1271">
        <v>0</v>
      </c>
      <c r="D1271">
        <v>0</v>
      </c>
      <c r="E1271">
        <v>0</v>
      </c>
      <c r="F1271">
        <v>0</v>
      </c>
    </row>
    <row r="1272" spans="1:6" x14ac:dyDescent="0.25">
      <c r="A1272" t="s">
        <v>563</v>
      </c>
      <c r="B1272">
        <v>90</v>
      </c>
      <c r="C1272">
        <v>0</v>
      </c>
      <c r="D1272">
        <v>0</v>
      </c>
      <c r="E1272">
        <v>0</v>
      </c>
      <c r="F1272">
        <v>0</v>
      </c>
    </row>
    <row r="1273" spans="1:6" x14ac:dyDescent="0.25">
      <c r="A1273" t="s">
        <v>680</v>
      </c>
      <c r="B1273">
        <v>90</v>
      </c>
      <c r="C1273">
        <v>0</v>
      </c>
      <c r="D1273">
        <v>0</v>
      </c>
      <c r="E1273">
        <v>0</v>
      </c>
      <c r="F1273">
        <v>0</v>
      </c>
    </row>
    <row r="1274" spans="1:6" x14ac:dyDescent="0.25">
      <c r="A1274" t="s">
        <v>681</v>
      </c>
      <c r="B1274">
        <v>90</v>
      </c>
      <c r="C1274">
        <v>16</v>
      </c>
      <c r="D1274">
        <v>16</v>
      </c>
      <c r="E1274">
        <v>16</v>
      </c>
      <c r="F1274">
        <v>16</v>
      </c>
    </row>
    <row r="1275" spans="1:6" x14ac:dyDescent="0.25">
      <c r="A1275" t="s">
        <v>682</v>
      </c>
      <c r="B1275">
        <v>90</v>
      </c>
      <c r="C1275">
        <v>200</v>
      </c>
      <c r="D1275">
        <v>200</v>
      </c>
      <c r="E1275">
        <v>200</v>
      </c>
      <c r="F1275">
        <v>200</v>
      </c>
    </row>
    <row r="1276" spans="1:6" x14ac:dyDescent="0.25">
      <c r="A1276" t="s">
        <v>683</v>
      </c>
      <c r="B1276">
        <v>90</v>
      </c>
      <c r="C1276">
        <v>1980</v>
      </c>
      <c r="D1276">
        <v>1980</v>
      </c>
      <c r="E1276">
        <v>1761</v>
      </c>
      <c r="F1276">
        <v>1761</v>
      </c>
    </row>
    <row r="1277" spans="1:6" x14ac:dyDescent="0.25">
      <c r="A1277" t="s">
        <v>684</v>
      </c>
      <c r="B1277">
        <v>90</v>
      </c>
      <c r="C1277">
        <v>1320</v>
      </c>
      <c r="D1277">
        <v>1320</v>
      </c>
      <c r="E1277">
        <v>1174</v>
      </c>
      <c r="F1277">
        <v>1174</v>
      </c>
    </row>
    <row r="1278" spans="1:6" x14ac:dyDescent="0.25">
      <c r="A1278" t="s">
        <v>685</v>
      </c>
      <c r="B1278">
        <v>90</v>
      </c>
      <c r="C1278">
        <v>2640</v>
      </c>
      <c r="D1278">
        <v>2640</v>
      </c>
      <c r="E1278">
        <v>2348</v>
      </c>
      <c r="F1278">
        <v>2348</v>
      </c>
    </row>
    <row r="1279" spans="1:6" x14ac:dyDescent="0.25">
      <c r="A1279" t="s">
        <v>686</v>
      </c>
      <c r="B1279">
        <v>90</v>
      </c>
    </row>
    <row r="1280" spans="1:6" x14ac:dyDescent="0.25">
      <c r="A1280" t="s">
        <v>687</v>
      </c>
      <c r="B1280">
        <v>90</v>
      </c>
    </row>
    <row r="1281" spans="1:10" x14ac:dyDescent="0.25">
      <c r="A1281" t="s">
        <v>688</v>
      </c>
      <c r="B1281">
        <v>90</v>
      </c>
    </row>
    <row r="1282" spans="1:10" x14ac:dyDescent="0.25">
      <c r="A1282" t="s">
        <v>689</v>
      </c>
      <c r="B1282">
        <v>90</v>
      </c>
      <c r="C1282" t="b">
        <v>0</v>
      </c>
      <c r="D1282" t="b">
        <v>0</v>
      </c>
      <c r="E1282" t="b">
        <v>0</v>
      </c>
      <c r="F1282" t="b">
        <v>0</v>
      </c>
    </row>
    <row r="1283" spans="1:10" x14ac:dyDescent="0.25">
      <c r="A1283" t="s">
        <v>690</v>
      </c>
      <c r="B1283">
        <v>90</v>
      </c>
      <c r="C1283" t="b">
        <v>0</v>
      </c>
      <c r="D1283" t="b">
        <v>0</v>
      </c>
      <c r="E1283" t="b">
        <v>0</v>
      </c>
      <c r="F1283" t="b">
        <v>0</v>
      </c>
    </row>
    <row r="1284" spans="1:10" x14ac:dyDescent="0.25">
      <c r="A1284" t="s">
        <v>676</v>
      </c>
      <c r="B1284">
        <v>91</v>
      </c>
      <c r="E1284">
        <v>90</v>
      </c>
      <c r="F1284">
        <v>92</v>
      </c>
      <c r="G1284">
        <v>88</v>
      </c>
      <c r="H1284">
        <v>89</v>
      </c>
      <c r="I1284">
        <v>93</v>
      </c>
      <c r="J1284">
        <v>42</v>
      </c>
    </row>
    <row r="1285" spans="1:10" x14ac:dyDescent="0.25">
      <c r="A1285" t="s">
        <v>36</v>
      </c>
      <c r="B1285">
        <v>91</v>
      </c>
      <c r="E1285">
        <v>5</v>
      </c>
      <c r="F1285">
        <v>5</v>
      </c>
      <c r="G1285">
        <v>0</v>
      </c>
      <c r="H1285">
        <v>2</v>
      </c>
      <c r="I1285">
        <v>2</v>
      </c>
      <c r="J1285">
        <v>0</v>
      </c>
    </row>
    <row r="1286" spans="1:10" x14ac:dyDescent="0.25">
      <c r="A1286" t="s">
        <v>503</v>
      </c>
      <c r="B1286">
        <v>91</v>
      </c>
      <c r="E1286" t="s">
        <v>791</v>
      </c>
      <c r="F1286" t="s">
        <v>791</v>
      </c>
      <c r="H1286" t="s">
        <v>784</v>
      </c>
      <c r="I1286" t="s">
        <v>784</v>
      </c>
      <c r="J1286" t="s">
        <v>777</v>
      </c>
    </row>
    <row r="1287" spans="1:10" x14ac:dyDescent="0.25">
      <c r="A1287" t="s">
        <v>677</v>
      </c>
      <c r="B1287">
        <v>91</v>
      </c>
      <c r="E1287">
        <v>175</v>
      </c>
      <c r="F1287">
        <v>167</v>
      </c>
      <c r="G1287">
        <v>236</v>
      </c>
      <c r="H1287">
        <v>225</v>
      </c>
      <c r="I1287">
        <v>236</v>
      </c>
      <c r="J1287">
        <v>225</v>
      </c>
    </row>
    <row r="1288" spans="1:10" x14ac:dyDescent="0.25">
      <c r="A1288" t="s">
        <v>42</v>
      </c>
      <c r="B1288">
        <v>91</v>
      </c>
      <c r="E1288">
        <v>40</v>
      </c>
      <c r="F1288">
        <v>40</v>
      </c>
      <c r="G1288">
        <v>40</v>
      </c>
      <c r="H1288">
        <v>30</v>
      </c>
      <c r="I1288">
        <v>30</v>
      </c>
      <c r="J1288">
        <v>50</v>
      </c>
    </row>
    <row r="1289" spans="1:10" x14ac:dyDescent="0.25">
      <c r="A1289" t="s">
        <v>678</v>
      </c>
      <c r="B1289">
        <v>91</v>
      </c>
      <c r="E1289">
        <v>3</v>
      </c>
      <c r="F1289">
        <v>2.8</v>
      </c>
      <c r="G1289">
        <v>4</v>
      </c>
      <c r="H1289">
        <v>5.0999999999999996</v>
      </c>
      <c r="I1289">
        <v>5.4</v>
      </c>
      <c r="J1289">
        <v>3.1</v>
      </c>
    </row>
    <row r="1290" spans="1:10" x14ac:dyDescent="0.25">
      <c r="A1290" t="s">
        <v>41</v>
      </c>
      <c r="B1290">
        <v>91</v>
      </c>
      <c r="E1290">
        <v>0</v>
      </c>
      <c r="F1290">
        <v>0</v>
      </c>
      <c r="G1290">
        <v>0</v>
      </c>
      <c r="H1290">
        <v>0</v>
      </c>
      <c r="I1290">
        <v>0</v>
      </c>
      <c r="J1290">
        <v>0</v>
      </c>
    </row>
    <row r="1291" spans="1:10" x14ac:dyDescent="0.25">
      <c r="A1291" t="s">
        <v>679</v>
      </c>
      <c r="B1291">
        <v>91</v>
      </c>
      <c r="E1291">
        <v>24</v>
      </c>
      <c r="F1291">
        <v>24</v>
      </c>
      <c r="G1291">
        <v>0</v>
      </c>
      <c r="H1291">
        <v>24</v>
      </c>
      <c r="I1291">
        <v>24</v>
      </c>
      <c r="J1291">
        <v>0</v>
      </c>
    </row>
    <row r="1292" spans="1:10" x14ac:dyDescent="0.25">
      <c r="A1292" t="s">
        <v>563</v>
      </c>
      <c r="B1292">
        <v>91</v>
      </c>
      <c r="E1292">
        <v>0</v>
      </c>
      <c r="F1292">
        <v>0</v>
      </c>
      <c r="G1292">
        <v>0</v>
      </c>
      <c r="H1292">
        <v>0</v>
      </c>
      <c r="I1292">
        <v>0</v>
      </c>
      <c r="J1292">
        <v>0</v>
      </c>
    </row>
    <row r="1293" spans="1:10" x14ac:dyDescent="0.25">
      <c r="A1293" t="s">
        <v>680</v>
      </c>
      <c r="B1293">
        <v>91</v>
      </c>
      <c r="E1293">
        <v>0</v>
      </c>
      <c r="F1293">
        <v>0</v>
      </c>
      <c r="G1293">
        <v>0</v>
      </c>
      <c r="H1293">
        <v>0</v>
      </c>
      <c r="I1293">
        <v>0</v>
      </c>
      <c r="J1293">
        <v>0</v>
      </c>
    </row>
    <row r="1294" spans="1:10" x14ac:dyDescent="0.25">
      <c r="A1294" t="s">
        <v>681</v>
      </c>
      <c r="B1294">
        <v>91</v>
      </c>
      <c r="E1294">
        <v>16</v>
      </c>
      <c r="F1294">
        <v>16</v>
      </c>
      <c r="G1294">
        <v>16</v>
      </c>
      <c r="H1294">
        <v>16</v>
      </c>
      <c r="I1294">
        <v>16</v>
      </c>
      <c r="J1294">
        <v>16</v>
      </c>
    </row>
    <row r="1295" spans="1:10" x14ac:dyDescent="0.25">
      <c r="A1295" t="s">
        <v>682</v>
      </c>
      <c r="B1295">
        <v>91</v>
      </c>
      <c r="E1295">
        <v>500</v>
      </c>
      <c r="F1295">
        <v>500</v>
      </c>
      <c r="G1295">
        <v>500</v>
      </c>
      <c r="H1295">
        <v>500</v>
      </c>
      <c r="I1295">
        <v>500</v>
      </c>
      <c r="J1295">
        <v>500</v>
      </c>
    </row>
    <row r="1296" spans="1:10" x14ac:dyDescent="0.25">
      <c r="A1296" t="s">
        <v>683</v>
      </c>
      <c r="B1296">
        <v>91</v>
      </c>
      <c r="E1296">
        <v>1761</v>
      </c>
      <c r="F1296">
        <v>1761</v>
      </c>
      <c r="G1296">
        <v>1761</v>
      </c>
      <c r="H1296">
        <v>1320</v>
      </c>
      <c r="I1296">
        <v>1320</v>
      </c>
      <c r="J1296">
        <v>2199</v>
      </c>
    </row>
    <row r="1297" spans="1:10" x14ac:dyDescent="0.25">
      <c r="A1297" t="s">
        <v>684</v>
      </c>
      <c r="B1297">
        <v>91</v>
      </c>
      <c r="E1297">
        <v>1174</v>
      </c>
      <c r="F1297">
        <v>1174</v>
      </c>
      <c r="G1297">
        <v>1174</v>
      </c>
      <c r="H1297">
        <v>880</v>
      </c>
      <c r="I1297">
        <v>880</v>
      </c>
      <c r="J1297">
        <v>1466</v>
      </c>
    </row>
    <row r="1298" spans="1:10" x14ac:dyDescent="0.25">
      <c r="A1298" t="s">
        <v>685</v>
      </c>
      <c r="B1298">
        <v>91</v>
      </c>
      <c r="E1298">
        <v>2348</v>
      </c>
      <c r="F1298">
        <v>2348</v>
      </c>
      <c r="G1298">
        <v>2348</v>
      </c>
      <c r="H1298">
        <v>1760</v>
      </c>
      <c r="I1298">
        <v>1760</v>
      </c>
      <c r="J1298">
        <v>2932</v>
      </c>
    </row>
    <row r="1299" spans="1:10" x14ac:dyDescent="0.25">
      <c r="A1299" t="s">
        <v>686</v>
      </c>
      <c r="B1299">
        <v>91</v>
      </c>
    </row>
    <row r="1300" spans="1:10" x14ac:dyDescent="0.25">
      <c r="A1300" t="s">
        <v>687</v>
      </c>
      <c r="B1300">
        <v>91</v>
      </c>
    </row>
    <row r="1301" spans="1:10" x14ac:dyDescent="0.25">
      <c r="A1301" t="s">
        <v>688</v>
      </c>
      <c r="B1301">
        <v>91</v>
      </c>
    </row>
    <row r="1302" spans="1:10" x14ac:dyDescent="0.25">
      <c r="A1302" t="s">
        <v>689</v>
      </c>
      <c r="B1302">
        <v>91</v>
      </c>
      <c r="E1302" t="b">
        <v>0</v>
      </c>
      <c r="F1302" t="b">
        <v>0</v>
      </c>
      <c r="G1302" t="b">
        <v>0</v>
      </c>
      <c r="H1302" t="b">
        <v>0</v>
      </c>
      <c r="I1302" t="b">
        <v>0</v>
      </c>
      <c r="J1302" t="b">
        <v>0</v>
      </c>
    </row>
    <row r="1303" spans="1:10" x14ac:dyDescent="0.25">
      <c r="A1303" t="s">
        <v>690</v>
      </c>
      <c r="B1303">
        <v>91</v>
      </c>
      <c r="E1303" t="b">
        <v>0</v>
      </c>
      <c r="F1303" t="b">
        <v>0</v>
      </c>
      <c r="G1303" t="b">
        <v>0</v>
      </c>
      <c r="H1303" t="b">
        <v>0</v>
      </c>
      <c r="I1303" t="b">
        <v>0</v>
      </c>
      <c r="J1303" t="b">
        <v>0</v>
      </c>
    </row>
    <row r="1304" spans="1:10" x14ac:dyDescent="0.25">
      <c r="A1304" t="s">
        <v>676</v>
      </c>
      <c r="B1304">
        <v>92</v>
      </c>
      <c r="C1304">
        <v>89</v>
      </c>
      <c r="D1304">
        <v>42</v>
      </c>
      <c r="E1304">
        <v>91</v>
      </c>
      <c r="F1304">
        <v>4324</v>
      </c>
    </row>
    <row r="1305" spans="1:10" x14ac:dyDescent="0.25">
      <c r="A1305" t="s">
        <v>36</v>
      </c>
      <c r="B1305">
        <v>92</v>
      </c>
      <c r="C1305">
        <v>2</v>
      </c>
      <c r="D1305">
        <v>0</v>
      </c>
      <c r="E1305">
        <v>3</v>
      </c>
      <c r="F1305">
        <v>6</v>
      </c>
    </row>
    <row r="1306" spans="1:10" x14ac:dyDescent="0.25">
      <c r="A1306" t="s">
        <v>503</v>
      </c>
      <c r="B1306">
        <v>92</v>
      </c>
      <c r="C1306" t="s">
        <v>783</v>
      </c>
      <c r="D1306" t="s">
        <v>776</v>
      </c>
      <c r="E1306" t="s">
        <v>791</v>
      </c>
      <c r="F1306" t="s">
        <v>791</v>
      </c>
    </row>
    <row r="1307" spans="1:10" x14ac:dyDescent="0.25">
      <c r="A1307" t="s">
        <v>677</v>
      </c>
      <c r="B1307">
        <v>92</v>
      </c>
      <c r="C1307">
        <v>177</v>
      </c>
      <c r="D1307">
        <v>177</v>
      </c>
      <c r="E1307">
        <v>167</v>
      </c>
      <c r="F1307">
        <v>1088</v>
      </c>
    </row>
    <row r="1308" spans="1:10" x14ac:dyDescent="0.25">
      <c r="A1308" t="s">
        <v>42</v>
      </c>
      <c r="B1308">
        <v>92</v>
      </c>
      <c r="C1308">
        <v>45</v>
      </c>
      <c r="D1308">
        <v>45</v>
      </c>
      <c r="E1308">
        <v>40</v>
      </c>
      <c r="F1308">
        <v>40</v>
      </c>
    </row>
    <row r="1309" spans="1:10" x14ac:dyDescent="0.25">
      <c r="A1309" t="s">
        <v>678</v>
      </c>
      <c r="B1309">
        <v>92</v>
      </c>
      <c r="C1309">
        <v>2.7</v>
      </c>
      <c r="D1309">
        <v>2.7</v>
      </c>
      <c r="E1309">
        <v>2.8</v>
      </c>
      <c r="F1309">
        <v>18.5</v>
      </c>
    </row>
    <row r="1310" spans="1:10" x14ac:dyDescent="0.25">
      <c r="A1310" t="s">
        <v>41</v>
      </c>
      <c r="B1310">
        <v>92</v>
      </c>
      <c r="C1310">
        <v>0</v>
      </c>
      <c r="D1310">
        <v>0</v>
      </c>
      <c r="E1310">
        <v>0</v>
      </c>
      <c r="F1310">
        <v>0</v>
      </c>
    </row>
    <row r="1311" spans="1:10" x14ac:dyDescent="0.25">
      <c r="A1311" t="s">
        <v>679</v>
      </c>
      <c r="B1311">
        <v>92</v>
      </c>
      <c r="C1311">
        <v>0</v>
      </c>
      <c r="D1311">
        <v>0</v>
      </c>
      <c r="E1311">
        <v>0</v>
      </c>
      <c r="F1311">
        <v>0</v>
      </c>
    </row>
    <row r="1312" spans="1:10" x14ac:dyDescent="0.25">
      <c r="A1312" t="s">
        <v>563</v>
      </c>
      <c r="B1312">
        <v>92</v>
      </c>
      <c r="C1312">
        <v>0</v>
      </c>
      <c r="D1312">
        <v>0</v>
      </c>
      <c r="E1312">
        <v>0</v>
      </c>
      <c r="F1312">
        <v>0</v>
      </c>
    </row>
    <row r="1313" spans="1:8" x14ac:dyDescent="0.25">
      <c r="A1313" t="s">
        <v>680</v>
      </c>
      <c r="B1313">
        <v>92</v>
      </c>
      <c r="C1313">
        <v>0</v>
      </c>
      <c r="D1313">
        <v>0</v>
      </c>
      <c r="E1313">
        <v>0</v>
      </c>
      <c r="F1313">
        <v>0</v>
      </c>
    </row>
    <row r="1314" spans="1:8" x14ac:dyDescent="0.25">
      <c r="A1314" t="s">
        <v>681</v>
      </c>
      <c r="B1314">
        <v>92</v>
      </c>
      <c r="C1314">
        <v>16</v>
      </c>
      <c r="D1314">
        <v>16</v>
      </c>
      <c r="E1314">
        <v>16</v>
      </c>
      <c r="F1314">
        <v>16</v>
      </c>
    </row>
    <row r="1315" spans="1:8" x14ac:dyDescent="0.25">
      <c r="A1315" t="s">
        <v>682</v>
      </c>
      <c r="B1315">
        <v>92</v>
      </c>
      <c r="C1315">
        <v>200</v>
      </c>
      <c r="D1315">
        <v>200</v>
      </c>
      <c r="E1315">
        <v>200</v>
      </c>
      <c r="F1315">
        <v>200</v>
      </c>
    </row>
    <row r="1316" spans="1:8" x14ac:dyDescent="0.25">
      <c r="A1316" t="s">
        <v>683</v>
      </c>
      <c r="B1316">
        <v>92</v>
      </c>
      <c r="C1316">
        <v>1980</v>
      </c>
      <c r="D1316">
        <v>1980</v>
      </c>
      <c r="E1316">
        <v>1761</v>
      </c>
      <c r="F1316">
        <v>1761</v>
      </c>
    </row>
    <row r="1317" spans="1:8" x14ac:dyDescent="0.25">
      <c r="A1317" t="s">
        <v>684</v>
      </c>
      <c r="B1317">
        <v>92</v>
      </c>
      <c r="C1317">
        <v>1320</v>
      </c>
      <c r="D1317">
        <v>1320</v>
      </c>
      <c r="E1317">
        <v>1174</v>
      </c>
      <c r="F1317">
        <v>1174</v>
      </c>
    </row>
    <row r="1318" spans="1:8" x14ac:dyDescent="0.25">
      <c r="A1318" t="s">
        <v>685</v>
      </c>
      <c r="B1318">
        <v>92</v>
      </c>
      <c r="C1318">
        <v>2640</v>
      </c>
      <c r="D1318">
        <v>2640</v>
      </c>
      <c r="E1318">
        <v>2348</v>
      </c>
      <c r="F1318">
        <v>2348</v>
      </c>
    </row>
    <row r="1319" spans="1:8" x14ac:dyDescent="0.25">
      <c r="A1319" t="s">
        <v>686</v>
      </c>
      <c r="B1319">
        <v>92</v>
      </c>
    </row>
    <row r="1320" spans="1:8" x14ac:dyDescent="0.25">
      <c r="A1320" t="s">
        <v>687</v>
      </c>
      <c r="B1320">
        <v>92</v>
      </c>
    </row>
    <row r="1321" spans="1:8" x14ac:dyDescent="0.25">
      <c r="A1321" t="s">
        <v>688</v>
      </c>
      <c r="B1321">
        <v>92</v>
      </c>
    </row>
    <row r="1322" spans="1:8" x14ac:dyDescent="0.25">
      <c r="A1322" t="s">
        <v>689</v>
      </c>
      <c r="B1322">
        <v>92</v>
      </c>
      <c r="C1322" t="b">
        <v>0</v>
      </c>
      <c r="D1322" t="b">
        <v>0</v>
      </c>
      <c r="E1322" t="b">
        <v>0</v>
      </c>
      <c r="F1322" t="b">
        <v>0</v>
      </c>
    </row>
    <row r="1323" spans="1:8" x14ac:dyDescent="0.25">
      <c r="A1323" t="s">
        <v>690</v>
      </c>
      <c r="B1323">
        <v>92</v>
      </c>
      <c r="C1323" t="b">
        <v>0</v>
      </c>
      <c r="D1323" t="b">
        <v>0</v>
      </c>
      <c r="E1323" t="b">
        <v>0</v>
      </c>
      <c r="F1323" t="b">
        <v>0</v>
      </c>
    </row>
    <row r="1324" spans="1:8" x14ac:dyDescent="0.25">
      <c r="A1324" t="s">
        <v>676</v>
      </c>
      <c r="B1324">
        <v>93</v>
      </c>
      <c r="C1324">
        <v>90</v>
      </c>
      <c r="D1324">
        <v>95</v>
      </c>
      <c r="H1324">
        <v>91</v>
      </c>
    </row>
    <row r="1325" spans="1:8" x14ac:dyDescent="0.25">
      <c r="A1325" t="s">
        <v>36</v>
      </c>
      <c r="B1325">
        <v>93</v>
      </c>
      <c r="C1325">
        <v>0</v>
      </c>
      <c r="D1325">
        <v>3</v>
      </c>
      <c r="H1325">
        <v>0</v>
      </c>
    </row>
    <row r="1326" spans="1:8" x14ac:dyDescent="0.25">
      <c r="A1326" t="s">
        <v>503</v>
      </c>
      <c r="B1326">
        <v>93</v>
      </c>
      <c r="C1326" t="s">
        <v>786</v>
      </c>
      <c r="D1326" t="s">
        <v>787</v>
      </c>
      <c r="H1326" t="s">
        <v>784</v>
      </c>
    </row>
    <row r="1327" spans="1:8" x14ac:dyDescent="0.25">
      <c r="A1327" t="s">
        <v>677</v>
      </c>
      <c r="B1327">
        <v>93</v>
      </c>
      <c r="C1327">
        <v>176</v>
      </c>
      <c r="D1327">
        <v>281</v>
      </c>
      <c r="H1327">
        <v>236</v>
      </c>
    </row>
    <row r="1328" spans="1:8" x14ac:dyDescent="0.25">
      <c r="A1328" t="s">
        <v>42</v>
      </c>
      <c r="B1328">
        <v>93</v>
      </c>
      <c r="C1328">
        <v>45</v>
      </c>
      <c r="D1328">
        <v>45</v>
      </c>
      <c r="H1328">
        <v>30</v>
      </c>
    </row>
    <row r="1329" spans="1:8" x14ac:dyDescent="0.25">
      <c r="A1329" t="s">
        <v>678</v>
      </c>
      <c r="B1329">
        <v>93</v>
      </c>
      <c r="C1329">
        <v>2.7</v>
      </c>
      <c r="D1329">
        <v>4.3</v>
      </c>
      <c r="H1329">
        <v>5.4</v>
      </c>
    </row>
    <row r="1330" spans="1:8" x14ac:dyDescent="0.25">
      <c r="A1330" t="s">
        <v>41</v>
      </c>
      <c r="B1330">
        <v>93</v>
      </c>
      <c r="C1330">
        <v>0</v>
      </c>
      <c r="D1330">
        <v>0</v>
      </c>
      <c r="H1330">
        <v>0</v>
      </c>
    </row>
    <row r="1331" spans="1:8" x14ac:dyDescent="0.25">
      <c r="A1331" t="s">
        <v>679</v>
      </c>
      <c r="B1331">
        <v>93</v>
      </c>
      <c r="C1331">
        <v>12</v>
      </c>
      <c r="D1331">
        <v>12</v>
      </c>
      <c r="H1331">
        <v>0</v>
      </c>
    </row>
    <row r="1332" spans="1:8" x14ac:dyDescent="0.25">
      <c r="A1332" t="s">
        <v>563</v>
      </c>
      <c r="B1332">
        <v>93</v>
      </c>
      <c r="C1332">
        <v>0</v>
      </c>
      <c r="D1332">
        <v>0</v>
      </c>
      <c r="H1332">
        <v>0</v>
      </c>
    </row>
    <row r="1333" spans="1:8" x14ac:dyDescent="0.25">
      <c r="A1333" t="s">
        <v>680</v>
      </c>
      <c r="B1333">
        <v>93</v>
      </c>
      <c r="C1333">
        <v>0</v>
      </c>
      <c r="D1333">
        <v>0</v>
      </c>
      <c r="H1333">
        <v>0</v>
      </c>
    </row>
    <row r="1334" spans="1:8" x14ac:dyDescent="0.25">
      <c r="A1334" t="s">
        <v>681</v>
      </c>
      <c r="B1334">
        <v>93</v>
      </c>
      <c r="C1334">
        <v>16</v>
      </c>
      <c r="D1334">
        <v>16</v>
      </c>
      <c r="H1334">
        <v>16</v>
      </c>
    </row>
    <row r="1335" spans="1:8" x14ac:dyDescent="0.25">
      <c r="A1335" t="s">
        <v>682</v>
      </c>
      <c r="B1335">
        <v>93</v>
      </c>
      <c r="C1335">
        <v>200</v>
      </c>
      <c r="D1335">
        <v>200</v>
      </c>
      <c r="H1335">
        <v>200</v>
      </c>
    </row>
    <row r="1336" spans="1:8" x14ac:dyDescent="0.25">
      <c r="A1336" t="s">
        <v>683</v>
      </c>
      <c r="B1336">
        <v>93</v>
      </c>
      <c r="C1336">
        <v>1980</v>
      </c>
      <c r="D1336">
        <v>1980</v>
      </c>
      <c r="H1336">
        <v>1320</v>
      </c>
    </row>
    <row r="1337" spans="1:8" x14ac:dyDescent="0.25">
      <c r="A1337" t="s">
        <v>684</v>
      </c>
      <c r="B1337">
        <v>93</v>
      </c>
      <c r="C1337">
        <v>1320</v>
      </c>
      <c r="D1337">
        <v>1320</v>
      </c>
      <c r="H1337">
        <v>880</v>
      </c>
    </row>
    <row r="1338" spans="1:8" x14ac:dyDescent="0.25">
      <c r="A1338" t="s">
        <v>685</v>
      </c>
      <c r="B1338">
        <v>93</v>
      </c>
      <c r="C1338">
        <v>2640</v>
      </c>
      <c r="D1338">
        <v>2640</v>
      </c>
      <c r="H1338">
        <v>1760</v>
      </c>
    </row>
    <row r="1339" spans="1:8" x14ac:dyDescent="0.25">
      <c r="A1339" t="s">
        <v>686</v>
      </c>
      <c r="B1339">
        <v>93</v>
      </c>
    </row>
    <row r="1340" spans="1:8" x14ac:dyDescent="0.25">
      <c r="A1340" t="s">
        <v>687</v>
      </c>
      <c r="B1340">
        <v>93</v>
      </c>
    </row>
    <row r="1341" spans="1:8" x14ac:dyDescent="0.25">
      <c r="A1341" t="s">
        <v>688</v>
      </c>
      <c r="B1341">
        <v>93</v>
      </c>
    </row>
    <row r="1342" spans="1:8" x14ac:dyDescent="0.25">
      <c r="A1342" t="s">
        <v>689</v>
      </c>
      <c r="B1342">
        <v>93</v>
      </c>
      <c r="C1342" t="b">
        <v>0</v>
      </c>
      <c r="D1342" t="b">
        <v>0</v>
      </c>
      <c r="H1342" t="b">
        <v>0</v>
      </c>
    </row>
    <row r="1343" spans="1:8" x14ac:dyDescent="0.25">
      <c r="A1343" t="s">
        <v>690</v>
      </c>
      <c r="B1343">
        <v>93</v>
      </c>
      <c r="C1343" t="b">
        <v>0</v>
      </c>
      <c r="D1343" t="b">
        <v>0</v>
      </c>
      <c r="H1343" t="b">
        <v>0</v>
      </c>
    </row>
    <row r="1344" spans="1:8" x14ac:dyDescent="0.25">
      <c r="A1344" t="s">
        <v>676</v>
      </c>
      <c r="B1344">
        <v>94</v>
      </c>
      <c r="D1344">
        <v>96</v>
      </c>
    </row>
    <row r="1345" spans="1:4" x14ac:dyDescent="0.25">
      <c r="A1345" t="s">
        <v>36</v>
      </c>
      <c r="B1345">
        <v>94</v>
      </c>
      <c r="D1345">
        <v>0</v>
      </c>
    </row>
    <row r="1346" spans="1:4" x14ac:dyDescent="0.25">
      <c r="A1346" t="s">
        <v>503</v>
      </c>
      <c r="B1346">
        <v>94</v>
      </c>
      <c r="D1346" t="s">
        <v>792</v>
      </c>
    </row>
    <row r="1347" spans="1:4" x14ac:dyDescent="0.25">
      <c r="A1347" t="s">
        <v>677</v>
      </c>
      <c r="B1347">
        <v>94</v>
      </c>
      <c r="D1347">
        <v>164</v>
      </c>
    </row>
    <row r="1348" spans="1:4" x14ac:dyDescent="0.25">
      <c r="A1348" t="s">
        <v>42</v>
      </c>
      <c r="B1348">
        <v>94</v>
      </c>
      <c r="D1348">
        <v>25</v>
      </c>
    </row>
    <row r="1349" spans="1:4" x14ac:dyDescent="0.25">
      <c r="A1349" t="s">
        <v>678</v>
      </c>
      <c r="B1349">
        <v>94</v>
      </c>
      <c r="D1349">
        <v>4.5</v>
      </c>
    </row>
    <row r="1350" spans="1:4" x14ac:dyDescent="0.25">
      <c r="A1350" t="s">
        <v>41</v>
      </c>
      <c r="B1350">
        <v>94</v>
      </c>
      <c r="D1350">
        <v>0</v>
      </c>
    </row>
    <row r="1351" spans="1:4" x14ac:dyDescent="0.25">
      <c r="A1351" t="s">
        <v>679</v>
      </c>
      <c r="B1351">
        <v>94</v>
      </c>
      <c r="D1351">
        <v>0</v>
      </c>
    </row>
    <row r="1352" spans="1:4" x14ac:dyDescent="0.25">
      <c r="A1352" t="s">
        <v>563</v>
      </c>
      <c r="B1352">
        <v>94</v>
      </c>
      <c r="D1352">
        <v>0</v>
      </c>
    </row>
    <row r="1353" spans="1:4" x14ac:dyDescent="0.25">
      <c r="A1353" t="s">
        <v>680</v>
      </c>
      <c r="B1353">
        <v>94</v>
      </c>
      <c r="D1353">
        <v>0</v>
      </c>
    </row>
    <row r="1354" spans="1:4" x14ac:dyDescent="0.25">
      <c r="A1354" t="s">
        <v>681</v>
      </c>
      <c r="B1354">
        <v>94</v>
      </c>
      <c r="D1354">
        <v>16</v>
      </c>
    </row>
    <row r="1355" spans="1:4" x14ac:dyDescent="0.25">
      <c r="A1355" t="s">
        <v>682</v>
      </c>
      <c r="B1355">
        <v>94</v>
      </c>
      <c r="D1355">
        <v>200</v>
      </c>
    </row>
    <row r="1356" spans="1:4" x14ac:dyDescent="0.25">
      <c r="A1356" t="s">
        <v>683</v>
      </c>
      <c r="B1356">
        <v>94</v>
      </c>
      <c r="D1356">
        <v>1101</v>
      </c>
    </row>
    <row r="1357" spans="1:4" x14ac:dyDescent="0.25">
      <c r="A1357" t="s">
        <v>684</v>
      </c>
      <c r="B1357">
        <v>94</v>
      </c>
      <c r="D1357">
        <v>734</v>
      </c>
    </row>
    <row r="1358" spans="1:4" x14ac:dyDescent="0.25">
      <c r="A1358" t="s">
        <v>685</v>
      </c>
      <c r="B1358">
        <v>94</v>
      </c>
      <c r="D1358">
        <v>1468</v>
      </c>
    </row>
    <row r="1359" spans="1:4" x14ac:dyDescent="0.25">
      <c r="A1359" t="s">
        <v>686</v>
      </c>
      <c r="B1359">
        <v>94</v>
      </c>
    </row>
    <row r="1360" spans="1:4" x14ac:dyDescent="0.25">
      <c r="A1360" t="s">
        <v>687</v>
      </c>
      <c r="B1360">
        <v>94</v>
      </c>
    </row>
    <row r="1361" spans="1:4" x14ac:dyDescent="0.25">
      <c r="A1361" t="s">
        <v>688</v>
      </c>
      <c r="B1361">
        <v>94</v>
      </c>
    </row>
    <row r="1362" spans="1:4" x14ac:dyDescent="0.25">
      <c r="A1362" t="s">
        <v>689</v>
      </c>
      <c r="B1362">
        <v>94</v>
      </c>
      <c r="D1362" t="b">
        <v>0</v>
      </c>
    </row>
    <row r="1363" spans="1:4" x14ac:dyDescent="0.25">
      <c r="A1363" t="s">
        <v>690</v>
      </c>
      <c r="B1363">
        <v>94</v>
      </c>
      <c r="D1363" t="b">
        <v>0</v>
      </c>
    </row>
    <row r="1364" spans="1:4" x14ac:dyDescent="0.25">
      <c r="A1364" t="s">
        <v>676</v>
      </c>
      <c r="B1364">
        <v>95</v>
      </c>
      <c r="C1364">
        <v>93</v>
      </c>
      <c r="D1364">
        <v>98</v>
      </c>
    </row>
    <row r="1365" spans="1:4" x14ac:dyDescent="0.25">
      <c r="A1365" t="s">
        <v>36</v>
      </c>
      <c r="B1365">
        <v>95</v>
      </c>
      <c r="C1365">
        <v>0</v>
      </c>
      <c r="D1365">
        <v>2</v>
      </c>
    </row>
    <row r="1366" spans="1:4" x14ac:dyDescent="0.25">
      <c r="A1366" t="s">
        <v>503</v>
      </c>
      <c r="B1366">
        <v>95</v>
      </c>
      <c r="C1366" t="s">
        <v>787</v>
      </c>
      <c r="D1366" t="s">
        <v>787</v>
      </c>
    </row>
    <row r="1367" spans="1:4" x14ac:dyDescent="0.25">
      <c r="A1367" t="s">
        <v>677</v>
      </c>
      <c r="B1367">
        <v>95</v>
      </c>
      <c r="C1367">
        <v>281</v>
      </c>
      <c r="D1367">
        <v>1142</v>
      </c>
    </row>
    <row r="1368" spans="1:4" x14ac:dyDescent="0.25">
      <c r="A1368" t="s">
        <v>42</v>
      </c>
      <c r="B1368">
        <v>95</v>
      </c>
      <c r="C1368">
        <v>45</v>
      </c>
      <c r="D1368">
        <v>45</v>
      </c>
    </row>
    <row r="1369" spans="1:4" x14ac:dyDescent="0.25">
      <c r="A1369" t="s">
        <v>678</v>
      </c>
      <c r="B1369">
        <v>95</v>
      </c>
      <c r="C1369">
        <v>4.3</v>
      </c>
      <c r="D1369">
        <v>17.3</v>
      </c>
    </row>
    <row r="1370" spans="1:4" x14ac:dyDescent="0.25">
      <c r="A1370" t="s">
        <v>41</v>
      </c>
      <c r="B1370">
        <v>95</v>
      </c>
      <c r="C1370">
        <v>0</v>
      </c>
      <c r="D1370">
        <v>0</v>
      </c>
    </row>
    <row r="1371" spans="1:4" x14ac:dyDescent="0.25">
      <c r="A1371" t="s">
        <v>679</v>
      </c>
      <c r="B1371">
        <v>95</v>
      </c>
      <c r="C1371">
        <v>12</v>
      </c>
      <c r="D1371">
        <v>12</v>
      </c>
    </row>
    <row r="1372" spans="1:4" x14ac:dyDescent="0.25">
      <c r="A1372" t="s">
        <v>563</v>
      </c>
      <c r="B1372">
        <v>95</v>
      </c>
      <c r="C1372">
        <v>0</v>
      </c>
      <c r="D1372">
        <v>0</v>
      </c>
    </row>
    <row r="1373" spans="1:4" x14ac:dyDescent="0.25">
      <c r="A1373" t="s">
        <v>680</v>
      </c>
      <c r="B1373">
        <v>95</v>
      </c>
      <c r="C1373">
        <v>0</v>
      </c>
      <c r="D1373">
        <v>0</v>
      </c>
    </row>
    <row r="1374" spans="1:4" x14ac:dyDescent="0.25">
      <c r="A1374" t="s">
        <v>681</v>
      </c>
      <c r="B1374">
        <v>95</v>
      </c>
      <c r="C1374">
        <v>16</v>
      </c>
      <c r="D1374">
        <v>16</v>
      </c>
    </row>
    <row r="1375" spans="1:4" x14ac:dyDescent="0.25">
      <c r="A1375" t="s">
        <v>682</v>
      </c>
      <c r="B1375">
        <v>95</v>
      </c>
      <c r="C1375">
        <v>100</v>
      </c>
      <c r="D1375">
        <v>100</v>
      </c>
    </row>
    <row r="1376" spans="1:4" x14ac:dyDescent="0.25">
      <c r="A1376" t="s">
        <v>683</v>
      </c>
      <c r="B1376">
        <v>95</v>
      </c>
      <c r="C1376">
        <v>1980</v>
      </c>
      <c r="D1376">
        <v>1980</v>
      </c>
    </row>
    <row r="1377" spans="1:8" x14ac:dyDescent="0.25">
      <c r="A1377" t="s">
        <v>684</v>
      </c>
      <c r="B1377">
        <v>95</v>
      </c>
      <c r="C1377">
        <v>1320</v>
      </c>
      <c r="D1377">
        <v>1320</v>
      </c>
    </row>
    <row r="1378" spans="1:8" x14ac:dyDescent="0.25">
      <c r="A1378" t="s">
        <v>685</v>
      </c>
      <c r="B1378">
        <v>95</v>
      </c>
      <c r="C1378">
        <v>2640</v>
      </c>
      <c r="D1378">
        <v>2640</v>
      </c>
    </row>
    <row r="1379" spans="1:8" x14ac:dyDescent="0.25">
      <c r="A1379" t="s">
        <v>686</v>
      </c>
      <c r="B1379">
        <v>95</v>
      </c>
    </row>
    <row r="1380" spans="1:8" x14ac:dyDescent="0.25">
      <c r="A1380" t="s">
        <v>687</v>
      </c>
      <c r="B1380">
        <v>95</v>
      </c>
    </row>
    <row r="1381" spans="1:8" x14ac:dyDescent="0.25">
      <c r="A1381" t="s">
        <v>688</v>
      </c>
      <c r="B1381">
        <v>95</v>
      </c>
    </row>
    <row r="1382" spans="1:8" x14ac:dyDescent="0.25">
      <c r="A1382" t="s">
        <v>689</v>
      </c>
      <c r="B1382">
        <v>95</v>
      </c>
      <c r="C1382" t="b">
        <v>0</v>
      </c>
      <c r="D1382" t="b">
        <v>0</v>
      </c>
    </row>
    <row r="1383" spans="1:8" x14ac:dyDescent="0.25">
      <c r="A1383" t="s">
        <v>690</v>
      </c>
      <c r="B1383">
        <v>95</v>
      </c>
      <c r="C1383" t="b">
        <v>0</v>
      </c>
      <c r="D1383" t="b">
        <v>0</v>
      </c>
    </row>
    <row r="1384" spans="1:8" x14ac:dyDescent="0.25">
      <c r="A1384" t="s">
        <v>676</v>
      </c>
      <c r="B1384">
        <v>96</v>
      </c>
      <c r="C1384">
        <v>94</v>
      </c>
      <c r="D1384">
        <v>97</v>
      </c>
      <c r="H1384">
        <v>42</v>
      </c>
    </row>
    <row r="1385" spans="1:8" x14ac:dyDescent="0.25">
      <c r="A1385" t="s">
        <v>36</v>
      </c>
      <c r="B1385">
        <v>96</v>
      </c>
      <c r="C1385">
        <v>3</v>
      </c>
      <c r="D1385">
        <v>0</v>
      </c>
      <c r="H1385">
        <v>2</v>
      </c>
    </row>
    <row r="1386" spans="1:8" x14ac:dyDescent="0.25">
      <c r="A1386" t="s">
        <v>503</v>
      </c>
      <c r="B1386">
        <v>96</v>
      </c>
      <c r="C1386" t="s">
        <v>788</v>
      </c>
      <c r="D1386" t="s">
        <v>788</v>
      </c>
      <c r="H1386" t="s">
        <v>776</v>
      </c>
    </row>
    <row r="1387" spans="1:8" x14ac:dyDescent="0.25">
      <c r="A1387" t="s">
        <v>677</v>
      </c>
      <c r="B1387">
        <v>96</v>
      </c>
      <c r="C1387">
        <v>164</v>
      </c>
      <c r="D1387">
        <v>774</v>
      </c>
      <c r="H1387">
        <v>250</v>
      </c>
    </row>
    <row r="1388" spans="1:8" x14ac:dyDescent="0.25">
      <c r="A1388" t="s">
        <v>42</v>
      </c>
      <c r="B1388">
        <v>96</v>
      </c>
      <c r="C1388">
        <v>55</v>
      </c>
      <c r="D1388">
        <v>55</v>
      </c>
      <c r="H1388">
        <v>50</v>
      </c>
    </row>
    <row r="1389" spans="1:8" x14ac:dyDescent="0.25">
      <c r="A1389" t="s">
        <v>678</v>
      </c>
      <c r="B1389">
        <v>96</v>
      </c>
      <c r="C1389">
        <v>2</v>
      </c>
      <c r="D1389">
        <v>9.6</v>
      </c>
      <c r="H1389">
        <v>3.4</v>
      </c>
    </row>
    <row r="1390" spans="1:8" x14ac:dyDescent="0.25">
      <c r="A1390" t="s">
        <v>41</v>
      </c>
      <c r="B1390">
        <v>96</v>
      </c>
      <c r="C1390">
        <v>0</v>
      </c>
      <c r="D1390">
        <v>0</v>
      </c>
      <c r="H1390">
        <v>0</v>
      </c>
    </row>
    <row r="1391" spans="1:8" x14ac:dyDescent="0.25">
      <c r="A1391" t="s">
        <v>679</v>
      </c>
      <c r="B1391">
        <v>96</v>
      </c>
      <c r="C1391">
        <v>0</v>
      </c>
      <c r="D1391">
        <v>0</v>
      </c>
      <c r="H1391">
        <v>0</v>
      </c>
    </row>
    <row r="1392" spans="1:8" x14ac:dyDescent="0.25">
      <c r="A1392" t="s">
        <v>563</v>
      </c>
      <c r="B1392">
        <v>96</v>
      </c>
      <c r="C1392">
        <v>0</v>
      </c>
      <c r="D1392">
        <v>0</v>
      </c>
      <c r="H1392">
        <v>0</v>
      </c>
    </row>
    <row r="1393" spans="1:8" x14ac:dyDescent="0.25">
      <c r="A1393" t="s">
        <v>680</v>
      </c>
      <c r="B1393">
        <v>96</v>
      </c>
      <c r="C1393">
        <v>0</v>
      </c>
      <c r="D1393">
        <v>0</v>
      </c>
      <c r="H1393">
        <v>0</v>
      </c>
    </row>
    <row r="1394" spans="1:8" x14ac:dyDescent="0.25">
      <c r="A1394" t="s">
        <v>681</v>
      </c>
      <c r="B1394">
        <v>96</v>
      </c>
      <c r="C1394">
        <v>16</v>
      </c>
      <c r="D1394">
        <v>16</v>
      </c>
      <c r="H1394">
        <v>16</v>
      </c>
    </row>
    <row r="1395" spans="1:8" x14ac:dyDescent="0.25">
      <c r="A1395" t="s">
        <v>682</v>
      </c>
      <c r="B1395">
        <v>96</v>
      </c>
      <c r="C1395">
        <v>200</v>
      </c>
      <c r="D1395">
        <v>200</v>
      </c>
      <c r="H1395">
        <v>200</v>
      </c>
    </row>
    <row r="1396" spans="1:8" x14ac:dyDescent="0.25">
      <c r="A1396" t="s">
        <v>683</v>
      </c>
      <c r="B1396">
        <v>96</v>
      </c>
      <c r="C1396">
        <v>2421</v>
      </c>
      <c r="D1396">
        <v>2421</v>
      </c>
      <c r="H1396">
        <v>2199</v>
      </c>
    </row>
    <row r="1397" spans="1:8" x14ac:dyDescent="0.25">
      <c r="A1397" t="s">
        <v>684</v>
      </c>
      <c r="B1397">
        <v>96</v>
      </c>
      <c r="C1397">
        <v>1614</v>
      </c>
      <c r="D1397">
        <v>1614</v>
      </c>
      <c r="H1397">
        <v>1466</v>
      </c>
    </row>
    <row r="1398" spans="1:8" x14ac:dyDescent="0.25">
      <c r="A1398" t="s">
        <v>685</v>
      </c>
      <c r="B1398">
        <v>96</v>
      </c>
      <c r="C1398">
        <v>3228</v>
      </c>
      <c r="D1398">
        <v>3228</v>
      </c>
      <c r="H1398">
        <v>2932</v>
      </c>
    </row>
    <row r="1399" spans="1:8" x14ac:dyDescent="0.25">
      <c r="A1399" t="s">
        <v>686</v>
      </c>
      <c r="B1399">
        <v>96</v>
      </c>
    </row>
    <row r="1400" spans="1:8" x14ac:dyDescent="0.25">
      <c r="A1400" t="s">
        <v>687</v>
      </c>
      <c r="B1400">
        <v>96</v>
      </c>
    </row>
    <row r="1401" spans="1:8" x14ac:dyDescent="0.25">
      <c r="A1401" t="s">
        <v>688</v>
      </c>
      <c r="B1401">
        <v>96</v>
      </c>
    </row>
    <row r="1402" spans="1:8" x14ac:dyDescent="0.25">
      <c r="A1402" t="s">
        <v>689</v>
      </c>
      <c r="B1402">
        <v>96</v>
      </c>
      <c r="C1402" t="b">
        <v>0</v>
      </c>
      <c r="D1402" t="b">
        <v>0</v>
      </c>
      <c r="H1402" t="b">
        <v>0</v>
      </c>
    </row>
    <row r="1403" spans="1:8" x14ac:dyDescent="0.25">
      <c r="A1403" t="s">
        <v>690</v>
      </c>
      <c r="B1403">
        <v>96</v>
      </c>
      <c r="C1403" t="b">
        <v>0</v>
      </c>
      <c r="D1403" t="b">
        <v>0</v>
      </c>
      <c r="H1403" t="b">
        <v>0</v>
      </c>
    </row>
    <row r="1404" spans="1:8" x14ac:dyDescent="0.25">
      <c r="A1404" t="s">
        <v>676</v>
      </c>
      <c r="B1404">
        <v>97</v>
      </c>
      <c r="C1404">
        <v>96</v>
      </c>
      <c r="D1404">
        <v>99</v>
      </c>
    </row>
    <row r="1405" spans="1:8" x14ac:dyDescent="0.25">
      <c r="A1405" t="s">
        <v>36</v>
      </c>
      <c r="B1405">
        <v>97</v>
      </c>
      <c r="C1405" t="s">
        <v>789</v>
      </c>
      <c r="D1405">
        <v>0</v>
      </c>
    </row>
    <row r="1406" spans="1:8" x14ac:dyDescent="0.25">
      <c r="A1406" t="s">
        <v>503</v>
      </c>
      <c r="B1406">
        <v>97</v>
      </c>
      <c r="C1406" t="s">
        <v>788</v>
      </c>
    </row>
    <row r="1407" spans="1:8" x14ac:dyDescent="0.25">
      <c r="A1407" t="s">
        <v>677</v>
      </c>
      <c r="B1407">
        <v>97</v>
      </c>
      <c r="C1407">
        <v>774</v>
      </c>
      <c r="D1407">
        <v>360</v>
      </c>
    </row>
    <row r="1408" spans="1:8" x14ac:dyDescent="0.25">
      <c r="A1408" t="s">
        <v>42</v>
      </c>
      <c r="B1408">
        <v>97</v>
      </c>
      <c r="C1408">
        <v>55</v>
      </c>
      <c r="D1408">
        <v>55</v>
      </c>
    </row>
    <row r="1409" spans="1:4" x14ac:dyDescent="0.25">
      <c r="A1409" t="s">
        <v>678</v>
      </c>
      <c r="B1409">
        <v>97</v>
      </c>
      <c r="C1409">
        <v>9.6</v>
      </c>
      <c r="D1409">
        <v>4.5</v>
      </c>
    </row>
    <row r="1410" spans="1:4" x14ac:dyDescent="0.25">
      <c r="A1410" t="s">
        <v>41</v>
      </c>
      <c r="B1410">
        <v>97</v>
      </c>
      <c r="C1410">
        <v>0</v>
      </c>
      <c r="D1410">
        <v>0</v>
      </c>
    </row>
    <row r="1411" spans="1:4" x14ac:dyDescent="0.25">
      <c r="A1411" t="s">
        <v>679</v>
      </c>
      <c r="B1411">
        <v>97</v>
      </c>
      <c r="C1411">
        <v>0</v>
      </c>
      <c r="D1411">
        <v>0</v>
      </c>
    </row>
    <row r="1412" spans="1:4" x14ac:dyDescent="0.25">
      <c r="A1412" t="s">
        <v>563</v>
      </c>
      <c r="B1412">
        <v>97</v>
      </c>
      <c r="C1412">
        <v>0</v>
      </c>
      <c r="D1412">
        <v>0</v>
      </c>
    </row>
    <row r="1413" spans="1:4" x14ac:dyDescent="0.25">
      <c r="A1413" t="s">
        <v>680</v>
      </c>
      <c r="B1413">
        <v>97</v>
      </c>
      <c r="C1413">
        <v>0</v>
      </c>
      <c r="D1413">
        <v>0</v>
      </c>
    </row>
    <row r="1414" spans="1:4" x14ac:dyDescent="0.25">
      <c r="A1414" t="s">
        <v>681</v>
      </c>
      <c r="B1414">
        <v>97</v>
      </c>
      <c r="C1414">
        <v>16</v>
      </c>
      <c r="D1414">
        <v>16</v>
      </c>
    </row>
    <row r="1415" spans="1:4" x14ac:dyDescent="0.25">
      <c r="A1415" t="s">
        <v>682</v>
      </c>
      <c r="B1415">
        <v>97</v>
      </c>
      <c r="C1415">
        <v>100</v>
      </c>
      <c r="D1415">
        <v>100</v>
      </c>
    </row>
    <row r="1416" spans="1:4" x14ac:dyDescent="0.25">
      <c r="A1416" t="s">
        <v>683</v>
      </c>
      <c r="B1416">
        <v>97</v>
      </c>
      <c r="C1416">
        <v>2421</v>
      </c>
      <c r="D1416">
        <v>2421</v>
      </c>
    </row>
    <row r="1417" spans="1:4" x14ac:dyDescent="0.25">
      <c r="A1417" t="s">
        <v>684</v>
      </c>
      <c r="B1417">
        <v>97</v>
      </c>
      <c r="C1417">
        <v>1614</v>
      </c>
      <c r="D1417">
        <v>1614</v>
      </c>
    </row>
    <row r="1418" spans="1:4" x14ac:dyDescent="0.25">
      <c r="A1418" t="s">
        <v>685</v>
      </c>
      <c r="B1418">
        <v>97</v>
      </c>
      <c r="C1418">
        <v>3228</v>
      </c>
      <c r="D1418">
        <v>3228</v>
      </c>
    </row>
    <row r="1419" spans="1:4" x14ac:dyDescent="0.25">
      <c r="A1419" t="s">
        <v>686</v>
      </c>
      <c r="B1419">
        <v>97</v>
      </c>
    </row>
    <row r="1420" spans="1:4" x14ac:dyDescent="0.25">
      <c r="A1420" t="s">
        <v>687</v>
      </c>
      <c r="B1420">
        <v>97</v>
      </c>
    </row>
    <row r="1421" spans="1:4" x14ac:dyDescent="0.25">
      <c r="A1421" t="s">
        <v>688</v>
      </c>
      <c r="B1421">
        <v>97</v>
      </c>
    </row>
    <row r="1422" spans="1:4" x14ac:dyDescent="0.25">
      <c r="A1422" t="s">
        <v>689</v>
      </c>
      <c r="B1422">
        <v>97</v>
      </c>
      <c r="C1422" t="b">
        <v>0</v>
      </c>
      <c r="D1422" t="b">
        <v>0</v>
      </c>
    </row>
    <row r="1423" spans="1:4" x14ac:dyDescent="0.25">
      <c r="A1423" t="s">
        <v>690</v>
      </c>
      <c r="B1423">
        <v>97</v>
      </c>
      <c r="C1423" t="b">
        <v>0</v>
      </c>
      <c r="D1423" t="b">
        <v>0</v>
      </c>
    </row>
    <row r="1424" spans="1:4" x14ac:dyDescent="0.25">
      <c r="A1424" t="s">
        <v>676</v>
      </c>
      <c r="B1424">
        <v>98</v>
      </c>
      <c r="C1424">
        <v>95</v>
      </c>
    </row>
    <row r="1425" spans="1:3" x14ac:dyDescent="0.25">
      <c r="A1425" t="s">
        <v>36</v>
      </c>
      <c r="B1425">
        <v>98</v>
      </c>
      <c r="C1425">
        <v>0</v>
      </c>
    </row>
    <row r="1426" spans="1:3" x14ac:dyDescent="0.25">
      <c r="A1426" t="s">
        <v>503</v>
      </c>
      <c r="B1426">
        <v>98</v>
      </c>
      <c r="C1426" t="s">
        <v>793</v>
      </c>
    </row>
    <row r="1427" spans="1:3" x14ac:dyDescent="0.25">
      <c r="A1427" t="s">
        <v>677</v>
      </c>
      <c r="B1427">
        <v>98</v>
      </c>
      <c r="C1427">
        <v>1142</v>
      </c>
    </row>
    <row r="1428" spans="1:3" x14ac:dyDescent="0.25">
      <c r="A1428" t="s">
        <v>42</v>
      </c>
      <c r="B1428">
        <v>98</v>
      </c>
      <c r="C1428">
        <v>25</v>
      </c>
    </row>
    <row r="1429" spans="1:3" x14ac:dyDescent="0.25">
      <c r="A1429" t="s">
        <v>678</v>
      </c>
      <c r="B1429">
        <v>98</v>
      </c>
      <c r="C1429">
        <v>31.1</v>
      </c>
    </row>
    <row r="1430" spans="1:3" x14ac:dyDescent="0.25">
      <c r="A1430" t="s">
        <v>41</v>
      </c>
      <c r="B1430">
        <v>98</v>
      </c>
      <c r="C1430">
        <v>0</v>
      </c>
    </row>
    <row r="1431" spans="1:3" x14ac:dyDescent="0.25">
      <c r="A1431" t="s">
        <v>679</v>
      </c>
      <c r="B1431">
        <v>98</v>
      </c>
      <c r="C1431">
        <v>0</v>
      </c>
    </row>
    <row r="1432" spans="1:3" x14ac:dyDescent="0.25">
      <c r="A1432" t="s">
        <v>563</v>
      </c>
      <c r="B1432">
        <v>98</v>
      </c>
      <c r="C1432">
        <v>0</v>
      </c>
    </row>
    <row r="1433" spans="1:3" x14ac:dyDescent="0.25">
      <c r="A1433" t="s">
        <v>680</v>
      </c>
      <c r="B1433">
        <v>98</v>
      </c>
      <c r="C1433">
        <v>0</v>
      </c>
    </row>
    <row r="1434" spans="1:3" x14ac:dyDescent="0.25">
      <c r="A1434" t="s">
        <v>681</v>
      </c>
      <c r="B1434">
        <v>98</v>
      </c>
      <c r="C1434">
        <v>16</v>
      </c>
    </row>
    <row r="1435" spans="1:3" x14ac:dyDescent="0.25">
      <c r="A1435" t="s">
        <v>682</v>
      </c>
      <c r="B1435">
        <v>98</v>
      </c>
      <c r="C1435">
        <v>200</v>
      </c>
    </row>
    <row r="1436" spans="1:3" x14ac:dyDescent="0.25">
      <c r="A1436" t="s">
        <v>683</v>
      </c>
      <c r="B1436">
        <v>98</v>
      </c>
      <c r="C1436">
        <v>1101</v>
      </c>
    </row>
    <row r="1437" spans="1:3" x14ac:dyDescent="0.25">
      <c r="A1437" t="s">
        <v>684</v>
      </c>
      <c r="B1437">
        <v>98</v>
      </c>
      <c r="C1437">
        <v>734</v>
      </c>
    </row>
    <row r="1438" spans="1:3" x14ac:dyDescent="0.25">
      <c r="A1438" t="s">
        <v>685</v>
      </c>
      <c r="B1438">
        <v>98</v>
      </c>
      <c r="C1438">
        <v>1468</v>
      </c>
    </row>
    <row r="1439" spans="1:3" x14ac:dyDescent="0.25">
      <c r="A1439" t="s">
        <v>686</v>
      </c>
      <c r="B1439">
        <v>98</v>
      </c>
    </row>
    <row r="1440" spans="1:3" x14ac:dyDescent="0.25">
      <c r="A1440" t="s">
        <v>687</v>
      </c>
      <c r="B1440">
        <v>98</v>
      </c>
    </row>
    <row r="1441" spans="1:3" x14ac:dyDescent="0.25">
      <c r="A1441" t="s">
        <v>688</v>
      </c>
      <c r="B1441">
        <v>98</v>
      </c>
    </row>
    <row r="1442" spans="1:3" x14ac:dyDescent="0.25">
      <c r="A1442" t="s">
        <v>689</v>
      </c>
      <c r="B1442">
        <v>98</v>
      </c>
      <c r="C1442" t="b">
        <v>0</v>
      </c>
    </row>
    <row r="1443" spans="1:3" x14ac:dyDescent="0.25">
      <c r="A1443" t="s">
        <v>690</v>
      </c>
      <c r="B1443">
        <v>98</v>
      </c>
      <c r="C1443" t="b">
        <v>0</v>
      </c>
    </row>
    <row r="1444" spans="1:3" x14ac:dyDescent="0.25">
      <c r="A1444" t="s">
        <v>676</v>
      </c>
      <c r="B1444">
        <v>99</v>
      </c>
      <c r="C1444">
        <v>97</v>
      </c>
    </row>
    <row r="1445" spans="1:3" x14ac:dyDescent="0.25">
      <c r="A1445" t="s">
        <v>36</v>
      </c>
      <c r="B1445">
        <v>99</v>
      </c>
      <c r="C1445" t="s">
        <v>794</v>
      </c>
    </row>
    <row r="1446" spans="1:3" x14ac:dyDescent="0.25">
      <c r="A1446" t="s">
        <v>503</v>
      </c>
      <c r="B1446">
        <v>99</v>
      </c>
    </row>
    <row r="1447" spans="1:3" x14ac:dyDescent="0.25">
      <c r="A1447" t="s">
        <v>677</v>
      </c>
      <c r="B1447">
        <v>99</v>
      </c>
      <c r="C1447">
        <v>360</v>
      </c>
    </row>
    <row r="1448" spans="1:3" x14ac:dyDescent="0.25">
      <c r="A1448" t="s">
        <v>42</v>
      </c>
      <c r="B1448">
        <v>99</v>
      </c>
      <c r="C1448">
        <v>55</v>
      </c>
    </row>
    <row r="1449" spans="1:3" x14ac:dyDescent="0.25">
      <c r="A1449" t="s">
        <v>678</v>
      </c>
      <c r="B1449">
        <v>99</v>
      </c>
      <c r="C1449">
        <v>4.5</v>
      </c>
    </row>
    <row r="1450" spans="1:3" x14ac:dyDescent="0.25">
      <c r="A1450" t="s">
        <v>41</v>
      </c>
      <c r="B1450">
        <v>99</v>
      </c>
      <c r="C1450">
        <v>0</v>
      </c>
    </row>
    <row r="1451" spans="1:3" x14ac:dyDescent="0.25">
      <c r="A1451" t="s">
        <v>679</v>
      </c>
      <c r="B1451">
        <v>99</v>
      </c>
      <c r="C1451">
        <v>0</v>
      </c>
    </row>
    <row r="1452" spans="1:3" x14ac:dyDescent="0.25">
      <c r="A1452" t="s">
        <v>563</v>
      </c>
      <c r="B1452">
        <v>99</v>
      </c>
      <c r="C1452">
        <v>0</v>
      </c>
    </row>
    <row r="1453" spans="1:3" x14ac:dyDescent="0.25">
      <c r="A1453" t="s">
        <v>680</v>
      </c>
      <c r="B1453">
        <v>99</v>
      </c>
      <c r="C1453">
        <v>0</v>
      </c>
    </row>
    <row r="1454" spans="1:3" x14ac:dyDescent="0.25">
      <c r="A1454" t="s">
        <v>681</v>
      </c>
      <c r="B1454">
        <v>99</v>
      </c>
      <c r="C1454">
        <v>16</v>
      </c>
    </row>
    <row r="1455" spans="1:3" x14ac:dyDescent="0.25">
      <c r="A1455" t="s">
        <v>682</v>
      </c>
      <c r="B1455">
        <v>99</v>
      </c>
      <c r="C1455">
        <v>200</v>
      </c>
    </row>
    <row r="1456" spans="1:3" x14ac:dyDescent="0.25">
      <c r="A1456" t="s">
        <v>683</v>
      </c>
      <c r="B1456">
        <v>99</v>
      </c>
      <c r="C1456">
        <v>2421</v>
      </c>
    </row>
    <row r="1457" spans="1:6" x14ac:dyDescent="0.25">
      <c r="A1457" t="s">
        <v>684</v>
      </c>
      <c r="B1457">
        <v>99</v>
      </c>
      <c r="C1457">
        <v>1614</v>
      </c>
    </row>
    <row r="1458" spans="1:6" x14ac:dyDescent="0.25">
      <c r="A1458" t="s">
        <v>685</v>
      </c>
      <c r="B1458">
        <v>99</v>
      </c>
      <c r="C1458">
        <v>3228</v>
      </c>
    </row>
    <row r="1459" spans="1:6" x14ac:dyDescent="0.25">
      <c r="A1459" t="s">
        <v>686</v>
      </c>
      <c r="B1459">
        <v>99</v>
      </c>
    </row>
    <row r="1460" spans="1:6" x14ac:dyDescent="0.25">
      <c r="A1460" t="s">
        <v>687</v>
      </c>
      <c r="B1460">
        <v>99</v>
      </c>
    </row>
    <row r="1461" spans="1:6" x14ac:dyDescent="0.25">
      <c r="A1461" t="s">
        <v>688</v>
      </c>
      <c r="B1461">
        <v>99</v>
      </c>
    </row>
    <row r="1462" spans="1:6" x14ac:dyDescent="0.25">
      <c r="A1462" t="s">
        <v>689</v>
      </c>
      <c r="B1462">
        <v>99</v>
      </c>
      <c r="C1462" t="b">
        <v>0</v>
      </c>
    </row>
    <row r="1463" spans="1:6" x14ac:dyDescent="0.25">
      <c r="A1463" t="s">
        <v>690</v>
      </c>
      <c r="B1463">
        <v>99</v>
      </c>
      <c r="C1463" t="b">
        <v>0</v>
      </c>
    </row>
    <row r="1464" spans="1:6" x14ac:dyDescent="0.25">
      <c r="A1464" t="s">
        <v>676</v>
      </c>
      <c r="B1464">
        <v>101</v>
      </c>
      <c r="C1464">
        <v>250</v>
      </c>
      <c r="D1464">
        <v>363</v>
      </c>
      <c r="E1464">
        <v>240</v>
      </c>
      <c r="F1464">
        <v>239</v>
      </c>
    </row>
    <row r="1465" spans="1:6" x14ac:dyDescent="0.25">
      <c r="A1465" t="s">
        <v>36</v>
      </c>
      <c r="B1465">
        <v>101</v>
      </c>
      <c r="C1465">
        <v>3</v>
      </c>
      <c r="D1465">
        <v>5</v>
      </c>
      <c r="E1465">
        <v>0</v>
      </c>
      <c r="F1465">
        <v>4</v>
      </c>
    </row>
    <row r="1466" spans="1:6" x14ac:dyDescent="0.25">
      <c r="A1466" t="s">
        <v>503</v>
      </c>
      <c r="B1466">
        <v>101</v>
      </c>
      <c r="C1466" t="s">
        <v>795</v>
      </c>
      <c r="D1466" t="s">
        <v>790</v>
      </c>
      <c r="E1466" t="s">
        <v>796</v>
      </c>
      <c r="F1466" t="s">
        <v>796</v>
      </c>
    </row>
    <row r="1467" spans="1:6" x14ac:dyDescent="0.25">
      <c r="A1467" t="s">
        <v>677</v>
      </c>
      <c r="B1467">
        <v>101</v>
      </c>
      <c r="C1467">
        <v>420</v>
      </c>
      <c r="D1467">
        <v>799</v>
      </c>
      <c r="E1467">
        <v>868</v>
      </c>
      <c r="F1467">
        <v>977</v>
      </c>
    </row>
    <row r="1468" spans="1:6" x14ac:dyDescent="0.25">
      <c r="A1468" t="s">
        <v>42</v>
      </c>
      <c r="B1468">
        <v>101</v>
      </c>
      <c r="C1468">
        <v>40</v>
      </c>
      <c r="D1468">
        <v>40</v>
      </c>
      <c r="E1468">
        <v>30</v>
      </c>
      <c r="F1468">
        <v>45</v>
      </c>
    </row>
    <row r="1469" spans="1:6" x14ac:dyDescent="0.25">
      <c r="A1469" t="s">
        <v>678</v>
      </c>
      <c r="B1469">
        <v>101</v>
      </c>
      <c r="C1469">
        <v>7.2</v>
      </c>
      <c r="D1469">
        <v>13.6</v>
      </c>
      <c r="E1469">
        <v>19.7</v>
      </c>
      <c r="F1469">
        <v>14.8</v>
      </c>
    </row>
    <row r="1470" spans="1:6" x14ac:dyDescent="0.25">
      <c r="A1470" t="s">
        <v>41</v>
      </c>
      <c r="B1470">
        <v>101</v>
      </c>
      <c r="C1470">
        <v>0</v>
      </c>
      <c r="D1470">
        <v>0</v>
      </c>
      <c r="E1470">
        <v>0</v>
      </c>
      <c r="F1470">
        <v>0</v>
      </c>
    </row>
    <row r="1471" spans="1:6" x14ac:dyDescent="0.25">
      <c r="A1471" t="s">
        <v>679</v>
      </c>
      <c r="B1471">
        <v>101</v>
      </c>
      <c r="C1471">
        <v>12</v>
      </c>
      <c r="D1471">
        <v>12</v>
      </c>
      <c r="E1471">
        <v>12</v>
      </c>
      <c r="F1471">
        <v>12</v>
      </c>
    </row>
    <row r="1472" spans="1:6" x14ac:dyDescent="0.25">
      <c r="A1472" t="s">
        <v>563</v>
      </c>
      <c r="B1472">
        <v>101</v>
      </c>
      <c r="C1472">
        <v>0</v>
      </c>
      <c r="D1472">
        <v>0</v>
      </c>
      <c r="E1472">
        <v>0</v>
      </c>
      <c r="F1472">
        <v>0</v>
      </c>
    </row>
    <row r="1473" spans="1:6" x14ac:dyDescent="0.25">
      <c r="A1473" t="s">
        <v>680</v>
      </c>
      <c r="B1473">
        <v>101</v>
      </c>
      <c r="C1473">
        <v>0</v>
      </c>
      <c r="D1473">
        <v>0</v>
      </c>
      <c r="E1473">
        <v>0</v>
      </c>
      <c r="F1473">
        <v>0</v>
      </c>
    </row>
    <row r="1474" spans="1:6" x14ac:dyDescent="0.25">
      <c r="A1474" t="s">
        <v>681</v>
      </c>
      <c r="B1474">
        <v>101</v>
      </c>
      <c r="C1474">
        <v>16</v>
      </c>
      <c r="D1474">
        <v>16</v>
      </c>
      <c r="E1474">
        <v>16</v>
      </c>
      <c r="F1474">
        <v>16</v>
      </c>
    </row>
    <row r="1475" spans="1:6" x14ac:dyDescent="0.25">
      <c r="A1475" t="s">
        <v>682</v>
      </c>
      <c r="B1475">
        <v>101</v>
      </c>
      <c r="C1475">
        <v>750</v>
      </c>
      <c r="D1475">
        <v>750</v>
      </c>
      <c r="E1475">
        <v>750</v>
      </c>
      <c r="F1475">
        <v>750</v>
      </c>
    </row>
    <row r="1476" spans="1:6" x14ac:dyDescent="0.25">
      <c r="A1476" t="s">
        <v>683</v>
      </c>
      <c r="B1476">
        <v>101</v>
      </c>
      <c r="C1476">
        <v>1761</v>
      </c>
      <c r="D1476">
        <v>1761</v>
      </c>
      <c r="E1476">
        <v>1320</v>
      </c>
      <c r="F1476">
        <v>1980</v>
      </c>
    </row>
    <row r="1477" spans="1:6" x14ac:dyDescent="0.25">
      <c r="A1477" t="s">
        <v>684</v>
      </c>
      <c r="B1477">
        <v>101</v>
      </c>
      <c r="C1477">
        <v>1174</v>
      </c>
      <c r="D1477">
        <v>1174</v>
      </c>
      <c r="E1477">
        <v>880</v>
      </c>
      <c r="F1477">
        <v>1320</v>
      </c>
    </row>
    <row r="1478" spans="1:6" x14ac:dyDescent="0.25">
      <c r="A1478" t="s">
        <v>685</v>
      </c>
      <c r="B1478">
        <v>101</v>
      </c>
      <c r="C1478">
        <v>2348</v>
      </c>
      <c r="D1478">
        <v>2348</v>
      </c>
      <c r="E1478">
        <v>1760</v>
      </c>
      <c r="F1478">
        <v>2640</v>
      </c>
    </row>
    <row r="1479" spans="1:6" x14ac:dyDescent="0.25">
      <c r="A1479" t="s">
        <v>686</v>
      </c>
      <c r="B1479">
        <v>101</v>
      </c>
    </row>
    <row r="1480" spans="1:6" x14ac:dyDescent="0.25">
      <c r="A1480" t="s">
        <v>687</v>
      </c>
      <c r="B1480">
        <v>101</v>
      </c>
    </row>
    <row r="1481" spans="1:6" x14ac:dyDescent="0.25">
      <c r="A1481" t="s">
        <v>688</v>
      </c>
      <c r="B1481">
        <v>101</v>
      </c>
    </row>
    <row r="1482" spans="1:6" x14ac:dyDescent="0.25">
      <c r="A1482" t="s">
        <v>689</v>
      </c>
      <c r="B1482">
        <v>101</v>
      </c>
      <c r="C1482" t="b">
        <v>0</v>
      </c>
      <c r="D1482" t="b">
        <v>0</v>
      </c>
      <c r="E1482" t="b">
        <v>0</v>
      </c>
      <c r="F1482" t="b">
        <v>0</v>
      </c>
    </row>
    <row r="1483" spans="1:6" x14ac:dyDescent="0.25">
      <c r="A1483" t="s">
        <v>690</v>
      </c>
      <c r="B1483">
        <v>101</v>
      </c>
      <c r="C1483" t="b">
        <v>0</v>
      </c>
      <c r="D1483" t="b">
        <v>0</v>
      </c>
      <c r="E1483" t="b">
        <v>0</v>
      </c>
      <c r="F1483" t="b">
        <v>0</v>
      </c>
    </row>
    <row r="1484" spans="1:6" x14ac:dyDescent="0.25">
      <c r="A1484" t="s">
        <v>676</v>
      </c>
      <c r="B1484">
        <v>102</v>
      </c>
      <c r="C1484">
        <v>3775</v>
      </c>
      <c r="D1484">
        <v>103</v>
      </c>
      <c r="E1484">
        <v>211</v>
      </c>
      <c r="F1484">
        <v>251</v>
      </c>
    </row>
    <row r="1485" spans="1:6" x14ac:dyDescent="0.25">
      <c r="A1485" t="s">
        <v>36</v>
      </c>
      <c r="B1485">
        <v>102</v>
      </c>
      <c r="C1485">
        <v>4</v>
      </c>
      <c r="D1485">
        <v>4</v>
      </c>
      <c r="E1485">
        <v>4</v>
      </c>
      <c r="F1485">
        <v>0</v>
      </c>
    </row>
    <row r="1486" spans="1:6" x14ac:dyDescent="0.25">
      <c r="A1486" t="s">
        <v>503</v>
      </c>
      <c r="B1486">
        <v>102</v>
      </c>
      <c r="C1486" t="s">
        <v>797</v>
      </c>
      <c r="D1486" t="s">
        <v>797</v>
      </c>
      <c r="E1486" t="s">
        <v>798</v>
      </c>
      <c r="F1486" t="s">
        <v>798</v>
      </c>
    </row>
    <row r="1487" spans="1:6" x14ac:dyDescent="0.25">
      <c r="A1487" t="s">
        <v>677</v>
      </c>
      <c r="B1487">
        <v>102</v>
      </c>
      <c r="C1487">
        <v>1330</v>
      </c>
      <c r="D1487">
        <v>420</v>
      </c>
      <c r="E1487">
        <v>732</v>
      </c>
      <c r="F1487">
        <v>943</v>
      </c>
    </row>
    <row r="1488" spans="1:6" x14ac:dyDescent="0.25">
      <c r="A1488" t="s">
        <v>42</v>
      </c>
      <c r="B1488">
        <v>102</v>
      </c>
      <c r="C1488">
        <v>40</v>
      </c>
      <c r="D1488">
        <v>40</v>
      </c>
      <c r="E1488">
        <v>45</v>
      </c>
      <c r="F1488">
        <v>45</v>
      </c>
    </row>
    <row r="1489" spans="1:6" x14ac:dyDescent="0.25">
      <c r="A1489" t="s">
        <v>678</v>
      </c>
      <c r="B1489">
        <v>102</v>
      </c>
      <c r="C1489">
        <v>22.7</v>
      </c>
      <c r="D1489">
        <v>7.2</v>
      </c>
      <c r="E1489">
        <v>11.1</v>
      </c>
      <c r="F1489">
        <v>14.3</v>
      </c>
    </row>
    <row r="1490" spans="1:6" x14ac:dyDescent="0.25">
      <c r="A1490" t="s">
        <v>41</v>
      </c>
      <c r="B1490">
        <v>102</v>
      </c>
      <c r="C1490">
        <v>0</v>
      </c>
      <c r="D1490">
        <v>0</v>
      </c>
      <c r="E1490">
        <v>0</v>
      </c>
      <c r="F1490">
        <v>0</v>
      </c>
    </row>
    <row r="1491" spans="1:6" x14ac:dyDescent="0.25">
      <c r="A1491" t="s">
        <v>679</v>
      </c>
      <c r="B1491">
        <v>102</v>
      </c>
      <c r="C1491">
        <v>24</v>
      </c>
      <c r="D1491">
        <v>24</v>
      </c>
      <c r="E1491">
        <v>12</v>
      </c>
      <c r="F1491">
        <v>12</v>
      </c>
    </row>
    <row r="1492" spans="1:6" x14ac:dyDescent="0.25">
      <c r="A1492" t="s">
        <v>563</v>
      </c>
      <c r="B1492">
        <v>102</v>
      </c>
      <c r="C1492">
        <v>0</v>
      </c>
      <c r="D1492">
        <v>0</v>
      </c>
      <c r="E1492">
        <v>0</v>
      </c>
      <c r="F1492">
        <v>0</v>
      </c>
    </row>
    <row r="1493" spans="1:6" x14ac:dyDescent="0.25">
      <c r="A1493" t="s">
        <v>680</v>
      </c>
      <c r="B1493">
        <v>102</v>
      </c>
      <c r="C1493">
        <v>0</v>
      </c>
      <c r="D1493">
        <v>0</v>
      </c>
      <c r="E1493">
        <v>0</v>
      </c>
      <c r="F1493">
        <v>0</v>
      </c>
    </row>
    <row r="1494" spans="1:6" x14ac:dyDescent="0.25">
      <c r="A1494" t="s">
        <v>681</v>
      </c>
      <c r="B1494">
        <v>102</v>
      </c>
      <c r="C1494">
        <v>16</v>
      </c>
      <c r="D1494">
        <v>16</v>
      </c>
      <c r="E1494">
        <v>16</v>
      </c>
      <c r="F1494">
        <v>16</v>
      </c>
    </row>
    <row r="1495" spans="1:6" x14ac:dyDescent="0.25">
      <c r="A1495" t="s">
        <v>682</v>
      </c>
      <c r="B1495">
        <v>102</v>
      </c>
      <c r="C1495">
        <v>500</v>
      </c>
      <c r="D1495">
        <v>500</v>
      </c>
      <c r="E1495">
        <v>500</v>
      </c>
      <c r="F1495">
        <v>500</v>
      </c>
    </row>
    <row r="1496" spans="1:6" x14ac:dyDescent="0.25">
      <c r="A1496" t="s">
        <v>683</v>
      </c>
      <c r="B1496">
        <v>102</v>
      </c>
      <c r="C1496">
        <v>1761</v>
      </c>
      <c r="D1496">
        <v>1761</v>
      </c>
      <c r="E1496">
        <v>1980</v>
      </c>
      <c r="F1496">
        <v>1980</v>
      </c>
    </row>
    <row r="1497" spans="1:6" x14ac:dyDescent="0.25">
      <c r="A1497" t="s">
        <v>684</v>
      </c>
      <c r="B1497">
        <v>102</v>
      </c>
      <c r="C1497">
        <v>1174</v>
      </c>
      <c r="D1497">
        <v>1174</v>
      </c>
      <c r="E1497">
        <v>1320</v>
      </c>
      <c r="F1497">
        <v>1320</v>
      </c>
    </row>
    <row r="1498" spans="1:6" x14ac:dyDescent="0.25">
      <c r="A1498" t="s">
        <v>685</v>
      </c>
      <c r="B1498">
        <v>102</v>
      </c>
      <c r="C1498">
        <v>2348</v>
      </c>
      <c r="D1498">
        <v>2348</v>
      </c>
      <c r="E1498">
        <v>2640</v>
      </c>
      <c r="F1498">
        <v>2640</v>
      </c>
    </row>
    <row r="1499" spans="1:6" x14ac:dyDescent="0.25">
      <c r="A1499" t="s">
        <v>686</v>
      </c>
      <c r="B1499">
        <v>102</v>
      </c>
    </row>
    <row r="1500" spans="1:6" x14ac:dyDescent="0.25">
      <c r="A1500" t="s">
        <v>687</v>
      </c>
      <c r="B1500">
        <v>102</v>
      </c>
    </row>
    <row r="1501" spans="1:6" x14ac:dyDescent="0.25">
      <c r="A1501" t="s">
        <v>688</v>
      </c>
      <c r="B1501">
        <v>102</v>
      </c>
    </row>
    <row r="1502" spans="1:6" x14ac:dyDescent="0.25">
      <c r="A1502" t="s">
        <v>689</v>
      </c>
      <c r="B1502">
        <v>102</v>
      </c>
      <c r="C1502" t="b">
        <v>0</v>
      </c>
      <c r="D1502" t="b">
        <v>0</v>
      </c>
      <c r="E1502" t="b">
        <v>0</v>
      </c>
      <c r="F1502" t="b">
        <v>0</v>
      </c>
    </row>
    <row r="1503" spans="1:6" x14ac:dyDescent="0.25">
      <c r="A1503" t="s">
        <v>690</v>
      </c>
      <c r="B1503">
        <v>102</v>
      </c>
      <c r="C1503" t="b">
        <v>0</v>
      </c>
      <c r="D1503" t="b">
        <v>0</v>
      </c>
      <c r="E1503" t="b">
        <v>0</v>
      </c>
      <c r="F1503" t="b">
        <v>0</v>
      </c>
    </row>
    <row r="1504" spans="1:6" x14ac:dyDescent="0.25">
      <c r="A1504" t="s">
        <v>676</v>
      </c>
      <c r="B1504">
        <v>103</v>
      </c>
      <c r="C1504">
        <v>102</v>
      </c>
      <c r="D1504">
        <v>277</v>
      </c>
      <c r="E1504">
        <v>215</v>
      </c>
      <c r="F1504">
        <v>216</v>
      </c>
    </row>
    <row r="1505" spans="1:6" x14ac:dyDescent="0.25">
      <c r="A1505" t="s">
        <v>36</v>
      </c>
      <c r="B1505">
        <v>103</v>
      </c>
      <c r="C1505">
        <v>3</v>
      </c>
      <c r="D1505">
        <v>5</v>
      </c>
      <c r="E1505">
        <v>0</v>
      </c>
      <c r="F1505">
        <v>4</v>
      </c>
    </row>
    <row r="1506" spans="1:6" x14ac:dyDescent="0.25">
      <c r="A1506" t="s">
        <v>503</v>
      </c>
      <c r="B1506">
        <v>103</v>
      </c>
      <c r="C1506" t="s">
        <v>797</v>
      </c>
      <c r="D1506" t="s">
        <v>797</v>
      </c>
      <c r="E1506" t="s">
        <v>799</v>
      </c>
      <c r="F1506" t="s">
        <v>799</v>
      </c>
    </row>
    <row r="1507" spans="1:6" x14ac:dyDescent="0.25">
      <c r="A1507" t="s">
        <v>677</v>
      </c>
      <c r="B1507">
        <v>103</v>
      </c>
      <c r="C1507">
        <v>420</v>
      </c>
      <c r="D1507">
        <v>392</v>
      </c>
      <c r="E1507">
        <v>578</v>
      </c>
      <c r="F1507">
        <v>1007</v>
      </c>
    </row>
    <row r="1508" spans="1:6" x14ac:dyDescent="0.25">
      <c r="A1508" t="s">
        <v>42</v>
      </c>
      <c r="B1508">
        <v>103</v>
      </c>
      <c r="C1508">
        <v>40</v>
      </c>
      <c r="D1508">
        <v>40</v>
      </c>
      <c r="E1508">
        <v>40</v>
      </c>
      <c r="F1508">
        <v>40</v>
      </c>
    </row>
    <row r="1509" spans="1:6" x14ac:dyDescent="0.25">
      <c r="A1509" t="s">
        <v>678</v>
      </c>
      <c r="B1509">
        <v>103</v>
      </c>
      <c r="C1509">
        <v>7.2</v>
      </c>
      <c r="D1509">
        <v>6.7</v>
      </c>
      <c r="E1509">
        <v>9.9</v>
      </c>
      <c r="F1509">
        <v>17.2</v>
      </c>
    </row>
    <row r="1510" spans="1:6" x14ac:dyDescent="0.25">
      <c r="A1510" t="s">
        <v>41</v>
      </c>
      <c r="B1510">
        <v>103</v>
      </c>
      <c r="C1510">
        <v>0</v>
      </c>
      <c r="D1510">
        <v>0</v>
      </c>
      <c r="E1510">
        <v>0</v>
      </c>
      <c r="F1510">
        <v>0</v>
      </c>
    </row>
    <row r="1511" spans="1:6" x14ac:dyDescent="0.25">
      <c r="A1511" t="s">
        <v>679</v>
      </c>
      <c r="B1511">
        <v>103</v>
      </c>
      <c r="C1511">
        <v>12</v>
      </c>
      <c r="D1511">
        <v>12</v>
      </c>
      <c r="E1511">
        <v>12</v>
      </c>
      <c r="F1511">
        <v>12</v>
      </c>
    </row>
    <row r="1512" spans="1:6" x14ac:dyDescent="0.25">
      <c r="A1512" t="s">
        <v>563</v>
      </c>
      <c r="B1512">
        <v>103</v>
      </c>
      <c r="C1512">
        <v>0</v>
      </c>
      <c r="D1512">
        <v>0</v>
      </c>
      <c r="E1512">
        <v>0</v>
      </c>
      <c r="F1512">
        <v>0</v>
      </c>
    </row>
    <row r="1513" spans="1:6" x14ac:dyDescent="0.25">
      <c r="A1513" t="s">
        <v>680</v>
      </c>
      <c r="B1513">
        <v>103</v>
      </c>
      <c r="C1513">
        <v>0</v>
      </c>
      <c r="D1513">
        <v>0</v>
      </c>
      <c r="E1513">
        <v>0</v>
      </c>
      <c r="F1513">
        <v>0</v>
      </c>
    </row>
    <row r="1514" spans="1:6" x14ac:dyDescent="0.25">
      <c r="A1514" t="s">
        <v>681</v>
      </c>
      <c r="B1514">
        <v>103</v>
      </c>
      <c r="C1514">
        <v>16</v>
      </c>
      <c r="D1514">
        <v>16</v>
      </c>
      <c r="E1514">
        <v>16</v>
      </c>
      <c r="F1514">
        <v>16</v>
      </c>
    </row>
    <row r="1515" spans="1:6" x14ac:dyDescent="0.25">
      <c r="A1515" t="s">
        <v>682</v>
      </c>
      <c r="B1515">
        <v>103</v>
      </c>
      <c r="C1515">
        <v>500</v>
      </c>
      <c r="D1515">
        <v>500</v>
      </c>
      <c r="E1515">
        <v>500</v>
      </c>
      <c r="F1515">
        <v>500</v>
      </c>
    </row>
    <row r="1516" spans="1:6" x14ac:dyDescent="0.25">
      <c r="A1516" t="s">
        <v>683</v>
      </c>
      <c r="B1516">
        <v>103</v>
      </c>
      <c r="C1516">
        <v>1761</v>
      </c>
      <c r="D1516">
        <v>1761</v>
      </c>
      <c r="E1516">
        <v>1761</v>
      </c>
      <c r="F1516">
        <v>1761</v>
      </c>
    </row>
    <row r="1517" spans="1:6" x14ac:dyDescent="0.25">
      <c r="A1517" t="s">
        <v>684</v>
      </c>
      <c r="B1517">
        <v>103</v>
      </c>
      <c r="C1517">
        <v>1174</v>
      </c>
      <c r="D1517">
        <v>1174</v>
      </c>
      <c r="E1517">
        <v>1174</v>
      </c>
      <c r="F1517">
        <v>1174</v>
      </c>
    </row>
    <row r="1518" spans="1:6" x14ac:dyDescent="0.25">
      <c r="A1518" t="s">
        <v>685</v>
      </c>
      <c r="B1518">
        <v>103</v>
      </c>
      <c r="C1518">
        <v>2348</v>
      </c>
      <c r="D1518">
        <v>2348</v>
      </c>
      <c r="E1518">
        <v>2348</v>
      </c>
      <c r="F1518">
        <v>2348</v>
      </c>
    </row>
    <row r="1519" spans="1:6" x14ac:dyDescent="0.25">
      <c r="A1519" t="s">
        <v>686</v>
      </c>
      <c r="B1519">
        <v>103</v>
      </c>
    </row>
    <row r="1520" spans="1:6" x14ac:dyDescent="0.25">
      <c r="A1520" t="s">
        <v>687</v>
      </c>
      <c r="B1520">
        <v>103</v>
      </c>
    </row>
    <row r="1521" spans="1:6" x14ac:dyDescent="0.25">
      <c r="A1521" t="s">
        <v>688</v>
      </c>
      <c r="B1521">
        <v>103</v>
      </c>
    </row>
    <row r="1522" spans="1:6" x14ac:dyDescent="0.25">
      <c r="A1522" t="s">
        <v>689</v>
      </c>
      <c r="B1522">
        <v>103</v>
      </c>
      <c r="C1522" t="b">
        <v>0</v>
      </c>
      <c r="D1522" t="b">
        <v>0</v>
      </c>
      <c r="E1522" t="b">
        <v>0</v>
      </c>
      <c r="F1522" t="b">
        <v>0</v>
      </c>
    </row>
    <row r="1523" spans="1:6" x14ac:dyDescent="0.25">
      <c r="A1523" t="s">
        <v>690</v>
      </c>
      <c r="B1523">
        <v>103</v>
      </c>
      <c r="C1523" t="b">
        <v>0</v>
      </c>
      <c r="D1523" t="b">
        <v>0</v>
      </c>
      <c r="E1523" t="b">
        <v>0</v>
      </c>
      <c r="F1523" t="b">
        <v>0</v>
      </c>
    </row>
    <row r="1524" spans="1:6" x14ac:dyDescent="0.25">
      <c r="A1524" t="s">
        <v>676</v>
      </c>
      <c r="B1524">
        <v>108</v>
      </c>
      <c r="C1524">
        <v>12</v>
      </c>
    </row>
    <row r="1525" spans="1:6" x14ac:dyDescent="0.25">
      <c r="A1525" t="s">
        <v>36</v>
      </c>
      <c r="B1525">
        <v>108</v>
      </c>
      <c r="C1525">
        <v>1</v>
      </c>
    </row>
    <row r="1526" spans="1:6" x14ac:dyDescent="0.25">
      <c r="A1526" t="s">
        <v>503</v>
      </c>
      <c r="B1526">
        <v>108</v>
      </c>
      <c r="C1526" t="s">
        <v>763</v>
      </c>
    </row>
    <row r="1527" spans="1:6" x14ac:dyDescent="0.25">
      <c r="A1527" t="s">
        <v>677</v>
      </c>
      <c r="B1527">
        <v>108</v>
      </c>
      <c r="C1527">
        <v>449</v>
      </c>
    </row>
    <row r="1528" spans="1:6" x14ac:dyDescent="0.25">
      <c r="A1528" t="s">
        <v>42</v>
      </c>
      <c r="B1528">
        <v>108</v>
      </c>
      <c r="C1528">
        <v>25</v>
      </c>
    </row>
    <row r="1529" spans="1:6" x14ac:dyDescent="0.25">
      <c r="A1529" t="s">
        <v>678</v>
      </c>
      <c r="B1529">
        <v>108</v>
      </c>
      <c r="C1529">
        <v>12.2</v>
      </c>
    </row>
    <row r="1530" spans="1:6" x14ac:dyDescent="0.25">
      <c r="A1530" t="s">
        <v>41</v>
      </c>
      <c r="B1530">
        <v>108</v>
      </c>
      <c r="C1530">
        <v>0</v>
      </c>
    </row>
    <row r="1531" spans="1:6" x14ac:dyDescent="0.25">
      <c r="A1531" t="s">
        <v>679</v>
      </c>
      <c r="B1531">
        <v>108</v>
      </c>
      <c r="C1531">
        <v>0</v>
      </c>
    </row>
    <row r="1532" spans="1:6" x14ac:dyDescent="0.25">
      <c r="A1532" t="s">
        <v>563</v>
      </c>
      <c r="B1532">
        <v>108</v>
      </c>
      <c r="C1532">
        <v>0</v>
      </c>
    </row>
    <row r="1533" spans="1:6" x14ac:dyDescent="0.25">
      <c r="A1533" t="s">
        <v>680</v>
      </c>
      <c r="B1533">
        <v>108</v>
      </c>
      <c r="C1533">
        <v>0</v>
      </c>
    </row>
    <row r="1534" spans="1:6" x14ac:dyDescent="0.25">
      <c r="A1534" t="s">
        <v>681</v>
      </c>
      <c r="B1534">
        <v>108</v>
      </c>
      <c r="C1534">
        <v>16</v>
      </c>
    </row>
    <row r="1535" spans="1:6" x14ac:dyDescent="0.25">
      <c r="A1535" t="s">
        <v>682</v>
      </c>
      <c r="B1535">
        <v>108</v>
      </c>
      <c r="C1535">
        <v>200</v>
      </c>
    </row>
    <row r="1536" spans="1:6" x14ac:dyDescent="0.25">
      <c r="A1536" t="s">
        <v>683</v>
      </c>
      <c r="B1536">
        <v>108</v>
      </c>
      <c r="C1536">
        <v>1101</v>
      </c>
    </row>
    <row r="1537" spans="1:3" x14ac:dyDescent="0.25">
      <c r="A1537" t="s">
        <v>684</v>
      </c>
      <c r="B1537">
        <v>108</v>
      </c>
      <c r="C1537">
        <v>734</v>
      </c>
    </row>
    <row r="1538" spans="1:3" x14ac:dyDescent="0.25">
      <c r="A1538" t="s">
        <v>685</v>
      </c>
      <c r="B1538">
        <v>108</v>
      </c>
      <c r="C1538">
        <v>1468</v>
      </c>
    </row>
    <row r="1539" spans="1:3" x14ac:dyDescent="0.25">
      <c r="A1539" t="s">
        <v>686</v>
      </c>
      <c r="B1539">
        <v>108</v>
      </c>
    </row>
    <row r="1540" spans="1:3" x14ac:dyDescent="0.25">
      <c r="A1540" t="s">
        <v>687</v>
      </c>
      <c r="B1540">
        <v>108</v>
      </c>
    </row>
    <row r="1541" spans="1:3" x14ac:dyDescent="0.25">
      <c r="A1541" t="s">
        <v>688</v>
      </c>
      <c r="B1541">
        <v>108</v>
      </c>
    </row>
    <row r="1542" spans="1:3" x14ac:dyDescent="0.25">
      <c r="A1542" t="s">
        <v>689</v>
      </c>
      <c r="B1542">
        <v>108</v>
      </c>
      <c r="C1542" t="b">
        <v>0</v>
      </c>
    </row>
    <row r="1543" spans="1:3" x14ac:dyDescent="0.25">
      <c r="A1543" t="s">
        <v>690</v>
      </c>
      <c r="B1543">
        <v>108</v>
      </c>
      <c r="C1543" t="b">
        <v>0</v>
      </c>
    </row>
    <row r="1544" spans="1:3" x14ac:dyDescent="0.25">
      <c r="A1544" t="s">
        <v>676</v>
      </c>
      <c r="B1544">
        <v>110</v>
      </c>
      <c r="C1544">
        <v>4406</v>
      </c>
    </row>
    <row r="1545" spans="1:3" x14ac:dyDescent="0.25">
      <c r="A1545" t="s">
        <v>36</v>
      </c>
      <c r="B1545">
        <v>110</v>
      </c>
      <c r="C1545">
        <v>1</v>
      </c>
    </row>
    <row r="1546" spans="1:3" x14ac:dyDescent="0.25">
      <c r="A1546" t="s">
        <v>503</v>
      </c>
      <c r="B1546">
        <v>110</v>
      </c>
    </row>
    <row r="1547" spans="1:3" x14ac:dyDescent="0.25">
      <c r="A1547" t="s">
        <v>677</v>
      </c>
      <c r="B1547">
        <v>110</v>
      </c>
      <c r="C1547">
        <v>927</v>
      </c>
    </row>
    <row r="1548" spans="1:3" x14ac:dyDescent="0.25">
      <c r="A1548" t="s">
        <v>42</v>
      </c>
      <c r="B1548">
        <v>110</v>
      </c>
      <c r="C1548">
        <v>30</v>
      </c>
    </row>
    <row r="1549" spans="1:3" x14ac:dyDescent="0.25">
      <c r="A1549" t="s">
        <v>678</v>
      </c>
      <c r="B1549">
        <v>110</v>
      </c>
      <c r="C1549">
        <v>21.1</v>
      </c>
    </row>
    <row r="1550" spans="1:3" x14ac:dyDescent="0.25">
      <c r="A1550" t="s">
        <v>41</v>
      </c>
      <c r="B1550">
        <v>110</v>
      </c>
      <c r="C1550">
        <v>0</v>
      </c>
    </row>
    <row r="1551" spans="1:3" x14ac:dyDescent="0.25">
      <c r="A1551" t="s">
        <v>679</v>
      </c>
      <c r="B1551">
        <v>110</v>
      </c>
      <c r="C1551">
        <v>0</v>
      </c>
    </row>
    <row r="1552" spans="1:3" x14ac:dyDescent="0.25">
      <c r="A1552" t="s">
        <v>563</v>
      </c>
      <c r="B1552">
        <v>110</v>
      </c>
      <c r="C1552">
        <v>0</v>
      </c>
    </row>
    <row r="1553" spans="1:5" x14ac:dyDescent="0.25">
      <c r="A1553" t="s">
        <v>680</v>
      </c>
      <c r="B1553">
        <v>110</v>
      </c>
      <c r="C1553">
        <v>0</v>
      </c>
    </row>
    <row r="1554" spans="1:5" x14ac:dyDescent="0.25">
      <c r="A1554" t="s">
        <v>681</v>
      </c>
      <c r="B1554">
        <v>110</v>
      </c>
      <c r="C1554">
        <v>16</v>
      </c>
    </row>
    <row r="1555" spans="1:5" x14ac:dyDescent="0.25">
      <c r="A1555" t="s">
        <v>682</v>
      </c>
      <c r="B1555">
        <v>110</v>
      </c>
      <c r="C1555">
        <v>200</v>
      </c>
    </row>
    <row r="1556" spans="1:5" x14ac:dyDescent="0.25">
      <c r="A1556" t="s">
        <v>683</v>
      </c>
      <c r="B1556">
        <v>110</v>
      </c>
      <c r="C1556">
        <v>1320</v>
      </c>
    </row>
    <row r="1557" spans="1:5" x14ac:dyDescent="0.25">
      <c r="A1557" t="s">
        <v>684</v>
      </c>
      <c r="B1557">
        <v>110</v>
      </c>
      <c r="C1557">
        <v>880</v>
      </c>
    </row>
    <row r="1558" spans="1:5" x14ac:dyDescent="0.25">
      <c r="A1558" t="s">
        <v>685</v>
      </c>
      <c r="B1558">
        <v>110</v>
      </c>
      <c r="C1558">
        <v>1760</v>
      </c>
    </row>
    <row r="1559" spans="1:5" x14ac:dyDescent="0.25">
      <c r="A1559" t="s">
        <v>686</v>
      </c>
      <c r="B1559">
        <v>110</v>
      </c>
    </row>
    <row r="1560" spans="1:5" x14ac:dyDescent="0.25">
      <c r="A1560" t="s">
        <v>687</v>
      </c>
      <c r="B1560">
        <v>110</v>
      </c>
    </row>
    <row r="1561" spans="1:5" x14ac:dyDescent="0.25">
      <c r="A1561" t="s">
        <v>688</v>
      </c>
      <c r="B1561">
        <v>110</v>
      </c>
    </row>
    <row r="1562" spans="1:5" x14ac:dyDescent="0.25">
      <c r="A1562" t="s">
        <v>689</v>
      </c>
      <c r="B1562">
        <v>110</v>
      </c>
      <c r="C1562" t="b">
        <v>0</v>
      </c>
    </row>
    <row r="1563" spans="1:5" x14ac:dyDescent="0.25">
      <c r="A1563" t="s">
        <v>690</v>
      </c>
      <c r="B1563">
        <v>110</v>
      </c>
      <c r="C1563" t="b">
        <v>0</v>
      </c>
    </row>
    <row r="1564" spans="1:5" x14ac:dyDescent="0.25">
      <c r="A1564" t="s">
        <v>676</v>
      </c>
      <c r="B1564">
        <v>114</v>
      </c>
      <c r="E1564">
        <v>750</v>
      </c>
    </row>
    <row r="1565" spans="1:5" x14ac:dyDescent="0.25">
      <c r="A1565" t="s">
        <v>36</v>
      </c>
      <c r="B1565">
        <v>114</v>
      </c>
      <c r="E1565">
        <v>1</v>
      </c>
    </row>
    <row r="1566" spans="1:5" x14ac:dyDescent="0.25">
      <c r="A1566" t="s">
        <v>503</v>
      </c>
      <c r="B1566">
        <v>114</v>
      </c>
      <c r="E1566" t="s">
        <v>755</v>
      </c>
    </row>
    <row r="1567" spans="1:5" x14ac:dyDescent="0.25">
      <c r="A1567" t="s">
        <v>677</v>
      </c>
      <c r="B1567">
        <v>114</v>
      </c>
      <c r="E1567">
        <v>1399</v>
      </c>
    </row>
    <row r="1568" spans="1:5" x14ac:dyDescent="0.25">
      <c r="A1568" t="s">
        <v>42</v>
      </c>
      <c r="B1568">
        <v>114</v>
      </c>
      <c r="E1568">
        <v>35</v>
      </c>
    </row>
    <row r="1569" spans="1:5" x14ac:dyDescent="0.25">
      <c r="A1569" t="s">
        <v>678</v>
      </c>
      <c r="B1569">
        <v>114</v>
      </c>
      <c r="E1569">
        <v>27.3</v>
      </c>
    </row>
    <row r="1570" spans="1:5" x14ac:dyDescent="0.25">
      <c r="A1570" t="s">
        <v>41</v>
      </c>
      <c r="B1570">
        <v>114</v>
      </c>
      <c r="E1570">
        <v>0</v>
      </c>
    </row>
    <row r="1571" spans="1:5" x14ac:dyDescent="0.25">
      <c r="A1571" t="s">
        <v>679</v>
      </c>
      <c r="B1571">
        <v>114</v>
      </c>
      <c r="E1571">
        <v>0</v>
      </c>
    </row>
    <row r="1572" spans="1:5" x14ac:dyDescent="0.25">
      <c r="A1572" t="s">
        <v>563</v>
      </c>
      <c r="B1572">
        <v>114</v>
      </c>
      <c r="E1572">
        <v>0</v>
      </c>
    </row>
    <row r="1573" spans="1:5" x14ac:dyDescent="0.25">
      <c r="A1573" t="s">
        <v>680</v>
      </c>
      <c r="B1573">
        <v>114</v>
      </c>
      <c r="E1573">
        <v>0</v>
      </c>
    </row>
    <row r="1574" spans="1:5" x14ac:dyDescent="0.25">
      <c r="A1574" t="s">
        <v>681</v>
      </c>
      <c r="B1574">
        <v>114</v>
      </c>
      <c r="E1574">
        <v>16</v>
      </c>
    </row>
    <row r="1575" spans="1:5" x14ac:dyDescent="0.25">
      <c r="A1575" t="s">
        <v>682</v>
      </c>
      <c r="B1575">
        <v>114</v>
      </c>
      <c r="E1575">
        <v>200</v>
      </c>
    </row>
    <row r="1576" spans="1:5" x14ac:dyDescent="0.25">
      <c r="A1576" t="s">
        <v>683</v>
      </c>
      <c r="B1576">
        <v>114</v>
      </c>
      <c r="E1576">
        <v>1539</v>
      </c>
    </row>
    <row r="1577" spans="1:5" x14ac:dyDescent="0.25">
      <c r="A1577" t="s">
        <v>684</v>
      </c>
      <c r="B1577">
        <v>114</v>
      </c>
      <c r="E1577">
        <v>1026</v>
      </c>
    </row>
    <row r="1578" spans="1:5" x14ac:dyDescent="0.25">
      <c r="A1578" t="s">
        <v>685</v>
      </c>
      <c r="B1578">
        <v>114</v>
      </c>
      <c r="E1578">
        <v>2052</v>
      </c>
    </row>
    <row r="1579" spans="1:5" x14ac:dyDescent="0.25">
      <c r="A1579" t="s">
        <v>686</v>
      </c>
      <c r="B1579">
        <v>114</v>
      </c>
    </row>
    <row r="1580" spans="1:5" x14ac:dyDescent="0.25">
      <c r="A1580" t="s">
        <v>687</v>
      </c>
      <c r="B1580">
        <v>114</v>
      </c>
    </row>
    <row r="1581" spans="1:5" x14ac:dyDescent="0.25">
      <c r="A1581" t="s">
        <v>688</v>
      </c>
      <c r="B1581">
        <v>114</v>
      </c>
    </row>
    <row r="1582" spans="1:5" x14ac:dyDescent="0.25">
      <c r="A1582" t="s">
        <v>689</v>
      </c>
      <c r="B1582">
        <v>114</v>
      </c>
      <c r="E1582" t="b">
        <v>0</v>
      </c>
    </row>
    <row r="1583" spans="1:5" x14ac:dyDescent="0.25">
      <c r="A1583" t="s">
        <v>690</v>
      </c>
      <c r="B1583">
        <v>114</v>
      </c>
      <c r="E1583" t="b">
        <v>0</v>
      </c>
    </row>
    <row r="1584" spans="1:5" x14ac:dyDescent="0.25">
      <c r="A1584" t="s">
        <v>676</v>
      </c>
      <c r="B1584">
        <v>117</v>
      </c>
      <c r="D1584">
        <v>4419</v>
      </c>
    </row>
    <row r="1585" spans="1:4" x14ac:dyDescent="0.25">
      <c r="A1585" t="s">
        <v>36</v>
      </c>
      <c r="B1585">
        <v>117</v>
      </c>
      <c r="D1585">
        <v>2</v>
      </c>
    </row>
    <row r="1586" spans="1:4" x14ac:dyDescent="0.25">
      <c r="A1586" t="s">
        <v>503</v>
      </c>
      <c r="B1586">
        <v>117</v>
      </c>
    </row>
    <row r="1587" spans="1:4" x14ac:dyDescent="0.25">
      <c r="A1587" t="s">
        <v>677</v>
      </c>
      <c r="B1587">
        <v>117</v>
      </c>
      <c r="D1587">
        <v>590</v>
      </c>
    </row>
    <row r="1588" spans="1:4" x14ac:dyDescent="0.25">
      <c r="A1588" t="s">
        <v>42</v>
      </c>
      <c r="B1588">
        <v>117</v>
      </c>
      <c r="D1588">
        <v>30</v>
      </c>
    </row>
    <row r="1589" spans="1:4" x14ac:dyDescent="0.25">
      <c r="A1589" t="s">
        <v>678</v>
      </c>
      <c r="B1589">
        <v>117</v>
      </c>
      <c r="D1589">
        <v>13.4</v>
      </c>
    </row>
    <row r="1590" spans="1:4" x14ac:dyDescent="0.25">
      <c r="A1590" t="s">
        <v>41</v>
      </c>
      <c r="B1590">
        <v>117</v>
      </c>
      <c r="D1590">
        <v>0</v>
      </c>
    </row>
    <row r="1591" spans="1:4" x14ac:dyDescent="0.25">
      <c r="A1591" t="s">
        <v>679</v>
      </c>
      <c r="B1591">
        <v>117</v>
      </c>
      <c r="D1591">
        <v>0</v>
      </c>
    </row>
    <row r="1592" spans="1:4" x14ac:dyDescent="0.25">
      <c r="A1592" t="s">
        <v>563</v>
      </c>
      <c r="B1592">
        <v>117</v>
      </c>
      <c r="D1592">
        <v>0</v>
      </c>
    </row>
    <row r="1593" spans="1:4" x14ac:dyDescent="0.25">
      <c r="A1593" t="s">
        <v>680</v>
      </c>
      <c r="B1593">
        <v>117</v>
      </c>
      <c r="D1593">
        <v>0</v>
      </c>
    </row>
    <row r="1594" spans="1:4" x14ac:dyDescent="0.25">
      <c r="A1594" t="s">
        <v>681</v>
      </c>
      <c r="B1594">
        <v>117</v>
      </c>
      <c r="D1594">
        <v>16</v>
      </c>
    </row>
    <row r="1595" spans="1:4" x14ac:dyDescent="0.25">
      <c r="A1595" t="s">
        <v>682</v>
      </c>
      <c r="B1595">
        <v>117</v>
      </c>
      <c r="D1595">
        <v>200</v>
      </c>
    </row>
    <row r="1596" spans="1:4" x14ac:dyDescent="0.25">
      <c r="A1596" t="s">
        <v>683</v>
      </c>
      <c r="B1596">
        <v>117</v>
      </c>
      <c r="D1596">
        <v>1320</v>
      </c>
    </row>
    <row r="1597" spans="1:4" x14ac:dyDescent="0.25">
      <c r="A1597" t="s">
        <v>684</v>
      </c>
      <c r="B1597">
        <v>117</v>
      </c>
      <c r="D1597">
        <v>880</v>
      </c>
    </row>
    <row r="1598" spans="1:4" x14ac:dyDescent="0.25">
      <c r="A1598" t="s">
        <v>685</v>
      </c>
      <c r="B1598">
        <v>117</v>
      </c>
      <c r="D1598">
        <v>1760</v>
      </c>
    </row>
    <row r="1599" spans="1:4" x14ac:dyDescent="0.25">
      <c r="A1599" t="s">
        <v>686</v>
      </c>
      <c r="B1599">
        <v>117</v>
      </c>
    </row>
    <row r="1600" spans="1:4" x14ac:dyDescent="0.25">
      <c r="A1600" t="s">
        <v>687</v>
      </c>
      <c r="B1600">
        <v>117</v>
      </c>
    </row>
    <row r="1601" spans="1:4" x14ac:dyDescent="0.25">
      <c r="A1601" t="s">
        <v>688</v>
      </c>
      <c r="B1601">
        <v>117</v>
      </c>
    </row>
    <row r="1602" spans="1:4" x14ac:dyDescent="0.25">
      <c r="A1602" t="s">
        <v>689</v>
      </c>
      <c r="B1602">
        <v>117</v>
      </c>
      <c r="D1602" t="b">
        <v>0</v>
      </c>
    </row>
    <row r="1603" spans="1:4" x14ac:dyDescent="0.25">
      <c r="A1603" t="s">
        <v>690</v>
      </c>
      <c r="B1603">
        <v>117</v>
      </c>
      <c r="D1603" t="b">
        <v>0</v>
      </c>
    </row>
    <row r="1604" spans="1:4" x14ac:dyDescent="0.25">
      <c r="A1604" t="s">
        <v>676</v>
      </c>
      <c r="B1604">
        <v>119</v>
      </c>
      <c r="D1604">
        <v>4423</v>
      </c>
    </row>
    <row r="1605" spans="1:4" x14ac:dyDescent="0.25">
      <c r="A1605" t="s">
        <v>36</v>
      </c>
      <c r="B1605">
        <v>119</v>
      </c>
      <c r="D1605">
        <v>1</v>
      </c>
    </row>
    <row r="1606" spans="1:4" x14ac:dyDescent="0.25">
      <c r="A1606" t="s">
        <v>503</v>
      </c>
      <c r="B1606">
        <v>119</v>
      </c>
      <c r="D1606" t="s">
        <v>800</v>
      </c>
    </row>
    <row r="1607" spans="1:4" x14ac:dyDescent="0.25">
      <c r="A1607" t="s">
        <v>677</v>
      </c>
      <c r="B1607">
        <v>119</v>
      </c>
      <c r="D1607">
        <v>590</v>
      </c>
    </row>
    <row r="1608" spans="1:4" x14ac:dyDescent="0.25">
      <c r="A1608" t="s">
        <v>42</v>
      </c>
      <c r="B1608">
        <v>119</v>
      </c>
      <c r="D1608">
        <v>30</v>
      </c>
    </row>
    <row r="1609" spans="1:4" x14ac:dyDescent="0.25">
      <c r="A1609" t="s">
        <v>678</v>
      </c>
      <c r="B1609">
        <v>119</v>
      </c>
      <c r="D1609">
        <v>13.4</v>
      </c>
    </row>
    <row r="1610" spans="1:4" x14ac:dyDescent="0.25">
      <c r="A1610" t="s">
        <v>41</v>
      </c>
      <c r="B1610">
        <v>119</v>
      </c>
      <c r="D1610">
        <v>0</v>
      </c>
    </row>
    <row r="1611" spans="1:4" x14ac:dyDescent="0.25">
      <c r="A1611" t="s">
        <v>679</v>
      </c>
      <c r="B1611">
        <v>119</v>
      </c>
      <c r="D1611">
        <v>0</v>
      </c>
    </row>
    <row r="1612" spans="1:4" x14ac:dyDescent="0.25">
      <c r="A1612" t="s">
        <v>563</v>
      </c>
      <c r="B1612">
        <v>119</v>
      </c>
      <c r="D1612">
        <v>0</v>
      </c>
    </row>
    <row r="1613" spans="1:4" x14ac:dyDescent="0.25">
      <c r="A1613" t="s">
        <v>680</v>
      </c>
      <c r="B1613">
        <v>119</v>
      </c>
      <c r="D1613">
        <v>0</v>
      </c>
    </row>
    <row r="1614" spans="1:4" x14ac:dyDescent="0.25">
      <c r="A1614" t="s">
        <v>681</v>
      </c>
      <c r="B1614">
        <v>119</v>
      </c>
      <c r="D1614">
        <v>16</v>
      </c>
    </row>
    <row r="1615" spans="1:4" x14ac:dyDescent="0.25">
      <c r="A1615" t="s">
        <v>682</v>
      </c>
      <c r="B1615">
        <v>119</v>
      </c>
      <c r="D1615">
        <v>200</v>
      </c>
    </row>
    <row r="1616" spans="1:4" x14ac:dyDescent="0.25">
      <c r="A1616" t="s">
        <v>683</v>
      </c>
      <c r="B1616">
        <v>119</v>
      </c>
      <c r="D1616">
        <v>1320</v>
      </c>
    </row>
    <row r="1617" spans="1:6" x14ac:dyDescent="0.25">
      <c r="A1617" t="s">
        <v>684</v>
      </c>
      <c r="B1617">
        <v>119</v>
      </c>
      <c r="D1617">
        <v>880</v>
      </c>
    </row>
    <row r="1618" spans="1:6" x14ac:dyDescent="0.25">
      <c r="A1618" t="s">
        <v>685</v>
      </c>
      <c r="B1618">
        <v>119</v>
      </c>
      <c r="D1618">
        <v>1760</v>
      </c>
    </row>
    <row r="1619" spans="1:6" x14ac:dyDescent="0.25">
      <c r="A1619" t="s">
        <v>686</v>
      </c>
      <c r="B1619">
        <v>119</v>
      </c>
    </row>
    <row r="1620" spans="1:6" x14ac:dyDescent="0.25">
      <c r="A1620" t="s">
        <v>687</v>
      </c>
      <c r="B1620">
        <v>119</v>
      </c>
    </row>
    <row r="1621" spans="1:6" x14ac:dyDescent="0.25">
      <c r="A1621" t="s">
        <v>688</v>
      </c>
      <c r="B1621">
        <v>119</v>
      </c>
    </row>
    <row r="1622" spans="1:6" x14ac:dyDescent="0.25">
      <c r="A1622" t="s">
        <v>689</v>
      </c>
      <c r="B1622">
        <v>119</v>
      </c>
      <c r="D1622" t="b">
        <v>0</v>
      </c>
    </row>
    <row r="1623" spans="1:6" x14ac:dyDescent="0.25">
      <c r="A1623" t="s">
        <v>690</v>
      </c>
      <c r="B1623">
        <v>119</v>
      </c>
      <c r="D1623" t="b">
        <v>0</v>
      </c>
    </row>
    <row r="1624" spans="1:6" x14ac:dyDescent="0.25">
      <c r="A1624" t="s">
        <v>676</v>
      </c>
      <c r="B1624">
        <v>120</v>
      </c>
      <c r="F1624">
        <v>2950</v>
      </c>
    </row>
    <row r="1625" spans="1:6" x14ac:dyDescent="0.25">
      <c r="A1625" t="s">
        <v>36</v>
      </c>
      <c r="B1625">
        <v>120</v>
      </c>
      <c r="F1625">
        <v>1</v>
      </c>
    </row>
    <row r="1626" spans="1:6" x14ac:dyDescent="0.25">
      <c r="A1626" t="s">
        <v>503</v>
      </c>
      <c r="B1626">
        <v>120</v>
      </c>
      <c r="F1626" t="s">
        <v>801</v>
      </c>
    </row>
    <row r="1627" spans="1:6" x14ac:dyDescent="0.25">
      <c r="A1627" t="s">
        <v>677</v>
      </c>
      <c r="B1627">
        <v>120</v>
      </c>
      <c r="F1627">
        <v>821</v>
      </c>
    </row>
    <row r="1628" spans="1:6" x14ac:dyDescent="0.25">
      <c r="A1628" t="s">
        <v>42</v>
      </c>
      <c r="B1628">
        <v>120</v>
      </c>
      <c r="F1628">
        <v>25</v>
      </c>
    </row>
    <row r="1629" spans="1:6" x14ac:dyDescent="0.25">
      <c r="A1629" t="s">
        <v>678</v>
      </c>
      <c r="B1629">
        <v>120</v>
      </c>
      <c r="F1629">
        <v>22.4</v>
      </c>
    </row>
    <row r="1630" spans="1:6" x14ac:dyDescent="0.25">
      <c r="A1630" t="s">
        <v>41</v>
      </c>
      <c r="B1630">
        <v>120</v>
      </c>
      <c r="F1630">
        <v>0</v>
      </c>
    </row>
    <row r="1631" spans="1:6" x14ac:dyDescent="0.25">
      <c r="A1631" t="s">
        <v>679</v>
      </c>
      <c r="B1631">
        <v>120</v>
      </c>
      <c r="F1631">
        <v>12</v>
      </c>
    </row>
    <row r="1632" spans="1:6" x14ac:dyDescent="0.25">
      <c r="A1632" t="s">
        <v>563</v>
      </c>
      <c r="B1632">
        <v>120</v>
      </c>
      <c r="F1632">
        <v>0</v>
      </c>
    </row>
    <row r="1633" spans="1:6" x14ac:dyDescent="0.25">
      <c r="A1633" t="s">
        <v>680</v>
      </c>
      <c r="B1633">
        <v>120</v>
      </c>
      <c r="F1633">
        <v>0</v>
      </c>
    </row>
    <row r="1634" spans="1:6" x14ac:dyDescent="0.25">
      <c r="A1634" t="s">
        <v>681</v>
      </c>
      <c r="B1634">
        <v>120</v>
      </c>
      <c r="F1634">
        <v>16</v>
      </c>
    </row>
    <row r="1635" spans="1:6" x14ac:dyDescent="0.25">
      <c r="A1635" t="s">
        <v>682</v>
      </c>
      <c r="B1635">
        <v>120</v>
      </c>
      <c r="F1635">
        <v>200</v>
      </c>
    </row>
    <row r="1636" spans="1:6" x14ac:dyDescent="0.25">
      <c r="A1636" t="s">
        <v>683</v>
      </c>
      <c r="B1636">
        <v>120</v>
      </c>
      <c r="F1636">
        <v>1101</v>
      </c>
    </row>
    <row r="1637" spans="1:6" x14ac:dyDescent="0.25">
      <c r="A1637" t="s">
        <v>684</v>
      </c>
      <c r="B1637">
        <v>120</v>
      </c>
      <c r="F1637">
        <v>734</v>
      </c>
    </row>
    <row r="1638" spans="1:6" x14ac:dyDescent="0.25">
      <c r="A1638" t="s">
        <v>685</v>
      </c>
      <c r="B1638">
        <v>120</v>
      </c>
      <c r="F1638">
        <v>1468</v>
      </c>
    </row>
    <row r="1639" spans="1:6" x14ac:dyDescent="0.25">
      <c r="A1639" t="s">
        <v>686</v>
      </c>
      <c r="B1639">
        <v>120</v>
      </c>
    </row>
    <row r="1640" spans="1:6" x14ac:dyDescent="0.25">
      <c r="A1640" t="s">
        <v>687</v>
      </c>
      <c r="B1640">
        <v>120</v>
      </c>
    </row>
    <row r="1641" spans="1:6" x14ac:dyDescent="0.25">
      <c r="A1641" t="s">
        <v>688</v>
      </c>
      <c r="B1641">
        <v>120</v>
      </c>
    </row>
    <row r="1642" spans="1:6" x14ac:dyDescent="0.25">
      <c r="A1642" t="s">
        <v>689</v>
      </c>
      <c r="B1642">
        <v>120</v>
      </c>
      <c r="F1642" t="b">
        <v>0</v>
      </c>
    </row>
    <row r="1643" spans="1:6" x14ac:dyDescent="0.25">
      <c r="A1643" t="s">
        <v>690</v>
      </c>
      <c r="B1643">
        <v>120</v>
      </c>
      <c r="F1643" t="b">
        <v>0</v>
      </c>
    </row>
    <row r="1644" spans="1:6" x14ac:dyDescent="0.25">
      <c r="A1644" t="s">
        <v>676</v>
      </c>
      <c r="B1644">
        <v>121</v>
      </c>
      <c r="C1644">
        <v>4424</v>
      </c>
    </row>
    <row r="1645" spans="1:6" x14ac:dyDescent="0.25">
      <c r="A1645" t="s">
        <v>36</v>
      </c>
      <c r="B1645">
        <v>121</v>
      </c>
      <c r="C1645" t="s">
        <v>692</v>
      </c>
    </row>
    <row r="1646" spans="1:6" x14ac:dyDescent="0.25">
      <c r="A1646" t="s">
        <v>503</v>
      </c>
      <c r="B1646">
        <v>121</v>
      </c>
      <c r="C1646" t="s">
        <v>774</v>
      </c>
    </row>
    <row r="1647" spans="1:6" x14ac:dyDescent="0.25">
      <c r="A1647" t="s">
        <v>677</v>
      </c>
      <c r="B1647">
        <v>121</v>
      </c>
      <c r="C1647">
        <v>712</v>
      </c>
    </row>
    <row r="1648" spans="1:6" x14ac:dyDescent="0.25">
      <c r="A1648" t="s">
        <v>42</v>
      </c>
      <c r="B1648">
        <v>121</v>
      </c>
      <c r="C1648">
        <v>40</v>
      </c>
    </row>
    <row r="1649" spans="1:6" x14ac:dyDescent="0.25">
      <c r="A1649" t="s">
        <v>678</v>
      </c>
      <c r="B1649">
        <v>121</v>
      </c>
      <c r="C1649">
        <v>12.1</v>
      </c>
    </row>
    <row r="1650" spans="1:6" x14ac:dyDescent="0.25">
      <c r="A1650" t="s">
        <v>41</v>
      </c>
      <c r="B1650">
        <v>121</v>
      </c>
      <c r="C1650">
        <v>0</v>
      </c>
    </row>
    <row r="1651" spans="1:6" x14ac:dyDescent="0.25">
      <c r="A1651" t="s">
        <v>679</v>
      </c>
      <c r="B1651">
        <v>121</v>
      </c>
      <c r="C1651">
        <v>24</v>
      </c>
    </row>
    <row r="1652" spans="1:6" x14ac:dyDescent="0.25">
      <c r="A1652" t="s">
        <v>563</v>
      </c>
      <c r="B1652">
        <v>121</v>
      </c>
      <c r="C1652">
        <v>0</v>
      </c>
    </row>
    <row r="1653" spans="1:6" x14ac:dyDescent="0.25">
      <c r="A1653" t="s">
        <v>680</v>
      </c>
      <c r="B1653">
        <v>121</v>
      </c>
      <c r="C1653">
        <v>0</v>
      </c>
    </row>
    <row r="1654" spans="1:6" x14ac:dyDescent="0.25">
      <c r="A1654" t="s">
        <v>681</v>
      </c>
      <c r="B1654">
        <v>121</v>
      </c>
      <c r="C1654">
        <v>16</v>
      </c>
    </row>
    <row r="1655" spans="1:6" x14ac:dyDescent="0.25">
      <c r="A1655" t="s">
        <v>682</v>
      </c>
      <c r="B1655">
        <v>121</v>
      </c>
      <c r="C1655">
        <v>200</v>
      </c>
    </row>
    <row r="1656" spans="1:6" x14ac:dyDescent="0.25">
      <c r="A1656" t="s">
        <v>683</v>
      </c>
      <c r="B1656">
        <v>121</v>
      </c>
      <c r="C1656">
        <v>1761</v>
      </c>
    </row>
    <row r="1657" spans="1:6" x14ac:dyDescent="0.25">
      <c r="A1657" t="s">
        <v>684</v>
      </c>
      <c r="B1657">
        <v>121</v>
      </c>
      <c r="C1657">
        <v>1174</v>
      </c>
    </row>
    <row r="1658" spans="1:6" x14ac:dyDescent="0.25">
      <c r="A1658" t="s">
        <v>685</v>
      </c>
      <c r="B1658">
        <v>121</v>
      </c>
      <c r="C1658">
        <v>2348</v>
      </c>
    </row>
    <row r="1659" spans="1:6" x14ac:dyDescent="0.25">
      <c r="A1659" t="s">
        <v>686</v>
      </c>
      <c r="B1659">
        <v>121</v>
      </c>
    </row>
    <row r="1660" spans="1:6" x14ac:dyDescent="0.25">
      <c r="A1660" t="s">
        <v>687</v>
      </c>
      <c r="B1660">
        <v>121</v>
      </c>
    </row>
    <row r="1661" spans="1:6" x14ac:dyDescent="0.25">
      <c r="A1661" t="s">
        <v>688</v>
      </c>
      <c r="B1661">
        <v>121</v>
      </c>
    </row>
    <row r="1662" spans="1:6" x14ac:dyDescent="0.25">
      <c r="A1662" t="s">
        <v>689</v>
      </c>
      <c r="B1662">
        <v>121</v>
      </c>
      <c r="C1662" t="b">
        <v>0</v>
      </c>
    </row>
    <row r="1663" spans="1:6" x14ac:dyDescent="0.25">
      <c r="A1663" t="s">
        <v>690</v>
      </c>
      <c r="B1663">
        <v>121</v>
      </c>
      <c r="C1663" t="b">
        <v>0</v>
      </c>
    </row>
    <row r="1664" spans="1:6" x14ac:dyDescent="0.25">
      <c r="A1664" t="s">
        <v>676</v>
      </c>
      <c r="B1664">
        <v>122</v>
      </c>
      <c r="F1664">
        <v>4424</v>
      </c>
    </row>
    <row r="1665" spans="1:6" x14ac:dyDescent="0.25">
      <c r="A1665" t="s">
        <v>36</v>
      </c>
      <c r="B1665">
        <v>122</v>
      </c>
      <c r="F1665">
        <v>3</v>
      </c>
    </row>
    <row r="1666" spans="1:6" x14ac:dyDescent="0.25">
      <c r="A1666" t="s">
        <v>503</v>
      </c>
      <c r="B1666">
        <v>122</v>
      </c>
      <c r="F1666" t="s">
        <v>802</v>
      </c>
    </row>
    <row r="1667" spans="1:6" x14ac:dyDescent="0.25">
      <c r="A1667" t="s">
        <v>677</v>
      </c>
      <c r="B1667">
        <v>122</v>
      </c>
      <c r="F1667">
        <v>919</v>
      </c>
    </row>
    <row r="1668" spans="1:6" x14ac:dyDescent="0.25">
      <c r="A1668" t="s">
        <v>42</v>
      </c>
      <c r="B1668">
        <v>122</v>
      </c>
      <c r="F1668">
        <v>40</v>
      </c>
    </row>
    <row r="1669" spans="1:6" x14ac:dyDescent="0.25">
      <c r="A1669" t="s">
        <v>678</v>
      </c>
      <c r="B1669">
        <v>122</v>
      </c>
      <c r="F1669">
        <v>15.7</v>
      </c>
    </row>
    <row r="1670" spans="1:6" x14ac:dyDescent="0.25">
      <c r="A1670" t="s">
        <v>41</v>
      </c>
      <c r="B1670">
        <v>122</v>
      </c>
      <c r="F1670">
        <v>0</v>
      </c>
    </row>
    <row r="1671" spans="1:6" x14ac:dyDescent="0.25">
      <c r="A1671" t="s">
        <v>679</v>
      </c>
      <c r="B1671">
        <v>122</v>
      </c>
      <c r="F1671">
        <v>12</v>
      </c>
    </row>
    <row r="1672" spans="1:6" x14ac:dyDescent="0.25">
      <c r="A1672" t="s">
        <v>563</v>
      </c>
      <c r="B1672">
        <v>122</v>
      </c>
      <c r="F1672">
        <v>0</v>
      </c>
    </row>
    <row r="1673" spans="1:6" x14ac:dyDescent="0.25">
      <c r="A1673" t="s">
        <v>680</v>
      </c>
      <c r="B1673">
        <v>122</v>
      </c>
      <c r="F1673">
        <v>0</v>
      </c>
    </row>
    <row r="1674" spans="1:6" x14ac:dyDescent="0.25">
      <c r="A1674" t="s">
        <v>681</v>
      </c>
      <c r="B1674">
        <v>122</v>
      </c>
      <c r="F1674">
        <v>16</v>
      </c>
    </row>
    <row r="1675" spans="1:6" x14ac:dyDescent="0.25">
      <c r="A1675" t="s">
        <v>682</v>
      </c>
      <c r="B1675">
        <v>122</v>
      </c>
      <c r="F1675">
        <v>200</v>
      </c>
    </row>
    <row r="1676" spans="1:6" x14ac:dyDescent="0.25">
      <c r="A1676" t="s">
        <v>683</v>
      </c>
      <c r="B1676">
        <v>122</v>
      </c>
      <c r="F1676">
        <v>1761</v>
      </c>
    </row>
    <row r="1677" spans="1:6" x14ac:dyDescent="0.25">
      <c r="A1677" t="s">
        <v>684</v>
      </c>
      <c r="B1677">
        <v>122</v>
      </c>
      <c r="F1677">
        <v>1174</v>
      </c>
    </row>
    <row r="1678" spans="1:6" x14ac:dyDescent="0.25">
      <c r="A1678" t="s">
        <v>685</v>
      </c>
      <c r="B1678">
        <v>122</v>
      </c>
      <c r="F1678">
        <v>2348</v>
      </c>
    </row>
    <row r="1679" spans="1:6" x14ac:dyDescent="0.25">
      <c r="A1679" t="s">
        <v>686</v>
      </c>
      <c r="B1679">
        <v>122</v>
      </c>
    </row>
    <row r="1680" spans="1:6" x14ac:dyDescent="0.25">
      <c r="A1680" t="s">
        <v>687</v>
      </c>
      <c r="B1680">
        <v>122</v>
      </c>
    </row>
    <row r="1681" spans="1:6" x14ac:dyDescent="0.25">
      <c r="A1681" t="s">
        <v>688</v>
      </c>
      <c r="B1681">
        <v>122</v>
      </c>
    </row>
    <row r="1682" spans="1:6" x14ac:dyDescent="0.25">
      <c r="A1682" t="s">
        <v>689</v>
      </c>
      <c r="B1682">
        <v>122</v>
      </c>
      <c r="F1682" t="b">
        <v>0</v>
      </c>
    </row>
    <row r="1683" spans="1:6" x14ac:dyDescent="0.25">
      <c r="A1683" t="s">
        <v>690</v>
      </c>
      <c r="B1683">
        <v>122</v>
      </c>
      <c r="F1683" t="b">
        <v>0</v>
      </c>
    </row>
    <row r="1684" spans="1:6" x14ac:dyDescent="0.25">
      <c r="A1684" t="s">
        <v>676</v>
      </c>
      <c r="B1684">
        <v>123</v>
      </c>
      <c r="C1684">
        <v>4399</v>
      </c>
      <c r="D1684">
        <v>4424</v>
      </c>
    </row>
    <row r="1685" spans="1:6" x14ac:dyDescent="0.25">
      <c r="A1685" t="s">
        <v>36</v>
      </c>
      <c r="B1685">
        <v>123</v>
      </c>
      <c r="C1685">
        <v>2</v>
      </c>
      <c r="D1685">
        <v>2</v>
      </c>
    </row>
    <row r="1686" spans="1:6" x14ac:dyDescent="0.25">
      <c r="A1686" t="s">
        <v>503</v>
      </c>
      <c r="B1686">
        <v>123</v>
      </c>
      <c r="C1686" t="s">
        <v>774</v>
      </c>
      <c r="D1686" t="s">
        <v>774</v>
      </c>
    </row>
    <row r="1687" spans="1:6" x14ac:dyDescent="0.25">
      <c r="A1687" t="s">
        <v>677</v>
      </c>
      <c r="B1687">
        <v>123</v>
      </c>
      <c r="C1687">
        <v>435</v>
      </c>
      <c r="D1687">
        <v>528</v>
      </c>
    </row>
    <row r="1688" spans="1:6" x14ac:dyDescent="0.25">
      <c r="A1688" t="s">
        <v>42</v>
      </c>
      <c r="B1688">
        <v>123</v>
      </c>
      <c r="C1688">
        <v>30</v>
      </c>
      <c r="D1688">
        <v>40</v>
      </c>
    </row>
    <row r="1689" spans="1:6" x14ac:dyDescent="0.25">
      <c r="A1689" t="s">
        <v>678</v>
      </c>
      <c r="B1689">
        <v>123</v>
      </c>
      <c r="C1689">
        <v>9.9</v>
      </c>
      <c r="D1689">
        <v>9</v>
      </c>
    </row>
    <row r="1690" spans="1:6" x14ac:dyDescent="0.25">
      <c r="A1690" t="s">
        <v>41</v>
      </c>
      <c r="B1690">
        <v>123</v>
      </c>
      <c r="C1690">
        <v>0</v>
      </c>
      <c r="D1690">
        <v>0</v>
      </c>
    </row>
    <row r="1691" spans="1:6" x14ac:dyDescent="0.25">
      <c r="A1691" t="s">
        <v>679</v>
      </c>
      <c r="B1691">
        <v>123</v>
      </c>
      <c r="C1691">
        <v>24</v>
      </c>
      <c r="D1691">
        <v>24</v>
      </c>
    </row>
    <row r="1692" spans="1:6" x14ac:dyDescent="0.25">
      <c r="A1692" t="s">
        <v>563</v>
      </c>
      <c r="B1692">
        <v>123</v>
      </c>
      <c r="C1692">
        <v>0</v>
      </c>
      <c r="D1692">
        <v>0</v>
      </c>
    </row>
    <row r="1693" spans="1:6" x14ac:dyDescent="0.25">
      <c r="A1693" t="s">
        <v>680</v>
      </c>
      <c r="B1693">
        <v>123</v>
      </c>
      <c r="C1693">
        <v>0</v>
      </c>
      <c r="D1693">
        <v>0</v>
      </c>
    </row>
    <row r="1694" spans="1:6" x14ac:dyDescent="0.25">
      <c r="A1694" t="s">
        <v>681</v>
      </c>
      <c r="B1694">
        <v>123</v>
      </c>
      <c r="C1694">
        <v>16</v>
      </c>
      <c r="D1694">
        <v>16</v>
      </c>
    </row>
    <row r="1695" spans="1:6" x14ac:dyDescent="0.25">
      <c r="A1695" t="s">
        <v>682</v>
      </c>
      <c r="B1695">
        <v>123</v>
      </c>
      <c r="C1695">
        <v>100</v>
      </c>
      <c r="D1695">
        <v>100</v>
      </c>
    </row>
    <row r="1696" spans="1:6" x14ac:dyDescent="0.25">
      <c r="A1696" t="s">
        <v>683</v>
      </c>
      <c r="B1696">
        <v>123</v>
      </c>
      <c r="C1696">
        <v>1320</v>
      </c>
      <c r="D1696">
        <v>1761</v>
      </c>
    </row>
    <row r="1697" spans="1:4" x14ac:dyDescent="0.25">
      <c r="A1697" t="s">
        <v>684</v>
      </c>
      <c r="B1697">
        <v>123</v>
      </c>
      <c r="C1697">
        <v>880</v>
      </c>
      <c r="D1697">
        <v>1174</v>
      </c>
    </row>
    <row r="1698" spans="1:4" x14ac:dyDescent="0.25">
      <c r="A1698" t="s">
        <v>685</v>
      </c>
      <c r="B1698">
        <v>123</v>
      </c>
      <c r="C1698">
        <v>1760</v>
      </c>
      <c r="D1698">
        <v>2348</v>
      </c>
    </row>
    <row r="1699" spans="1:4" x14ac:dyDescent="0.25">
      <c r="A1699" t="s">
        <v>686</v>
      </c>
      <c r="B1699">
        <v>123</v>
      </c>
      <c r="C1699">
        <v>194</v>
      </c>
      <c r="D1699">
        <v>130</v>
      </c>
    </row>
    <row r="1700" spans="1:4" x14ac:dyDescent="0.25">
      <c r="A1700" t="s">
        <v>687</v>
      </c>
      <c r="B1700">
        <v>123</v>
      </c>
      <c r="C1700">
        <v>12905</v>
      </c>
      <c r="D1700">
        <v>13113</v>
      </c>
    </row>
    <row r="1701" spans="1:4" x14ac:dyDescent="0.25">
      <c r="A1701" t="s">
        <v>688</v>
      </c>
      <c r="B1701">
        <v>123</v>
      </c>
      <c r="C1701">
        <v>0</v>
      </c>
      <c r="D1701">
        <v>0</v>
      </c>
    </row>
    <row r="1702" spans="1:4" x14ac:dyDescent="0.25">
      <c r="A1702" t="s">
        <v>689</v>
      </c>
      <c r="B1702">
        <v>123</v>
      </c>
      <c r="C1702" t="b">
        <v>0</v>
      </c>
      <c r="D1702" t="b">
        <v>0</v>
      </c>
    </row>
    <row r="1703" spans="1:4" x14ac:dyDescent="0.25">
      <c r="A1703" t="s">
        <v>690</v>
      </c>
      <c r="B1703">
        <v>123</v>
      </c>
      <c r="C1703" t="b">
        <v>0</v>
      </c>
      <c r="D1703" t="b">
        <v>0</v>
      </c>
    </row>
    <row r="1704" spans="1:4" x14ac:dyDescent="0.25">
      <c r="A1704" t="s">
        <v>676</v>
      </c>
      <c r="B1704">
        <v>124</v>
      </c>
      <c r="C1704">
        <v>4412</v>
      </c>
    </row>
    <row r="1705" spans="1:4" x14ac:dyDescent="0.25">
      <c r="A1705" t="s">
        <v>36</v>
      </c>
      <c r="B1705">
        <v>124</v>
      </c>
      <c r="C1705">
        <v>1</v>
      </c>
    </row>
    <row r="1706" spans="1:4" x14ac:dyDescent="0.25">
      <c r="A1706" t="s">
        <v>503</v>
      </c>
      <c r="B1706">
        <v>124</v>
      </c>
      <c r="C1706" t="s">
        <v>780</v>
      </c>
    </row>
    <row r="1707" spans="1:4" x14ac:dyDescent="0.25">
      <c r="A1707" t="s">
        <v>677</v>
      </c>
      <c r="B1707">
        <v>124</v>
      </c>
      <c r="C1707">
        <v>904</v>
      </c>
    </row>
    <row r="1708" spans="1:4" x14ac:dyDescent="0.25">
      <c r="A1708" t="s">
        <v>42</v>
      </c>
      <c r="B1708">
        <v>124</v>
      </c>
      <c r="C1708">
        <v>30</v>
      </c>
    </row>
    <row r="1709" spans="1:4" x14ac:dyDescent="0.25">
      <c r="A1709" t="s">
        <v>678</v>
      </c>
      <c r="B1709">
        <v>124</v>
      </c>
      <c r="C1709">
        <v>20.5</v>
      </c>
    </row>
    <row r="1710" spans="1:4" x14ac:dyDescent="0.25">
      <c r="A1710" t="s">
        <v>41</v>
      </c>
      <c r="B1710">
        <v>124</v>
      </c>
      <c r="C1710">
        <v>0</v>
      </c>
    </row>
    <row r="1711" spans="1:4" x14ac:dyDescent="0.25">
      <c r="A1711" t="s">
        <v>679</v>
      </c>
      <c r="B1711">
        <v>124</v>
      </c>
      <c r="C1711">
        <v>12</v>
      </c>
    </row>
    <row r="1712" spans="1:4" x14ac:dyDescent="0.25">
      <c r="A1712" t="s">
        <v>563</v>
      </c>
      <c r="B1712">
        <v>124</v>
      </c>
      <c r="C1712">
        <v>0</v>
      </c>
    </row>
    <row r="1713" spans="1:5" x14ac:dyDescent="0.25">
      <c r="A1713" t="s">
        <v>680</v>
      </c>
      <c r="B1713">
        <v>124</v>
      </c>
      <c r="C1713">
        <v>0</v>
      </c>
    </row>
    <row r="1714" spans="1:5" x14ac:dyDescent="0.25">
      <c r="A1714" t="s">
        <v>681</v>
      </c>
      <c r="B1714">
        <v>124</v>
      </c>
      <c r="C1714">
        <v>16</v>
      </c>
    </row>
    <row r="1715" spans="1:5" x14ac:dyDescent="0.25">
      <c r="A1715" t="s">
        <v>682</v>
      </c>
      <c r="B1715">
        <v>124</v>
      </c>
      <c r="C1715">
        <v>200</v>
      </c>
    </row>
    <row r="1716" spans="1:5" x14ac:dyDescent="0.25">
      <c r="A1716" t="s">
        <v>683</v>
      </c>
      <c r="B1716">
        <v>124</v>
      </c>
      <c r="C1716">
        <v>1320</v>
      </c>
    </row>
    <row r="1717" spans="1:5" x14ac:dyDescent="0.25">
      <c r="A1717" t="s">
        <v>684</v>
      </c>
      <c r="B1717">
        <v>124</v>
      </c>
      <c r="C1717">
        <v>880</v>
      </c>
    </row>
    <row r="1718" spans="1:5" x14ac:dyDescent="0.25">
      <c r="A1718" t="s">
        <v>685</v>
      </c>
      <c r="B1718">
        <v>124</v>
      </c>
      <c r="C1718">
        <v>1760</v>
      </c>
    </row>
    <row r="1719" spans="1:5" x14ac:dyDescent="0.25">
      <c r="A1719" t="s">
        <v>686</v>
      </c>
      <c r="B1719">
        <v>124</v>
      </c>
    </row>
    <row r="1720" spans="1:5" x14ac:dyDescent="0.25">
      <c r="A1720" t="s">
        <v>687</v>
      </c>
      <c r="B1720">
        <v>124</v>
      </c>
    </row>
    <row r="1721" spans="1:5" x14ac:dyDescent="0.25">
      <c r="A1721" t="s">
        <v>688</v>
      </c>
      <c r="B1721">
        <v>124</v>
      </c>
    </row>
    <row r="1722" spans="1:5" x14ac:dyDescent="0.25">
      <c r="A1722" t="s">
        <v>689</v>
      </c>
      <c r="B1722">
        <v>124</v>
      </c>
      <c r="C1722" t="b">
        <v>0</v>
      </c>
    </row>
    <row r="1723" spans="1:5" x14ac:dyDescent="0.25">
      <c r="A1723" t="s">
        <v>690</v>
      </c>
      <c r="B1723">
        <v>124</v>
      </c>
      <c r="C1723" t="b">
        <v>0</v>
      </c>
    </row>
    <row r="1724" spans="1:5" x14ac:dyDescent="0.25">
      <c r="A1724" t="s">
        <v>676</v>
      </c>
      <c r="B1724">
        <v>127</v>
      </c>
      <c r="E1724">
        <v>2975</v>
      </c>
    </row>
    <row r="1725" spans="1:5" x14ac:dyDescent="0.25">
      <c r="A1725" t="s">
        <v>36</v>
      </c>
      <c r="B1725">
        <v>127</v>
      </c>
      <c r="E1725">
        <v>1</v>
      </c>
    </row>
    <row r="1726" spans="1:5" x14ac:dyDescent="0.25">
      <c r="A1726" t="s">
        <v>503</v>
      </c>
      <c r="B1726">
        <v>127</v>
      </c>
      <c r="E1726" t="s">
        <v>803</v>
      </c>
    </row>
    <row r="1727" spans="1:5" x14ac:dyDescent="0.25">
      <c r="A1727" t="s">
        <v>677</v>
      </c>
      <c r="B1727">
        <v>127</v>
      </c>
      <c r="E1727">
        <v>969</v>
      </c>
    </row>
    <row r="1728" spans="1:5" x14ac:dyDescent="0.25">
      <c r="A1728" t="s">
        <v>42</v>
      </c>
      <c r="B1728">
        <v>127</v>
      </c>
      <c r="E1728">
        <v>25</v>
      </c>
    </row>
    <row r="1729" spans="1:6" x14ac:dyDescent="0.25">
      <c r="A1729" t="s">
        <v>678</v>
      </c>
      <c r="B1729">
        <v>127</v>
      </c>
      <c r="E1729">
        <v>26.4</v>
      </c>
    </row>
    <row r="1730" spans="1:6" x14ac:dyDescent="0.25">
      <c r="A1730" t="s">
        <v>41</v>
      </c>
      <c r="B1730">
        <v>127</v>
      </c>
      <c r="E1730">
        <v>0</v>
      </c>
    </row>
    <row r="1731" spans="1:6" x14ac:dyDescent="0.25">
      <c r="A1731" t="s">
        <v>679</v>
      </c>
      <c r="B1731">
        <v>127</v>
      </c>
      <c r="E1731">
        <v>0</v>
      </c>
    </row>
    <row r="1732" spans="1:6" x14ac:dyDescent="0.25">
      <c r="A1732" t="s">
        <v>563</v>
      </c>
      <c r="B1732">
        <v>127</v>
      </c>
      <c r="E1732">
        <v>0</v>
      </c>
    </row>
    <row r="1733" spans="1:6" x14ac:dyDescent="0.25">
      <c r="A1733" t="s">
        <v>680</v>
      </c>
      <c r="B1733">
        <v>127</v>
      </c>
      <c r="E1733">
        <v>0</v>
      </c>
    </row>
    <row r="1734" spans="1:6" x14ac:dyDescent="0.25">
      <c r="A1734" t="s">
        <v>681</v>
      </c>
      <c r="B1734">
        <v>127</v>
      </c>
      <c r="E1734">
        <v>16</v>
      </c>
    </row>
    <row r="1735" spans="1:6" x14ac:dyDescent="0.25">
      <c r="A1735" t="s">
        <v>682</v>
      </c>
      <c r="B1735">
        <v>127</v>
      </c>
      <c r="E1735">
        <v>200</v>
      </c>
    </row>
    <row r="1736" spans="1:6" x14ac:dyDescent="0.25">
      <c r="A1736" t="s">
        <v>683</v>
      </c>
      <c r="B1736">
        <v>127</v>
      </c>
      <c r="E1736">
        <v>1101</v>
      </c>
    </row>
    <row r="1737" spans="1:6" x14ac:dyDescent="0.25">
      <c r="A1737" t="s">
        <v>684</v>
      </c>
      <c r="B1737">
        <v>127</v>
      </c>
      <c r="E1737">
        <v>734</v>
      </c>
    </row>
    <row r="1738" spans="1:6" x14ac:dyDescent="0.25">
      <c r="A1738" t="s">
        <v>685</v>
      </c>
      <c r="B1738">
        <v>127</v>
      </c>
      <c r="E1738">
        <v>1468</v>
      </c>
    </row>
    <row r="1739" spans="1:6" x14ac:dyDescent="0.25">
      <c r="A1739" t="s">
        <v>686</v>
      </c>
      <c r="B1739">
        <v>127</v>
      </c>
    </row>
    <row r="1740" spans="1:6" x14ac:dyDescent="0.25">
      <c r="A1740" t="s">
        <v>687</v>
      </c>
      <c r="B1740">
        <v>127</v>
      </c>
    </row>
    <row r="1741" spans="1:6" x14ac:dyDescent="0.25">
      <c r="A1741" t="s">
        <v>688</v>
      </c>
      <c r="B1741">
        <v>127</v>
      </c>
    </row>
    <row r="1742" spans="1:6" x14ac:dyDescent="0.25">
      <c r="A1742" t="s">
        <v>689</v>
      </c>
      <c r="B1742">
        <v>127</v>
      </c>
      <c r="E1742" t="b">
        <v>0</v>
      </c>
    </row>
    <row r="1743" spans="1:6" x14ac:dyDescent="0.25">
      <c r="A1743" t="s">
        <v>690</v>
      </c>
      <c r="B1743">
        <v>127</v>
      </c>
      <c r="E1743" t="b">
        <v>0</v>
      </c>
    </row>
    <row r="1744" spans="1:6" x14ac:dyDescent="0.25">
      <c r="A1744" t="s">
        <v>676</v>
      </c>
      <c r="B1744">
        <v>128</v>
      </c>
      <c r="F1744">
        <v>2975</v>
      </c>
    </row>
    <row r="1745" spans="1:6" x14ac:dyDescent="0.25">
      <c r="A1745" t="s">
        <v>36</v>
      </c>
      <c r="B1745">
        <v>128</v>
      </c>
      <c r="F1745">
        <v>1</v>
      </c>
    </row>
    <row r="1746" spans="1:6" x14ac:dyDescent="0.25">
      <c r="A1746" t="s">
        <v>503</v>
      </c>
      <c r="B1746">
        <v>128</v>
      </c>
      <c r="F1746" t="s">
        <v>803</v>
      </c>
    </row>
    <row r="1747" spans="1:6" x14ac:dyDescent="0.25">
      <c r="A1747" t="s">
        <v>677</v>
      </c>
      <c r="B1747">
        <v>128</v>
      </c>
      <c r="F1747">
        <v>933</v>
      </c>
    </row>
    <row r="1748" spans="1:6" x14ac:dyDescent="0.25">
      <c r="A1748" t="s">
        <v>42</v>
      </c>
      <c r="B1748">
        <v>128</v>
      </c>
      <c r="F1748">
        <v>25</v>
      </c>
    </row>
    <row r="1749" spans="1:6" x14ac:dyDescent="0.25">
      <c r="A1749" t="s">
        <v>678</v>
      </c>
      <c r="B1749">
        <v>128</v>
      </c>
      <c r="F1749">
        <v>25.4</v>
      </c>
    </row>
    <row r="1750" spans="1:6" x14ac:dyDescent="0.25">
      <c r="A1750" t="s">
        <v>41</v>
      </c>
      <c r="B1750">
        <v>128</v>
      </c>
      <c r="F1750">
        <v>0</v>
      </c>
    </row>
    <row r="1751" spans="1:6" x14ac:dyDescent="0.25">
      <c r="A1751" t="s">
        <v>679</v>
      </c>
      <c r="B1751">
        <v>128</v>
      </c>
      <c r="F1751">
        <v>0</v>
      </c>
    </row>
    <row r="1752" spans="1:6" x14ac:dyDescent="0.25">
      <c r="A1752" t="s">
        <v>563</v>
      </c>
      <c r="B1752">
        <v>128</v>
      </c>
      <c r="F1752">
        <v>0</v>
      </c>
    </row>
    <row r="1753" spans="1:6" x14ac:dyDescent="0.25">
      <c r="A1753" t="s">
        <v>680</v>
      </c>
      <c r="B1753">
        <v>128</v>
      </c>
      <c r="F1753">
        <v>0</v>
      </c>
    </row>
    <row r="1754" spans="1:6" x14ac:dyDescent="0.25">
      <c r="A1754" t="s">
        <v>681</v>
      </c>
      <c r="B1754">
        <v>128</v>
      </c>
      <c r="F1754">
        <v>16</v>
      </c>
    </row>
    <row r="1755" spans="1:6" x14ac:dyDescent="0.25">
      <c r="A1755" t="s">
        <v>682</v>
      </c>
      <c r="B1755">
        <v>128</v>
      </c>
      <c r="F1755">
        <v>200</v>
      </c>
    </row>
    <row r="1756" spans="1:6" x14ac:dyDescent="0.25">
      <c r="A1756" t="s">
        <v>683</v>
      </c>
      <c r="B1756">
        <v>128</v>
      </c>
      <c r="F1756">
        <v>1101</v>
      </c>
    </row>
    <row r="1757" spans="1:6" x14ac:dyDescent="0.25">
      <c r="A1757" t="s">
        <v>684</v>
      </c>
      <c r="B1757">
        <v>128</v>
      </c>
      <c r="F1757">
        <v>734</v>
      </c>
    </row>
    <row r="1758" spans="1:6" x14ac:dyDescent="0.25">
      <c r="A1758" t="s">
        <v>685</v>
      </c>
      <c r="B1758">
        <v>128</v>
      </c>
      <c r="F1758">
        <v>1468</v>
      </c>
    </row>
    <row r="1759" spans="1:6" x14ac:dyDescent="0.25">
      <c r="A1759" t="s">
        <v>686</v>
      </c>
      <c r="B1759">
        <v>128</v>
      </c>
    </row>
    <row r="1760" spans="1:6" x14ac:dyDescent="0.25">
      <c r="A1760" t="s">
        <v>687</v>
      </c>
      <c r="B1760">
        <v>128</v>
      </c>
    </row>
    <row r="1761" spans="1:6" x14ac:dyDescent="0.25">
      <c r="A1761" t="s">
        <v>688</v>
      </c>
      <c r="B1761">
        <v>128</v>
      </c>
    </row>
    <row r="1762" spans="1:6" x14ac:dyDescent="0.25">
      <c r="A1762" t="s">
        <v>689</v>
      </c>
      <c r="B1762">
        <v>128</v>
      </c>
      <c r="F1762" t="b">
        <v>0</v>
      </c>
    </row>
    <row r="1763" spans="1:6" x14ac:dyDescent="0.25">
      <c r="A1763" t="s">
        <v>690</v>
      </c>
      <c r="B1763">
        <v>128</v>
      </c>
      <c r="F1763" t="b">
        <v>0</v>
      </c>
    </row>
    <row r="1764" spans="1:6" x14ac:dyDescent="0.25">
      <c r="A1764" t="s">
        <v>676</v>
      </c>
      <c r="B1764">
        <v>129</v>
      </c>
      <c r="E1764">
        <v>212</v>
      </c>
    </row>
    <row r="1765" spans="1:6" x14ac:dyDescent="0.25">
      <c r="A1765" t="s">
        <v>36</v>
      </c>
      <c r="B1765">
        <v>129</v>
      </c>
      <c r="E1765">
        <v>2</v>
      </c>
    </row>
    <row r="1766" spans="1:6" x14ac:dyDescent="0.25">
      <c r="A1766" t="s">
        <v>503</v>
      </c>
      <c r="B1766">
        <v>129</v>
      </c>
      <c r="E1766" t="s">
        <v>753</v>
      </c>
    </row>
    <row r="1767" spans="1:6" x14ac:dyDescent="0.25">
      <c r="A1767" t="s">
        <v>677</v>
      </c>
      <c r="B1767">
        <v>129</v>
      </c>
      <c r="E1767">
        <v>2552</v>
      </c>
    </row>
    <row r="1768" spans="1:6" x14ac:dyDescent="0.25">
      <c r="A1768" t="s">
        <v>42</v>
      </c>
      <c r="B1768">
        <v>129</v>
      </c>
      <c r="E1768">
        <v>40</v>
      </c>
    </row>
    <row r="1769" spans="1:6" x14ac:dyDescent="0.25">
      <c r="A1769" t="s">
        <v>678</v>
      </c>
      <c r="B1769">
        <v>129</v>
      </c>
      <c r="E1769">
        <v>43.5</v>
      </c>
    </row>
    <row r="1770" spans="1:6" x14ac:dyDescent="0.25">
      <c r="A1770" t="s">
        <v>41</v>
      </c>
      <c r="B1770">
        <v>129</v>
      </c>
      <c r="E1770">
        <v>0</v>
      </c>
    </row>
    <row r="1771" spans="1:6" x14ac:dyDescent="0.25">
      <c r="A1771" t="s">
        <v>679</v>
      </c>
      <c r="B1771">
        <v>129</v>
      </c>
      <c r="E1771">
        <v>12</v>
      </c>
    </row>
    <row r="1772" spans="1:6" x14ac:dyDescent="0.25">
      <c r="A1772" t="s">
        <v>563</v>
      </c>
      <c r="B1772">
        <v>129</v>
      </c>
      <c r="E1772">
        <v>0</v>
      </c>
    </row>
    <row r="1773" spans="1:6" x14ac:dyDescent="0.25">
      <c r="A1773" t="s">
        <v>680</v>
      </c>
      <c r="B1773">
        <v>129</v>
      </c>
      <c r="E1773">
        <v>1</v>
      </c>
    </row>
    <row r="1774" spans="1:6" x14ac:dyDescent="0.25">
      <c r="A1774" t="s">
        <v>681</v>
      </c>
      <c r="B1774">
        <v>129</v>
      </c>
      <c r="E1774">
        <v>16</v>
      </c>
    </row>
    <row r="1775" spans="1:6" x14ac:dyDescent="0.25">
      <c r="A1775" t="s">
        <v>682</v>
      </c>
      <c r="B1775">
        <v>129</v>
      </c>
      <c r="E1775">
        <v>200</v>
      </c>
    </row>
    <row r="1776" spans="1:6" x14ac:dyDescent="0.25">
      <c r="A1776" t="s">
        <v>683</v>
      </c>
      <c r="B1776">
        <v>129</v>
      </c>
      <c r="E1776">
        <v>1761</v>
      </c>
    </row>
    <row r="1777" spans="1:5" x14ac:dyDescent="0.25">
      <c r="A1777" t="s">
        <v>684</v>
      </c>
      <c r="B1777">
        <v>129</v>
      </c>
      <c r="E1777">
        <v>1174</v>
      </c>
    </row>
    <row r="1778" spans="1:5" x14ac:dyDescent="0.25">
      <c r="A1778" t="s">
        <v>685</v>
      </c>
      <c r="B1778">
        <v>129</v>
      </c>
      <c r="E1778">
        <v>2348</v>
      </c>
    </row>
    <row r="1779" spans="1:5" x14ac:dyDescent="0.25">
      <c r="A1779" t="s">
        <v>686</v>
      </c>
      <c r="B1779">
        <v>129</v>
      </c>
    </row>
    <row r="1780" spans="1:5" x14ac:dyDescent="0.25">
      <c r="A1780" t="s">
        <v>687</v>
      </c>
      <c r="B1780">
        <v>129</v>
      </c>
    </row>
    <row r="1781" spans="1:5" x14ac:dyDescent="0.25">
      <c r="A1781" t="s">
        <v>688</v>
      </c>
      <c r="B1781">
        <v>129</v>
      </c>
    </row>
    <row r="1782" spans="1:5" x14ac:dyDescent="0.25">
      <c r="A1782" t="s">
        <v>689</v>
      </c>
      <c r="B1782">
        <v>129</v>
      </c>
      <c r="E1782" t="b">
        <v>0</v>
      </c>
    </row>
    <row r="1783" spans="1:5" x14ac:dyDescent="0.25">
      <c r="A1783" t="s">
        <v>690</v>
      </c>
      <c r="B1783">
        <v>129</v>
      </c>
      <c r="E1783" t="b">
        <v>0</v>
      </c>
    </row>
    <row r="1784" spans="1:5" x14ac:dyDescent="0.25">
      <c r="A1784" t="s">
        <v>676</v>
      </c>
      <c r="B1784">
        <v>131</v>
      </c>
      <c r="E1784">
        <v>4362</v>
      </c>
    </row>
    <row r="1785" spans="1:5" x14ac:dyDescent="0.25">
      <c r="A1785" t="s">
        <v>36</v>
      </c>
      <c r="B1785">
        <v>131</v>
      </c>
      <c r="E1785">
        <v>2</v>
      </c>
    </row>
    <row r="1786" spans="1:5" x14ac:dyDescent="0.25">
      <c r="A1786" t="s">
        <v>503</v>
      </c>
      <c r="B1786">
        <v>131</v>
      </c>
      <c r="E1786" t="s">
        <v>804</v>
      </c>
    </row>
    <row r="1787" spans="1:5" x14ac:dyDescent="0.25">
      <c r="A1787" t="s">
        <v>677</v>
      </c>
      <c r="B1787">
        <v>131</v>
      </c>
      <c r="E1787">
        <v>397</v>
      </c>
    </row>
    <row r="1788" spans="1:5" x14ac:dyDescent="0.25">
      <c r="A1788" t="s">
        <v>42</v>
      </c>
      <c r="B1788">
        <v>131</v>
      </c>
      <c r="E1788">
        <v>30</v>
      </c>
    </row>
    <row r="1789" spans="1:5" x14ac:dyDescent="0.25">
      <c r="A1789" t="s">
        <v>678</v>
      </c>
      <c r="B1789">
        <v>131</v>
      </c>
      <c r="E1789">
        <v>9</v>
      </c>
    </row>
    <row r="1790" spans="1:5" x14ac:dyDescent="0.25">
      <c r="A1790" t="s">
        <v>41</v>
      </c>
      <c r="B1790">
        <v>131</v>
      </c>
      <c r="E1790">
        <v>0</v>
      </c>
    </row>
    <row r="1791" spans="1:5" x14ac:dyDescent="0.25">
      <c r="A1791" t="s">
        <v>679</v>
      </c>
      <c r="B1791">
        <v>131</v>
      </c>
      <c r="E1791">
        <v>0</v>
      </c>
    </row>
    <row r="1792" spans="1:5" x14ac:dyDescent="0.25">
      <c r="A1792" t="s">
        <v>563</v>
      </c>
      <c r="B1792">
        <v>131</v>
      </c>
      <c r="E1792">
        <v>0</v>
      </c>
    </row>
    <row r="1793" spans="1:5" x14ac:dyDescent="0.25">
      <c r="A1793" t="s">
        <v>680</v>
      </c>
      <c r="B1793">
        <v>131</v>
      </c>
      <c r="E1793">
        <v>0</v>
      </c>
    </row>
    <row r="1794" spans="1:5" x14ac:dyDescent="0.25">
      <c r="A1794" t="s">
        <v>681</v>
      </c>
      <c r="B1794">
        <v>131</v>
      </c>
      <c r="E1794">
        <v>16</v>
      </c>
    </row>
    <row r="1795" spans="1:5" x14ac:dyDescent="0.25">
      <c r="A1795" t="s">
        <v>682</v>
      </c>
      <c r="B1795">
        <v>131</v>
      </c>
      <c r="E1795">
        <v>200</v>
      </c>
    </row>
    <row r="1796" spans="1:5" x14ac:dyDescent="0.25">
      <c r="A1796" t="s">
        <v>683</v>
      </c>
      <c r="B1796">
        <v>131</v>
      </c>
      <c r="E1796">
        <v>1320</v>
      </c>
    </row>
    <row r="1797" spans="1:5" x14ac:dyDescent="0.25">
      <c r="A1797" t="s">
        <v>684</v>
      </c>
      <c r="B1797">
        <v>131</v>
      </c>
      <c r="E1797">
        <v>880</v>
      </c>
    </row>
    <row r="1798" spans="1:5" x14ac:dyDescent="0.25">
      <c r="A1798" t="s">
        <v>685</v>
      </c>
      <c r="B1798">
        <v>131</v>
      </c>
      <c r="E1798">
        <v>1760</v>
      </c>
    </row>
    <row r="1799" spans="1:5" x14ac:dyDescent="0.25">
      <c r="A1799" t="s">
        <v>686</v>
      </c>
      <c r="B1799">
        <v>131</v>
      </c>
    </row>
    <row r="1800" spans="1:5" x14ac:dyDescent="0.25">
      <c r="A1800" t="s">
        <v>687</v>
      </c>
      <c r="B1800">
        <v>131</v>
      </c>
    </row>
    <row r="1801" spans="1:5" x14ac:dyDescent="0.25">
      <c r="A1801" t="s">
        <v>688</v>
      </c>
      <c r="B1801">
        <v>131</v>
      </c>
    </row>
    <row r="1802" spans="1:5" x14ac:dyDescent="0.25">
      <c r="A1802" t="s">
        <v>689</v>
      </c>
      <c r="B1802">
        <v>131</v>
      </c>
      <c r="E1802" t="b">
        <v>0</v>
      </c>
    </row>
    <row r="1803" spans="1:5" x14ac:dyDescent="0.25">
      <c r="A1803" t="s">
        <v>690</v>
      </c>
      <c r="B1803">
        <v>131</v>
      </c>
      <c r="E1803" t="b">
        <v>0</v>
      </c>
    </row>
    <row r="1804" spans="1:5" x14ac:dyDescent="0.25">
      <c r="A1804" t="s">
        <v>676</v>
      </c>
      <c r="B1804">
        <v>133</v>
      </c>
      <c r="E1804">
        <v>3000</v>
      </c>
    </row>
    <row r="1805" spans="1:5" x14ac:dyDescent="0.25">
      <c r="A1805" t="s">
        <v>36</v>
      </c>
      <c r="B1805">
        <v>133</v>
      </c>
      <c r="E1805">
        <v>2</v>
      </c>
    </row>
    <row r="1806" spans="1:5" x14ac:dyDescent="0.25">
      <c r="A1806" t="s">
        <v>503</v>
      </c>
      <c r="B1806">
        <v>133</v>
      </c>
      <c r="E1806" t="s">
        <v>805</v>
      </c>
    </row>
    <row r="1807" spans="1:5" x14ac:dyDescent="0.25">
      <c r="A1807" t="s">
        <v>677</v>
      </c>
      <c r="B1807">
        <v>133</v>
      </c>
      <c r="E1807">
        <v>966</v>
      </c>
    </row>
    <row r="1808" spans="1:5" x14ac:dyDescent="0.25">
      <c r="A1808" t="s">
        <v>42</v>
      </c>
      <c r="B1808">
        <v>133</v>
      </c>
      <c r="E1808">
        <v>40</v>
      </c>
    </row>
    <row r="1809" spans="1:6" x14ac:dyDescent="0.25">
      <c r="A1809" t="s">
        <v>678</v>
      </c>
      <c r="B1809">
        <v>133</v>
      </c>
      <c r="E1809">
        <v>16.5</v>
      </c>
    </row>
    <row r="1810" spans="1:6" x14ac:dyDescent="0.25">
      <c r="A1810" t="s">
        <v>41</v>
      </c>
      <c r="B1810">
        <v>133</v>
      </c>
      <c r="E1810">
        <v>0</v>
      </c>
    </row>
    <row r="1811" spans="1:6" x14ac:dyDescent="0.25">
      <c r="A1811" t="s">
        <v>679</v>
      </c>
      <c r="B1811">
        <v>133</v>
      </c>
      <c r="E1811">
        <v>0</v>
      </c>
    </row>
    <row r="1812" spans="1:6" x14ac:dyDescent="0.25">
      <c r="A1812" t="s">
        <v>563</v>
      </c>
      <c r="B1812">
        <v>133</v>
      </c>
      <c r="E1812">
        <v>0</v>
      </c>
    </row>
    <row r="1813" spans="1:6" x14ac:dyDescent="0.25">
      <c r="A1813" t="s">
        <v>680</v>
      </c>
      <c r="B1813">
        <v>133</v>
      </c>
      <c r="E1813">
        <v>0</v>
      </c>
    </row>
    <row r="1814" spans="1:6" x14ac:dyDescent="0.25">
      <c r="A1814" t="s">
        <v>681</v>
      </c>
      <c r="B1814">
        <v>133</v>
      </c>
      <c r="E1814">
        <v>16</v>
      </c>
    </row>
    <row r="1815" spans="1:6" x14ac:dyDescent="0.25">
      <c r="A1815" t="s">
        <v>682</v>
      </c>
      <c r="B1815">
        <v>133</v>
      </c>
      <c r="E1815">
        <v>200</v>
      </c>
    </row>
    <row r="1816" spans="1:6" x14ac:dyDescent="0.25">
      <c r="A1816" t="s">
        <v>683</v>
      </c>
      <c r="B1816">
        <v>133</v>
      </c>
      <c r="E1816">
        <v>1761</v>
      </c>
    </row>
    <row r="1817" spans="1:6" x14ac:dyDescent="0.25">
      <c r="A1817" t="s">
        <v>684</v>
      </c>
      <c r="B1817">
        <v>133</v>
      </c>
      <c r="E1817">
        <v>1174</v>
      </c>
    </row>
    <row r="1818" spans="1:6" x14ac:dyDescent="0.25">
      <c r="A1818" t="s">
        <v>685</v>
      </c>
      <c r="B1818">
        <v>133</v>
      </c>
      <c r="E1818">
        <v>2348</v>
      </c>
    </row>
    <row r="1819" spans="1:6" x14ac:dyDescent="0.25">
      <c r="A1819" t="s">
        <v>686</v>
      </c>
      <c r="B1819">
        <v>133</v>
      </c>
    </row>
    <row r="1820" spans="1:6" x14ac:dyDescent="0.25">
      <c r="A1820" t="s">
        <v>687</v>
      </c>
      <c r="B1820">
        <v>133</v>
      </c>
    </row>
    <row r="1821" spans="1:6" x14ac:dyDescent="0.25">
      <c r="A1821" t="s">
        <v>688</v>
      </c>
      <c r="B1821">
        <v>133</v>
      </c>
    </row>
    <row r="1822" spans="1:6" x14ac:dyDescent="0.25">
      <c r="A1822" t="s">
        <v>689</v>
      </c>
      <c r="B1822">
        <v>133</v>
      </c>
      <c r="E1822" t="b">
        <v>0</v>
      </c>
    </row>
    <row r="1823" spans="1:6" x14ac:dyDescent="0.25">
      <c r="A1823" t="s">
        <v>690</v>
      </c>
      <c r="B1823">
        <v>133</v>
      </c>
      <c r="E1823" t="b">
        <v>0</v>
      </c>
    </row>
    <row r="1824" spans="1:6" x14ac:dyDescent="0.25">
      <c r="A1824" t="s">
        <v>676</v>
      </c>
      <c r="B1824">
        <v>134</v>
      </c>
      <c r="F1824">
        <v>3000</v>
      </c>
    </row>
    <row r="1825" spans="1:6" x14ac:dyDescent="0.25">
      <c r="A1825" t="s">
        <v>36</v>
      </c>
      <c r="B1825">
        <v>134</v>
      </c>
      <c r="F1825">
        <v>0</v>
      </c>
    </row>
    <row r="1826" spans="1:6" x14ac:dyDescent="0.25">
      <c r="A1826" t="s">
        <v>503</v>
      </c>
      <c r="B1826">
        <v>134</v>
      </c>
      <c r="F1826" t="s">
        <v>805</v>
      </c>
    </row>
    <row r="1827" spans="1:6" x14ac:dyDescent="0.25">
      <c r="A1827" t="s">
        <v>677</v>
      </c>
      <c r="B1827">
        <v>134</v>
      </c>
      <c r="F1827">
        <v>900</v>
      </c>
    </row>
    <row r="1828" spans="1:6" x14ac:dyDescent="0.25">
      <c r="A1828" t="s">
        <v>42</v>
      </c>
      <c r="B1828">
        <v>134</v>
      </c>
      <c r="F1828">
        <v>40</v>
      </c>
    </row>
    <row r="1829" spans="1:6" x14ac:dyDescent="0.25">
      <c r="A1829" t="s">
        <v>678</v>
      </c>
      <c r="B1829">
        <v>134</v>
      </c>
      <c r="F1829">
        <v>15.3</v>
      </c>
    </row>
    <row r="1830" spans="1:6" x14ac:dyDescent="0.25">
      <c r="A1830" t="s">
        <v>41</v>
      </c>
      <c r="B1830">
        <v>134</v>
      </c>
      <c r="F1830">
        <v>0</v>
      </c>
    </row>
    <row r="1831" spans="1:6" x14ac:dyDescent="0.25">
      <c r="A1831" t="s">
        <v>679</v>
      </c>
      <c r="B1831">
        <v>134</v>
      </c>
      <c r="F1831">
        <v>0</v>
      </c>
    </row>
    <row r="1832" spans="1:6" x14ac:dyDescent="0.25">
      <c r="A1832" t="s">
        <v>563</v>
      </c>
      <c r="B1832">
        <v>134</v>
      </c>
      <c r="F1832">
        <v>0</v>
      </c>
    </row>
    <row r="1833" spans="1:6" x14ac:dyDescent="0.25">
      <c r="A1833" t="s">
        <v>680</v>
      </c>
      <c r="B1833">
        <v>134</v>
      </c>
      <c r="F1833">
        <v>0</v>
      </c>
    </row>
    <row r="1834" spans="1:6" x14ac:dyDescent="0.25">
      <c r="A1834" t="s">
        <v>681</v>
      </c>
      <c r="B1834">
        <v>134</v>
      </c>
      <c r="F1834">
        <v>16</v>
      </c>
    </row>
    <row r="1835" spans="1:6" x14ac:dyDescent="0.25">
      <c r="A1835" t="s">
        <v>682</v>
      </c>
      <c r="B1835">
        <v>134</v>
      </c>
      <c r="F1835">
        <v>200</v>
      </c>
    </row>
    <row r="1836" spans="1:6" x14ac:dyDescent="0.25">
      <c r="A1836" t="s">
        <v>683</v>
      </c>
      <c r="B1836">
        <v>134</v>
      </c>
      <c r="F1836">
        <v>1761</v>
      </c>
    </row>
    <row r="1837" spans="1:6" x14ac:dyDescent="0.25">
      <c r="A1837" t="s">
        <v>684</v>
      </c>
      <c r="B1837">
        <v>134</v>
      </c>
      <c r="F1837">
        <v>1174</v>
      </c>
    </row>
    <row r="1838" spans="1:6" x14ac:dyDescent="0.25">
      <c r="A1838" t="s">
        <v>685</v>
      </c>
      <c r="B1838">
        <v>134</v>
      </c>
      <c r="F1838">
        <v>2348</v>
      </c>
    </row>
    <row r="1839" spans="1:6" x14ac:dyDescent="0.25">
      <c r="A1839" t="s">
        <v>686</v>
      </c>
      <c r="B1839">
        <v>134</v>
      </c>
    </row>
    <row r="1840" spans="1:6" x14ac:dyDescent="0.25">
      <c r="A1840" t="s">
        <v>687</v>
      </c>
      <c r="B1840">
        <v>134</v>
      </c>
    </row>
    <row r="1841" spans="1:6" x14ac:dyDescent="0.25">
      <c r="A1841" t="s">
        <v>688</v>
      </c>
      <c r="B1841">
        <v>134</v>
      </c>
    </row>
    <row r="1842" spans="1:6" x14ac:dyDescent="0.25">
      <c r="A1842" t="s">
        <v>689</v>
      </c>
      <c r="B1842">
        <v>134</v>
      </c>
      <c r="F1842" t="b">
        <v>0</v>
      </c>
    </row>
    <row r="1843" spans="1:6" x14ac:dyDescent="0.25">
      <c r="A1843" t="s">
        <v>690</v>
      </c>
      <c r="B1843">
        <v>134</v>
      </c>
      <c r="F1843" t="b">
        <v>0</v>
      </c>
    </row>
    <row r="1844" spans="1:6" x14ac:dyDescent="0.25">
      <c r="A1844" t="s">
        <v>676</v>
      </c>
      <c r="B1844">
        <v>136</v>
      </c>
      <c r="E1844">
        <v>3001</v>
      </c>
    </row>
    <row r="1845" spans="1:6" x14ac:dyDescent="0.25">
      <c r="A1845" t="s">
        <v>36</v>
      </c>
      <c r="B1845">
        <v>136</v>
      </c>
      <c r="E1845">
        <v>0</v>
      </c>
    </row>
    <row r="1846" spans="1:6" x14ac:dyDescent="0.25">
      <c r="A1846" t="s">
        <v>503</v>
      </c>
      <c r="B1846">
        <v>136</v>
      </c>
      <c r="E1846" t="s">
        <v>806</v>
      </c>
    </row>
    <row r="1847" spans="1:6" x14ac:dyDescent="0.25">
      <c r="A1847" t="s">
        <v>677</v>
      </c>
      <c r="B1847">
        <v>136</v>
      </c>
      <c r="E1847">
        <v>962</v>
      </c>
    </row>
    <row r="1848" spans="1:6" x14ac:dyDescent="0.25">
      <c r="A1848" t="s">
        <v>42</v>
      </c>
      <c r="B1848">
        <v>136</v>
      </c>
      <c r="E1848">
        <v>40</v>
      </c>
    </row>
    <row r="1849" spans="1:6" x14ac:dyDescent="0.25">
      <c r="A1849" t="s">
        <v>678</v>
      </c>
      <c r="B1849">
        <v>136</v>
      </c>
      <c r="E1849">
        <v>16.399999999999999</v>
      </c>
    </row>
    <row r="1850" spans="1:6" x14ac:dyDescent="0.25">
      <c r="A1850" t="s">
        <v>41</v>
      </c>
      <c r="B1850">
        <v>136</v>
      </c>
      <c r="E1850">
        <v>0</v>
      </c>
    </row>
    <row r="1851" spans="1:6" x14ac:dyDescent="0.25">
      <c r="A1851" t="s">
        <v>679</v>
      </c>
      <c r="B1851">
        <v>136</v>
      </c>
      <c r="E1851">
        <v>0</v>
      </c>
    </row>
    <row r="1852" spans="1:6" x14ac:dyDescent="0.25">
      <c r="A1852" t="s">
        <v>563</v>
      </c>
      <c r="B1852">
        <v>136</v>
      </c>
      <c r="E1852">
        <v>0</v>
      </c>
    </row>
    <row r="1853" spans="1:6" x14ac:dyDescent="0.25">
      <c r="A1853" t="s">
        <v>680</v>
      </c>
      <c r="B1853">
        <v>136</v>
      </c>
      <c r="E1853">
        <v>0</v>
      </c>
    </row>
    <row r="1854" spans="1:6" x14ac:dyDescent="0.25">
      <c r="A1854" t="s">
        <v>681</v>
      </c>
      <c r="B1854">
        <v>136</v>
      </c>
      <c r="E1854">
        <v>16</v>
      </c>
    </row>
    <row r="1855" spans="1:6" x14ac:dyDescent="0.25">
      <c r="A1855" t="s">
        <v>682</v>
      </c>
      <c r="B1855">
        <v>136</v>
      </c>
      <c r="E1855">
        <v>200</v>
      </c>
    </row>
    <row r="1856" spans="1:6" x14ac:dyDescent="0.25">
      <c r="A1856" t="s">
        <v>683</v>
      </c>
      <c r="B1856">
        <v>136</v>
      </c>
      <c r="E1856">
        <v>1761</v>
      </c>
    </row>
    <row r="1857" spans="1:6" x14ac:dyDescent="0.25">
      <c r="A1857" t="s">
        <v>684</v>
      </c>
      <c r="B1857">
        <v>136</v>
      </c>
      <c r="E1857">
        <v>1174</v>
      </c>
    </row>
    <row r="1858" spans="1:6" x14ac:dyDescent="0.25">
      <c r="A1858" t="s">
        <v>685</v>
      </c>
      <c r="B1858">
        <v>136</v>
      </c>
      <c r="E1858">
        <v>2348</v>
      </c>
    </row>
    <row r="1859" spans="1:6" x14ac:dyDescent="0.25">
      <c r="A1859" t="s">
        <v>686</v>
      </c>
      <c r="B1859">
        <v>136</v>
      </c>
    </row>
    <row r="1860" spans="1:6" x14ac:dyDescent="0.25">
      <c r="A1860" t="s">
        <v>687</v>
      </c>
      <c r="B1860">
        <v>136</v>
      </c>
    </row>
    <row r="1861" spans="1:6" x14ac:dyDescent="0.25">
      <c r="A1861" t="s">
        <v>688</v>
      </c>
      <c r="B1861">
        <v>136</v>
      </c>
    </row>
    <row r="1862" spans="1:6" x14ac:dyDescent="0.25">
      <c r="A1862" t="s">
        <v>689</v>
      </c>
      <c r="B1862">
        <v>136</v>
      </c>
      <c r="E1862" t="b">
        <v>0</v>
      </c>
    </row>
    <row r="1863" spans="1:6" x14ac:dyDescent="0.25">
      <c r="A1863" t="s">
        <v>690</v>
      </c>
      <c r="B1863">
        <v>136</v>
      </c>
      <c r="E1863" t="b">
        <v>0</v>
      </c>
    </row>
    <row r="1864" spans="1:6" x14ac:dyDescent="0.25">
      <c r="A1864" t="s">
        <v>676</v>
      </c>
      <c r="B1864">
        <v>137</v>
      </c>
      <c r="F1864">
        <v>3001</v>
      </c>
    </row>
    <row r="1865" spans="1:6" x14ac:dyDescent="0.25">
      <c r="A1865" t="s">
        <v>36</v>
      </c>
      <c r="B1865">
        <v>137</v>
      </c>
      <c r="F1865">
        <v>2</v>
      </c>
    </row>
    <row r="1866" spans="1:6" x14ac:dyDescent="0.25">
      <c r="A1866" t="s">
        <v>503</v>
      </c>
      <c r="B1866">
        <v>137</v>
      </c>
      <c r="F1866" t="s">
        <v>806</v>
      </c>
    </row>
    <row r="1867" spans="1:6" x14ac:dyDescent="0.25">
      <c r="A1867" t="s">
        <v>677</v>
      </c>
      <c r="B1867">
        <v>137</v>
      </c>
      <c r="F1867">
        <v>904</v>
      </c>
    </row>
    <row r="1868" spans="1:6" x14ac:dyDescent="0.25">
      <c r="A1868" t="s">
        <v>42</v>
      </c>
      <c r="B1868">
        <v>137</v>
      </c>
      <c r="F1868">
        <v>40</v>
      </c>
    </row>
    <row r="1869" spans="1:6" x14ac:dyDescent="0.25">
      <c r="A1869" t="s">
        <v>678</v>
      </c>
      <c r="B1869">
        <v>137</v>
      </c>
      <c r="F1869">
        <v>15.4</v>
      </c>
    </row>
    <row r="1870" spans="1:6" x14ac:dyDescent="0.25">
      <c r="A1870" t="s">
        <v>41</v>
      </c>
      <c r="B1870">
        <v>137</v>
      </c>
      <c r="F1870">
        <v>0</v>
      </c>
    </row>
    <row r="1871" spans="1:6" x14ac:dyDescent="0.25">
      <c r="A1871" t="s">
        <v>679</v>
      </c>
      <c r="B1871">
        <v>137</v>
      </c>
      <c r="F1871">
        <v>0</v>
      </c>
    </row>
    <row r="1872" spans="1:6" x14ac:dyDescent="0.25">
      <c r="A1872" t="s">
        <v>563</v>
      </c>
      <c r="B1872">
        <v>137</v>
      </c>
      <c r="F1872">
        <v>0</v>
      </c>
    </row>
    <row r="1873" spans="1:6" x14ac:dyDescent="0.25">
      <c r="A1873" t="s">
        <v>680</v>
      </c>
      <c r="B1873">
        <v>137</v>
      </c>
      <c r="F1873">
        <v>0</v>
      </c>
    </row>
    <row r="1874" spans="1:6" x14ac:dyDescent="0.25">
      <c r="A1874" t="s">
        <v>681</v>
      </c>
      <c r="B1874">
        <v>137</v>
      </c>
      <c r="F1874">
        <v>16</v>
      </c>
    </row>
    <row r="1875" spans="1:6" x14ac:dyDescent="0.25">
      <c r="A1875" t="s">
        <v>682</v>
      </c>
      <c r="B1875">
        <v>137</v>
      </c>
      <c r="F1875">
        <v>200</v>
      </c>
    </row>
    <row r="1876" spans="1:6" x14ac:dyDescent="0.25">
      <c r="A1876" t="s">
        <v>683</v>
      </c>
      <c r="B1876">
        <v>137</v>
      </c>
      <c r="F1876">
        <v>1761</v>
      </c>
    </row>
    <row r="1877" spans="1:6" x14ac:dyDescent="0.25">
      <c r="A1877" t="s">
        <v>684</v>
      </c>
      <c r="B1877">
        <v>137</v>
      </c>
      <c r="F1877">
        <v>1174</v>
      </c>
    </row>
    <row r="1878" spans="1:6" x14ac:dyDescent="0.25">
      <c r="A1878" t="s">
        <v>685</v>
      </c>
      <c r="B1878">
        <v>137</v>
      </c>
      <c r="F1878">
        <v>2348</v>
      </c>
    </row>
    <row r="1879" spans="1:6" x14ac:dyDescent="0.25">
      <c r="A1879" t="s">
        <v>686</v>
      </c>
      <c r="B1879">
        <v>137</v>
      </c>
    </row>
    <row r="1880" spans="1:6" x14ac:dyDescent="0.25">
      <c r="A1880" t="s">
        <v>687</v>
      </c>
      <c r="B1880">
        <v>137</v>
      </c>
    </row>
    <row r="1881" spans="1:6" x14ac:dyDescent="0.25">
      <c r="A1881" t="s">
        <v>688</v>
      </c>
      <c r="B1881">
        <v>137</v>
      </c>
    </row>
    <row r="1882" spans="1:6" x14ac:dyDescent="0.25">
      <c r="A1882" t="s">
        <v>689</v>
      </c>
      <c r="B1882">
        <v>137</v>
      </c>
      <c r="F1882" t="b">
        <v>0</v>
      </c>
    </row>
    <row r="1883" spans="1:6" x14ac:dyDescent="0.25">
      <c r="A1883" t="s">
        <v>690</v>
      </c>
      <c r="B1883">
        <v>137</v>
      </c>
      <c r="F1883" t="b">
        <v>0</v>
      </c>
    </row>
    <row r="1884" spans="1:6" x14ac:dyDescent="0.25">
      <c r="A1884" t="s">
        <v>676</v>
      </c>
      <c r="B1884">
        <v>139</v>
      </c>
      <c r="E1884">
        <v>3025</v>
      </c>
    </row>
    <row r="1885" spans="1:6" x14ac:dyDescent="0.25">
      <c r="A1885" t="s">
        <v>36</v>
      </c>
      <c r="B1885">
        <v>139</v>
      </c>
      <c r="E1885">
        <v>1</v>
      </c>
    </row>
    <row r="1886" spans="1:6" x14ac:dyDescent="0.25">
      <c r="A1886" t="s">
        <v>503</v>
      </c>
      <c r="B1886">
        <v>139</v>
      </c>
      <c r="E1886" t="s">
        <v>807</v>
      </c>
    </row>
    <row r="1887" spans="1:6" x14ac:dyDescent="0.25">
      <c r="A1887" t="s">
        <v>677</v>
      </c>
      <c r="B1887">
        <v>139</v>
      </c>
      <c r="E1887">
        <v>900</v>
      </c>
    </row>
    <row r="1888" spans="1:6" x14ac:dyDescent="0.25">
      <c r="A1888" t="s">
        <v>42</v>
      </c>
      <c r="B1888">
        <v>139</v>
      </c>
      <c r="E1888">
        <v>25</v>
      </c>
    </row>
    <row r="1889" spans="1:6" x14ac:dyDescent="0.25">
      <c r="A1889" t="s">
        <v>678</v>
      </c>
      <c r="B1889">
        <v>139</v>
      </c>
      <c r="E1889">
        <v>24.5</v>
      </c>
    </row>
    <row r="1890" spans="1:6" x14ac:dyDescent="0.25">
      <c r="A1890" t="s">
        <v>41</v>
      </c>
      <c r="B1890">
        <v>139</v>
      </c>
      <c r="E1890">
        <v>0</v>
      </c>
    </row>
    <row r="1891" spans="1:6" x14ac:dyDescent="0.25">
      <c r="A1891" t="s">
        <v>679</v>
      </c>
      <c r="B1891">
        <v>139</v>
      </c>
      <c r="E1891">
        <v>0</v>
      </c>
    </row>
    <row r="1892" spans="1:6" x14ac:dyDescent="0.25">
      <c r="A1892" t="s">
        <v>563</v>
      </c>
      <c r="B1892">
        <v>139</v>
      </c>
      <c r="E1892">
        <v>0</v>
      </c>
    </row>
    <row r="1893" spans="1:6" x14ac:dyDescent="0.25">
      <c r="A1893" t="s">
        <v>680</v>
      </c>
      <c r="B1893">
        <v>139</v>
      </c>
      <c r="E1893">
        <v>0</v>
      </c>
    </row>
    <row r="1894" spans="1:6" x14ac:dyDescent="0.25">
      <c r="A1894" t="s">
        <v>681</v>
      </c>
      <c r="B1894">
        <v>139</v>
      </c>
      <c r="E1894">
        <v>16</v>
      </c>
    </row>
    <row r="1895" spans="1:6" x14ac:dyDescent="0.25">
      <c r="A1895" t="s">
        <v>682</v>
      </c>
      <c r="B1895">
        <v>139</v>
      </c>
      <c r="E1895">
        <v>200</v>
      </c>
    </row>
    <row r="1896" spans="1:6" x14ac:dyDescent="0.25">
      <c r="A1896" t="s">
        <v>683</v>
      </c>
      <c r="B1896">
        <v>139</v>
      </c>
      <c r="E1896">
        <v>1101</v>
      </c>
    </row>
    <row r="1897" spans="1:6" x14ac:dyDescent="0.25">
      <c r="A1897" t="s">
        <v>684</v>
      </c>
      <c r="B1897">
        <v>139</v>
      </c>
      <c r="E1897">
        <v>734</v>
      </c>
    </row>
    <row r="1898" spans="1:6" x14ac:dyDescent="0.25">
      <c r="A1898" t="s">
        <v>685</v>
      </c>
      <c r="B1898">
        <v>139</v>
      </c>
      <c r="E1898">
        <v>1468</v>
      </c>
    </row>
    <row r="1899" spans="1:6" x14ac:dyDescent="0.25">
      <c r="A1899" t="s">
        <v>686</v>
      </c>
      <c r="B1899">
        <v>139</v>
      </c>
    </row>
    <row r="1900" spans="1:6" x14ac:dyDescent="0.25">
      <c r="A1900" t="s">
        <v>687</v>
      </c>
      <c r="B1900">
        <v>139</v>
      </c>
    </row>
    <row r="1901" spans="1:6" x14ac:dyDescent="0.25">
      <c r="A1901" t="s">
        <v>688</v>
      </c>
      <c r="B1901">
        <v>139</v>
      </c>
    </row>
    <row r="1902" spans="1:6" x14ac:dyDescent="0.25">
      <c r="A1902" t="s">
        <v>689</v>
      </c>
      <c r="B1902">
        <v>139</v>
      </c>
      <c r="E1902" t="b">
        <v>0</v>
      </c>
    </row>
    <row r="1903" spans="1:6" x14ac:dyDescent="0.25">
      <c r="A1903" t="s">
        <v>690</v>
      </c>
      <c r="B1903">
        <v>139</v>
      </c>
      <c r="E1903" t="b">
        <v>0</v>
      </c>
    </row>
    <row r="1904" spans="1:6" x14ac:dyDescent="0.25">
      <c r="A1904" t="s">
        <v>676</v>
      </c>
      <c r="B1904">
        <v>140</v>
      </c>
      <c r="F1904">
        <v>3025</v>
      </c>
    </row>
    <row r="1905" spans="1:6" x14ac:dyDescent="0.25">
      <c r="A1905" t="s">
        <v>36</v>
      </c>
      <c r="B1905">
        <v>140</v>
      </c>
      <c r="F1905">
        <v>1</v>
      </c>
    </row>
    <row r="1906" spans="1:6" x14ac:dyDescent="0.25">
      <c r="A1906" t="s">
        <v>503</v>
      </c>
      <c r="B1906">
        <v>140</v>
      </c>
      <c r="F1906" t="s">
        <v>807</v>
      </c>
    </row>
    <row r="1907" spans="1:6" x14ac:dyDescent="0.25">
      <c r="A1907" t="s">
        <v>677</v>
      </c>
      <c r="B1907">
        <v>140</v>
      </c>
      <c r="F1907">
        <v>948</v>
      </c>
    </row>
    <row r="1908" spans="1:6" x14ac:dyDescent="0.25">
      <c r="A1908" t="s">
        <v>42</v>
      </c>
      <c r="B1908">
        <v>140</v>
      </c>
      <c r="F1908">
        <v>25</v>
      </c>
    </row>
    <row r="1909" spans="1:6" x14ac:dyDescent="0.25">
      <c r="A1909" t="s">
        <v>678</v>
      </c>
      <c r="B1909">
        <v>140</v>
      </c>
      <c r="F1909">
        <v>25.9</v>
      </c>
    </row>
    <row r="1910" spans="1:6" x14ac:dyDescent="0.25">
      <c r="A1910" t="s">
        <v>41</v>
      </c>
      <c r="B1910">
        <v>140</v>
      </c>
      <c r="F1910">
        <v>0</v>
      </c>
    </row>
    <row r="1911" spans="1:6" x14ac:dyDescent="0.25">
      <c r="A1911" t="s">
        <v>679</v>
      </c>
      <c r="B1911">
        <v>140</v>
      </c>
      <c r="F1911">
        <v>0</v>
      </c>
    </row>
    <row r="1912" spans="1:6" x14ac:dyDescent="0.25">
      <c r="A1912" t="s">
        <v>563</v>
      </c>
      <c r="B1912">
        <v>140</v>
      </c>
      <c r="F1912">
        <v>0</v>
      </c>
    </row>
    <row r="1913" spans="1:6" x14ac:dyDescent="0.25">
      <c r="A1913" t="s">
        <v>680</v>
      </c>
      <c r="B1913">
        <v>140</v>
      </c>
      <c r="F1913">
        <v>0</v>
      </c>
    </row>
    <row r="1914" spans="1:6" x14ac:dyDescent="0.25">
      <c r="A1914" t="s">
        <v>681</v>
      </c>
      <c r="B1914">
        <v>140</v>
      </c>
      <c r="F1914">
        <v>16</v>
      </c>
    </row>
    <row r="1915" spans="1:6" x14ac:dyDescent="0.25">
      <c r="A1915" t="s">
        <v>682</v>
      </c>
      <c r="B1915">
        <v>140</v>
      </c>
      <c r="F1915">
        <v>200</v>
      </c>
    </row>
    <row r="1916" spans="1:6" x14ac:dyDescent="0.25">
      <c r="A1916" t="s">
        <v>683</v>
      </c>
      <c r="B1916">
        <v>140</v>
      </c>
      <c r="F1916">
        <v>1101</v>
      </c>
    </row>
    <row r="1917" spans="1:6" x14ac:dyDescent="0.25">
      <c r="A1917" t="s">
        <v>684</v>
      </c>
      <c r="B1917">
        <v>140</v>
      </c>
      <c r="F1917">
        <v>734</v>
      </c>
    </row>
    <row r="1918" spans="1:6" x14ac:dyDescent="0.25">
      <c r="A1918" t="s">
        <v>685</v>
      </c>
      <c r="B1918">
        <v>140</v>
      </c>
      <c r="F1918">
        <v>1468</v>
      </c>
    </row>
    <row r="1919" spans="1:6" x14ac:dyDescent="0.25">
      <c r="A1919" t="s">
        <v>686</v>
      </c>
      <c r="B1919">
        <v>140</v>
      </c>
    </row>
    <row r="1920" spans="1:6" x14ac:dyDescent="0.25">
      <c r="A1920" t="s">
        <v>687</v>
      </c>
      <c r="B1920">
        <v>140</v>
      </c>
    </row>
    <row r="1921" spans="1:6" x14ac:dyDescent="0.25">
      <c r="A1921" t="s">
        <v>688</v>
      </c>
      <c r="B1921">
        <v>140</v>
      </c>
    </row>
    <row r="1922" spans="1:6" x14ac:dyDescent="0.25">
      <c r="A1922" t="s">
        <v>689</v>
      </c>
      <c r="B1922">
        <v>140</v>
      </c>
      <c r="F1922" t="b">
        <v>0</v>
      </c>
    </row>
    <row r="1923" spans="1:6" x14ac:dyDescent="0.25">
      <c r="A1923" t="s">
        <v>690</v>
      </c>
      <c r="B1923">
        <v>140</v>
      </c>
      <c r="F1923" t="b">
        <v>0</v>
      </c>
    </row>
    <row r="1924" spans="1:6" x14ac:dyDescent="0.25">
      <c r="A1924" t="s">
        <v>676</v>
      </c>
      <c r="B1924">
        <v>142</v>
      </c>
      <c r="E1924">
        <v>3050</v>
      </c>
    </row>
    <row r="1925" spans="1:6" x14ac:dyDescent="0.25">
      <c r="A1925" t="s">
        <v>36</v>
      </c>
      <c r="B1925">
        <v>142</v>
      </c>
      <c r="E1925">
        <v>1</v>
      </c>
    </row>
    <row r="1926" spans="1:6" x14ac:dyDescent="0.25">
      <c r="A1926" t="s">
        <v>503</v>
      </c>
      <c r="B1926">
        <v>142</v>
      </c>
      <c r="E1926" t="s">
        <v>808</v>
      </c>
    </row>
    <row r="1927" spans="1:6" x14ac:dyDescent="0.25">
      <c r="A1927" t="s">
        <v>677</v>
      </c>
      <c r="B1927">
        <v>142</v>
      </c>
      <c r="E1927">
        <v>871</v>
      </c>
    </row>
    <row r="1928" spans="1:6" x14ac:dyDescent="0.25">
      <c r="A1928" t="s">
        <v>42</v>
      </c>
      <c r="B1928">
        <v>142</v>
      </c>
      <c r="E1928">
        <v>25</v>
      </c>
    </row>
    <row r="1929" spans="1:6" x14ac:dyDescent="0.25">
      <c r="A1929" t="s">
        <v>678</v>
      </c>
      <c r="B1929">
        <v>142</v>
      </c>
      <c r="E1929">
        <v>23.8</v>
      </c>
    </row>
    <row r="1930" spans="1:6" x14ac:dyDescent="0.25">
      <c r="A1930" t="s">
        <v>41</v>
      </c>
      <c r="B1930">
        <v>142</v>
      </c>
      <c r="E1930">
        <v>0</v>
      </c>
    </row>
    <row r="1931" spans="1:6" x14ac:dyDescent="0.25">
      <c r="A1931" t="s">
        <v>679</v>
      </c>
      <c r="B1931">
        <v>142</v>
      </c>
      <c r="E1931">
        <v>12</v>
      </c>
    </row>
    <row r="1932" spans="1:6" x14ac:dyDescent="0.25">
      <c r="A1932" t="s">
        <v>563</v>
      </c>
      <c r="B1932">
        <v>142</v>
      </c>
      <c r="E1932">
        <v>0</v>
      </c>
    </row>
    <row r="1933" spans="1:6" x14ac:dyDescent="0.25">
      <c r="A1933" t="s">
        <v>680</v>
      </c>
      <c r="B1933">
        <v>142</v>
      </c>
      <c r="E1933">
        <v>0</v>
      </c>
    </row>
    <row r="1934" spans="1:6" x14ac:dyDescent="0.25">
      <c r="A1934" t="s">
        <v>681</v>
      </c>
      <c r="B1934">
        <v>142</v>
      </c>
      <c r="E1934">
        <v>16</v>
      </c>
    </row>
    <row r="1935" spans="1:6" x14ac:dyDescent="0.25">
      <c r="A1935" t="s">
        <v>682</v>
      </c>
      <c r="B1935">
        <v>142</v>
      </c>
      <c r="E1935">
        <v>200</v>
      </c>
    </row>
    <row r="1936" spans="1:6" x14ac:dyDescent="0.25">
      <c r="A1936" t="s">
        <v>683</v>
      </c>
      <c r="B1936">
        <v>142</v>
      </c>
      <c r="E1936">
        <v>1101</v>
      </c>
    </row>
    <row r="1937" spans="1:6" x14ac:dyDescent="0.25">
      <c r="A1937" t="s">
        <v>684</v>
      </c>
      <c r="B1937">
        <v>142</v>
      </c>
      <c r="E1937">
        <v>734</v>
      </c>
    </row>
    <row r="1938" spans="1:6" x14ac:dyDescent="0.25">
      <c r="A1938" t="s">
        <v>685</v>
      </c>
      <c r="B1938">
        <v>142</v>
      </c>
      <c r="E1938">
        <v>1468</v>
      </c>
    </row>
    <row r="1939" spans="1:6" x14ac:dyDescent="0.25">
      <c r="A1939" t="s">
        <v>686</v>
      </c>
      <c r="B1939">
        <v>142</v>
      </c>
    </row>
    <row r="1940" spans="1:6" x14ac:dyDescent="0.25">
      <c r="A1940" t="s">
        <v>687</v>
      </c>
      <c r="B1940">
        <v>142</v>
      </c>
    </row>
    <row r="1941" spans="1:6" x14ac:dyDescent="0.25">
      <c r="A1941" t="s">
        <v>688</v>
      </c>
      <c r="B1941">
        <v>142</v>
      </c>
    </row>
    <row r="1942" spans="1:6" x14ac:dyDescent="0.25">
      <c r="A1942" t="s">
        <v>689</v>
      </c>
      <c r="B1942">
        <v>142</v>
      </c>
      <c r="E1942" t="b">
        <v>0</v>
      </c>
    </row>
    <row r="1943" spans="1:6" x14ac:dyDescent="0.25">
      <c r="A1943" t="s">
        <v>690</v>
      </c>
      <c r="B1943">
        <v>142</v>
      </c>
      <c r="E1943" t="b">
        <v>0</v>
      </c>
    </row>
    <row r="1944" spans="1:6" x14ac:dyDescent="0.25">
      <c r="A1944" t="s">
        <v>676</v>
      </c>
      <c r="B1944">
        <v>143</v>
      </c>
      <c r="F1944">
        <v>3050</v>
      </c>
    </row>
    <row r="1945" spans="1:6" x14ac:dyDescent="0.25">
      <c r="A1945" t="s">
        <v>36</v>
      </c>
      <c r="B1945">
        <v>143</v>
      </c>
      <c r="F1945">
        <v>1</v>
      </c>
    </row>
    <row r="1946" spans="1:6" x14ac:dyDescent="0.25">
      <c r="A1946" t="s">
        <v>503</v>
      </c>
      <c r="B1946">
        <v>143</v>
      </c>
      <c r="F1946" t="s">
        <v>808</v>
      </c>
    </row>
    <row r="1947" spans="1:6" x14ac:dyDescent="0.25">
      <c r="A1947" t="s">
        <v>677</v>
      </c>
      <c r="B1947">
        <v>143</v>
      </c>
      <c r="F1947">
        <v>983</v>
      </c>
    </row>
    <row r="1948" spans="1:6" x14ac:dyDescent="0.25">
      <c r="A1948" t="s">
        <v>42</v>
      </c>
      <c r="B1948">
        <v>143</v>
      </c>
      <c r="F1948">
        <v>25</v>
      </c>
    </row>
    <row r="1949" spans="1:6" x14ac:dyDescent="0.25">
      <c r="A1949" t="s">
        <v>678</v>
      </c>
      <c r="B1949">
        <v>143</v>
      </c>
      <c r="F1949">
        <v>26.8</v>
      </c>
    </row>
    <row r="1950" spans="1:6" x14ac:dyDescent="0.25">
      <c r="A1950" t="s">
        <v>41</v>
      </c>
      <c r="B1950">
        <v>143</v>
      </c>
      <c r="F1950">
        <v>0</v>
      </c>
    </row>
    <row r="1951" spans="1:6" x14ac:dyDescent="0.25">
      <c r="A1951" t="s">
        <v>679</v>
      </c>
      <c r="B1951">
        <v>143</v>
      </c>
      <c r="F1951">
        <v>12</v>
      </c>
    </row>
    <row r="1952" spans="1:6" x14ac:dyDescent="0.25">
      <c r="A1952" t="s">
        <v>563</v>
      </c>
      <c r="B1952">
        <v>143</v>
      </c>
      <c r="F1952">
        <v>0</v>
      </c>
    </row>
    <row r="1953" spans="1:6" x14ac:dyDescent="0.25">
      <c r="A1953" t="s">
        <v>680</v>
      </c>
      <c r="B1953">
        <v>143</v>
      </c>
      <c r="F1953">
        <v>0</v>
      </c>
    </row>
    <row r="1954" spans="1:6" x14ac:dyDescent="0.25">
      <c r="A1954" t="s">
        <v>681</v>
      </c>
      <c r="B1954">
        <v>143</v>
      </c>
      <c r="F1954">
        <v>16</v>
      </c>
    </row>
    <row r="1955" spans="1:6" x14ac:dyDescent="0.25">
      <c r="A1955" t="s">
        <v>682</v>
      </c>
      <c r="B1955">
        <v>143</v>
      </c>
      <c r="F1955">
        <v>200</v>
      </c>
    </row>
    <row r="1956" spans="1:6" x14ac:dyDescent="0.25">
      <c r="A1956" t="s">
        <v>683</v>
      </c>
      <c r="B1956">
        <v>143</v>
      </c>
      <c r="F1956">
        <v>1101</v>
      </c>
    </row>
    <row r="1957" spans="1:6" x14ac:dyDescent="0.25">
      <c r="A1957" t="s">
        <v>684</v>
      </c>
      <c r="B1957">
        <v>143</v>
      </c>
      <c r="F1957">
        <v>734</v>
      </c>
    </row>
    <row r="1958" spans="1:6" x14ac:dyDescent="0.25">
      <c r="A1958" t="s">
        <v>685</v>
      </c>
      <c r="B1958">
        <v>143</v>
      </c>
      <c r="F1958">
        <v>1468</v>
      </c>
    </row>
    <row r="1959" spans="1:6" x14ac:dyDescent="0.25">
      <c r="A1959" t="s">
        <v>686</v>
      </c>
      <c r="B1959">
        <v>143</v>
      </c>
    </row>
    <row r="1960" spans="1:6" x14ac:dyDescent="0.25">
      <c r="A1960" t="s">
        <v>687</v>
      </c>
      <c r="B1960">
        <v>143</v>
      </c>
    </row>
    <row r="1961" spans="1:6" x14ac:dyDescent="0.25">
      <c r="A1961" t="s">
        <v>688</v>
      </c>
      <c r="B1961">
        <v>143</v>
      </c>
    </row>
    <row r="1962" spans="1:6" x14ac:dyDescent="0.25">
      <c r="A1962" t="s">
        <v>689</v>
      </c>
      <c r="B1962">
        <v>143</v>
      </c>
      <c r="F1962" t="b">
        <v>0</v>
      </c>
    </row>
    <row r="1963" spans="1:6" x14ac:dyDescent="0.25">
      <c r="A1963" t="s">
        <v>690</v>
      </c>
      <c r="B1963">
        <v>143</v>
      </c>
      <c r="F1963" t="b">
        <v>0</v>
      </c>
    </row>
    <row r="1964" spans="1:6" x14ac:dyDescent="0.25">
      <c r="A1964" t="s">
        <v>676</v>
      </c>
      <c r="B1964">
        <v>151</v>
      </c>
      <c r="F1964">
        <v>5300</v>
      </c>
    </row>
    <row r="1965" spans="1:6" x14ac:dyDescent="0.25">
      <c r="A1965" t="s">
        <v>36</v>
      </c>
      <c r="B1965">
        <v>151</v>
      </c>
      <c r="F1965">
        <v>2</v>
      </c>
    </row>
    <row r="1966" spans="1:6" x14ac:dyDescent="0.25">
      <c r="A1966" t="s">
        <v>503</v>
      </c>
      <c r="B1966">
        <v>151</v>
      </c>
      <c r="F1966" t="s">
        <v>756</v>
      </c>
    </row>
    <row r="1967" spans="1:6" x14ac:dyDescent="0.25">
      <c r="A1967" t="s">
        <v>677</v>
      </c>
      <c r="B1967">
        <v>151</v>
      </c>
      <c r="F1967">
        <v>13066</v>
      </c>
    </row>
    <row r="1968" spans="1:6" x14ac:dyDescent="0.25">
      <c r="A1968" t="s">
        <v>42</v>
      </c>
      <c r="B1968">
        <v>151</v>
      </c>
      <c r="F1968">
        <v>40</v>
      </c>
    </row>
    <row r="1969" spans="1:8" x14ac:dyDescent="0.25">
      <c r="A1969" t="s">
        <v>678</v>
      </c>
      <c r="B1969">
        <v>151</v>
      </c>
      <c r="F1969">
        <v>222.7</v>
      </c>
    </row>
    <row r="1970" spans="1:8" x14ac:dyDescent="0.25">
      <c r="A1970" t="s">
        <v>41</v>
      </c>
      <c r="B1970">
        <v>151</v>
      </c>
      <c r="F1970">
        <v>0</v>
      </c>
    </row>
    <row r="1971" spans="1:8" x14ac:dyDescent="0.25">
      <c r="A1971" t="s">
        <v>679</v>
      </c>
      <c r="B1971">
        <v>151</v>
      </c>
      <c r="F1971">
        <v>12</v>
      </c>
    </row>
    <row r="1972" spans="1:8" x14ac:dyDescent="0.25">
      <c r="A1972" t="s">
        <v>563</v>
      </c>
      <c r="B1972">
        <v>151</v>
      </c>
      <c r="F1972">
        <v>0</v>
      </c>
    </row>
    <row r="1973" spans="1:8" x14ac:dyDescent="0.25">
      <c r="A1973" t="s">
        <v>680</v>
      </c>
      <c r="B1973">
        <v>151</v>
      </c>
      <c r="F1973">
        <v>0</v>
      </c>
    </row>
    <row r="1974" spans="1:8" x14ac:dyDescent="0.25">
      <c r="A1974" t="s">
        <v>681</v>
      </c>
      <c r="B1974">
        <v>151</v>
      </c>
      <c r="F1974">
        <v>16</v>
      </c>
    </row>
    <row r="1975" spans="1:8" x14ac:dyDescent="0.25">
      <c r="A1975" t="s">
        <v>682</v>
      </c>
      <c r="B1975">
        <v>151</v>
      </c>
      <c r="F1975">
        <v>200</v>
      </c>
    </row>
    <row r="1976" spans="1:8" x14ac:dyDescent="0.25">
      <c r="A1976" t="s">
        <v>683</v>
      </c>
      <c r="B1976">
        <v>151</v>
      </c>
      <c r="F1976">
        <v>1761</v>
      </c>
    </row>
    <row r="1977" spans="1:8" x14ac:dyDescent="0.25">
      <c r="A1977" t="s">
        <v>684</v>
      </c>
      <c r="B1977">
        <v>151</v>
      </c>
      <c r="F1977">
        <v>1174</v>
      </c>
    </row>
    <row r="1978" spans="1:8" x14ac:dyDescent="0.25">
      <c r="A1978" t="s">
        <v>685</v>
      </c>
      <c r="B1978">
        <v>151</v>
      </c>
      <c r="F1978">
        <v>2348</v>
      </c>
    </row>
    <row r="1979" spans="1:8" x14ac:dyDescent="0.25">
      <c r="A1979" t="s">
        <v>686</v>
      </c>
      <c r="B1979">
        <v>151</v>
      </c>
    </row>
    <row r="1980" spans="1:8" x14ac:dyDescent="0.25">
      <c r="A1980" t="s">
        <v>687</v>
      </c>
      <c r="B1980">
        <v>151</v>
      </c>
    </row>
    <row r="1981" spans="1:8" x14ac:dyDescent="0.25">
      <c r="A1981" t="s">
        <v>688</v>
      </c>
      <c r="B1981">
        <v>151</v>
      </c>
    </row>
    <row r="1982" spans="1:8" x14ac:dyDescent="0.25">
      <c r="A1982" t="s">
        <v>689</v>
      </c>
      <c r="B1982">
        <v>151</v>
      </c>
      <c r="F1982" t="b">
        <v>0</v>
      </c>
    </row>
    <row r="1983" spans="1:8" x14ac:dyDescent="0.25">
      <c r="A1983" t="s">
        <v>690</v>
      </c>
      <c r="B1983">
        <v>151</v>
      </c>
      <c r="F1983" t="b">
        <v>0</v>
      </c>
    </row>
    <row r="1984" spans="1:8" x14ac:dyDescent="0.25">
      <c r="A1984" t="s">
        <v>676</v>
      </c>
      <c r="B1984">
        <v>152</v>
      </c>
      <c r="H1984">
        <v>254</v>
      </c>
    </row>
    <row r="1985" spans="1:8" x14ac:dyDescent="0.25">
      <c r="A1985" t="s">
        <v>36</v>
      </c>
      <c r="B1985">
        <v>152</v>
      </c>
      <c r="H1985">
        <v>3</v>
      </c>
    </row>
    <row r="1986" spans="1:8" x14ac:dyDescent="0.25">
      <c r="A1986" t="s">
        <v>503</v>
      </c>
      <c r="B1986">
        <v>152</v>
      </c>
      <c r="H1986" t="s">
        <v>809</v>
      </c>
    </row>
    <row r="1987" spans="1:8" x14ac:dyDescent="0.25">
      <c r="A1987" t="s">
        <v>677</v>
      </c>
      <c r="B1987">
        <v>152</v>
      </c>
      <c r="H1987">
        <v>841</v>
      </c>
    </row>
    <row r="1988" spans="1:8" x14ac:dyDescent="0.25">
      <c r="A1988" t="s">
        <v>42</v>
      </c>
      <c r="B1988">
        <v>152</v>
      </c>
      <c r="H1988">
        <v>30</v>
      </c>
    </row>
    <row r="1989" spans="1:8" x14ac:dyDescent="0.25">
      <c r="A1989" t="s">
        <v>678</v>
      </c>
      <c r="B1989">
        <v>152</v>
      </c>
      <c r="H1989">
        <v>19.100000000000001</v>
      </c>
    </row>
    <row r="1990" spans="1:8" x14ac:dyDescent="0.25">
      <c r="A1990" t="s">
        <v>41</v>
      </c>
      <c r="B1990">
        <v>152</v>
      </c>
      <c r="H1990">
        <v>0</v>
      </c>
    </row>
    <row r="1991" spans="1:8" x14ac:dyDescent="0.25">
      <c r="A1991" t="s">
        <v>679</v>
      </c>
      <c r="B1991">
        <v>152</v>
      </c>
      <c r="H1991">
        <v>0</v>
      </c>
    </row>
    <row r="1992" spans="1:8" x14ac:dyDescent="0.25">
      <c r="A1992" t="s">
        <v>563</v>
      </c>
      <c r="B1992">
        <v>152</v>
      </c>
      <c r="H1992">
        <v>0</v>
      </c>
    </row>
    <row r="1993" spans="1:8" x14ac:dyDescent="0.25">
      <c r="A1993" t="s">
        <v>680</v>
      </c>
      <c r="B1993">
        <v>152</v>
      </c>
      <c r="H1993">
        <v>0</v>
      </c>
    </row>
    <row r="1994" spans="1:8" x14ac:dyDescent="0.25">
      <c r="A1994" t="s">
        <v>681</v>
      </c>
      <c r="B1994">
        <v>152</v>
      </c>
      <c r="H1994">
        <v>16</v>
      </c>
    </row>
    <row r="1995" spans="1:8" x14ac:dyDescent="0.25">
      <c r="A1995" t="s">
        <v>682</v>
      </c>
      <c r="B1995">
        <v>152</v>
      </c>
      <c r="H1995">
        <v>200</v>
      </c>
    </row>
    <row r="1996" spans="1:8" x14ac:dyDescent="0.25">
      <c r="A1996" t="s">
        <v>683</v>
      </c>
      <c r="B1996">
        <v>152</v>
      </c>
      <c r="H1996">
        <v>1320</v>
      </c>
    </row>
    <row r="1997" spans="1:8" x14ac:dyDescent="0.25">
      <c r="A1997" t="s">
        <v>684</v>
      </c>
      <c r="B1997">
        <v>152</v>
      </c>
      <c r="H1997">
        <v>880</v>
      </c>
    </row>
    <row r="1998" spans="1:8" x14ac:dyDescent="0.25">
      <c r="A1998" t="s">
        <v>685</v>
      </c>
      <c r="B1998">
        <v>152</v>
      </c>
      <c r="H1998">
        <v>1760</v>
      </c>
    </row>
    <row r="1999" spans="1:8" x14ac:dyDescent="0.25">
      <c r="A1999" t="s">
        <v>686</v>
      </c>
      <c r="B1999">
        <v>152</v>
      </c>
    </row>
    <row r="2000" spans="1:8" x14ac:dyDescent="0.25">
      <c r="A2000" t="s">
        <v>687</v>
      </c>
      <c r="B2000">
        <v>152</v>
      </c>
    </row>
    <row r="2001" spans="1:8" x14ac:dyDescent="0.25">
      <c r="A2001" t="s">
        <v>688</v>
      </c>
      <c r="B2001">
        <v>152</v>
      </c>
    </row>
    <row r="2002" spans="1:8" x14ac:dyDescent="0.25">
      <c r="A2002" t="s">
        <v>689</v>
      </c>
      <c r="B2002">
        <v>152</v>
      </c>
      <c r="H2002" t="b">
        <v>0</v>
      </c>
    </row>
    <row r="2003" spans="1:8" x14ac:dyDescent="0.25">
      <c r="A2003" t="s">
        <v>690</v>
      </c>
      <c r="B2003">
        <v>152</v>
      </c>
      <c r="H2003" t="b">
        <v>0</v>
      </c>
    </row>
    <row r="2004" spans="1:8" x14ac:dyDescent="0.25">
      <c r="A2004" t="s">
        <v>676</v>
      </c>
      <c r="B2004">
        <v>154</v>
      </c>
      <c r="C2004">
        <v>3375</v>
      </c>
      <c r="D2004">
        <v>3425</v>
      </c>
    </row>
    <row r="2005" spans="1:8" x14ac:dyDescent="0.25">
      <c r="A2005" t="s">
        <v>36</v>
      </c>
      <c r="B2005">
        <v>154</v>
      </c>
      <c r="C2005">
        <v>2</v>
      </c>
      <c r="D2005">
        <v>2</v>
      </c>
    </row>
    <row r="2006" spans="1:8" x14ac:dyDescent="0.25">
      <c r="A2006" t="s">
        <v>503</v>
      </c>
      <c r="B2006">
        <v>154</v>
      </c>
      <c r="C2006" t="s">
        <v>797</v>
      </c>
      <c r="D2006" t="s">
        <v>810</v>
      </c>
    </row>
    <row r="2007" spans="1:8" x14ac:dyDescent="0.25">
      <c r="A2007" t="s">
        <v>677</v>
      </c>
      <c r="B2007">
        <v>154</v>
      </c>
      <c r="C2007">
        <v>1396</v>
      </c>
      <c r="D2007">
        <v>1000</v>
      </c>
    </row>
    <row r="2008" spans="1:8" x14ac:dyDescent="0.25">
      <c r="A2008" t="s">
        <v>42</v>
      </c>
      <c r="B2008">
        <v>154</v>
      </c>
      <c r="C2008">
        <v>40</v>
      </c>
      <c r="D2008">
        <v>40</v>
      </c>
    </row>
    <row r="2009" spans="1:8" x14ac:dyDescent="0.25">
      <c r="A2009" t="s">
        <v>678</v>
      </c>
      <c r="B2009">
        <v>154</v>
      </c>
      <c r="C2009">
        <v>23.8</v>
      </c>
      <c r="D2009">
        <v>17</v>
      </c>
    </row>
    <row r="2010" spans="1:8" x14ac:dyDescent="0.25">
      <c r="A2010" t="s">
        <v>41</v>
      </c>
      <c r="B2010">
        <v>154</v>
      </c>
      <c r="C2010">
        <v>0</v>
      </c>
      <c r="D2010">
        <v>0</v>
      </c>
    </row>
    <row r="2011" spans="1:8" x14ac:dyDescent="0.25">
      <c r="A2011" t="s">
        <v>679</v>
      </c>
      <c r="B2011">
        <v>154</v>
      </c>
      <c r="C2011">
        <v>12</v>
      </c>
      <c r="D2011">
        <v>12</v>
      </c>
    </row>
    <row r="2012" spans="1:8" x14ac:dyDescent="0.25">
      <c r="A2012" t="s">
        <v>563</v>
      </c>
      <c r="B2012">
        <v>154</v>
      </c>
      <c r="C2012">
        <v>0</v>
      </c>
      <c r="D2012">
        <v>0</v>
      </c>
    </row>
    <row r="2013" spans="1:8" x14ac:dyDescent="0.25">
      <c r="A2013" t="s">
        <v>680</v>
      </c>
      <c r="B2013">
        <v>154</v>
      </c>
      <c r="C2013">
        <v>0</v>
      </c>
      <c r="D2013">
        <v>0</v>
      </c>
    </row>
    <row r="2014" spans="1:8" x14ac:dyDescent="0.25">
      <c r="A2014" t="s">
        <v>681</v>
      </c>
      <c r="B2014">
        <v>154</v>
      </c>
      <c r="C2014">
        <v>16</v>
      </c>
      <c r="D2014">
        <v>16</v>
      </c>
    </row>
    <row r="2015" spans="1:8" x14ac:dyDescent="0.25">
      <c r="A2015" t="s">
        <v>682</v>
      </c>
      <c r="B2015">
        <v>154</v>
      </c>
      <c r="C2015">
        <v>100</v>
      </c>
      <c r="D2015">
        <v>100</v>
      </c>
    </row>
    <row r="2016" spans="1:8" x14ac:dyDescent="0.25">
      <c r="A2016" t="s">
        <v>683</v>
      </c>
      <c r="B2016">
        <v>154</v>
      </c>
      <c r="C2016">
        <v>1761</v>
      </c>
      <c r="D2016">
        <v>1761</v>
      </c>
    </row>
    <row r="2017" spans="1:6" x14ac:dyDescent="0.25">
      <c r="A2017" t="s">
        <v>684</v>
      </c>
      <c r="B2017">
        <v>154</v>
      </c>
      <c r="C2017">
        <v>1174</v>
      </c>
      <c r="D2017">
        <v>1174</v>
      </c>
    </row>
    <row r="2018" spans="1:6" x14ac:dyDescent="0.25">
      <c r="A2018" t="s">
        <v>685</v>
      </c>
      <c r="B2018">
        <v>154</v>
      </c>
      <c r="C2018">
        <v>2348</v>
      </c>
      <c r="D2018">
        <v>2348</v>
      </c>
    </row>
    <row r="2019" spans="1:6" x14ac:dyDescent="0.25">
      <c r="A2019" t="s">
        <v>686</v>
      </c>
      <c r="B2019">
        <v>154</v>
      </c>
    </row>
    <row r="2020" spans="1:6" x14ac:dyDescent="0.25">
      <c r="A2020" t="s">
        <v>687</v>
      </c>
      <c r="B2020">
        <v>154</v>
      </c>
    </row>
    <row r="2021" spans="1:6" x14ac:dyDescent="0.25">
      <c r="A2021" t="s">
        <v>688</v>
      </c>
      <c r="B2021">
        <v>154</v>
      </c>
    </row>
    <row r="2022" spans="1:6" x14ac:dyDescent="0.25">
      <c r="A2022" t="s">
        <v>689</v>
      </c>
      <c r="B2022">
        <v>154</v>
      </c>
      <c r="C2022" t="b">
        <v>0</v>
      </c>
      <c r="D2022" t="b">
        <v>0</v>
      </c>
    </row>
    <row r="2023" spans="1:6" x14ac:dyDescent="0.25">
      <c r="A2023" t="s">
        <v>690</v>
      </c>
      <c r="B2023">
        <v>154</v>
      </c>
      <c r="C2023" t="b">
        <v>0</v>
      </c>
      <c r="D2023" t="b">
        <v>0</v>
      </c>
    </row>
    <row r="2024" spans="1:6" x14ac:dyDescent="0.25">
      <c r="A2024" t="s">
        <v>676</v>
      </c>
      <c r="B2024">
        <v>155</v>
      </c>
      <c r="F2024">
        <v>3350</v>
      </c>
    </row>
    <row r="2025" spans="1:6" x14ac:dyDescent="0.25">
      <c r="A2025" t="s">
        <v>36</v>
      </c>
      <c r="B2025">
        <v>155</v>
      </c>
      <c r="F2025">
        <v>1</v>
      </c>
    </row>
    <row r="2026" spans="1:6" x14ac:dyDescent="0.25">
      <c r="A2026" t="s">
        <v>503</v>
      </c>
      <c r="B2026">
        <v>155</v>
      </c>
      <c r="F2026" t="s">
        <v>770</v>
      </c>
    </row>
    <row r="2027" spans="1:6" x14ac:dyDescent="0.25">
      <c r="A2027" t="s">
        <v>677</v>
      </c>
      <c r="B2027">
        <v>155</v>
      </c>
      <c r="F2027">
        <v>2644</v>
      </c>
    </row>
    <row r="2028" spans="1:6" x14ac:dyDescent="0.25">
      <c r="A2028" t="s">
        <v>42</v>
      </c>
      <c r="B2028">
        <v>155</v>
      </c>
      <c r="F2028">
        <v>40</v>
      </c>
    </row>
    <row r="2029" spans="1:6" x14ac:dyDescent="0.25">
      <c r="A2029" t="s">
        <v>678</v>
      </c>
      <c r="B2029">
        <v>155</v>
      </c>
      <c r="F2029">
        <v>45.1</v>
      </c>
    </row>
    <row r="2030" spans="1:6" x14ac:dyDescent="0.25">
      <c r="A2030" t="s">
        <v>41</v>
      </c>
      <c r="B2030">
        <v>155</v>
      </c>
      <c r="F2030">
        <v>0</v>
      </c>
    </row>
    <row r="2031" spans="1:6" x14ac:dyDescent="0.25">
      <c r="A2031" t="s">
        <v>679</v>
      </c>
      <c r="B2031">
        <v>155</v>
      </c>
      <c r="F2031">
        <v>12</v>
      </c>
    </row>
    <row r="2032" spans="1:6" x14ac:dyDescent="0.25">
      <c r="A2032" t="s">
        <v>563</v>
      </c>
      <c r="B2032">
        <v>155</v>
      </c>
      <c r="F2032">
        <v>0</v>
      </c>
    </row>
    <row r="2033" spans="1:6" x14ac:dyDescent="0.25">
      <c r="A2033" t="s">
        <v>680</v>
      </c>
      <c r="B2033">
        <v>155</v>
      </c>
      <c r="F2033">
        <v>0</v>
      </c>
    </row>
    <row r="2034" spans="1:6" x14ac:dyDescent="0.25">
      <c r="A2034" t="s">
        <v>681</v>
      </c>
      <c r="B2034">
        <v>155</v>
      </c>
      <c r="F2034">
        <v>16</v>
      </c>
    </row>
    <row r="2035" spans="1:6" x14ac:dyDescent="0.25">
      <c r="A2035" t="s">
        <v>682</v>
      </c>
      <c r="B2035">
        <v>155</v>
      </c>
      <c r="F2035">
        <v>200</v>
      </c>
    </row>
    <row r="2036" spans="1:6" x14ac:dyDescent="0.25">
      <c r="A2036" t="s">
        <v>683</v>
      </c>
      <c r="B2036">
        <v>155</v>
      </c>
      <c r="F2036">
        <v>1761</v>
      </c>
    </row>
    <row r="2037" spans="1:6" x14ac:dyDescent="0.25">
      <c r="A2037" t="s">
        <v>684</v>
      </c>
      <c r="B2037">
        <v>155</v>
      </c>
      <c r="F2037">
        <v>1174</v>
      </c>
    </row>
    <row r="2038" spans="1:6" x14ac:dyDescent="0.25">
      <c r="A2038" t="s">
        <v>685</v>
      </c>
      <c r="B2038">
        <v>155</v>
      </c>
      <c r="F2038">
        <v>2348</v>
      </c>
    </row>
    <row r="2039" spans="1:6" x14ac:dyDescent="0.25">
      <c r="A2039" t="s">
        <v>686</v>
      </c>
      <c r="B2039">
        <v>155</v>
      </c>
    </row>
    <row r="2040" spans="1:6" x14ac:dyDescent="0.25">
      <c r="A2040" t="s">
        <v>687</v>
      </c>
      <c r="B2040">
        <v>155</v>
      </c>
    </row>
    <row r="2041" spans="1:6" x14ac:dyDescent="0.25">
      <c r="A2041" t="s">
        <v>688</v>
      </c>
      <c r="B2041">
        <v>155</v>
      </c>
    </row>
    <row r="2042" spans="1:6" x14ac:dyDescent="0.25">
      <c r="A2042" t="s">
        <v>689</v>
      </c>
      <c r="B2042">
        <v>155</v>
      </c>
      <c r="F2042" t="b">
        <v>0</v>
      </c>
    </row>
    <row r="2043" spans="1:6" x14ac:dyDescent="0.25">
      <c r="A2043" t="s">
        <v>690</v>
      </c>
      <c r="B2043">
        <v>155</v>
      </c>
      <c r="F2043" t="b">
        <v>0</v>
      </c>
    </row>
    <row r="2044" spans="1:6" x14ac:dyDescent="0.25">
      <c r="A2044" t="s">
        <v>676</v>
      </c>
      <c r="B2044">
        <v>162</v>
      </c>
      <c r="C2044">
        <v>5112</v>
      </c>
    </row>
    <row r="2045" spans="1:6" x14ac:dyDescent="0.25">
      <c r="A2045" t="s">
        <v>36</v>
      </c>
      <c r="B2045">
        <v>162</v>
      </c>
      <c r="C2045">
        <v>2</v>
      </c>
    </row>
    <row r="2046" spans="1:6" x14ac:dyDescent="0.25">
      <c r="A2046" t="s">
        <v>503</v>
      </c>
      <c r="B2046">
        <v>162</v>
      </c>
      <c r="C2046" t="s">
        <v>811</v>
      </c>
    </row>
    <row r="2047" spans="1:6" x14ac:dyDescent="0.25">
      <c r="A2047" t="s">
        <v>677</v>
      </c>
      <c r="B2047">
        <v>162</v>
      </c>
      <c r="C2047">
        <v>808</v>
      </c>
    </row>
    <row r="2048" spans="1:6" x14ac:dyDescent="0.25">
      <c r="A2048" t="s">
        <v>42</v>
      </c>
      <c r="B2048">
        <v>162</v>
      </c>
      <c r="C2048">
        <v>25</v>
      </c>
    </row>
    <row r="2049" spans="1:8" x14ac:dyDescent="0.25">
      <c r="A2049" t="s">
        <v>678</v>
      </c>
      <c r="B2049">
        <v>162</v>
      </c>
      <c r="C2049">
        <v>22</v>
      </c>
    </row>
    <row r="2050" spans="1:8" x14ac:dyDescent="0.25">
      <c r="A2050" t="s">
        <v>41</v>
      </c>
      <c r="B2050">
        <v>162</v>
      </c>
      <c r="C2050">
        <v>0</v>
      </c>
    </row>
    <row r="2051" spans="1:8" x14ac:dyDescent="0.25">
      <c r="A2051" t="s">
        <v>679</v>
      </c>
      <c r="B2051">
        <v>162</v>
      </c>
      <c r="C2051">
        <v>0</v>
      </c>
    </row>
    <row r="2052" spans="1:8" x14ac:dyDescent="0.25">
      <c r="A2052" t="s">
        <v>563</v>
      </c>
      <c r="B2052">
        <v>162</v>
      </c>
      <c r="C2052">
        <v>0</v>
      </c>
    </row>
    <row r="2053" spans="1:8" x14ac:dyDescent="0.25">
      <c r="A2053" t="s">
        <v>680</v>
      </c>
      <c r="B2053">
        <v>162</v>
      </c>
      <c r="C2053">
        <v>0</v>
      </c>
    </row>
    <row r="2054" spans="1:8" x14ac:dyDescent="0.25">
      <c r="A2054" t="s">
        <v>681</v>
      </c>
      <c r="B2054">
        <v>162</v>
      </c>
      <c r="C2054">
        <v>16</v>
      </c>
    </row>
    <row r="2055" spans="1:8" x14ac:dyDescent="0.25">
      <c r="A2055" t="s">
        <v>682</v>
      </c>
      <c r="B2055">
        <v>162</v>
      </c>
      <c r="C2055">
        <v>200</v>
      </c>
    </row>
    <row r="2056" spans="1:8" x14ac:dyDescent="0.25">
      <c r="A2056" t="s">
        <v>683</v>
      </c>
      <c r="B2056">
        <v>162</v>
      </c>
      <c r="C2056">
        <v>1101</v>
      </c>
    </row>
    <row r="2057" spans="1:8" x14ac:dyDescent="0.25">
      <c r="A2057" t="s">
        <v>684</v>
      </c>
      <c r="B2057">
        <v>162</v>
      </c>
      <c r="C2057">
        <v>734</v>
      </c>
    </row>
    <row r="2058" spans="1:8" x14ac:dyDescent="0.25">
      <c r="A2058" t="s">
        <v>685</v>
      </c>
      <c r="B2058">
        <v>162</v>
      </c>
      <c r="C2058">
        <v>1468</v>
      </c>
    </row>
    <row r="2059" spans="1:8" x14ac:dyDescent="0.25">
      <c r="A2059" t="s">
        <v>686</v>
      </c>
      <c r="B2059">
        <v>162</v>
      </c>
    </row>
    <row r="2060" spans="1:8" x14ac:dyDescent="0.25">
      <c r="A2060" t="s">
        <v>687</v>
      </c>
      <c r="B2060">
        <v>162</v>
      </c>
    </row>
    <row r="2061" spans="1:8" x14ac:dyDescent="0.25">
      <c r="A2061" t="s">
        <v>688</v>
      </c>
      <c r="B2061">
        <v>162</v>
      </c>
    </row>
    <row r="2062" spans="1:8" x14ac:dyDescent="0.25">
      <c r="A2062" t="s">
        <v>689</v>
      </c>
      <c r="B2062">
        <v>162</v>
      </c>
      <c r="C2062" t="b">
        <v>0</v>
      </c>
    </row>
    <row r="2063" spans="1:8" x14ac:dyDescent="0.25">
      <c r="A2063" t="s">
        <v>690</v>
      </c>
      <c r="B2063">
        <v>162</v>
      </c>
      <c r="C2063" t="b">
        <v>0</v>
      </c>
    </row>
    <row r="2064" spans="1:8" x14ac:dyDescent="0.25">
      <c r="A2064" t="s">
        <v>676</v>
      </c>
      <c r="B2064">
        <v>168</v>
      </c>
      <c r="H2064">
        <v>899</v>
      </c>
    </row>
    <row r="2065" spans="1:8" x14ac:dyDescent="0.25">
      <c r="A2065" t="s">
        <v>36</v>
      </c>
      <c r="B2065">
        <v>168</v>
      </c>
      <c r="H2065">
        <v>3</v>
      </c>
    </row>
    <row r="2066" spans="1:8" x14ac:dyDescent="0.25">
      <c r="A2066" t="s">
        <v>503</v>
      </c>
      <c r="B2066">
        <v>168</v>
      </c>
      <c r="H2066" t="s">
        <v>739</v>
      </c>
    </row>
    <row r="2067" spans="1:8" x14ac:dyDescent="0.25">
      <c r="A2067" t="s">
        <v>677</v>
      </c>
      <c r="B2067">
        <v>168</v>
      </c>
      <c r="H2067">
        <v>677</v>
      </c>
    </row>
    <row r="2068" spans="1:8" x14ac:dyDescent="0.25">
      <c r="A2068" t="s">
        <v>42</v>
      </c>
      <c r="B2068">
        <v>168</v>
      </c>
      <c r="H2068">
        <v>30</v>
      </c>
    </row>
    <row r="2069" spans="1:8" x14ac:dyDescent="0.25">
      <c r="A2069" t="s">
        <v>678</v>
      </c>
      <c r="B2069">
        <v>168</v>
      </c>
      <c r="H2069">
        <v>15.4</v>
      </c>
    </row>
    <row r="2070" spans="1:8" x14ac:dyDescent="0.25">
      <c r="A2070" t="s">
        <v>41</v>
      </c>
      <c r="B2070">
        <v>168</v>
      </c>
      <c r="H2070">
        <v>0</v>
      </c>
    </row>
    <row r="2071" spans="1:8" x14ac:dyDescent="0.25">
      <c r="A2071" t="s">
        <v>679</v>
      </c>
      <c r="B2071">
        <v>168</v>
      </c>
      <c r="H2071">
        <v>12</v>
      </c>
    </row>
    <row r="2072" spans="1:8" x14ac:dyDescent="0.25">
      <c r="A2072" t="s">
        <v>563</v>
      </c>
      <c r="B2072">
        <v>168</v>
      </c>
      <c r="H2072">
        <v>0</v>
      </c>
    </row>
    <row r="2073" spans="1:8" x14ac:dyDescent="0.25">
      <c r="A2073" t="s">
        <v>680</v>
      </c>
      <c r="B2073">
        <v>168</v>
      </c>
      <c r="H2073">
        <v>0</v>
      </c>
    </row>
    <row r="2074" spans="1:8" x14ac:dyDescent="0.25">
      <c r="A2074" t="s">
        <v>681</v>
      </c>
      <c r="B2074">
        <v>168</v>
      </c>
      <c r="H2074">
        <v>16</v>
      </c>
    </row>
    <row r="2075" spans="1:8" x14ac:dyDescent="0.25">
      <c r="A2075" t="s">
        <v>682</v>
      </c>
      <c r="B2075">
        <v>168</v>
      </c>
      <c r="H2075">
        <v>200</v>
      </c>
    </row>
    <row r="2076" spans="1:8" x14ac:dyDescent="0.25">
      <c r="A2076" t="s">
        <v>683</v>
      </c>
      <c r="B2076">
        <v>168</v>
      </c>
      <c r="H2076">
        <v>1320</v>
      </c>
    </row>
    <row r="2077" spans="1:8" x14ac:dyDescent="0.25">
      <c r="A2077" t="s">
        <v>684</v>
      </c>
      <c r="B2077">
        <v>168</v>
      </c>
      <c r="H2077">
        <v>880</v>
      </c>
    </row>
    <row r="2078" spans="1:8" x14ac:dyDescent="0.25">
      <c r="A2078" t="s">
        <v>685</v>
      </c>
      <c r="B2078">
        <v>168</v>
      </c>
      <c r="H2078">
        <v>1760</v>
      </c>
    </row>
    <row r="2079" spans="1:8" x14ac:dyDescent="0.25">
      <c r="A2079" t="s">
        <v>686</v>
      </c>
      <c r="B2079">
        <v>168</v>
      </c>
    </row>
    <row r="2080" spans="1:8" x14ac:dyDescent="0.25">
      <c r="A2080" t="s">
        <v>687</v>
      </c>
      <c r="B2080">
        <v>168</v>
      </c>
    </row>
    <row r="2081" spans="1:8" x14ac:dyDescent="0.25">
      <c r="A2081" t="s">
        <v>688</v>
      </c>
      <c r="B2081">
        <v>168</v>
      </c>
    </row>
    <row r="2082" spans="1:8" x14ac:dyDescent="0.25">
      <c r="A2082" t="s">
        <v>689</v>
      </c>
      <c r="B2082">
        <v>168</v>
      </c>
      <c r="H2082" t="b">
        <v>0</v>
      </c>
    </row>
    <row r="2083" spans="1:8" x14ac:dyDescent="0.25">
      <c r="A2083" t="s">
        <v>690</v>
      </c>
      <c r="B2083">
        <v>168</v>
      </c>
      <c r="H2083" t="b">
        <v>0</v>
      </c>
    </row>
    <row r="2084" spans="1:8" x14ac:dyDescent="0.25">
      <c r="A2084" t="s">
        <v>676</v>
      </c>
      <c r="B2084">
        <v>170</v>
      </c>
      <c r="C2084">
        <v>5106</v>
      </c>
      <c r="D2084">
        <v>342</v>
      </c>
    </row>
    <row r="2085" spans="1:8" x14ac:dyDescent="0.25">
      <c r="A2085" t="s">
        <v>36</v>
      </c>
      <c r="B2085">
        <v>170</v>
      </c>
      <c r="C2085">
        <v>2</v>
      </c>
      <c r="D2085">
        <v>2</v>
      </c>
    </row>
    <row r="2086" spans="1:8" x14ac:dyDescent="0.25">
      <c r="A2086" t="s">
        <v>503</v>
      </c>
      <c r="B2086">
        <v>170</v>
      </c>
      <c r="C2086" t="s">
        <v>812</v>
      </c>
      <c r="D2086" t="s">
        <v>813</v>
      </c>
    </row>
    <row r="2087" spans="1:8" x14ac:dyDescent="0.25">
      <c r="A2087" t="s">
        <v>677</v>
      </c>
      <c r="B2087">
        <v>170</v>
      </c>
      <c r="C2087">
        <v>765</v>
      </c>
      <c r="D2087">
        <v>1461</v>
      </c>
    </row>
    <row r="2088" spans="1:8" x14ac:dyDescent="0.25">
      <c r="A2088" t="s">
        <v>42</v>
      </c>
      <c r="B2088">
        <v>170</v>
      </c>
      <c r="C2088">
        <v>25</v>
      </c>
      <c r="D2088">
        <v>25</v>
      </c>
    </row>
    <row r="2089" spans="1:8" x14ac:dyDescent="0.25">
      <c r="A2089" t="s">
        <v>678</v>
      </c>
      <c r="B2089">
        <v>170</v>
      </c>
      <c r="C2089">
        <v>20.9</v>
      </c>
      <c r="D2089">
        <v>39.799999999999997</v>
      </c>
    </row>
    <row r="2090" spans="1:8" x14ac:dyDescent="0.25">
      <c r="A2090" t="s">
        <v>41</v>
      </c>
      <c r="B2090">
        <v>170</v>
      </c>
      <c r="C2090">
        <v>0</v>
      </c>
      <c r="D2090">
        <v>0</v>
      </c>
    </row>
    <row r="2091" spans="1:8" x14ac:dyDescent="0.25">
      <c r="A2091" t="s">
        <v>679</v>
      </c>
      <c r="B2091">
        <v>170</v>
      </c>
      <c r="C2091">
        <v>12</v>
      </c>
      <c r="D2091">
        <v>12</v>
      </c>
    </row>
    <row r="2092" spans="1:8" x14ac:dyDescent="0.25">
      <c r="A2092" t="s">
        <v>563</v>
      </c>
      <c r="B2092">
        <v>170</v>
      </c>
      <c r="C2092">
        <v>0</v>
      </c>
      <c r="D2092">
        <v>0</v>
      </c>
    </row>
    <row r="2093" spans="1:8" x14ac:dyDescent="0.25">
      <c r="A2093" t="s">
        <v>680</v>
      </c>
      <c r="B2093">
        <v>170</v>
      </c>
      <c r="C2093">
        <v>0</v>
      </c>
      <c r="D2093">
        <v>0</v>
      </c>
    </row>
    <row r="2094" spans="1:8" x14ac:dyDescent="0.25">
      <c r="A2094" t="s">
        <v>681</v>
      </c>
      <c r="B2094">
        <v>170</v>
      </c>
      <c r="C2094">
        <v>16</v>
      </c>
      <c r="D2094">
        <v>16</v>
      </c>
    </row>
    <row r="2095" spans="1:8" x14ac:dyDescent="0.25">
      <c r="A2095" t="s">
        <v>682</v>
      </c>
      <c r="B2095">
        <v>170</v>
      </c>
      <c r="C2095">
        <v>100</v>
      </c>
      <c r="D2095">
        <v>100</v>
      </c>
    </row>
    <row r="2096" spans="1:8" x14ac:dyDescent="0.25">
      <c r="A2096" t="s">
        <v>683</v>
      </c>
      <c r="B2096">
        <v>170</v>
      </c>
      <c r="C2096">
        <v>1101</v>
      </c>
      <c r="D2096">
        <v>1101</v>
      </c>
    </row>
    <row r="2097" spans="1:6" x14ac:dyDescent="0.25">
      <c r="A2097" t="s">
        <v>684</v>
      </c>
      <c r="B2097">
        <v>170</v>
      </c>
      <c r="C2097">
        <v>734</v>
      </c>
      <c r="D2097">
        <v>734</v>
      </c>
    </row>
    <row r="2098" spans="1:6" x14ac:dyDescent="0.25">
      <c r="A2098" t="s">
        <v>685</v>
      </c>
      <c r="B2098">
        <v>170</v>
      </c>
      <c r="C2098">
        <v>1468</v>
      </c>
      <c r="D2098">
        <v>1468</v>
      </c>
    </row>
    <row r="2099" spans="1:6" x14ac:dyDescent="0.25">
      <c r="A2099" t="s">
        <v>686</v>
      </c>
      <c r="B2099">
        <v>170</v>
      </c>
      <c r="D2099">
        <v>-6017</v>
      </c>
    </row>
    <row r="2100" spans="1:6" x14ac:dyDescent="0.25">
      <c r="A2100" t="s">
        <v>687</v>
      </c>
      <c r="B2100">
        <v>170</v>
      </c>
      <c r="D2100">
        <v>-26352</v>
      </c>
    </row>
    <row r="2101" spans="1:6" x14ac:dyDescent="0.25">
      <c r="A2101" t="s">
        <v>688</v>
      </c>
      <c r="B2101">
        <v>170</v>
      </c>
      <c r="D2101">
        <v>-18316</v>
      </c>
    </row>
    <row r="2102" spans="1:6" x14ac:dyDescent="0.25">
      <c r="A2102" t="s">
        <v>689</v>
      </c>
      <c r="B2102">
        <v>170</v>
      </c>
      <c r="C2102" t="b">
        <v>0</v>
      </c>
      <c r="D2102" t="b">
        <v>0</v>
      </c>
    </row>
    <row r="2103" spans="1:6" x14ac:dyDescent="0.25">
      <c r="A2103" t="s">
        <v>690</v>
      </c>
      <c r="B2103">
        <v>170</v>
      </c>
      <c r="C2103" t="b">
        <v>0</v>
      </c>
      <c r="D2103" t="b">
        <v>0</v>
      </c>
    </row>
    <row r="2104" spans="1:6" x14ac:dyDescent="0.25">
      <c r="A2104" t="s">
        <v>676</v>
      </c>
      <c r="B2104">
        <v>171</v>
      </c>
      <c r="F2104">
        <v>5087</v>
      </c>
    </row>
    <row r="2105" spans="1:6" x14ac:dyDescent="0.25">
      <c r="A2105" t="s">
        <v>36</v>
      </c>
      <c r="B2105">
        <v>171</v>
      </c>
      <c r="F2105">
        <v>2</v>
      </c>
    </row>
    <row r="2106" spans="1:6" x14ac:dyDescent="0.25">
      <c r="A2106" t="s">
        <v>503</v>
      </c>
      <c r="B2106">
        <v>171</v>
      </c>
      <c r="F2106" t="s">
        <v>814</v>
      </c>
    </row>
    <row r="2107" spans="1:6" x14ac:dyDescent="0.25">
      <c r="A2107" t="s">
        <v>677</v>
      </c>
      <c r="B2107">
        <v>171</v>
      </c>
      <c r="F2107">
        <v>420</v>
      </c>
    </row>
    <row r="2108" spans="1:6" x14ac:dyDescent="0.25">
      <c r="A2108" t="s">
        <v>42</v>
      </c>
      <c r="B2108">
        <v>171</v>
      </c>
      <c r="F2108">
        <v>25</v>
      </c>
    </row>
    <row r="2109" spans="1:6" x14ac:dyDescent="0.25">
      <c r="A2109" t="s">
        <v>678</v>
      </c>
      <c r="B2109">
        <v>171</v>
      </c>
      <c r="F2109">
        <v>11.5</v>
      </c>
    </row>
    <row r="2110" spans="1:6" x14ac:dyDescent="0.25">
      <c r="A2110" t="s">
        <v>41</v>
      </c>
      <c r="B2110">
        <v>171</v>
      </c>
      <c r="F2110">
        <v>0</v>
      </c>
    </row>
    <row r="2111" spans="1:6" x14ac:dyDescent="0.25">
      <c r="A2111" t="s">
        <v>679</v>
      </c>
      <c r="B2111">
        <v>171</v>
      </c>
      <c r="F2111">
        <v>24</v>
      </c>
    </row>
    <row r="2112" spans="1:6" x14ac:dyDescent="0.25">
      <c r="A2112" t="s">
        <v>563</v>
      </c>
      <c r="B2112">
        <v>171</v>
      </c>
      <c r="F2112">
        <v>0</v>
      </c>
    </row>
    <row r="2113" spans="1:6" x14ac:dyDescent="0.25">
      <c r="A2113" t="s">
        <v>680</v>
      </c>
      <c r="B2113">
        <v>171</v>
      </c>
      <c r="F2113">
        <v>0</v>
      </c>
    </row>
    <row r="2114" spans="1:6" x14ac:dyDescent="0.25">
      <c r="A2114" t="s">
        <v>681</v>
      </c>
      <c r="B2114">
        <v>171</v>
      </c>
      <c r="F2114">
        <v>16</v>
      </c>
    </row>
    <row r="2115" spans="1:6" x14ac:dyDescent="0.25">
      <c r="A2115" t="s">
        <v>682</v>
      </c>
      <c r="B2115">
        <v>171</v>
      </c>
      <c r="F2115">
        <v>200</v>
      </c>
    </row>
    <row r="2116" spans="1:6" x14ac:dyDescent="0.25">
      <c r="A2116" t="s">
        <v>683</v>
      </c>
      <c r="B2116">
        <v>171</v>
      </c>
      <c r="F2116">
        <v>1101</v>
      </c>
    </row>
    <row r="2117" spans="1:6" x14ac:dyDescent="0.25">
      <c r="A2117" t="s">
        <v>684</v>
      </c>
      <c r="B2117">
        <v>171</v>
      </c>
      <c r="F2117">
        <v>734</v>
      </c>
    </row>
    <row r="2118" spans="1:6" x14ac:dyDescent="0.25">
      <c r="A2118" t="s">
        <v>685</v>
      </c>
      <c r="B2118">
        <v>171</v>
      </c>
      <c r="F2118">
        <v>1468</v>
      </c>
    </row>
    <row r="2119" spans="1:6" x14ac:dyDescent="0.25">
      <c r="A2119" t="s">
        <v>686</v>
      </c>
      <c r="B2119">
        <v>171</v>
      </c>
    </row>
    <row r="2120" spans="1:6" x14ac:dyDescent="0.25">
      <c r="A2120" t="s">
        <v>687</v>
      </c>
      <c r="B2120">
        <v>171</v>
      </c>
    </row>
    <row r="2121" spans="1:6" x14ac:dyDescent="0.25">
      <c r="A2121" t="s">
        <v>688</v>
      </c>
      <c r="B2121">
        <v>171</v>
      </c>
    </row>
    <row r="2122" spans="1:6" x14ac:dyDescent="0.25">
      <c r="A2122" t="s">
        <v>689</v>
      </c>
      <c r="B2122">
        <v>171</v>
      </c>
      <c r="F2122" t="b">
        <v>0</v>
      </c>
    </row>
    <row r="2123" spans="1:6" x14ac:dyDescent="0.25">
      <c r="A2123" t="s">
        <v>690</v>
      </c>
      <c r="B2123">
        <v>171</v>
      </c>
      <c r="F2123" t="b">
        <v>0</v>
      </c>
    </row>
    <row r="2124" spans="1:6" x14ac:dyDescent="0.25">
      <c r="A2124" t="s">
        <v>676</v>
      </c>
      <c r="B2124">
        <v>173</v>
      </c>
      <c r="F2124">
        <v>3450</v>
      </c>
    </row>
    <row r="2125" spans="1:6" x14ac:dyDescent="0.25">
      <c r="A2125" t="s">
        <v>36</v>
      </c>
      <c r="B2125">
        <v>173</v>
      </c>
      <c r="F2125">
        <v>1</v>
      </c>
    </row>
    <row r="2126" spans="1:6" x14ac:dyDescent="0.25">
      <c r="A2126" t="s">
        <v>503</v>
      </c>
      <c r="B2126">
        <v>173</v>
      </c>
      <c r="F2126" t="s">
        <v>815</v>
      </c>
    </row>
    <row r="2127" spans="1:6" x14ac:dyDescent="0.25">
      <c r="A2127" t="s">
        <v>677</v>
      </c>
      <c r="B2127">
        <v>173</v>
      </c>
      <c r="F2127">
        <v>1034</v>
      </c>
    </row>
    <row r="2128" spans="1:6" x14ac:dyDescent="0.25">
      <c r="A2128" t="s">
        <v>42</v>
      </c>
      <c r="B2128">
        <v>173</v>
      </c>
      <c r="F2128">
        <v>25</v>
      </c>
    </row>
    <row r="2129" spans="1:6" x14ac:dyDescent="0.25">
      <c r="A2129" t="s">
        <v>678</v>
      </c>
      <c r="B2129">
        <v>173</v>
      </c>
      <c r="F2129">
        <v>28.2</v>
      </c>
    </row>
    <row r="2130" spans="1:6" x14ac:dyDescent="0.25">
      <c r="A2130" t="s">
        <v>41</v>
      </c>
      <c r="B2130">
        <v>173</v>
      </c>
      <c r="F2130">
        <v>0</v>
      </c>
    </row>
    <row r="2131" spans="1:6" x14ac:dyDescent="0.25">
      <c r="A2131" t="s">
        <v>679</v>
      </c>
      <c r="B2131">
        <v>173</v>
      </c>
      <c r="F2131">
        <v>12</v>
      </c>
    </row>
    <row r="2132" spans="1:6" x14ac:dyDescent="0.25">
      <c r="A2132" t="s">
        <v>563</v>
      </c>
      <c r="B2132">
        <v>173</v>
      </c>
      <c r="F2132">
        <v>0</v>
      </c>
    </row>
    <row r="2133" spans="1:6" x14ac:dyDescent="0.25">
      <c r="A2133" t="s">
        <v>680</v>
      </c>
      <c r="B2133">
        <v>173</v>
      </c>
      <c r="F2133">
        <v>0</v>
      </c>
    </row>
    <row r="2134" spans="1:6" x14ac:dyDescent="0.25">
      <c r="A2134" t="s">
        <v>681</v>
      </c>
      <c r="B2134">
        <v>173</v>
      </c>
      <c r="F2134">
        <v>16</v>
      </c>
    </row>
    <row r="2135" spans="1:6" x14ac:dyDescent="0.25">
      <c r="A2135" t="s">
        <v>682</v>
      </c>
      <c r="B2135">
        <v>173</v>
      </c>
      <c r="F2135">
        <v>200</v>
      </c>
    </row>
    <row r="2136" spans="1:6" x14ac:dyDescent="0.25">
      <c r="A2136" t="s">
        <v>683</v>
      </c>
      <c r="B2136">
        <v>173</v>
      </c>
      <c r="F2136">
        <v>1101</v>
      </c>
    </row>
    <row r="2137" spans="1:6" x14ac:dyDescent="0.25">
      <c r="A2137" t="s">
        <v>684</v>
      </c>
      <c r="B2137">
        <v>173</v>
      </c>
      <c r="F2137">
        <v>734</v>
      </c>
    </row>
    <row r="2138" spans="1:6" x14ac:dyDescent="0.25">
      <c r="A2138" t="s">
        <v>685</v>
      </c>
      <c r="B2138">
        <v>173</v>
      </c>
      <c r="F2138">
        <v>1468</v>
      </c>
    </row>
    <row r="2139" spans="1:6" x14ac:dyDescent="0.25">
      <c r="A2139" t="s">
        <v>686</v>
      </c>
      <c r="B2139">
        <v>173</v>
      </c>
    </row>
    <row r="2140" spans="1:6" x14ac:dyDescent="0.25">
      <c r="A2140" t="s">
        <v>687</v>
      </c>
      <c r="B2140">
        <v>173</v>
      </c>
    </row>
    <row r="2141" spans="1:6" x14ac:dyDescent="0.25">
      <c r="A2141" t="s">
        <v>688</v>
      </c>
      <c r="B2141">
        <v>173</v>
      </c>
    </row>
    <row r="2142" spans="1:6" x14ac:dyDescent="0.25">
      <c r="A2142" t="s">
        <v>689</v>
      </c>
      <c r="B2142">
        <v>173</v>
      </c>
      <c r="F2142" t="b">
        <v>0</v>
      </c>
    </row>
    <row r="2143" spans="1:6" x14ac:dyDescent="0.25">
      <c r="A2143" t="s">
        <v>690</v>
      </c>
      <c r="B2143">
        <v>173</v>
      </c>
      <c r="F2143" t="b">
        <v>0</v>
      </c>
    </row>
    <row r="2144" spans="1:6" x14ac:dyDescent="0.25">
      <c r="A2144" t="s">
        <v>676</v>
      </c>
      <c r="B2144">
        <v>178</v>
      </c>
      <c r="C2144">
        <v>5100</v>
      </c>
      <c r="D2144">
        <v>5139</v>
      </c>
    </row>
    <row r="2145" spans="1:4" x14ac:dyDescent="0.25">
      <c r="A2145" t="s">
        <v>36</v>
      </c>
      <c r="B2145">
        <v>178</v>
      </c>
      <c r="C2145">
        <v>2</v>
      </c>
      <c r="D2145">
        <v>3</v>
      </c>
    </row>
    <row r="2146" spans="1:4" x14ac:dyDescent="0.25">
      <c r="A2146" t="s">
        <v>503</v>
      </c>
      <c r="B2146">
        <v>178</v>
      </c>
      <c r="C2146" t="s">
        <v>816</v>
      </c>
      <c r="D2146" t="s">
        <v>817</v>
      </c>
    </row>
    <row r="2147" spans="1:4" x14ac:dyDescent="0.25">
      <c r="A2147" t="s">
        <v>677</v>
      </c>
      <c r="B2147">
        <v>178</v>
      </c>
      <c r="C2147">
        <v>843</v>
      </c>
      <c r="D2147">
        <v>1130</v>
      </c>
    </row>
    <row r="2148" spans="1:4" x14ac:dyDescent="0.25">
      <c r="A2148" t="s">
        <v>42</v>
      </c>
      <c r="B2148">
        <v>178</v>
      </c>
      <c r="C2148">
        <v>40</v>
      </c>
      <c r="D2148">
        <v>40</v>
      </c>
    </row>
    <row r="2149" spans="1:4" x14ac:dyDescent="0.25">
      <c r="A2149" t="s">
        <v>678</v>
      </c>
      <c r="B2149">
        <v>178</v>
      </c>
      <c r="C2149">
        <v>14.4</v>
      </c>
      <c r="D2149">
        <v>19.3</v>
      </c>
    </row>
    <row r="2150" spans="1:4" x14ac:dyDescent="0.25">
      <c r="A2150" t="s">
        <v>41</v>
      </c>
      <c r="B2150">
        <v>178</v>
      </c>
      <c r="C2150">
        <v>0</v>
      </c>
      <c r="D2150">
        <v>0</v>
      </c>
    </row>
    <row r="2151" spans="1:4" x14ac:dyDescent="0.25">
      <c r="A2151" t="s">
        <v>679</v>
      </c>
      <c r="B2151">
        <v>178</v>
      </c>
      <c r="C2151">
        <v>24</v>
      </c>
      <c r="D2151">
        <v>24</v>
      </c>
    </row>
    <row r="2152" spans="1:4" x14ac:dyDescent="0.25">
      <c r="A2152" t="s">
        <v>563</v>
      </c>
      <c r="B2152">
        <v>178</v>
      </c>
      <c r="C2152">
        <v>0</v>
      </c>
      <c r="D2152">
        <v>0</v>
      </c>
    </row>
    <row r="2153" spans="1:4" x14ac:dyDescent="0.25">
      <c r="A2153" t="s">
        <v>680</v>
      </c>
      <c r="B2153">
        <v>178</v>
      </c>
      <c r="C2153">
        <v>0</v>
      </c>
      <c r="D2153">
        <v>0</v>
      </c>
    </row>
    <row r="2154" spans="1:4" x14ac:dyDescent="0.25">
      <c r="A2154" t="s">
        <v>681</v>
      </c>
      <c r="B2154">
        <v>178</v>
      </c>
      <c r="C2154">
        <v>16</v>
      </c>
      <c r="D2154">
        <v>16</v>
      </c>
    </row>
    <row r="2155" spans="1:4" x14ac:dyDescent="0.25">
      <c r="A2155" t="s">
        <v>682</v>
      </c>
      <c r="B2155">
        <v>178</v>
      </c>
      <c r="C2155">
        <v>100</v>
      </c>
      <c r="D2155">
        <v>100</v>
      </c>
    </row>
    <row r="2156" spans="1:4" x14ac:dyDescent="0.25">
      <c r="A2156" t="s">
        <v>683</v>
      </c>
      <c r="B2156">
        <v>178</v>
      </c>
      <c r="C2156">
        <v>1761</v>
      </c>
      <c r="D2156">
        <v>1761</v>
      </c>
    </row>
    <row r="2157" spans="1:4" x14ac:dyDescent="0.25">
      <c r="A2157" t="s">
        <v>684</v>
      </c>
      <c r="B2157">
        <v>178</v>
      </c>
      <c r="C2157">
        <v>1174</v>
      </c>
      <c r="D2157">
        <v>1174</v>
      </c>
    </row>
    <row r="2158" spans="1:4" x14ac:dyDescent="0.25">
      <c r="A2158" t="s">
        <v>685</v>
      </c>
      <c r="B2158">
        <v>178</v>
      </c>
      <c r="C2158">
        <v>2348</v>
      </c>
      <c r="D2158">
        <v>2348</v>
      </c>
    </row>
    <row r="2159" spans="1:4" x14ac:dyDescent="0.25">
      <c r="A2159" t="s">
        <v>686</v>
      </c>
      <c r="B2159">
        <v>178</v>
      </c>
    </row>
    <row r="2160" spans="1:4" x14ac:dyDescent="0.25">
      <c r="A2160" t="s">
        <v>687</v>
      </c>
      <c r="B2160">
        <v>178</v>
      </c>
    </row>
    <row r="2161" spans="1:9" x14ac:dyDescent="0.25">
      <c r="A2161" t="s">
        <v>688</v>
      </c>
      <c r="B2161">
        <v>178</v>
      </c>
    </row>
    <row r="2162" spans="1:9" x14ac:dyDescent="0.25">
      <c r="A2162" t="s">
        <v>689</v>
      </c>
      <c r="B2162">
        <v>178</v>
      </c>
      <c r="C2162" t="b">
        <v>0</v>
      </c>
      <c r="D2162" t="b">
        <v>0</v>
      </c>
    </row>
    <row r="2163" spans="1:9" x14ac:dyDescent="0.25">
      <c r="A2163" t="s">
        <v>690</v>
      </c>
      <c r="B2163">
        <v>178</v>
      </c>
      <c r="C2163" t="b">
        <v>0</v>
      </c>
      <c r="D2163" t="b">
        <v>0</v>
      </c>
    </row>
    <row r="2164" spans="1:9" x14ac:dyDescent="0.25">
      <c r="A2164" t="s">
        <v>676</v>
      </c>
      <c r="B2164">
        <v>180</v>
      </c>
      <c r="I2164">
        <v>899</v>
      </c>
    </row>
    <row r="2165" spans="1:9" x14ac:dyDescent="0.25">
      <c r="A2165" t="s">
        <v>36</v>
      </c>
      <c r="B2165">
        <v>180</v>
      </c>
      <c r="I2165">
        <v>3</v>
      </c>
    </row>
    <row r="2166" spans="1:9" x14ac:dyDescent="0.25">
      <c r="A2166" t="s">
        <v>503</v>
      </c>
      <c r="B2166">
        <v>180</v>
      </c>
    </row>
    <row r="2167" spans="1:9" x14ac:dyDescent="0.25">
      <c r="A2167" t="s">
        <v>677</v>
      </c>
      <c r="B2167">
        <v>180</v>
      </c>
      <c r="I2167">
        <v>584</v>
      </c>
    </row>
    <row r="2168" spans="1:9" x14ac:dyDescent="0.25">
      <c r="A2168" t="s">
        <v>42</v>
      </c>
      <c r="B2168">
        <v>180</v>
      </c>
      <c r="I2168">
        <v>30</v>
      </c>
    </row>
    <row r="2169" spans="1:9" x14ac:dyDescent="0.25">
      <c r="A2169" t="s">
        <v>678</v>
      </c>
      <c r="B2169">
        <v>180</v>
      </c>
      <c r="I2169">
        <v>13.3</v>
      </c>
    </row>
    <row r="2170" spans="1:9" x14ac:dyDescent="0.25">
      <c r="A2170" t="s">
        <v>41</v>
      </c>
      <c r="B2170">
        <v>180</v>
      </c>
      <c r="I2170">
        <v>0</v>
      </c>
    </row>
    <row r="2171" spans="1:9" x14ac:dyDescent="0.25">
      <c r="A2171" t="s">
        <v>679</v>
      </c>
      <c r="B2171">
        <v>180</v>
      </c>
      <c r="I2171">
        <v>0</v>
      </c>
    </row>
    <row r="2172" spans="1:9" x14ac:dyDescent="0.25">
      <c r="A2172" t="s">
        <v>563</v>
      </c>
      <c r="B2172">
        <v>180</v>
      </c>
      <c r="I2172">
        <v>0</v>
      </c>
    </row>
    <row r="2173" spans="1:9" x14ac:dyDescent="0.25">
      <c r="A2173" t="s">
        <v>680</v>
      </c>
      <c r="B2173">
        <v>180</v>
      </c>
      <c r="I2173">
        <v>0</v>
      </c>
    </row>
    <row r="2174" spans="1:9" x14ac:dyDescent="0.25">
      <c r="A2174" t="s">
        <v>681</v>
      </c>
      <c r="B2174">
        <v>180</v>
      </c>
      <c r="I2174">
        <v>16</v>
      </c>
    </row>
    <row r="2175" spans="1:9" x14ac:dyDescent="0.25">
      <c r="A2175" t="s">
        <v>682</v>
      </c>
      <c r="B2175">
        <v>180</v>
      </c>
      <c r="I2175">
        <v>200</v>
      </c>
    </row>
    <row r="2176" spans="1:9" x14ac:dyDescent="0.25">
      <c r="A2176" t="s">
        <v>683</v>
      </c>
      <c r="B2176">
        <v>180</v>
      </c>
      <c r="I2176">
        <v>1320</v>
      </c>
    </row>
    <row r="2177" spans="1:9" x14ac:dyDescent="0.25">
      <c r="A2177" t="s">
        <v>684</v>
      </c>
      <c r="B2177">
        <v>180</v>
      </c>
      <c r="I2177">
        <v>880</v>
      </c>
    </row>
    <row r="2178" spans="1:9" x14ac:dyDescent="0.25">
      <c r="A2178" t="s">
        <v>685</v>
      </c>
      <c r="B2178">
        <v>180</v>
      </c>
      <c r="I2178">
        <v>1760</v>
      </c>
    </row>
    <row r="2179" spans="1:9" x14ac:dyDescent="0.25">
      <c r="A2179" t="s">
        <v>686</v>
      </c>
      <c r="B2179">
        <v>180</v>
      </c>
    </row>
    <row r="2180" spans="1:9" x14ac:dyDescent="0.25">
      <c r="A2180" t="s">
        <v>687</v>
      </c>
      <c r="B2180">
        <v>180</v>
      </c>
    </row>
    <row r="2181" spans="1:9" x14ac:dyDescent="0.25">
      <c r="A2181" t="s">
        <v>688</v>
      </c>
      <c r="B2181">
        <v>180</v>
      </c>
    </row>
    <row r="2182" spans="1:9" x14ac:dyDescent="0.25">
      <c r="A2182" t="s">
        <v>689</v>
      </c>
      <c r="B2182">
        <v>180</v>
      </c>
      <c r="I2182" t="b">
        <v>0</v>
      </c>
    </row>
    <row r="2183" spans="1:9" x14ac:dyDescent="0.25">
      <c r="A2183" t="s">
        <v>690</v>
      </c>
      <c r="B2183">
        <v>180</v>
      </c>
      <c r="I2183" t="b">
        <v>0</v>
      </c>
    </row>
    <row r="2184" spans="1:9" x14ac:dyDescent="0.25">
      <c r="A2184" t="s">
        <v>676</v>
      </c>
      <c r="B2184">
        <v>181</v>
      </c>
      <c r="E2184">
        <v>3375</v>
      </c>
      <c r="F2184">
        <v>345</v>
      </c>
    </row>
    <row r="2185" spans="1:9" x14ac:dyDescent="0.25">
      <c r="A2185" t="s">
        <v>36</v>
      </c>
      <c r="B2185">
        <v>181</v>
      </c>
      <c r="E2185">
        <v>1</v>
      </c>
      <c r="F2185">
        <v>2</v>
      </c>
    </row>
    <row r="2186" spans="1:9" x14ac:dyDescent="0.25">
      <c r="A2186" t="s">
        <v>503</v>
      </c>
      <c r="B2186">
        <v>181</v>
      </c>
      <c r="E2186" t="s">
        <v>818</v>
      </c>
    </row>
    <row r="2187" spans="1:9" x14ac:dyDescent="0.25">
      <c r="A2187" t="s">
        <v>677</v>
      </c>
      <c r="B2187">
        <v>181</v>
      </c>
      <c r="E2187">
        <v>259</v>
      </c>
      <c r="F2187">
        <v>392</v>
      </c>
    </row>
    <row r="2188" spans="1:9" x14ac:dyDescent="0.25">
      <c r="A2188" t="s">
        <v>42</v>
      </c>
      <c r="B2188">
        <v>181</v>
      </c>
      <c r="E2188">
        <v>25</v>
      </c>
      <c r="F2188">
        <v>30</v>
      </c>
    </row>
    <row r="2189" spans="1:9" x14ac:dyDescent="0.25">
      <c r="A2189" t="s">
        <v>678</v>
      </c>
      <c r="B2189">
        <v>181</v>
      </c>
      <c r="E2189">
        <v>7.1</v>
      </c>
      <c r="F2189">
        <v>8.9</v>
      </c>
    </row>
    <row r="2190" spans="1:9" x14ac:dyDescent="0.25">
      <c r="A2190" t="s">
        <v>41</v>
      </c>
      <c r="B2190">
        <v>181</v>
      </c>
      <c r="E2190">
        <v>0</v>
      </c>
      <c r="F2190">
        <v>0</v>
      </c>
    </row>
    <row r="2191" spans="1:9" x14ac:dyDescent="0.25">
      <c r="A2191" t="s">
        <v>679</v>
      </c>
      <c r="B2191">
        <v>181</v>
      </c>
      <c r="E2191">
        <v>0</v>
      </c>
      <c r="F2191">
        <v>0</v>
      </c>
    </row>
    <row r="2192" spans="1:9" x14ac:dyDescent="0.25">
      <c r="A2192" t="s">
        <v>563</v>
      </c>
      <c r="B2192">
        <v>181</v>
      </c>
      <c r="E2192">
        <v>0</v>
      </c>
      <c r="F2192">
        <v>0</v>
      </c>
    </row>
    <row r="2193" spans="1:6" x14ac:dyDescent="0.25">
      <c r="A2193" t="s">
        <v>680</v>
      </c>
      <c r="B2193">
        <v>181</v>
      </c>
      <c r="E2193">
        <v>0</v>
      </c>
      <c r="F2193">
        <v>0</v>
      </c>
    </row>
    <row r="2194" spans="1:6" x14ac:dyDescent="0.25">
      <c r="A2194" t="s">
        <v>681</v>
      </c>
      <c r="B2194">
        <v>181</v>
      </c>
      <c r="E2194">
        <v>16</v>
      </c>
      <c r="F2194">
        <v>16</v>
      </c>
    </row>
    <row r="2195" spans="1:6" x14ac:dyDescent="0.25">
      <c r="A2195" t="s">
        <v>682</v>
      </c>
      <c r="B2195">
        <v>181</v>
      </c>
      <c r="E2195">
        <v>100</v>
      </c>
      <c r="F2195">
        <v>100</v>
      </c>
    </row>
    <row r="2196" spans="1:6" x14ac:dyDescent="0.25">
      <c r="A2196" t="s">
        <v>683</v>
      </c>
      <c r="B2196">
        <v>181</v>
      </c>
      <c r="E2196">
        <v>1101</v>
      </c>
      <c r="F2196">
        <v>1320</v>
      </c>
    </row>
    <row r="2197" spans="1:6" x14ac:dyDescent="0.25">
      <c r="A2197" t="s">
        <v>684</v>
      </c>
      <c r="B2197">
        <v>181</v>
      </c>
      <c r="E2197">
        <v>734</v>
      </c>
      <c r="F2197">
        <v>880</v>
      </c>
    </row>
    <row r="2198" spans="1:6" x14ac:dyDescent="0.25">
      <c r="A2198" t="s">
        <v>685</v>
      </c>
      <c r="B2198">
        <v>181</v>
      </c>
      <c r="E2198">
        <v>1468</v>
      </c>
      <c r="F2198">
        <v>1760</v>
      </c>
    </row>
    <row r="2199" spans="1:6" x14ac:dyDescent="0.25">
      <c r="A2199" t="s">
        <v>686</v>
      </c>
      <c r="B2199">
        <v>181</v>
      </c>
      <c r="F2199">
        <v>11194</v>
      </c>
    </row>
    <row r="2200" spans="1:6" x14ac:dyDescent="0.25">
      <c r="A2200" t="s">
        <v>687</v>
      </c>
      <c r="B2200">
        <v>181</v>
      </c>
      <c r="F2200">
        <v>-24116</v>
      </c>
    </row>
    <row r="2201" spans="1:6" x14ac:dyDescent="0.25">
      <c r="A2201" t="s">
        <v>688</v>
      </c>
      <c r="B2201">
        <v>181</v>
      </c>
      <c r="F2201">
        <v>0</v>
      </c>
    </row>
    <row r="2202" spans="1:6" x14ac:dyDescent="0.25">
      <c r="A2202" t="s">
        <v>689</v>
      </c>
      <c r="B2202">
        <v>181</v>
      </c>
      <c r="E2202" t="b">
        <v>0</v>
      </c>
      <c r="F2202" t="b">
        <v>0</v>
      </c>
    </row>
    <row r="2203" spans="1:6" x14ac:dyDescent="0.25">
      <c r="A2203" t="s">
        <v>690</v>
      </c>
      <c r="B2203">
        <v>181</v>
      </c>
      <c r="E2203" t="b">
        <v>0</v>
      </c>
      <c r="F2203" t="b">
        <v>0</v>
      </c>
    </row>
    <row r="2204" spans="1:6" x14ac:dyDescent="0.25">
      <c r="A2204" t="s">
        <v>676</v>
      </c>
      <c r="B2204">
        <v>184</v>
      </c>
      <c r="C2204">
        <v>5300</v>
      </c>
    </row>
    <row r="2205" spans="1:6" x14ac:dyDescent="0.25">
      <c r="A2205" t="s">
        <v>36</v>
      </c>
      <c r="B2205">
        <v>184</v>
      </c>
      <c r="C2205">
        <v>2</v>
      </c>
    </row>
    <row r="2206" spans="1:6" x14ac:dyDescent="0.25">
      <c r="A2206" t="s">
        <v>503</v>
      </c>
      <c r="B2206">
        <v>184</v>
      </c>
      <c r="C2206" t="s">
        <v>738</v>
      </c>
    </row>
    <row r="2207" spans="1:6" x14ac:dyDescent="0.25">
      <c r="A2207" t="s">
        <v>677</v>
      </c>
      <c r="B2207">
        <v>184</v>
      </c>
      <c r="C2207">
        <v>857</v>
      </c>
    </row>
    <row r="2208" spans="1:6" x14ac:dyDescent="0.25">
      <c r="A2208" t="s">
        <v>42</v>
      </c>
      <c r="B2208">
        <v>184</v>
      </c>
      <c r="C2208">
        <v>25</v>
      </c>
    </row>
    <row r="2209" spans="1:4" x14ac:dyDescent="0.25">
      <c r="A2209" t="s">
        <v>678</v>
      </c>
      <c r="B2209">
        <v>184</v>
      </c>
      <c r="C2209">
        <v>23.4</v>
      </c>
    </row>
    <row r="2210" spans="1:4" x14ac:dyDescent="0.25">
      <c r="A2210" t="s">
        <v>41</v>
      </c>
      <c r="B2210">
        <v>184</v>
      </c>
      <c r="C2210">
        <v>0</v>
      </c>
    </row>
    <row r="2211" spans="1:4" x14ac:dyDescent="0.25">
      <c r="A2211" t="s">
        <v>679</v>
      </c>
      <c r="B2211">
        <v>184</v>
      </c>
      <c r="C2211">
        <v>12</v>
      </c>
    </row>
    <row r="2212" spans="1:4" x14ac:dyDescent="0.25">
      <c r="A2212" t="s">
        <v>563</v>
      </c>
      <c r="B2212">
        <v>184</v>
      </c>
      <c r="C2212">
        <v>0</v>
      </c>
    </row>
    <row r="2213" spans="1:4" x14ac:dyDescent="0.25">
      <c r="A2213" t="s">
        <v>680</v>
      </c>
      <c r="B2213">
        <v>184</v>
      </c>
      <c r="C2213">
        <v>0</v>
      </c>
    </row>
    <row r="2214" spans="1:4" x14ac:dyDescent="0.25">
      <c r="A2214" t="s">
        <v>681</v>
      </c>
      <c r="B2214">
        <v>184</v>
      </c>
      <c r="C2214">
        <v>16</v>
      </c>
    </row>
    <row r="2215" spans="1:4" x14ac:dyDescent="0.25">
      <c r="A2215" t="s">
        <v>682</v>
      </c>
      <c r="B2215">
        <v>184</v>
      </c>
      <c r="C2215">
        <v>200</v>
      </c>
    </row>
    <row r="2216" spans="1:4" x14ac:dyDescent="0.25">
      <c r="A2216" t="s">
        <v>683</v>
      </c>
      <c r="B2216">
        <v>184</v>
      </c>
      <c r="C2216">
        <v>1101</v>
      </c>
    </row>
    <row r="2217" spans="1:4" x14ac:dyDescent="0.25">
      <c r="A2217" t="s">
        <v>684</v>
      </c>
      <c r="B2217">
        <v>184</v>
      </c>
      <c r="C2217">
        <v>734</v>
      </c>
    </row>
    <row r="2218" spans="1:4" x14ac:dyDescent="0.25">
      <c r="A2218" t="s">
        <v>685</v>
      </c>
      <c r="B2218">
        <v>184</v>
      </c>
      <c r="C2218">
        <v>1468</v>
      </c>
    </row>
    <row r="2219" spans="1:4" x14ac:dyDescent="0.25">
      <c r="A2219" t="s">
        <v>686</v>
      </c>
      <c r="B2219">
        <v>184</v>
      </c>
    </row>
    <row r="2220" spans="1:4" x14ac:dyDescent="0.25">
      <c r="A2220" t="s">
        <v>687</v>
      </c>
      <c r="B2220">
        <v>184</v>
      </c>
    </row>
    <row r="2221" spans="1:4" x14ac:dyDescent="0.25">
      <c r="A2221" t="s">
        <v>688</v>
      </c>
      <c r="B2221">
        <v>184</v>
      </c>
    </row>
    <row r="2222" spans="1:4" x14ac:dyDescent="0.25">
      <c r="A2222" t="s">
        <v>689</v>
      </c>
      <c r="B2222">
        <v>184</v>
      </c>
      <c r="C2222" t="b">
        <v>0</v>
      </c>
    </row>
    <row r="2223" spans="1:4" x14ac:dyDescent="0.25">
      <c r="A2223" t="s">
        <v>690</v>
      </c>
      <c r="B2223">
        <v>184</v>
      </c>
      <c r="C2223" t="b">
        <v>0</v>
      </c>
    </row>
    <row r="2224" spans="1:4" x14ac:dyDescent="0.25">
      <c r="A2224" t="s">
        <v>676</v>
      </c>
      <c r="B2224">
        <v>190</v>
      </c>
      <c r="D2224">
        <v>287</v>
      </c>
    </row>
    <row r="2225" spans="1:4" x14ac:dyDescent="0.25">
      <c r="A2225" t="s">
        <v>36</v>
      </c>
      <c r="B2225">
        <v>190</v>
      </c>
      <c r="D2225">
        <v>1</v>
      </c>
    </row>
    <row r="2226" spans="1:4" x14ac:dyDescent="0.25">
      <c r="A2226" t="s">
        <v>503</v>
      </c>
      <c r="B2226">
        <v>190</v>
      </c>
      <c r="D2226" t="s">
        <v>819</v>
      </c>
    </row>
    <row r="2227" spans="1:4" x14ac:dyDescent="0.25">
      <c r="A2227" t="s">
        <v>677</v>
      </c>
      <c r="B2227">
        <v>190</v>
      </c>
      <c r="D2227">
        <v>248</v>
      </c>
    </row>
    <row r="2228" spans="1:4" x14ac:dyDescent="0.25">
      <c r="A2228" t="s">
        <v>42</v>
      </c>
      <c r="B2228">
        <v>190</v>
      </c>
      <c r="D2228">
        <v>25</v>
      </c>
    </row>
    <row r="2229" spans="1:4" x14ac:dyDescent="0.25">
      <c r="A2229" t="s">
        <v>678</v>
      </c>
      <c r="B2229">
        <v>190</v>
      </c>
      <c r="D2229">
        <v>6.8</v>
      </c>
    </row>
    <row r="2230" spans="1:4" x14ac:dyDescent="0.25">
      <c r="A2230" t="s">
        <v>41</v>
      </c>
      <c r="B2230">
        <v>190</v>
      </c>
      <c r="D2230">
        <v>0</v>
      </c>
    </row>
    <row r="2231" spans="1:4" x14ac:dyDescent="0.25">
      <c r="A2231" t="s">
        <v>679</v>
      </c>
      <c r="B2231">
        <v>190</v>
      </c>
      <c r="D2231">
        <v>0</v>
      </c>
    </row>
    <row r="2232" spans="1:4" x14ac:dyDescent="0.25">
      <c r="A2232" t="s">
        <v>563</v>
      </c>
      <c r="B2232">
        <v>190</v>
      </c>
      <c r="D2232">
        <v>0</v>
      </c>
    </row>
    <row r="2233" spans="1:4" x14ac:dyDescent="0.25">
      <c r="A2233" t="s">
        <v>680</v>
      </c>
      <c r="B2233">
        <v>190</v>
      </c>
      <c r="D2233">
        <v>0</v>
      </c>
    </row>
    <row r="2234" spans="1:4" x14ac:dyDescent="0.25">
      <c r="A2234" t="s">
        <v>681</v>
      </c>
      <c r="B2234">
        <v>190</v>
      </c>
      <c r="D2234">
        <v>16</v>
      </c>
    </row>
    <row r="2235" spans="1:4" x14ac:dyDescent="0.25">
      <c r="A2235" t="s">
        <v>682</v>
      </c>
      <c r="B2235">
        <v>190</v>
      </c>
      <c r="D2235">
        <v>200</v>
      </c>
    </row>
    <row r="2236" spans="1:4" x14ac:dyDescent="0.25">
      <c r="A2236" t="s">
        <v>683</v>
      </c>
      <c r="B2236">
        <v>190</v>
      </c>
      <c r="D2236">
        <v>1101</v>
      </c>
    </row>
    <row r="2237" spans="1:4" x14ac:dyDescent="0.25">
      <c r="A2237" t="s">
        <v>684</v>
      </c>
      <c r="B2237">
        <v>190</v>
      </c>
      <c r="D2237">
        <v>734</v>
      </c>
    </row>
    <row r="2238" spans="1:4" x14ac:dyDescent="0.25">
      <c r="A2238" t="s">
        <v>685</v>
      </c>
      <c r="B2238">
        <v>190</v>
      </c>
      <c r="D2238">
        <v>1468</v>
      </c>
    </row>
    <row r="2239" spans="1:4" x14ac:dyDescent="0.25">
      <c r="A2239" t="s">
        <v>686</v>
      </c>
      <c r="B2239">
        <v>190</v>
      </c>
    </row>
    <row r="2240" spans="1:4" x14ac:dyDescent="0.25">
      <c r="A2240" t="s">
        <v>687</v>
      </c>
      <c r="B2240">
        <v>190</v>
      </c>
    </row>
    <row r="2241" spans="1:5" x14ac:dyDescent="0.25">
      <c r="A2241" t="s">
        <v>688</v>
      </c>
      <c r="B2241">
        <v>190</v>
      </c>
    </row>
    <row r="2242" spans="1:5" x14ac:dyDescent="0.25">
      <c r="A2242" t="s">
        <v>689</v>
      </c>
      <c r="B2242">
        <v>190</v>
      </c>
      <c r="D2242" t="b">
        <v>0</v>
      </c>
    </row>
    <row r="2243" spans="1:5" x14ac:dyDescent="0.25">
      <c r="A2243" t="s">
        <v>690</v>
      </c>
      <c r="B2243">
        <v>190</v>
      </c>
      <c r="D2243" t="b">
        <v>0</v>
      </c>
    </row>
    <row r="2244" spans="1:5" x14ac:dyDescent="0.25">
      <c r="A2244" t="s">
        <v>676</v>
      </c>
      <c r="B2244">
        <v>191</v>
      </c>
      <c r="E2244">
        <v>5050</v>
      </c>
    </row>
    <row r="2245" spans="1:5" x14ac:dyDescent="0.25">
      <c r="A2245" t="s">
        <v>36</v>
      </c>
      <c r="B2245">
        <v>191</v>
      </c>
      <c r="E2245">
        <v>1</v>
      </c>
    </row>
    <row r="2246" spans="1:5" x14ac:dyDescent="0.25">
      <c r="A2246" t="s">
        <v>503</v>
      </c>
      <c r="B2246">
        <v>191</v>
      </c>
      <c r="E2246" t="s">
        <v>820</v>
      </c>
    </row>
    <row r="2247" spans="1:5" x14ac:dyDescent="0.25">
      <c r="A2247" t="s">
        <v>677</v>
      </c>
      <c r="B2247">
        <v>191</v>
      </c>
      <c r="E2247">
        <v>1334</v>
      </c>
    </row>
    <row r="2248" spans="1:5" x14ac:dyDescent="0.25">
      <c r="A2248" t="s">
        <v>42</v>
      </c>
      <c r="B2248">
        <v>191</v>
      </c>
      <c r="E2248">
        <v>25</v>
      </c>
    </row>
    <row r="2249" spans="1:5" x14ac:dyDescent="0.25">
      <c r="A2249" t="s">
        <v>678</v>
      </c>
      <c r="B2249">
        <v>191</v>
      </c>
      <c r="E2249">
        <v>36.4</v>
      </c>
    </row>
    <row r="2250" spans="1:5" x14ac:dyDescent="0.25">
      <c r="A2250" t="s">
        <v>41</v>
      </c>
      <c r="B2250">
        <v>191</v>
      </c>
      <c r="E2250">
        <v>0</v>
      </c>
    </row>
    <row r="2251" spans="1:5" x14ac:dyDescent="0.25">
      <c r="A2251" t="s">
        <v>679</v>
      </c>
      <c r="B2251">
        <v>191</v>
      </c>
      <c r="E2251">
        <v>12</v>
      </c>
    </row>
    <row r="2252" spans="1:5" x14ac:dyDescent="0.25">
      <c r="A2252" t="s">
        <v>563</v>
      </c>
      <c r="B2252">
        <v>191</v>
      </c>
      <c r="E2252">
        <v>0</v>
      </c>
    </row>
    <row r="2253" spans="1:5" x14ac:dyDescent="0.25">
      <c r="A2253" t="s">
        <v>680</v>
      </c>
      <c r="B2253">
        <v>191</v>
      </c>
      <c r="E2253">
        <v>0</v>
      </c>
    </row>
    <row r="2254" spans="1:5" x14ac:dyDescent="0.25">
      <c r="A2254" t="s">
        <v>681</v>
      </c>
      <c r="B2254">
        <v>191</v>
      </c>
      <c r="E2254">
        <v>16</v>
      </c>
    </row>
    <row r="2255" spans="1:5" x14ac:dyDescent="0.25">
      <c r="A2255" t="s">
        <v>682</v>
      </c>
      <c r="B2255">
        <v>191</v>
      </c>
      <c r="E2255">
        <v>200</v>
      </c>
    </row>
    <row r="2256" spans="1:5" x14ac:dyDescent="0.25">
      <c r="A2256" t="s">
        <v>683</v>
      </c>
      <c r="B2256">
        <v>191</v>
      </c>
      <c r="E2256">
        <v>1101</v>
      </c>
    </row>
    <row r="2257" spans="1:5" x14ac:dyDescent="0.25">
      <c r="A2257" t="s">
        <v>684</v>
      </c>
      <c r="B2257">
        <v>191</v>
      </c>
      <c r="E2257">
        <v>734</v>
      </c>
    </row>
    <row r="2258" spans="1:5" x14ac:dyDescent="0.25">
      <c r="A2258" t="s">
        <v>685</v>
      </c>
      <c r="B2258">
        <v>191</v>
      </c>
      <c r="E2258">
        <v>1468</v>
      </c>
    </row>
    <row r="2259" spans="1:5" x14ac:dyDescent="0.25">
      <c r="A2259" t="s">
        <v>686</v>
      </c>
      <c r="B2259">
        <v>191</v>
      </c>
    </row>
    <row r="2260" spans="1:5" x14ac:dyDescent="0.25">
      <c r="A2260" t="s">
        <v>687</v>
      </c>
      <c r="B2260">
        <v>191</v>
      </c>
    </row>
    <row r="2261" spans="1:5" x14ac:dyDescent="0.25">
      <c r="A2261" t="s">
        <v>688</v>
      </c>
      <c r="B2261">
        <v>191</v>
      </c>
    </row>
    <row r="2262" spans="1:5" x14ac:dyDescent="0.25">
      <c r="A2262" t="s">
        <v>689</v>
      </c>
      <c r="B2262">
        <v>191</v>
      </c>
      <c r="E2262" t="b">
        <v>0</v>
      </c>
    </row>
    <row r="2263" spans="1:5" x14ac:dyDescent="0.25">
      <c r="A2263" t="s">
        <v>690</v>
      </c>
      <c r="B2263">
        <v>191</v>
      </c>
      <c r="E2263" t="b">
        <v>0</v>
      </c>
    </row>
    <row r="2264" spans="1:5" x14ac:dyDescent="0.25">
      <c r="A2264" t="s">
        <v>676</v>
      </c>
      <c r="B2264">
        <v>192</v>
      </c>
      <c r="E2264">
        <v>5025</v>
      </c>
    </row>
    <row r="2265" spans="1:5" x14ac:dyDescent="0.25">
      <c r="A2265" t="s">
        <v>36</v>
      </c>
      <c r="B2265">
        <v>192</v>
      </c>
      <c r="E2265">
        <v>1</v>
      </c>
    </row>
    <row r="2266" spans="1:5" x14ac:dyDescent="0.25">
      <c r="A2266" t="s">
        <v>503</v>
      </c>
      <c r="B2266">
        <v>192</v>
      </c>
    </row>
    <row r="2267" spans="1:5" x14ac:dyDescent="0.25">
      <c r="A2267" t="s">
        <v>677</v>
      </c>
      <c r="B2267">
        <v>192</v>
      </c>
      <c r="E2267">
        <v>452</v>
      </c>
    </row>
    <row r="2268" spans="1:5" x14ac:dyDescent="0.25">
      <c r="A2268" t="s">
        <v>42</v>
      </c>
      <c r="B2268">
        <v>192</v>
      </c>
      <c r="E2268">
        <v>30</v>
      </c>
    </row>
    <row r="2269" spans="1:5" x14ac:dyDescent="0.25">
      <c r="A2269" t="s">
        <v>678</v>
      </c>
      <c r="B2269">
        <v>192</v>
      </c>
      <c r="E2269">
        <v>10.3</v>
      </c>
    </row>
    <row r="2270" spans="1:5" x14ac:dyDescent="0.25">
      <c r="A2270" t="s">
        <v>41</v>
      </c>
      <c r="B2270">
        <v>192</v>
      </c>
      <c r="E2270">
        <v>0</v>
      </c>
    </row>
    <row r="2271" spans="1:5" x14ac:dyDescent="0.25">
      <c r="A2271" t="s">
        <v>679</v>
      </c>
      <c r="B2271">
        <v>192</v>
      </c>
      <c r="E2271">
        <v>0</v>
      </c>
    </row>
    <row r="2272" spans="1:5" x14ac:dyDescent="0.25">
      <c r="A2272" t="s">
        <v>563</v>
      </c>
      <c r="B2272">
        <v>192</v>
      </c>
      <c r="E2272">
        <v>0</v>
      </c>
    </row>
    <row r="2273" spans="1:6" x14ac:dyDescent="0.25">
      <c r="A2273" t="s">
        <v>680</v>
      </c>
      <c r="B2273">
        <v>192</v>
      </c>
      <c r="E2273">
        <v>0</v>
      </c>
    </row>
    <row r="2274" spans="1:6" x14ac:dyDescent="0.25">
      <c r="A2274" t="s">
        <v>681</v>
      </c>
      <c r="B2274">
        <v>192</v>
      </c>
      <c r="E2274">
        <v>16</v>
      </c>
    </row>
    <row r="2275" spans="1:6" x14ac:dyDescent="0.25">
      <c r="A2275" t="s">
        <v>682</v>
      </c>
      <c r="B2275">
        <v>192</v>
      </c>
      <c r="E2275">
        <v>200</v>
      </c>
    </row>
    <row r="2276" spans="1:6" x14ac:dyDescent="0.25">
      <c r="A2276" t="s">
        <v>683</v>
      </c>
      <c r="B2276">
        <v>192</v>
      </c>
      <c r="E2276">
        <v>1320</v>
      </c>
    </row>
    <row r="2277" spans="1:6" x14ac:dyDescent="0.25">
      <c r="A2277" t="s">
        <v>684</v>
      </c>
      <c r="B2277">
        <v>192</v>
      </c>
      <c r="E2277">
        <v>880</v>
      </c>
    </row>
    <row r="2278" spans="1:6" x14ac:dyDescent="0.25">
      <c r="A2278" t="s">
        <v>685</v>
      </c>
      <c r="B2278">
        <v>192</v>
      </c>
      <c r="E2278">
        <v>1760</v>
      </c>
    </row>
    <row r="2279" spans="1:6" x14ac:dyDescent="0.25">
      <c r="A2279" t="s">
        <v>686</v>
      </c>
      <c r="B2279">
        <v>192</v>
      </c>
    </row>
    <row r="2280" spans="1:6" x14ac:dyDescent="0.25">
      <c r="A2280" t="s">
        <v>687</v>
      </c>
      <c r="B2280">
        <v>192</v>
      </c>
    </row>
    <row r="2281" spans="1:6" x14ac:dyDescent="0.25">
      <c r="A2281" t="s">
        <v>688</v>
      </c>
      <c r="B2281">
        <v>192</v>
      </c>
    </row>
    <row r="2282" spans="1:6" x14ac:dyDescent="0.25">
      <c r="A2282" t="s">
        <v>689</v>
      </c>
      <c r="B2282">
        <v>192</v>
      </c>
      <c r="E2282" t="b">
        <v>0</v>
      </c>
    </row>
    <row r="2283" spans="1:6" x14ac:dyDescent="0.25">
      <c r="A2283" t="s">
        <v>690</v>
      </c>
      <c r="B2283">
        <v>192</v>
      </c>
      <c r="E2283" t="b">
        <v>0</v>
      </c>
    </row>
    <row r="2284" spans="1:6" x14ac:dyDescent="0.25">
      <c r="A2284" t="s">
        <v>676</v>
      </c>
      <c r="B2284">
        <v>193</v>
      </c>
      <c r="F2284">
        <v>5025</v>
      </c>
    </row>
    <row r="2285" spans="1:6" x14ac:dyDescent="0.25">
      <c r="A2285" t="s">
        <v>36</v>
      </c>
      <c r="B2285">
        <v>193</v>
      </c>
      <c r="F2285">
        <v>2</v>
      </c>
    </row>
    <row r="2286" spans="1:6" x14ac:dyDescent="0.25">
      <c r="A2286" t="s">
        <v>503</v>
      </c>
      <c r="B2286">
        <v>193</v>
      </c>
      <c r="F2286" t="s">
        <v>821</v>
      </c>
    </row>
    <row r="2287" spans="1:6" x14ac:dyDescent="0.25">
      <c r="A2287" t="s">
        <v>677</v>
      </c>
      <c r="B2287">
        <v>193</v>
      </c>
      <c r="F2287">
        <v>625</v>
      </c>
    </row>
    <row r="2288" spans="1:6" x14ac:dyDescent="0.25">
      <c r="A2288" t="s">
        <v>42</v>
      </c>
      <c r="B2288">
        <v>193</v>
      </c>
      <c r="F2288">
        <v>30</v>
      </c>
    </row>
    <row r="2289" spans="1:6" x14ac:dyDescent="0.25">
      <c r="A2289" t="s">
        <v>678</v>
      </c>
      <c r="B2289">
        <v>193</v>
      </c>
      <c r="F2289">
        <v>14.2</v>
      </c>
    </row>
    <row r="2290" spans="1:6" x14ac:dyDescent="0.25">
      <c r="A2290" t="s">
        <v>41</v>
      </c>
      <c r="B2290">
        <v>193</v>
      </c>
      <c r="F2290">
        <v>0</v>
      </c>
    </row>
    <row r="2291" spans="1:6" x14ac:dyDescent="0.25">
      <c r="A2291" t="s">
        <v>679</v>
      </c>
      <c r="B2291">
        <v>193</v>
      </c>
      <c r="F2291">
        <v>12</v>
      </c>
    </row>
    <row r="2292" spans="1:6" x14ac:dyDescent="0.25">
      <c r="A2292" t="s">
        <v>563</v>
      </c>
      <c r="B2292">
        <v>193</v>
      </c>
      <c r="F2292">
        <v>0</v>
      </c>
    </row>
    <row r="2293" spans="1:6" x14ac:dyDescent="0.25">
      <c r="A2293" t="s">
        <v>680</v>
      </c>
      <c r="B2293">
        <v>193</v>
      </c>
      <c r="F2293">
        <v>0</v>
      </c>
    </row>
    <row r="2294" spans="1:6" x14ac:dyDescent="0.25">
      <c r="A2294" t="s">
        <v>681</v>
      </c>
      <c r="B2294">
        <v>193</v>
      </c>
      <c r="F2294">
        <v>16</v>
      </c>
    </row>
    <row r="2295" spans="1:6" x14ac:dyDescent="0.25">
      <c r="A2295" t="s">
        <v>682</v>
      </c>
      <c r="B2295">
        <v>193</v>
      </c>
      <c r="F2295">
        <v>200</v>
      </c>
    </row>
    <row r="2296" spans="1:6" x14ac:dyDescent="0.25">
      <c r="A2296" t="s">
        <v>683</v>
      </c>
      <c r="B2296">
        <v>193</v>
      </c>
      <c r="F2296">
        <v>1320</v>
      </c>
    </row>
    <row r="2297" spans="1:6" x14ac:dyDescent="0.25">
      <c r="A2297" t="s">
        <v>684</v>
      </c>
      <c r="B2297">
        <v>193</v>
      </c>
      <c r="F2297">
        <v>880</v>
      </c>
    </row>
    <row r="2298" spans="1:6" x14ac:dyDescent="0.25">
      <c r="A2298" t="s">
        <v>685</v>
      </c>
      <c r="B2298">
        <v>193</v>
      </c>
      <c r="F2298">
        <v>1760</v>
      </c>
    </row>
    <row r="2299" spans="1:6" x14ac:dyDescent="0.25">
      <c r="A2299" t="s">
        <v>686</v>
      </c>
      <c r="B2299">
        <v>193</v>
      </c>
    </row>
    <row r="2300" spans="1:6" x14ac:dyDescent="0.25">
      <c r="A2300" t="s">
        <v>687</v>
      </c>
      <c r="B2300">
        <v>193</v>
      </c>
    </row>
    <row r="2301" spans="1:6" x14ac:dyDescent="0.25">
      <c r="A2301" t="s">
        <v>688</v>
      </c>
      <c r="B2301">
        <v>193</v>
      </c>
    </row>
    <row r="2302" spans="1:6" x14ac:dyDescent="0.25">
      <c r="A2302" t="s">
        <v>689</v>
      </c>
      <c r="B2302">
        <v>193</v>
      </c>
      <c r="F2302" t="b">
        <v>0</v>
      </c>
    </row>
    <row r="2303" spans="1:6" x14ac:dyDescent="0.25">
      <c r="A2303" t="s">
        <v>690</v>
      </c>
      <c r="B2303">
        <v>193</v>
      </c>
      <c r="F2303" t="b">
        <v>0</v>
      </c>
    </row>
    <row r="2304" spans="1:6" x14ac:dyDescent="0.25">
      <c r="A2304" t="s">
        <v>676</v>
      </c>
      <c r="B2304">
        <v>195</v>
      </c>
      <c r="E2304">
        <v>5087</v>
      </c>
    </row>
    <row r="2305" spans="1:5" x14ac:dyDescent="0.25">
      <c r="A2305" t="s">
        <v>36</v>
      </c>
      <c r="B2305">
        <v>195</v>
      </c>
      <c r="E2305">
        <v>2</v>
      </c>
    </row>
    <row r="2306" spans="1:5" x14ac:dyDescent="0.25">
      <c r="A2306" t="s">
        <v>503</v>
      </c>
      <c r="B2306">
        <v>195</v>
      </c>
      <c r="E2306" t="s">
        <v>814</v>
      </c>
    </row>
    <row r="2307" spans="1:5" x14ac:dyDescent="0.25">
      <c r="A2307" t="s">
        <v>677</v>
      </c>
      <c r="B2307">
        <v>195</v>
      </c>
      <c r="E2307">
        <v>478</v>
      </c>
    </row>
    <row r="2308" spans="1:5" x14ac:dyDescent="0.25">
      <c r="A2308" t="s">
        <v>42</v>
      </c>
      <c r="B2308">
        <v>195</v>
      </c>
      <c r="E2308">
        <v>25</v>
      </c>
    </row>
    <row r="2309" spans="1:5" x14ac:dyDescent="0.25">
      <c r="A2309" t="s">
        <v>678</v>
      </c>
      <c r="B2309">
        <v>195</v>
      </c>
      <c r="E2309">
        <v>13</v>
      </c>
    </row>
    <row r="2310" spans="1:5" x14ac:dyDescent="0.25">
      <c r="A2310" t="s">
        <v>41</v>
      </c>
      <c r="B2310">
        <v>195</v>
      </c>
      <c r="E2310">
        <v>0</v>
      </c>
    </row>
    <row r="2311" spans="1:5" x14ac:dyDescent="0.25">
      <c r="A2311" t="s">
        <v>679</v>
      </c>
      <c r="B2311">
        <v>195</v>
      </c>
      <c r="E2311">
        <v>12</v>
      </c>
    </row>
    <row r="2312" spans="1:5" x14ac:dyDescent="0.25">
      <c r="A2312" t="s">
        <v>563</v>
      </c>
      <c r="B2312">
        <v>195</v>
      </c>
      <c r="E2312">
        <v>0</v>
      </c>
    </row>
    <row r="2313" spans="1:5" x14ac:dyDescent="0.25">
      <c r="A2313" t="s">
        <v>680</v>
      </c>
      <c r="B2313">
        <v>195</v>
      </c>
      <c r="E2313">
        <v>0</v>
      </c>
    </row>
    <row r="2314" spans="1:5" x14ac:dyDescent="0.25">
      <c r="A2314" t="s">
        <v>681</v>
      </c>
      <c r="B2314">
        <v>195</v>
      </c>
      <c r="E2314">
        <v>16</v>
      </c>
    </row>
    <row r="2315" spans="1:5" x14ac:dyDescent="0.25">
      <c r="A2315" t="s">
        <v>682</v>
      </c>
      <c r="B2315">
        <v>195</v>
      </c>
      <c r="E2315">
        <v>200</v>
      </c>
    </row>
    <row r="2316" spans="1:5" x14ac:dyDescent="0.25">
      <c r="A2316" t="s">
        <v>683</v>
      </c>
      <c r="B2316">
        <v>195</v>
      </c>
      <c r="E2316">
        <v>1101</v>
      </c>
    </row>
    <row r="2317" spans="1:5" x14ac:dyDescent="0.25">
      <c r="A2317" t="s">
        <v>684</v>
      </c>
      <c r="B2317">
        <v>195</v>
      </c>
      <c r="E2317">
        <v>734</v>
      </c>
    </row>
    <row r="2318" spans="1:5" x14ac:dyDescent="0.25">
      <c r="A2318" t="s">
        <v>685</v>
      </c>
      <c r="B2318">
        <v>195</v>
      </c>
      <c r="E2318">
        <v>1468</v>
      </c>
    </row>
    <row r="2319" spans="1:5" x14ac:dyDescent="0.25">
      <c r="A2319" t="s">
        <v>686</v>
      </c>
      <c r="B2319">
        <v>195</v>
      </c>
    </row>
    <row r="2320" spans="1:5" x14ac:dyDescent="0.25">
      <c r="A2320" t="s">
        <v>687</v>
      </c>
      <c r="B2320">
        <v>195</v>
      </c>
    </row>
    <row r="2321" spans="1:6" x14ac:dyDescent="0.25">
      <c r="A2321" t="s">
        <v>688</v>
      </c>
      <c r="B2321">
        <v>195</v>
      </c>
    </row>
    <row r="2322" spans="1:6" x14ac:dyDescent="0.25">
      <c r="A2322" t="s">
        <v>689</v>
      </c>
      <c r="B2322">
        <v>195</v>
      </c>
      <c r="E2322" t="b">
        <v>0</v>
      </c>
    </row>
    <row r="2323" spans="1:6" x14ac:dyDescent="0.25">
      <c r="A2323" t="s">
        <v>690</v>
      </c>
      <c r="B2323">
        <v>195</v>
      </c>
      <c r="E2323" t="b">
        <v>0</v>
      </c>
    </row>
    <row r="2324" spans="1:6" x14ac:dyDescent="0.25">
      <c r="A2324" t="s">
        <v>676</v>
      </c>
      <c r="B2324">
        <v>197</v>
      </c>
      <c r="F2324">
        <v>5081</v>
      </c>
    </row>
    <row r="2325" spans="1:6" x14ac:dyDescent="0.25">
      <c r="A2325" t="s">
        <v>36</v>
      </c>
      <c r="B2325">
        <v>197</v>
      </c>
      <c r="F2325">
        <v>2</v>
      </c>
    </row>
    <row r="2326" spans="1:6" x14ac:dyDescent="0.25">
      <c r="A2326" t="s">
        <v>503</v>
      </c>
      <c r="B2326">
        <v>197</v>
      </c>
      <c r="F2326" t="s">
        <v>822</v>
      </c>
    </row>
    <row r="2327" spans="1:6" x14ac:dyDescent="0.25">
      <c r="A2327" t="s">
        <v>677</v>
      </c>
      <c r="B2327">
        <v>197</v>
      </c>
      <c r="F2327">
        <v>498</v>
      </c>
    </row>
    <row r="2328" spans="1:6" x14ac:dyDescent="0.25">
      <c r="A2328" t="s">
        <v>42</v>
      </c>
      <c r="B2328">
        <v>197</v>
      </c>
      <c r="F2328">
        <v>25</v>
      </c>
    </row>
    <row r="2329" spans="1:6" x14ac:dyDescent="0.25">
      <c r="A2329" t="s">
        <v>678</v>
      </c>
      <c r="B2329">
        <v>197</v>
      </c>
      <c r="F2329">
        <v>13.6</v>
      </c>
    </row>
    <row r="2330" spans="1:6" x14ac:dyDescent="0.25">
      <c r="A2330" t="s">
        <v>41</v>
      </c>
      <c r="B2330">
        <v>197</v>
      </c>
      <c r="F2330">
        <v>0</v>
      </c>
    </row>
    <row r="2331" spans="1:6" x14ac:dyDescent="0.25">
      <c r="A2331" t="s">
        <v>679</v>
      </c>
      <c r="B2331">
        <v>197</v>
      </c>
      <c r="F2331">
        <v>24</v>
      </c>
    </row>
    <row r="2332" spans="1:6" x14ac:dyDescent="0.25">
      <c r="A2332" t="s">
        <v>563</v>
      </c>
      <c r="B2332">
        <v>197</v>
      </c>
      <c r="F2332">
        <v>0</v>
      </c>
    </row>
    <row r="2333" spans="1:6" x14ac:dyDescent="0.25">
      <c r="A2333" t="s">
        <v>680</v>
      </c>
      <c r="B2333">
        <v>197</v>
      </c>
      <c r="F2333">
        <v>0</v>
      </c>
    </row>
    <row r="2334" spans="1:6" x14ac:dyDescent="0.25">
      <c r="A2334" t="s">
        <v>681</v>
      </c>
      <c r="B2334">
        <v>197</v>
      </c>
      <c r="F2334">
        <v>16</v>
      </c>
    </row>
    <row r="2335" spans="1:6" x14ac:dyDescent="0.25">
      <c r="A2335" t="s">
        <v>682</v>
      </c>
      <c r="B2335">
        <v>197</v>
      </c>
      <c r="F2335">
        <v>200</v>
      </c>
    </row>
    <row r="2336" spans="1:6" x14ac:dyDescent="0.25">
      <c r="A2336" t="s">
        <v>683</v>
      </c>
      <c r="B2336">
        <v>197</v>
      </c>
      <c r="F2336">
        <v>1101</v>
      </c>
    </row>
    <row r="2337" spans="1:6" x14ac:dyDescent="0.25">
      <c r="A2337" t="s">
        <v>684</v>
      </c>
      <c r="B2337">
        <v>197</v>
      </c>
      <c r="F2337">
        <v>734</v>
      </c>
    </row>
    <row r="2338" spans="1:6" x14ac:dyDescent="0.25">
      <c r="A2338" t="s">
        <v>685</v>
      </c>
      <c r="B2338">
        <v>197</v>
      </c>
      <c r="F2338">
        <v>1468</v>
      </c>
    </row>
    <row r="2339" spans="1:6" x14ac:dyDescent="0.25">
      <c r="A2339" t="s">
        <v>686</v>
      </c>
      <c r="B2339">
        <v>197</v>
      </c>
    </row>
    <row r="2340" spans="1:6" x14ac:dyDescent="0.25">
      <c r="A2340" t="s">
        <v>687</v>
      </c>
      <c r="B2340">
        <v>197</v>
      </c>
    </row>
    <row r="2341" spans="1:6" x14ac:dyDescent="0.25">
      <c r="A2341" t="s">
        <v>688</v>
      </c>
      <c r="B2341">
        <v>197</v>
      </c>
    </row>
    <row r="2342" spans="1:6" x14ac:dyDescent="0.25">
      <c r="A2342" t="s">
        <v>689</v>
      </c>
      <c r="B2342">
        <v>197</v>
      </c>
      <c r="F2342" t="b">
        <v>0</v>
      </c>
    </row>
    <row r="2343" spans="1:6" x14ac:dyDescent="0.25">
      <c r="A2343" t="s">
        <v>690</v>
      </c>
      <c r="B2343">
        <v>197</v>
      </c>
      <c r="F2343" t="b">
        <v>0</v>
      </c>
    </row>
    <row r="2344" spans="1:6" x14ac:dyDescent="0.25">
      <c r="A2344" t="s">
        <v>676</v>
      </c>
      <c r="B2344">
        <v>198</v>
      </c>
      <c r="D2344">
        <v>4900</v>
      </c>
    </row>
    <row r="2345" spans="1:6" x14ac:dyDescent="0.25">
      <c r="A2345" t="s">
        <v>36</v>
      </c>
      <c r="B2345">
        <v>198</v>
      </c>
      <c r="D2345">
        <v>2</v>
      </c>
    </row>
    <row r="2346" spans="1:6" x14ac:dyDescent="0.25">
      <c r="A2346" t="s">
        <v>503</v>
      </c>
      <c r="B2346">
        <v>198</v>
      </c>
      <c r="D2346" t="s">
        <v>817</v>
      </c>
    </row>
    <row r="2347" spans="1:6" x14ac:dyDescent="0.25">
      <c r="A2347" t="s">
        <v>677</v>
      </c>
      <c r="B2347">
        <v>198</v>
      </c>
      <c r="D2347">
        <v>510</v>
      </c>
    </row>
    <row r="2348" spans="1:6" x14ac:dyDescent="0.25">
      <c r="A2348" t="s">
        <v>42</v>
      </c>
      <c r="B2348">
        <v>198</v>
      </c>
      <c r="D2348">
        <v>40</v>
      </c>
    </row>
    <row r="2349" spans="1:6" x14ac:dyDescent="0.25">
      <c r="A2349" t="s">
        <v>678</v>
      </c>
      <c r="B2349">
        <v>198</v>
      </c>
      <c r="D2349">
        <v>8.6999999999999993</v>
      </c>
    </row>
    <row r="2350" spans="1:6" x14ac:dyDescent="0.25">
      <c r="A2350" t="s">
        <v>41</v>
      </c>
      <c r="B2350">
        <v>198</v>
      </c>
      <c r="D2350">
        <v>0</v>
      </c>
    </row>
    <row r="2351" spans="1:6" x14ac:dyDescent="0.25">
      <c r="A2351" t="s">
        <v>679</v>
      </c>
      <c r="B2351">
        <v>198</v>
      </c>
      <c r="D2351">
        <v>12</v>
      </c>
    </row>
    <row r="2352" spans="1:6" x14ac:dyDescent="0.25">
      <c r="A2352" t="s">
        <v>563</v>
      </c>
      <c r="B2352">
        <v>198</v>
      </c>
      <c r="D2352">
        <v>0</v>
      </c>
    </row>
    <row r="2353" spans="1:6" x14ac:dyDescent="0.25">
      <c r="A2353" t="s">
        <v>680</v>
      </c>
      <c r="B2353">
        <v>198</v>
      </c>
      <c r="D2353">
        <v>1</v>
      </c>
    </row>
    <row r="2354" spans="1:6" x14ac:dyDescent="0.25">
      <c r="A2354" t="s">
        <v>681</v>
      </c>
      <c r="B2354">
        <v>198</v>
      </c>
      <c r="D2354">
        <v>16</v>
      </c>
    </row>
    <row r="2355" spans="1:6" x14ac:dyDescent="0.25">
      <c r="A2355" t="s">
        <v>682</v>
      </c>
      <c r="B2355">
        <v>198</v>
      </c>
      <c r="D2355">
        <v>200</v>
      </c>
    </row>
    <row r="2356" spans="1:6" x14ac:dyDescent="0.25">
      <c r="A2356" t="s">
        <v>683</v>
      </c>
      <c r="B2356">
        <v>198</v>
      </c>
      <c r="D2356">
        <v>1761</v>
      </c>
    </row>
    <row r="2357" spans="1:6" x14ac:dyDescent="0.25">
      <c r="A2357" t="s">
        <v>684</v>
      </c>
      <c r="B2357">
        <v>198</v>
      </c>
      <c r="D2357">
        <v>1174</v>
      </c>
    </row>
    <row r="2358" spans="1:6" x14ac:dyDescent="0.25">
      <c r="A2358" t="s">
        <v>685</v>
      </c>
      <c r="B2358">
        <v>198</v>
      </c>
      <c r="D2358">
        <v>2348</v>
      </c>
    </row>
    <row r="2359" spans="1:6" x14ac:dyDescent="0.25">
      <c r="A2359" t="s">
        <v>686</v>
      </c>
      <c r="B2359">
        <v>198</v>
      </c>
    </row>
    <row r="2360" spans="1:6" x14ac:dyDescent="0.25">
      <c r="A2360" t="s">
        <v>687</v>
      </c>
      <c r="B2360">
        <v>198</v>
      </c>
    </row>
    <row r="2361" spans="1:6" x14ac:dyDescent="0.25">
      <c r="A2361" t="s">
        <v>688</v>
      </c>
      <c r="B2361">
        <v>198</v>
      </c>
    </row>
    <row r="2362" spans="1:6" x14ac:dyDescent="0.25">
      <c r="A2362" t="s">
        <v>689</v>
      </c>
      <c r="B2362">
        <v>198</v>
      </c>
      <c r="D2362" t="b">
        <v>0</v>
      </c>
    </row>
    <row r="2363" spans="1:6" x14ac:dyDescent="0.25">
      <c r="A2363" t="s">
        <v>690</v>
      </c>
      <c r="B2363">
        <v>198</v>
      </c>
      <c r="D2363" t="b">
        <v>0</v>
      </c>
    </row>
    <row r="2364" spans="1:6" x14ac:dyDescent="0.25">
      <c r="A2364" t="s">
        <v>676</v>
      </c>
      <c r="B2364">
        <v>200</v>
      </c>
      <c r="D2364">
        <v>921</v>
      </c>
      <c r="F2364">
        <v>220</v>
      </c>
    </row>
    <row r="2365" spans="1:6" x14ac:dyDescent="0.25">
      <c r="A2365" t="s">
        <v>36</v>
      </c>
      <c r="B2365">
        <v>200</v>
      </c>
      <c r="D2365">
        <v>1</v>
      </c>
      <c r="F2365">
        <v>1</v>
      </c>
    </row>
    <row r="2366" spans="1:6" x14ac:dyDescent="0.25">
      <c r="A2366" t="s">
        <v>503</v>
      </c>
      <c r="B2366">
        <v>200</v>
      </c>
      <c r="D2366" t="s">
        <v>759</v>
      </c>
    </row>
    <row r="2367" spans="1:6" x14ac:dyDescent="0.25">
      <c r="A2367" t="s">
        <v>677</v>
      </c>
      <c r="B2367">
        <v>200</v>
      </c>
      <c r="D2367">
        <v>602</v>
      </c>
      <c r="F2367">
        <v>377</v>
      </c>
    </row>
    <row r="2368" spans="1:6" x14ac:dyDescent="0.25">
      <c r="A2368" t="s">
        <v>42</v>
      </c>
      <c r="B2368">
        <v>200</v>
      </c>
      <c r="D2368">
        <v>25</v>
      </c>
      <c r="F2368">
        <v>30</v>
      </c>
    </row>
    <row r="2369" spans="1:6" x14ac:dyDescent="0.25">
      <c r="A2369" t="s">
        <v>678</v>
      </c>
      <c r="B2369">
        <v>200</v>
      </c>
      <c r="D2369">
        <v>16.399999999999999</v>
      </c>
      <c r="F2369">
        <v>8.6</v>
      </c>
    </row>
    <row r="2370" spans="1:6" x14ac:dyDescent="0.25">
      <c r="A2370" t="s">
        <v>41</v>
      </c>
      <c r="B2370">
        <v>200</v>
      </c>
      <c r="D2370">
        <v>0</v>
      </c>
      <c r="F2370">
        <v>0</v>
      </c>
    </row>
    <row r="2371" spans="1:6" x14ac:dyDescent="0.25">
      <c r="A2371" t="s">
        <v>679</v>
      </c>
      <c r="B2371">
        <v>200</v>
      </c>
      <c r="D2371">
        <v>0</v>
      </c>
      <c r="F2371">
        <v>0</v>
      </c>
    </row>
    <row r="2372" spans="1:6" x14ac:dyDescent="0.25">
      <c r="A2372" t="s">
        <v>563</v>
      </c>
      <c r="B2372">
        <v>200</v>
      </c>
      <c r="D2372">
        <v>0</v>
      </c>
      <c r="F2372">
        <v>0</v>
      </c>
    </row>
    <row r="2373" spans="1:6" x14ac:dyDescent="0.25">
      <c r="A2373" t="s">
        <v>680</v>
      </c>
      <c r="B2373">
        <v>200</v>
      </c>
      <c r="D2373">
        <v>0</v>
      </c>
      <c r="F2373">
        <v>0</v>
      </c>
    </row>
    <row r="2374" spans="1:6" x14ac:dyDescent="0.25">
      <c r="A2374" t="s">
        <v>681</v>
      </c>
      <c r="B2374">
        <v>200</v>
      </c>
      <c r="D2374">
        <v>16</v>
      </c>
      <c r="F2374">
        <v>16</v>
      </c>
    </row>
    <row r="2375" spans="1:6" x14ac:dyDescent="0.25">
      <c r="A2375" t="s">
        <v>682</v>
      </c>
      <c r="B2375">
        <v>200</v>
      </c>
      <c r="D2375">
        <v>100</v>
      </c>
      <c r="F2375">
        <v>100</v>
      </c>
    </row>
    <row r="2376" spans="1:6" x14ac:dyDescent="0.25">
      <c r="A2376" t="s">
        <v>683</v>
      </c>
      <c r="B2376">
        <v>200</v>
      </c>
      <c r="D2376">
        <v>1101</v>
      </c>
      <c r="F2376">
        <v>1320</v>
      </c>
    </row>
    <row r="2377" spans="1:6" x14ac:dyDescent="0.25">
      <c r="A2377" t="s">
        <v>684</v>
      </c>
      <c r="B2377">
        <v>200</v>
      </c>
      <c r="D2377">
        <v>734</v>
      </c>
      <c r="F2377">
        <v>880</v>
      </c>
    </row>
    <row r="2378" spans="1:6" x14ac:dyDescent="0.25">
      <c r="A2378" t="s">
        <v>685</v>
      </c>
      <c r="B2378">
        <v>200</v>
      </c>
      <c r="D2378">
        <v>1468</v>
      </c>
      <c r="F2378">
        <v>1760</v>
      </c>
    </row>
    <row r="2379" spans="1:6" x14ac:dyDescent="0.25">
      <c r="A2379" t="s">
        <v>686</v>
      </c>
      <c r="B2379">
        <v>200</v>
      </c>
    </row>
    <row r="2380" spans="1:6" x14ac:dyDescent="0.25">
      <c r="A2380" t="s">
        <v>687</v>
      </c>
      <c r="B2380">
        <v>200</v>
      </c>
    </row>
    <row r="2381" spans="1:6" x14ac:dyDescent="0.25">
      <c r="A2381" t="s">
        <v>688</v>
      </c>
      <c r="B2381">
        <v>200</v>
      </c>
    </row>
    <row r="2382" spans="1:6" x14ac:dyDescent="0.25">
      <c r="A2382" t="s">
        <v>689</v>
      </c>
      <c r="B2382">
        <v>200</v>
      </c>
      <c r="D2382" t="b">
        <v>0</v>
      </c>
      <c r="F2382" t="b">
        <v>0</v>
      </c>
    </row>
    <row r="2383" spans="1:6" x14ac:dyDescent="0.25">
      <c r="A2383" t="s">
        <v>690</v>
      </c>
      <c r="B2383">
        <v>200</v>
      </c>
      <c r="D2383" t="b">
        <v>0</v>
      </c>
      <c r="F2383" t="b">
        <v>0</v>
      </c>
    </row>
    <row r="2384" spans="1:6" x14ac:dyDescent="0.25">
      <c r="A2384" t="s">
        <v>676</v>
      </c>
      <c r="B2384">
        <v>206</v>
      </c>
      <c r="E2384">
        <v>3750</v>
      </c>
    </row>
    <row r="2385" spans="1:5" x14ac:dyDescent="0.25">
      <c r="A2385" t="s">
        <v>36</v>
      </c>
      <c r="B2385">
        <v>206</v>
      </c>
      <c r="E2385">
        <v>1</v>
      </c>
    </row>
    <row r="2386" spans="1:5" x14ac:dyDescent="0.25">
      <c r="A2386" t="s">
        <v>503</v>
      </c>
      <c r="B2386">
        <v>206</v>
      </c>
      <c r="E2386" t="s">
        <v>801</v>
      </c>
    </row>
    <row r="2387" spans="1:5" x14ac:dyDescent="0.25">
      <c r="A2387" t="s">
        <v>677</v>
      </c>
      <c r="B2387">
        <v>206</v>
      </c>
      <c r="E2387">
        <v>880</v>
      </c>
    </row>
    <row r="2388" spans="1:5" x14ac:dyDescent="0.25">
      <c r="A2388" t="s">
        <v>42</v>
      </c>
      <c r="B2388">
        <v>206</v>
      </c>
      <c r="E2388">
        <v>30</v>
      </c>
    </row>
    <row r="2389" spans="1:5" x14ac:dyDescent="0.25">
      <c r="A2389" t="s">
        <v>678</v>
      </c>
      <c r="B2389">
        <v>206</v>
      </c>
      <c r="E2389">
        <v>20</v>
      </c>
    </row>
    <row r="2390" spans="1:5" x14ac:dyDescent="0.25">
      <c r="A2390" t="s">
        <v>41</v>
      </c>
      <c r="B2390">
        <v>206</v>
      </c>
      <c r="E2390">
        <v>0</v>
      </c>
    </row>
    <row r="2391" spans="1:5" x14ac:dyDescent="0.25">
      <c r="A2391" t="s">
        <v>679</v>
      </c>
      <c r="B2391">
        <v>206</v>
      </c>
      <c r="E2391">
        <v>12</v>
      </c>
    </row>
    <row r="2392" spans="1:5" x14ac:dyDescent="0.25">
      <c r="A2392" t="s">
        <v>563</v>
      </c>
      <c r="B2392">
        <v>206</v>
      </c>
      <c r="E2392">
        <v>0</v>
      </c>
    </row>
    <row r="2393" spans="1:5" x14ac:dyDescent="0.25">
      <c r="A2393" t="s">
        <v>680</v>
      </c>
      <c r="B2393">
        <v>206</v>
      </c>
      <c r="E2393">
        <v>0</v>
      </c>
    </row>
    <row r="2394" spans="1:5" x14ac:dyDescent="0.25">
      <c r="A2394" t="s">
        <v>681</v>
      </c>
      <c r="B2394">
        <v>206</v>
      </c>
      <c r="E2394">
        <v>16</v>
      </c>
    </row>
    <row r="2395" spans="1:5" x14ac:dyDescent="0.25">
      <c r="A2395" t="s">
        <v>682</v>
      </c>
      <c r="B2395">
        <v>206</v>
      </c>
      <c r="E2395">
        <v>200</v>
      </c>
    </row>
    <row r="2396" spans="1:5" x14ac:dyDescent="0.25">
      <c r="A2396" t="s">
        <v>683</v>
      </c>
      <c r="B2396">
        <v>206</v>
      </c>
      <c r="E2396">
        <v>1320</v>
      </c>
    </row>
    <row r="2397" spans="1:5" x14ac:dyDescent="0.25">
      <c r="A2397" t="s">
        <v>684</v>
      </c>
      <c r="B2397">
        <v>206</v>
      </c>
      <c r="E2397">
        <v>880</v>
      </c>
    </row>
    <row r="2398" spans="1:5" x14ac:dyDescent="0.25">
      <c r="A2398" t="s">
        <v>685</v>
      </c>
      <c r="B2398">
        <v>206</v>
      </c>
      <c r="E2398">
        <v>1760</v>
      </c>
    </row>
    <row r="2399" spans="1:5" x14ac:dyDescent="0.25">
      <c r="A2399" t="s">
        <v>686</v>
      </c>
      <c r="B2399">
        <v>206</v>
      </c>
    </row>
    <row r="2400" spans="1:5" x14ac:dyDescent="0.25">
      <c r="A2400" t="s">
        <v>687</v>
      </c>
      <c r="B2400">
        <v>206</v>
      </c>
    </row>
    <row r="2401" spans="1:6" x14ac:dyDescent="0.25">
      <c r="A2401" t="s">
        <v>688</v>
      </c>
      <c r="B2401">
        <v>206</v>
      </c>
    </row>
    <row r="2402" spans="1:6" x14ac:dyDescent="0.25">
      <c r="A2402" t="s">
        <v>689</v>
      </c>
      <c r="B2402">
        <v>206</v>
      </c>
      <c r="E2402" t="b">
        <v>0</v>
      </c>
    </row>
    <row r="2403" spans="1:6" x14ac:dyDescent="0.25">
      <c r="A2403" t="s">
        <v>690</v>
      </c>
      <c r="B2403">
        <v>206</v>
      </c>
      <c r="E2403" t="b">
        <v>0</v>
      </c>
    </row>
    <row r="2404" spans="1:6" x14ac:dyDescent="0.25">
      <c r="A2404" t="s">
        <v>676</v>
      </c>
      <c r="B2404">
        <v>208</v>
      </c>
      <c r="F2404">
        <v>3775</v>
      </c>
    </row>
    <row r="2405" spans="1:6" x14ac:dyDescent="0.25">
      <c r="A2405" t="s">
        <v>36</v>
      </c>
      <c r="B2405">
        <v>208</v>
      </c>
      <c r="F2405">
        <v>1</v>
      </c>
    </row>
    <row r="2406" spans="1:6" x14ac:dyDescent="0.25">
      <c r="A2406" t="s">
        <v>503</v>
      </c>
      <c r="B2406">
        <v>208</v>
      </c>
      <c r="F2406" t="s">
        <v>823</v>
      </c>
    </row>
    <row r="2407" spans="1:6" x14ac:dyDescent="0.25">
      <c r="A2407" t="s">
        <v>677</v>
      </c>
      <c r="B2407">
        <v>208</v>
      </c>
      <c r="F2407">
        <v>1039</v>
      </c>
    </row>
    <row r="2408" spans="1:6" x14ac:dyDescent="0.25">
      <c r="A2408" t="s">
        <v>42</v>
      </c>
      <c r="B2408">
        <v>208</v>
      </c>
      <c r="F2408">
        <v>30</v>
      </c>
    </row>
    <row r="2409" spans="1:6" x14ac:dyDescent="0.25">
      <c r="A2409" t="s">
        <v>678</v>
      </c>
      <c r="B2409">
        <v>208</v>
      </c>
      <c r="F2409">
        <v>23.6</v>
      </c>
    </row>
    <row r="2410" spans="1:6" x14ac:dyDescent="0.25">
      <c r="A2410" t="s">
        <v>41</v>
      </c>
      <c r="B2410">
        <v>208</v>
      </c>
      <c r="F2410">
        <v>0</v>
      </c>
    </row>
    <row r="2411" spans="1:6" x14ac:dyDescent="0.25">
      <c r="A2411" t="s">
        <v>679</v>
      </c>
      <c r="B2411">
        <v>208</v>
      </c>
      <c r="F2411">
        <v>12</v>
      </c>
    </row>
    <row r="2412" spans="1:6" x14ac:dyDescent="0.25">
      <c r="A2412" t="s">
        <v>563</v>
      </c>
      <c r="B2412">
        <v>208</v>
      </c>
      <c r="F2412">
        <v>0</v>
      </c>
    </row>
    <row r="2413" spans="1:6" x14ac:dyDescent="0.25">
      <c r="A2413" t="s">
        <v>680</v>
      </c>
      <c r="B2413">
        <v>208</v>
      </c>
      <c r="F2413">
        <v>0</v>
      </c>
    </row>
    <row r="2414" spans="1:6" x14ac:dyDescent="0.25">
      <c r="A2414" t="s">
        <v>681</v>
      </c>
      <c r="B2414">
        <v>208</v>
      </c>
      <c r="F2414">
        <v>16</v>
      </c>
    </row>
    <row r="2415" spans="1:6" x14ac:dyDescent="0.25">
      <c r="A2415" t="s">
        <v>682</v>
      </c>
      <c r="B2415">
        <v>208</v>
      </c>
      <c r="F2415">
        <v>200</v>
      </c>
    </row>
    <row r="2416" spans="1:6" x14ac:dyDescent="0.25">
      <c r="A2416" t="s">
        <v>683</v>
      </c>
      <c r="B2416">
        <v>208</v>
      </c>
      <c r="F2416">
        <v>1320</v>
      </c>
    </row>
    <row r="2417" spans="1:6" x14ac:dyDescent="0.25">
      <c r="A2417" t="s">
        <v>684</v>
      </c>
      <c r="B2417">
        <v>208</v>
      </c>
      <c r="F2417">
        <v>880</v>
      </c>
    </row>
    <row r="2418" spans="1:6" x14ac:dyDescent="0.25">
      <c r="A2418" t="s">
        <v>685</v>
      </c>
      <c r="B2418">
        <v>208</v>
      </c>
      <c r="F2418">
        <v>1760</v>
      </c>
    </row>
    <row r="2419" spans="1:6" x14ac:dyDescent="0.25">
      <c r="A2419" t="s">
        <v>686</v>
      </c>
      <c r="B2419">
        <v>208</v>
      </c>
      <c r="F2419">
        <v>9909</v>
      </c>
    </row>
    <row r="2420" spans="1:6" x14ac:dyDescent="0.25">
      <c r="A2420" t="s">
        <v>687</v>
      </c>
      <c r="B2420">
        <v>208</v>
      </c>
      <c r="F2420">
        <v>17549</v>
      </c>
    </row>
    <row r="2421" spans="1:6" x14ac:dyDescent="0.25">
      <c r="A2421" t="s">
        <v>688</v>
      </c>
      <c r="B2421">
        <v>208</v>
      </c>
      <c r="F2421">
        <v>0</v>
      </c>
    </row>
    <row r="2422" spans="1:6" x14ac:dyDescent="0.25">
      <c r="A2422" t="s">
        <v>689</v>
      </c>
      <c r="B2422">
        <v>208</v>
      </c>
      <c r="F2422" t="b">
        <v>0</v>
      </c>
    </row>
    <row r="2423" spans="1:6" x14ac:dyDescent="0.25">
      <c r="A2423" t="s">
        <v>690</v>
      </c>
      <c r="B2423">
        <v>208</v>
      </c>
      <c r="F2423" t="b">
        <v>0</v>
      </c>
    </row>
    <row r="2424" spans="1:6" x14ac:dyDescent="0.25">
      <c r="A2424" t="s">
        <v>676</v>
      </c>
      <c r="B2424">
        <v>209</v>
      </c>
      <c r="E2424">
        <v>3775</v>
      </c>
    </row>
    <row r="2425" spans="1:6" x14ac:dyDescent="0.25">
      <c r="A2425" t="s">
        <v>36</v>
      </c>
      <c r="B2425">
        <v>209</v>
      </c>
      <c r="E2425">
        <v>1</v>
      </c>
    </row>
    <row r="2426" spans="1:6" x14ac:dyDescent="0.25">
      <c r="A2426" t="s">
        <v>503</v>
      </c>
      <c r="B2426">
        <v>209</v>
      </c>
      <c r="E2426" t="s">
        <v>823</v>
      </c>
    </row>
    <row r="2427" spans="1:6" x14ac:dyDescent="0.25">
      <c r="A2427" t="s">
        <v>677</v>
      </c>
      <c r="B2427">
        <v>209</v>
      </c>
      <c r="E2427">
        <v>869</v>
      </c>
    </row>
    <row r="2428" spans="1:6" x14ac:dyDescent="0.25">
      <c r="A2428" t="s">
        <v>42</v>
      </c>
      <c r="B2428">
        <v>209</v>
      </c>
      <c r="E2428">
        <v>30</v>
      </c>
    </row>
    <row r="2429" spans="1:6" x14ac:dyDescent="0.25">
      <c r="A2429" t="s">
        <v>678</v>
      </c>
      <c r="B2429">
        <v>209</v>
      </c>
      <c r="E2429">
        <v>19.8</v>
      </c>
    </row>
    <row r="2430" spans="1:6" x14ac:dyDescent="0.25">
      <c r="A2430" t="s">
        <v>41</v>
      </c>
      <c r="B2430">
        <v>209</v>
      </c>
      <c r="E2430">
        <v>0</v>
      </c>
    </row>
    <row r="2431" spans="1:6" x14ac:dyDescent="0.25">
      <c r="A2431" t="s">
        <v>679</v>
      </c>
      <c r="B2431">
        <v>209</v>
      </c>
      <c r="E2431">
        <v>12</v>
      </c>
    </row>
    <row r="2432" spans="1:6" x14ac:dyDescent="0.25">
      <c r="A2432" t="s">
        <v>563</v>
      </c>
      <c r="B2432">
        <v>209</v>
      </c>
      <c r="E2432">
        <v>0</v>
      </c>
    </row>
    <row r="2433" spans="1:6" x14ac:dyDescent="0.25">
      <c r="A2433" t="s">
        <v>680</v>
      </c>
      <c r="B2433">
        <v>209</v>
      </c>
      <c r="E2433">
        <v>0</v>
      </c>
    </row>
    <row r="2434" spans="1:6" x14ac:dyDescent="0.25">
      <c r="A2434" t="s">
        <v>681</v>
      </c>
      <c r="B2434">
        <v>209</v>
      </c>
      <c r="E2434">
        <v>16</v>
      </c>
    </row>
    <row r="2435" spans="1:6" x14ac:dyDescent="0.25">
      <c r="A2435" t="s">
        <v>682</v>
      </c>
      <c r="B2435">
        <v>209</v>
      </c>
      <c r="E2435">
        <v>200</v>
      </c>
    </row>
    <row r="2436" spans="1:6" x14ac:dyDescent="0.25">
      <c r="A2436" t="s">
        <v>683</v>
      </c>
      <c r="B2436">
        <v>209</v>
      </c>
      <c r="E2436">
        <v>1320</v>
      </c>
    </row>
    <row r="2437" spans="1:6" x14ac:dyDescent="0.25">
      <c r="A2437" t="s">
        <v>684</v>
      </c>
      <c r="B2437">
        <v>209</v>
      </c>
      <c r="E2437">
        <v>880</v>
      </c>
    </row>
    <row r="2438" spans="1:6" x14ac:dyDescent="0.25">
      <c r="A2438" t="s">
        <v>685</v>
      </c>
      <c r="B2438">
        <v>209</v>
      </c>
      <c r="E2438">
        <v>1760</v>
      </c>
    </row>
    <row r="2439" spans="1:6" x14ac:dyDescent="0.25">
      <c r="A2439" t="s">
        <v>686</v>
      </c>
      <c r="B2439">
        <v>209</v>
      </c>
    </row>
    <row r="2440" spans="1:6" x14ac:dyDescent="0.25">
      <c r="A2440" t="s">
        <v>687</v>
      </c>
      <c r="B2440">
        <v>209</v>
      </c>
    </row>
    <row r="2441" spans="1:6" x14ac:dyDescent="0.25">
      <c r="A2441" t="s">
        <v>688</v>
      </c>
      <c r="B2441">
        <v>209</v>
      </c>
    </row>
    <row r="2442" spans="1:6" x14ac:dyDescent="0.25">
      <c r="A2442" t="s">
        <v>689</v>
      </c>
      <c r="B2442">
        <v>209</v>
      </c>
      <c r="E2442" t="b">
        <v>0</v>
      </c>
    </row>
    <row r="2443" spans="1:6" x14ac:dyDescent="0.25">
      <c r="A2443" t="s">
        <v>690</v>
      </c>
      <c r="B2443">
        <v>209</v>
      </c>
      <c r="E2443" t="b">
        <v>0</v>
      </c>
    </row>
    <row r="2444" spans="1:6" x14ac:dyDescent="0.25">
      <c r="A2444" t="s">
        <v>676</v>
      </c>
      <c r="B2444">
        <v>211</v>
      </c>
      <c r="F2444">
        <v>102</v>
      </c>
    </row>
    <row r="2445" spans="1:6" x14ac:dyDescent="0.25">
      <c r="A2445" t="s">
        <v>36</v>
      </c>
      <c r="B2445">
        <v>211</v>
      </c>
      <c r="F2445">
        <v>0</v>
      </c>
    </row>
    <row r="2446" spans="1:6" x14ac:dyDescent="0.25">
      <c r="A2446" t="s">
        <v>503</v>
      </c>
      <c r="B2446">
        <v>211</v>
      </c>
      <c r="F2446" t="s">
        <v>798</v>
      </c>
    </row>
    <row r="2447" spans="1:6" x14ac:dyDescent="0.25">
      <c r="A2447" t="s">
        <v>677</v>
      </c>
      <c r="B2447">
        <v>211</v>
      </c>
      <c r="F2447">
        <v>732</v>
      </c>
    </row>
    <row r="2448" spans="1:6" x14ac:dyDescent="0.25">
      <c r="A2448" t="s">
        <v>42</v>
      </c>
      <c r="B2448">
        <v>211</v>
      </c>
      <c r="F2448">
        <v>30</v>
      </c>
    </row>
    <row r="2449" spans="1:6" x14ac:dyDescent="0.25">
      <c r="A2449" t="s">
        <v>678</v>
      </c>
      <c r="B2449">
        <v>211</v>
      </c>
      <c r="F2449">
        <v>16.600000000000001</v>
      </c>
    </row>
    <row r="2450" spans="1:6" x14ac:dyDescent="0.25">
      <c r="A2450" t="s">
        <v>41</v>
      </c>
      <c r="B2450">
        <v>211</v>
      </c>
      <c r="F2450">
        <v>0</v>
      </c>
    </row>
    <row r="2451" spans="1:6" x14ac:dyDescent="0.25">
      <c r="A2451" t="s">
        <v>679</v>
      </c>
      <c r="B2451">
        <v>211</v>
      </c>
      <c r="F2451">
        <v>0</v>
      </c>
    </row>
    <row r="2452" spans="1:6" x14ac:dyDescent="0.25">
      <c r="A2452" t="s">
        <v>563</v>
      </c>
      <c r="B2452">
        <v>211</v>
      </c>
      <c r="F2452">
        <v>0</v>
      </c>
    </row>
    <row r="2453" spans="1:6" x14ac:dyDescent="0.25">
      <c r="A2453" t="s">
        <v>680</v>
      </c>
      <c r="B2453">
        <v>211</v>
      </c>
      <c r="F2453">
        <v>0</v>
      </c>
    </row>
    <row r="2454" spans="1:6" x14ac:dyDescent="0.25">
      <c r="A2454" t="s">
        <v>681</v>
      </c>
      <c r="B2454">
        <v>211</v>
      </c>
      <c r="F2454">
        <v>16</v>
      </c>
    </row>
    <row r="2455" spans="1:6" x14ac:dyDescent="0.25">
      <c r="A2455" t="s">
        <v>682</v>
      </c>
      <c r="B2455">
        <v>211</v>
      </c>
      <c r="F2455">
        <v>200</v>
      </c>
    </row>
    <row r="2456" spans="1:6" x14ac:dyDescent="0.25">
      <c r="A2456" t="s">
        <v>683</v>
      </c>
      <c r="B2456">
        <v>211</v>
      </c>
      <c r="F2456">
        <v>1320</v>
      </c>
    </row>
    <row r="2457" spans="1:6" x14ac:dyDescent="0.25">
      <c r="A2457" t="s">
        <v>684</v>
      </c>
      <c r="B2457">
        <v>211</v>
      </c>
      <c r="F2457">
        <v>880</v>
      </c>
    </row>
    <row r="2458" spans="1:6" x14ac:dyDescent="0.25">
      <c r="A2458" t="s">
        <v>685</v>
      </c>
      <c r="B2458">
        <v>211</v>
      </c>
      <c r="F2458">
        <v>1760</v>
      </c>
    </row>
    <row r="2459" spans="1:6" x14ac:dyDescent="0.25">
      <c r="A2459" t="s">
        <v>686</v>
      </c>
      <c r="B2459">
        <v>211</v>
      </c>
    </row>
    <row r="2460" spans="1:6" x14ac:dyDescent="0.25">
      <c r="A2460" t="s">
        <v>687</v>
      </c>
      <c r="B2460">
        <v>211</v>
      </c>
    </row>
    <row r="2461" spans="1:6" x14ac:dyDescent="0.25">
      <c r="A2461" t="s">
        <v>688</v>
      </c>
      <c r="B2461">
        <v>211</v>
      </c>
    </row>
    <row r="2462" spans="1:6" x14ac:dyDescent="0.25">
      <c r="A2462" t="s">
        <v>689</v>
      </c>
      <c r="B2462">
        <v>211</v>
      </c>
      <c r="F2462" t="b">
        <v>0</v>
      </c>
    </row>
    <row r="2463" spans="1:6" x14ac:dyDescent="0.25">
      <c r="A2463" t="s">
        <v>690</v>
      </c>
      <c r="B2463">
        <v>211</v>
      </c>
      <c r="F2463" t="b">
        <v>0</v>
      </c>
    </row>
    <row r="2464" spans="1:6" x14ac:dyDescent="0.25">
      <c r="A2464" t="s">
        <v>676</v>
      </c>
      <c r="B2464">
        <v>212</v>
      </c>
      <c r="C2464">
        <v>267</v>
      </c>
      <c r="D2464">
        <v>57</v>
      </c>
      <c r="E2464">
        <v>1</v>
      </c>
      <c r="F2464">
        <v>129</v>
      </c>
    </row>
    <row r="2465" spans="1:6" x14ac:dyDescent="0.25">
      <c r="A2465" t="s">
        <v>36</v>
      </c>
      <c r="B2465">
        <v>212</v>
      </c>
      <c r="C2465">
        <v>3</v>
      </c>
      <c r="D2465">
        <v>3</v>
      </c>
      <c r="E2465">
        <v>3</v>
      </c>
      <c r="F2465">
        <v>4</v>
      </c>
    </row>
    <row r="2466" spans="1:6" x14ac:dyDescent="0.25">
      <c r="A2466" t="s">
        <v>503</v>
      </c>
      <c r="B2466">
        <v>212</v>
      </c>
      <c r="C2466" t="s">
        <v>785</v>
      </c>
      <c r="D2466" t="s">
        <v>785</v>
      </c>
      <c r="E2466" t="s">
        <v>753</v>
      </c>
      <c r="F2466" t="s">
        <v>753</v>
      </c>
    </row>
    <row r="2467" spans="1:6" x14ac:dyDescent="0.25">
      <c r="A2467" t="s">
        <v>677</v>
      </c>
      <c r="B2467">
        <v>212</v>
      </c>
      <c r="C2467">
        <v>618</v>
      </c>
      <c r="D2467">
        <v>1307</v>
      </c>
      <c r="E2467">
        <v>2426</v>
      </c>
      <c r="F2467">
        <v>2552</v>
      </c>
    </row>
    <row r="2468" spans="1:6" x14ac:dyDescent="0.25">
      <c r="A2468" t="s">
        <v>42</v>
      </c>
      <c r="B2468">
        <v>212</v>
      </c>
      <c r="C2468">
        <v>40</v>
      </c>
      <c r="D2468">
        <v>40</v>
      </c>
      <c r="E2468">
        <v>40</v>
      </c>
      <c r="F2468">
        <v>40</v>
      </c>
    </row>
    <row r="2469" spans="1:6" x14ac:dyDescent="0.25">
      <c r="A2469" t="s">
        <v>678</v>
      </c>
      <c r="B2469">
        <v>212</v>
      </c>
      <c r="C2469">
        <v>10.5</v>
      </c>
      <c r="D2469">
        <v>22.3</v>
      </c>
      <c r="E2469">
        <v>41.4</v>
      </c>
      <c r="F2469">
        <v>43.5</v>
      </c>
    </row>
    <row r="2470" spans="1:6" x14ac:dyDescent="0.25">
      <c r="A2470" t="s">
        <v>41</v>
      </c>
      <c r="B2470">
        <v>212</v>
      </c>
      <c r="C2470">
        <v>0</v>
      </c>
      <c r="D2470">
        <v>0</v>
      </c>
      <c r="E2470">
        <v>0</v>
      </c>
      <c r="F2470">
        <v>0</v>
      </c>
    </row>
    <row r="2471" spans="1:6" x14ac:dyDescent="0.25">
      <c r="A2471" t="s">
        <v>679</v>
      </c>
      <c r="B2471">
        <v>212</v>
      </c>
      <c r="C2471">
        <v>12</v>
      </c>
      <c r="D2471">
        <v>12</v>
      </c>
      <c r="E2471">
        <v>12</v>
      </c>
      <c r="F2471">
        <v>12</v>
      </c>
    </row>
    <row r="2472" spans="1:6" x14ac:dyDescent="0.25">
      <c r="A2472" t="s">
        <v>563</v>
      </c>
      <c r="B2472">
        <v>212</v>
      </c>
      <c r="C2472">
        <v>0</v>
      </c>
      <c r="D2472">
        <v>0</v>
      </c>
      <c r="E2472">
        <v>0</v>
      </c>
      <c r="F2472">
        <v>0</v>
      </c>
    </row>
    <row r="2473" spans="1:6" x14ac:dyDescent="0.25">
      <c r="A2473" t="s">
        <v>680</v>
      </c>
      <c r="B2473">
        <v>212</v>
      </c>
      <c r="C2473">
        <v>0</v>
      </c>
      <c r="D2473">
        <v>0</v>
      </c>
      <c r="E2473">
        <v>1</v>
      </c>
      <c r="F2473">
        <v>1</v>
      </c>
    </row>
    <row r="2474" spans="1:6" x14ac:dyDescent="0.25">
      <c r="A2474" t="s">
        <v>681</v>
      </c>
      <c r="B2474">
        <v>212</v>
      </c>
      <c r="C2474">
        <v>16</v>
      </c>
      <c r="D2474">
        <v>16</v>
      </c>
      <c r="E2474">
        <v>16</v>
      </c>
      <c r="F2474">
        <v>16</v>
      </c>
    </row>
    <row r="2475" spans="1:6" x14ac:dyDescent="0.25">
      <c r="A2475" t="s">
        <v>682</v>
      </c>
      <c r="B2475">
        <v>212</v>
      </c>
      <c r="C2475">
        <v>204</v>
      </c>
      <c r="D2475">
        <v>204</v>
      </c>
      <c r="E2475">
        <v>204</v>
      </c>
      <c r="F2475">
        <v>204</v>
      </c>
    </row>
    <row r="2476" spans="1:6" x14ac:dyDescent="0.25">
      <c r="A2476" t="s">
        <v>683</v>
      </c>
      <c r="B2476">
        <v>212</v>
      </c>
      <c r="C2476">
        <v>1761</v>
      </c>
      <c r="D2476">
        <v>1761</v>
      </c>
      <c r="E2476">
        <v>1761</v>
      </c>
      <c r="F2476">
        <v>1761</v>
      </c>
    </row>
    <row r="2477" spans="1:6" x14ac:dyDescent="0.25">
      <c r="A2477" t="s">
        <v>684</v>
      </c>
      <c r="B2477">
        <v>212</v>
      </c>
      <c r="C2477">
        <v>1174</v>
      </c>
      <c r="D2477">
        <v>1174</v>
      </c>
      <c r="E2477">
        <v>1174</v>
      </c>
      <c r="F2477">
        <v>1174</v>
      </c>
    </row>
    <row r="2478" spans="1:6" x14ac:dyDescent="0.25">
      <c r="A2478" t="s">
        <v>685</v>
      </c>
      <c r="B2478">
        <v>212</v>
      </c>
      <c r="C2478">
        <v>2348</v>
      </c>
      <c r="D2478">
        <v>2348</v>
      </c>
      <c r="E2478">
        <v>2348</v>
      </c>
      <c r="F2478">
        <v>2348</v>
      </c>
    </row>
    <row r="2479" spans="1:6" x14ac:dyDescent="0.25">
      <c r="A2479" t="s">
        <v>686</v>
      </c>
      <c r="B2479">
        <v>212</v>
      </c>
    </row>
    <row r="2480" spans="1:6" x14ac:dyDescent="0.25">
      <c r="A2480" t="s">
        <v>687</v>
      </c>
      <c r="B2480">
        <v>212</v>
      </c>
    </row>
    <row r="2481" spans="1:6" x14ac:dyDescent="0.25">
      <c r="A2481" t="s">
        <v>688</v>
      </c>
      <c r="B2481">
        <v>212</v>
      </c>
    </row>
    <row r="2482" spans="1:6" x14ac:dyDescent="0.25">
      <c r="A2482" t="s">
        <v>689</v>
      </c>
      <c r="B2482">
        <v>212</v>
      </c>
      <c r="C2482" t="b">
        <v>0</v>
      </c>
      <c r="D2482" t="b">
        <v>0</v>
      </c>
      <c r="E2482" t="b">
        <v>0</v>
      </c>
      <c r="F2482" t="b">
        <v>0</v>
      </c>
    </row>
    <row r="2483" spans="1:6" x14ac:dyDescent="0.25">
      <c r="A2483" t="s">
        <v>690</v>
      </c>
      <c r="B2483">
        <v>212</v>
      </c>
      <c r="C2483" t="b">
        <v>0</v>
      </c>
      <c r="D2483" t="b">
        <v>0</v>
      </c>
      <c r="E2483" t="b">
        <v>0</v>
      </c>
      <c r="F2483" t="b">
        <v>0</v>
      </c>
    </row>
    <row r="2484" spans="1:6" x14ac:dyDescent="0.25">
      <c r="A2484" t="s">
        <v>676</v>
      </c>
      <c r="B2484">
        <v>214</v>
      </c>
      <c r="F2484">
        <v>2124</v>
      </c>
    </row>
    <row r="2485" spans="1:6" x14ac:dyDescent="0.25">
      <c r="A2485" t="s">
        <v>36</v>
      </c>
      <c r="B2485">
        <v>214</v>
      </c>
      <c r="F2485" t="s">
        <v>824</v>
      </c>
    </row>
    <row r="2486" spans="1:6" x14ac:dyDescent="0.25">
      <c r="A2486" t="s">
        <v>503</v>
      </c>
      <c r="B2486">
        <v>214</v>
      </c>
      <c r="F2486" t="s">
        <v>760</v>
      </c>
    </row>
    <row r="2487" spans="1:6" x14ac:dyDescent="0.25">
      <c r="A2487" t="s">
        <v>677</v>
      </c>
      <c r="B2487">
        <v>214</v>
      </c>
      <c r="F2487">
        <v>334</v>
      </c>
    </row>
    <row r="2488" spans="1:6" x14ac:dyDescent="0.25">
      <c r="A2488" t="s">
        <v>42</v>
      </c>
      <c r="B2488">
        <v>214</v>
      </c>
      <c r="F2488">
        <v>25</v>
      </c>
    </row>
    <row r="2489" spans="1:6" x14ac:dyDescent="0.25">
      <c r="A2489" t="s">
        <v>678</v>
      </c>
      <c r="B2489">
        <v>214</v>
      </c>
      <c r="F2489">
        <v>9.1</v>
      </c>
    </row>
    <row r="2490" spans="1:6" x14ac:dyDescent="0.25">
      <c r="A2490" t="s">
        <v>41</v>
      </c>
      <c r="B2490">
        <v>214</v>
      </c>
      <c r="F2490">
        <v>0</v>
      </c>
    </row>
    <row r="2491" spans="1:6" x14ac:dyDescent="0.25">
      <c r="A2491" t="s">
        <v>679</v>
      </c>
      <c r="B2491">
        <v>214</v>
      </c>
      <c r="F2491">
        <v>0</v>
      </c>
    </row>
    <row r="2492" spans="1:6" x14ac:dyDescent="0.25">
      <c r="A2492" t="s">
        <v>563</v>
      </c>
      <c r="B2492">
        <v>214</v>
      </c>
      <c r="F2492">
        <v>0</v>
      </c>
    </row>
    <row r="2493" spans="1:6" x14ac:dyDescent="0.25">
      <c r="A2493" t="s">
        <v>680</v>
      </c>
      <c r="B2493">
        <v>214</v>
      </c>
      <c r="F2493">
        <v>0</v>
      </c>
    </row>
    <row r="2494" spans="1:6" x14ac:dyDescent="0.25">
      <c r="A2494" t="s">
        <v>681</v>
      </c>
      <c r="B2494">
        <v>214</v>
      </c>
      <c r="F2494">
        <v>16</v>
      </c>
    </row>
    <row r="2495" spans="1:6" x14ac:dyDescent="0.25">
      <c r="A2495" t="s">
        <v>682</v>
      </c>
      <c r="B2495">
        <v>214</v>
      </c>
      <c r="F2495">
        <v>200</v>
      </c>
    </row>
    <row r="2496" spans="1:6" x14ac:dyDescent="0.25">
      <c r="A2496" t="s">
        <v>683</v>
      </c>
      <c r="B2496">
        <v>214</v>
      </c>
      <c r="F2496">
        <v>1101</v>
      </c>
    </row>
    <row r="2497" spans="1:6" x14ac:dyDescent="0.25">
      <c r="A2497" t="s">
        <v>684</v>
      </c>
      <c r="B2497">
        <v>214</v>
      </c>
      <c r="F2497">
        <v>734</v>
      </c>
    </row>
    <row r="2498" spans="1:6" x14ac:dyDescent="0.25">
      <c r="A2498" t="s">
        <v>685</v>
      </c>
      <c r="B2498">
        <v>214</v>
      </c>
      <c r="F2498">
        <v>1468</v>
      </c>
    </row>
    <row r="2499" spans="1:6" x14ac:dyDescent="0.25">
      <c r="A2499" t="s">
        <v>686</v>
      </c>
      <c r="B2499">
        <v>214</v>
      </c>
    </row>
    <row r="2500" spans="1:6" x14ac:dyDescent="0.25">
      <c r="A2500" t="s">
        <v>687</v>
      </c>
      <c r="B2500">
        <v>214</v>
      </c>
    </row>
    <row r="2501" spans="1:6" x14ac:dyDescent="0.25">
      <c r="A2501" t="s">
        <v>688</v>
      </c>
      <c r="B2501">
        <v>214</v>
      </c>
    </row>
    <row r="2502" spans="1:6" x14ac:dyDescent="0.25">
      <c r="A2502" t="s">
        <v>689</v>
      </c>
      <c r="B2502">
        <v>214</v>
      </c>
      <c r="F2502" t="b">
        <v>0</v>
      </c>
    </row>
    <row r="2503" spans="1:6" x14ac:dyDescent="0.25">
      <c r="A2503" t="s">
        <v>690</v>
      </c>
      <c r="B2503">
        <v>214</v>
      </c>
      <c r="F2503" t="b">
        <v>0</v>
      </c>
    </row>
    <row r="2504" spans="1:6" x14ac:dyDescent="0.25">
      <c r="A2504" t="s">
        <v>676</v>
      </c>
      <c r="B2504">
        <v>215</v>
      </c>
      <c r="F2504">
        <v>103</v>
      </c>
    </row>
    <row r="2505" spans="1:6" x14ac:dyDescent="0.25">
      <c r="A2505" t="s">
        <v>36</v>
      </c>
      <c r="B2505">
        <v>215</v>
      </c>
      <c r="F2505" t="s">
        <v>692</v>
      </c>
    </row>
    <row r="2506" spans="1:6" x14ac:dyDescent="0.25">
      <c r="A2506" t="s">
        <v>503</v>
      </c>
      <c r="B2506">
        <v>215</v>
      </c>
      <c r="F2506" t="s">
        <v>799</v>
      </c>
    </row>
    <row r="2507" spans="1:6" x14ac:dyDescent="0.25">
      <c r="A2507" t="s">
        <v>677</v>
      </c>
      <c r="B2507">
        <v>215</v>
      </c>
      <c r="F2507">
        <v>578</v>
      </c>
    </row>
    <row r="2508" spans="1:6" x14ac:dyDescent="0.25">
      <c r="A2508" t="s">
        <v>42</v>
      </c>
      <c r="B2508">
        <v>215</v>
      </c>
      <c r="F2508">
        <v>30</v>
      </c>
    </row>
    <row r="2509" spans="1:6" x14ac:dyDescent="0.25">
      <c r="A2509" t="s">
        <v>678</v>
      </c>
      <c r="B2509">
        <v>215</v>
      </c>
      <c r="F2509">
        <v>13.1</v>
      </c>
    </row>
    <row r="2510" spans="1:6" x14ac:dyDescent="0.25">
      <c r="A2510" t="s">
        <v>41</v>
      </c>
      <c r="B2510">
        <v>215</v>
      </c>
      <c r="F2510">
        <v>0</v>
      </c>
    </row>
    <row r="2511" spans="1:6" x14ac:dyDescent="0.25">
      <c r="A2511" t="s">
        <v>679</v>
      </c>
      <c r="B2511">
        <v>215</v>
      </c>
      <c r="F2511">
        <v>0</v>
      </c>
    </row>
    <row r="2512" spans="1:6" x14ac:dyDescent="0.25">
      <c r="A2512" t="s">
        <v>563</v>
      </c>
      <c r="B2512">
        <v>215</v>
      </c>
      <c r="F2512">
        <v>0</v>
      </c>
    </row>
    <row r="2513" spans="1:6" x14ac:dyDescent="0.25">
      <c r="A2513" t="s">
        <v>680</v>
      </c>
      <c r="B2513">
        <v>215</v>
      </c>
      <c r="F2513">
        <v>0</v>
      </c>
    </row>
    <row r="2514" spans="1:6" x14ac:dyDescent="0.25">
      <c r="A2514" t="s">
        <v>681</v>
      </c>
      <c r="B2514">
        <v>215</v>
      </c>
      <c r="F2514">
        <v>16</v>
      </c>
    </row>
    <row r="2515" spans="1:6" x14ac:dyDescent="0.25">
      <c r="A2515" t="s">
        <v>682</v>
      </c>
      <c r="B2515">
        <v>215</v>
      </c>
      <c r="F2515">
        <v>200</v>
      </c>
    </row>
    <row r="2516" spans="1:6" x14ac:dyDescent="0.25">
      <c r="A2516" t="s">
        <v>683</v>
      </c>
      <c r="B2516">
        <v>215</v>
      </c>
      <c r="F2516">
        <v>1320</v>
      </c>
    </row>
    <row r="2517" spans="1:6" x14ac:dyDescent="0.25">
      <c r="A2517" t="s">
        <v>684</v>
      </c>
      <c r="B2517">
        <v>215</v>
      </c>
      <c r="F2517">
        <v>880</v>
      </c>
    </row>
    <row r="2518" spans="1:6" x14ac:dyDescent="0.25">
      <c r="A2518" t="s">
        <v>685</v>
      </c>
      <c r="B2518">
        <v>215</v>
      </c>
      <c r="F2518">
        <v>1760</v>
      </c>
    </row>
    <row r="2519" spans="1:6" x14ac:dyDescent="0.25">
      <c r="A2519" t="s">
        <v>686</v>
      </c>
      <c r="B2519">
        <v>215</v>
      </c>
    </row>
    <row r="2520" spans="1:6" x14ac:dyDescent="0.25">
      <c r="A2520" t="s">
        <v>687</v>
      </c>
      <c r="B2520">
        <v>215</v>
      </c>
    </row>
    <row r="2521" spans="1:6" x14ac:dyDescent="0.25">
      <c r="A2521" t="s">
        <v>688</v>
      </c>
      <c r="B2521">
        <v>215</v>
      </c>
    </row>
    <row r="2522" spans="1:6" x14ac:dyDescent="0.25">
      <c r="A2522" t="s">
        <v>689</v>
      </c>
      <c r="B2522">
        <v>215</v>
      </c>
      <c r="F2522" t="b">
        <v>0</v>
      </c>
    </row>
    <row r="2523" spans="1:6" x14ac:dyDescent="0.25">
      <c r="A2523" t="s">
        <v>690</v>
      </c>
      <c r="B2523">
        <v>215</v>
      </c>
      <c r="F2523" t="b">
        <v>0</v>
      </c>
    </row>
    <row r="2524" spans="1:6" x14ac:dyDescent="0.25">
      <c r="A2524" t="s">
        <v>676</v>
      </c>
      <c r="B2524">
        <v>216</v>
      </c>
      <c r="E2524">
        <v>103</v>
      </c>
    </row>
    <row r="2525" spans="1:6" x14ac:dyDescent="0.25">
      <c r="A2525" t="s">
        <v>36</v>
      </c>
      <c r="B2525">
        <v>216</v>
      </c>
      <c r="E2525">
        <v>0</v>
      </c>
    </row>
    <row r="2526" spans="1:6" x14ac:dyDescent="0.25">
      <c r="A2526" t="s">
        <v>503</v>
      </c>
      <c r="B2526">
        <v>216</v>
      </c>
      <c r="E2526" t="s">
        <v>799</v>
      </c>
    </row>
    <row r="2527" spans="1:6" x14ac:dyDescent="0.25">
      <c r="A2527" t="s">
        <v>677</v>
      </c>
      <c r="B2527">
        <v>216</v>
      </c>
      <c r="E2527">
        <v>1007</v>
      </c>
    </row>
    <row r="2528" spans="1:6" x14ac:dyDescent="0.25">
      <c r="A2528" t="s">
        <v>42</v>
      </c>
      <c r="B2528">
        <v>216</v>
      </c>
      <c r="E2528">
        <v>30</v>
      </c>
    </row>
    <row r="2529" spans="1:5" x14ac:dyDescent="0.25">
      <c r="A2529" t="s">
        <v>678</v>
      </c>
      <c r="B2529">
        <v>216</v>
      </c>
      <c r="E2529">
        <v>22.9</v>
      </c>
    </row>
    <row r="2530" spans="1:5" x14ac:dyDescent="0.25">
      <c r="A2530" t="s">
        <v>41</v>
      </c>
      <c r="B2530">
        <v>216</v>
      </c>
      <c r="E2530">
        <v>0</v>
      </c>
    </row>
    <row r="2531" spans="1:5" x14ac:dyDescent="0.25">
      <c r="A2531" t="s">
        <v>679</v>
      </c>
      <c r="B2531">
        <v>216</v>
      </c>
      <c r="E2531">
        <v>0</v>
      </c>
    </row>
    <row r="2532" spans="1:5" x14ac:dyDescent="0.25">
      <c r="A2532" t="s">
        <v>563</v>
      </c>
      <c r="B2532">
        <v>216</v>
      </c>
      <c r="E2532">
        <v>0</v>
      </c>
    </row>
    <row r="2533" spans="1:5" x14ac:dyDescent="0.25">
      <c r="A2533" t="s">
        <v>680</v>
      </c>
      <c r="B2533">
        <v>216</v>
      </c>
      <c r="E2533">
        <v>0</v>
      </c>
    </row>
    <row r="2534" spans="1:5" x14ac:dyDescent="0.25">
      <c r="A2534" t="s">
        <v>681</v>
      </c>
      <c r="B2534">
        <v>216</v>
      </c>
      <c r="E2534">
        <v>16</v>
      </c>
    </row>
    <row r="2535" spans="1:5" x14ac:dyDescent="0.25">
      <c r="A2535" t="s">
        <v>682</v>
      </c>
      <c r="B2535">
        <v>216</v>
      </c>
      <c r="E2535">
        <v>200</v>
      </c>
    </row>
    <row r="2536" spans="1:5" x14ac:dyDescent="0.25">
      <c r="A2536" t="s">
        <v>683</v>
      </c>
      <c r="B2536">
        <v>216</v>
      </c>
      <c r="E2536">
        <v>1320</v>
      </c>
    </row>
    <row r="2537" spans="1:5" x14ac:dyDescent="0.25">
      <c r="A2537" t="s">
        <v>684</v>
      </c>
      <c r="B2537">
        <v>216</v>
      </c>
      <c r="E2537">
        <v>880</v>
      </c>
    </row>
    <row r="2538" spans="1:5" x14ac:dyDescent="0.25">
      <c r="A2538" t="s">
        <v>685</v>
      </c>
      <c r="B2538">
        <v>216</v>
      </c>
      <c r="E2538">
        <v>1760</v>
      </c>
    </row>
    <row r="2539" spans="1:5" x14ac:dyDescent="0.25">
      <c r="A2539" t="s">
        <v>686</v>
      </c>
      <c r="B2539">
        <v>216</v>
      </c>
    </row>
    <row r="2540" spans="1:5" x14ac:dyDescent="0.25">
      <c r="A2540" t="s">
        <v>687</v>
      </c>
      <c r="B2540">
        <v>216</v>
      </c>
    </row>
    <row r="2541" spans="1:5" x14ac:dyDescent="0.25">
      <c r="A2541" t="s">
        <v>688</v>
      </c>
      <c r="B2541">
        <v>216</v>
      </c>
    </row>
    <row r="2542" spans="1:5" x14ac:dyDescent="0.25">
      <c r="A2542" t="s">
        <v>689</v>
      </c>
      <c r="B2542">
        <v>216</v>
      </c>
      <c r="E2542" t="b">
        <v>0</v>
      </c>
    </row>
    <row r="2543" spans="1:5" x14ac:dyDescent="0.25">
      <c r="A2543" t="s">
        <v>690</v>
      </c>
      <c r="B2543">
        <v>216</v>
      </c>
      <c r="E2543" t="b">
        <v>0</v>
      </c>
    </row>
    <row r="2544" spans="1:5" x14ac:dyDescent="0.25">
      <c r="A2544" t="s">
        <v>676</v>
      </c>
      <c r="B2544">
        <v>217</v>
      </c>
      <c r="C2544">
        <v>9</v>
      </c>
    </row>
    <row r="2545" spans="1:3" x14ac:dyDescent="0.25">
      <c r="A2545" t="s">
        <v>36</v>
      </c>
      <c r="B2545">
        <v>217</v>
      </c>
      <c r="C2545">
        <v>1</v>
      </c>
    </row>
    <row r="2546" spans="1:3" x14ac:dyDescent="0.25">
      <c r="A2546" t="s">
        <v>503</v>
      </c>
      <c r="B2546">
        <v>217</v>
      </c>
      <c r="C2546" t="s">
        <v>759</v>
      </c>
    </row>
    <row r="2547" spans="1:3" x14ac:dyDescent="0.25">
      <c r="A2547" t="s">
        <v>677</v>
      </c>
      <c r="B2547">
        <v>217</v>
      </c>
      <c r="C2547">
        <v>399</v>
      </c>
    </row>
    <row r="2548" spans="1:3" x14ac:dyDescent="0.25">
      <c r="A2548" t="s">
        <v>42</v>
      </c>
      <c r="B2548">
        <v>217</v>
      </c>
      <c r="C2548">
        <v>25</v>
      </c>
    </row>
    <row r="2549" spans="1:3" x14ac:dyDescent="0.25">
      <c r="A2549" t="s">
        <v>678</v>
      </c>
      <c r="B2549">
        <v>217</v>
      </c>
      <c r="C2549">
        <v>10.9</v>
      </c>
    </row>
    <row r="2550" spans="1:3" x14ac:dyDescent="0.25">
      <c r="A2550" t="s">
        <v>41</v>
      </c>
      <c r="B2550">
        <v>217</v>
      </c>
      <c r="C2550">
        <v>0</v>
      </c>
    </row>
    <row r="2551" spans="1:3" x14ac:dyDescent="0.25">
      <c r="A2551" t="s">
        <v>679</v>
      </c>
      <c r="B2551">
        <v>217</v>
      </c>
      <c r="C2551">
        <v>0</v>
      </c>
    </row>
    <row r="2552" spans="1:3" x14ac:dyDescent="0.25">
      <c r="A2552" t="s">
        <v>563</v>
      </c>
      <c r="B2552">
        <v>217</v>
      </c>
      <c r="C2552">
        <v>0</v>
      </c>
    </row>
    <row r="2553" spans="1:3" x14ac:dyDescent="0.25">
      <c r="A2553" t="s">
        <v>680</v>
      </c>
      <c r="B2553">
        <v>217</v>
      </c>
      <c r="C2553">
        <v>0</v>
      </c>
    </row>
    <row r="2554" spans="1:3" x14ac:dyDescent="0.25">
      <c r="A2554" t="s">
        <v>681</v>
      </c>
      <c r="B2554">
        <v>217</v>
      </c>
      <c r="C2554">
        <v>16</v>
      </c>
    </row>
    <row r="2555" spans="1:3" x14ac:dyDescent="0.25">
      <c r="A2555" t="s">
        <v>682</v>
      </c>
      <c r="B2555">
        <v>217</v>
      </c>
      <c r="C2555">
        <v>200</v>
      </c>
    </row>
    <row r="2556" spans="1:3" x14ac:dyDescent="0.25">
      <c r="A2556" t="s">
        <v>683</v>
      </c>
      <c r="B2556">
        <v>217</v>
      </c>
      <c r="C2556">
        <v>1101</v>
      </c>
    </row>
    <row r="2557" spans="1:3" x14ac:dyDescent="0.25">
      <c r="A2557" t="s">
        <v>684</v>
      </c>
      <c r="B2557">
        <v>217</v>
      </c>
      <c r="C2557">
        <v>734</v>
      </c>
    </row>
    <row r="2558" spans="1:3" x14ac:dyDescent="0.25">
      <c r="A2558" t="s">
        <v>685</v>
      </c>
      <c r="B2558">
        <v>217</v>
      </c>
      <c r="C2558">
        <v>1468</v>
      </c>
    </row>
    <row r="2559" spans="1:3" x14ac:dyDescent="0.25">
      <c r="A2559" t="s">
        <v>686</v>
      </c>
      <c r="B2559">
        <v>217</v>
      </c>
    </row>
    <row r="2560" spans="1:3" x14ac:dyDescent="0.25">
      <c r="A2560" t="s">
        <v>687</v>
      </c>
      <c r="B2560">
        <v>217</v>
      </c>
    </row>
    <row r="2561" spans="1:6" x14ac:dyDescent="0.25">
      <c r="A2561" t="s">
        <v>688</v>
      </c>
      <c r="B2561">
        <v>217</v>
      </c>
    </row>
    <row r="2562" spans="1:6" x14ac:dyDescent="0.25">
      <c r="A2562" t="s">
        <v>689</v>
      </c>
      <c r="B2562">
        <v>217</v>
      </c>
      <c r="C2562" t="b">
        <v>0</v>
      </c>
    </row>
    <row r="2563" spans="1:6" x14ac:dyDescent="0.25">
      <c r="A2563" t="s">
        <v>690</v>
      </c>
      <c r="B2563">
        <v>217</v>
      </c>
      <c r="C2563" t="b">
        <v>0</v>
      </c>
    </row>
    <row r="2564" spans="1:6" x14ac:dyDescent="0.25">
      <c r="A2564" t="s">
        <v>676</v>
      </c>
      <c r="B2564">
        <v>218</v>
      </c>
      <c r="F2564">
        <v>3825</v>
      </c>
    </row>
    <row r="2565" spans="1:6" x14ac:dyDescent="0.25">
      <c r="A2565" t="s">
        <v>36</v>
      </c>
      <c r="B2565">
        <v>218</v>
      </c>
      <c r="F2565">
        <v>1</v>
      </c>
    </row>
    <row r="2566" spans="1:6" x14ac:dyDescent="0.25">
      <c r="A2566" t="s">
        <v>503</v>
      </c>
      <c r="B2566">
        <v>218</v>
      </c>
      <c r="F2566" t="s">
        <v>825</v>
      </c>
    </row>
    <row r="2567" spans="1:6" x14ac:dyDescent="0.25">
      <c r="A2567" t="s">
        <v>677</v>
      </c>
      <c r="B2567">
        <v>218</v>
      </c>
      <c r="F2567">
        <v>1508</v>
      </c>
    </row>
    <row r="2568" spans="1:6" x14ac:dyDescent="0.25">
      <c r="A2568" t="s">
        <v>42</v>
      </c>
      <c r="B2568">
        <v>218</v>
      </c>
      <c r="F2568">
        <v>25</v>
      </c>
    </row>
    <row r="2569" spans="1:6" x14ac:dyDescent="0.25">
      <c r="A2569" t="s">
        <v>678</v>
      </c>
      <c r="B2569">
        <v>218</v>
      </c>
      <c r="F2569">
        <v>41.1</v>
      </c>
    </row>
    <row r="2570" spans="1:6" x14ac:dyDescent="0.25">
      <c r="A2570" t="s">
        <v>41</v>
      </c>
      <c r="B2570">
        <v>218</v>
      </c>
      <c r="F2570">
        <v>0</v>
      </c>
    </row>
    <row r="2571" spans="1:6" x14ac:dyDescent="0.25">
      <c r="A2571" t="s">
        <v>679</v>
      </c>
      <c r="B2571">
        <v>218</v>
      </c>
      <c r="F2571">
        <v>12</v>
      </c>
    </row>
    <row r="2572" spans="1:6" x14ac:dyDescent="0.25">
      <c r="A2572" t="s">
        <v>563</v>
      </c>
      <c r="B2572">
        <v>218</v>
      </c>
      <c r="F2572">
        <v>0</v>
      </c>
    </row>
    <row r="2573" spans="1:6" x14ac:dyDescent="0.25">
      <c r="A2573" t="s">
        <v>680</v>
      </c>
      <c r="B2573">
        <v>218</v>
      </c>
      <c r="F2573">
        <v>0</v>
      </c>
    </row>
    <row r="2574" spans="1:6" x14ac:dyDescent="0.25">
      <c r="A2574" t="s">
        <v>681</v>
      </c>
      <c r="B2574">
        <v>218</v>
      </c>
      <c r="F2574">
        <v>16</v>
      </c>
    </row>
    <row r="2575" spans="1:6" x14ac:dyDescent="0.25">
      <c r="A2575" t="s">
        <v>682</v>
      </c>
      <c r="B2575">
        <v>218</v>
      </c>
      <c r="F2575">
        <v>200</v>
      </c>
    </row>
    <row r="2576" spans="1:6" x14ac:dyDescent="0.25">
      <c r="A2576" t="s">
        <v>683</v>
      </c>
      <c r="B2576">
        <v>218</v>
      </c>
      <c r="F2576">
        <v>1101</v>
      </c>
    </row>
    <row r="2577" spans="1:6" x14ac:dyDescent="0.25">
      <c r="A2577" t="s">
        <v>684</v>
      </c>
      <c r="B2577">
        <v>218</v>
      </c>
      <c r="F2577">
        <v>734</v>
      </c>
    </row>
    <row r="2578" spans="1:6" x14ac:dyDescent="0.25">
      <c r="A2578" t="s">
        <v>685</v>
      </c>
      <c r="B2578">
        <v>218</v>
      </c>
      <c r="F2578">
        <v>1468</v>
      </c>
    </row>
    <row r="2579" spans="1:6" x14ac:dyDescent="0.25">
      <c r="A2579" t="s">
        <v>686</v>
      </c>
      <c r="B2579">
        <v>218</v>
      </c>
    </row>
    <row r="2580" spans="1:6" x14ac:dyDescent="0.25">
      <c r="A2580" t="s">
        <v>687</v>
      </c>
      <c r="B2580">
        <v>218</v>
      </c>
    </row>
    <row r="2581" spans="1:6" x14ac:dyDescent="0.25">
      <c r="A2581" t="s">
        <v>688</v>
      </c>
      <c r="B2581">
        <v>218</v>
      </c>
    </row>
    <row r="2582" spans="1:6" x14ac:dyDescent="0.25">
      <c r="A2582" t="s">
        <v>689</v>
      </c>
      <c r="B2582">
        <v>218</v>
      </c>
      <c r="F2582" t="b">
        <v>0</v>
      </c>
    </row>
    <row r="2583" spans="1:6" x14ac:dyDescent="0.25">
      <c r="A2583" t="s">
        <v>690</v>
      </c>
      <c r="B2583">
        <v>218</v>
      </c>
      <c r="F2583" t="b">
        <v>0</v>
      </c>
    </row>
    <row r="2584" spans="1:6" x14ac:dyDescent="0.25">
      <c r="A2584" t="s">
        <v>676</v>
      </c>
      <c r="B2584">
        <v>219</v>
      </c>
      <c r="E2584">
        <v>3825</v>
      </c>
    </row>
    <row r="2585" spans="1:6" x14ac:dyDescent="0.25">
      <c r="A2585" t="s">
        <v>36</v>
      </c>
      <c r="B2585">
        <v>219</v>
      </c>
      <c r="E2585">
        <v>1</v>
      </c>
    </row>
    <row r="2586" spans="1:6" x14ac:dyDescent="0.25">
      <c r="A2586" t="s">
        <v>503</v>
      </c>
      <c r="B2586">
        <v>219</v>
      </c>
      <c r="E2586" t="s">
        <v>825</v>
      </c>
    </row>
    <row r="2587" spans="1:6" x14ac:dyDescent="0.25">
      <c r="A2587" t="s">
        <v>677</v>
      </c>
      <c r="B2587">
        <v>219</v>
      </c>
      <c r="E2587">
        <v>365</v>
      </c>
    </row>
    <row r="2588" spans="1:6" x14ac:dyDescent="0.25">
      <c r="A2588" t="s">
        <v>42</v>
      </c>
      <c r="B2588">
        <v>219</v>
      </c>
      <c r="E2588">
        <v>25</v>
      </c>
    </row>
    <row r="2589" spans="1:6" x14ac:dyDescent="0.25">
      <c r="A2589" t="s">
        <v>678</v>
      </c>
      <c r="B2589">
        <v>219</v>
      </c>
      <c r="E2589">
        <v>10</v>
      </c>
    </row>
    <row r="2590" spans="1:6" x14ac:dyDescent="0.25">
      <c r="A2590" t="s">
        <v>41</v>
      </c>
      <c r="B2590">
        <v>219</v>
      </c>
      <c r="E2590">
        <v>0</v>
      </c>
    </row>
    <row r="2591" spans="1:6" x14ac:dyDescent="0.25">
      <c r="A2591" t="s">
        <v>679</v>
      </c>
      <c r="B2591">
        <v>219</v>
      </c>
      <c r="E2591">
        <v>12</v>
      </c>
    </row>
    <row r="2592" spans="1:6" x14ac:dyDescent="0.25">
      <c r="A2592" t="s">
        <v>563</v>
      </c>
      <c r="B2592">
        <v>219</v>
      </c>
      <c r="E2592">
        <v>0</v>
      </c>
    </row>
    <row r="2593" spans="1:6" x14ac:dyDescent="0.25">
      <c r="A2593" t="s">
        <v>680</v>
      </c>
      <c r="B2593">
        <v>219</v>
      </c>
      <c r="E2593">
        <v>0</v>
      </c>
    </row>
    <row r="2594" spans="1:6" x14ac:dyDescent="0.25">
      <c r="A2594" t="s">
        <v>681</v>
      </c>
      <c r="B2594">
        <v>219</v>
      </c>
      <c r="E2594">
        <v>16</v>
      </c>
    </row>
    <row r="2595" spans="1:6" x14ac:dyDescent="0.25">
      <c r="A2595" t="s">
        <v>682</v>
      </c>
      <c r="B2595">
        <v>219</v>
      </c>
      <c r="E2595">
        <v>200</v>
      </c>
    </row>
    <row r="2596" spans="1:6" x14ac:dyDescent="0.25">
      <c r="A2596" t="s">
        <v>683</v>
      </c>
      <c r="B2596">
        <v>219</v>
      </c>
      <c r="E2596">
        <v>1101</v>
      </c>
    </row>
    <row r="2597" spans="1:6" x14ac:dyDescent="0.25">
      <c r="A2597" t="s">
        <v>684</v>
      </c>
      <c r="B2597">
        <v>219</v>
      </c>
      <c r="E2597">
        <v>734</v>
      </c>
    </row>
    <row r="2598" spans="1:6" x14ac:dyDescent="0.25">
      <c r="A2598" t="s">
        <v>685</v>
      </c>
      <c r="B2598">
        <v>219</v>
      </c>
      <c r="E2598">
        <v>1468</v>
      </c>
    </row>
    <row r="2599" spans="1:6" x14ac:dyDescent="0.25">
      <c r="A2599" t="s">
        <v>686</v>
      </c>
      <c r="B2599">
        <v>219</v>
      </c>
    </row>
    <row r="2600" spans="1:6" x14ac:dyDescent="0.25">
      <c r="A2600" t="s">
        <v>687</v>
      </c>
      <c r="B2600">
        <v>219</v>
      </c>
    </row>
    <row r="2601" spans="1:6" x14ac:dyDescent="0.25">
      <c r="A2601" t="s">
        <v>688</v>
      </c>
      <c r="B2601">
        <v>219</v>
      </c>
    </row>
    <row r="2602" spans="1:6" x14ac:dyDescent="0.25">
      <c r="A2602" t="s">
        <v>689</v>
      </c>
      <c r="B2602">
        <v>219</v>
      </c>
      <c r="E2602" t="b">
        <v>0</v>
      </c>
    </row>
    <row r="2603" spans="1:6" x14ac:dyDescent="0.25">
      <c r="A2603" t="s">
        <v>690</v>
      </c>
      <c r="B2603">
        <v>219</v>
      </c>
      <c r="E2603" t="b">
        <v>0</v>
      </c>
    </row>
    <row r="2604" spans="1:6" x14ac:dyDescent="0.25">
      <c r="A2604" t="s">
        <v>676</v>
      </c>
      <c r="B2604">
        <v>220</v>
      </c>
      <c r="C2604">
        <v>899</v>
      </c>
      <c r="D2604">
        <v>919</v>
      </c>
      <c r="E2604">
        <v>200</v>
      </c>
      <c r="F2604">
        <v>357</v>
      </c>
    </row>
    <row r="2605" spans="1:6" x14ac:dyDescent="0.25">
      <c r="A2605" t="s">
        <v>36</v>
      </c>
      <c r="B2605">
        <v>220</v>
      </c>
      <c r="C2605">
        <v>2</v>
      </c>
      <c r="D2605">
        <v>1</v>
      </c>
      <c r="E2605">
        <v>1</v>
      </c>
      <c r="F2605">
        <v>1</v>
      </c>
    </row>
    <row r="2606" spans="1:6" x14ac:dyDescent="0.25">
      <c r="A2606" t="s">
        <v>503</v>
      </c>
      <c r="B2606">
        <v>220</v>
      </c>
      <c r="C2606" t="s">
        <v>761</v>
      </c>
      <c r="D2606" t="s">
        <v>761</v>
      </c>
    </row>
    <row r="2607" spans="1:6" x14ac:dyDescent="0.25">
      <c r="A2607" t="s">
        <v>677</v>
      </c>
      <c r="B2607">
        <v>220</v>
      </c>
      <c r="C2607">
        <v>323</v>
      </c>
      <c r="D2607">
        <v>623</v>
      </c>
      <c r="E2607">
        <v>377</v>
      </c>
      <c r="F2607">
        <v>416</v>
      </c>
    </row>
    <row r="2608" spans="1:6" x14ac:dyDescent="0.25">
      <c r="A2608" t="s">
        <v>42</v>
      </c>
      <c r="B2608">
        <v>220</v>
      </c>
      <c r="C2608">
        <v>30</v>
      </c>
      <c r="D2608">
        <v>25</v>
      </c>
      <c r="E2608">
        <v>30</v>
      </c>
      <c r="F2608">
        <v>30</v>
      </c>
    </row>
    <row r="2609" spans="1:6" x14ac:dyDescent="0.25">
      <c r="A2609" t="s">
        <v>678</v>
      </c>
      <c r="B2609">
        <v>220</v>
      </c>
      <c r="C2609">
        <v>7.3</v>
      </c>
      <c r="D2609">
        <v>17</v>
      </c>
      <c r="E2609">
        <v>8.6</v>
      </c>
      <c r="F2609">
        <v>9.5</v>
      </c>
    </row>
    <row r="2610" spans="1:6" x14ac:dyDescent="0.25">
      <c r="A2610" t="s">
        <v>41</v>
      </c>
      <c r="B2610">
        <v>220</v>
      </c>
      <c r="C2610">
        <v>0</v>
      </c>
      <c r="D2610">
        <v>0</v>
      </c>
      <c r="E2610">
        <v>0</v>
      </c>
      <c r="F2610">
        <v>0</v>
      </c>
    </row>
    <row r="2611" spans="1:6" x14ac:dyDescent="0.25">
      <c r="A2611" t="s">
        <v>679</v>
      </c>
      <c r="B2611">
        <v>220</v>
      </c>
      <c r="C2611">
        <v>12</v>
      </c>
      <c r="D2611">
        <v>12</v>
      </c>
      <c r="E2611">
        <v>0</v>
      </c>
      <c r="F2611">
        <v>0</v>
      </c>
    </row>
    <row r="2612" spans="1:6" x14ac:dyDescent="0.25">
      <c r="A2612" t="s">
        <v>563</v>
      </c>
      <c r="B2612">
        <v>220</v>
      </c>
      <c r="C2612">
        <v>0</v>
      </c>
      <c r="D2612">
        <v>0</v>
      </c>
      <c r="E2612">
        <v>0</v>
      </c>
      <c r="F2612">
        <v>0</v>
      </c>
    </row>
    <row r="2613" spans="1:6" x14ac:dyDescent="0.25">
      <c r="A2613" t="s">
        <v>680</v>
      </c>
      <c r="B2613">
        <v>220</v>
      </c>
      <c r="C2613">
        <v>0</v>
      </c>
      <c r="D2613">
        <v>0</v>
      </c>
      <c r="E2613">
        <v>0</v>
      </c>
      <c r="F2613">
        <v>0</v>
      </c>
    </row>
    <row r="2614" spans="1:6" x14ac:dyDescent="0.25">
      <c r="A2614" t="s">
        <v>681</v>
      </c>
      <c r="B2614">
        <v>220</v>
      </c>
      <c r="C2614">
        <v>16</v>
      </c>
      <c r="D2614">
        <v>16</v>
      </c>
      <c r="E2614">
        <v>16</v>
      </c>
      <c r="F2614">
        <v>16</v>
      </c>
    </row>
    <row r="2615" spans="1:6" x14ac:dyDescent="0.25">
      <c r="A2615" t="s">
        <v>682</v>
      </c>
      <c r="B2615">
        <v>220</v>
      </c>
      <c r="C2615">
        <v>200</v>
      </c>
      <c r="D2615">
        <v>200</v>
      </c>
      <c r="E2615">
        <v>200</v>
      </c>
      <c r="F2615">
        <v>200</v>
      </c>
    </row>
    <row r="2616" spans="1:6" x14ac:dyDescent="0.25">
      <c r="A2616" t="s">
        <v>683</v>
      </c>
      <c r="B2616">
        <v>220</v>
      </c>
      <c r="C2616">
        <v>1320</v>
      </c>
      <c r="D2616">
        <v>1101</v>
      </c>
      <c r="E2616">
        <v>1320</v>
      </c>
      <c r="F2616">
        <v>1320</v>
      </c>
    </row>
    <row r="2617" spans="1:6" x14ac:dyDescent="0.25">
      <c r="A2617" t="s">
        <v>684</v>
      </c>
      <c r="B2617">
        <v>220</v>
      </c>
      <c r="C2617">
        <v>880</v>
      </c>
      <c r="D2617">
        <v>734</v>
      </c>
      <c r="E2617">
        <v>880</v>
      </c>
      <c r="F2617">
        <v>880</v>
      </c>
    </row>
    <row r="2618" spans="1:6" x14ac:dyDescent="0.25">
      <c r="A2618" t="s">
        <v>685</v>
      </c>
      <c r="B2618">
        <v>220</v>
      </c>
      <c r="C2618">
        <v>1760</v>
      </c>
      <c r="D2618">
        <v>1468</v>
      </c>
      <c r="E2618">
        <v>1760</v>
      </c>
      <c r="F2618">
        <v>1760</v>
      </c>
    </row>
    <row r="2619" spans="1:6" x14ac:dyDescent="0.25">
      <c r="A2619" t="s">
        <v>686</v>
      </c>
      <c r="B2619">
        <v>220</v>
      </c>
      <c r="C2619">
        <v>17041</v>
      </c>
    </row>
    <row r="2620" spans="1:6" x14ac:dyDescent="0.25">
      <c r="A2620" t="s">
        <v>687</v>
      </c>
      <c r="B2620">
        <v>220</v>
      </c>
      <c r="C2620">
        <v>-28724</v>
      </c>
    </row>
    <row r="2621" spans="1:6" x14ac:dyDescent="0.25">
      <c r="A2621" t="s">
        <v>688</v>
      </c>
      <c r="B2621">
        <v>220</v>
      </c>
      <c r="C2621">
        <v>0</v>
      </c>
    </row>
    <row r="2622" spans="1:6" x14ac:dyDescent="0.25">
      <c r="A2622" t="s">
        <v>689</v>
      </c>
      <c r="B2622">
        <v>220</v>
      </c>
      <c r="C2622" t="b">
        <v>0</v>
      </c>
      <c r="D2622" t="b">
        <v>0</v>
      </c>
      <c r="E2622" t="b">
        <v>0</v>
      </c>
      <c r="F2622" t="b">
        <v>0</v>
      </c>
    </row>
    <row r="2623" spans="1:6" x14ac:dyDescent="0.25">
      <c r="A2623" t="s">
        <v>690</v>
      </c>
      <c r="B2623">
        <v>220</v>
      </c>
      <c r="C2623" t="b">
        <v>0</v>
      </c>
      <c r="D2623" t="b">
        <v>0</v>
      </c>
      <c r="E2623" t="b">
        <v>0</v>
      </c>
      <c r="F2623" t="b">
        <v>0</v>
      </c>
    </row>
    <row r="2624" spans="1:6" x14ac:dyDescent="0.25">
      <c r="A2624" t="s">
        <v>676</v>
      </c>
      <c r="B2624">
        <v>225</v>
      </c>
      <c r="D2624">
        <v>918</v>
      </c>
    </row>
    <row r="2625" spans="1:4" x14ac:dyDescent="0.25">
      <c r="A2625" t="s">
        <v>36</v>
      </c>
      <c r="B2625">
        <v>225</v>
      </c>
      <c r="D2625">
        <v>1</v>
      </c>
    </row>
    <row r="2626" spans="1:4" x14ac:dyDescent="0.25">
      <c r="A2626" t="s">
        <v>503</v>
      </c>
      <c r="B2626">
        <v>225</v>
      </c>
      <c r="D2626" t="s">
        <v>762</v>
      </c>
    </row>
    <row r="2627" spans="1:4" x14ac:dyDescent="0.25">
      <c r="A2627" t="s">
        <v>677</v>
      </c>
      <c r="B2627">
        <v>225</v>
      </c>
      <c r="D2627">
        <v>477</v>
      </c>
    </row>
    <row r="2628" spans="1:4" x14ac:dyDescent="0.25">
      <c r="A2628" t="s">
        <v>42</v>
      </c>
      <c r="B2628">
        <v>225</v>
      </c>
      <c r="D2628">
        <v>25</v>
      </c>
    </row>
    <row r="2629" spans="1:4" x14ac:dyDescent="0.25">
      <c r="A2629" t="s">
        <v>678</v>
      </c>
      <c r="B2629">
        <v>225</v>
      </c>
      <c r="D2629">
        <v>13</v>
      </c>
    </row>
    <row r="2630" spans="1:4" x14ac:dyDescent="0.25">
      <c r="A2630" t="s">
        <v>41</v>
      </c>
      <c r="B2630">
        <v>225</v>
      </c>
      <c r="D2630">
        <v>0</v>
      </c>
    </row>
    <row r="2631" spans="1:4" x14ac:dyDescent="0.25">
      <c r="A2631" t="s">
        <v>679</v>
      </c>
      <c r="B2631">
        <v>225</v>
      </c>
      <c r="D2631">
        <v>0</v>
      </c>
    </row>
    <row r="2632" spans="1:4" x14ac:dyDescent="0.25">
      <c r="A2632" t="s">
        <v>563</v>
      </c>
      <c r="B2632">
        <v>225</v>
      </c>
      <c r="D2632">
        <v>0</v>
      </c>
    </row>
    <row r="2633" spans="1:4" x14ac:dyDescent="0.25">
      <c r="A2633" t="s">
        <v>680</v>
      </c>
      <c r="B2633">
        <v>225</v>
      </c>
      <c r="D2633">
        <v>0</v>
      </c>
    </row>
    <row r="2634" spans="1:4" x14ac:dyDescent="0.25">
      <c r="A2634" t="s">
        <v>681</v>
      </c>
      <c r="B2634">
        <v>225</v>
      </c>
      <c r="D2634">
        <v>16</v>
      </c>
    </row>
    <row r="2635" spans="1:4" x14ac:dyDescent="0.25">
      <c r="A2635" t="s">
        <v>682</v>
      </c>
      <c r="B2635">
        <v>225</v>
      </c>
      <c r="D2635">
        <v>200</v>
      </c>
    </row>
    <row r="2636" spans="1:4" x14ac:dyDescent="0.25">
      <c r="A2636" t="s">
        <v>683</v>
      </c>
      <c r="B2636">
        <v>225</v>
      </c>
      <c r="D2636">
        <v>1101</v>
      </c>
    </row>
    <row r="2637" spans="1:4" x14ac:dyDescent="0.25">
      <c r="A2637" t="s">
        <v>684</v>
      </c>
      <c r="B2637">
        <v>225</v>
      </c>
      <c r="D2637">
        <v>734</v>
      </c>
    </row>
    <row r="2638" spans="1:4" x14ac:dyDescent="0.25">
      <c r="A2638" t="s">
        <v>685</v>
      </c>
      <c r="B2638">
        <v>225</v>
      </c>
      <c r="D2638">
        <v>1468</v>
      </c>
    </row>
    <row r="2639" spans="1:4" x14ac:dyDescent="0.25">
      <c r="A2639" t="s">
        <v>686</v>
      </c>
      <c r="B2639">
        <v>225</v>
      </c>
    </row>
    <row r="2640" spans="1:4" x14ac:dyDescent="0.25">
      <c r="A2640" t="s">
        <v>687</v>
      </c>
      <c r="B2640">
        <v>225</v>
      </c>
    </row>
    <row r="2641" spans="1:4" x14ac:dyDescent="0.25">
      <c r="A2641" t="s">
        <v>688</v>
      </c>
      <c r="B2641">
        <v>225</v>
      </c>
    </row>
    <row r="2642" spans="1:4" x14ac:dyDescent="0.25">
      <c r="A2642" t="s">
        <v>689</v>
      </c>
      <c r="B2642">
        <v>225</v>
      </c>
      <c r="D2642" t="b">
        <v>0</v>
      </c>
    </row>
    <row r="2643" spans="1:4" x14ac:dyDescent="0.25">
      <c r="A2643" t="s">
        <v>690</v>
      </c>
      <c r="B2643">
        <v>225</v>
      </c>
      <c r="D2643" t="b">
        <v>0</v>
      </c>
    </row>
    <row r="2644" spans="1:4" x14ac:dyDescent="0.25">
      <c r="A2644" t="s">
        <v>676</v>
      </c>
      <c r="B2644">
        <v>229</v>
      </c>
      <c r="D2644">
        <v>915</v>
      </c>
    </row>
    <row r="2645" spans="1:4" x14ac:dyDescent="0.25">
      <c r="A2645" t="s">
        <v>36</v>
      </c>
      <c r="B2645">
        <v>229</v>
      </c>
      <c r="D2645">
        <v>1</v>
      </c>
    </row>
    <row r="2646" spans="1:4" x14ac:dyDescent="0.25">
      <c r="A2646" t="s">
        <v>503</v>
      </c>
      <c r="B2646">
        <v>229</v>
      </c>
      <c r="D2646" t="s">
        <v>763</v>
      </c>
    </row>
    <row r="2647" spans="1:4" x14ac:dyDescent="0.25">
      <c r="A2647" t="s">
        <v>677</v>
      </c>
      <c r="B2647">
        <v>229</v>
      </c>
      <c r="D2647">
        <v>473</v>
      </c>
    </row>
    <row r="2648" spans="1:4" x14ac:dyDescent="0.25">
      <c r="A2648" t="s">
        <v>42</v>
      </c>
      <c r="B2648">
        <v>229</v>
      </c>
      <c r="D2648">
        <v>25</v>
      </c>
    </row>
    <row r="2649" spans="1:4" x14ac:dyDescent="0.25">
      <c r="A2649" t="s">
        <v>678</v>
      </c>
      <c r="B2649">
        <v>229</v>
      </c>
      <c r="D2649">
        <v>12.9</v>
      </c>
    </row>
    <row r="2650" spans="1:4" x14ac:dyDescent="0.25">
      <c r="A2650" t="s">
        <v>41</v>
      </c>
      <c r="B2650">
        <v>229</v>
      </c>
      <c r="D2650">
        <v>0</v>
      </c>
    </row>
    <row r="2651" spans="1:4" x14ac:dyDescent="0.25">
      <c r="A2651" t="s">
        <v>679</v>
      </c>
      <c r="B2651">
        <v>229</v>
      </c>
      <c r="D2651">
        <v>0</v>
      </c>
    </row>
    <row r="2652" spans="1:4" x14ac:dyDescent="0.25">
      <c r="A2652" t="s">
        <v>563</v>
      </c>
      <c r="B2652">
        <v>229</v>
      </c>
      <c r="D2652">
        <v>0</v>
      </c>
    </row>
    <row r="2653" spans="1:4" x14ac:dyDescent="0.25">
      <c r="A2653" t="s">
        <v>680</v>
      </c>
      <c r="B2653">
        <v>229</v>
      </c>
      <c r="D2653">
        <v>0</v>
      </c>
    </row>
    <row r="2654" spans="1:4" x14ac:dyDescent="0.25">
      <c r="A2654" t="s">
        <v>681</v>
      </c>
      <c r="B2654">
        <v>229</v>
      </c>
      <c r="D2654">
        <v>16</v>
      </c>
    </row>
    <row r="2655" spans="1:4" x14ac:dyDescent="0.25">
      <c r="A2655" t="s">
        <v>682</v>
      </c>
      <c r="B2655">
        <v>229</v>
      </c>
      <c r="D2655">
        <v>200</v>
      </c>
    </row>
    <row r="2656" spans="1:4" x14ac:dyDescent="0.25">
      <c r="A2656" t="s">
        <v>683</v>
      </c>
      <c r="B2656">
        <v>229</v>
      </c>
      <c r="D2656">
        <v>1101</v>
      </c>
    </row>
    <row r="2657" spans="1:5" x14ac:dyDescent="0.25">
      <c r="A2657" t="s">
        <v>684</v>
      </c>
      <c r="B2657">
        <v>229</v>
      </c>
      <c r="D2657">
        <v>734</v>
      </c>
    </row>
    <row r="2658" spans="1:5" x14ac:dyDescent="0.25">
      <c r="A2658" t="s">
        <v>685</v>
      </c>
      <c r="B2658">
        <v>229</v>
      </c>
      <c r="D2658">
        <v>1468</v>
      </c>
    </row>
    <row r="2659" spans="1:5" x14ac:dyDescent="0.25">
      <c r="A2659" t="s">
        <v>686</v>
      </c>
      <c r="B2659">
        <v>229</v>
      </c>
    </row>
    <row r="2660" spans="1:5" x14ac:dyDescent="0.25">
      <c r="A2660" t="s">
        <v>687</v>
      </c>
      <c r="B2660">
        <v>229</v>
      </c>
    </row>
    <row r="2661" spans="1:5" x14ac:dyDescent="0.25">
      <c r="A2661" t="s">
        <v>688</v>
      </c>
      <c r="B2661">
        <v>229</v>
      </c>
    </row>
    <row r="2662" spans="1:5" x14ac:dyDescent="0.25">
      <c r="A2662" t="s">
        <v>689</v>
      </c>
      <c r="B2662">
        <v>229</v>
      </c>
      <c r="D2662" t="b">
        <v>0</v>
      </c>
    </row>
    <row r="2663" spans="1:5" x14ac:dyDescent="0.25">
      <c r="A2663" t="s">
        <v>690</v>
      </c>
      <c r="B2663">
        <v>229</v>
      </c>
      <c r="D2663" t="b">
        <v>0</v>
      </c>
    </row>
    <row r="2664" spans="1:5" x14ac:dyDescent="0.25">
      <c r="A2664" t="s">
        <v>676</v>
      </c>
      <c r="B2664">
        <v>235</v>
      </c>
      <c r="E2664">
        <v>4550</v>
      </c>
    </row>
    <row r="2665" spans="1:5" x14ac:dyDescent="0.25">
      <c r="A2665" t="s">
        <v>36</v>
      </c>
      <c r="B2665">
        <v>235</v>
      </c>
      <c r="E2665">
        <v>1</v>
      </c>
    </row>
    <row r="2666" spans="1:5" x14ac:dyDescent="0.25">
      <c r="A2666" t="s">
        <v>503</v>
      </c>
      <c r="B2666">
        <v>235</v>
      </c>
      <c r="E2666" t="s">
        <v>826</v>
      </c>
    </row>
    <row r="2667" spans="1:5" x14ac:dyDescent="0.25">
      <c r="A2667" t="s">
        <v>677</v>
      </c>
      <c r="B2667">
        <v>235</v>
      </c>
      <c r="E2667">
        <v>500</v>
      </c>
    </row>
    <row r="2668" spans="1:5" x14ac:dyDescent="0.25">
      <c r="A2668" t="s">
        <v>42</v>
      </c>
      <c r="B2668">
        <v>235</v>
      </c>
      <c r="E2668">
        <v>30</v>
      </c>
    </row>
    <row r="2669" spans="1:5" x14ac:dyDescent="0.25">
      <c r="A2669" t="s">
        <v>678</v>
      </c>
      <c r="B2669">
        <v>235</v>
      </c>
      <c r="E2669">
        <v>11.4</v>
      </c>
    </row>
    <row r="2670" spans="1:5" x14ac:dyDescent="0.25">
      <c r="A2670" t="s">
        <v>41</v>
      </c>
      <c r="B2670">
        <v>235</v>
      </c>
      <c r="E2670">
        <v>0</v>
      </c>
    </row>
    <row r="2671" spans="1:5" x14ac:dyDescent="0.25">
      <c r="A2671" t="s">
        <v>679</v>
      </c>
      <c r="B2671">
        <v>235</v>
      </c>
      <c r="E2671">
        <v>12</v>
      </c>
    </row>
    <row r="2672" spans="1:5" x14ac:dyDescent="0.25">
      <c r="A2672" t="s">
        <v>563</v>
      </c>
      <c r="B2672">
        <v>235</v>
      </c>
      <c r="E2672">
        <v>0</v>
      </c>
    </row>
    <row r="2673" spans="1:5" x14ac:dyDescent="0.25">
      <c r="A2673" t="s">
        <v>680</v>
      </c>
      <c r="B2673">
        <v>235</v>
      </c>
      <c r="E2673">
        <v>0</v>
      </c>
    </row>
    <row r="2674" spans="1:5" x14ac:dyDescent="0.25">
      <c r="A2674" t="s">
        <v>681</v>
      </c>
      <c r="B2674">
        <v>235</v>
      </c>
      <c r="E2674">
        <v>16</v>
      </c>
    </row>
    <row r="2675" spans="1:5" x14ac:dyDescent="0.25">
      <c r="A2675" t="s">
        <v>682</v>
      </c>
      <c r="B2675">
        <v>235</v>
      </c>
      <c r="E2675">
        <v>200</v>
      </c>
    </row>
    <row r="2676" spans="1:5" x14ac:dyDescent="0.25">
      <c r="A2676" t="s">
        <v>683</v>
      </c>
      <c r="B2676">
        <v>235</v>
      </c>
      <c r="E2676">
        <v>1320</v>
      </c>
    </row>
    <row r="2677" spans="1:5" x14ac:dyDescent="0.25">
      <c r="A2677" t="s">
        <v>684</v>
      </c>
      <c r="B2677">
        <v>235</v>
      </c>
      <c r="E2677">
        <v>880</v>
      </c>
    </row>
    <row r="2678" spans="1:5" x14ac:dyDescent="0.25">
      <c r="A2678" t="s">
        <v>685</v>
      </c>
      <c r="B2678">
        <v>235</v>
      </c>
      <c r="E2678">
        <v>1760</v>
      </c>
    </row>
    <row r="2679" spans="1:5" x14ac:dyDescent="0.25">
      <c r="A2679" t="s">
        <v>686</v>
      </c>
      <c r="B2679">
        <v>235</v>
      </c>
    </row>
    <row r="2680" spans="1:5" x14ac:dyDescent="0.25">
      <c r="A2680" t="s">
        <v>687</v>
      </c>
      <c r="B2680">
        <v>235</v>
      </c>
    </row>
    <row r="2681" spans="1:5" x14ac:dyDescent="0.25">
      <c r="A2681" t="s">
        <v>688</v>
      </c>
      <c r="B2681">
        <v>235</v>
      </c>
    </row>
    <row r="2682" spans="1:5" x14ac:dyDescent="0.25">
      <c r="A2682" t="s">
        <v>689</v>
      </c>
      <c r="B2682">
        <v>235</v>
      </c>
      <c r="E2682" t="b">
        <v>0</v>
      </c>
    </row>
    <row r="2683" spans="1:5" x14ac:dyDescent="0.25">
      <c r="A2683" t="s">
        <v>690</v>
      </c>
      <c r="B2683">
        <v>235</v>
      </c>
      <c r="E2683" t="b">
        <v>0</v>
      </c>
    </row>
    <row r="2684" spans="1:5" x14ac:dyDescent="0.25">
      <c r="A2684" t="s">
        <v>676</v>
      </c>
      <c r="B2684">
        <v>236</v>
      </c>
      <c r="D2684">
        <v>4550</v>
      </c>
    </row>
    <row r="2685" spans="1:5" x14ac:dyDescent="0.25">
      <c r="A2685" t="s">
        <v>36</v>
      </c>
      <c r="B2685">
        <v>236</v>
      </c>
      <c r="D2685" t="s">
        <v>691</v>
      </c>
    </row>
    <row r="2686" spans="1:5" x14ac:dyDescent="0.25">
      <c r="A2686" t="s">
        <v>503</v>
      </c>
      <c r="B2686">
        <v>236</v>
      </c>
      <c r="D2686" t="s">
        <v>826</v>
      </c>
    </row>
    <row r="2687" spans="1:5" x14ac:dyDescent="0.25">
      <c r="A2687" t="s">
        <v>677</v>
      </c>
      <c r="B2687">
        <v>236</v>
      </c>
      <c r="D2687">
        <v>1433</v>
      </c>
    </row>
    <row r="2688" spans="1:5" x14ac:dyDescent="0.25">
      <c r="A2688" t="s">
        <v>42</v>
      </c>
      <c r="B2688">
        <v>236</v>
      </c>
      <c r="D2688">
        <v>30</v>
      </c>
    </row>
    <row r="2689" spans="1:5" x14ac:dyDescent="0.25">
      <c r="A2689" t="s">
        <v>678</v>
      </c>
      <c r="B2689">
        <v>236</v>
      </c>
      <c r="D2689">
        <v>32.6</v>
      </c>
    </row>
    <row r="2690" spans="1:5" x14ac:dyDescent="0.25">
      <c r="A2690" t="s">
        <v>41</v>
      </c>
      <c r="B2690">
        <v>236</v>
      </c>
      <c r="D2690">
        <v>0</v>
      </c>
    </row>
    <row r="2691" spans="1:5" x14ac:dyDescent="0.25">
      <c r="A2691" t="s">
        <v>679</v>
      </c>
      <c r="B2691">
        <v>236</v>
      </c>
      <c r="D2691">
        <v>0</v>
      </c>
    </row>
    <row r="2692" spans="1:5" x14ac:dyDescent="0.25">
      <c r="A2692" t="s">
        <v>563</v>
      </c>
      <c r="B2692">
        <v>236</v>
      </c>
      <c r="D2692">
        <v>0</v>
      </c>
    </row>
    <row r="2693" spans="1:5" x14ac:dyDescent="0.25">
      <c r="A2693" t="s">
        <v>680</v>
      </c>
      <c r="B2693">
        <v>236</v>
      </c>
      <c r="D2693">
        <v>0</v>
      </c>
    </row>
    <row r="2694" spans="1:5" x14ac:dyDescent="0.25">
      <c r="A2694" t="s">
        <v>681</v>
      </c>
      <c r="B2694">
        <v>236</v>
      </c>
      <c r="D2694">
        <v>16</v>
      </c>
    </row>
    <row r="2695" spans="1:5" x14ac:dyDescent="0.25">
      <c r="A2695" t="s">
        <v>682</v>
      </c>
      <c r="B2695">
        <v>236</v>
      </c>
      <c r="D2695">
        <v>200</v>
      </c>
    </row>
    <row r="2696" spans="1:5" x14ac:dyDescent="0.25">
      <c r="A2696" t="s">
        <v>683</v>
      </c>
      <c r="B2696">
        <v>236</v>
      </c>
      <c r="D2696">
        <v>1320</v>
      </c>
    </row>
    <row r="2697" spans="1:5" x14ac:dyDescent="0.25">
      <c r="A2697" t="s">
        <v>684</v>
      </c>
      <c r="B2697">
        <v>236</v>
      </c>
      <c r="D2697">
        <v>880</v>
      </c>
    </row>
    <row r="2698" spans="1:5" x14ac:dyDescent="0.25">
      <c r="A2698" t="s">
        <v>685</v>
      </c>
      <c r="B2698">
        <v>236</v>
      </c>
      <c r="D2698">
        <v>1760</v>
      </c>
    </row>
    <row r="2699" spans="1:5" x14ac:dyDescent="0.25">
      <c r="A2699" t="s">
        <v>686</v>
      </c>
      <c r="B2699">
        <v>236</v>
      </c>
      <c r="D2699">
        <v>4281</v>
      </c>
    </row>
    <row r="2700" spans="1:5" x14ac:dyDescent="0.25">
      <c r="A2700" t="s">
        <v>687</v>
      </c>
      <c r="B2700">
        <v>236</v>
      </c>
      <c r="D2700">
        <v>21435</v>
      </c>
    </row>
    <row r="2701" spans="1:5" x14ac:dyDescent="0.25">
      <c r="A2701" t="s">
        <v>688</v>
      </c>
      <c r="B2701">
        <v>236</v>
      </c>
      <c r="D2701">
        <v>0</v>
      </c>
    </row>
    <row r="2702" spans="1:5" x14ac:dyDescent="0.25">
      <c r="A2702" t="s">
        <v>689</v>
      </c>
      <c r="B2702">
        <v>236</v>
      </c>
      <c r="D2702" t="b">
        <v>0</v>
      </c>
    </row>
    <row r="2703" spans="1:5" x14ac:dyDescent="0.25">
      <c r="A2703" t="s">
        <v>690</v>
      </c>
      <c r="B2703">
        <v>236</v>
      </c>
      <c r="D2703" t="b">
        <v>0</v>
      </c>
    </row>
    <row r="2704" spans="1:5" x14ac:dyDescent="0.25">
      <c r="A2704" t="s">
        <v>676</v>
      </c>
      <c r="B2704">
        <v>239</v>
      </c>
      <c r="E2704">
        <v>101</v>
      </c>
    </row>
    <row r="2705" spans="1:5" x14ac:dyDescent="0.25">
      <c r="A2705" t="s">
        <v>36</v>
      </c>
      <c r="B2705">
        <v>239</v>
      </c>
      <c r="E2705">
        <v>0</v>
      </c>
    </row>
    <row r="2706" spans="1:5" x14ac:dyDescent="0.25">
      <c r="A2706" t="s">
        <v>503</v>
      </c>
      <c r="B2706">
        <v>239</v>
      </c>
      <c r="E2706" t="s">
        <v>796</v>
      </c>
    </row>
    <row r="2707" spans="1:5" x14ac:dyDescent="0.25">
      <c r="A2707" t="s">
        <v>677</v>
      </c>
      <c r="B2707">
        <v>239</v>
      </c>
      <c r="E2707">
        <v>977</v>
      </c>
    </row>
    <row r="2708" spans="1:5" x14ac:dyDescent="0.25">
      <c r="A2708" t="s">
        <v>42</v>
      </c>
      <c r="B2708">
        <v>239</v>
      </c>
      <c r="E2708">
        <v>30</v>
      </c>
    </row>
    <row r="2709" spans="1:5" x14ac:dyDescent="0.25">
      <c r="A2709" t="s">
        <v>678</v>
      </c>
      <c r="B2709">
        <v>239</v>
      </c>
      <c r="E2709">
        <v>22.2</v>
      </c>
    </row>
    <row r="2710" spans="1:5" x14ac:dyDescent="0.25">
      <c r="A2710" t="s">
        <v>41</v>
      </c>
      <c r="B2710">
        <v>239</v>
      </c>
      <c r="E2710">
        <v>0</v>
      </c>
    </row>
    <row r="2711" spans="1:5" x14ac:dyDescent="0.25">
      <c r="A2711" t="s">
        <v>679</v>
      </c>
      <c r="B2711">
        <v>239</v>
      </c>
      <c r="E2711">
        <v>0</v>
      </c>
    </row>
    <row r="2712" spans="1:5" x14ac:dyDescent="0.25">
      <c r="A2712" t="s">
        <v>563</v>
      </c>
      <c r="B2712">
        <v>239</v>
      </c>
      <c r="E2712">
        <v>0</v>
      </c>
    </row>
    <row r="2713" spans="1:5" x14ac:dyDescent="0.25">
      <c r="A2713" t="s">
        <v>680</v>
      </c>
      <c r="B2713">
        <v>239</v>
      </c>
      <c r="E2713">
        <v>0</v>
      </c>
    </row>
    <row r="2714" spans="1:5" x14ac:dyDescent="0.25">
      <c r="A2714" t="s">
        <v>681</v>
      </c>
      <c r="B2714">
        <v>239</v>
      </c>
      <c r="E2714">
        <v>16</v>
      </c>
    </row>
    <row r="2715" spans="1:5" x14ac:dyDescent="0.25">
      <c r="A2715" t="s">
        <v>682</v>
      </c>
      <c r="B2715">
        <v>239</v>
      </c>
      <c r="E2715">
        <v>200</v>
      </c>
    </row>
    <row r="2716" spans="1:5" x14ac:dyDescent="0.25">
      <c r="A2716" t="s">
        <v>683</v>
      </c>
      <c r="B2716">
        <v>239</v>
      </c>
      <c r="E2716">
        <v>1320</v>
      </c>
    </row>
    <row r="2717" spans="1:5" x14ac:dyDescent="0.25">
      <c r="A2717" t="s">
        <v>684</v>
      </c>
      <c r="B2717">
        <v>239</v>
      </c>
      <c r="E2717">
        <v>880</v>
      </c>
    </row>
    <row r="2718" spans="1:5" x14ac:dyDescent="0.25">
      <c r="A2718" t="s">
        <v>685</v>
      </c>
      <c r="B2718">
        <v>239</v>
      </c>
      <c r="E2718">
        <v>1760</v>
      </c>
    </row>
    <row r="2719" spans="1:5" x14ac:dyDescent="0.25">
      <c r="A2719" t="s">
        <v>686</v>
      </c>
      <c r="B2719">
        <v>239</v>
      </c>
    </row>
    <row r="2720" spans="1:5" x14ac:dyDescent="0.25">
      <c r="A2720" t="s">
        <v>687</v>
      </c>
      <c r="B2720">
        <v>239</v>
      </c>
    </row>
    <row r="2721" spans="1:6" x14ac:dyDescent="0.25">
      <c r="A2721" t="s">
        <v>688</v>
      </c>
      <c r="B2721">
        <v>239</v>
      </c>
    </row>
    <row r="2722" spans="1:6" x14ac:dyDescent="0.25">
      <c r="A2722" t="s">
        <v>689</v>
      </c>
      <c r="B2722">
        <v>239</v>
      </c>
      <c r="E2722" t="b">
        <v>0</v>
      </c>
    </row>
    <row r="2723" spans="1:6" x14ac:dyDescent="0.25">
      <c r="A2723" t="s">
        <v>690</v>
      </c>
      <c r="B2723">
        <v>239</v>
      </c>
      <c r="E2723" t="b">
        <v>0</v>
      </c>
    </row>
    <row r="2724" spans="1:6" x14ac:dyDescent="0.25">
      <c r="A2724" t="s">
        <v>676</v>
      </c>
      <c r="B2724">
        <v>240</v>
      </c>
      <c r="F2724">
        <v>101</v>
      </c>
    </row>
    <row r="2725" spans="1:6" x14ac:dyDescent="0.25">
      <c r="A2725" t="s">
        <v>36</v>
      </c>
      <c r="B2725">
        <v>240</v>
      </c>
      <c r="F2725">
        <v>2</v>
      </c>
    </row>
    <row r="2726" spans="1:6" x14ac:dyDescent="0.25">
      <c r="A2726" t="s">
        <v>503</v>
      </c>
      <c r="B2726">
        <v>240</v>
      </c>
      <c r="F2726" t="s">
        <v>796</v>
      </c>
    </row>
    <row r="2727" spans="1:6" x14ac:dyDescent="0.25">
      <c r="A2727" t="s">
        <v>677</v>
      </c>
      <c r="B2727">
        <v>240</v>
      </c>
      <c r="F2727">
        <v>868</v>
      </c>
    </row>
    <row r="2728" spans="1:6" x14ac:dyDescent="0.25">
      <c r="A2728" t="s">
        <v>42</v>
      </c>
      <c r="B2728">
        <v>240</v>
      </c>
      <c r="F2728">
        <v>30</v>
      </c>
    </row>
    <row r="2729" spans="1:6" x14ac:dyDescent="0.25">
      <c r="A2729" t="s">
        <v>678</v>
      </c>
      <c r="B2729">
        <v>240</v>
      </c>
      <c r="F2729">
        <v>19.7</v>
      </c>
    </row>
    <row r="2730" spans="1:6" x14ac:dyDescent="0.25">
      <c r="A2730" t="s">
        <v>41</v>
      </c>
      <c r="B2730">
        <v>240</v>
      </c>
      <c r="F2730">
        <v>0</v>
      </c>
    </row>
    <row r="2731" spans="1:6" x14ac:dyDescent="0.25">
      <c r="A2731" t="s">
        <v>679</v>
      </c>
      <c r="B2731">
        <v>240</v>
      </c>
      <c r="F2731">
        <v>0</v>
      </c>
    </row>
    <row r="2732" spans="1:6" x14ac:dyDescent="0.25">
      <c r="A2732" t="s">
        <v>563</v>
      </c>
      <c r="B2732">
        <v>240</v>
      </c>
      <c r="F2732">
        <v>0</v>
      </c>
    </row>
    <row r="2733" spans="1:6" x14ac:dyDescent="0.25">
      <c r="A2733" t="s">
        <v>680</v>
      </c>
      <c r="B2733">
        <v>240</v>
      </c>
      <c r="F2733">
        <v>0</v>
      </c>
    </row>
    <row r="2734" spans="1:6" x14ac:dyDescent="0.25">
      <c r="A2734" t="s">
        <v>681</v>
      </c>
      <c r="B2734">
        <v>240</v>
      </c>
      <c r="F2734">
        <v>16</v>
      </c>
    </row>
    <row r="2735" spans="1:6" x14ac:dyDescent="0.25">
      <c r="A2735" t="s">
        <v>682</v>
      </c>
      <c r="B2735">
        <v>240</v>
      </c>
      <c r="F2735">
        <v>200</v>
      </c>
    </row>
    <row r="2736" spans="1:6" x14ac:dyDescent="0.25">
      <c r="A2736" t="s">
        <v>683</v>
      </c>
      <c r="B2736">
        <v>240</v>
      </c>
      <c r="F2736">
        <v>1320</v>
      </c>
    </row>
    <row r="2737" spans="1:6" x14ac:dyDescent="0.25">
      <c r="A2737" t="s">
        <v>684</v>
      </c>
      <c r="B2737">
        <v>240</v>
      </c>
      <c r="F2737">
        <v>880</v>
      </c>
    </row>
    <row r="2738" spans="1:6" x14ac:dyDescent="0.25">
      <c r="A2738" t="s">
        <v>685</v>
      </c>
      <c r="B2738">
        <v>240</v>
      </c>
      <c r="F2738">
        <v>1760</v>
      </c>
    </row>
    <row r="2739" spans="1:6" x14ac:dyDescent="0.25">
      <c r="A2739" t="s">
        <v>686</v>
      </c>
      <c r="B2739">
        <v>240</v>
      </c>
    </row>
    <row r="2740" spans="1:6" x14ac:dyDescent="0.25">
      <c r="A2740" t="s">
        <v>687</v>
      </c>
      <c r="B2740">
        <v>240</v>
      </c>
    </row>
    <row r="2741" spans="1:6" x14ac:dyDescent="0.25">
      <c r="A2741" t="s">
        <v>688</v>
      </c>
      <c r="B2741">
        <v>240</v>
      </c>
    </row>
    <row r="2742" spans="1:6" x14ac:dyDescent="0.25">
      <c r="A2742" t="s">
        <v>689</v>
      </c>
      <c r="B2742">
        <v>240</v>
      </c>
      <c r="F2742" t="b">
        <v>0</v>
      </c>
    </row>
    <row r="2743" spans="1:6" x14ac:dyDescent="0.25">
      <c r="A2743" t="s">
        <v>690</v>
      </c>
      <c r="B2743">
        <v>240</v>
      </c>
      <c r="F2743" t="b">
        <v>0</v>
      </c>
    </row>
    <row r="2744" spans="1:6" x14ac:dyDescent="0.25">
      <c r="A2744" t="s">
        <v>676</v>
      </c>
      <c r="B2744">
        <v>242</v>
      </c>
      <c r="F2744">
        <v>250</v>
      </c>
    </row>
    <row r="2745" spans="1:6" x14ac:dyDescent="0.25">
      <c r="A2745" t="s">
        <v>36</v>
      </c>
      <c r="B2745">
        <v>242</v>
      </c>
      <c r="F2745">
        <v>0</v>
      </c>
    </row>
    <row r="2746" spans="1:6" x14ac:dyDescent="0.25">
      <c r="A2746" t="s">
        <v>503</v>
      </c>
      <c r="B2746">
        <v>242</v>
      </c>
      <c r="F2746" t="s">
        <v>827</v>
      </c>
    </row>
    <row r="2747" spans="1:6" x14ac:dyDescent="0.25">
      <c r="A2747" t="s">
        <v>677</v>
      </c>
      <c r="B2747">
        <v>242</v>
      </c>
      <c r="F2747">
        <v>883</v>
      </c>
    </row>
    <row r="2748" spans="1:6" x14ac:dyDescent="0.25">
      <c r="A2748" t="s">
        <v>42</v>
      </c>
      <c r="B2748">
        <v>242</v>
      </c>
      <c r="F2748">
        <v>30</v>
      </c>
    </row>
    <row r="2749" spans="1:6" x14ac:dyDescent="0.25">
      <c r="A2749" t="s">
        <v>678</v>
      </c>
      <c r="B2749">
        <v>242</v>
      </c>
      <c r="F2749">
        <v>20.100000000000001</v>
      </c>
    </row>
    <row r="2750" spans="1:6" x14ac:dyDescent="0.25">
      <c r="A2750" t="s">
        <v>41</v>
      </c>
      <c r="B2750">
        <v>242</v>
      </c>
      <c r="F2750">
        <v>0</v>
      </c>
    </row>
    <row r="2751" spans="1:6" x14ac:dyDescent="0.25">
      <c r="A2751" t="s">
        <v>679</v>
      </c>
      <c r="B2751">
        <v>242</v>
      </c>
      <c r="F2751">
        <v>0</v>
      </c>
    </row>
    <row r="2752" spans="1:6" x14ac:dyDescent="0.25">
      <c r="A2752" t="s">
        <v>563</v>
      </c>
      <c r="B2752">
        <v>242</v>
      </c>
      <c r="F2752">
        <v>0</v>
      </c>
    </row>
    <row r="2753" spans="1:6" x14ac:dyDescent="0.25">
      <c r="A2753" t="s">
        <v>680</v>
      </c>
      <c r="B2753">
        <v>242</v>
      </c>
      <c r="F2753">
        <v>0</v>
      </c>
    </row>
    <row r="2754" spans="1:6" x14ac:dyDescent="0.25">
      <c r="A2754" t="s">
        <v>681</v>
      </c>
      <c r="B2754">
        <v>242</v>
      </c>
      <c r="F2754">
        <v>16</v>
      </c>
    </row>
    <row r="2755" spans="1:6" x14ac:dyDescent="0.25">
      <c r="A2755" t="s">
        <v>682</v>
      </c>
      <c r="B2755">
        <v>242</v>
      </c>
      <c r="F2755">
        <v>200</v>
      </c>
    </row>
    <row r="2756" spans="1:6" x14ac:dyDescent="0.25">
      <c r="A2756" t="s">
        <v>683</v>
      </c>
      <c r="B2756">
        <v>242</v>
      </c>
      <c r="F2756">
        <v>1320</v>
      </c>
    </row>
    <row r="2757" spans="1:6" x14ac:dyDescent="0.25">
      <c r="A2757" t="s">
        <v>684</v>
      </c>
      <c r="B2757">
        <v>242</v>
      </c>
      <c r="F2757">
        <v>880</v>
      </c>
    </row>
    <row r="2758" spans="1:6" x14ac:dyDescent="0.25">
      <c r="A2758" t="s">
        <v>685</v>
      </c>
      <c r="B2758">
        <v>242</v>
      </c>
      <c r="F2758">
        <v>1760</v>
      </c>
    </row>
    <row r="2759" spans="1:6" x14ac:dyDescent="0.25">
      <c r="A2759" t="s">
        <v>686</v>
      </c>
      <c r="B2759">
        <v>242</v>
      </c>
    </row>
    <row r="2760" spans="1:6" x14ac:dyDescent="0.25">
      <c r="A2760" t="s">
        <v>687</v>
      </c>
      <c r="B2760">
        <v>242</v>
      </c>
    </row>
    <row r="2761" spans="1:6" x14ac:dyDescent="0.25">
      <c r="A2761" t="s">
        <v>688</v>
      </c>
      <c r="B2761">
        <v>242</v>
      </c>
    </row>
    <row r="2762" spans="1:6" x14ac:dyDescent="0.25">
      <c r="A2762" t="s">
        <v>689</v>
      </c>
      <c r="B2762">
        <v>242</v>
      </c>
      <c r="F2762" t="b">
        <v>0</v>
      </c>
    </row>
    <row r="2763" spans="1:6" x14ac:dyDescent="0.25">
      <c r="A2763" t="s">
        <v>690</v>
      </c>
      <c r="B2763">
        <v>242</v>
      </c>
      <c r="F2763" t="b">
        <v>0</v>
      </c>
    </row>
    <row r="2764" spans="1:6" x14ac:dyDescent="0.25">
      <c r="A2764" t="s">
        <v>676</v>
      </c>
      <c r="B2764">
        <v>243</v>
      </c>
      <c r="E2764">
        <v>250</v>
      </c>
    </row>
    <row r="2765" spans="1:6" x14ac:dyDescent="0.25">
      <c r="A2765" t="s">
        <v>36</v>
      </c>
      <c r="B2765">
        <v>243</v>
      </c>
      <c r="E2765">
        <v>2</v>
      </c>
    </row>
    <row r="2766" spans="1:6" x14ac:dyDescent="0.25">
      <c r="A2766" t="s">
        <v>503</v>
      </c>
      <c r="B2766">
        <v>243</v>
      </c>
      <c r="E2766" t="s">
        <v>827</v>
      </c>
    </row>
    <row r="2767" spans="1:6" x14ac:dyDescent="0.25">
      <c r="A2767" t="s">
        <v>677</v>
      </c>
      <c r="B2767">
        <v>243</v>
      </c>
      <c r="E2767">
        <v>958</v>
      </c>
    </row>
    <row r="2768" spans="1:6" x14ac:dyDescent="0.25">
      <c r="A2768" t="s">
        <v>42</v>
      </c>
      <c r="B2768">
        <v>243</v>
      </c>
      <c r="E2768">
        <v>30</v>
      </c>
    </row>
    <row r="2769" spans="1:6" x14ac:dyDescent="0.25">
      <c r="A2769" t="s">
        <v>678</v>
      </c>
      <c r="B2769">
        <v>243</v>
      </c>
      <c r="E2769">
        <v>21.8</v>
      </c>
    </row>
    <row r="2770" spans="1:6" x14ac:dyDescent="0.25">
      <c r="A2770" t="s">
        <v>41</v>
      </c>
      <c r="B2770">
        <v>243</v>
      </c>
      <c r="E2770">
        <v>0</v>
      </c>
    </row>
    <row r="2771" spans="1:6" x14ac:dyDescent="0.25">
      <c r="A2771" t="s">
        <v>679</v>
      </c>
      <c r="B2771">
        <v>243</v>
      </c>
      <c r="E2771">
        <v>0</v>
      </c>
    </row>
    <row r="2772" spans="1:6" x14ac:dyDescent="0.25">
      <c r="A2772" t="s">
        <v>563</v>
      </c>
      <c r="B2772">
        <v>243</v>
      </c>
      <c r="E2772">
        <v>0</v>
      </c>
    </row>
    <row r="2773" spans="1:6" x14ac:dyDescent="0.25">
      <c r="A2773" t="s">
        <v>680</v>
      </c>
      <c r="B2773">
        <v>243</v>
      </c>
      <c r="E2773">
        <v>0</v>
      </c>
    </row>
    <row r="2774" spans="1:6" x14ac:dyDescent="0.25">
      <c r="A2774" t="s">
        <v>681</v>
      </c>
      <c r="B2774">
        <v>243</v>
      </c>
      <c r="E2774">
        <v>16</v>
      </c>
    </row>
    <row r="2775" spans="1:6" x14ac:dyDescent="0.25">
      <c r="A2775" t="s">
        <v>682</v>
      </c>
      <c r="B2775">
        <v>243</v>
      </c>
      <c r="E2775">
        <v>200</v>
      </c>
    </row>
    <row r="2776" spans="1:6" x14ac:dyDescent="0.25">
      <c r="A2776" t="s">
        <v>683</v>
      </c>
      <c r="B2776">
        <v>243</v>
      </c>
      <c r="E2776">
        <v>1320</v>
      </c>
    </row>
    <row r="2777" spans="1:6" x14ac:dyDescent="0.25">
      <c r="A2777" t="s">
        <v>684</v>
      </c>
      <c r="B2777">
        <v>243</v>
      </c>
      <c r="E2777">
        <v>880</v>
      </c>
    </row>
    <row r="2778" spans="1:6" x14ac:dyDescent="0.25">
      <c r="A2778" t="s">
        <v>685</v>
      </c>
      <c r="B2778">
        <v>243</v>
      </c>
      <c r="E2778">
        <v>1760</v>
      </c>
    </row>
    <row r="2779" spans="1:6" x14ac:dyDescent="0.25">
      <c r="A2779" t="s">
        <v>686</v>
      </c>
      <c r="B2779">
        <v>243</v>
      </c>
    </row>
    <row r="2780" spans="1:6" x14ac:dyDescent="0.25">
      <c r="A2780" t="s">
        <v>687</v>
      </c>
      <c r="B2780">
        <v>243</v>
      </c>
    </row>
    <row r="2781" spans="1:6" x14ac:dyDescent="0.25">
      <c r="A2781" t="s">
        <v>688</v>
      </c>
      <c r="B2781">
        <v>243</v>
      </c>
    </row>
    <row r="2782" spans="1:6" x14ac:dyDescent="0.25">
      <c r="A2782" t="s">
        <v>689</v>
      </c>
      <c r="B2782">
        <v>243</v>
      </c>
      <c r="E2782" t="b">
        <v>0</v>
      </c>
    </row>
    <row r="2783" spans="1:6" x14ac:dyDescent="0.25">
      <c r="A2783" t="s">
        <v>690</v>
      </c>
      <c r="B2783">
        <v>243</v>
      </c>
      <c r="E2783" t="b">
        <v>0</v>
      </c>
    </row>
    <row r="2784" spans="1:6" x14ac:dyDescent="0.25">
      <c r="A2784" t="s">
        <v>676</v>
      </c>
      <c r="B2784">
        <v>245</v>
      </c>
      <c r="F2784">
        <v>4450</v>
      </c>
    </row>
    <row r="2785" spans="1:6" x14ac:dyDescent="0.25">
      <c r="A2785" t="s">
        <v>36</v>
      </c>
      <c r="B2785">
        <v>245</v>
      </c>
      <c r="F2785">
        <v>1</v>
      </c>
    </row>
    <row r="2786" spans="1:6" x14ac:dyDescent="0.25">
      <c r="A2786" t="s">
        <v>503</v>
      </c>
      <c r="B2786">
        <v>245</v>
      </c>
      <c r="F2786" t="s">
        <v>801</v>
      </c>
    </row>
    <row r="2787" spans="1:6" x14ac:dyDescent="0.25">
      <c r="A2787" t="s">
        <v>677</v>
      </c>
      <c r="B2787">
        <v>245</v>
      </c>
      <c r="F2787">
        <v>571</v>
      </c>
    </row>
    <row r="2788" spans="1:6" x14ac:dyDescent="0.25">
      <c r="A2788" t="s">
        <v>42</v>
      </c>
      <c r="B2788">
        <v>245</v>
      </c>
      <c r="F2788">
        <v>30</v>
      </c>
    </row>
    <row r="2789" spans="1:6" x14ac:dyDescent="0.25">
      <c r="A2789" t="s">
        <v>678</v>
      </c>
      <c r="B2789">
        <v>245</v>
      </c>
      <c r="F2789">
        <v>13</v>
      </c>
    </row>
    <row r="2790" spans="1:6" x14ac:dyDescent="0.25">
      <c r="A2790" t="s">
        <v>41</v>
      </c>
      <c r="B2790">
        <v>245</v>
      </c>
      <c r="F2790">
        <v>0</v>
      </c>
    </row>
    <row r="2791" spans="1:6" x14ac:dyDescent="0.25">
      <c r="A2791" t="s">
        <v>679</v>
      </c>
      <c r="B2791">
        <v>245</v>
      </c>
      <c r="F2791">
        <v>12</v>
      </c>
    </row>
    <row r="2792" spans="1:6" x14ac:dyDescent="0.25">
      <c r="A2792" t="s">
        <v>563</v>
      </c>
      <c r="B2792">
        <v>245</v>
      </c>
      <c r="F2792">
        <v>0</v>
      </c>
    </row>
    <row r="2793" spans="1:6" x14ac:dyDescent="0.25">
      <c r="A2793" t="s">
        <v>680</v>
      </c>
      <c r="B2793">
        <v>245</v>
      </c>
      <c r="F2793">
        <v>0</v>
      </c>
    </row>
    <row r="2794" spans="1:6" x14ac:dyDescent="0.25">
      <c r="A2794" t="s">
        <v>681</v>
      </c>
      <c r="B2794">
        <v>245</v>
      </c>
      <c r="F2794">
        <v>16</v>
      </c>
    </row>
    <row r="2795" spans="1:6" x14ac:dyDescent="0.25">
      <c r="A2795" t="s">
        <v>682</v>
      </c>
      <c r="B2795">
        <v>245</v>
      </c>
      <c r="F2795">
        <v>200</v>
      </c>
    </row>
    <row r="2796" spans="1:6" x14ac:dyDescent="0.25">
      <c r="A2796" t="s">
        <v>683</v>
      </c>
      <c r="B2796">
        <v>245</v>
      </c>
      <c r="F2796">
        <v>1320</v>
      </c>
    </row>
    <row r="2797" spans="1:6" x14ac:dyDescent="0.25">
      <c r="A2797" t="s">
        <v>684</v>
      </c>
      <c r="B2797">
        <v>245</v>
      </c>
      <c r="F2797">
        <v>880</v>
      </c>
    </row>
    <row r="2798" spans="1:6" x14ac:dyDescent="0.25">
      <c r="A2798" t="s">
        <v>685</v>
      </c>
      <c r="B2798">
        <v>245</v>
      </c>
      <c r="F2798">
        <v>1760</v>
      </c>
    </row>
    <row r="2799" spans="1:6" x14ac:dyDescent="0.25">
      <c r="A2799" t="s">
        <v>686</v>
      </c>
      <c r="B2799">
        <v>245</v>
      </c>
    </row>
    <row r="2800" spans="1:6" x14ac:dyDescent="0.25">
      <c r="A2800" t="s">
        <v>687</v>
      </c>
      <c r="B2800">
        <v>245</v>
      </c>
    </row>
    <row r="2801" spans="1:6" x14ac:dyDescent="0.25">
      <c r="A2801" t="s">
        <v>688</v>
      </c>
      <c r="B2801">
        <v>245</v>
      </c>
    </row>
    <row r="2802" spans="1:6" x14ac:dyDescent="0.25">
      <c r="A2802" t="s">
        <v>689</v>
      </c>
      <c r="B2802">
        <v>245</v>
      </c>
      <c r="F2802" t="b">
        <v>0</v>
      </c>
    </row>
    <row r="2803" spans="1:6" x14ac:dyDescent="0.25">
      <c r="A2803" t="s">
        <v>690</v>
      </c>
      <c r="B2803">
        <v>245</v>
      </c>
      <c r="F2803" t="b">
        <v>0</v>
      </c>
    </row>
    <row r="2804" spans="1:6" x14ac:dyDescent="0.25">
      <c r="A2804" t="s">
        <v>676</v>
      </c>
      <c r="B2804">
        <v>246</v>
      </c>
      <c r="E2804">
        <v>4450</v>
      </c>
    </row>
    <row r="2805" spans="1:6" x14ac:dyDescent="0.25">
      <c r="A2805" t="s">
        <v>36</v>
      </c>
      <c r="B2805">
        <v>246</v>
      </c>
      <c r="E2805">
        <v>1</v>
      </c>
    </row>
    <row r="2806" spans="1:6" x14ac:dyDescent="0.25">
      <c r="A2806" t="s">
        <v>503</v>
      </c>
      <c r="B2806">
        <v>246</v>
      </c>
      <c r="E2806" t="s">
        <v>801</v>
      </c>
    </row>
    <row r="2807" spans="1:6" x14ac:dyDescent="0.25">
      <c r="A2807" t="s">
        <v>677</v>
      </c>
      <c r="B2807">
        <v>246</v>
      </c>
      <c r="E2807">
        <v>521</v>
      </c>
    </row>
    <row r="2808" spans="1:6" x14ac:dyDescent="0.25">
      <c r="A2808" t="s">
        <v>42</v>
      </c>
      <c r="B2808">
        <v>246</v>
      </c>
      <c r="E2808">
        <v>30</v>
      </c>
    </row>
    <row r="2809" spans="1:6" x14ac:dyDescent="0.25">
      <c r="A2809" t="s">
        <v>678</v>
      </c>
      <c r="B2809">
        <v>246</v>
      </c>
      <c r="E2809">
        <v>11.8</v>
      </c>
    </row>
    <row r="2810" spans="1:6" x14ac:dyDescent="0.25">
      <c r="A2810" t="s">
        <v>41</v>
      </c>
      <c r="B2810">
        <v>246</v>
      </c>
      <c r="E2810">
        <v>0</v>
      </c>
    </row>
    <row r="2811" spans="1:6" x14ac:dyDescent="0.25">
      <c r="A2811" t="s">
        <v>679</v>
      </c>
      <c r="B2811">
        <v>246</v>
      </c>
      <c r="E2811">
        <v>12</v>
      </c>
    </row>
    <row r="2812" spans="1:6" x14ac:dyDescent="0.25">
      <c r="A2812" t="s">
        <v>563</v>
      </c>
      <c r="B2812">
        <v>246</v>
      </c>
      <c r="E2812">
        <v>0</v>
      </c>
    </row>
    <row r="2813" spans="1:6" x14ac:dyDescent="0.25">
      <c r="A2813" t="s">
        <v>680</v>
      </c>
      <c r="B2813">
        <v>246</v>
      </c>
      <c r="E2813">
        <v>0</v>
      </c>
    </row>
    <row r="2814" spans="1:6" x14ac:dyDescent="0.25">
      <c r="A2814" t="s">
        <v>681</v>
      </c>
      <c r="B2814">
        <v>246</v>
      </c>
      <c r="E2814">
        <v>16</v>
      </c>
    </row>
    <row r="2815" spans="1:6" x14ac:dyDescent="0.25">
      <c r="A2815" t="s">
        <v>682</v>
      </c>
      <c r="B2815">
        <v>246</v>
      </c>
      <c r="E2815">
        <v>200</v>
      </c>
    </row>
    <row r="2816" spans="1:6" x14ac:dyDescent="0.25">
      <c r="A2816" t="s">
        <v>683</v>
      </c>
      <c r="B2816">
        <v>246</v>
      </c>
      <c r="E2816">
        <v>1320</v>
      </c>
    </row>
    <row r="2817" spans="1:5" x14ac:dyDescent="0.25">
      <c r="A2817" t="s">
        <v>684</v>
      </c>
      <c r="B2817">
        <v>246</v>
      </c>
      <c r="E2817">
        <v>880</v>
      </c>
    </row>
    <row r="2818" spans="1:5" x14ac:dyDescent="0.25">
      <c r="A2818" t="s">
        <v>685</v>
      </c>
      <c r="B2818">
        <v>246</v>
      </c>
      <c r="E2818">
        <v>1760</v>
      </c>
    </row>
    <row r="2819" spans="1:5" x14ac:dyDescent="0.25">
      <c r="A2819" t="s">
        <v>686</v>
      </c>
      <c r="B2819">
        <v>246</v>
      </c>
    </row>
    <row r="2820" spans="1:5" x14ac:dyDescent="0.25">
      <c r="A2820" t="s">
        <v>687</v>
      </c>
      <c r="B2820">
        <v>246</v>
      </c>
    </row>
    <row r="2821" spans="1:5" x14ac:dyDescent="0.25">
      <c r="A2821" t="s">
        <v>688</v>
      </c>
      <c r="B2821">
        <v>246</v>
      </c>
    </row>
    <row r="2822" spans="1:5" x14ac:dyDescent="0.25">
      <c r="A2822" t="s">
        <v>689</v>
      </c>
      <c r="B2822">
        <v>246</v>
      </c>
      <c r="E2822" t="b">
        <v>0</v>
      </c>
    </row>
    <row r="2823" spans="1:5" x14ac:dyDescent="0.25">
      <c r="A2823" t="s">
        <v>690</v>
      </c>
      <c r="B2823">
        <v>246</v>
      </c>
      <c r="E2823" t="b">
        <v>0</v>
      </c>
    </row>
    <row r="2824" spans="1:5" x14ac:dyDescent="0.25">
      <c r="A2824" t="s">
        <v>676</v>
      </c>
      <c r="B2824">
        <v>248</v>
      </c>
      <c r="D2824">
        <v>909</v>
      </c>
    </row>
    <row r="2825" spans="1:5" x14ac:dyDescent="0.25">
      <c r="A2825" t="s">
        <v>36</v>
      </c>
      <c r="B2825">
        <v>248</v>
      </c>
      <c r="D2825">
        <v>1</v>
      </c>
    </row>
    <row r="2826" spans="1:5" x14ac:dyDescent="0.25">
      <c r="A2826" t="s">
        <v>503</v>
      </c>
      <c r="B2826">
        <v>248</v>
      </c>
      <c r="D2826" t="s">
        <v>765</v>
      </c>
    </row>
    <row r="2827" spans="1:5" x14ac:dyDescent="0.25">
      <c r="A2827" t="s">
        <v>677</v>
      </c>
      <c r="B2827">
        <v>248</v>
      </c>
      <c r="D2827">
        <v>455</v>
      </c>
    </row>
    <row r="2828" spans="1:5" x14ac:dyDescent="0.25">
      <c r="A2828" t="s">
        <v>42</v>
      </c>
      <c r="B2828">
        <v>248</v>
      </c>
      <c r="D2828">
        <v>25</v>
      </c>
    </row>
    <row r="2829" spans="1:5" x14ac:dyDescent="0.25">
      <c r="A2829" t="s">
        <v>678</v>
      </c>
      <c r="B2829">
        <v>248</v>
      </c>
      <c r="D2829">
        <v>12.4</v>
      </c>
    </row>
    <row r="2830" spans="1:5" x14ac:dyDescent="0.25">
      <c r="A2830" t="s">
        <v>41</v>
      </c>
      <c r="B2830">
        <v>248</v>
      </c>
      <c r="D2830">
        <v>0</v>
      </c>
    </row>
    <row r="2831" spans="1:5" x14ac:dyDescent="0.25">
      <c r="A2831" t="s">
        <v>679</v>
      </c>
      <c r="B2831">
        <v>248</v>
      </c>
      <c r="D2831">
        <v>0</v>
      </c>
    </row>
    <row r="2832" spans="1:5" x14ac:dyDescent="0.25">
      <c r="A2832" t="s">
        <v>563</v>
      </c>
      <c r="B2832">
        <v>248</v>
      </c>
      <c r="D2832">
        <v>0</v>
      </c>
    </row>
    <row r="2833" spans="1:6" x14ac:dyDescent="0.25">
      <c r="A2833" t="s">
        <v>680</v>
      </c>
      <c r="B2833">
        <v>248</v>
      </c>
      <c r="D2833">
        <v>0</v>
      </c>
    </row>
    <row r="2834" spans="1:6" x14ac:dyDescent="0.25">
      <c r="A2834" t="s">
        <v>681</v>
      </c>
      <c r="B2834">
        <v>248</v>
      </c>
      <c r="D2834">
        <v>16</v>
      </c>
    </row>
    <row r="2835" spans="1:6" x14ac:dyDescent="0.25">
      <c r="A2835" t="s">
        <v>682</v>
      </c>
      <c r="B2835">
        <v>248</v>
      </c>
      <c r="D2835">
        <v>200</v>
      </c>
    </row>
    <row r="2836" spans="1:6" x14ac:dyDescent="0.25">
      <c r="A2836" t="s">
        <v>683</v>
      </c>
      <c r="B2836">
        <v>248</v>
      </c>
      <c r="D2836">
        <v>1101</v>
      </c>
    </row>
    <row r="2837" spans="1:6" x14ac:dyDescent="0.25">
      <c r="A2837" t="s">
        <v>684</v>
      </c>
      <c r="B2837">
        <v>248</v>
      </c>
      <c r="D2837">
        <v>734</v>
      </c>
    </row>
    <row r="2838" spans="1:6" x14ac:dyDescent="0.25">
      <c r="A2838" t="s">
        <v>685</v>
      </c>
      <c r="B2838">
        <v>248</v>
      </c>
      <c r="D2838">
        <v>1468</v>
      </c>
    </row>
    <row r="2839" spans="1:6" x14ac:dyDescent="0.25">
      <c r="A2839" t="s">
        <v>686</v>
      </c>
      <c r="B2839">
        <v>248</v>
      </c>
    </row>
    <row r="2840" spans="1:6" x14ac:dyDescent="0.25">
      <c r="A2840" t="s">
        <v>687</v>
      </c>
      <c r="B2840">
        <v>248</v>
      </c>
    </row>
    <row r="2841" spans="1:6" x14ac:dyDescent="0.25">
      <c r="A2841" t="s">
        <v>688</v>
      </c>
      <c r="B2841">
        <v>248</v>
      </c>
    </row>
    <row r="2842" spans="1:6" x14ac:dyDescent="0.25">
      <c r="A2842" t="s">
        <v>689</v>
      </c>
      <c r="B2842">
        <v>248</v>
      </c>
      <c r="D2842" t="b">
        <v>0</v>
      </c>
    </row>
    <row r="2843" spans="1:6" x14ac:dyDescent="0.25">
      <c r="A2843" t="s">
        <v>690</v>
      </c>
      <c r="B2843">
        <v>248</v>
      </c>
      <c r="D2843" t="b">
        <v>0</v>
      </c>
    </row>
    <row r="2844" spans="1:6" x14ac:dyDescent="0.25">
      <c r="A2844" t="s">
        <v>676</v>
      </c>
      <c r="B2844">
        <v>250</v>
      </c>
      <c r="C2844">
        <v>4450</v>
      </c>
      <c r="D2844">
        <v>101</v>
      </c>
      <c r="E2844">
        <v>242</v>
      </c>
      <c r="F2844">
        <v>243</v>
      </c>
    </row>
    <row r="2845" spans="1:6" x14ac:dyDescent="0.25">
      <c r="A2845" t="s">
        <v>36</v>
      </c>
      <c r="B2845">
        <v>250</v>
      </c>
      <c r="C2845">
        <v>4</v>
      </c>
      <c r="D2845">
        <v>4</v>
      </c>
      <c r="E2845">
        <v>3</v>
      </c>
      <c r="F2845">
        <v>0</v>
      </c>
    </row>
    <row r="2846" spans="1:6" x14ac:dyDescent="0.25">
      <c r="A2846" t="s">
        <v>503</v>
      </c>
      <c r="B2846">
        <v>250</v>
      </c>
      <c r="C2846" t="s">
        <v>790</v>
      </c>
      <c r="D2846" t="s">
        <v>795</v>
      </c>
      <c r="E2846" t="s">
        <v>827</v>
      </c>
      <c r="F2846" t="s">
        <v>827</v>
      </c>
    </row>
    <row r="2847" spans="1:6" x14ac:dyDescent="0.25">
      <c r="A2847" t="s">
        <v>677</v>
      </c>
      <c r="B2847">
        <v>250</v>
      </c>
      <c r="C2847">
        <v>2640</v>
      </c>
      <c r="D2847">
        <v>420</v>
      </c>
      <c r="E2847">
        <v>883</v>
      </c>
      <c r="F2847">
        <v>958</v>
      </c>
    </row>
    <row r="2848" spans="1:6" x14ac:dyDescent="0.25">
      <c r="A2848" t="s">
        <v>42</v>
      </c>
      <c r="B2848">
        <v>250</v>
      </c>
      <c r="C2848">
        <v>40</v>
      </c>
      <c r="D2848">
        <v>40</v>
      </c>
      <c r="E2848">
        <v>45</v>
      </c>
      <c r="F2848">
        <v>45</v>
      </c>
    </row>
    <row r="2849" spans="1:6" x14ac:dyDescent="0.25">
      <c r="A2849" t="s">
        <v>678</v>
      </c>
      <c r="B2849">
        <v>250</v>
      </c>
      <c r="C2849">
        <v>45</v>
      </c>
      <c r="D2849">
        <v>7.2</v>
      </c>
      <c r="E2849">
        <v>13.4</v>
      </c>
      <c r="F2849">
        <v>14.5</v>
      </c>
    </row>
    <row r="2850" spans="1:6" x14ac:dyDescent="0.25">
      <c r="A2850" t="s">
        <v>41</v>
      </c>
      <c r="B2850">
        <v>250</v>
      </c>
      <c r="C2850">
        <v>0</v>
      </c>
      <c r="D2850">
        <v>0</v>
      </c>
      <c r="E2850">
        <v>0</v>
      </c>
      <c r="F2850">
        <v>0</v>
      </c>
    </row>
    <row r="2851" spans="1:6" x14ac:dyDescent="0.25">
      <c r="A2851" t="s">
        <v>679</v>
      </c>
      <c r="B2851">
        <v>250</v>
      </c>
      <c r="C2851">
        <v>24</v>
      </c>
      <c r="D2851">
        <v>24</v>
      </c>
      <c r="E2851">
        <v>12</v>
      </c>
      <c r="F2851">
        <v>12</v>
      </c>
    </row>
    <row r="2852" spans="1:6" x14ac:dyDescent="0.25">
      <c r="A2852" t="s">
        <v>563</v>
      </c>
      <c r="B2852">
        <v>250</v>
      </c>
      <c r="C2852">
        <v>0</v>
      </c>
      <c r="D2852">
        <v>0</v>
      </c>
      <c r="E2852">
        <v>0</v>
      </c>
      <c r="F2852">
        <v>0</v>
      </c>
    </row>
    <row r="2853" spans="1:6" x14ac:dyDescent="0.25">
      <c r="A2853" t="s">
        <v>680</v>
      </c>
      <c r="B2853">
        <v>250</v>
      </c>
      <c r="C2853">
        <v>0</v>
      </c>
      <c r="D2853">
        <v>0</v>
      </c>
      <c r="E2853">
        <v>0</v>
      </c>
      <c r="F2853">
        <v>0</v>
      </c>
    </row>
    <row r="2854" spans="1:6" x14ac:dyDescent="0.25">
      <c r="A2854" t="s">
        <v>681</v>
      </c>
      <c r="B2854">
        <v>250</v>
      </c>
      <c r="C2854">
        <v>16</v>
      </c>
      <c r="D2854">
        <v>16</v>
      </c>
      <c r="E2854">
        <v>16</v>
      </c>
      <c r="F2854">
        <v>16</v>
      </c>
    </row>
    <row r="2855" spans="1:6" x14ac:dyDescent="0.25">
      <c r="A2855" t="s">
        <v>682</v>
      </c>
      <c r="B2855">
        <v>250</v>
      </c>
      <c r="C2855">
        <v>750</v>
      </c>
      <c r="D2855">
        <v>750</v>
      </c>
      <c r="E2855">
        <v>750</v>
      </c>
      <c r="F2855">
        <v>750</v>
      </c>
    </row>
    <row r="2856" spans="1:6" x14ac:dyDescent="0.25">
      <c r="A2856" t="s">
        <v>683</v>
      </c>
      <c r="B2856">
        <v>250</v>
      </c>
      <c r="C2856">
        <v>1761</v>
      </c>
      <c r="D2856">
        <v>1761</v>
      </c>
      <c r="E2856">
        <v>1980</v>
      </c>
      <c r="F2856">
        <v>1980</v>
      </c>
    </row>
    <row r="2857" spans="1:6" x14ac:dyDescent="0.25">
      <c r="A2857" t="s">
        <v>684</v>
      </c>
      <c r="B2857">
        <v>250</v>
      </c>
      <c r="C2857">
        <v>1174</v>
      </c>
      <c r="D2857">
        <v>1174</v>
      </c>
      <c r="E2857">
        <v>1320</v>
      </c>
      <c r="F2857">
        <v>1320</v>
      </c>
    </row>
    <row r="2858" spans="1:6" x14ac:dyDescent="0.25">
      <c r="A2858" t="s">
        <v>685</v>
      </c>
      <c r="B2858">
        <v>250</v>
      </c>
      <c r="C2858">
        <v>2348</v>
      </c>
      <c r="D2858">
        <v>2348</v>
      </c>
      <c r="E2858">
        <v>2640</v>
      </c>
      <c r="F2858">
        <v>2640</v>
      </c>
    </row>
    <row r="2859" spans="1:6" x14ac:dyDescent="0.25">
      <c r="A2859" t="s">
        <v>686</v>
      </c>
      <c r="B2859">
        <v>250</v>
      </c>
    </row>
    <row r="2860" spans="1:6" x14ac:dyDescent="0.25">
      <c r="A2860" t="s">
        <v>687</v>
      </c>
      <c r="B2860">
        <v>250</v>
      </c>
    </row>
    <row r="2861" spans="1:6" x14ac:dyDescent="0.25">
      <c r="A2861" t="s">
        <v>688</v>
      </c>
      <c r="B2861">
        <v>250</v>
      </c>
    </row>
    <row r="2862" spans="1:6" x14ac:dyDescent="0.25">
      <c r="A2862" t="s">
        <v>689</v>
      </c>
      <c r="B2862">
        <v>250</v>
      </c>
      <c r="C2862" t="b">
        <v>0</v>
      </c>
      <c r="D2862" t="b">
        <v>0</v>
      </c>
      <c r="E2862" t="b">
        <v>0</v>
      </c>
      <c r="F2862" t="b">
        <v>0</v>
      </c>
    </row>
    <row r="2863" spans="1:6" x14ac:dyDescent="0.25">
      <c r="A2863" t="s">
        <v>690</v>
      </c>
      <c r="B2863">
        <v>250</v>
      </c>
      <c r="C2863" t="b">
        <v>0</v>
      </c>
      <c r="D2863" t="b">
        <v>0</v>
      </c>
      <c r="E2863" t="b">
        <v>0</v>
      </c>
      <c r="F2863" t="b">
        <v>0</v>
      </c>
    </row>
    <row r="2864" spans="1:6" x14ac:dyDescent="0.25">
      <c r="A2864" t="s">
        <v>676</v>
      </c>
      <c r="B2864">
        <v>251</v>
      </c>
      <c r="E2864">
        <v>102</v>
      </c>
    </row>
    <row r="2865" spans="1:5" x14ac:dyDescent="0.25">
      <c r="A2865" t="s">
        <v>36</v>
      </c>
      <c r="B2865">
        <v>251</v>
      </c>
      <c r="E2865">
        <v>2</v>
      </c>
    </row>
    <row r="2866" spans="1:5" x14ac:dyDescent="0.25">
      <c r="A2866" t="s">
        <v>503</v>
      </c>
      <c r="B2866">
        <v>251</v>
      </c>
      <c r="E2866" t="s">
        <v>798</v>
      </c>
    </row>
    <row r="2867" spans="1:5" x14ac:dyDescent="0.25">
      <c r="A2867" t="s">
        <v>677</v>
      </c>
      <c r="B2867">
        <v>251</v>
      </c>
      <c r="E2867">
        <v>943</v>
      </c>
    </row>
    <row r="2868" spans="1:5" x14ac:dyDescent="0.25">
      <c r="A2868" t="s">
        <v>42</v>
      </c>
      <c r="B2868">
        <v>251</v>
      </c>
      <c r="E2868">
        <v>30</v>
      </c>
    </row>
    <row r="2869" spans="1:5" x14ac:dyDescent="0.25">
      <c r="A2869" t="s">
        <v>678</v>
      </c>
      <c r="B2869">
        <v>251</v>
      </c>
      <c r="E2869">
        <v>21.4</v>
      </c>
    </row>
    <row r="2870" spans="1:5" x14ac:dyDescent="0.25">
      <c r="A2870" t="s">
        <v>41</v>
      </c>
      <c r="B2870">
        <v>251</v>
      </c>
      <c r="E2870">
        <v>0</v>
      </c>
    </row>
    <row r="2871" spans="1:5" x14ac:dyDescent="0.25">
      <c r="A2871" t="s">
        <v>679</v>
      </c>
      <c r="B2871">
        <v>251</v>
      </c>
      <c r="E2871">
        <v>0</v>
      </c>
    </row>
    <row r="2872" spans="1:5" x14ac:dyDescent="0.25">
      <c r="A2872" t="s">
        <v>563</v>
      </c>
      <c r="B2872">
        <v>251</v>
      </c>
      <c r="E2872">
        <v>0</v>
      </c>
    </row>
    <row r="2873" spans="1:5" x14ac:dyDescent="0.25">
      <c r="A2873" t="s">
        <v>680</v>
      </c>
      <c r="B2873">
        <v>251</v>
      </c>
      <c r="E2873">
        <v>0</v>
      </c>
    </row>
    <row r="2874" spans="1:5" x14ac:dyDescent="0.25">
      <c r="A2874" t="s">
        <v>681</v>
      </c>
      <c r="B2874">
        <v>251</v>
      </c>
      <c r="E2874">
        <v>16</v>
      </c>
    </row>
    <row r="2875" spans="1:5" x14ac:dyDescent="0.25">
      <c r="A2875" t="s">
        <v>682</v>
      </c>
      <c r="B2875">
        <v>251</v>
      </c>
      <c r="E2875">
        <v>200</v>
      </c>
    </row>
    <row r="2876" spans="1:5" x14ac:dyDescent="0.25">
      <c r="A2876" t="s">
        <v>683</v>
      </c>
      <c r="B2876">
        <v>251</v>
      </c>
      <c r="E2876">
        <v>1320</v>
      </c>
    </row>
    <row r="2877" spans="1:5" x14ac:dyDescent="0.25">
      <c r="A2877" t="s">
        <v>684</v>
      </c>
      <c r="B2877">
        <v>251</v>
      </c>
      <c r="E2877">
        <v>880</v>
      </c>
    </row>
    <row r="2878" spans="1:5" x14ac:dyDescent="0.25">
      <c r="A2878" t="s">
        <v>685</v>
      </c>
      <c r="B2878">
        <v>251</v>
      </c>
      <c r="E2878">
        <v>1760</v>
      </c>
    </row>
    <row r="2879" spans="1:5" x14ac:dyDescent="0.25">
      <c r="A2879" t="s">
        <v>686</v>
      </c>
      <c r="B2879">
        <v>251</v>
      </c>
    </row>
    <row r="2880" spans="1:5" x14ac:dyDescent="0.25">
      <c r="A2880" t="s">
        <v>687</v>
      </c>
      <c r="B2880">
        <v>251</v>
      </c>
    </row>
    <row r="2881" spans="1:9" x14ac:dyDescent="0.25">
      <c r="A2881" t="s">
        <v>688</v>
      </c>
      <c r="B2881">
        <v>251</v>
      </c>
    </row>
    <row r="2882" spans="1:9" x14ac:dyDescent="0.25">
      <c r="A2882" t="s">
        <v>689</v>
      </c>
      <c r="B2882">
        <v>251</v>
      </c>
      <c r="E2882" t="b">
        <v>0</v>
      </c>
    </row>
    <row r="2883" spans="1:9" x14ac:dyDescent="0.25">
      <c r="A2883" t="s">
        <v>690</v>
      </c>
      <c r="B2883">
        <v>251</v>
      </c>
      <c r="E2883" t="b">
        <v>0</v>
      </c>
    </row>
    <row r="2884" spans="1:9" x14ac:dyDescent="0.25">
      <c r="A2884" t="s">
        <v>676</v>
      </c>
      <c r="B2884">
        <v>254</v>
      </c>
      <c r="F2884">
        <v>3425</v>
      </c>
      <c r="H2884">
        <v>344</v>
      </c>
      <c r="I2884">
        <v>152</v>
      </c>
    </row>
    <row r="2885" spans="1:9" x14ac:dyDescent="0.25">
      <c r="A2885" t="s">
        <v>36</v>
      </c>
      <c r="B2885">
        <v>254</v>
      </c>
      <c r="F2885">
        <v>3</v>
      </c>
      <c r="H2885">
        <v>3</v>
      </c>
      <c r="I2885">
        <v>4</v>
      </c>
    </row>
    <row r="2886" spans="1:9" x14ac:dyDescent="0.25">
      <c r="A2886" t="s">
        <v>503</v>
      </c>
      <c r="B2886">
        <v>254</v>
      </c>
      <c r="F2886" t="s">
        <v>828</v>
      </c>
      <c r="H2886" t="s">
        <v>809</v>
      </c>
      <c r="I2886" t="s">
        <v>809</v>
      </c>
    </row>
    <row r="2887" spans="1:9" x14ac:dyDescent="0.25">
      <c r="A2887" t="s">
        <v>677</v>
      </c>
      <c r="B2887">
        <v>254</v>
      </c>
      <c r="F2887">
        <v>900</v>
      </c>
      <c r="H2887">
        <v>1453</v>
      </c>
      <c r="I2887">
        <v>841</v>
      </c>
    </row>
    <row r="2888" spans="1:9" x14ac:dyDescent="0.25">
      <c r="A2888" t="s">
        <v>42</v>
      </c>
      <c r="B2888">
        <v>254</v>
      </c>
      <c r="F2888">
        <v>25</v>
      </c>
      <c r="H2888">
        <v>30</v>
      </c>
      <c r="I2888">
        <v>30</v>
      </c>
    </row>
    <row r="2889" spans="1:9" x14ac:dyDescent="0.25">
      <c r="A2889" t="s">
        <v>678</v>
      </c>
      <c r="B2889">
        <v>254</v>
      </c>
      <c r="F2889">
        <v>24.5</v>
      </c>
      <c r="H2889">
        <v>33</v>
      </c>
      <c r="I2889">
        <v>19.100000000000001</v>
      </c>
    </row>
    <row r="2890" spans="1:9" x14ac:dyDescent="0.25">
      <c r="A2890" t="s">
        <v>41</v>
      </c>
      <c r="B2890">
        <v>254</v>
      </c>
      <c r="F2890">
        <v>0</v>
      </c>
      <c r="H2890">
        <v>0</v>
      </c>
      <c r="I2890">
        <v>0</v>
      </c>
    </row>
    <row r="2891" spans="1:9" x14ac:dyDescent="0.25">
      <c r="A2891" t="s">
        <v>679</v>
      </c>
      <c r="B2891">
        <v>254</v>
      </c>
      <c r="F2891">
        <v>24</v>
      </c>
      <c r="H2891">
        <v>24</v>
      </c>
      <c r="I2891">
        <v>24</v>
      </c>
    </row>
    <row r="2892" spans="1:9" x14ac:dyDescent="0.25">
      <c r="A2892" t="s">
        <v>563</v>
      </c>
      <c r="B2892">
        <v>254</v>
      </c>
      <c r="F2892">
        <v>0</v>
      </c>
      <c r="H2892">
        <v>0</v>
      </c>
      <c r="I2892">
        <v>0</v>
      </c>
    </row>
    <row r="2893" spans="1:9" x14ac:dyDescent="0.25">
      <c r="A2893" t="s">
        <v>680</v>
      </c>
      <c r="B2893">
        <v>254</v>
      </c>
      <c r="F2893">
        <v>0</v>
      </c>
      <c r="H2893">
        <v>0</v>
      </c>
      <c r="I2893">
        <v>0</v>
      </c>
    </row>
    <row r="2894" spans="1:9" x14ac:dyDescent="0.25">
      <c r="A2894" t="s">
        <v>681</v>
      </c>
      <c r="B2894">
        <v>254</v>
      </c>
      <c r="F2894">
        <v>16</v>
      </c>
      <c r="H2894">
        <v>16</v>
      </c>
      <c r="I2894">
        <v>16</v>
      </c>
    </row>
    <row r="2895" spans="1:9" x14ac:dyDescent="0.25">
      <c r="A2895" t="s">
        <v>682</v>
      </c>
      <c r="B2895">
        <v>254</v>
      </c>
      <c r="F2895">
        <v>200</v>
      </c>
      <c r="H2895">
        <v>200</v>
      </c>
      <c r="I2895">
        <v>200</v>
      </c>
    </row>
    <row r="2896" spans="1:9" x14ac:dyDescent="0.25">
      <c r="A2896" t="s">
        <v>683</v>
      </c>
      <c r="B2896">
        <v>254</v>
      </c>
      <c r="F2896">
        <v>1101</v>
      </c>
      <c r="H2896">
        <v>1320</v>
      </c>
      <c r="I2896">
        <v>1320</v>
      </c>
    </row>
    <row r="2897" spans="1:9" x14ac:dyDescent="0.25">
      <c r="A2897" t="s">
        <v>684</v>
      </c>
      <c r="B2897">
        <v>254</v>
      </c>
      <c r="F2897">
        <v>734</v>
      </c>
      <c r="H2897">
        <v>880</v>
      </c>
      <c r="I2897">
        <v>880</v>
      </c>
    </row>
    <row r="2898" spans="1:9" x14ac:dyDescent="0.25">
      <c r="A2898" t="s">
        <v>685</v>
      </c>
      <c r="B2898">
        <v>254</v>
      </c>
      <c r="F2898">
        <v>1468</v>
      </c>
      <c r="H2898">
        <v>1760</v>
      </c>
      <c r="I2898">
        <v>1760</v>
      </c>
    </row>
    <row r="2899" spans="1:9" x14ac:dyDescent="0.25">
      <c r="A2899" t="s">
        <v>686</v>
      </c>
      <c r="B2899">
        <v>254</v>
      </c>
    </row>
    <row r="2900" spans="1:9" x14ac:dyDescent="0.25">
      <c r="A2900" t="s">
        <v>687</v>
      </c>
      <c r="B2900">
        <v>254</v>
      </c>
    </row>
    <row r="2901" spans="1:9" x14ac:dyDescent="0.25">
      <c r="A2901" t="s">
        <v>688</v>
      </c>
      <c r="B2901">
        <v>254</v>
      </c>
    </row>
    <row r="2902" spans="1:9" x14ac:dyDescent="0.25">
      <c r="A2902" t="s">
        <v>689</v>
      </c>
      <c r="B2902">
        <v>254</v>
      </c>
      <c r="F2902" t="b">
        <v>0</v>
      </c>
      <c r="H2902" t="b">
        <v>0</v>
      </c>
      <c r="I2902" t="b">
        <v>0</v>
      </c>
    </row>
    <row r="2903" spans="1:9" x14ac:dyDescent="0.25">
      <c r="A2903" t="s">
        <v>690</v>
      </c>
      <c r="B2903">
        <v>254</v>
      </c>
      <c r="F2903" t="b">
        <v>0</v>
      </c>
      <c r="H2903" t="b">
        <v>0</v>
      </c>
      <c r="I2903" t="b">
        <v>0</v>
      </c>
    </row>
    <row r="2904" spans="1:9" x14ac:dyDescent="0.25">
      <c r="A2904" t="s">
        <v>676</v>
      </c>
      <c r="B2904">
        <v>255</v>
      </c>
      <c r="D2904">
        <v>4417</v>
      </c>
    </row>
    <row r="2905" spans="1:9" x14ac:dyDescent="0.25">
      <c r="A2905" t="s">
        <v>36</v>
      </c>
      <c r="B2905">
        <v>255</v>
      </c>
      <c r="D2905">
        <v>0</v>
      </c>
    </row>
    <row r="2906" spans="1:9" x14ac:dyDescent="0.25">
      <c r="A2906" t="s">
        <v>503</v>
      </c>
      <c r="B2906">
        <v>255</v>
      </c>
    </row>
    <row r="2907" spans="1:9" x14ac:dyDescent="0.25">
      <c r="A2907" t="s">
        <v>677</v>
      </c>
      <c r="B2907">
        <v>255</v>
      </c>
      <c r="D2907">
        <v>590</v>
      </c>
    </row>
    <row r="2908" spans="1:9" x14ac:dyDescent="0.25">
      <c r="A2908" t="s">
        <v>42</v>
      </c>
      <c r="B2908">
        <v>255</v>
      </c>
      <c r="D2908">
        <v>30</v>
      </c>
    </row>
    <row r="2909" spans="1:9" x14ac:dyDescent="0.25">
      <c r="A2909" t="s">
        <v>678</v>
      </c>
      <c r="B2909">
        <v>255</v>
      </c>
      <c r="D2909">
        <v>13.4</v>
      </c>
    </row>
    <row r="2910" spans="1:9" x14ac:dyDescent="0.25">
      <c r="A2910" t="s">
        <v>41</v>
      </c>
      <c r="B2910">
        <v>255</v>
      </c>
      <c r="D2910">
        <v>0</v>
      </c>
    </row>
    <row r="2911" spans="1:9" x14ac:dyDescent="0.25">
      <c r="A2911" t="s">
        <v>679</v>
      </c>
      <c r="B2911">
        <v>255</v>
      </c>
      <c r="D2911">
        <v>0</v>
      </c>
    </row>
    <row r="2912" spans="1:9" x14ac:dyDescent="0.25">
      <c r="A2912" t="s">
        <v>563</v>
      </c>
      <c r="B2912">
        <v>255</v>
      </c>
      <c r="D2912">
        <v>0</v>
      </c>
    </row>
    <row r="2913" spans="1:4" x14ac:dyDescent="0.25">
      <c r="A2913" t="s">
        <v>680</v>
      </c>
      <c r="B2913">
        <v>255</v>
      </c>
      <c r="D2913">
        <v>0</v>
      </c>
    </row>
    <row r="2914" spans="1:4" x14ac:dyDescent="0.25">
      <c r="A2914" t="s">
        <v>681</v>
      </c>
      <c r="B2914">
        <v>255</v>
      </c>
      <c r="D2914">
        <v>16</v>
      </c>
    </row>
    <row r="2915" spans="1:4" x14ac:dyDescent="0.25">
      <c r="A2915" t="s">
        <v>682</v>
      </c>
      <c r="B2915">
        <v>255</v>
      </c>
      <c r="D2915">
        <v>200</v>
      </c>
    </row>
    <row r="2916" spans="1:4" x14ac:dyDescent="0.25">
      <c r="A2916" t="s">
        <v>683</v>
      </c>
      <c r="B2916">
        <v>255</v>
      </c>
      <c r="D2916">
        <v>1320</v>
      </c>
    </row>
    <row r="2917" spans="1:4" x14ac:dyDescent="0.25">
      <c r="A2917" t="s">
        <v>684</v>
      </c>
      <c r="B2917">
        <v>255</v>
      </c>
      <c r="D2917">
        <v>880</v>
      </c>
    </row>
    <row r="2918" spans="1:4" x14ac:dyDescent="0.25">
      <c r="A2918" t="s">
        <v>685</v>
      </c>
      <c r="B2918">
        <v>255</v>
      </c>
      <c r="D2918">
        <v>1760</v>
      </c>
    </row>
    <row r="2919" spans="1:4" x14ac:dyDescent="0.25">
      <c r="A2919" t="s">
        <v>686</v>
      </c>
      <c r="B2919">
        <v>255</v>
      </c>
    </row>
    <row r="2920" spans="1:4" x14ac:dyDescent="0.25">
      <c r="A2920" t="s">
        <v>687</v>
      </c>
      <c r="B2920">
        <v>255</v>
      </c>
    </row>
    <row r="2921" spans="1:4" x14ac:dyDescent="0.25">
      <c r="A2921" t="s">
        <v>688</v>
      </c>
      <c r="B2921">
        <v>255</v>
      </c>
    </row>
    <row r="2922" spans="1:4" x14ac:dyDescent="0.25">
      <c r="A2922" t="s">
        <v>689</v>
      </c>
      <c r="B2922">
        <v>255</v>
      </c>
      <c r="D2922" t="b">
        <v>0</v>
      </c>
    </row>
    <row r="2923" spans="1:4" x14ac:dyDescent="0.25">
      <c r="A2923" t="s">
        <v>690</v>
      </c>
      <c r="B2923">
        <v>255</v>
      </c>
      <c r="D2923" t="b">
        <v>0</v>
      </c>
    </row>
    <row r="2924" spans="1:4" x14ac:dyDescent="0.25">
      <c r="A2924" t="s">
        <v>676</v>
      </c>
      <c r="B2924">
        <v>264</v>
      </c>
      <c r="C2924">
        <v>4419</v>
      </c>
    </row>
    <row r="2925" spans="1:4" x14ac:dyDescent="0.25">
      <c r="A2925" t="s">
        <v>36</v>
      </c>
      <c r="B2925">
        <v>264</v>
      </c>
      <c r="C2925">
        <v>0</v>
      </c>
    </row>
    <row r="2926" spans="1:4" x14ac:dyDescent="0.25">
      <c r="A2926" t="s">
        <v>503</v>
      </c>
      <c r="B2926">
        <v>264</v>
      </c>
    </row>
    <row r="2927" spans="1:4" x14ac:dyDescent="0.25">
      <c r="A2927" t="s">
        <v>677</v>
      </c>
      <c r="B2927">
        <v>264</v>
      </c>
      <c r="C2927">
        <v>557</v>
      </c>
    </row>
    <row r="2928" spans="1:4" x14ac:dyDescent="0.25">
      <c r="A2928" t="s">
        <v>42</v>
      </c>
      <c r="B2928">
        <v>264</v>
      </c>
      <c r="C2928">
        <v>30</v>
      </c>
    </row>
    <row r="2929" spans="1:4" x14ac:dyDescent="0.25">
      <c r="A2929" t="s">
        <v>678</v>
      </c>
      <c r="B2929">
        <v>264</v>
      </c>
      <c r="C2929">
        <v>12.7</v>
      </c>
    </row>
    <row r="2930" spans="1:4" x14ac:dyDescent="0.25">
      <c r="A2930" t="s">
        <v>41</v>
      </c>
      <c r="B2930">
        <v>264</v>
      </c>
      <c r="C2930">
        <v>0</v>
      </c>
    </row>
    <row r="2931" spans="1:4" x14ac:dyDescent="0.25">
      <c r="A2931" t="s">
        <v>679</v>
      </c>
      <c r="B2931">
        <v>264</v>
      </c>
      <c r="C2931">
        <v>0</v>
      </c>
    </row>
    <row r="2932" spans="1:4" x14ac:dyDescent="0.25">
      <c r="A2932" t="s">
        <v>563</v>
      </c>
      <c r="B2932">
        <v>264</v>
      </c>
      <c r="C2932">
        <v>0</v>
      </c>
    </row>
    <row r="2933" spans="1:4" x14ac:dyDescent="0.25">
      <c r="A2933" t="s">
        <v>680</v>
      </c>
      <c r="B2933">
        <v>264</v>
      </c>
      <c r="C2933">
        <v>0</v>
      </c>
    </row>
    <row r="2934" spans="1:4" x14ac:dyDescent="0.25">
      <c r="A2934" t="s">
        <v>681</v>
      </c>
      <c r="B2934">
        <v>264</v>
      </c>
      <c r="C2934">
        <v>16</v>
      </c>
    </row>
    <row r="2935" spans="1:4" x14ac:dyDescent="0.25">
      <c r="A2935" t="s">
        <v>682</v>
      </c>
      <c r="B2935">
        <v>264</v>
      </c>
      <c r="C2935">
        <v>200</v>
      </c>
    </row>
    <row r="2936" spans="1:4" x14ac:dyDescent="0.25">
      <c r="A2936" t="s">
        <v>683</v>
      </c>
      <c r="B2936">
        <v>264</v>
      </c>
      <c r="C2936">
        <v>1320</v>
      </c>
    </row>
    <row r="2937" spans="1:4" x14ac:dyDescent="0.25">
      <c r="A2937" t="s">
        <v>684</v>
      </c>
      <c r="B2937">
        <v>264</v>
      </c>
      <c r="C2937">
        <v>880</v>
      </c>
    </row>
    <row r="2938" spans="1:4" x14ac:dyDescent="0.25">
      <c r="A2938" t="s">
        <v>685</v>
      </c>
      <c r="B2938">
        <v>264</v>
      </c>
      <c r="C2938">
        <v>1760</v>
      </c>
    </row>
    <row r="2939" spans="1:4" x14ac:dyDescent="0.25">
      <c r="A2939" t="s">
        <v>686</v>
      </c>
      <c r="B2939">
        <v>264</v>
      </c>
    </row>
    <row r="2940" spans="1:4" x14ac:dyDescent="0.25">
      <c r="A2940" t="s">
        <v>687</v>
      </c>
      <c r="B2940">
        <v>264</v>
      </c>
    </row>
    <row r="2941" spans="1:4" x14ac:dyDescent="0.25">
      <c r="A2941" t="s">
        <v>688</v>
      </c>
      <c r="B2941">
        <v>264</v>
      </c>
    </row>
    <row r="2942" spans="1:4" x14ac:dyDescent="0.25">
      <c r="A2942" t="s">
        <v>689</v>
      </c>
      <c r="B2942">
        <v>264</v>
      </c>
      <c r="C2942" t="b">
        <v>0</v>
      </c>
    </row>
    <row r="2943" spans="1:4" x14ac:dyDescent="0.25">
      <c r="A2943" t="s">
        <v>690</v>
      </c>
      <c r="B2943">
        <v>264</v>
      </c>
      <c r="C2943" t="b">
        <v>0</v>
      </c>
    </row>
    <row r="2944" spans="1:4" x14ac:dyDescent="0.25">
      <c r="A2944" t="s">
        <v>676</v>
      </c>
      <c r="B2944">
        <v>267</v>
      </c>
      <c r="D2944">
        <v>212</v>
      </c>
    </row>
    <row r="2945" spans="1:4" x14ac:dyDescent="0.25">
      <c r="A2945" t="s">
        <v>36</v>
      </c>
      <c r="B2945">
        <v>267</v>
      </c>
      <c r="D2945">
        <v>1</v>
      </c>
    </row>
    <row r="2946" spans="1:4" x14ac:dyDescent="0.25">
      <c r="A2946" t="s">
        <v>503</v>
      </c>
      <c r="B2946">
        <v>267</v>
      </c>
      <c r="D2946" t="s">
        <v>785</v>
      </c>
    </row>
    <row r="2947" spans="1:4" x14ac:dyDescent="0.25">
      <c r="A2947" t="s">
        <v>677</v>
      </c>
      <c r="B2947">
        <v>267</v>
      </c>
      <c r="D2947">
        <v>618</v>
      </c>
    </row>
    <row r="2948" spans="1:4" x14ac:dyDescent="0.25">
      <c r="A2948" t="s">
        <v>42</v>
      </c>
      <c r="B2948">
        <v>267</v>
      </c>
      <c r="D2948">
        <v>40</v>
      </c>
    </row>
    <row r="2949" spans="1:4" x14ac:dyDescent="0.25">
      <c r="A2949" t="s">
        <v>678</v>
      </c>
      <c r="B2949">
        <v>267</v>
      </c>
      <c r="D2949">
        <v>10.5</v>
      </c>
    </row>
    <row r="2950" spans="1:4" x14ac:dyDescent="0.25">
      <c r="A2950" t="s">
        <v>41</v>
      </c>
      <c r="B2950">
        <v>267</v>
      </c>
      <c r="D2950">
        <v>0</v>
      </c>
    </row>
    <row r="2951" spans="1:4" x14ac:dyDescent="0.25">
      <c r="A2951" t="s">
        <v>679</v>
      </c>
      <c r="B2951">
        <v>267</v>
      </c>
      <c r="D2951">
        <v>12</v>
      </c>
    </row>
    <row r="2952" spans="1:4" x14ac:dyDescent="0.25">
      <c r="A2952" t="s">
        <v>563</v>
      </c>
      <c r="B2952">
        <v>267</v>
      </c>
      <c r="D2952">
        <v>0</v>
      </c>
    </row>
    <row r="2953" spans="1:4" x14ac:dyDescent="0.25">
      <c r="A2953" t="s">
        <v>680</v>
      </c>
      <c r="B2953">
        <v>267</v>
      </c>
      <c r="D2953">
        <v>0</v>
      </c>
    </row>
    <row r="2954" spans="1:4" x14ac:dyDescent="0.25">
      <c r="A2954" t="s">
        <v>681</v>
      </c>
      <c r="B2954">
        <v>267</v>
      </c>
      <c r="D2954">
        <v>16</v>
      </c>
    </row>
    <row r="2955" spans="1:4" x14ac:dyDescent="0.25">
      <c r="A2955" t="s">
        <v>682</v>
      </c>
      <c r="B2955">
        <v>267</v>
      </c>
      <c r="D2955">
        <v>200</v>
      </c>
    </row>
    <row r="2956" spans="1:4" x14ac:dyDescent="0.25">
      <c r="A2956" t="s">
        <v>683</v>
      </c>
      <c r="B2956">
        <v>267</v>
      </c>
      <c r="D2956">
        <v>1761</v>
      </c>
    </row>
    <row r="2957" spans="1:4" x14ac:dyDescent="0.25">
      <c r="A2957" t="s">
        <v>684</v>
      </c>
      <c r="B2957">
        <v>267</v>
      </c>
      <c r="D2957">
        <v>1174</v>
      </c>
    </row>
    <row r="2958" spans="1:4" x14ac:dyDescent="0.25">
      <c r="A2958" t="s">
        <v>685</v>
      </c>
      <c r="B2958">
        <v>267</v>
      </c>
      <c r="D2958">
        <v>2348</v>
      </c>
    </row>
    <row r="2959" spans="1:4" x14ac:dyDescent="0.25">
      <c r="A2959" t="s">
        <v>686</v>
      </c>
      <c r="B2959">
        <v>267</v>
      </c>
    </row>
    <row r="2960" spans="1:4" x14ac:dyDescent="0.25">
      <c r="A2960" t="s">
        <v>687</v>
      </c>
      <c r="B2960">
        <v>267</v>
      </c>
    </row>
    <row r="2961" spans="1:4" x14ac:dyDescent="0.25">
      <c r="A2961" t="s">
        <v>688</v>
      </c>
      <c r="B2961">
        <v>267</v>
      </c>
    </row>
    <row r="2962" spans="1:4" x14ac:dyDescent="0.25">
      <c r="A2962" t="s">
        <v>689</v>
      </c>
      <c r="B2962">
        <v>267</v>
      </c>
      <c r="D2962" t="b">
        <v>0</v>
      </c>
    </row>
    <row r="2963" spans="1:4" x14ac:dyDescent="0.25">
      <c r="A2963" t="s">
        <v>690</v>
      </c>
      <c r="B2963">
        <v>267</v>
      </c>
      <c r="D2963" t="b">
        <v>0</v>
      </c>
    </row>
    <row r="2964" spans="1:4" x14ac:dyDescent="0.25">
      <c r="A2964" t="s">
        <v>676</v>
      </c>
      <c r="B2964">
        <v>269</v>
      </c>
      <c r="C2964">
        <v>4417</v>
      </c>
    </row>
    <row r="2965" spans="1:4" x14ac:dyDescent="0.25">
      <c r="A2965" t="s">
        <v>36</v>
      </c>
      <c r="B2965">
        <v>269</v>
      </c>
      <c r="C2965">
        <v>2</v>
      </c>
    </row>
    <row r="2966" spans="1:4" x14ac:dyDescent="0.25">
      <c r="A2966" t="s">
        <v>503</v>
      </c>
      <c r="B2966">
        <v>269</v>
      </c>
    </row>
    <row r="2967" spans="1:4" x14ac:dyDescent="0.25">
      <c r="A2967" t="s">
        <v>677</v>
      </c>
      <c r="B2967">
        <v>269</v>
      </c>
      <c r="C2967">
        <v>581</v>
      </c>
    </row>
    <row r="2968" spans="1:4" x14ac:dyDescent="0.25">
      <c r="A2968" t="s">
        <v>42</v>
      </c>
      <c r="B2968">
        <v>269</v>
      </c>
      <c r="C2968">
        <v>30</v>
      </c>
    </row>
    <row r="2969" spans="1:4" x14ac:dyDescent="0.25">
      <c r="A2969" t="s">
        <v>678</v>
      </c>
      <c r="B2969">
        <v>269</v>
      </c>
      <c r="C2969">
        <v>13.2</v>
      </c>
    </row>
    <row r="2970" spans="1:4" x14ac:dyDescent="0.25">
      <c r="A2970" t="s">
        <v>41</v>
      </c>
      <c r="B2970">
        <v>269</v>
      </c>
      <c r="C2970">
        <v>0</v>
      </c>
    </row>
    <row r="2971" spans="1:4" x14ac:dyDescent="0.25">
      <c r="A2971" t="s">
        <v>679</v>
      </c>
      <c r="B2971">
        <v>269</v>
      </c>
      <c r="C2971">
        <v>0</v>
      </c>
    </row>
    <row r="2972" spans="1:4" x14ac:dyDescent="0.25">
      <c r="A2972" t="s">
        <v>563</v>
      </c>
      <c r="B2972">
        <v>269</v>
      </c>
      <c r="C2972">
        <v>0</v>
      </c>
    </row>
    <row r="2973" spans="1:4" x14ac:dyDescent="0.25">
      <c r="A2973" t="s">
        <v>680</v>
      </c>
      <c r="B2973">
        <v>269</v>
      </c>
      <c r="C2973">
        <v>0</v>
      </c>
    </row>
    <row r="2974" spans="1:4" x14ac:dyDescent="0.25">
      <c r="A2974" t="s">
        <v>681</v>
      </c>
      <c r="B2974">
        <v>269</v>
      </c>
      <c r="C2974">
        <v>16</v>
      </c>
    </row>
    <row r="2975" spans="1:4" x14ac:dyDescent="0.25">
      <c r="A2975" t="s">
        <v>682</v>
      </c>
      <c r="B2975">
        <v>269</v>
      </c>
      <c r="C2975">
        <v>200</v>
      </c>
    </row>
    <row r="2976" spans="1:4" x14ac:dyDescent="0.25">
      <c r="A2976" t="s">
        <v>683</v>
      </c>
      <c r="B2976">
        <v>269</v>
      </c>
      <c r="C2976">
        <v>1320</v>
      </c>
    </row>
    <row r="2977" spans="1:5" x14ac:dyDescent="0.25">
      <c r="A2977" t="s">
        <v>684</v>
      </c>
      <c r="B2977">
        <v>269</v>
      </c>
      <c r="C2977">
        <v>880</v>
      </c>
    </row>
    <row r="2978" spans="1:5" x14ac:dyDescent="0.25">
      <c r="A2978" t="s">
        <v>685</v>
      </c>
      <c r="B2978">
        <v>269</v>
      </c>
      <c r="C2978">
        <v>1760</v>
      </c>
    </row>
    <row r="2979" spans="1:5" x14ac:dyDescent="0.25">
      <c r="A2979" t="s">
        <v>686</v>
      </c>
      <c r="B2979">
        <v>269</v>
      </c>
    </row>
    <row r="2980" spans="1:5" x14ac:dyDescent="0.25">
      <c r="A2980" t="s">
        <v>687</v>
      </c>
      <c r="B2980">
        <v>269</v>
      </c>
    </row>
    <row r="2981" spans="1:5" x14ac:dyDescent="0.25">
      <c r="A2981" t="s">
        <v>688</v>
      </c>
      <c r="B2981">
        <v>269</v>
      </c>
    </row>
    <row r="2982" spans="1:5" x14ac:dyDescent="0.25">
      <c r="A2982" t="s">
        <v>689</v>
      </c>
      <c r="B2982">
        <v>269</v>
      </c>
      <c r="C2982" t="b">
        <v>0</v>
      </c>
    </row>
    <row r="2983" spans="1:5" x14ac:dyDescent="0.25">
      <c r="A2983" t="s">
        <v>690</v>
      </c>
      <c r="B2983">
        <v>269</v>
      </c>
      <c r="C2983" t="b">
        <v>0</v>
      </c>
    </row>
    <row r="2984" spans="1:5" x14ac:dyDescent="0.25">
      <c r="A2984" t="s">
        <v>676</v>
      </c>
      <c r="B2984">
        <v>273</v>
      </c>
      <c r="E2984">
        <v>13</v>
      </c>
    </row>
    <row r="2985" spans="1:5" x14ac:dyDescent="0.25">
      <c r="A2985" t="s">
        <v>36</v>
      </c>
      <c r="B2985">
        <v>273</v>
      </c>
      <c r="E2985">
        <v>1</v>
      </c>
    </row>
    <row r="2986" spans="1:5" x14ac:dyDescent="0.25">
      <c r="A2986" t="s">
        <v>503</v>
      </c>
      <c r="B2986">
        <v>273</v>
      </c>
      <c r="E2986" t="s">
        <v>760</v>
      </c>
    </row>
    <row r="2987" spans="1:5" x14ac:dyDescent="0.25">
      <c r="A2987" t="s">
        <v>677</v>
      </c>
      <c r="B2987">
        <v>273</v>
      </c>
      <c r="E2987">
        <v>390</v>
      </c>
    </row>
    <row r="2988" spans="1:5" x14ac:dyDescent="0.25">
      <c r="A2988" t="s">
        <v>42</v>
      </c>
      <c r="B2988">
        <v>273</v>
      </c>
      <c r="E2988">
        <v>25</v>
      </c>
    </row>
    <row r="2989" spans="1:5" x14ac:dyDescent="0.25">
      <c r="A2989" t="s">
        <v>678</v>
      </c>
      <c r="B2989">
        <v>273</v>
      </c>
      <c r="E2989">
        <v>10.6</v>
      </c>
    </row>
    <row r="2990" spans="1:5" x14ac:dyDescent="0.25">
      <c r="A2990" t="s">
        <v>41</v>
      </c>
      <c r="B2990">
        <v>273</v>
      </c>
      <c r="E2990">
        <v>0</v>
      </c>
    </row>
    <row r="2991" spans="1:5" x14ac:dyDescent="0.25">
      <c r="A2991" t="s">
        <v>679</v>
      </c>
      <c r="B2991">
        <v>273</v>
      </c>
      <c r="E2991">
        <v>0</v>
      </c>
    </row>
    <row r="2992" spans="1:5" x14ac:dyDescent="0.25">
      <c r="A2992" t="s">
        <v>563</v>
      </c>
      <c r="B2992">
        <v>273</v>
      </c>
      <c r="E2992">
        <v>0</v>
      </c>
    </row>
    <row r="2993" spans="1:5" x14ac:dyDescent="0.25">
      <c r="A2993" t="s">
        <v>680</v>
      </c>
      <c r="B2993">
        <v>273</v>
      </c>
      <c r="E2993">
        <v>0</v>
      </c>
    </row>
    <row r="2994" spans="1:5" x14ac:dyDescent="0.25">
      <c r="A2994" t="s">
        <v>681</v>
      </c>
      <c r="B2994">
        <v>273</v>
      </c>
      <c r="E2994">
        <v>16</v>
      </c>
    </row>
    <row r="2995" spans="1:5" x14ac:dyDescent="0.25">
      <c r="A2995" t="s">
        <v>682</v>
      </c>
      <c r="B2995">
        <v>273</v>
      </c>
      <c r="E2995">
        <v>200</v>
      </c>
    </row>
    <row r="2996" spans="1:5" x14ac:dyDescent="0.25">
      <c r="A2996" t="s">
        <v>683</v>
      </c>
      <c r="B2996">
        <v>273</v>
      </c>
      <c r="E2996">
        <v>1101</v>
      </c>
    </row>
    <row r="2997" spans="1:5" x14ac:dyDescent="0.25">
      <c r="A2997" t="s">
        <v>684</v>
      </c>
      <c r="B2997">
        <v>273</v>
      </c>
      <c r="E2997">
        <v>734</v>
      </c>
    </row>
    <row r="2998" spans="1:5" x14ac:dyDescent="0.25">
      <c r="A2998" t="s">
        <v>685</v>
      </c>
      <c r="B2998">
        <v>273</v>
      </c>
      <c r="E2998">
        <v>1468</v>
      </c>
    </row>
    <row r="2999" spans="1:5" x14ac:dyDescent="0.25">
      <c r="A2999" t="s">
        <v>686</v>
      </c>
      <c r="B2999">
        <v>273</v>
      </c>
    </row>
    <row r="3000" spans="1:5" x14ac:dyDescent="0.25">
      <c r="A3000" t="s">
        <v>687</v>
      </c>
      <c r="B3000">
        <v>273</v>
      </c>
    </row>
    <row r="3001" spans="1:5" x14ac:dyDescent="0.25">
      <c r="A3001" t="s">
        <v>688</v>
      </c>
      <c r="B3001">
        <v>273</v>
      </c>
    </row>
    <row r="3002" spans="1:5" x14ac:dyDescent="0.25">
      <c r="A3002" t="s">
        <v>689</v>
      </c>
      <c r="B3002">
        <v>273</v>
      </c>
      <c r="E3002" t="b">
        <v>0</v>
      </c>
    </row>
    <row r="3003" spans="1:5" x14ac:dyDescent="0.25">
      <c r="A3003" t="s">
        <v>690</v>
      </c>
      <c r="B3003">
        <v>273</v>
      </c>
      <c r="E3003" t="b">
        <v>0</v>
      </c>
    </row>
    <row r="3004" spans="1:5" x14ac:dyDescent="0.25">
      <c r="A3004" t="s">
        <v>676</v>
      </c>
      <c r="B3004">
        <v>276</v>
      </c>
      <c r="C3004">
        <v>4912</v>
      </c>
    </row>
    <row r="3005" spans="1:5" x14ac:dyDescent="0.25">
      <c r="A3005" t="s">
        <v>36</v>
      </c>
      <c r="B3005">
        <v>276</v>
      </c>
      <c r="C3005">
        <v>1</v>
      </c>
    </row>
    <row r="3006" spans="1:5" x14ac:dyDescent="0.25">
      <c r="A3006" t="s">
        <v>503</v>
      </c>
      <c r="B3006">
        <v>276</v>
      </c>
      <c r="C3006" t="s">
        <v>829</v>
      </c>
    </row>
    <row r="3007" spans="1:5" x14ac:dyDescent="0.25">
      <c r="A3007" t="s">
        <v>677</v>
      </c>
      <c r="B3007">
        <v>276</v>
      </c>
      <c r="C3007">
        <v>549</v>
      </c>
    </row>
    <row r="3008" spans="1:5" x14ac:dyDescent="0.25">
      <c r="A3008" t="s">
        <v>42</v>
      </c>
      <c r="B3008">
        <v>276</v>
      </c>
      <c r="C3008">
        <v>25</v>
      </c>
    </row>
    <row r="3009" spans="1:4" x14ac:dyDescent="0.25">
      <c r="A3009" t="s">
        <v>678</v>
      </c>
      <c r="B3009">
        <v>276</v>
      </c>
      <c r="C3009">
        <v>15</v>
      </c>
    </row>
    <row r="3010" spans="1:4" x14ac:dyDescent="0.25">
      <c r="A3010" t="s">
        <v>41</v>
      </c>
      <c r="B3010">
        <v>276</v>
      </c>
      <c r="C3010">
        <v>0</v>
      </c>
    </row>
    <row r="3011" spans="1:4" x14ac:dyDescent="0.25">
      <c r="A3011" t="s">
        <v>679</v>
      </c>
      <c r="B3011">
        <v>276</v>
      </c>
      <c r="C3011">
        <v>12</v>
      </c>
    </row>
    <row r="3012" spans="1:4" x14ac:dyDescent="0.25">
      <c r="A3012" t="s">
        <v>563</v>
      </c>
      <c r="B3012">
        <v>276</v>
      </c>
      <c r="C3012">
        <v>0</v>
      </c>
    </row>
    <row r="3013" spans="1:4" x14ac:dyDescent="0.25">
      <c r="A3013" t="s">
        <v>680</v>
      </c>
      <c r="B3013">
        <v>276</v>
      </c>
      <c r="C3013">
        <v>0</v>
      </c>
    </row>
    <row r="3014" spans="1:4" x14ac:dyDescent="0.25">
      <c r="A3014" t="s">
        <v>681</v>
      </c>
      <c r="B3014">
        <v>276</v>
      </c>
      <c r="C3014">
        <v>16</v>
      </c>
    </row>
    <row r="3015" spans="1:4" x14ac:dyDescent="0.25">
      <c r="A3015" t="s">
        <v>682</v>
      </c>
      <c r="B3015">
        <v>276</v>
      </c>
      <c r="C3015">
        <v>200</v>
      </c>
    </row>
    <row r="3016" spans="1:4" x14ac:dyDescent="0.25">
      <c r="A3016" t="s">
        <v>683</v>
      </c>
      <c r="B3016">
        <v>276</v>
      </c>
      <c r="C3016">
        <v>1101</v>
      </c>
    </row>
    <row r="3017" spans="1:4" x14ac:dyDescent="0.25">
      <c r="A3017" t="s">
        <v>684</v>
      </c>
      <c r="B3017">
        <v>276</v>
      </c>
      <c r="C3017">
        <v>734</v>
      </c>
    </row>
    <row r="3018" spans="1:4" x14ac:dyDescent="0.25">
      <c r="A3018" t="s">
        <v>685</v>
      </c>
      <c r="B3018">
        <v>276</v>
      </c>
      <c r="C3018">
        <v>1468</v>
      </c>
    </row>
    <row r="3019" spans="1:4" x14ac:dyDescent="0.25">
      <c r="A3019" t="s">
        <v>686</v>
      </c>
      <c r="B3019">
        <v>276</v>
      </c>
    </row>
    <row r="3020" spans="1:4" x14ac:dyDescent="0.25">
      <c r="A3020" t="s">
        <v>687</v>
      </c>
      <c r="B3020">
        <v>276</v>
      </c>
    </row>
    <row r="3021" spans="1:4" x14ac:dyDescent="0.25">
      <c r="A3021" t="s">
        <v>688</v>
      </c>
      <c r="B3021">
        <v>276</v>
      </c>
    </row>
    <row r="3022" spans="1:4" x14ac:dyDescent="0.25">
      <c r="A3022" t="s">
        <v>689</v>
      </c>
      <c r="B3022">
        <v>276</v>
      </c>
      <c r="C3022" t="b">
        <v>0</v>
      </c>
    </row>
    <row r="3023" spans="1:4" x14ac:dyDescent="0.25">
      <c r="A3023" t="s">
        <v>690</v>
      </c>
      <c r="B3023">
        <v>276</v>
      </c>
      <c r="C3023" t="b">
        <v>0</v>
      </c>
    </row>
    <row r="3024" spans="1:4" x14ac:dyDescent="0.25">
      <c r="A3024" t="s">
        <v>676</v>
      </c>
      <c r="B3024">
        <v>277</v>
      </c>
      <c r="C3024">
        <v>103</v>
      </c>
      <c r="D3024">
        <v>3825</v>
      </c>
    </row>
    <row r="3025" spans="1:4" x14ac:dyDescent="0.25">
      <c r="A3025" t="s">
        <v>36</v>
      </c>
      <c r="B3025">
        <v>277</v>
      </c>
      <c r="C3025">
        <v>2</v>
      </c>
      <c r="D3025" t="s">
        <v>692</v>
      </c>
    </row>
    <row r="3026" spans="1:4" x14ac:dyDescent="0.25">
      <c r="A3026" t="s">
        <v>503</v>
      </c>
      <c r="B3026">
        <v>277</v>
      </c>
      <c r="C3026" t="s">
        <v>797</v>
      </c>
      <c r="D3026" t="s">
        <v>797</v>
      </c>
    </row>
    <row r="3027" spans="1:4" x14ac:dyDescent="0.25">
      <c r="A3027" t="s">
        <v>677</v>
      </c>
      <c r="B3027">
        <v>277</v>
      </c>
      <c r="C3027">
        <v>392</v>
      </c>
      <c r="D3027">
        <v>858</v>
      </c>
    </row>
    <row r="3028" spans="1:4" x14ac:dyDescent="0.25">
      <c r="A3028" t="s">
        <v>42</v>
      </c>
      <c r="B3028">
        <v>277</v>
      </c>
      <c r="C3028">
        <v>40</v>
      </c>
      <c r="D3028">
        <v>40</v>
      </c>
    </row>
    <row r="3029" spans="1:4" x14ac:dyDescent="0.25">
      <c r="A3029" t="s">
        <v>678</v>
      </c>
      <c r="B3029">
        <v>277</v>
      </c>
      <c r="C3029">
        <v>6.7</v>
      </c>
      <c r="D3029">
        <v>14.6</v>
      </c>
    </row>
    <row r="3030" spans="1:4" x14ac:dyDescent="0.25">
      <c r="A3030" t="s">
        <v>41</v>
      </c>
      <c r="B3030">
        <v>277</v>
      </c>
      <c r="C3030">
        <v>0</v>
      </c>
      <c r="D3030">
        <v>0</v>
      </c>
    </row>
    <row r="3031" spans="1:4" x14ac:dyDescent="0.25">
      <c r="A3031" t="s">
        <v>679</v>
      </c>
      <c r="B3031">
        <v>277</v>
      </c>
      <c r="C3031">
        <v>12</v>
      </c>
      <c r="D3031">
        <v>12</v>
      </c>
    </row>
    <row r="3032" spans="1:4" x14ac:dyDescent="0.25">
      <c r="A3032" t="s">
        <v>563</v>
      </c>
      <c r="B3032">
        <v>277</v>
      </c>
      <c r="C3032">
        <v>0</v>
      </c>
      <c r="D3032">
        <v>0</v>
      </c>
    </row>
    <row r="3033" spans="1:4" x14ac:dyDescent="0.25">
      <c r="A3033" t="s">
        <v>680</v>
      </c>
      <c r="B3033">
        <v>277</v>
      </c>
      <c r="C3033">
        <v>0</v>
      </c>
      <c r="D3033">
        <v>0</v>
      </c>
    </row>
    <row r="3034" spans="1:4" x14ac:dyDescent="0.25">
      <c r="A3034" t="s">
        <v>681</v>
      </c>
      <c r="B3034">
        <v>277</v>
      </c>
      <c r="C3034">
        <v>16</v>
      </c>
      <c r="D3034">
        <v>16</v>
      </c>
    </row>
    <row r="3035" spans="1:4" x14ac:dyDescent="0.25">
      <c r="A3035" t="s">
        <v>682</v>
      </c>
      <c r="B3035">
        <v>277</v>
      </c>
      <c r="C3035">
        <v>100</v>
      </c>
      <c r="D3035">
        <v>100</v>
      </c>
    </row>
    <row r="3036" spans="1:4" x14ac:dyDescent="0.25">
      <c r="A3036" t="s">
        <v>683</v>
      </c>
      <c r="B3036">
        <v>277</v>
      </c>
      <c r="C3036">
        <v>1761</v>
      </c>
      <c r="D3036">
        <v>1761</v>
      </c>
    </row>
    <row r="3037" spans="1:4" x14ac:dyDescent="0.25">
      <c r="A3037" t="s">
        <v>684</v>
      </c>
      <c r="B3037">
        <v>277</v>
      </c>
      <c r="C3037">
        <v>1174</v>
      </c>
      <c r="D3037">
        <v>1174</v>
      </c>
    </row>
    <row r="3038" spans="1:4" x14ac:dyDescent="0.25">
      <c r="A3038" t="s">
        <v>685</v>
      </c>
      <c r="B3038">
        <v>277</v>
      </c>
      <c r="C3038">
        <v>2348</v>
      </c>
      <c r="D3038">
        <v>2348</v>
      </c>
    </row>
    <row r="3039" spans="1:4" x14ac:dyDescent="0.25">
      <c r="A3039" t="s">
        <v>686</v>
      </c>
      <c r="B3039">
        <v>277</v>
      </c>
    </row>
    <row r="3040" spans="1:4" x14ac:dyDescent="0.25">
      <c r="A3040" t="s">
        <v>687</v>
      </c>
      <c r="B3040">
        <v>277</v>
      </c>
    </row>
    <row r="3041" spans="1:4" x14ac:dyDescent="0.25">
      <c r="A3041" t="s">
        <v>688</v>
      </c>
      <c r="B3041">
        <v>277</v>
      </c>
    </row>
    <row r="3042" spans="1:4" x14ac:dyDescent="0.25">
      <c r="A3042" t="s">
        <v>689</v>
      </c>
      <c r="B3042">
        <v>277</v>
      </c>
      <c r="C3042" t="b">
        <v>0</v>
      </c>
      <c r="D3042" t="b">
        <v>0</v>
      </c>
    </row>
    <row r="3043" spans="1:4" x14ac:dyDescent="0.25">
      <c r="A3043" t="s">
        <v>690</v>
      </c>
      <c r="B3043">
        <v>277</v>
      </c>
      <c r="C3043" t="b">
        <v>0</v>
      </c>
      <c r="D3043" t="b">
        <v>0</v>
      </c>
    </row>
    <row r="3044" spans="1:4" x14ac:dyDescent="0.25">
      <c r="A3044" t="s">
        <v>676</v>
      </c>
      <c r="B3044">
        <v>278</v>
      </c>
      <c r="C3044">
        <v>2137</v>
      </c>
    </row>
    <row r="3045" spans="1:4" x14ac:dyDescent="0.25">
      <c r="A3045" t="s">
        <v>36</v>
      </c>
      <c r="B3045">
        <v>278</v>
      </c>
      <c r="C3045">
        <v>1</v>
      </c>
    </row>
    <row r="3046" spans="1:4" x14ac:dyDescent="0.25">
      <c r="A3046" t="s">
        <v>503</v>
      </c>
      <c r="B3046">
        <v>278</v>
      </c>
      <c r="C3046" t="s">
        <v>830</v>
      </c>
    </row>
    <row r="3047" spans="1:4" x14ac:dyDescent="0.25">
      <c r="A3047" t="s">
        <v>677</v>
      </c>
      <c r="B3047">
        <v>278</v>
      </c>
      <c r="C3047">
        <v>749</v>
      </c>
    </row>
    <row r="3048" spans="1:4" x14ac:dyDescent="0.25">
      <c r="A3048" t="s">
        <v>42</v>
      </c>
      <c r="B3048">
        <v>278</v>
      </c>
      <c r="C3048">
        <v>25</v>
      </c>
    </row>
    <row r="3049" spans="1:4" x14ac:dyDescent="0.25">
      <c r="A3049" t="s">
        <v>678</v>
      </c>
      <c r="B3049">
        <v>278</v>
      </c>
      <c r="C3049">
        <v>20.399999999999999</v>
      </c>
    </row>
    <row r="3050" spans="1:4" x14ac:dyDescent="0.25">
      <c r="A3050" t="s">
        <v>41</v>
      </c>
      <c r="B3050">
        <v>278</v>
      </c>
      <c r="C3050">
        <v>0</v>
      </c>
    </row>
    <row r="3051" spans="1:4" x14ac:dyDescent="0.25">
      <c r="A3051" t="s">
        <v>679</v>
      </c>
      <c r="B3051">
        <v>278</v>
      </c>
      <c r="C3051">
        <v>12</v>
      </c>
    </row>
    <row r="3052" spans="1:4" x14ac:dyDescent="0.25">
      <c r="A3052" t="s">
        <v>563</v>
      </c>
      <c r="B3052">
        <v>278</v>
      </c>
      <c r="C3052">
        <v>0</v>
      </c>
    </row>
    <row r="3053" spans="1:4" x14ac:dyDescent="0.25">
      <c r="A3053" t="s">
        <v>680</v>
      </c>
      <c r="B3053">
        <v>278</v>
      </c>
      <c r="C3053">
        <v>0</v>
      </c>
    </row>
    <row r="3054" spans="1:4" x14ac:dyDescent="0.25">
      <c r="A3054" t="s">
        <v>681</v>
      </c>
      <c r="B3054">
        <v>278</v>
      </c>
      <c r="C3054">
        <v>16</v>
      </c>
    </row>
    <row r="3055" spans="1:4" x14ac:dyDescent="0.25">
      <c r="A3055" t="s">
        <v>682</v>
      </c>
      <c r="B3055">
        <v>278</v>
      </c>
      <c r="C3055">
        <v>200</v>
      </c>
    </row>
    <row r="3056" spans="1:4" x14ac:dyDescent="0.25">
      <c r="A3056" t="s">
        <v>683</v>
      </c>
      <c r="B3056">
        <v>278</v>
      </c>
      <c r="C3056">
        <v>1101</v>
      </c>
    </row>
    <row r="3057" spans="1:4" x14ac:dyDescent="0.25">
      <c r="A3057" t="s">
        <v>684</v>
      </c>
      <c r="B3057">
        <v>278</v>
      </c>
      <c r="C3057">
        <v>734</v>
      </c>
    </row>
    <row r="3058" spans="1:4" x14ac:dyDescent="0.25">
      <c r="A3058" t="s">
        <v>685</v>
      </c>
      <c r="B3058">
        <v>278</v>
      </c>
      <c r="C3058">
        <v>1468</v>
      </c>
    </row>
    <row r="3059" spans="1:4" x14ac:dyDescent="0.25">
      <c r="A3059" t="s">
        <v>686</v>
      </c>
      <c r="B3059">
        <v>278</v>
      </c>
    </row>
    <row r="3060" spans="1:4" x14ac:dyDescent="0.25">
      <c r="A3060" t="s">
        <v>687</v>
      </c>
      <c r="B3060">
        <v>278</v>
      </c>
    </row>
    <row r="3061" spans="1:4" x14ac:dyDescent="0.25">
      <c r="A3061" t="s">
        <v>688</v>
      </c>
      <c r="B3061">
        <v>278</v>
      </c>
    </row>
    <row r="3062" spans="1:4" x14ac:dyDescent="0.25">
      <c r="A3062" t="s">
        <v>689</v>
      </c>
      <c r="B3062">
        <v>278</v>
      </c>
      <c r="C3062" t="b">
        <v>0</v>
      </c>
    </row>
    <row r="3063" spans="1:4" x14ac:dyDescent="0.25">
      <c r="A3063" t="s">
        <v>690</v>
      </c>
      <c r="B3063">
        <v>278</v>
      </c>
      <c r="C3063" t="b">
        <v>0</v>
      </c>
    </row>
    <row r="3064" spans="1:4" x14ac:dyDescent="0.25">
      <c r="A3064" t="s">
        <v>676</v>
      </c>
      <c r="B3064">
        <v>279</v>
      </c>
      <c r="D3064">
        <v>4912</v>
      </c>
    </row>
    <row r="3065" spans="1:4" x14ac:dyDescent="0.25">
      <c r="A3065" t="s">
        <v>36</v>
      </c>
      <c r="B3065">
        <v>279</v>
      </c>
      <c r="D3065">
        <v>1</v>
      </c>
    </row>
    <row r="3066" spans="1:4" x14ac:dyDescent="0.25">
      <c r="A3066" t="s">
        <v>503</v>
      </c>
      <c r="B3066">
        <v>279</v>
      </c>
      <c r="D3066" t="s">
        <v>829</v>
      </c>
    </row>
    <row r="3067" spans="1:4" x14ac:dyDescent="0.25">
      <c r="A3067" t="s">
        <v>677</v>
      </c>
      <c r="B3067">
        <v>279</v>
      </c>
      <c r="D3067">
        <v>371</v>
      </c>
    </row>
    <row r="3068" spans="1:4" x14ac:dyDescent="0.25">
      <c r="A3068" t="s">
        <v>42</v>
      </c>
      <c r="B3068">
        <v>279</v>
      </c>
      <c r="D3068">
        <v>25</v>
      </c>
    </row>
    <row r="3069" spans="1:4" x14ac:dyDescent="0.25">
      <c r="A3069" t="s">
        <v>678</v>
      </c>
      <c r="B3069">
        <v>279</v>
      </c>
      <c r="D3069">
        <v>10.1</v>
      </c>
    </row>
    <row r="3070" spans="1:4" x14ac:dyDescent="0.25">
      <c r="A3070" t="s">
        <v>41</v>
      </c>
      <c r="B3070">
        <v>279</v>
      </c>
      <c r="D3070">
        <v>0</v>
      </c>
    </row>
    <row r="3071" spans="1:4" x14ac:dyDescent="0.25">
      <c r="A3071" t="s">
        <v>679</v>
      </c>
      <c r="B3071">
        <v>279</v>
      </c>
      <c r="D3071">
        <v>12</v>
      </c>
    </row>
    <row r="3072" spans="1:4" x14ac:dyDescent="0.25">
      <c r="A3072" t="s">
        <v>563</v>
      </c>
      <c r="B3072">
        <v>279</v>
      </c>
      <c r="D3072">
        <v>0</v>
      </c>
    </row>
    <row r="3073" spans="1:4" x14ac:dyDescent="0.25">
      <c r="A3073" t="s">
        <v>680</v>
      </c>
      <c r="B3073">
        <v>279</v>
      </c>
      <c r="D3073">
        <v>0</v>
      </c>
    </row>
    <row r="3074" spans="1:4" x14ac:dyDescent="0.25">
      <c r="A3074" t="s">
        <v>681</v>
      </c>
      <c r="B3074">
        <v>279</v>
      </c>
      <c r="D3074">
        <v>16</v>
      </c>
    </row>
    <row r="3075" spans="1:4" x14ac:dyDescent="0.25">
      <c r="A3075" t="s">
        <v>682</v>
      </c>
      <c r="B3075">
        <v>279</v>
      </c>
      <c r="D3075">
        <v>200</v>
      </c>
    </row>
    <row r="3076" spans="1:4" x14ac:dyDescent="0.25">
      <c r="A3076" t="s">
        <v>683</v>
      </c>
      <c r="B3076">
        <v>279</v>
      </c>
      <c r="D3076">
        <v>1101</v>
      </c>
    </row>
    <row r="3077" spans="1:4" x14ac:dyDescent="0.25">
      <c r="A3077" t="s">
        <v>684</v>
      </c>
      <c r="B3077">
        <v>279</v>
      </c>
      <c r="D3077">
        <v>734</v>
      </c>
    </row>
    <row r="3078" spans="1:4" x14ac:dyDescent="0.25">
      <c r="A3078" t="s">
        <v>685</v>
      </c>
      <c r="B3078">
        <v>279</v>
      </c>
      <c r="D3078">
        <v>1468</v>
      </c>
    </row>
    <row r="3079" spans="1:4" x14ac:dyDescent="0.25">
      <c r="A3079" t="s">
        <v>686</v>
      </c>
      <c r="B3079">
        <v>279</v>
      </c>
    </row>
    <row r="3080" spans="1:4" x14ac:dyDescent="0.25">
      <c r="A3080" t="s">
        <v>687</v>
      </c>
      <c r="B3080">
        <v>279</v>
      </c>
    </row>
    <row r="3081" spans="1:4" x14ac:dyDescent="0.25">
      <c r="A3081" t="s">
        <v>688</v>
      </c>
      <c r="B3081">
        <v>279</v>
      </c>
    </row>
    <row r="3082" spans="1:4" x14ac:dyDescent="0.25">
      <c r="A3082" t="s">
        <v>689</v>
      </c>
      <c r="B3082">
        <v>279</v>
      </c>
      <c r="D3082" t="b">
        <v>0</v>
      </c>
    </row>
    <row r="3083" spans="1:4" x14ac:dyDescent="0.25">
      <c r="A3083" t="s">
        <v>690</v>
      </c>
      <c r="B3083">
        <v>279</v>
      </c>
      <c r="D3083" t="b">
        <v>0</v>
      </c>
    </row>
    <row r="3084" spans="1:4" x14ac:dyDescent="0.25">
      <c r="A3084" t="s">
        <v>676</v>
      </c>
      <c r="B3084">
        <v>280</v>
      </c>
      <c r="D3084">
        <v>4406</v>
      </c>
    </row>
    <row r="3085" spans="1:4" x14ac:dyDescent="0.25">
      <c r="A3085" t="s">
        <v>36</v>
      </c>
      <c r="B3085">
        <v>280</v>
      </c>
      <c r="D3085">
        <v>1</v>
      </c>
    </row>
    <row r="3086" spans="1:4" x14ac:dyDescent="0.25">
      <c r="A3086" t="s">
        <v>503</v>
      </c>
      <c r="B3086">
        <v>280</v>
      </c>
    </row>
    <row r="3087" spans="1:4" x14ac:dyDescent="0.25">
      <c r="A3087" t="s">
        <v>677</v>
      </c>
      <c r="B3087">
        <v>280</v>
      </c>
      <c r="D3087">
        <v>489</v>
      </c>
    </row>
    <row r="3088" spans="1:4" x14ac:dyDescent="0.25">
      <c r="A3088" t="s">
        <v>42</v>
      </c>
      <c r="B3088">
        <v>280</v>
      </c>
      <c r="D3088">
        <v>30</v>
      </c>
    </row>
    <row r="3089" spans="1:6" x14ac:dyDescent="0.25">
      <c r="A3089" t="s">
        <v>678</v>
      </c>
      <c r="B3089">
        <v>280</v>
      </c>
      <c r="D3089">
        <v>11.1</v>
      </c>
    </row>
    <row r="3090" spans="1:6" x14ac:dyDescent="0.25">
      <c r="A3090" t="s">
        <v>41</v>
      </c>
      <c r="B3090">
        <v>280</v>
      </c>
      <c r="D3090">
        <v>0</v>
      </c>
    </row>
    <row r="3091" spans="1:6" x14ac:dyDescent="0.25">
      <c r="A3091" t="s">
        <v>679</v>
      </c>
      <c r="B3091">
        <v>280</v>
      </c>
      <c r="D3091">
        <v>0</v>
      </c>
    </row>
    <row r="3092" spans="1:6" x14ac:dyDescent="0.25">
      <c r="A3092" t="s">
        <v>563</v>
      </c>
      <c r="B3092">
        <v>280</v>
      </c>
      <c r="D3092">
        <v>0</v>
      </c>
    </row>
    <row r="3093" spans="1:6" x14ac:dyDescent="0.25">
      <c r="A3093" t="s">
        <v>680</v>
      </c>
      <c r="B3093">
        <v>280</v>
      </c>
      <c r="D3093">
        <v>0</v>
      </c>
    </row>
    <row r="3094" spans="1:6" x14ac:dyDescent="0.25">
      <c r="A3094" t="s">
        <v>681</v>
      </c>
      <c r="B3094">
        <v>280</v>
      </c>
      <c r="D3094">
        <v>16</v>
      </c>
    </row>
    <row r="3095" spans="1:6" x14ac:dyDescent="0.25">
      <c r="A3095" t="s">
        <v>682</v>
      </c>
      <c r="B3095">
        <v>280</v>
      </c>
      <c r="D3095">
        <v>200</v>
      </c>
    </row>
    <row r="3096" spans="1:6" x14ac:dyDescent="0.25">
      <c r="A3096" t="s">
        <v>683</v>
      </c>
      <c r="B3096">
        <v>280</v>
      </c>
      <c r="D3096">
        <v>1320</v>
      </c>
    </row>
    <row r="3097" spans="1:6" x14ac:dyDescent="0.25">
      <c r="A3097" t="s">
        <v>684</v>
      </c>
      <c r="B3097">
        <v>280</v>
      </c>
      <c r="D3097">
        <v>880</v>
      </c>
    </row>
    <row r="3098" spans="1:6" x14ac:dyDescent="0.25">
      <c r="A3098" t="s">
        <v>685</v>
      </c>
      <c r="B3098">
        <v>280</v>
      </c>
      <c r="D3098">
        <v>1760</v>
      </c>
    </row>
    <row r="3099" spans="1:6" x14ac:dyDescent="0.25">
      <c r="A3099" t="s">
        <v>686</v>
      </c>
      <c r="B3099">
        <v>280</v>
      </c>
    </row>
    <row r="3100" spans="1:6" x14ac:dyDescent="0.25">
      <c r="A3100" t="s">
        <v>687</v>
      </c>
      <c r="B3100">
        <v>280</v>
      </c>
    </row>
    <row r="3101" spans="1:6" x14ac:dyDescent="0.25">
      <c r="A3101" t="s">
        <v>688</v>
      </c>
      <c r="B3101">
        <v>280</v>
      </c>
    </row>
    <row r="3102" spans="1:6" x14ac:dyDescent="0.25">
      <c r="A3102" t="s">
        <v>689</v>
      </c>
      <c r="B3102">
        <v>280</v>
      </c>
      <c r="D3102" t="b">
        <v>0</v>
      </c>
    </row>
    <row r="3103" spans="1:6" x14ac:dyDescent="0.25">
      <c r="A3103" t="s">
        <v>690</v>
      </c>
      <c r="B3103">
        <v>280</v>
      </c>
      <c r="D3103" t="b">
        <v>0</v>
      </c>
    </row>
    <row r="3104" spans="1:6" x14ac:dyDescent="0.25">
      <c r="A3104" t="s">
        <v>676</v>
      </c>
      <c r="B3104">
        <v>285</v>
      </c>
      <c r="F3104">
        <v>4915</v>
      </c>
    </row>
    <row r="3105" spans="1:6" x14ac:dyDescent="0.25">
      <c r="A3105" t="s">
        <v>36</v>
      </c>
      <c r="B3105">
        <v>285</v>
      </c>
      <c r="F3105">
        <v>1</v>
      </c>
    </row>
    <row r="3106" spans="1:6" x14ac:dyDescent="0.25">
      <c r="A3106" t="s">
        <v>503</v>
      </c>
      <c r="B3106">
        <v>285</v>
      </c>
      <c r="F3106" t="s">
        <v>831</v>
      </c>
    </row>
    <row r="3107" spans="1:6" x14ac:dyDescent="0.25">
      <c r="A3107" t="s">
        <v>677</v>
      </c>
      <c r="B3107">
        <v>285</v>
      </c>
      <c r="F3107">
        <v>107</v>
      </c>
    </row>
    <row r="3108" spans="1:6" x14ac:dyDescent="0.25">
      <c r="A3108" t="s">
        <v>42</v>
      </c>
      <c r="B3108">
        <v>285</v>
      </c>
      <c r="F3108">
        <v>25</v>
      </c>
    </row>
    <row r="3109" spans="1:6" x14ac:dyDescent="0.25">
      <c r="A3109" t="s">
        <v>678</v>
      </c>
      <c r="B3109">
        <v>285</v>
      </c>
      <c r="F3109">
        <v>2.9</v>
      </c>
    </row>
    <row r="3110" spans="1:6" x14ac:dyDescent="0.25">
      <c r="A3110" t="s">
        <v>41</v>
      </c>
      <c r="B3110">
        <v>285</v>
      </c>
      <c r="F3110">
        <v>0</v>
      </c>
    </row>
    <row r="3111" spans="1:6" x14ac:dyDescent="0.25">
      <c r="A3111" t="s">
        <v>679</v>
      </c>
      <c r="B3111">
        <v>285</v>
      </c>
      <c r="F3111">
        <v>0</v>
      </c>
    </row>
    <row r="3112" spans="1:6" x14ac:dyDescent="0.25">
      <c r="A3112" t="s">
        <v>563</v>
      </c>
      <c r="B3112">
        <v>285</v>
      </c>
      <c r="F3112">
        <v>0</v>
      </c>
    </row>
    <row r="3113" spans="1:6" x14ac:dyDescent="0.25">
      <c r="A3113" t="s">
        <v>680</v>
      </c>
      <c r="B3113">
        <v>285</v>
      </c>
      <c r="F3113">
        <v>0</v>
      </c>
    </row>
    <row r="3114" spans="1:6" x14ac:dyDescent="0.25">
      <c r="A3114" t="s">
        <v>681</v>
      </c>
      <c r="B3114">
        <v>285</v>
      </c>
      <c r="F3114">
        <v>16</v>
      </c>
    </row>
    <row r="3115" spans="1:6" x14ac:dyDescent="0.25">
      <c r="A3115" t="s">
        <v>682</v>
      </c>
      <c r="B3115">
        <v>285</v>
      </c>
      <c r="F3115">
        <v>200</v>
      </c>
    </row>
    <row r="3116" spans="1:6" x14ac:dyDescent="0.25">
      <c r="A3116" t="s">
        <v>683</v>
      </c>
      <c r="B3116">
        <v>285</v>
      </c>
      <c r="F3116">
        <v>1101</v>
      </c>
    </row>
    <row r="3117" spans="1:6" x14ac:dyDescent="0.25">
      <c r="A3117" t="s">
        <v>684</v>
      </c>
      <c r="B3117">
        <v>285</v>
      </c>
      <c r="F3117">
        <v>734</v>
      </c>
    </row>
    <row r="3118" spans="1:6" x14ac:dyDescent="0.25">
      <c r="A3118" t="s">
        <v>685</v>
      </c>
      <c r="B3118">
        <v>285</v>
      </c>
      <c r="F3118">
        <v>1468</v>
      </c>
    </row>
    <row r="3119" spans="1:6" x14ac:dyDescent="0.25">
      <c r="A3119" t="s">
        <v>686</v>
      </c>
      <c r="B3119">
        <v>285</v>
      </c>
    </row>
    <row r="3120" spans="1:6" x14ac:dyDescent="0.25">
      <c r="A3120" t="s">
        <v>687</v>
      </c>
      <c r="B3120">
        <v>285</v>
      </c>
    </row>
    <row r="3121" spans="1:6" x14ac:dyDescent="0.25">
      <c r="A3121" t="s">
        <v>688</v>
      </c>
      <c r="B3121">
        <v>285</v>
      </c>
    </row>
    <row r="3122" spans="1:6" x14ac:dyDescent="0.25">
      <c r="A3122" t="s">
        <v>689</v>
      </c>
      <c r="B3122">
        <v>285</v>
      </c>
      <c r="F3122" t="b">
        <v>0</v>
      </c>
    </row>
    <row r="3123" spans="1:6" x14ac:dyDescent="0.25">
      <c r="A3123" t="s">
        <v>690</v>
      </c>
      <c r="B3123">
        <v>285</v>
      </c>
      <c r="F3123" t="b">
        <v>0</v>
      </c>
    </row>
    <row r="3124" spans="1:6" x14ac:dyDescent="0.25">
      <c r="A3124" t="s">
        <v>676</v>
      </c>
      <c r="B3124">
        <v>287</v>
      </c>
      <c r="C3124">
        <v>190</v>
      </c>
      <c r="E3124">
        <v>2124</v>
      </c>
      <c r="F3124">
        <v>9</v>
      </c>
    </row>
    <row r="3125" spans="1:6" x14ac:dyDescent="0.25">
      <c r="A3125" t="s">
        <v>36</v>
      </c>
      <c r="B3125">
        <v>287</v>
      </c>
      <c r="C3125">
        <v>1</v>
      </c>
      <c r="E3125">
        <v>2</v>
      </c>
      <c r="F3125">
        <v>1</v>
      </c>
    </row>
    <row r="3126" spans="1:6" x14ac:dyDescent="0.25">
      <c r="A3126" t="s">
        <v>503</v>
      </c>
      <c r="B3126">
        <v>287</v>
      </c>
      <c r="C3126" t="s">
        <v>819</v>
      </c>
      <c r="E3126" t="s">
        <v>760</v>
      </c>
      <c r="F3126" t="s">
        <v>760</v>
      </c>
    </row>
    <row r="3127" spans="1:6" x14ac:dyDescent="0.25">
      <c r="A3127" t="s">
        <v>677</v>
      </c>
      <c r="B3127">
        <v>287</v>
      </c>
      <c r="C3127">
        <v>248</v>
      </c>
      <c r="E3127">
        <v>205</v>
      </c>
      <c r="F3127">
        <v>556</v>
      </c>
    </row>
    <row r="3128" spans="1:6" x14ac:dyDescent="0.25">
      <c r="A3128" t="s">
        <v>42</v>
      </c>
      <c r="B3128">
        <v>287</v>
      </c>
      <c r="C3128">
        <v>25</v>
      </c>
      <c r="E3128">
        <v>25</v>
      </c>
      <c r="F3128">
        <v>25</v>
      </c>
    </row>
    <row r="3129" spans="1:6" x14ac:dyDescent="0.25">
      <c r="A3129" t="s">
        <v>678</v>
      </c>
      <c r="B3129">
        <v>287</v>
      </c>
      <c r="C3129">
        <v>6.8</v>
      </c>
      <c r="E3129">
        <v>5.6</v>
      </c>
      <c r="F3129">
        <v>15.2</v>
      </c>
    </row>
    <row r="3130" spans="1:6" x14ac:dyDescent="0.25">
      <c r="A3130" t="s">
        <v>41</v>
      </c>
      <c r="B3130">
        <v>287</v>
      </c>
      <c r="C3130">
        <v>0</v>
      </c>
      <c r="E3130">
        <v>0</v>
      </c>
      <c r="F3130">
        <v>0</v>
      </c>
    </row>
    <row r="3131" spans="1:6" x14ac:dyDescent="0.25">
      <c r="A3131" t="s">
        <v>679</v>
      </c>
      <c r="B3131">
        <v>287</v>
      </c>
      <c r="C3131">
        <v>12</v>
      </c>
      <c r="E3131">
        <v>12</v>
      </c>
      <c r="F3131">
        <v>12</v>
      </c>
    </row>
    <row r="3132" spans="1:6" x14ac:dyDescent="0.25">
      <c r="A3132" t="s">
        <v>563</v>
      </c>
      <c r="B3132">
        <v>287</v>
      </c>
      <c r="C3132">
        <v>0</v>
      </c>
      <c r="E3132">
        <v>0</v>
      </c>
      <c r="F3132">
        <v>0</v>
      </c>
    </row>
    <row r="3133" spans="1:6" x14ac:dyDescent="0.25">
      <c r="A3133" t="s">
        <v>680</v>
      </c>
      <c r="B3133">
        <v>287</v>
      </c>
      <c r="C3133">
        <v>0</v>
      </c>
      <c r="E3133">
        <v>0</v>
      </c>
      <c r="F3133">
        <v>0</v>
      </c>
    </row>
    <row r="3134" spans="1:6" x14ac:dyDescent="0.25">
      <c r="A3134" t="s">
        <v>681</v>
      </c>
      <c r="B3134">
        <v>287</v>
      </c>
      <c r="C3134">
        <v>16</v>
      </c>
      <c r="E3134">
        <v>16</v>
      </c>
      <c r="F3134">
        <v>16</v>
      </c>
    </row>
    <row r="3135" spans="1:6" x14ac:dyDescent="0.25">
      <c r="A3135" t="s">
        <v>682</v>
      </c>
      <c r="B3135">
        <v>287</v>
      </c>
      <c r="C3135">
        <v>200</v>
      </c>
      <c r="E3135">
        <v>200</v>
      </c>
      <c r="F3135">
        <v>200</v>
      </c>
    </row>
    <row r="3136" spans="1:6" x14ac:dyDescent="0.25">
      <c r="A3136" t="s">
        <v>683</v>
      </c>
      <c r="B3136">
        <v>287</v>
      </c>
      <c r="C3136">
        <v>1101</v>
      </c>
      <c r="E3136">
        <v>1101</v>
      </c>
      <c r="F3136">
        <v>1101</v>
      </c>
    </row>
    <row r="3137" spans="1:6" x14ac:dyDescent="0.25">
      <c r="A3137" t="s">
        <v>684</v>
      </c>
      <c r="B3137">
        <v>287</v>
      </c>
      <c r="C3137">
        <v>734</v>
      </c>
      <c r="E3137">
        <v>734</v>
      </c>
      <c r="F3137">
        <v>734</v>
      </c>
    </row>
    <row r="3138" spans="1:6" x14ac:dyDescent="0.25">
      <c r="A3138" t="s">
        <v>685</v>
      </c>
      <c r="B3138">
        <v>287</v>
      </c>
      <c r="C3138">
        <v>1468</v>
      </c>
      <c r="E3138">
        <v>1468</v>
      </c>
      <c r="F3138">
        <v>1468</v>
      </c>
    </row>
    <row r="3139" spans="1:6" x14ac:dyDescent="0.25">
      <c r="A3139" t="s">
        <v>686</v>
      </c>
      <c r="B3139">
        <v>287</v>
      </c>
    </row>
    <row r="3140" spans="1:6" x14ac:dyDescent="0.25">
      <c r="A3140" t="s">
        <v>687</v>
      </c>
      <c r="B3140">
        <v>287</v>
      </c>
    </row>
    <row r="3141" spans="1:6" x14ac:dyDescent="0.25">
      <c r="A3141" t="s">
        <v>688</v>
      </c>
      <c r="B3141">
        <v>287</v>
      </c>
    </row>
    <row r="3142" spans="1:6" x14ac:dyDescent="0.25">
      <c r="A3142" t="s">
        <v>689</v>
      </c>
      <c r="B3142">
        <v>287</v>
      </c>
      <c r="C3142" t="b">
        <v>0</v>
      </c>
      <c r="E3142" t="b">
        <v>0</v>
      </c>
      <c r="F3142" t="b">
        <v>0</v>
      </c>
    </row>
    <row r="3143" spans="1:6" x14ac:dyDescent="0.25">
      <c r="A3143" t="s">
        <v>690</v>
      </c>
      <c r="B3143">
        <v>287</v>
      </c>
      <c r="C3143" t="b">
        <v>0</v>
      </c>
      <c r="E3143" t="b">
        <v>0</v>
      </c>
      <c r="F3143" t="b">
        <v>0</v>
      </c>
    </row>
    <row r="3144" spans="1:6" x14ac:dyDescent="0.25">
      <c r="A3144" t="s">
        <v>676</v>
      </c>
      <c r="B3144">
        <v>289</v>
      </c>
      <c r="F3144">
        <v>4924</v>
      </c>
    </row>
    <row r="3145" spans="1:6" x14ac:dyDescent="0.25">
      <c r="A3145" t="s">
        <v>36</v>
      </c>
      <c r="B3145">
        <v>289</v>
      </c>
      <c r="F3145">
        <v>2</v>
      </c>
    </row>
    <row r="3146" spans="1:6" x14ac:dyDescent="0.25">
      <c r="A3146" t="s">
        <v>503</v>
      </c>
      <c r="B3146">
        <v>289</v>
      </c>
      <c r="F3146" t="s">
        <v>832</v>
      </c>
    </row>
    <row r="3147" spans="1:6" x14ac:dyDescent="0.25">
      <c r="A3147" t="s">
        <v>677</v>
      </c>
      <c r="B3147">
        <v>289</v>
      </c>
      <c r="F3147">
        <v>504</v>
      </c>
    </row>
    <row r="3148" spans="1:6" x14ac:dyDescent="0.25">
      <c r="A3148" t="s">
        <v>42</v>
      </c>
      <c r="B3148">
        <v>289</v>
      </c>
      <c r="F3148">
        <v>40</v>
      </c>
    </row>
    <row r="3149" spans="1:6" x14ac:dyDescent="0.25">
      <c r="A3149" t="s">
        <v>678</v>
      </c>
      <c r="B3149">
        <v>289</v>
      </c>
      <c r="F3149">
        <v>8.6</v>
      </c>
    </row>
    <row r="3150" spans="1:6" x14ac:dyDescent="0.25">
      <c r="A3150" t="s">
        <v>41</v>
      </c>
      <c r="B3150">
        <v>289</v>
      </c>
      <c r="F3150">
        <v>0</v>
      </c>
    </row>
    <row r="3151" spans="1:6" x14ac:dyDescent="0.25">
      <c r="A3151" t="s">
        <v>679</v>
      </c>
      <c r="B3151">
        <v>289</v>
      </c>
      <c r="F3151">
        <v>12</v>
      </c>
    </row>
    <row r="3152" spans="1:6" x14ac:dyDescent="0.25">
      <c r="A3152" t="s">
        <v>563</v>
      </c>
      <c r="B3152">
        <v>289</v>
      </c>
      <c r="F3152">
        <v>0</v>
      </c>
    </row>
    <row r="3153" spans="1:6" x14ac:dyDescent="0.25">
      <c r="A3153" t="s">
        <v>680</v>
      </c>
      <c r="B3153">
        <v>289</v>
      </c>
      <c r="F3153">
        <v>1</v>
      </c>
    </row>
    <row r="3154" spans="1:6" x14ac:dyDescent="0.25">
      <c r="A3154" t="s">
        <v>681</v>
      </c>
      <c r="B3154">
        <v>289</v>
      </c>
      <c r="F3154">
        <v>16</v>
      </c>
    </row>
    <row r="3155" spans="1:6" x14ac:dyDescent="0.25">
      <c r="A3155" t="s">
        <v>682</v>
      </c>
      <c r="B3155">
        <v>289</v>
      </c>
      <c r="F3155">
        <v>200</v>
      </c>
    </row>
    <row r="3156" spans="1:6" x14ac:dyDescent="0.25">
      <c r="A3156" t="s">
        <v>683</v>
      </c>
      <c r="B3156">
        <v>289</v>
      </c>
      <c r="F3156">
        <v>1761</v>
      </c>
    </row>
    <row r="3157" spans="1:6" x14ac:dyDescent="0.25">
      <c r="A3157" t="s">
        <v>684</v>
      </c>
      <c r="B3157">
        <v>289</v>
      </c>
      <c r="F3157">
        <v>1174</v>
      </c>
    </row>
    <row r="3158" spans="1:6" x14ac:dyDescent="0.25">
      <c r="A3158" t="s">
        <v>685</v>
      </c>
      <c r="B3158">
        <v>289</v>
      </c>
      <c r="F3158">
        <v>2348</v>
      </c>
    </row>
    <row r="3159" spans="1:6" x14ac:dyDescent="0.25">
      <c r="A3159" t="s">
        <v>686</v>
      </c>
      <c r="B3159">
        <v>289</v>
      </c>
    </row>
    <row r="3160" spans="1:6" x14ac:dyDescent="0.25">
      <c r="A3160" t="s">
        <v>687</v>
      </c>
      <c r="B3160">
        <v>289</v>
      </c>
    </row>
    <row r="3161" spans="1:6" x14ac:dyDescent="0.25">
      <c r="A3161" t="s">
        <v>688</v>
      </c>
      <c r="B3161">
        <v>289</v>
      </c>
    </row>
    <row r="3162" spans="1:6" x14ac:dyDescent="0.25">
      <c r="A3162" t="s">
        <v>689</v>
      </c>
      <c r="B3162">
        <v>289</v>
      </c>
      <c r="F3162" t="b">
        <v>0</v>
      </c>
    </row>
    <row r="3163" spans="1:6" x14ac:dyDescent="0.25">
      <c r="A3163" t="s">
        <v>690</v>
      </c>
      <c r="B3163">
        <v>289</v>
      </c>
      <c r="F3163" t="b">
        <v>0</v>
      </c>
    </row>
    <row r="3164" spans="1:6" x14ac:dyDescent="0.25">
      <c r="A3164" t="s">
        <v>676</v>
      </c>
      <c r="B3164">
        <v>291</v>
      </c>
      <c r="D3164">
        <v>4924</v>
      </c>
    </row>
    <row r="3165" spans="1:6" x14ac:dyDescent="0.25">
      <c r="A3165" t="s">
        <v>36</v>
      </c>
      <c r="B3165">
        <v>291</v>
      </c>
      <c r="D3165">
        <v>2</v>
      </c>
    </row>
    <row r="3166" spans="1:6" x14ac:dyDescent="0.25">
      <c r="A3166" t="s">
        <v>503</v>
      </c>
      <c r="B3166">
        <v>291</v>
      </c>
      <c r="D3166" t="s">
        <v>738</v>
      </c>
    </row>
    <row r="3167" spans="1:6" x14ac:dyDescent="0.25">
      <c r="A3167" t="s">
        <v>677</v>
      </c>
      <c r="B3167">
        <v>291</v>
      </c>
      <c r="D3167">
        <v>545</v>
      </c>
    </row>
    <row r="3168" spans="1:6" x14ac:dyDescent="0.25">
      <c r="A3168" t="s">
        <v>42</v>
      </c>
      <c r="B3168">
        <v>291</v>
      </c>
      <c r="D3168">
        <v>25</v>
      </c>
    </row>
    <row r="3169" spans="1:6" x14ac:dyDescent="0.25">
      <c r="A3169" t="s">
        <v>678</v>
      </c>
      <c r="B3169">
        <v>291</v>
      </c>
      <c r="D3169">
        <v>14.9</v>
      </c>
    </row>
    <row r="3170" spans="1:6" x14ac:dyDescent="0.25">
      <c r="A3170" t="s">
        <v>41</v>
      </c>
      <c r="B3170">
        <v>291</v>
      </c>
      <c r="D3170">
        <v>0</v>
      </c>
    </row>
    <row r="3171" spans="1:6" x14ac:dyDescent="0.25">
      <c r="A3171" t="s">
        <v>679</v>
      </c>
      <c r="B3171">
        <v>291</v>
      </c>
      <c r="D3171">
        <v>12</v>
      </c>
    </row>
    <row r="3172" spans="1:6" x14ac:dyDescent="0.25">
      <c r="A3172" t="s">
        <v>563</v>
      </c>
      <c r="B3172">
        <v>291</v>
      </c>
      <c r="D3172">
        <v>0</v>
      </c>
    </row>
    <row r="3173" spans="1:6" x14ac:dyDescent="0.25">
      <c r="A3173" t="s">
        <v>680</v>
      </c>
      <c r="B3173">
        <v>291</v>
      </c>
      <c r="D3173">
        <v>1</v>
      </c>
    </row>
    <row r="3174" spans="1:6" x14ac:dyDescent="0.25">
      <c r="A3174" t="s">
        <v>681</v>
      </c>
      <c r="B3174">
        <v>291</v>
      </c>
      <c r="D3174">
        <v>16</v>
      </c>
    </row>
    <row r="3175" spans="1:6" x14ac:dyDescent="0.25">
      <c r="A3175" t="s">
        <v>682</v>
      </c>
      <c r="B3175">
        <v>291</v>
      </c>
      <c r="D3175">
        <v>200</v>
      </c>
    </row>
    <row r="3176" spans="1:6" x14ac:dyDescent="0.25">
      <c r="A3176" t="s">
        <v>683</v>
      </c>
      <c r="B3176">
        <v>291</v>
      </c>
      <c r="D3176">
        <v>1101</v>
      </c>
    </row>
    <row r="3177" spans="1:6" x14ac:dyDescent="0.25">
      <c r="A3177" t="s">
        <v>684</v>
      </c>
      <c r="B3177">
        <v>291</v>
      </c>
      <c r="D3177">
        <v>734</v>
      </c>
    </row>
    <row r="3178" spans="1:6" x14ac:dyDescent="0.25">
      <c r="A3178" t="s">
        <v>685</v>
      </c>
      <c r="B3178">
        <v>291</v>
      </c>
      <c r="D3178">
        <v>1468</v>
      </c>
    </row>
    <row r="3179" spans="1:6" x14ac:dyDescent="0.25">
      <c r="A3179" t="s">
        <v>686</v>
      </c>
      <c r="B3179">
        <v>291</v>
      </c>
    </row>
    <row r="3180" spans="1:6" x14ac:dyDescent="0.25">
      <c r="A3180" t="s">
        <v>687</v>
      </c>
      <c r="B3180">
        <v>291</v>
      </c>
    </row>
    <row r="3181" spans="1:6" x14ac:dyDescent="0.25">
      <c r="A3181" t="s">
        <v>688</v>
      </c>
      <c r="B3181">
        <v>291</v>
      </c>
    </row>
    <row r="3182" spans="1:6" x14ac:dyDescent="0.25">
      <c r="A3182" t="s">
        <v>689</v>
      </c>
      <c r="B3182">
        <v>291</v>
      </c>
      <c r="D3182" t="b">
        <v>0</v>
      </c>
    </row>
    <row r="3183" spans="1:6" x14ac:dyDescent="0.25">
      <c r="A3183" t="s">
        <v>690</v>
      </c>
      <c r="B3183">
        <v>291</v>
      </c>
      <c r="D3183" t="b">
        <v>0</v>
      </c>
    </row>
    <row r="3184" spans="1:6" x14ac:dyDescent="0.25">
      <c r="A3184" t="s">
        <v>676</v>
      </c>
      <c r="B3184">
        <v>300</v>
      </c>
      <c r="F3184">
        <v>3750</v>
      </c>
    </row>
    <row r="3185" spans="1:6" x14ac:dyDescent="0.25">
      <c r="A3185" t="s">
        <v>36</v>
      </c>
      <c r="B3185">
        <v>300</v>
      </c>
      <c r="F3185">
        <v>1</v>
      </c>
    </row>
    <row r="3186" spans="1:6" x14ac:dyDescent="0.25">
      <c r="A3186" t="s">
        <v>503</v>
      </c>
      <c r="B3186">
        <v>300</v>
      </c>
      <c r="F3186" t="s">
        <v>801</v>
      </c>
    </row>
    <row r="3187" spans="1:6" x14ac:dyDescent="0.25">
      <c r="A3187" t="s">
        <v>677</v>
      </c>
      <c r="B3187">
        <v>300</v>
      </c>
      <c r="F3187">
        <v>1552</v>
      </c>
    </row>
    <row r="3188" spans="1:6" x14ac:dyDescent="0.25">
      <c r="A3188" t="s">
        <v>42</v>
      </c>
      <c r="B3188">
        <v>300</v>
      </c>
      <c r="F3188">
        <v>30</v>
      </c>
    </row>
    <row r="3189" spans="1:6" x14ac:dyDescent="0.25">
      <c r="A3189" t="s">
        <v>678</v>
      </c>
      <c r="B3189">
        <v>300</v>
      </c>
      <c r="F3189">
        <v>35.299999999999997</v>
      </c>
    </row>
    <row r="3190" spans="1:6" x14ac:dyDescent="0.25">
      <c r="A3190" t="s">
        <v>41</v>
      </c>
      <c r="B3190">
        <v>300</v>
      </c>
      <c r="F3190">
        <v>0</v>
      </c>
    </row>
    <row r="3191" spans="1:6" x14ac:dyDescent="0.25">
      <c r="A3191" t="s">
        <v>679</v>
      </c>
      <c r="B3191">
        <v>300</v>
      </c>
      <c r="F3191">
        <v>12</v>
      </c>
    </row>
    <row r="3192" spans="1:6" x14ac:dyDescent="0.25">
      <c r="A3192" t="s">
        <v>563</v>
      </c>
      <c r="B3192">
        <v>300</v>
      </c>
      <c r="F3192">
        <v>0</v>
      </c>
    </row>
    <row r="3193" spans="1:6" x14ac:dyDescent="0.25">
      <c r="A3193" t="s">
        <v>680</v>
      </c>
      <c r="B3193">
        <v>300</v>
      </c>
      <c r="F3193">
        <v>0</v>
      </c>
    </row>
    <row r="3194" spans="1:6" x14ac:dyDescent="0.25">
      <c r="A3194" t="s">
        <v>681</v>
      </c>
      <c r="B3194">
        <v>300</v>
      </c>
      <c r="F3194">
        <v>16</v>
      </c>
    </row>
    <row r="3195" spans="1:6" x14ac:dyDescent="0.25">
      <c r="A3195" t="s">
        <v>682</v>
      </c>
      <c r="B3195">
        <v>300</v>
      </c>
      <c r="F3195">
        <v>200</v>
      </c>
    </row>
    <row r="3196" spans="1:6" x14ac:dyDescent="0.25">
      <c r="A3196" t="s">
        <v>683</v>
      </c>
      <c r="B3196">
        <v>300</v>
      </c>
      <c r="F3196">
        <v>1320</v>
      </c>
    </row>
    <row r="3197" spans="1:6" x14ac:dyDescent="0.25">
      <c r="A3197" t="s">
        <v>684</v>
      </c>
      <c r="B3197">
        <v>300</v>
      </c>
      <c r="F3197">
        <v>880</v>
      </c>
    </row>
    <row r="3198" spans="1:6" x14ac:dyDescent="0.25">
      <c r="A3198" t="s">
        <v>685</v>
      </c>
      <c r="B3198">
        <v>300</v>
      </c>
      <c r="F3198">
        <v>1760</v>
      </c>
    </row>
    <row r="3199" spans="1:6" x14ac:dyDescent="0.25">
      <c r="A3199" t="s">
        <v>686</v>
      </c>
      <c r="B3199">
        <v>300</v>
      </c>
    </row>
    <row r="3200" spans="1:6" x14ac:dyDescent="0.25">
      <c r="A3200" t="s">
        <v>687</v>
      </c>
      <c r="B3200">
        <v>300</v>
      </c>
    </row>
    <row r="3201" spans="1:6" x14ac:dyDescent="0.25">
      <c r="A3201" t="s">
        <v>688</v>
      </c>
      <c r="B3201">
        <v>300</v>
      </c>
    </row>
    <row r="3202" spans="1:6" x14ac:dyDescent="0.25">
      <c r="A3202" t="s">
        <v>689</v>
      </c>
      <c r="B3202">
        <v>300</v>
      </c>
      <c r="F3202" t="b">
        <v>0</v>
      </c>
    </row>
    <row r="3203" spans="1:6" x14ac:dyDescent="0.25">
      <c r="A3203" t="s">
        <v>690</v>
      </c>
      <c r="B3203">
        <v>300</v>
      </c>
      <c r="F3203" t="b">
        <v>0</v>
      </c>
    </row>
    <row r="3204" spans="1:6" x14ac:dyDescent="0.25">
      <c r="A3204" t="s">
        <v>676</v>
      </c>
      <c r="B3204">
        <v>301</v>
      </c>
      <c r="C3204">
        <v>10</v>
      </c>
    </row>
    <row r="3205" spans="1:6" x14ac:dyDescent="0.25">
      <c r="A3205" t="s">
        <v>36</v>
      </c>
      <c r="B3205">
        <v>301</v>
      </c>
      <c r="C3205">
        <v>1</v>
      </c>
    </row>
    <row r="3206" spans="1:6" x14ac:dyDescent="0.25">
      <c r="A3206" t="s">
        <v>503</v>
      </c>
      <c r="B3206">
        <v>301</v>
      </c>
      <c r="C3206" t="s">
        <v>761</v>
      </c>
    </row>
    <row r="3207" spans="1:6" x14ac:dyDescent="0.25">
      <c r="A3207" t="s">
        <v>677</v>
      </c>
      <c r="B3207">
        <v>301</v>
      </c>
      <c r="C3207">
        <v>399</v>
      </c>
    </row>
    <row r="3208" spans="1:6" x14ac:dyDescent="0.25">
      <c r="A3208" t="s">
        <v>42</v>
      </c>
      <c r="B3208">
        <v>301</v>
      </c>
      <c r="C3208">
        <v>25</v>
      </c>
    </row>
    <row r="3209" spans="1:6" x14ac:dyDescent="0.25">
      <c r="A3209" t="s">
        <v>678</v>
      </c>
      <c r="B3209">
        <v>301</v>
      </c>
      <c r="C3209">
        <v>10.9</v>
      </c>
    </row>
    <row r="3210" spans="1:6" x14ac:dyDescent="0.25">
      <c r="A3210" t="s">
        <v>41</v>
      </c>
      <c r="B3210">
        <v>301</v>
      </c>
      <c r="C3210">
        <v>0</v>
      </c>
    </row>
    <row r="3211" spans="1:6" x14ac:dyDescent="0.25">
      <c r="A3211" t="s">
        <v>679</v>
      </c>
      <c r="B3211">
        <v>301</v>
      </c>
      <c r="C3211">
        <v>0</v>
      </c>
    </row>
    <row r="3212" spans="1:6" x14ac:dyDescent="0.25">
      <c r="A3212" t="s">
        <v>563</v>
      </c>
      <c r="B3212">
        <v>301</v>
      </c>
      <c r="C3212">
        <v>0</v>
      </c>
    </row>
    <row r="3213" spans="1:6" x14ac:dyDescent="0.25">
      <c r="A3213" t="s">
        <v>680</v>
      </c>
      <c r="B3213">
        <v>301</v>
      </c>
      <c r="C3213">
        <v>0</v>
      </c>
    </row>
    <row r="3214" spans="1:6" x14ac:dyDescent="0.25">
      <c r="A3214" t="s">
        <v>681</v>
      </c>
      <c r="B3214">
        <v>301</v>
      </c>
      <c r="C3214">
        <v>16</v>
      </c>
    </row>
    <row r="3215" spans="1:6" x14ac:dyDescent="0.25">
      <c r="A3215" t="s">
        <v>682</v>
      </c>
      <c r="B3215">
        <v>301</v>
      </c>
      <c r="C3215">
        <v>200</v>
      </c>
    </row>
    <row r="3216" spans="1:6" x14ac:dyDescent="0.25">
      <c r="A3216" t="s">
        <v>683</v>
      </c>
      <c r="B3216">
        <v>301</v>
      </c>
      <c r="C3216">
        <v>1101</v>
      </c>
    </row>
    <row r="3217" spans="1:5" x14ac:dyDescent="0.25">
      <c r="A3217" t="s">
        <v>684</v>
      </c>
      <c r="B3217">
        <v>301</v>
      </c>
      <c r="C3217">
        <v>734</v>
      </c>
    </row>
    <row r="3218" spans="1:5" x14ac:dyDescent="0.25">
      <c r="A3218" t="s">
        <v>685</v>
      </c>
      <c r="B3218">
        <v>301</v>
      </c>
      <c r="C3218">
        <v>1468</v>
      </c>
    </row>
    <row r="3219" spans="1:5" x14ac:dyDescent="0.25">
      <c r="A3219" t="s">
        <v>686</v>
      </c>
      <c r="B3219">
        <v>301</v>
      </c>
    </row>
    <row r="3220" spans="1:5" x14ac:dyDescent="0.25">
      <c r="A3220" t="s">
        <v>687</v>
      </c>
      <c r="B3220">
        <v>301</v>
      </c>
    </row>
    <row r="3221" spans="1:5" x14ac:dyDescent="0.25">
      <c r="A3221" t="s">
        <v>688</v>
      </c>
      <c r="B3221">
        <v>301</v>
      </c>
    </row>
    <row r="3222" spans="1:5" x14ac:dyDescent="0.25">
      <c r="A3222" t="s">
        <v>689</v>
      </c>
      <c r="B3222">
        <v>301</v>
      </c>
      <c r="C3222" t="b">
        <v>0</v>
      </c>
    </row>
    <row r="3223" spans="1:5" x14ac:dyDescent="0.25">
      <c r="A3223" t="s">
        <v>690</v>
      </c>
      <c r="B3223">
        <v>301</v>
      </c>
      <c r="C3223" t="b">
        <v>0</v>
      </c>
    </row>
    <row r="3224" spans="1:5" x14ac:dyDescent="0.25">
      <c r="A3224" t="s">
        <v>676</v>
      </c>
      <c r="B3224">
        <v>303</v>
      </c>
      <c r="E3224">
        <v>3450</v>
      </c>
    </row>
    <row r="3225" spans="1:5" x14ac:dyDescent="0.25">
      <c r="A3225" t="s">
        <v>36</v>
      </c>
      <c r="B3225">
        <v>303</v>
      </c>
      <c r="E3225">
        <v>1</v>
      </c>
    </row>
    <row r="3226" spans="1:5" x14ac:dyDescent="0.25">
      <c r="A3226" t="s">
        <v>503</v>
      </c>
      <c r="B3226">
        <v>303</v>
      </c>
      <c r="E3226" t="s">
        <v>815</v>
      </c>
    </row>
    <row r="3227" spans="1:5" x14ac:dyDescent="0.25">
      <c r="A3227" t="s">
        <v>677</v>
      </c>
      <c r="B3227">
        <v>303</v>
      </c>
      <c r="E3227">
        <v>763</v>
      </c>
    </row>
    <row r="3228" spans="1:5" x14ac:dyDescent="0.25">
      <c r="A3228" t="s">
        <v>42</v>
      </c>
      <c r="B3228">
        <v>303</v>
      </c>
      <c r="E3228">
        <v>25</v>
      </c>
    </row>
    <row r="3229" spans="1:5" x14ac:dyDescent="0.25">
      <c r="A3229" t="s">
        <v>678</v>
      </c>
      <c r="B3229">
        <v>303</v>
      </c>
      <c r="E3229">
        <v>20.8</v>
      </c>
    </row>
    <row r="3230" spans="1:5" x14ac:dyDescent="0.25">
      <c r="A3230" t="s">
        <v>41</v>
      </c>
      <c r="B3230">
        <v>303</v>
      </c>
      <c r="E3230">
        <v>0</v>
      </c>
    </row>
    <row r="3231" spans="1:5" x14ac:dyDescent="0.25">
      <c r="A3231" t="s">
        <v>679</v>
      </c>
      <c r="B3231">
        <v>303</v>
      </c>
      <c r="E3231">
        <v>12</v>
      </c>
    </row>
    <row r="3232" spans="1:5" x14ac:dyDescent="0.25">
      <c r="A3232" t="s">
        <v>563</v>
      </c>
      <c r="B3232">
        <v>303</v>
      </c>
      <c r="E3232">
        <v>0</v>
      </c>
    </row>
    <row r="3233" spans="1:5" x14ac:dyDescent="0.25">
      <c r="A3233" t="s">
        <v>680</v>
      </c>
      <c r="B3233">
        <v>303</v>
      </c>
      <c r="E3233">
        <v>0</v>
      </c>
    </row>
    <row r="3234" spans="1:5" x14ac:dyDescent="0.25">
      <c r="A3234" t="s">
        <v>681</v>
      </c>
      <c r="B3234">
        <v>303</v>
      </c>
      <c r="E3234">
        <v>16</v>
      </c>
    </row>
    <row r="3235" spans="1:5" x14ac:dyDescent="0.25">
      <c r="A3235" t="s">
        <v>682</v>
      </c>
      <c r="B3235">
        <v>303</v>
      </c>
      <c r="E3235">
        <v>200</v>
      </c>
    </row>
    <row r="3236" spans="1:5" x14ac:dyDescent="0.25">
      <c r="A3236" t="s">
        <v>683</v>
      </c>
      <c r="B3236">
        <v>303</v>
      </c>
      <c r="E3236">
        <v>1101</v>
      </c>
    </row>
    <row r="3237" spans="1:5" x14ac:dyDescent="0.25">
      <c r="A3237" t="s">
        <v>684</v>
      </c>
      <c r="B3237">
        <v>303</v>
      </c>
      <c r="E3237">
        <v>734</v>
      </c>
    </row>
    <row r="3238" spans="1:5" x14ac:dyDescent="0.25">
      <c r="A3238" t="s">
        <v>685</v>
      </c>
      <c r="B3238">
        <v>303</v>
      </c>
      <c r="E3238">
        <v>1468</v>
      </c>
    </row>
    <row r="3239" spans="1:5" x14ac:dyDescent="0.25">
      <c r="A3239" t="s">
        <v>686</v>
      </c>
      <c r="B3239">
        <v>303</v>
      </c>
    </row>
    <row r="3240" spans="1:5" x14ac:dyDescent="0.25">
      <c r="A3240" t="s">
        <v>687</v>
      </c>
      <c r="B3240">
        <v>303</v>
      </c>
    </row>
    <row r="3241" spans="1:5" x14ac:dyDescent="0.25">
      <c r="A3241" t="s">
        <v>688</v>
      </c>
      <c r="B3241">
        <v>303</v>
      </c>
    </row>
    <row r="3242" spans="1:5" x14ac:dyDescent="0.25">
      <c r="A3242" t="s">
        <v>689</v>
      </c>
      <c r="B3242">
        <v>303</v>
      </c>
      <c r="E3242" t="b">
        <v>0</v>
      </c>
    </row>
    <row r="3243" spans="1:5" x14ac:dyDescent="0.25">
      <c r="A3243" t="s">
        <v>690</v>
      </c>
      <c r="B3243">
        <v>303</v>
      </c>
      <c r="E3243" t="b">
        <v>0</v>
      </c>
    </row>
    <row r="3244" spans="1:5" x14ac:dyDescent="0.25">
      <c r="A3244" t="s">
        <v>676</v>
      </c>
      <c r="B3244">
        <v>307</v>
      </c>
      <c r="E3244">
        <v>2950</v>
      </c>
    </row>
    <row r="3245" spans="1:5" x14ac:dyDescent="0.25">
      <c r="A3245" t="s">
        <v>36</v>
      </c>
      <c r="B3245">
        <v>307</v>
      </c>
      <c r="E3245">
        <v>1</v>
      </c>
    </row>
    <row r="3246" spans="1:5" x14ac:dyDescent="0.25">
      <c r="A3246" t="s">
        <v>503</v>
      </c>
      <c r="B3246">
        <v>307</v>
      </c>
      <c r="E3246" t="s">
        <v>801</v>
      </c>
    </row>
    <row r="3247" spans="1:5" x14ac:dyDescent="0.25">
      <c r="A3247" t="s">
        <v>677</v>
      </c>
      <c r="B3247">
        <v>307</v>
      </c>
      <c r="E3247">
        <v>964</v>
      </c>
    </row>
    <row r="3248" spans="1:5" x14ac:dyDescent="0.25">
      <c r="A3248" t="s">
        <v>42</v>
      </c>
      <c r="B3248">
        <v>307</v>
      </c>
      <c r="E3248">
        <v>25</v>
      </c>
    </row>
    <row r="3249" spans="1:6" x14ac:dyDescent="0.25">
      <c r="A3249" t="s">
        <v>678</v>
      </c>
      <c r="B3249">
        <v>307</v>
      </c>
      <c r="E3249">
        <v>26.3</v>
      </c>
    </row>
    <row r="3250" spans="1:6" x14ac:dyDescent="0.25">
      <c r="A3250" t="s">
        <v>41</v>
      </c>
      <c r="B3250">
        <v>307</v>
      </c>
      <c r="E3250">
        <v>0</v>
      </c>
    </row>
    <row r="3251" spans="1:6" x14ac:dyDescent="0.25">
      <c r="A3251" t="s">
        <v>679</v>
      </c>
      <c r="B3251">
        <v>307</v>
      </c>
      <c r="E3251">
        <v>12</v>
      </c>
    </row>
    <row r="3252" spans="1:6" x14ac:dyDescent="0.25">
      <c r="A3252" t="s">
        <v>563</v>
      </c>
      <c r="B3252">
        <v>307</v>
      </c>
      <c r="E3252">
        <v>0</v>
      </c>
    </row>
    <row r="3253" spans="1:6" x14ac:dyDescent="0.25">
      <c r="A3253" t="s">
        <v>680</v>
      </c>
      <c r="B3253">
        <v>307</v>
      </c>
      <c r="E3253">
        <v>0</v>
      </c>
    </row>
    <row r="3254" spans="1:6" x14ac:dyDescent="0.25">
      <c r="A3254" t="s">
        <v>681</v>
      </c>
      <c r="B3254">
        <v>307</v>
      </c>
      <c r="E3254">
        <v>16</v>
      </c>
    </row>
    <row r="3255" spans="1:6" x14ac:dyDescent="0.25">
      <c r="A3255" t="s">
        <v>682</v>
      </c>
      <c r="B3255">
        <v>307</v>
      </c>
      <c r="E3255">
        <v>200</v>
      </c>
    </row>
    <row r="3256" spans="1:6" x14ac:dyDescent="0.25">
      <c r="A3256" t="s">
        <v>683</v>
      </c>
      <c r="B3256">
        <v>307</v>
      </c>
      <c r="E3256">
        <v>1101</v>
      </c>
    </row>
    <row r="3257" spans="1:6" x14ac:dyDescent="0.25">
      <c r="A3257" t="s">
        <v>684</v>
      </c>
      <c r="B3257">
        <v>307</v>
      </c>
      <c r="E3257">
        <v>734</v>
      </c>
    </row>
    <row r="3258" spans="1:6" x14ac:dyDescent="0.25">
      <c r="A3258" t="s">
        <v>685</v>
      </c>
      <c r="B3258">
        <v>307</v>
      </c>
      <c r="E3258">
        <v>1468</v>
      </c>
    </row>
    <row r="3259" spans="1:6" x14ac:dyDescent="0.25">
      <c r="A3259" t="s">
        <v>686</v>
      </c>
      <c r="B3259">
        <v>307</v>
      </c>
    </row>
    <row r="3260" spans="1:6" x14ac:dyDescent="0.25">
      <c r="A3260" t="s">
        <v>687</v>
      </c>
      <c r="B3260">
        <v>307</v>
      </c>
    </row>
    <row r="3261" spans="1:6" x14ac:dyDescent="0.25">
      <c r="A3261" t="s">
        <v>688</v>
      </c>
      <c r="B3261">
        <v>307</v>
      </c>
    </row>
    <row r="3262" spans="1:6" x14ac:dyDescent="0.25">
      <c r="A3262" t="s">
        <v>689</v>
      </c>
      <c r="B3262">
        <v>307</v>
      </c>
      <c r="E3262" t="b">
        <v>0</v>
      </c>
    </row>
    <row r="3263" spans="1:6" x14ac:dyDescent="0.25">
      <c r="A3263" t="s">
        <v>690</v>
      </c>
      <c r="B3263">
        <v>307</v>
      </c>
      <c r="E3263" t="b">
        <v>0</v>
      </c>
    </row>
    <row r="3264" spans="1:6" x14ac:dyDescent="0.25">
      <c r="A3264" t="s">
        <v>676</v>
      </c>
      <c r="B3264">
        <v>308</v>
      </c>
      <c r="F3264">
        <v>90</v>
      </c>
    </row>
    <row r="3265" spans="1:6" x14ac:dyDescent="0.25">
      <c r="A3265" t="s">
        <v>36</v>
      </c>
      <c r="B3265">
        <v>308</v>
      </c>
      <c r="F3265">
        <v>3</v>
      </c>
    </row>
    <row r="3266" spans="1:6" x14ac:dyDescent="0.25">
      <c r="A3266" t="s">
        <v>503</v>
      </c>
      <c r="B3266">
        <v>308</v>
      </c>
      <c r="F3266" t="s">
        <v>791</v>
      </c>
    </row>
    <row r="3267" spans="1:6" x14ac:dyDescent="0.25">
      <c r="A3267" t="s">
        <v>677</v>
      </c>
      <c r="B3267">
        <v>308</v>
      </c>
      <c r="F3267">
        <v>881</v>
      </c>
    </row>
    <row r="3268" spans="1:6" x14ac:dyDescent="0.25">
      <c r="A3268" t="s">
        <v>42</v>
      </c>
      <c r="B3268">
        <v>308</v>
      </c>
      <c r="F3268">
        <v>40</v>
      </c>
    </row>
    <row r="3269" spans="1:6" x14ac:dyDescent="0.25">
      <c r="A3269" t="s">
        <v>678</v>
      </c>
      <c r="B3269">
        <v>308</v>
      </c>
      <c r="F3269">
        <v>15</v>
      </c>
    </row>
    <row r="3270" spans="1:6" x14ac:dyDescent="0.25">
      <c r="A3270" t="s">
        <v>41</v>
      </c>
      <c r="B3270">
        <v>308</v>
      </c>
      <c r="F3270">
        <v>0</v>
      </c>
    </row>
    <row r="3271" spans="1:6" x14ac:dyDescent="0.25">
      <c r="A3271" t="s">
        <v>679</v>
      </c>
      <c r="B3271">
        <v>308</v>
      </c>
      <c r="F3271">
        <v>0</v>
      </c>
    </row>
    <row r="3272" spans="1:6" x14ac:dyDescent="0.25">
      <c r="A3272" t="s">
        <v>563</v>
      </c>
      <c r="B3272">
        <v>308</v>
      </c>
      <c r="F3272">
        <v>0</v>
      </c>
    </row>
    <row r="3273" spans="1:6" x14ac:dyDescent="0.25">
      <c r="A3273" t="s">
        <v>680</v>
      </c>
      <c r="B3273">
        <v>308</v>
      </c>
      <c r="F3273">
        <v>0</v>
      </c>
    </row>
    <row r="3274" spans="1:6" x14ac:dyDescent="0.25">
      <c r="A3274" t="s">
        <v>681</v>
      </c>
      <c r="B3274">
        <v>308</v>
      </c>
      <c r="F3274">
        <v>16</v>
      </c>
    </row>
    <row r="3275" spans="1:6" x14ac:dyDescent="0.25">
      <c r="A3275" t="s">
        <v>682</v>
      </c>
      <c r="B3275">
        <v>308</v>
      </c>
      <c r="F3275">
        <v>200</v>
      </c>
    </row>
    <row r="3276" spans="1:6" x14ac:dyDescent="0.25">
      <c r="A3276" t="s">
        <v>683</v>
      </c>
      <c r="B3276">
        <v>308</v>
      </c>
      <c r="F3276">
        <v>1761</v>
      </c>
    </row>
    <row r="3277" spans="1:6" x14ac:dyDescent="0.25">
      <c r="A3277" t="s">
        <v>684</v>
      </c>
      <c r="B3277">
        <v>308</v>
      </c>
      <c r="F3277">
        <v>1174</v>
      </c>
    </row>
    <row r="3278" spans="1:6" x14ac:dyDescent="0.25">
      <c r="A3278" t="s">
        <v>685</v>
      </c>
      <c r="B3278">
        <v>308</v>
      </c>
      <c r="F3278">
        <v>2348</v>
      </c>
    </row>
    <row r="3279" spans="1:6" x14ac:dyDescent="0.25">
      <c r="A3279" t="s">
        <v>686</v>
      </c>
      <c r="B3279">
        <v>308</v>
      </c>
    </row>
    <row r="3280" spans="1:6" x14ac:dyDescent="0.25">
      <c r="A3280" t="s">
        <v>687</v>
      </c>
      <c r="B3280">
        <v>308</v>
      </c>
    </row>
    <row r="3281" spans="1:6" x14ac:dyDescent="0.25">
      <c r="A3281" t="s">
        <v>688</v>
      </c>
      <c r="B3281">
        <v>308</v>
      </c>
    </row>
    <row r="3282" spans="1:6" x14ac:dyDescent="0.25">
      <c r="A3282" t="s">
        <v>689</v>
      </c>
      <c r="B3282">
        <v>308</v>
      </c>
      <c r="F3282" t="b">
        <v>0</v>
      </c>
    </row>
    <row r="3283" spans="1:6" x14ac:dyDescent="0.25">
      <c r="A3283" t="s">
        <v>690</v>
      </c>
      <c r="B3283">
        <v>308</v>
      </c>
      <c r="F3283" t="b">
        <v>0</v>
      </c>
    </row>
    <row r="3284" spans="1:6" x14ac:dyDescent="0.25">
      <c r="A3284" t="s">
        <v>676</v>
      </c>
      <c r="B3284">
        <v>309</v>
      </c>
      <c r="F3284">
        <v>3325</v>
      </c>
    </row>
    <row r="3285" spans="1:6" x14ac:dyDescent="0.25">
      <c r="A3285" t="s">
        <v>36</v>
      </c>
      <c r="B3285">
        <v>309</v>
      </c>
      <c r="F3285">
        <v>1</v>
      </c>
    </row>
    <row r="3286" spans="1:6" x14ac:dyDescent="0.25">
      <c r="A3286" t="s">
        <v>503</v>
      </c>
      <c r="B3286">
        <v>309</v>
      </c>
      <c r="F3286" t="s">
        <v>766</v>
      </c>
    </row>
    <row r="3287" spans="1:6" x14ac:dyDescent="0.25">
      <c r="A3287" t="s">
        <v>677</v>
      </c>
      <c r="B3287">
        <v>309</v>
      </c>
      <c r="F3287">
        <v>430</v>
      </c>
    </row>
    <row r="3288" spans="1:6" x14ac:dyDescent="0.25">
      <c r="A3288" t="s">
        <v>42</v>
      </c>
      <c r="B3288">
        <v>309</v>
      </c>
      <c r="F3288">
        <v>25</v>
      </c>
    </row>
    <row r="3289" spans="1:6" x14ac:dyDescent="0.25">
      <c r="A3289" t="s">
        <v>678</v>
      </c>
      <c r="B3289">
        <v>309</v>
      </c>
      <c r="F3289">
        <v>11.7</v>
      </c>
    </row>
    <row r="3290" spans="1:6" x14ac:dyDescent="0.25">
      <c r="A3290" t="s">
        <v>41</v>
      </c>
      <c r="B3290">
        <v>309</v>
      </c>
      <c r="F3290">
        <v>0</v>
      </c>
    </row>
    <row r="3291" spans="1:6" x14ac:dyDescent="0.25">
      <c r="A3291" t="s">
        <v>679</v>
      </c>
      <c r="B3291">
        <v>309</v>
      </c>
      <c r="F3291">
        <v>12</v>
      </c>
    </row>
    <row r="3292" spans="1:6" x14ac:dyDescent="0.25">
      <c r="A3292" t="s">
        <v>563</v>
      </c>
      <c r="B3292">
        <v>309</v>
      </c>
      <c r="F3292">
        <v>0</v>
      </c>
    </row>
    <row r="3293" spans="1:6" x14ac:dyDescent="0.25">
      <c r="A3293" t="s">
        <v>680</v>
      </c>
      <c r="B3293">
        <v>309</v>
      </c>
      <c r="F3293">
        <v>0</v>
      </c>
    </row>
    <row r="3294" spans="1:6" x14ac:dyDescent="0.25">
      <c r="A3294" t="s">
        <v>681</v>
      </c>
      <c r="B3294">
        <v>309</v>
      </c>
      <c r="F3294">
        <v>16</v>
      </c>
    </row>
    <row r="3295" spans="1:6" x14ac:dyDescent="0.25">
      <c r="A3295" t="s">
        <v>682</v>
      </c>
      <c r="B3295">
        <v>309</v>
      </c>
      <c r="F3295">
        <v>200</v>
      </c>
    </row>
    <row r="3296" spans="1:6" x14ac:dyDescent="0.25">
      <c r="A3296" t="s">
        <v>683</v>
      </c>
      <c r="B3296">
        <v>309</v>
      </c>
      <c r="F3296">
        <v>1101</v>
      </c>
    </row>
    <row r="3297" spans="1:6" x14ac:dyDescent="0.25">
      <c r="A3297" t="s">
        <v>684</v>
      </c>
      <c r="B3297">
        <v>309</v>
      </c>
      <c r="F3297">
        <v>734</v>
      </c>
    </row>
    <row r="3298" spans="1:6" x14ac:dyDescent="0.25">
      <c r="A3298" t="s">
        <v>685</v>
      </c>
      <c r="B3298">
        <v>309</v>
      </c>
      <c r="F3298">
        <v>1468</v>
      </c>
    </row>
    <row r="3299" spans="1:6" x14ac:dyDescent="0.25">
      <c r="A3299" t="s">
        <v>686</v>
      </c>
      <c r="B3299">
        <v>309</v>
      </c>
    </row>
    <row r="3300" spans="1:6" x14ac:dyDescent="0.25">
      <c r="A3300" t="s">
        <v>687</v>
      </c>
      <c r="B3300">
        <v>309</v>
      </c>
    </row>
    <row r="3301" spans="1:6" x14ac:dyDescent="0.25">
      <c r="A3301" t="s">
        <v>688</v>
      </c>
      <c r="B3301">
        <v>309</v>
      </c>
    </row>
    <row r="3302" spans="1:6" x14ac:dyDescent="0.25">
      <c r="A3302" t="s">
        <v>689</v>
      </c>
      <c r="B3302">
        <v>309</v>
      </c>
      <c r="F3302" t="b">
        <v>0</v>
      </c>
    </row>
    <row r="3303" spans="1:6" x14ac:dyDescent="0.25">
      <c r="A3303" t="s">
        <v>690</v>
      </c>
      <c r="B3303">
        <v>309</v>
      </c>
      <c r="F3303" t="b">
        <v>0</v>
      </c>
    </row>
    <row r="3304" spans="1:6" x14ac:dyDescent="0.25">
      <c r="A3304" t="s">
        <v>676</v>
      </c>
      <c r="B3304">
        <v>313</v>
      </c>
      <c r="C3304">
        <v>11</v>
      </c>
    </row>
    <row r="3305" spans="1:6" x14ac:dyDescent="0.25">
      <c r="A3305" t="s">
        <v>36</v>
      </c>
      <c r="B3305">
        <v>313</v>
      </c>
      <c r="C3305">
        <v>1</v>
      </c>
    </row>
    <row r="3306" spans="1:6" x14ac:dyDescent="0.25">
      <c r="A3306" t="s">
        <v>503</v>
      </c>
      <c r="B3306">
        <v>313</v>
      </c>
      <c r="C3306" t="s">
        <v>762</v>
      </c>
    </row>
    <row r="3307" spans="1:6" x14ac:dyDescent="0.25">
      <c r="A3307" t="s">
        <v>677</v>
      </c>
      <c r="B3307">
        <v>313</v>
      </c>
      <c r="C3307">
        <v>414</v>
      </c>
    </row>
    <row r="3308" spans="1:6" x14ac:dyDescent="0.25">
      <c r="A3308" t="s">
        <v>42</v>
      </c>
      <c r="B3308">
        <v>313</v>
      </c>
      <c r="C3308">
        <v>25</v>
      </c>
    </row>
    <row r="3309" spans="1:6" x14ac:dyDescent="0.25">
      <c r="A3309" t="s">
        <v>678</v>
      </c>
      <c r="B3309">
        <v>313</v>
      </c>
      <c r="C3309">
        <v>11.3</v>
      </c>
    </row>
    <row r="3310" spans="1:6" x14ac:dyDescent="0.25">
      <c r="A3310" t="s">
        <v>41</v>
      </c>
      <c r="B3310">
        <v>313</v>
      </c>
      <c r="C3310">
        <v>0</v>
      </c>
    </row>
    <row r="3311" spans="1:6" x14ac:dyDescent="0.25">
      <c r="A3311" t="s">
        <v>679</v>
      </c>
      <c r="B3311">
        <v>313</v>
      </c>
      <c r="C3311">
        <v>0</v>
      </c>
    </row>
    <row r="3312" spans="1:6" x14ac:dyDescent="0.25">
      <c r="A3312" t="s">
        <v>563</v>
      </c>
      <c r="B3312">
        <v>313</v>
      </c>
      <c r="C3312">
        <v>0</v>
      </c>
    </row>
    <row r="3313" spans="1:8" x14ac:dyDescent="0.25">
      <c r="A3313" t="s">
        <v>680</v>
      </c>
      <c r="B3313">
        <v>313</v>
      </c>
      <c r="C3313">
        <v>0</v>
      </c>
    </row>
    <row r="3314" spans="1:8" x14ac:dyDescent="0.25">
      <c r="A3314" t="s">
        <v>681</v>
      </c>
      <c r="B3314">
        <v>313</v>
      </c>
      <c r="C3314">
        <v>16</v>
      </c>
    </row>
    <row r="3315" spans="1:8" x14ac:dyDescent="0.25">
      <c r="A3315" t="s">
        <v>682</v>
      </c>
      <c r="B3315">
        <v>313</v>
      </c>
      <c r="C3315">
        <v>200</v>
      </c>
    </row>
    <row r="3316" spans="1:8" x14ac:dyDescent="0.25">
      <c r="A3316" t="s">
        <v>683</v>
      </c>
      <c r="B3316">
        <v>313</v>
      </c>
      <c r="C3316">
        <v>1101</v>
      </c>
    </row>
    <row r="3317" spans="1:8" x14ac:dyDescent="0.25">
      <c r="A3317" t="s">
        <v>684</v>
      </c>
      <c r="B3317">
        <v>313</v>
      </c>
      <c r="C3317">
        <v>734</v>
      </c>
    </row>
    <row r="3318" spans="1:8" x14ac:dyDescent="0.25">
      <c r="A3318" t="s">
        <v>685</v>
      </c>
      <c r="B3318">
        <v>313</v>
      </c>
      <c r="C3318">
        <v>1468</v>
      </c>
    </row>
    <row r="3319" spans="1:8" x14ac:dyDescent="0.25">
      <c r="A3319" t="s">
        <v>686</v>
      </c>
      <c r="B3319">
        <v>313</v>
      </c>
    </row>
    <row r="3320" spans="1:8" x14ac:dyDescent="0.25">
      <c r="A3320" t="s">
        <v>687</v>
      </c>
      <c r="B3320">
        <v>313</v>
      </c>
    </row>
    <row r="3321" spans="1:8" x14ac:dyDescent="0.25">
      <c r="A3321" t="s">
        <v>688</v>
      </c>
      <c r="B3321">
        <v>313</v>
      </c>
    </row>
    <row r="3322" spans="1:8" x14ac:dyDescent="0.25">
      <c r="A3322" t="s">
        <v>689</v>
      </c>
      <c r="B3322">
        <v>313</v>
      </c>
      <c r="C3322" t="b">
        <v>0</v>
      </c>
    </row>
    <row r="3323" spans="1:8" x14ac:dyDescent="0.25">
      <c r="A3323" t="s">
        <v>690</v>
      </c>
      <c r="B3323">
        <v>313</v>
      </c>
      <c r="C3323" t="b">
        <v>0</v>
      </c>
    </row>
    <row r="3324" spans="1:8" x14ac:dyDescent="0.25">
      <c r="A3324" t="s">
        <v>676</v>
      </c>
      <c r="B3324">
        <v>314</v>
      </c>
      <c r="D3324">
        <v>388</v>
      </c>
      <c r="H3324">
        <v>4374</v>
      </c>
    </row>
    <row r="3325" spans="1:8" x14ac:dyDescent="0.25">
      <c r="A3325" t="s">
        <v>36</v>
      </c>
      <c r="B3325">
        <v>314</v>
      </c>
      <c r="D3325" t="s">
        <v>691</v>
      </c>
      <c r="H3325" t="s">
        <v>691</v>
      </c>
    </row>
    <row r="3326" spans="1:8" x14ac:dyDescent="0.25">
      <c r="A3326" t="s">
        <v>503</v>
      </c>
      <c r="B3326">
        <v>314</v>
      </c>
      <c r="H3326" t="s">
        <v>774</v>
      </c>
    </row>
    <row r="3327" spans="1:8" x14ac:dyDescent="0.25">
      <c r="A3327" t="s">
        <v>677</v>
      </c>
      <c r="B3327">
        <v>314</v>
      </c>
      <c r="D3327">
        <v>1330</v>
      </c>
      <c r="H3327">
        <v>1759</v>
      </c>
    </row>
    <row r="3328" spans="1:8" x14ac:dyDescent="0.25">
      <c r="A3328" t="s">
        <v>42</v>
      </c>
      <c r="B3328">
        <v>314</v>
      </c>
      <c r="D3328">
        <v>30</v>
      </c>
      <c r="H3328">
        <v>30</v>
      </c>
    </row>
    <row r="3329" spans="1:8" x14ac:dyDescent="0.25">
      <c r="A3329" t="s">
        <v>678</v>
      </c>
      <c r="B3329">
        <v>314</v>
      </c>
      <c r="D3329">
        <v>30.2</v>
      </c>
      <c r="H3329">
        <v>40</v>
      </c>
    </row>
    <row r="3330" spans="1:8" x14ac:dyDescent="0.25">
      <c r="A3330" t="s">
        <v>41</v>
      </c>
      <c r="B3330">
        <v>314</v>
      </c>
      <c r="D3330">
        <v>0</v>
      </c>
      <c r="H3330">
        <v>0</v>
      </c>
    </row>
    <row r="3331" spans="1:8" x14ac:dyDescent="0.25">
      <c r="A3331" t="s">
        <v>679</v>
      </c>
      <c r="B3331">
        <v>314</v>
      </c>
      <c r="D3331">
        <v>0</v>
      </c>
      <c r="H3331">
        <v>12</v>
      </c>
    </row>
    <row r="3332" spans="1:8" x14ac:dyDescent="0.25">
      <c r="A3332" t="s">
        <v>563</v>
      </c>
      <c r="B3332">
        <v>314</v>
      </c>
      <c r="D3332">
        <v>0</v>
      </c>
      <c r="H3332">
        <v>0</v>
      </c>
    </row>
    <row r="3333" spans="1:8" x14ac:dyDescent="0.25">
      <c r="A3333" t="s">
        <v>680</v>
      </c>
      <c r="B3333">
        <v>314</v>
      </c>
      <c r="D3333">
        <v>0</v>
      </c>
      <c r="H3333">
        <v>0</v>
      </c>
    </row>
    <row r="3334" spans="1:8" x14ac:dyDescent="0.25">
      <c r="A3334" t="s">
        <v>681</v>
      </c>
      <c r="B3334">
        <v>314</v>
      </c>
      <c r="D3334">
        <v>16</v>
      </c>
      <c r="H3334">
        <v>16</v>
      </c>
    </row>
    <row r="3335" spans="1:8" x14ac:dyDescent="0.25">
      <c r="A3335" t="s">
        <v>682</v>
      </c>
      <c r="B3335">
        <v>314</v>
      </c>
      <c r="D3335">
        <v>100</v>
      </c>
      <c r="H3335">
        <v>100</v>
      </c>
    </row>
    <row r="3336" spans="1:8" x14ac:dyDescent="0.25">
      <c r="A3336" t="s">
        <v>683</v>
      </c>
      <c r="B3336">
        <v>314</v>
      </c>
      <c r="D3336">
        <v>1320</v>
      </c>
      <c r="H3336">
        <v>1320</v>
      </c>
    </row>
    <row r="3337" spans="1:8" x14ac:dyDescent="0.25">
      <c r="A3337" t="s">
        <v>684</v>
      </c>
      <c r="B3337">
        <v>314</v>
      </c>
      <c r="D3337">
        <v>880</v>
      </c>
      <c r="H3337">
        <v>880</v>
      </c>
    </row>
    <row r="3338" spans="1:8" x14ac:dyDescent="0.25">
      <c r="A3338" t="s">
        <v>685</v>
      </c>
      <c r="B3338">
        <v>314</v>
      </c>
      <c r="D3338">
        <v>1760</v>
      </c>
      <c r="H3338">
        <v>1760</v>
      </c>
    </row>
    <row r="3339" spans="1:8" x14ac:dyDescent="0.25">
      <c r="A3339" t="s">
        <v>686</v>
      </c>
      <c r="B3339">
        <v>314</v>
      </c>
      <c r="D3339">
        <v>232</v>
      </c>
      <c r="H3339">
        <v>687</v>
      </c>
    </row>
    <row r="3340" spans="1:8" x14ac:dyDescent="0.25">
      <c r="A3340" t="s">
        <v>687</v>
      </c>
      <c r="B3340">
        <v>314</v>
      </c>
      <c r="D3340">
        <v>11004</v>
      </c>
      <c r="H3340">
        <v>10249</v>
      </c>
    </row>
    <row r="3341" spans="1:8" x14ac:dyDescent="0.25">
      <c r="A3341" t="s">
        <v>688</v>
      </c>
      <c r="B3341">
        <v>314</v>
      </c>
      <c r="D3341">
        <v>0</v>
      </c>
      <c r="H3341">
        <v>0</v>
      </c>
    </row>
    <row r="3342" spans="1:8" x14ac:dyDescent="0.25">
      <c r="A3342" t="s">
        <v>689</v>
      </c>
      <c r="B3342">
        <v>314</v>
      </c>
      <c r="D3342" t="b">
        <v>0</v>
      </c>
      <c r="H3342" t="b">
        <v>0</v>
      </c>
    </row>
    <row r="3343" spans="1:8" x14ac:dyDescent="0.25">
      <c r="A3343" t="s">
        <v>690</v>
      </c>
      <c r="B3343">
        <v>314</v>
      </c>
      <c r="D3343" t="b">
        <v>0</v>
      </c>
      <c r="H3343" t="b">
        <v>0</v>
      </c>
    </row>
    <row r="3344" spans="1:8" x14ac:dyDescent="0.25">
      <c r="A3344" t="s">
        <v>676</v>
      </c>
      <c r="B3344">
        <v>322</v>
      </c>
      <c r="C3344">
        <v>4423</v>
      </c>
    </row>
    <row r="3345" spans="1:3" x14ac:dyDescent="0.25">
      <c r="A3345" t="s">
        <v>36</v>
      </c>
      <c r="B3345">
        <v>322</v>
      </c>
      <c r="C3345">
        <v>1</v>
      </c>
    </row>
    <row r="3346" spans="1:3" x14ac:dyDescent="0.25">
      <c r="A3346" t="s">
        <v>503</v>
      </c>
      <c r="B3346">
        <v>322</v>
      </c>
      <c r="C3346" t="s">
        <v>800</v>
      </c>
    </row>
    <row r="3347" spans="1:3" x14ac:dyDescent="0.25">
      <c r="A3347" t="s">
        <v>677</v>
      </c>
      <c r="B3347">
        <v>322</v>
      </c>
      <c r="C3347">
        <v>566</v>
      </c>
    </row>
    <row r="3348" spans="1:3" x14ac:dyDescent="0.25">
      <c r="A3348" t="s">
        <v>42</v>
      </c>
      <c r="B3348">
        <v>322</v>
      </c>
      <c r="C3348">
        <v>30</v>
      </c>
    </row>
    <row r="3349" spans="1:3" x14ac:dyDescent="0.25">
      <c r="A3349" t="s">
        <v>678</v>
      </c>
      <c r="B3349">
        <v>322</v>
      </c>
      <c r="C3349">
        <v>12.9</v>
      </c>
    </row>
    <row r="3350" spans="1:3" x14ac:dyDescent="0.25">
      <c r="A3350" t="s">
        <v>41</v>
      </c>
      <c r="B3350">
        <v>322</v>
      </c>
      <c r="C3350">
        <v>0</v>
      </c>
    </row>
    <row r="3351" spans="1:3" x14ac:dyDescent="0.25">
      <c r="A3351" t="s">
        <v>679</v>
      </c>
      <c r="B3351">
        <v>322</v>
      </c>
      <c r="C3351">
        <v>12</v>
      </c>
    </row>
    <row r="3352" spans="1:3" x14ac:dyDescent="0.25">
      <c r="A3352" t="s">
        <v>563</v>
      </c>
      <c r="B3352">
        <v>322</v>
      </c>
      <c r="C3352">
        <v>0</v>
      </c>
    </row>
    <row r="3353" spans="1:3" x14ac:dyDescent="0.25">
      <c r="A3353" t="s">
        <v>680</v>
      </c>
      <c r="B3353">
        <v>322</v>
      </c>
      <c r="C3353">
        <v>0</v>
      </c>
    </row>
    <row r="3354" spans="1:3" x14ac:dyDescent="0.25">
      <c r="A3354" t="s">
        <v>681</v>
      </c>
      <c r="B3354">
        <v>322</v>
      </c>
      <c r="C3354">
        <v>16</v>
      </c>
    </row>
    <row r="3355" spans="1:3" x14ac:dyDescent="0.25">
      <c r="A3355" t="s">
        <v>682</v>
      </c>
      <c r="B3355">
        <v>322</v>
      </c>
      <c r="C3355">
        <v>200</v>
      </c>
    </row>
    <row r="3356" spans="1:3" x14ac:dyDescent="0.25">
      <c r="A3356" t="s">
        <v>683</v>
      </c>
      <c r="B3356">
        <v>322</v>
      </c>
      <c r="C3356">
        <v>1320</v>
      </c>
    </row>
    <row r="3357" spans="1:3" x14ac:dyDescent="0.25">
      <c r="A3357" t="s">
        <v>684</v>
      </c>
      <c r="B3357">
        <v>322</v>
      </c>
      <c r="C3357">
        <v>880</v>
      </c>
    </row>
    <row r="3358" spans="1:3" x14ac:dyDescent="0.25">
      <c r="A3358" t="s">
        <v>685</v>
      </c>
      <c r="B3358">
        <v>322</v>
      </c>
      <c r="C3358">
        <v>1760</v>
      </c>
    </row>
    <row r="3359" spans="1:3" x14ac:dyDescent="0.25">
      <c r="A3359" t="s">
        <v>686</v>
      </c>
      <c r="B3359">
        <v>322</v>
      </c>
    </row>
    <row r="3360" spans="1:3" x14ac:dyDescent="0.25">
      <c r="A3360" t="s">
        <v>687</v>
      </c>
      <c r="B3360">
        <v>322</v>
      </c>
    </row>
    <row r="3361" spans="1:6" x14ac:dyDescent="0.25">
      <c r="A3361" t="s">
        <v>688</v>
      </c>
      <c r="B3361">
        <v>322</v>
      </c>
    </row>
    <row r="3362" spans="1:6" x14ac:dyDescent="0.25">
      <c r="A3362" t="s">
        <v>689</v>
      </c>
      <c r="B3362">
        <v>322</v>
      </c>
      <c r="C3362" t="b">
        <v>0</v>
      </c>
    </row>
    <row r="3363" spans="1:6" x14ac:dyDescent="0.25">
      <c r="A3363" t="s">
        <v>690</v>
      </c>
      <c r="B3363">
        <v>322</v>
      </c>
      <c r="C3363" t="b">
        <v>0</v>
      </c>
    </row>
    <row r="3364" spans="1:6" x14ac:dyDescent="0.25">
      <c r="A3364" t="s">
        <v>676</v>
      </c>
      <c r="B3364">
        <v>327</v>
      </c>
      <c r="F3364">
        <v>3375</v>
      </c>
    </row>
    <row r="3365" spans="1:6" x14ac:dyDescent="0.25">
      <c r="A3365" t="s">
        <v>36</v>
      </c>
      <c r="B3365">
        <v>327</v>
      </c>
      <c r="F3365">
        <v>1</v>
      </c>
    </row>
    <row r="3366" spans="1:6" x14ac:dyDescent="0.25">
      <c r="A3366" t="s">
        <v>503</v>
      </c>
      <c r="B3366">
        <v>327</v>
      </c>
      <c r="F3366" t="s">
        <v>818</v>
      </c>
    </row>
    <row r="3367" spans="1:6" x14ac:dyDescent="0.25">
      <c r="A3367" t="s">
        <v>677</v>
      </c>
      <c r="B3367">
        <v>327</v>
      </c>
      <c r="F3367">
        <v>1249</v>
      </c>
    </row>
    <row r="3368" spans="1:6" x14ac:dyDescent="0.25">
      <c r="A3368" t="s">
        <v>42</v>
      </c>
      <c r="B3368">
        <v>327</v>
      </c>
      <c r="F3368">
        <v>25</v>
      </c>
    </row>
    <row r="3369" spans="1:6" x14ac:dyDescent="0.25">
      <c r="A3369" t="s">
        <v>678</v>
      </c>
      <c r="B3369">
        <v>327</v>
      </c>
      <c r="F3369">
        <v>34.1</v>
      </c>
    </row>
    <row r="3370" spans="1:6" x14ac:dyDescent="0.25">
      <c r="A3370" t="s">
        <v>41</v>
      </c>
      <c r="B3370">
        <v>327</v>
      </c>
      <c r="F3370">
        <v>0</v>
      </c>
    </row>
    <row r="3371" spans="1:6" x14ac:dyDescent="0.25">
      <c r="A3371" t="s">
        <v>679</v>
      </c>
      <c r="B3371">
        <v>327</v>
      </c>
      <c r="F3371">
        <v>12</v>
      </c>
    </row>
    <row r="3372" spans="1:6" x14ac:dyDescent="0.25">
      <c r="A3372" t="s">
        <v>563</v>
      </c>
      <c r="B3372">
        <v>327</v>
      </c>
      <c r="F3372">
        <v>0</v>
      </c>
    </row>
    <row r="3373" spans="1:6" x14ac:dyDescent="0.25">
      <c r="A3373" t="s">
        <v>680</v>
      </c>
      <c r="B3373">
        <v>327</v>
      </c>
      <c r="F3373">
        <v>0</v>
      </c>
    </row>
    <row r="3374" spans="1:6" x14ac:dyDescent="0.25">
      <c r="A3374" t="s">
        <v>681</v>
      </c>
      <c r="B3374">
        <v>327</v>
      </c>
      <c r="F3374">
        <v>16</v>
      </c>
    </row>
    <row r="3375" spans="1:6" x14ac:dyDescent="0.25">
      <c r="A3375" t="s">
        <v>682</v>
      </c>
      <c r="B3375">
        <v>327</v>
      </c>
      <c r="F3375">
        <v>200</v>
      </c>
    </row>
    <row r="3376" spans="1:6" x14ac:dyDescent="0.25">
      <c r="A3376" t="s">
        <v>683</v>
      </c>
      <c r="B3376">
        <v>327</v>
      </c>
      <c r="F3376">
        <v>1101</v>
      </c>
    </row>
    <row r="3377" spans="1:6" x14ac:dyDescent="0.25">
      <c r="A3377" t="s">
        <v>684</v>
      </c>
      <c r="B3377">
        <v>327</v>
      </c>
      <c r="F3377">
        <v>734</v>
      </c>
    </row>
    <row r="3378" spans="1:6" x14ac:dyDescent="0.25">
      <c r="A3378" t="s">
        <v>685</v>
      </c>
      <c r="B3378">
        <v>327</v>
      </c>
      <c r="F3378">
        <v>1468</v>
      </c>
    </row>
    <row r="3379" spans="1:6" x14ac:dyDescent="0.25">
      <c r="A3379" t="s">
        <v>686</v>
      </c>
      <c r="B3379">
        <v>327</v>
      </c>
    </row>
    <row r="3380" spans="1:6" x14ac:dyDescent="0.25">
      <c r="A3380" t="s">
        <v>687</v>
      </c>
      <c r="B3380">
        <v>327</v>
      </c>
    </row>
    <row r="3381" spans="1:6" x14ac:dyDescent="0.25">
      <c r="A3381" t="s">
        <v>688</v>
      </c>
      <c r="B3381">
        <v>327</v>
      </c>
    </row>
    <row r="3382" spans="1:6" x14ac:dyDescent="0.25">
      <c r="A3382" t="s">
        <v>689</v>
      </c>
      <c r="B3382">
        <v>327</v>
      </c>
      <c r="F3382" t="b">
        <v>0</v>
      </c>
    </row>
    <row r="3383" spans="1:6" x14ac:dyDescent="0.25">
      <c r="A3383" t="s">
        <v>690</v>
      </c>
      <c r="B3383">
        <v>327</v>
      </c>
      <c r="F3383" t="b">
        <v>0</v>
      </c>
    </row>
    <row r="3384" spans="1:6" x14ac:dyDescent="0.25">
      <c r="A3384" t="s">
        <v>676</v>
      </c>
      <c r="B3384">
        <v>331</v>
      </c>
      <c r="F3384">
        <v>344</v>
      </c>
    </row>
    <row r="3385" spans="1:6" x14ac:dyDescent="0.25">
      <c r="A3385" t="s">
        <v>36</v>
      </c>
      <c r="B3385">
        <v>331</v>
      </c>
      <c r="F3385">
        <v>2</v>
      </c>
    </row>
    <row r="3386" spans="1:6" x14ac:dyDescent="0.25">
      <c r="A3386" t="s">
        <v>503</v>
      </c>
      <c r="B3386">
        <v>331</v>
      </c>
    </row>
    <row r="3387" spans="1:6" x14ac:dyDescent="0.25">
      <c r="A3387" t="s">
        <v>677</v>
      </c>
      <c r="B3387">
        <v>331</v>
      </c>
      <c r="F3387">
        <v>713</v>
      </c>
    </row>
    <row r="3388" spans="1:6" x14ac:dyDescent="0.25">
      <c r="A3388" t="s">
        <v>42</v>
      </c>
      <c r="B3388">
        <v>331</v>
      </c>
      <c r="F3388">
        <v>30</v>
      </c>
    </row>
    <row r="3389" spans="1:6" x14ac:dyDescent="0.25">
      <c r="A3389" t="s">
        <v>678</v>
      </c>
      <c r="B3389">
        <v>331</v>
      </c>
      <c r="F3389">
        <v>16.2</v>
      </c>
    </row>
    <row r="3390" spans="1:6" x14ac:dyDescent="0.25">
      <c r="A3390" t="s">
        <v>41</v>
      </c>
      <c r="B3390">
        <v>331</v>
      </c>
      <c r="F3390">
        <v>0</v>
      </c>
    </row>
    <row r="3391" spans="1:6" x14ac:dyDescent="0.25">
      <c r="A3391" t="s">
        <v>679</v>
      </c>
      <c r="B3391">
        <v>331</v>
      </c>
      <c r="F3391">
        <v>12</v>
      </c>
    </row>
    <row r="3392" spans="1:6" x14ac:dyDescent="0.25">
      <c r="A3392" t="s">
        <v>563</v>
      </c>
      <c r="B3392">
        <v>331</v>
      </c>
      <c r="F3392">
        <v>0</v>
      </c>
    </row>
    <row r="3393" spans="1:9" x14ac:dyDescent="0.25">
      <c r="A3393" t="s">
        <v>680</v>
      </c>
      <c r="B3393">
        <v>331</v>
      </c>
      <c r="F3393">
        <v>0</v>
      </c>
    </row>
    <row r="3394" spans="1:9" x14ac:dyDescent="0.25">
      <c r="A3394" t="s">
        <v>681</v>
      </c>
      <c r="B3394">
        <v>331</v>
      </c>
      <c r="F3394">
        <v>16</v>
      </c>
    </row>
    <row r="3395" spans="1:9" x14ac:dyDescent="0.25">
      <c r="A3395" t="s">
        <v>682</v>
      </c>
      <c r="B3395">
        <v>331</v>
      </c>
      <c r="F3395">
        <v>200</v>
      </c>
    </row>
    <row r="3396" spans="1:9" x14ac:dyDescent="0.25">
      <c r="A3396" t="s">
        <v>683</v>
      </c>
      <c r="B3396">
        <v>331</v>
      </c>
      <c r="F3396">
        <v>1320</v>
      </c>
    </row>
    <row r="3397" spans="1:9" x14ac:dyDescent="0.25">
      <c r="A3397" t="s">
        <v>684</v>
      </c>
      <c r="B3397">
        <v>331</v>
      </c>
      <c r="F3397">
        <v>880</v>
      </c>
    </row>
    <row r="3398" spans="1:9" x14ac:dyDescent="0.25">
      <c r="A3398" t="s">
        <v>685</v>
      </c>
      <c r="B3398">
        <v>331</v>
      </c>
      <c r="F3398">
        <v>1760</v>
      </c>
    </row>
    <row r="3399" spans="1:9" x14ac:dyDescent="0.25">
      <c r="A3399" t="s">
        <v>686</v>
      </c>
      <c r="B3399">
        <v>331</v>
      </c>
    </row>
    <row r="3400" spans="1:9" x14ac:dyDescent="0.25">
      <c r="A3400" t="s">
        <v>687</v>
      </c>
      <c r="B3400">
        <v>331</v>
      </c>
    </row>
    <row r="3401" spans="1:9" x14ac:dyDescent="0.25">
      <c r="A3401" t="s">
        <v>688</v>
      </c>
      <c r="B3401">
        <v>331</v>
      </c>
    </row>
    <row r="3402" spans="1:9" x14ac:dyDescent="0.25">
      <c r="A3402" t="s">
        <v>689</v>
      </c>
      <c r="B3402">
        <v>331</v>
      </c>
      <c r="F3402" t="b">
        <v>0</v>
      </c>
    </row>
    <row r="3403" spans="1:9" x14ac:dyDescent="0.25">
      <c r="A3403" t="s">
        <v>690</v>
      </c>
      <c r="B3403">
        <v>331</v>
      </c>
      <c r="F3403" t="b">
        <v>0</v>
      </c>
    </row>
    <row r="3404" spans="1:9" x14ac:dyDescent="0.25">
      <c r="A3404" t="s">
        <v>676</v>
      </c>
      <c r="B3404">
        <v>336</v>
      </c>
      <c r="I3404">
        <v>344</v>
      </c>
    </row>
    <row r="3405" spans="1:9" x14ac:dyDescent="0.25">
      <c r="A3405" t="s">
        <v>36</v>
      </c>
      <c r="B3405">
        <v>336</v>
      </c>
      <c r="I3405">
        <v>3</v>
      </c>
    </row>
    <row r="3406" spans="1:9" x14ac:dyDescent="0.25">
      <c r="A3406" t="s">
        <v>503</v>
      </c>
      <c r="B3406">
        <v>336</v>
      </c>
      <c r="I3406" t="s">
        <v>809</v>
      </c>
    </row>
    <row r="3407" spans="1:9" x14ac:dyDescent="0.25">
      <c r="A3407" t="s">
        <v>677</v>
      </c>
      <c r="B3407">
        <v>336</v>
      </c>
      <c r="I3407">
        <v>1461</v>
      </c>
    </row>
    <row r="3408" spans="1:9" x14ac:dyDescent="0.25">
      <c r="A3408" t="s">
        <v>42</v>
      </c>
      <c r="B3408">
        <v>336</v>
      </c>
      <c r="I3408">
        <v>30</v>
      </c>
    </row>
    <row r="3409" spans="1:9" x14ac:dyDescent="0.25">
      <c r="A3409" t="s">
        <v>678</v>
      </c>
      <c r="B3409">
        <v>336</v>
      </c>
      <c r="I3409">
        <v>33.200000000000003</v>
      </c>
    </row>
    <row r="3410" spans="1:9" x14ac:dyDescent="0.25">
      <c r="A3410" t="s">
        <v>41</v>
      </c>
      <c r="B3410">
        <v>336</v>
      </c>
      <c r="I3410">
        <v>0</v>
      </c>
    </row>
    <row r="3411" spans="1:9" x14ac:dyDescent="0.25">
      <c r="A3411" t="s">
        <v>679</v>
      </c>
      <c r="B3411">
        <v>336</v>
      </c>
      <c r="I3411">
        <v>12</v>
      </c>
    </row>
    <row r="3412" spans="1:9" x14ac:dyDescent="0.25">
      <c r="A3412" t="s">
        <v>563</v>
      </c>
      <c r="B3412">
        <v>336</v>
      </c>
      <c r="I3412">
        <v>0</v>
      </c>
    </row>
    <row r="3413" spans="1:9" x14ac:dyDescent="0.25">
      <c r="A3413" t="s">
        <v>680</v>
      </c>
      <c r="B3413">
        <v>336</v>
      </c>
      <c r="I3413">
        <v>0</v>
      </c>
    </row>
    <row r="3414" spans="1:9" x14ac:dyDescent="0.25">
      <c r="A3414" t="s">
        <v>681</v>
      </c>
      <c r="B3414">
        <v>336</v>
      </c>
      <c r="I3414">
        <v>16</v>
      </c>
    </row>
    <row r="3415" spans="1:9" x14ac:dyDescent="0.25">
      <c r="A3415" t="s">
        <v>682</v>
      </c>
      <c r="B3415">
        <v>336</v>
      </c>
      <c r="I3415">
        <v>200</v>
      </c>
    </row>
    <row r="3416" spans="1:9" x14ac:dyDescent="0.25">
      <c r="A3416" t="s">
        <v>683</v>
      </c>
      <c r="B3416">
        <v>336</v>
      </c>
      <c r="I3416">
        <v>1320</v>
      </c>
    </row>
    <row r="3417" spans="1:9" x14ac:dyDescent="0.25">
      <c r="A3417" t="s">
        <v>684</v>
      </c>
      <c r="B3417">
        <v>336</v>
      </c>
      <c r="I3417">
        <v>880</v>
      </c>
    </row>
    <row r="3418" spans="1:9" x14ac:dyDescent="0.25">
      <c r="A3418" t="s">
        <v>685</v>
      </c>
      <c r="B3418">
        <v>336</v>
      </c>
      <c r="I3418">
        <v>1760</v>
      </c>
    </row>
    <row r="3419" spans="1:9" x14ac:dyDescent="0.25">
      <c r="A3419" t="s">
        <v>686</v>
      </c>
      <c r="B3419">
        <v>336</v>
      </c>
    </row>
    <row r="3420" spans="1:9" x14ac:dyDescent="0.25">
      <c r="A3420" t="s">
        <v>687</v>
      </c>
      <c r="B3420">
        <v>336</v>
      </c>
    </row>
    <row r="3421" spans="1:9" x14ac:dyDescent="0.25">
      <c r="A3421" t="s">
        <v>688</v>
      </c>
      <c r="B3421">
        <v>336</v>
      </c>
    </row>
    <row r="3422" spans="1:9" x14ac:dyDescent="0.25">
      <c r="A3422" t="s">
        <v>689</v>
      </c>
      <c r="B3422">
        <v>336</v>
      </c>
      <c r="I3422" t="b">
        <v>0</v>
      </c>
    </row>
    <row r="3423" spans="1:9" x14ac:dyDescent="0.25">
      <c r="A3423" t="s">
        <v>690</v>
      </c>
      <c r="B3423">
        <v>336</v>
      </c>
      <c r="I3423" t="b">
        <v>0</v>
      </c>
    </row>
    <row r="3424" spans="1:9" x14ac:dyDescent="0.25">
      <c r="A3424" t="s">
        <v>676</v>
      </c>
      <c r="B3424">
        <v>340</v>
      </c>
      <c r="C3424">
        <v>5139</v>
      </c>
    </row>
    <row r="3425" spans="1:3" x14ac:dyDescent="0.25">
      <c r="A3425" t="s">
        <v>36</v>
      </c>
      <c r="B3425">
        <v>340</v>
      </c>
      <c r="C3425">
        <v>2</v>
      </c>
    </row>
    <row r="3426" spans="1:3" x14ac:dyDescent="0.25">
      <c r="A3426" t="s">
        <v>503</v>
      </c>
      <c r="B3426">
        <v>340</v>
      </c>
      <c r="C3426" t="s">
        <v>817</v>
      </c>
    </row>
    <row r="3427" spans="1:3" x14ac:dyDescent="0.25">
      <c r="A3427" t="s">
        <v>677</v>
      </c>
      <c r="B3427">
        <v>340</v>
      </c>
      <c r="C3427">
        <v>2946</v>
      </c>
    </row>
    <row r="3428" spans="1:3" x14ac:dyDescent="0.25">
      <c r="A3428" t="s">
        <v>42</v>
      </c>
      <c r="B3428">
        <v>340</v>
      </c>
      <c r="C3428">
        <v>40</v>
      </c>
    </row>
    <row r="3429" spans="1:3" x14ac:dyDescent="0.25">
      <c r="A3429" t="s">
        <v>678</v>
      </c>
      <c r="B3429">
        <v>340</v>
      </c>
      <c r="C3429">
        <v>50.2</v>
      </c>
    </row>
    <row r="3430" spans="1:3" x14ac:dyDescent="0.25">
      <c r="A3430" t="s">
        <v>41</v>
      </c>
      <c r="B3430">
        <v>340</v>
      </c>
      <c r="C3430">
        <v>0</v>
      </c>
    </row>
    <row r="3431" spans="1:3" x14ac:dyDescent="0.25">
      <c r="A3431" t="s">
        <v>679</v>
      </c>
      <c r="B3431">
        <v>340</v>
      </c>
      <c r="C3431">
        <v>12</v>
      </c>
    </row>
    <row r="3432" spans="1:3" x14ac:dyDescent="0.25">
      <c r="A3432" t="s">
        <v>563</v>
      </c>
      <c r="B3432">
        <v>340</v>
      </c>
      <c r="C3432">
        <v>0</v>
      </c>
    </row>
    <row r="3433" spans="1:3" x14ac:dyDescent="0.25">
      <c r="A3433" t="s">
        <v>680</v>
      </c>
      <c r="B3433">
        <v>340</v>
      </c>
      <c r="C3433">
        <v>0</v>
      </c>
    </row>
    <row r="3434" spans="1:3" x14ac:dyDescent="0.25">
      <c r="A3434" t="s">
        <v>681</v>
      </c>
      <c r="B3434">
        <v>340</v>
      </c>
      <c r="C3434">
        <v>16</v>
      </c>
    </row>
    <row r="3435" spans="1:3" x14ac:dyDescent="0.25">
      <c r="A3435" t="s">
        <v>682</v>
      </c>
      <c r="B3435">
        <v>340</v>
      </c>
      <c r="C3435">
        <v>200</v>
      </c>
    </row>
    <row r="3436" spans="1:3" x14ac:dyDescent="0.25">
      <c r="A3436" t="s">
        <v>683</v>
      </c>
      <c r="B3436">
        <v>340</v>
      </c>
      <c r="C3436">
        <v>1761</v>
      </c>
    </row>
    <row r="3437" spans="1:3" x14ac:dyDescent="0.25">
      <c r="A3437" t="s">
        <v>684</v>
      </c>
      <c r="B3437">
        <v>340</v>
      </c>
      <c r="C3437">
        <v>1174</v>
      </c>
    </row>
    <row r="3438" spans="1:3" x14ac:dyDescent="0.25">
      <c r="A3438" t="s">
        <v>685</v>
      </c>
      <c r="B3438">
        <v>340</v>
      </c>
      <c r="C3438">
        <v>2348</v>
      </c>
    </row>
    <row r="3439" spans="1:3" x14ac:dyDescent="0.25">
      <c r="A3439" t="s">
        <v>686</v>
      </c>
      <c r="B3439">
        <v>340</v>
      </c>
    </row>
    <row r="3440" spans="1:3" x14ac:dyDescent="0.25">
      <c r="A3440" t="s">
        <v>687</v>
      </c>
      <c r="B3440">
        <v>340</v>
      </c>
    </row>
    <row r="3441" spans="1:6" x14ac:dyDescent="0.25">
      <c r="A3441" t="s">
        <v>688</v>
      </c>
      <c r="B3441">
        <v>340</v>
      </c>
    </row>
    <row r="3442" spans="1:6" x14ac:dyDescent="0.25">
      <c r="A3442" t="s">
        <v>689</v>
      </c>
      <c r="B3442">
        <v>340</v>
      </c>
      <c r="C3442" t="b">
        <v>0</v>
      </c>
    </row>
    <row r="3443" spans="1:6" x14ac:dyDescent="0.25">
      <c r="A3443" t="s">
        <v>690</v>
      </c>
      <c r="B3443">
        <v>340</v>
      </c>
      <c r="C3443" t="b">
        <v>0</v>
      </c>
    </row>
    <row r="3444" spans="1:6" x14ac:dyDescent="0.25">
      <c r="A3444" t="s">
        <v>676</v>
      </c>
      <c r="B3444">
        <v>342</v>
      </c>
      <c r="E3444">
        <v>170</v>
      </c>
      <c r="F3444">
        <v>5139</v>
      </c>
    </row>
    <row r="3445" spans="1:6" x14ac:dyDescent="0.25">
      <c r="A3445" t="s">
        <v>36</v>
      </c>
      <c r="B3445">
        <v>342</v>
      </c>
      <c r="E3445">
        <v>2</v>
      </c>
      <c r="F3445">
        <v>2</v>
      </c>
    </row>
    <row r="3446" spans="1:6" x14ac:dyDescent="0.25">
      <c r="A3446" t="s">
        <v>503</v>
      </c>
      <c r="B3446">
        <v>342</v>
      </c>
      <c r="E3446" t="s">
        <v>813</v>
      </c>
      <c r="F3446" t="s">
        <v>812</v>
      </c>
    </row>
    <row r="3447" spans="1:6" x14ac:dyDescent="0.25">
      <c r="A3447" t="s">
        <v>677</v>
      </c>
      <c r="B3447">
        <v>342</v>
      </c>
      <c r="E3447">
        <v>1461</v>
      </c>
      <c r="F3447">
        <v>644</v>
      </c>
    </row>
    <row r="3448" spans="1:6" x14ac:dyDescent="0.25">
      <c r="A3448" t="s">
        <v>42</v>
      </c>
      <c r="B3448">
        <v>342</v>
      </c>
      <c r="E3448">
        <v>25</v>
      </c>
      <c r="F3448">
        <v>25</v>
      </c>
    </row>
    <row r="3449" spans="1:6" x14ac:dyDescent="0.25">
      <c r="A3449" t="s">
        <v>678</v>
      </c>
      <c r="B3449">
        <v>342</v>
      </c>
      <c r="E3449">
        <v>39.799999999999997</v>
      </c>
      <c r="F3449">
        <v>17.600000000000001</v>
      </c>
    </row>
    <row r="3450" spans="1:6" x14ac:dyDescent="0.25">
      <c r="A3450" t="s">
        <v>41</v>
      </c>
      <c r="B3450">
        <v>342</v>
      </c>
      <c r="E3450">
        <v>0</v>
      </c>
      <c r="F3450">
        <v>0</v>
      </c>
    </row>
    <row r="3451" spans="1:6" x14ac:dyDescent="0.25">
      <c r="A3451" t="s">
        <v>679</v>
      </c>
      <c r="B3451">
        <v>342</v>
      </c>
      <c r="E3451">
        <v>12</v>
      </c>
      <c r="F3451">
        <v>12</v>
      </c>
    </row>
    <row r="3452" spans="1:6" x14ac:dyDescent="0.25">
      <c r="A3452" t="s">
        <v>563</v>
      </c>
      <c r="B3452">
        <v>342</v>
      </c>
      <c r="E3452">
        <v>0</v>
      </c>
      <c r="F3452">
        <v>0</v>
      </c>
    </row>
    <row r="3453" spans="1:6" x14ac:dyDescent="0.25">
      <c r="A3453" t="s">
        <v>680</v>
      </c>
      <c r="B3453">
        <v>342</v>
      </c>
      <c r="E3453">
        <v>0</v>
      </c>
      <c r="F3453">
        <v>0</v>
      </c>
    </row>
    <row r="3454" spans="1:6" x14ac:dyDescent="0.25">
      <c r="A3454" t="s">
        <v>681</v>
      </c>
      <c r="B3454">
        <v>342</v>
      </c>
      <c r="E3454">
        <v>16</v>
      </c>
      <c r="F3454">
        <v>16</v>
      </c>
    </row>
    <row r="3455" spans="1:6" x14ac:dyDescent="0.25">
      <c r="A3455" t="s">
        <v>682</v>
      </c>
      <c r="B3455">
        <v>342</v>
      </c>
      <c r="E3455">
        <v>100</v>
      </c>
      <c r="F3455">
        <v>100</v>
      </c>
    </row>
    <row r="3456" spans="1:6" x14ac:dyDescent="0.25">
      <c r="A3456" t="s">
        <v>683</v>
      </c>
      <c r="B3456">
        <v>342</v>
      </c>
      <c r="E3456">
        <v>1101</v>
      </c>
      <c r="F3456">
        <v>1101</v>
      </c>
    </row>
    <row r="3457" spans="1:6" x14ac:dyDescent="0.25">
      <c r="A3457" t="s">
        <v>684</v>
      </c>
      <c r="B3457">
        <v>342</v>
      </c>
      <c r="E3457">
        <v>734</v>
      </c>
      <c r="F3457">
        <v>734</v>
      </c>
    </row>
    <row r="3458" spans="1:6" x14ac:dyDescent="0.25">
      <c r="A3458" t="s">
        <v>685</v>
      </c>
      <c r="B3458">
        <v>342</v>
      </c>
      <c r="E3458">
        <v>1468</v>
      </c>
      <c r="F3458">
        <v>1468</v>
      </c>
    </row>
    <row r="3459" spans="1:6" x14ac:dyDescent="0.25">
      <c r="A3459" t="s">
        <v>686</v>
      </c>
      <c r="B3459">
        <v>342</v>
      </c>
      <c r="E3459">
        <v>-6147</v>
      </c>
    </row>
    <row r="3460" spans="1:6" x14ac:dyDescent="0.25">
      <c r="A3460" t="s">
        <v>687</v>
      </c>
      <c r="B3460">
        <v>342</v>
      </c>
      <c r="E3460">
        <v>-26482</v>
      </c>
    </row>
    <row r="3461" spans="1:6" x14ac:dyDescent="0.25">
      <c r="A3461" t="s">
        <v>688</v>
      </c>
      <c r="B3461">
        <v>342</v>
      </c>
      <c r="E3461">
        <v>0</v>
      </c>
    </row>
    <row r="3462" spans="1:6" x14ac:dyDescent="0.25">
      <c r="A3462" t="s">
        <v>689</v>
      </c>
      <c r="B3462">
        <v>342</v>
      </c>
      <c r="E3462" t="b">
        <v>0</v>
      </c>
      <c r="F3462" t="b">
        <v>0</v>
      </c>
    </row>
    <row r="3463" spans="1:6" x14ac:dyDescent="0.25">
      <c r="A3463" t="s">
        <v>690</v>
      </c>
      <c r="B3463">
        <v>342</v>
      </c>
      <c r="E3463" t="b">
        <v>0</v>
      </c>
      <c r="F3463" t="b">
        <v>0</v>
      </c>
    </row>
    <row r="3464" spans="1:6" x14ac:dyDescent="0.25">
      <c r="A3464" t="s">
        <v>676</v>
      </c>
      <c r="B3464">
        <v>343</v>
      </c>
      <c r="E3464">
        <v>5139</v>
      </c>
    </row>
    <row r="3465" spans="1:6" x14ac:dyDescent="0.25">
      <c r="A3465" t="s">
        <v>36</v>
      </c>
      <c r="B3465">
        <v>343</v>
      </c>
      <c r="E3465">
        <v>1</v>
      </c>
    </row>
    <row r="3466" spans="1:6" x14ac:dyDescent="0.25">
      <c r="A3466" t="s">
        <v>503</v>
      </c>
      <c r="B3466">
        <v>343</v>
      </c>
      <c r="E3466" t="s">
        <v>833</v>
      </c>
    </row>
    <row r="3467" spans="1:6" x14ac:dyDescent="0.25">
      <c r="A3467" t="s">
        <v>677</v>
      </c>
      <c r="B3467">
        <v>343</v>
      </c>
      <c r="E3467">
        <v>556</v>
      </c>
    </row>
    <row r="3468" spans="1:6" x14ac:dyDescent="0.25">
      <c r="A3468" t="s">
        <v>42</v>
      </c>
      <c r="B3468">
        <v>343</v>
      </c>
      <c r="E3468">
        <v>25</v>
      </c>
    </row>
    <row r="3469" spans="1:6" x14ac:dyDescent="0.25">
      <c r="A3469" t="s">
        <v>678</v>
      </c>
      <c r="B3469">
        <v>343</v>
      </c>
      <c r="E3469">
        <v>15.2</v>
      </c>
    </row>
    <row r="3470" spans="1:6" x14ac:dyDescent="0.25">
      <c r="A3470" t="s">
        <v>41</v>
      </c>
      <c r="B3470">
        <v>343</v>
      </c>
      <c r="E3470">
        <v>0</v>
      </c>
    </row>
    <row r="3471" spans="1:6" x14ac:dyDescent="0.25">
      <c r="A3471" t="s">
        <v>679</v>
      </c>
      <c r="B3471">
        <v>343</v>
      </c>
      <c r="E3471">
        <v>0</v>
      </c>
    </row>
    <row r="3472" spans="1:6" x14ac:dyDescent="0.25">
      <c r="A3472" t="s">
        <v>563</v>
      </c>
      <c r="B3472">
        <v>343</v>
      </c>
      <c r="E3472">
        <v>0</v>
      </c>
    </row>
    <row r="3473" spans="1:9" x14ac:dyDescent="0.25">
      <c r="A3473" t="s">
        <v>680</v>
      </c>
      <c r="B3473">
        <v>343</v>
      </c>
      <c r="E3473">
        <v>0</v>
      </c>
    </row>
    <row r="3474" spans="1:9" x14ac:dyDescent="0.25">
      <c r="A3474" t="s">
        <v>681</v>
      </c>
      <c r="B3474">
        <v>343</v>
      </c>
      <c r="E3474">
        <v>16</v>
      </c>
    </row>
    <row r="3475" spans="1:9" x14ac:dyDescent="0.25">
      <c r="A3475" t="s">
        <v>682</v>
      </c>
      <c r="B3475">
        <v>343</v>
      </c>
      <c r="E3475">
        <v>200</v>
      </c>
    </row>
    <row r="3476" spans="1:9" x14ac:dyDescent="0.25">
      <c r="A3476" t="s">
        <v>683</v>
      </c>
      <c r="B3476">
        <v>343</v>
      </c>
      <c r="E3476">
        <v>1101</v>
      </c>
    </row>
    <row r="3477" spans="1:9" x14ac:dyDescent="0.25">
      <c r="A3477" t="s">
        <v>684</v>
      </c>
      <c r="B3477">
        <v>343</v>
      </c>
      <c r="E3477">
        <v>734</v>
      </c>
    </row>
    <row r="3478" spans="1:9" x14ac:dyDescent="0.25">
      <c r="A3478" t="s">
        <v>685</v>
      </c>
      <c r="B3478">
        <v>343</v>
      </c>
      <c r="E3478">
        <v>1468</v>
      </c>
    </row>
    <row r="3479" spans="1:9" x14ac:dyDescent="0.25">
      <c r="A3479" t="s">
        <v>686</v>
      </c>
      <c r="B3479">
        <v>343</v>
      </c>
    </row>
    <row r="3480" spans="1:9" x14ac:dyDescent="0.25">
      <c r="A3480" t="s">
        <v>687</v>
      </c>
      <c r="B3480">
        <v>343</v>
      </c>
    </row>
    <row r="3481" spans="1:9" x14ac:dyDescent="0.25">
      <c r="A3481" t="s">
        <v>688</v>
      </c>
      <c r="B3481">
        <v>343</v>
      </c>
    </row>
    <row r="3482" spans="1:9" x14ac:dyDescent="0.25">
      <c r="A3482" t="s">
        <v>689</v>
      </c>
      <c r="B3482">
        <v>343</v>
      </c>
      <c r="E3482" t="b">
        <v>0</v>
      </c>
    </row>
    <row r="3483" spans="1:9" x14ac:dyDescent="0.25">
      <c r="A3483" t="s">
        <v>690</v>
      </c>
      <c r="B3483">
        <v>343</v>
      </c>
      <c r="E3483" t="b">
        <v>0</v>
      </c>
    </row>
    <row r="3484" spans="1:9" x14ac:dyDescent="0.25">
      <c r="A3484" t="s">
        <v>676</v>
      </c>
      <c r="B3484">
        <v>344</v>
      </c>
      <c r="C3484">
        <v>345</v>
      </c>
      <c r="D3484">
        <v>346</v>
      </c>
      <c r="E3484">
        <v>331</v>
      </c>
      <c r="F3484">
        <v>2212</v>
      </c>
      <c r="H3484">
        <v>336</v>
      </c>
      <c r="I3484">
        <v>254</v>
      </c>
    </row>
    <row r="3485" spans="1:9" x14ac:dyDescent="0.25">
      <c r="A3485" t="s">
        <v>36</v>
      </c>
      <c r="B3485">
        <v>344</v>
      </c>
      <c r="C3485">
        <v>1</v>
      </c>
      <c r="D3485">
        <v>0</v>
      </c>
      <c r="E3485">
        <v>4</v>
      </c>
      <c r="F3485">
        <v>3</v>
      </c>
      <c r="H3485">
        <v>5</v>
      </c>
      <c r="I3485">
        <v>6</v>
      </c>
    </row>
    <row r="3486" spans="1:9" x14ac:dyDescent="0.25">
      <c r="A3486" t="s">
        <v>503</v>
      </c>
      <c r="B3486">
        <v>344</v>
      </c>
      <c r="F3486" t="s">
        <v>834</v>
      </c>
      <c r="H3486" t="s">
        <v>809</v>
      </c>
      <c r="I3486" t="s">
        <v>809</v>
      </c>
    </row>
    <row r="3487" spans="1:9" x14ac:dyDescent="0.25">
      <c r="A3487" t="s">
        <v>677</v>
      </c>
      <c r="B3487">
        <v>344</v>
      </c>
      <c r="C3487">
        <v>1095</v>
      </c>
      <c r="D3487">
        <v>463</v>
      </c>
      <c r="E3487">
        <v>713</v>
      </c>
      <c r="F3487">
        <v>2413</v>
      </c>
      <c r="H3487">
        <v>1461</v>
      </c>
      <c r="I3487">
        <v>1453</v>
      </c>
    </row>
    <row r="3488" spans="1:9" x14ac:dyDescent="0.25">
      <c r="A3488" t="s">
        <v>42</v>
      </c>
      <c r="B3488">
        <v>344</v>
      </c>
      <c r="C3488">
        <v>30</v>
      </c>
      <c r="D3488">
        <v>30</v>
      </c>
      <c r="E3488">
        <v>30</v>
      </c>
      <c r="F3488">
        <v>40</v>
      </c>
      <c r="H3488">
        <v>30</v>
      </c>
      <c r="I3488">
        <v>30</v>
      </c>
    </row>
    <row r="3489" spans="1:9" x14ac:dyDescent="0.25">
      <c r="A3489" t="s">
        <v>678</v>
      </c>
      <c r="B3489">
        <v>344</v>
      </c>
      <c r="C3489">
        <v>24.9</v>
      </c>
      <c r="D3489">
        <v>10.5</v>
      </c>
      <c r="E3489">
        <v>16.2</v>
      </c>
      <c r="F3489">
        <v>41.1</v>
      </c>
      <c r="H3489">
        <v>33.200000000000003</v>
      </c>
      <c r="I3489">
        <v>33</v>
      </c>
    </row>
    <row r="3490" spans="1:9" x14ac:dyDescent="0.25">
      <c r="A3490" t="s">
        <v>41</v>
      </c>
      <c r="B3490">
        <v>344</v>
      </c>
      <c r="C3490">
        <v>0</v>
      </c>
      <c r="D3490">
        <v>0</v>
      </c>
      <c r="E3490">
        <v>0</v>
      </c>
      <c r="F3490">
        <v>0</v>
      </c>
      <c r="H3490">
        <v>0</v>
      </c>
      <c r="I3490">
        <v>0</v>
      </c>
    </row>
    <row r="3491" spans="1:9" x14ac:dyDescent="0.25">
      <c r="A3491" t="s">
        <v>679</v>
      </c>
      <c r="B3491">
        <v>344</v>
      </c>
      <c r="C3491">
        <v>0</v>
      </c>
      <c r="D3491">
        <v>0</v>
      </c>
      <c r="E3491">
        <v>12</v>
      </c>
      <c r="F3491">
        <v>12</v>
      </c>
      <c r="H3491">
        <v>24</v>
      </c>
      <c r="I3491">
        <v>24</v>
      </c>
    </row>
    <row r="3492" spans="1:9" x14ac:dyDescent="0.25">
      <c r="A3492" t="s">
        <v>563</v>
      </c>
      <c r="B3492">
        <v>344</v>
      </c>
      <c r="C3492">
        <v>0</v>
      </c>
      <c r="D3492">
        <v>0</v>
      </c>
      <c r="E3492">
        <v>0</v>
      </c>
      <c r="F3492">
        <v>0</v>
      </c>
      <c r="H3492">
        <v>0</v>
      </c>
      <c r="I3492">
        <v>0</v>
      </c>
    </row>
    <row r="3493" spans="1:9" x14ac:dyDescent="0.25">
      <c r="A3493" t="s">
        <v>680</v>
      </c>
      <c r="B3493">
        <v>344</v>
      </c>
      <c r="C3493">
        <v>0</v>
      </c>
      <c r="D3493">
        <v>0</v>
      </c>
      <c r="E3493">
        <v>0</v>
      </c>
      <c r="F3493">
        <v>1</v>
      </c>
      <c r="H3493">
        <v>0</v>
      </c>
      <c r="I3493">
        <v>0</v>
      </c>
    </row>
    <row r="3494" spans="1:9" x14ac:dyDescent="0.25">
      <c r="A3494" t="s">
        <v>681</v>
      </c>
      <c r="B3494">
        <v>344</v>
      </c>
      <c r="C3494">
        <v>16</v>
      </c>
      <c r="D3494">
        <v>16</v>
      </c>
      <c r="E3494">
        <v>16</v>
      </c>
      <c r="F3494">
        <v>16</v>
      </c>
      <c r="H3494">
        <v>16</v>
      </c>
      <c r="I3494">
        <v>16</v>
      </c>
    </row>
    <row r="3495" spans="1:9" x14ac:dyDescent="0.25">
      <c r="A3495" t="s">
        <v>682</v>
      </c>
      <c r="B3495">
        <v>344</v>
      </c>
      <c r="C3495">
        <v>225</v>
      </c>
      <c r="D3495">
        <v>225</v>
      </c>
      <c r="E3495">
        <v>225</v>
      </c>
      <c r="F3495">
        <v>225</v>
      </c>
      <c r="H3495">
        <v>225</v>
      </c>
      <c r="I3495">
        <v>225</v>
      </c>
    </row>
    <row r="3496" spans="1:9" x14ac:dyDescent="0.25">
      <c r="A3496" t="s">
        <v>683</v>
      </c>
      <c r="B3496">
        <v>344</v>
      </c>
      <c r="C3496">
        <v>1320</v>
      </c>
      <c r="D3496">
        <v>1320</v>
      </c>
      <c r="E3496">
        <v>1320</v>
      </c>
      <c r="F3496">
        <v>1761</v>
      </c>
      <c r="H3496">
        <v>1320</v>
      </c>
      <c r="I3496">
        <v>1320</v>
      </c>
    </row>
    <row r="3497" spans="1:9" x14ac:dyDescent="0.25">
      <c r="A3497" t="s">
        <v>684</v>
      </c>
      <c r="B3497">
        <v>344</v>
      </c>
      <c r="C3497">
        <v>880</v>
      </c>
      <c r="D3497">
        <v>880</v>
      </c>
      <c r="E3497">
        <v>880</v>
      </c>
      <c r="F3497">
        <v>1174</v>
      </c>
      <c r="H3497">
        <v>880</v>
      </c>
      <c r="I3497">
        <v>880</v>
      </c>
    </row>
    <row r="3498" spans="1:9" x14ac:dyDescent="0.25">
      <c r="A3498" t="s">
        <v>685</v>
      </c>
      <c r="B3498">
        <v>344</v>
      </c>
      <c r="C3498">
        <v>1760</v>
      </c>
      <c r="D3498">
        <v>1760</v>
      </c>
      <c r="E3498">
        <v>1760</v>
      </c>
      <c r="F3498">
        <v>2348</v>
      </c>
      <c r="H3498">
        <v>1760</v>
      </c>
      <c r="I3498">
        <v>1760</v>
      </c>
    </row>
    <row r="3499" spans="1:9" x14ac:dyDescent="0.25">
      <c r="A3499" t="s">
        <v>686</v>
      </c>
      <c r="B3499">
        <v>344</v>
      </c>
    </row>
    <row r="3500" spans="1:9" x14ac:dyDescent="0.25">
      <c r="A3500" t="s">
        <v>687</v>
      </c>
      <c r="B3500">
        <v>344</v>
      </c>
    </row>
    <row r="3501" spans="1:9" x14ac:dyDescent="0.25">
      <c r="A3501" t="s">
        <v>688</v>
      </c>
      <c r="B3501">
        <v>344</v>
      </c>
    </row>
    <row r="3502" spans="1:9" x14ac:dyDescent="0.25">
      <c r="A3502" t="s">
        <v>689</v>
      </c>
      <c r="B3502">
        <v>344</v>
      </c>
      <c r="C3502" t="b">
        <v>0</v>
      </c>
      <c r="D3502" t="b">
        <v>0</v>
      </c>
      <c r="E3502" t="b">
        <v>0</v>
      </c>
      <c r="F3502" t="b">
        <v>0</v>
      </c>
      <c r="H3502" t="b">
        <v>0</v>
      </c>
      <c r="I3502" t="b">
        <v>0</v>
      </c>
    </row>
    <row r="3503" spans="1:9" x14ac:dyDescent="0.25">
      <c r="A3503" t="s">
        <v>690</v>
      </c>
      <c r="B3503">
        <v>344</v>
      </c>
      <c r="C3503" t="b">
        <v>0</v>
      </c>
      <c r="D3503" t="b">
        <v>0</v>
      </c>
      <c r="E3503" t="b">
        <v>0</v>
      </c>
      <c r="F3503" t="b">
        <v>0</v>
      </c>
      <c r="H3503" t="b">
        <v>0</v>
      </c>
      <c r="I3503" t="b">
        <v>0</v>
      </c>
    </row>
    <row r="3504" spans="1:9" x14ac:dyDescent="0.25">
      <c r="A3504" t="s">
        <v>676</v>
      </c>
      <c r="B3504">
        <v>345</v>
      </c>
      <c r="C3504">
        <v>181</v>
      </c>
      <c r="D3504">
        <v>344</v>
      </c>
    </row>
    <row r="3505" spans="1:4" x14ac:dyDescent="0.25">
      <c r="A3505" t="s">
        <v>36</v>
      </c>
      <c r="B3505">
        <v>345</v>
      </c>
      <c r="C3505">
        <v>1</v>
      </c>
      <c r="D3505">
        <v>2</v>
      </c>
    </row>
    <row r="3506" spans="1:4" x14ac:dyDescent="0.25">
      <c r="A3506" t="s">
        <v>503</v>
      </c>
      <c r="B3506">
        <v>345</v>
      </c>
    </row>
    <row r="3507" spans="1:4" x14ac:dyDescent="0.25">
      <c r="A3507" t="s">
        <v>677</v>
      </c>
      <c r="B3507">
        <v>345</v>
      </c>
      <c r="C3507">
        <v>392</v>
      </c>
      <c r="D3507">
        <v>1095</v>
      </c>
    </row>
    <row r="3508" spans="1:4" x14ac:dyDescent="0.25">
      <c r="A3508" t="s">
        <v>42</v>
      </c>
      <c r="B3508">
        <v>345</v>
      </c>
      <c r="C3508">
        <v>30</v>
      </c>
      <c r="D3508">
        <v>30</v>
      </c>
    </row>
    <row r="3509" spans="1:4" x14ac:dyDescent="0.25">
      <c r="A3509" t="s">
        <v>678</v>
      </c>
      <c r="B3509">
        <v>345</v>
      </c>
      <c r="C3509">
        <v>8.9</v>
      </c>
      <c r="D3509">
        <v>24.9</v>
      </c>
    </row>
    <row r="3510" spans="1:4" x14ac:dyDescent="0.25">
      <c r="A3510" t="s">
        <v>41</v>
      </c>
      <c r="B3510">
        <v>345</v>
      </c>
      <c r="C3510">
        <v>0</v>
      </c>
      <c r="D3510">
        <v>0</v>
      </c>
    </row>
    <row r="3511" spans="1:4" x14ac:dyDescent="0.25">
      <c r="A3511" t="s">
        <v>679</v>
      </c>
      <c r="B3511">
        <v>345</v>
      </c>
      <c r="C3511">
        <v>0</v>
      </c>
      <c r="D3511">
        <v>0</v>
      </c>
    </row>
    <row r="3512" spans="1:4" x14ac:dyDescent="0.25">
      <c r="A3512" t="s">
        <v>563</v>
      </c>
      <c r="B3512">
        <v>345</v>
      </c>
      <c r="C3512">
        <v>0</v>
      </c>
      <c r="D3512">
        <v>0</v>
      </c>
    </row>
    <row r="3513" spans="1:4" x14ac:dyDescent="0.25">
      <c r="A3513" t="s">
        <v>680</v>
      </c>
      <c r="B3513">
        <v>345</v>
      </c>
      <c r="C3513">
        <v>0</v>
      </c>
      <c r="D3513">
        <v>0</v>
      </c>
    </row>
    <row r="3514" spans="1:4" x14ac:dyDescent="0.25">
      <c r="A3514" t="s">
        <v>681</v>
      </c>
      <c r="B3514">
        <v>345</v>
      </c>
      <c r="C3514">
        <v>16</v>
      </c>
      <c r="D3514">
        <v>16</v>
      </c>
    </row>
    <row r="3515" spans="1:4" x14ac:dyDescent="0.25">
      <c r="A3515" t="s">
        <v>682</v>
      </c>
      <c r="B3515">
        <v>345</v>
      </c>
      <c r="C3515">
        <v>100</v>
      </c>
      <c r="D3515">
        <v>100</v>
      </c>
    </row>
    <row r="3516" spans="1:4" x14ac:dyDescent="0.25">
      <c r="A3516" t="s">
        <v>683</v>
      </c>
      <c r="B3516">
        <v>345</v>
      </c>
      <c r="C3516">
        <v>1320</v>
      </c>
      <c r="D3516">
        <v>1320</v>
      </c>
    </row>
    <row r="3517" spans="1:4" x14ac:dyDescent="0.25">
      <c r="A3517" t="s">
        <v>684</v>
      </c>
      <c r="B3517">
        <v>345</v>
      </c>
      <c r="C3517">
        <v>880</v>
      </c>
      <c r="D3517">
        <v>880</v>
      </c>
    </row>
    <row r="3518" spans="1:4" x14ac:dyDescent="0.25">
      <c r="A3518" t="s">
        <v>685</v>
      </c>
      <c r="B3518">
        <v>345</v>
      </c>
      <c r="C3518">
        <v>1760</v>
      </c>
      <c r="D3518">
        <v>1760</v>
      </c>
    </row>
    <row r="3519" spans="1:4" x14ac:dyDescent="0.25">
      <c r="A3519" t="s">
        <v>686</v>
      </c>
      <c r="B3519">
        <v>345</v>
      </c>
      <c r="C3519">
        <v>11244</v>
      </c>
    </row>
    <row r="3520" spans="1:4" x14ac:dyDescent="0.25">
      <c r="A3520" t="s">
        <v>687</v>
      </c>
      <c r="B3520">
        <v>345</v>
      </c>
      <c r="C3520">
        <v>-24031</v>
      </c>
    </row>
    <row r="3521" spans="1:4" x14ac:dyDescent="0.25">
      <c r="A3521" t="s">
        <v>688</v>
      </c>
      <c r="B3521">
        <v>345</v>
      </c>
      <c r="C3521">
        <v>0</v>
      </c>
    </row>
    <row r="3522" spans="1:4" x14ac:dyDescent="0.25">
      <c r="A3522" t="s">
        <v>689</v>
      </c>
      <c r="B3522">
        <v>345</v>
      </c>
      <c r="C3522" t="b">
        <v>0</v>
      </c>
      <c r="D3522" t="b">
        <v>0</v>
      </c>
    </row>
    <row r="3523" spans="1:4" x14ac:dyDescent="0.25">
      <c r="A3523" t="s">
        <v>690</v>
      </c>
      <c r="B3523">
        <v>345</v>
      </c>
      <c r="C3523" t="b">
        <v>0</v>
      </c>
      <c r="D3523" t="b">
        <v>0</v>
      </c>
    </row>
    <row r="3524" spans="1:4" x14ac:dyDescent="0.25">
      <c r="A3524" t="s">
        <v>676</v>
      </c>
      <c r="B3524">
        <v>346</v>
      </c>
      <c r="C3524">
        <v>344</v>
      </c>
    </row>
    <row r="3525" spans="1:4" x14ac:dyDescent="0.25">
      <c r="A3525" t="s">
        <v>36</v>
      </c>
      <c r="B3525">
        <v>346</v>
      </c>
      <c r="C3525">
        <v>0</v>
      </c>
    </row>
    <row r="3526" spans="1:4" x14ac:dyDescent="0.25">
      <c r="A3526" t="s">
        <v>503</v>
      </c>
      <c r="B3526">
        <v>346</v>
      </c>
    </row>
    <row r="3527" spans="1:4" x14ac:dyDescent="0.25">
      <c r="A3527" t="s">
        <v>677</v>
      </c>
      <c r="B3527">
        <v>346</v>
      </c>
      <c r="C3527">
        <v>463</v>
      </c>
    </row>
    <row r="3528" spans="1:4" x14ac:dyDescent="0.25">
      <c r="A3528" t="s">
        <v>42</v>
      </c>
      <c r="B3528">
        <v>346</v>
      </c>
      <c r="C3528">
        <v>30</v>
      </c>
    </row>
    <row r="3529" spans="1:4" x14ac:dyDescent="0.25">
      <c r="A3529" t="s">
        <v>678</v>
      </c>
      <c r="B3529">
        <v>346</v>
      </c>
      <c r="C3529">
        <v>10.5</v>
      </c>
    </row>
    <row r="3530" spans="1:4" x14ac:dyDescent="0.25">
      <c r="A3530" t="s">
        <v>41</v>
      </c>
      <c r="B3530">
        <v>346</v>
      </c>
      <c r="C3530">
        <v>0</v>
      </c>
    </row>
    <row r="3531" spans="1:4" x14ac:dyDescent="0.25">
      <c r="A3531" t="s">
        <v>679</v>
      </c>
      <c r="B3531">
        <v>346</v>
      </c>
      <c r="C3531">
        <v>0</v>
      </c>
    </row>
    <row r="3532" spans="1:4" x14ac:dyDescent="0.25">
      <c r="A3532" t="s">
        <v>563</v>
      </c>
      <c r="B3532">
        <v>346</v>
      </c>
      <c r="C3532">
        <v>0</v>
      </c>
    </row>
    <row r="3533" spans="1:4" x14ac:dyDescent="0.25">
      <c r="A3533" t="s">
        <v>680</v>
      </c>
      <c r="B3533">
        <v>346</v>
      </c>
      <c r="C3533">
        <v>0</v>
      </c>
    </row>
    <row r="3534" spans="1:4" x14ac:dyDescent="0.25">
      <c r="A3534" t="s">
        <v>681</v>
      </c>
      <c r="B3534">
        <v>346</v>
      </c>
      <c r="C3534">
        <v>16</v>
      </c>
    </row>
    <row r="3535" spans="1:4" x14ac:dyDescent="0.25">
      <c r="A3535" t="s">
        <v>682</v>
      </c>
      <c r="B3535">
        <v>346</v>
      </c>
      <c r="C3535">
        <v>200</v>
      </c>
    </row>
    <row r="3536" spans="1:4" x14ac:dyDescent="0.25">
      <c r="A3536" t="s">
        <v>683</v>
      </c>
      <c r="B3536">
        <v>346</v>
      </c>
      <c r="C3536">
        <v>1320</v>
      </c>
    </row>
    <row r="3537" spans="1:4" x14ac:dyDescent="0.25">
      <c r="A3537" t="s">
        <v>684</v>
      </c>
      <c r="B3537">
        <v>346</v>
      </c>
      <c r="C3537">
        <v>880</v>
      </c>
    </row>
    <row r="3538" spans="1:4" x14ac:dyDescent="0.25">
      <c r="A3538" t="s">
        <v>685</v>
      </c>
      <c r="B3538">
        <v>346</v>
      </c>
      <c r="C3538">
        <v>1760</v>
      </c>
    </row>
    <row r="3539" spans="1:4" x14ac:dyDescent="0.25">
      <c r="A3539" t="s">
        <v>686</v>
      </c>
      <c r="B3539">
        <v>346</v>
      </c>
    </row>
    <row r="3540" spans="1:4" x14ac:dyDescent="0.25">
      <c r="A3540" t="s">
        <v>687</v>
      </c>
      <c r="B3540">
        <v>346</v>
      </c>
    </row>
    <row r="3541" spans="1:4" x14ac:dyDescent="0.25">
      <c r="A3541" t="s">
        <v>688</v>
      </c>
      <c r="B3541">
        <v>346</v>
      </c>
    </row>
    <row r="3542" spans="1:4" x14ac:dyDescent="0.25">
      <c r="A3542" t="s">
        <v>689</v>
      </c>
      <c r="B3542">
        <v>346</v>
      </c>
      <c r="C3542" t="b">
        <v>0</v>
      </c>
    </row>
    <row r="3543" spans="1:4" x14ac:dyDescent="0.25">
      <c r="A3543" t="s">
        <v>690</v>
      </c>
      <c r="B3543">
        <v>346</v>
      </c>
      <c r="C3543" t="b">
        <v>0</v>
      </c>
    </row>
    <row r="3544" spans="1:4" x14ac:dyDescent="0.25">
      <c r="A3544" t="s">
        <v>676</v>
      </c>
      <c r="B3544">
        <v>347</v>
      </c>
      <c r="C3544">
        <v>5012</v>
      </c>
      <c r="D3544">
        <v>349</v>
      </c>
    </row>
    <row r="3545" spans="1:4" x14ac:dyDescent="0.25">
      <c r="A3545" t="s">
        <v>36</v>
      </c>
      <c r="B3545">
        <v>347</v>
      </c>
      <c r="C3545">
        <v>3</v>
      </c>
      <c r="D3545">
        <v>3</v>
      </c>
    </row>
    <row r="3546" spans="1:4" x14ac:dyDescent="0.25">
      <c r="A3546" t="s">
        <v>503</v>
      </c>
      <c r="B3546">
        <v>347</v>
      </c>
      <c r="C3546" t="s">
        <v>811</v>
      </c>
    </row>
    <row r="3547" spans="1:4" x14ac:dyDescent="0.25">
      <c r="A3547" t="s">
        <v>677</v>
      </c>
      <c r="B3547">
        <v>347</v>
      </c>
      <c r="C3547">
        <v>1026</v>
      </c>
      <c r="D3547">
        <v>659</v>
      </c>
    </row>
    <row r="3548" spans="1:4" x14ac:dyDescent="0.25">
      <c r="A3548" t="s">
        <v>42</v>
      </c>
      <c r="B3548">
        <v>347</v>
      </c>
      <c r="C3548">
        <v>30</v>
      </c>
      <c r="D3548">
        <v>30</v>
      </c>
    </row>
    <row r="3549" spans="1:4" x14ac:dyDescent="0.25">
      <c r="A3549" t="s">
        <v>678</v>
      </c>
      <c r="B3549">
        <v>347</v>
      </c>
      <c r="C3549">
        <v>23.3</v>
      </c>
      <c r="D3549">
        <v>15</v>
      </c>
    </row>
    <row r="3550" spans="1:4" x14ac:dyDescent="0.25">
      <c r="A3550" t="s">
        <v>41</v>
      </c>
      <c r="B3550">
        <v>347</v>
      </c>
      <c r="C3550">
        <v>0</v>
      </c>
      <c r="D3550">
        <v>0</v>
      </c>
    </row>
    <row r="3551" spans="1:4" x14ac:dyDescent="0.25">
      <c r="A3551" t="s">
        <v>679</v>
      </c>
      <c r="B3551">
        <v>347</v>
      </c>
      <c r="C3551">
        <v>12</v>
      </c>
      <c r="D3551">
        <v>12</v>
      </c>
    </row>
    <row r="3552" spans="1:4" x14ac:dyDescent="0.25">
      <c r="A3552" t="s">
        <v>563</v>
      </c>
      <c r="B3552">
        <v>347</v>
      </c>
      <c r="C3552">
        <v>0</v>
      </c>
      <c r="D3552">
        <v>0</v>
      </c>
    </row>
    <row r="3553" spans="1:4" x14ac:dyDescent="0.25">
      <c r="A3553" t="s">
        <v>680</v>
      </c>
      <c r="B3553">
        <v>347</v>
      </c>
      <c r="C3553">
        <v>0</v>
      </c>
      <c r="D3553">
        <v>0</v>
      </c>
    </row>
    <row r="3554" spans="1:4" x14ac:dyDescent="0.25">
      <c r="A3554" t="s">
        <v>681</v>
      </c>
      <c r="B3554">
        <v>347</v>
      </c>
      <c r="C3554">
        <v>16</v>
      </c>
      <c r="D3554">
        <v>16</v>
      </c>
    </row>
    <row r="3555" spans="1:4" x14ac:dyDescent="0.25">
      <c r="A3555" t="s">
        <v>682</v>
      </c>
      <c r="B3555">
        <v>347</v>
      </c>
      <c r="C3555">
        <v>100</v>
      </c>
      <c r="D3555">
        <v>100</v>
      </c>
    </row>
    <row r="3556" spans="1:4" x14ac:dyDescent="0.25">
      <c r="A3556" t="s">
        <v>683</v>
      </c>
      <c r="B3556">
        <v>347</v>
      </c>
      <c r="C3556">
        <v>1320</v>
      </c>
      <c r="D3556">
        <v>1320</v>
      </c>
    </row>
    <row r="3557" spans="1:4" x14ac:dyDescent="0.25">
      <c r="A3557" t="s">
        <v>684</v>
      </c>
      <c r="B3557">
        <v>347</v>
      </c>
      <c r="C3557">
        <v>880</v>
      </c>
      <c r="D3557">
        <v>880</v>
      </c>
    </row>
    <row r="3558" spans="1:4" x14ac:dyDescent="0.25">
      <c r="A3558" t="s">
        <v>685</v>
      </c>
      <c r="B3558">
        <v>347</v>
      </c>
      <c r="C3558">
        <v>1760</v>
      </c>
      <c r="D3558">
        <v>1760</v>
      </c>
    </row>
    <row r="3559" spans="1:4" x14ac:dyDescent="0.25">
      <c r="A3559" t="s">
        <v>686</v>
      </c>
      <c r="B3559">
        <v>347</v>
      </c>
    </row>
    <row r="3560" spans="1:4" x14ac:dyDescent="0.25">
      <c r="A3560" t="s">
        <v>687</v>
      </c>
      <c r="B3560">
        <v>347</v>
      </c>
    </row>
    <row r="3561" spans="1:4" x14ac:dyDescent="0.25">
      <c r="A3561" t="s">
        <v>688</v>
      </c>
      <c r="B3561">
        <v>347</v>
      </c>
    </row>
    <row r="3562" spans="1:4" x14ac:dyDescent="0.25">
      <c r="A3562" t="s">
        <v>689</v>
      </c>
      <c r="B3562">
        <v>347</v>
      </c>
      <c r="C3562" t="b">
        <v>0</v>
      </c>
      <c r="D3562" t="b">
        <v>0</v>
      </c>
    </row>
    <row r="3563" spans="1:4" x14ac:dyDescent="0.25">
      <c r="A3563" t="s">
        <v>690</v>
      </c>
      <c r="B3563">
        <v>347</v>
      </c>
      <c r="C3563" t="b">
        <v>0</v>
      </c>
      <c r="D3563" t="b">
        <v>0</v>
      </c>
    </row>
    <row r="3564" spans="1:4" x14ac:dyDescent="0.25">
      <c r="A3564" t="s">
        <v>676</v>
      </c>
      <c r="B3564">
        <v>349</v>
      </c>
      <c r="C3564">
        <v>347</v>
      </c>
      <c r="D3564">
        <v>5060</v>
      </c>
    </row>
    <row r="3565" spans="1:4" x14ac:dyDescent="0.25">
      <c r="A3565" t="s">
        <v>36</v>
      </c>
      <c r="B3565">
        <v>349</v>
      </c>
      <c r="C3565">
        <v>3</v>
      </c>
      <c r="D3565">
        <v>3</v>
      </c>
    </row>
    <row r="3566" spans="1:4" x14ac:dyDescent="0.25">
      <c r="A3566" t="s">
        <v>503</v>
      </c>
      <c r="B3566">
        <v>349</v>
      </c>
      <c r="D3566" t="s">
        <v>835</v>
      </c>
    </row>
    <row r="3567" spans="1:4" x14ac:dyDescent="0.25">
      <c r="A3567" t="s">
        <v>677</v>
      </c>
      <c r="B3567">
        <v>349</v>
      </c>
      <c r="C3567">
        <v>659</v>
      </c>
      <c r="D3567">
        <v>978</v>
      </c>
    </row>
    <row r="3568" spans="1:4" x14ac:dyDescent="0.25">
      <c r="A3568" t="s">
        <v>42</v>
      </c>
      <c r="B3568">
        <v>349</v>
      </c>
      <c r="C3568">
        <v>30</v>
      </c>
      <c r="D3568">
        <v>30</v>
      </c>
    </row>
    <row r="3569" spans="1:5" x14ac:dyDescent="0.25">
      <c r="A3569" t="s">
        <v>678</v>
      </c>
      <c r="B3569">
        <v>349</v>
      </c>
      <c r="C3569">
        <v>15</v>
      </c>
      <c r="D3569">
        <v>22.2</v>
      </c>
    </row>
    <row r="3570" spans="1:5" x14ac:dyDescent="0.25">
      <c r="A3570" t="s">
        <v>41</v>
      </c>
      <c r="B3570">
        <v>349</v>
      </c>
      <c r="C3570">
        <v>0</v>
      </c>
      <c r="D3570">
        <v>0</v>
      </c>
    </row>
    <row r="3571" spans="1:5" x14ac:dyDescent="0.25">
      <c r="A3571" t="s">
        <v>679</v>
      </c>
      <c r="B3571">
        <v>349</v>
      </c>
      <c r="C3571">
        <v>12</v>
      </c>
      <c r="D3571">
        <v>12</v>
      </c>
    </row>
    <row r="3572" spans="1:5" x14ac:dyDescent="0.25">
      <c r="A3572" t="s">
        <v>563</v>
      </c>
      <c r="B3572">
        <v>349</v>
      </c>
      <c r="C3572">
        <v>0</v>
      </c>
      <c r="D3572">
        <v>0</v>
      </c>
    </row>
    <row r="3573" spans="1:5" x14ac:dyDescent="0.25">
      <c r="A3573" t="s">
        <v>680</v>
      </c>
      <c r="B3573">
        <v>349</v>
      </c>
      <c r="C3573">
        <v>0</v>
      </c>
      <c r="D3573">
        <v>0</v>
      </c>
    </row>
    <row r="3574" spans="1:5" x14ac:dyDescent="0.25">
      <c r="A3574" t="s">
        <v>681</v>
      </c>
      <c r="B3574">
        <v>349</v>
      </c>
      <c r="C3574">
        <v>16</v>
      </c>
      <c r="D3574">
        <v>16</v>
      </c>
    </row>
    <row r="3575" spans="1:5" x14ac:dyDescent="0.25">
      <c r="A3575" t="s">
        <v>682</v>
      </c>
      <c r="B3575">
        <v>349</v>
      </c>
      <c r="C3575">
        <v>100</v>
      </c>
      <c r="D3575">
        <v>100</v>
      </c>
    </row>
    <row r="3576" spans="1:5" x14ac:dyDescent="0.25">
      <c r="A3576" t="s">
        <v>683</v>
      </c>
      <c r="B3576">
        <v>349</v>
      </c>
      <c r="C3576">
        <v>1320</v>
      </c>
      <c r="D3576">
        <v>1320</v>
      </c>
    </row>
    <row r="3577" spans="1:5" x14ac:dyDescent="0.25">
      <c r="A3577" t="s">
        <v>684</v>
      </c>
      <c r="B3577">
        <v>349</v>
      </c>
      <c r="C3577">
        <v>880</v>
      </c>
      <c r="D3577">
        <v>880</v>
      </c>
    </row>
    <row r="3578" spans="1:5" x14ac:dyDescent="0.25">
      <c r="A3578" t="s">
        <v>685</v>
      </c>
      <c r="B3578">
        <v>349</v>
      </c>
      <c r="C3578">
        <v>1760</v>
      </c>
      <c r="D3578">
        <v>1760</v>
      </c>
    </row>
    <row r="3579" spans="1:5" x14ac:dyDescent="0.25">
      <c r="A3579" t="s">
        <v>686</v>
      </c>
      <c r="B3579">
        <v>349</v>
      </c>
    </row>
    <row r="3580" spans="1:5" x14ac:dyDescent="0.25">
      <c r="A3580" t="s">
        <v>687</v>
      </c>
      <c r="B3580">
        <v>349</v>
      </c>
    </row>
    <row r="3581" spans="1:5" x14ac:dyDescent="0.25">
      <c r="A3581" t="s">
        <v>688</v>
      </c>
      <c r="B3581">
        <v>349</v>
      </c>
    </row>
    <row r="3582" spans="1:5" x14ac:dyDescent="0.25">
      <c r="A3582" t="s">
        <v>689</v>
      </c>
      <c r="B3582">
        <v>349</v>
      </c>
      <c r="C3582" t="b">
        <v>0</v>
      </c>
      <c r="D3582" t="b">
        <v>0</v>
      </c>
    </row>
    <row r="3583" spans="1:5" x14ac:dyDescent="0.25">
      <c r="A3583" t="s">
        <v>690</v>
      </c>
      <c r="B3583">
        <v>349</v>
      </c>
      <c r="C3583" t="b">
        <v>0</v>
      </c>
      <c r="D3583" t="b">
        <v>0</v>
      </c>
    </row>
    <row r="3584" spans="1:5" x14ac:dyDescent="0.25">
      <c r="A3584" t="s">
        <v>676</v>
      </c>
      <c r="B3584">
        <v>350</v>
      </c>
      <c r="E3584">
        <v>4325</v>
      </c>
    </row>
    <row r="3585" spans="1:5" x14ac:dyDescent="0.25">
      <c r="A3585" t="s">
        <v>36</v>
      </c>
      <c r="B3585">
        <v>350</v>
      </c>
      <c r="E3585">
        <v>1</v>
      </c>
    </row>
    <row r="3586" spans="1:5" x14ac:dyDescent="0.25">
      <c r="A3586" t="s">
        <v>503</v>
      </c>
      <c r="B3586">
        <v>350</v>
      </c>
      <c r="E3586" t="s">
        <v>836</v>
      </c>
    </row>
    <row r="3587" spans="1:5" x14ac:dyDescent="0.25">
      <c r="A3587" t="s">
        <v>677</v>
      </c>
      <c r="B3587">
        <v>350</v>
      </c>
      <c r="E3587">
        <v>267</v>
      </c>
    </row>
    <row r="3588" spans="1:5" x14ac:dyDescent="0.25">
      <c r="A3588" t="s">
        <v>42</v>
      </c>
      <c r="B3588">
        <v>350</v>
      </c>
      <c r="E3588">
        <v>30</v>
      </c>
    </row>
    <row r="3589" spans="1:5" x14ac:dyDescent="0.25">
      <c r="A3589" t="s">
        <v>678</v>
      </c>
      <c r="B3589">
        <v>350</v>
      </c>
      <c r="E3589">
        <v>6.1</v>
      </c>
    </row>
    <row r="3590" spans="1:5" x14ac:dyDescent="0.25">
      <c r="A3590" t="s">
        <v>41</v>
      </c>
      <c r="B3590">
        <v>350</v>
      </c>
      <c r="E3590">
        <v>0</v>
      </c>
    </row>
    <row r="3591" spans="1:5" x14ac:dyDescent="0.25">
      <c r="A3591" t="s">
        <v>679</v>
      </c>
      <c r="B3591">
        <v>350</v>
      </c>
      <c r="E3591">
        <v>12</v>
      </c>
    </row>
    <row r="3592" spans="1:5" x14ac:dyDescent="0.25">
      <c r="A3592" t="s">
        <v>563</v>
      </c>
      <c r="B3592">
        <v>350</v>
      </c>
      <c r="E3592">
        <v>0</v>
      </c>
    </row>
    <row r="3593" spans="1:5" x14ac:dyDescent="0.25">
      <c r="A3593" t="s">
        <v>680</v>
      </c>
      <c r="B3593">
        <v>350</v>
      </c>
      <c r="E3593">
        <v>0</v>
      </c>
    </row>
    <row r="3594" spans="1:5" x14ac:dyDescent="0.25">
      <c r="A3594" t="s">
        <v>681</v>
      </c>
      <c r="B3594">
        <v>350</v>
      </c>
      <c r="E3594">
        <v>16</v>
      </c>
    </row>
    <row r="3595" spans="1:5" x14ac:dyDescent="0.25">
      <c r="A3595" t="s">
        <v>682</v>
      </c>
      <c r="B3595">
        <v>350</v>
      </c>
      <c r="E3595">
        <v>200</v>
      </c>
    </row>
    <row r="3596" spans="1:5" x14ac:dyDescent="0.25">
      <c r="A3596" t="s">
        <v>683</v>
      </c>
      <c r="B3596">
        <v>350</v>
      </c>
      <c r="E3596">
        <v>1320</v>
      </c>
    </row>
    <row r="3597" spans="1:5" x14ac:dyDescent="0.25">
      <c r="A3597" t="s">
        <v>684</v>
      </c>
      <c r="B3597">
        <v>350</v>
      </c>
      <c r="E3597">
        <v>880</v>
      </c>
    </row>
    <row r="3598" spans="1:5" x14ac:dyDescent="0.25">
      <c r="A3598" t="s">
        <v>685</v>
      </c>
      <c r="B3598">
        <v>350</v>
      </c>
      <c r="E3598">
        <v>1760</v>
      </c>
    </row>
    <row r="3599" spans="1:5" x14ac:dyDescent="0.25">
      <c r="A3599" t="s">
        <v>686</v>
      </c>
      <c r="B3599">
        <v>350</v>
      </c>
    </row>
    <row r="3600" spans="1:5" x14ac:dyDescent="0.25">
      <c r="A3600" t="s">
        <v>687</v>
      </c>
      <c r="B3600">
        <v>350</v>
      </c>
    </row>
    <row r="3601" spans="1:5" x14ac:dyDescent="0.25">
      <c r="A3601" t="s">
        <v>688</v>
      </c>
      <c r="B3601">
        <v>350</v>
      </c>
    </row>
    <row r="3602" spans="1:5" x14ac:dyDescent="0.25">
      <c r="A3602" t="s">
        <v>689</v>
      </c>
      <c r="B3602">
        <v>350</v>
      </c>
      <c r="E3602" t="b">
        <v>0</v>
      </c>
    </row>
    <row r="3603" spans="1:5" x14ac:dyDescent="0.25">
      <c r="A3603" t="s">
        <v>690</v>
      </c>
      <c r="B3603">
        <v>350</v>
      </c>
      <c r="E3603" t="b">
        <v>0</v>
      </c>
    </row>
    <row r="3604" spans="1:5" x14ac:dyDescent="0.25">
      <c r="A3604" t="s">
        <v>676</v>
      </c>
      <c r="B3604">
        <v>351</v>
      </c>
      <c r="C3604">
        <v>5020</v>
      </c>
    </row>
    <row r="3605" spans="1:5" x14ac:dyDescent="0.25">
      <c r="A3605" t="s">
        <v>36</v>
      </c>
      <c r="B3605">
        <v>351</v>
      </c>
      <c r="C3605">
        <v>1</v>
      </c>
    </row>
    <row r="3606" spans="1:5" x14ac:dyDescent="0.25">
      <c r="A3606" t="s">
        <v>503</v>
      </c>
      <c r="B3606">
        <v>351</v>
      </c>
    </row>
    <row r="3607" spans="1:5" x14ac:dyDescent="0.25">
      <c r="A3607" t="s">
        <v>677</v>
      </c>
      <c r="B3607">
        <v>351</v>
      </c>
      <c r="C3607">
        <v>200</v>
      </c>
    </row>
    <row r="3608" spans="1:5" x14ac:dyDescent="0.25">
      <c r="A3608" t="s">
        <v>42</v>
      </c>
      <c r="B3608">
        <v>351</v>
      </c>
      <c r="C3608">
        <v>30</v>
      </c>
    </row>
    <row r="3609" spans="1:5" x14ac:dyDescent="0.25">
      <c r="A3609" t="s">
        <v>678</v>
      </c>
      <c r="B3609">
        <v>351</v>
      </c>
      <c r="C3609">
        <v>4.5</v>
      </c>
    </row>
    <row r="3610" spans="1:5" x14ac:dyDescent="0.25">
      <c r="A3610" t="s">
        <v>41</v>
      </c>
      <c r="B3610">
        <v>351</v>
      </c>
      <c r="C3610">
        <v>0</v>
      </c>
    </row>
    <row r="3611" spans="1:5" x14ac:dyDescent="0.25">
      <c r="A3611" t="s">
        <v>679</v>
      </c>
      <c r="B3611">
        <v>351</v>
      </c>
      <c r="C3611">
        <v>0</v>
      </c>
    </row>
    <row r="3612" spans="1:5" x14ac:dyDescent="0.25">
      <c r="A3612" t="s">
        <v>563</v>
      </c>
      <c r="B3612">
        <v>351</v>
      </c>
      <c r="C3612">
        <v>0</v>
      </c>
    </row>
    <row r="3613" spans="1:5" x14ac:dyDescent="0.25">
      <c r="A3613" t="s">
        <v>680</v>
      </c>
      <c r="B3613">
        <v>351</v>
      </c>
      <c r="C3613">
        <v>0</v>
      </c>
    </row>
    <row r="3614" spans="1:5" x14ac:dyDescent="0.25">
      <c r="A3614" t="s">
        <v>681</v>
      </c>
      <c r="B3614">
        <v>351</v>
      </c>
      <c r="C3614">
        <v>16</v>
      </c>
    </row>
    <row r="3615" spans="1:5" x14ac:dyDescent="0.25">
      <c r="A3615" t="s">
        <v>682</v>
      </c>
      <c r="B3615">
        <v>351</v>
      </c>
      <c r="C3615">
        <v>200</v>
      </c>
    </row>
    <row r="3616" spans="1:5" x14ac:dyDescent="0.25">
      <c r="A3616" t="s">
        <v>683</v>
      </c>
      <c r="B3616">
        <v>351</v>
      </c>
      <c r="C3616">
        <v>1320</v>
      </c>
    </row>
    <row r="3617" spans="1:4" x14ac:dyDescent="0.25">
      <c r="A3617" t="s">
        <v>684</v>
      </c>
      <c r="B3617">
        <v>351</v>
      </c>
      <c r="C3617">
        <v>880</v>
      </c>
    </row>
    <row r="3618" spans="1:4" x14ac:dyDescent="0.25">
      <c r="A3618" t="s">
        <v>685</v>
      </c>
      <c r="B3618">
        <v>351</v>
      </c>
      <c r="C3618">
        <v>1760</v>
      </c>
    </row>
    <row r="3619" spans="1:4" x14ac:dyDescent="0.25">
      <c r="A3619" t="s">
        <v>686</v>
      </c>
      <c r="B3619">
        <v>351</v>
      </c>
    </row>
    <row r="3620" spans="1:4" x14ac:dyDescent="0.25">
      <c r="A3620" t="s">
        <v>687</v>
      </c>
      <c r="B3620">
        <v>351</v>
      </c>
    </row>
    <row r="3621" spans="1:4" x14ac:dyDescent="0.25">
      <c r="A3621" t="s">
        <v>688</v>
      </c>
      <c r="B3621">
        <v>351</v>
      </c>
    </row>
    <row r="3622" spans="1:4" x14ac:dyDescent="0.25">
      <c r="A3622" t="s">
        <v>689</v>
      </c>
      <c r="B3622">
        <v>351</v>
      </c>
      <c r="C3622" t="b">
        <v>0</v>
      </c>
    </row>
    <row r="3623" spans="1:4" x14ac:dyDescent="0.25">
      <c r="A3623" t="s">
        <v>690</v>
      </c>
      <c r="B3623">
        <v>351</v>
      </c>
      <c r="C3623" t="b">
        <v>0</v>
      </c>
    </row>
    <row r="3624" spans="1:4" x14ac:dyDescent="0.25">
      <c r="A3624" t="s">
        <v>676</v>
      </c>
      <c r="B3624">
        <v>352</v>
      </c>
      <c r="D3624">
        <v>5020</v>
      </c>
    </row>
    <row r="3625" spans="1:4" x14ac:dyDescent="0.25">
      <c r="A3625" t="s">
        <v>36</v>
      </c>
      <c r="B3625">
        <v>352</v>
      </c>
      <c r="D3625">
        <v>0</v>
      </c>
    </row>
    <row r="3626" spans="1:4" x14ac:dyDescent="0.25">
      <c r="A3626" t="s">
        <v>503</v>
      </c>
      <c r="B3626">
        <v>352</v>
      </c>
      <c r="D3626" t="s">
        <v>837</v>
      </c>
    </row>
    <row r="3627" spans="1:4" x14ac:dyDescent="0.25">
      <c r="A3627" t="s">
        <v>677</v>
      </c>
      <c r="B3627">
        <v>352</v>
      </c>
      <c r="D3627">
        <v>369</v>
      </c>
    </row>
    <row r="3628" spans="1:4" x14ac:dyDescent="0.25">
      <c r="A3628" t="s">
        <v>42</v>
      </c>
      <c r="B3628">
        <v>352</v>
      </c>
      <c r="D3628">
        <v>30</v>
      </c>
    </row>
    <row r="3629" spans="1:4" x14ac:dyDescent="0.25">
      <c r="A3629" t="s">
        <v>678</v>
      </c>
      <c r="B3629">
        <v>352</v>
      </c>
      <c r="D3629">
        <v>8.4</v>
      </c>
    </row>
    <row r="3630" spans="1:4" x14ac:dyDescent="0.25">
      <c r="A3630" t="s">
        <v>41</v>
      </c>
      <c r="B3630">
        <v>352</v>
      </c>
      <c r="D3630">
        <v>0</v>
      </c>
    </row>
    <row r="3631" spans="1:4" x14ac:dyDescent="0.25">
      <c r="A3631" t="s">
        <v>679</v>
      </c>
      <c r="B3631">
        <v>352</v>
      </c>
      <c r="D3631">
        <v>0</v>
      </c>
    </row>
    <row r="3632" spans="1:4" x14ac:dyDescent="0.25">
      <c r="A3632" t="s">
        <v>563</v>
      </c>
      <c r="B3632">
        <v>352</v>
      </c>
      <c r="D3632">
        <v>0</v>
      </c>
    </row>
    <row r="3633" spans="1:6" x14ac:dyDescent="0.25">
      <c r="A3633" t="s">
        <v>680</v>
      </c>
      <c r="B3633">
        <v>352</v>
      </c>
      <c r="D3633">
        <v>0</v>
      </c>
    </row>
    <row r="3634" spans="1:6" x14ac:dyDescent="0.25">
      <c r="A3634" t="s">
        <v>681</v>
      </c>
      <c r="B3634">
        <v>352</v>
      </c>
      <c r="D3634">
        <v>16</v>
      </c>
    </row>
    <row r="3635" spans="1:6" x14ac:dyDescent="0.25">
      <c r="A3635" t="s">
        <v>682</v>
      </c>
      <c r="B3635">
        <v>352</v>
      </c>
      <c r="D3635">
        <v>200</v>
      </c>
    </row>
    <row r="3636" spans="1:6" x14ac:dyDescent="0.25">
      <c r="A3636" t="s">
        <v>683</v>
      </c>
      <c r="B3636">
        <v>352</v>
      </c>
      <c r="D3636">
        <v>1320</v>
      </c>
    </row>
    <row r="3637" spans="1:6" x14ac:dyDescent="0.25">
      <c r="A3637" t="s">
        <v>684</v>
      </c>
      <c r="B3637">
        <v>352</v>
      </c>
      <c r="D3637">
        <v>880</v>
      </c>
    </row>
    <row r="3638" spans="1:6" x14ac:dyDescent="0.25">
      <c r="A3638" t="s">
        <v>685</v>
      </c>
      <c r="B3638">
        <v>352</v>
      </c>
      <c r="D3638">
        <v>1760</v>
      </c>
    </row>
    <row r="3639" spans="1:6" x14ac:dyDescent="0.25">
      <c r="A3639" t="s">
        <v>686</v>
      </c>
      <c r="B3639">
        <v>352</v>
      </c>
    </row>
    <row r="3640" spans="1:6" x14ac:dyDescent="0.25">
      <c r="A3640" t="s">
        <v>687</v>
      </c>
      <c r="B3640">
        <v>352</v>
      </c>
    </row>
    <row r="3641" spans="1:6" x14ac:dyDescent="0.25">
      <c r="A3641" t="s">
        <v>688</v>
      </c>
      <c r="B3641">
        <v>352</v>
      </c>
    </row>
    <row r="3642" spans="1:6" x14ac:dyDescent="0.25">
      <c r="A3642" t="s">
        <v>689</v>
      </c>
      <c r="B3642">
        <v>352</v>
      </c>
      <c r="D3642" t="b">
        <v>0</v>
      </c>
    </row>
    <row r="3643" spans="1:6" x14ac:dyDescent="0.25">
      <c r="A3643" t="s">
        <v>690</v>
      </c>
      <c r="B3643">
        <v>352</v>
      </c>
      <c r="D3643" t="b">
        <v>0</v>
      </c>
    </row>
    <row r="3644" spans="1:6" x14ac:dyDescent="0.25">
      <c r="A3644" t="s">
        <v>676</v>
      </c>
      <c r="B3644">
        <v>353</v>
      </c>
      <c r="E3644">
        <v>359</v>
      </c>
      <c r="F3644">
        <v>4325</v>
      </c>
    </row>
    <row r="3645" spans="1:6" x14ac:dyDescent="0.25">
      <c r="A3645" t="s">
        <v>36</v>
      </c>
      <c r="B3645">
        <v>353</v>
      </c>
      <c r="E3645">
        <v>3</v>
      </c>
      <c r="F3645">
        <v>2</v>
      </c>
    </row>
    <row r="3646" spans="1:6" x14ac:dyDescent="0.25">
      <c r="A3646" t="s">
        <v>503</v>
      </c>
      <c r="B3646">
        <v>353</v>
      </c>
      <c r="F3646" t="s">
        <v>836</v>
      </c>
    </row>
    <row r="3647" spans="1:6" x14ac:dyDescent="0.25">
      <c r="A3647" t="s">
        <v>677</v>
      </c>
      <c r="B3647">
        <v>353</v>
      </c>
      <c r="E3647">
        <v>461</v>
      </c>
      <c r="F3647">
        <v>432</v>
      </c>
    </row>
    <row r="3648" spans="1:6" x14ac:dyDescent="0.25">
      <c r="A3648" t="s">
        <v>42</v>
      </c>
      <c r="B3648">
        <v>353</v>
      </c>
      <c r="E3648">
        <v>30</v>
      </c>
      <c r="F3648">
        <v>30</v>
      </c>
    </row>
    <row r="3649" spans="1:6" x14ac:dyDescent="0.25">
      <c r="A3649" t="s">
        <v>678</v>
      </c>
      <c r="B3649">
        <v>353</v>
      </c>
      <c r="E3649">
        <v>10.5</v>
      </c>
      <c r="F3649">
        <v>9.8000000000000007</v>
      </c>
    </row>
    <row r="3650" spans="1:6" x14ac:dyDescent="0.25">
      <c r="A3650" t="s">
        <v>41</v>
      </c>
      <c r="B3650">
        <v>353</v>
      </c>
      <c r="E3650">
        <v>0</v>
      </c>
      <c r="F3650">
        <v>0</v>
      </c>
    </row>
    <row r="3651" spans="1:6" x14ac:dyDescent="0.25">
      <c r="A3651" t="s">
        <v>679</v>
      </c>
      <c r="B3651">
        <v>353</v>
      </c>
      <c r="E3651">
        <v>12</v>
      </c>
      <c r="F3651">
        <v>12</v>
      </c>
    </row>
    <row r="3652" spans="1:6" x14ac:dyDescent="0.25">
      <c r="A3652" t="s">
        <v>563</v>
      </c>
      <c r="B3652">
        <v>353</v>
      </c>
      <c r="E3652">
        <v>0</v>
      </c>
      <c r="F3652">
        <v>0</v>
      </c>
    </row>
    <row r="3653" spans="1:6" x14ac:dyDescent="0.25">
      <c r="A3653" t="s">
        <v>680</v>
      </c>
      <c r="B3653">
        <v>353</v>
      </c>
      <c r="E3653">
        <v>0</v>
      </c>
      <c r="F3653">
        <v>0</v>
      </c>
    </row>
    <row r="3654" spans="1:6" x14ac:dyDescent="0.25">
      <c r="A3654" t="s">
        <v>681</v>
      </c>
      <c r="B3654">
        <v>353</v>
      </c>
      <c r="E3654">
        <v>16</v>
      </c>
      <c r="F3654">
        <v>16</v>
      </c>
    </row>
    <row r="3655" spans="1:6" x14ac:dyDescent="0.25">
      <c r="A3655" t="s">
        <v>682</v>
      </c>
      <c r="B3655">
        <v>353</v>
      </c>
      <c r="E3655">
        <v>100</v>
      </c>
      <c r="F3655">
        <v>100</v>
      </c>
    </row>
    <row r="3656" spans="1:6" x14ac:dyDescent="0.25">
      <c r="A3656" t="s">
        <v>683</v>
      </c>
      <c r="B3656">
        <v>353</v>
      </c>
      <c r="E3656">
        <v>1320</v>
      </c>
      <c r="F3656">
        <v>1320</v>
      </c>
    </row>
    <row r="3657" spans="1:6" x14ac:dyDescent="0.25">
      <c r="A3657" t="s">
        <v>684</v>
      </c>
      <c r="B3657">
        <v>353</v>
      </c>
      <c r="E3657">
        <v>880</v>
      </c>
      <c r="F3657">
        <v>880</v>
      </c>
    </row>
    <row r="3658" spans="1:6" x14ac:dyDescent="0.25">
      <c r="A3658" t="s">
        <v>685</v>
      </c>
      <c r="B3658">
        <v>353</v>
      </c>
      <c r="E3658">
        <v>1760</v>
      </c>
      <c r="F3658">
        <v>1760</v>
      </c>
    </row>
    <row r="3659" spans="1:6" x14ac:dyDescent="0.25">
      <c r="A3659" t="s">
        <v>686</v>
      </c>
      <c r="B3659">
        <v>353</v>
      </c>
      <c r="F3659">
        <v>5030</v>
      </c>
    </row>
    <row r="3660" spans="1:6" x14ac:dyDescent="0.25">
      <c r="A3660" t="s">
        <v>687</v>
      </c>
      <c r="B3660">
        <v>353</v>
      </c>
      <c r="F3660">
        <v>8954</v>
      </c>
    </row>
    <row r="3661" spans="1:6" x14ac:dyDescent="0.25">
      <c r="A3661" t="s">
        <v>688</v>
      </c>
      <c r="B3661">
        <v>353</v>
      </c>
      <c r="F3661">
        <v>0</v>
      </c>
    </row>
    <row r="3662" spans="1:6" x14ac:dyDescent="0.25">
      <c r="A3662" t="s">
        <v>689</v>
      </c>
      <c r="B3662">
        <v>353</v>
      </c>
      <c r="E3662" t="b">
        <v>0</v>
      </c>
      <c r="F3662" t="b">
        <v>0</v>
      </c>
    </row>
    <row r="3663" spans="1:6" x14ac:dyDescent="0.25">
      <c r="A3663" t="s">
        <v>690</v>
      </c>
      <c r="B3663">
        <v>353</v>
      </c>
      <c r="E3663" t="b">
        <v>0</v>
      </c>
      <c r="F3663" t="b">
        <v>0</v>
      </c>
    </row>
    <row r="3664" spans="1:6" x14ac:dyDescent="0.25">
      <c r="A3664" t="s">
        <v>676</v>
      </c>
      <c r="B3664">
        <v>354</v>
      </c>
      <c r="C3664">
        <v>5021</v>
      </c>
    </row>
    <row r="3665" spans="1:3" x14ac:dyDescent="0.25">
      <c r="A3665" t="s">
        <v>36</v>
      </c>
      <c r="B3665">
        <v>354</v>
      </c>
      <c r="C3665">
        <v>1</v>
      </c>
    </row>
    <row r="3666" spans="1:3" x14ac:dyDescent="0.25">
      <c r="A3666" t="s">
        <v>503</v>
      </c>
      <c r="B3666">
        <v>354</v>
      </c>
      <c r="C3666" t="s">
        <v>837</v>
      </c>
    </row>
    <row r="3667" spans="1:3" x14ac:dyDescent="0.25">
      <c r="A3667" t="s">
        <v>677</v>
      </c>
      <c r="B3667">
        <v>354</v>
      </c>
      <c r="C3667">
        <v>302</v>
      </c>
    </row>
    <row r="3668" spans="1:3" x14ac:dyDescent="0.25">
      <c r="A3668" t="s">
        <v>42</v>
      </c>
      <c r="B3668">
        <v>354</v>
      </c>
      <c r="C3668">
        <v>30</v>
      </c>
    </row>
    <row r="3669" spans="1:3" x14ac:dyDescent="0.25">
      <c r="A3669" t="s">
        <v>678</v>
      </c>
      <c r="B3669">
        <v>354</v>
      </c>
      <c r="C3669">
        <v>6.9</v>
      </c>
    </row>
    <row r="3670" spans="1:3" x14ac:dyDescent="0.25">
      <c r="A3670" t="s">
        <v>41</v>
      </c>
      <c r="B3670">
        <v>354</v>
      </c>
      <c r="C3670">
        <v>0</v>
      </c>
    </row>
    <row r="3671" spans="1:3" x14ac:dyDescent="0.25">
      <c r="A3671" t="s">
        <v>679</v>
      </c>
      <c r="B3671">
        <v>354</v>
      </c>
      <c r="C3671">
        <v>0</v>
      </c>
    </row>
    <row r="3672" spans="1:3" x14ac:dyDescent="0.25">
      <c r="A3672" t="s">
        <v>563</v>
      </c>
      <c r="B3672">
        <v>354</v>
      </c>
      <c r="C3672">
        <v>0</v>
      </c>
    </row>
    <row r="3673" spans="1:3" x14ac:dyDescent="0.25">
      <c r="A3673" t="s">
        <v>680</v>
      </c>
      <c r="B3673">
        <v>354</v>
      </c>
      <c r="C3673">
        <v>0</v>
      </c>
    </row>
    <row r="3674" spans="1:3" x14ac:dyDescent="0.25">
      <c r="A3674" t="s">
        <v>681</v>
      </c>
      <c r="B3674">
        <v>354</v>
      </c>
      <c r="C3674">
        <v>16</v>
      </c>
    </row>
    <row r="3675" spans="1:3" x14ac:dyDescent="0.25">
      <c r="A3675" t="s">
        <v>682</v>
      </c>
      <c r="B3675">
        <v>354</v>
      </c>
      <c r="C3675">
        <v>200</v>
      </c>
    </row>
    <row r="3676" spans="1:3" x14ac:dyDescent="0.25">
      <c r="A3676" t="s">
        <v>683</v>
      </c>
      <c r="B3676">
        <v>354</v>
      </c>
      <c r="C3676">
        <v>1320</v>
      </c>
    </row>
    <row r="3677" spans="1:3" x14ac:dyDescent="0.25">
      <c r="A3677" t="s">
        <v>684</v>
      </c>
      <c r="B3677">
        <v>354</v>
      </c>
      <c r="C3677">
        <v>880</v>
      </c>
    </row>
    <row r="3678" spans="1:3" x14ac:dyDescent="0.25">
      <c r="A3678" t="s">
        <v>685</v>
      </c>
      <c r="B3678">
        <v>354</v>
      </c>
      <c r="C3678">
        <v>1760</v>
      </c>
    </row>
    <row r="3679" spans="1:3" x14ac:dyDescent="0.25">
      <c r="A3679" t="s">
        <v>686</v>
      </c>
      <c r="B3679">
        <v>354</v>
      </c>
    </row>
    <row r="3680" spans="1:3" x14ac:dyDescent="0.25">
      <c r="A3680" t="s">
        <v>687</v>
      </c>
      <c r="B3680">
        <v>354</v>
      </c>
    </row>
    <row r="3681" spans="1:4" x14ac:dyDescent="0.25">
      <c r="A3681" t="s">
        <v>688</v>
      </c>
      <c r="B3681">
        <v>354</v>
      </c>
    </row>
    <row r="3682" spans="1:4" x14ac:dyDescent="0.25">
      <c r="A3682" t="s">
        <v>689</v>
      </c>
      <c r="B3682">
        <v>354</v>
      </c>
      <c r="C3682" t="b">
        <v>0</v>
      </c>
    </row>
    <row r="3683" spans="1:4" x14ac:dyDescent="0.25">
      <c r="A3683" t="s">
        <v>690</v>
      </c>
      <c r="B3683">
        <v>354</v>
      </c>
      <c r="C3683" t="b">
        <v>0</v>
      </c>
    </row>
    <row r="3684" spans="1:4" x14ac:dyDescent="0.25">
      <c r="A3684" t="s">
        <v>676</v>
      </c>
      <c r="B3684">
        <v>355</v>
      </c>
      <c r="D3684">
        <v>5021</v>
      </c>
    </row>
    <row r="3685" spans="1:4" x14ac:dyDescent="0.25">
      <c r="A3685" t="s">
        <v>36</v>
      </c>
      <c r="B3685">
        <v>355</v>
      </c>
      <c r="D3685">
        <v>2</v>
      </c>
    </row>
    <row r="3686" spans="1:4" x14ac:dyDescent="0.25">
      <c r="A3686" t="s">
        <v>503</v>
      </c>
      <c r="B3686">
        <v>355</v>
      </c>
    </row>
    <row r="3687" spans="1:4" x14ac:dyDescent="0.25">
      <c r="A3687" t="s">
        <v>677</v>
      </c>
      <c r="B3687">
        <v>355</v>
      </c>
      <c r="D3687">
        <v>406</v>
      </c>
    </row>
    <row r="3688" spans="1:4" x14ac:dyDescent="0.25">
      <c r="A3688" t="s">
        <v>42</v>
      </c>
      <c r="B3688">
        <v>355</v>
      </c>
      <c r="D3688">
        <v>30</v>
      </c>
    </row>
    <row r="3689" spans="1:4" x14ac:dyDescent="0.25">
      <c r="A3689" t="s">
        <v>678</v>
      </c>
      <c r="B3689">
        <v>355</v>
      </c>
      <c r="D3689">
        <v>9.1999999999999993</v>
      </c>
    </row>
    <row r="3690" spans="1:4" x14ac:dyDescent="0.25">
      <c r="A3690" t="s">
        <v>41</v>
      </c>
      <c r="B3690">
        <v>355</v>
      </c>
      <c r="D3690">
        <v>0</v>
      </c>
    </row>
    <row r="3691" spans="1:4" x14ac:dyDescent="0.25">
      <c r="A3691" t="s">
        <v>679</v>
      </c>
      <c r="B3691">
        <v>355</v>
      </c>
      <c r="D3691">
        <v>0</v>
      </c>
    </row>
    <row r="3692" spans="1:4" x14ac:dyDescent="0.25">
      <c r="A3692" t="s">
        <v>563</v>
      </c>
      <c r="B3692">
        <v>355</v>
      </c>
      <c r="D3692">
        <v>0</v>
      </c>
    </row>
    <row r="3693" spans="1:4" x14ac:dyDescent="0.25">
      <c r="A3693" t="s">
        <v>680</v>
      </c>
      <c r="B3693">
        <v>355</v>
      </c>
      <c r="D3693">
        <v>0</v>
      </c>
    </row>
    <row r="3694" spans="1:4" x14ac:dyDescent="0.25">
      <c r="A3694" t="s">
        <v>681</v>
      </c>
      <c r="B3694">
        <v>355</v>
      </c>
      <c r="D3694">
        <v>16</v>
      </c>
    </row>
    <row r="3695" spans="1:4" x14ac:dyDescent="0.25">
      <c r="A3695" t="s">
        <v>682</v>
      </c>
      <c r="B3695">
        <v>355</v>
      </c>
      <c r="D3695">
        <v>200</v>
      </c>
    </row>
    <row r="3696" spans="1:4" x14ac:dyDescent="0.25">
      <c r="A3696" t="s">
        <v>683</v>
      </c>
      <c r="B3696">
        <v>355</v>
      </c>
      <c r="D3696">
        <v>1320</v>
      </c>
    </row>
    <row r="3697" spans="1:4" x14ac:dyDescent="0.25">
      <c r="A3697" t="s">
        <v>684</v>
      </c>
      <c r="B3697">
        <v>355</v>
      </c>
      <c r="D3697">
        <v>880</v>
      </c>
    </row>
    <row r="3698" spans="1:4" x14ac:dyDescent="0.25">
      <c r="A3698" t="s">
        <v>685</v>
      </c>
      <c r="B3698">
        <v>355</v>
      </c>
      <c r="D3698">
        <v>1760</v>
      </c>
    </row>
    <row r="3699" spans="1:4" x14ac:dyDescent="0.25">
      <c r="A3699" t="s">
        <v>686</v>
      </c>
      <c r="B3699">
        <v>355</v>
      </c>
    </row>
    <row r="3700" spans="1:4" x14ac:dyDescent="0.25">
      <c r="A3700" t="s">
        <v>687</v>
      </c>
      <c r="B3700">
        <v>355</v>
      </c>
    </row>
    <row r="3701" spans="1:4" x14ac:dyDescent="0.25">
      <c r="A3701" t="s">
        <v>688</v>
      </c>
      <c r="B3701">
        <v>355</v>
      </c>
    </row>
    <row r="3702" spans="1:4" x14ac:dyDescent="0.25">
      <c r="A3702" t="s">
        <v>689</v>
      </c>
      <c r="B3702">
        <v>355</v>
      </c>
      <c r="D3702" t="b">
        <v>0</v>
      </c>
    </row>
    <row r="3703" spans="1:4" x14ac:dyDescent="0.25">
      <c r="A3703" t="s">
        <v>690</v>
      </c>
      <c r="B3703">
        <v>355</v>
      </c>
      <c r="D3703" t="b">
        <v>0</v>
      </c>
    </row>
    <row r="3704" spans="1:4" x14ac:dyDescent="0.25">
      <c r="A3704" t="s">
        <v>676</v>
      </c>
      <c r="B3704">
        <v>356</v>
      </c>
      <c r="C3704">
        <v>1</v>
      </c>
      <c r="D3704">
        <v>366</v>
      </c>
    </row>
    <row r="3705" spans="1:4" x14ac:dyDescent="0.25">
      <c r="A3705" t="s">
        <v>36</v>
      </c>
      <c r="B3705">
        <v>356</v>
      </c>
      <c r="C3705">
        <v>2</v>
      </c>
      <c r="D3705">
        <v>1</v>
      </c>
    </row>
    <row r="3706" spans="1:4" x14ac:dyDescent="0.25">
      <c r="A3706" t="s">
        <v>503</v>
      </c>
      <c r="B3706">
        <v>356</v>
      </c>
    </row>
    <row r="3707" spans="1:4" x14ac:dyDescent="0.25">
      <c r="A3707" t="s">
        <v>677</v>
      </c>
      <c r="B3707">
        <v>356</v>
      </c>
      <c r="C3707">
        <v>178</v>
      </c>
      <c r="D3707">
        <v>1054</v>
      </c>
    </row>
    <row r="3708" spans="1:4" x14ac:dyDescent="0.25">
      <c r="A3708" t="s">
        <v>42</v>
      </c>
      <c r="B3708">
        <v>356</v>
      </c>
      <c r="C3708">
        <v>30</v>
      </c>
      <c r="D3708">
        <v>30</v>
      </c>
    </row>
    <row r="3709" spans="1:4" x14ac:dyDescent="0.25">
      <c r="A3709" t="s">
        <v>678</v>
      </c>
      <c r="B3709">
        <v>356</v>
      </c>
      <c r="C3709">
        <v>4</v>
      </c>
      <c r="D3709">
        <v>24</v>
      </c>
    </row>
    <row r="3710" spans="1:4" x14ac:dyDescent="0.25">
      <c r="A3710" t="s">
        <v>41</v>
      </c>
      <c r="B3710">
        <v>356</v>
      </c>
      <c r="C3710">
        <v>0</v>
      </c>
      <c r="D3710">
        <v>0</v>
      </c>
    </row>
    <row r="3711" spans="1:4" x14ac:dyDescent="0.25">
      <c r="A3711" t="s">
        <v>679</v>
      </c>
      <c r="B3711">
        <v>356</v>
      </c>
      <c r="C3711">
        <v>0</v>
      </c>
      <c r="D3711">
        <v>0</v>
      </c>
    </row>
    <row r="3712" spans="1:4" x14ac:dyDescent="0.25">
      <c r="A3712" t="s">
        <v>563</v>
      </c>
      <c r="B3712">
        <v>356</v>
      </c>
      <c r="C3712">
        <v>0</v>
      </c>
      <c r="D3712">
        <v>0</v>
      </c>
    </row>
    <row r="3713" spans="1:5" x14ac:dyDescent="0.25">
      <c r="A3713" t="s">
        <v>680</v>
      </c>
      <c r="B3713">
        <v>356</v>
      </c>
      <c r="C3713">
        <v>0</v>
      </c>
      <c r="D3713">
        <v>0</v>
      </c>
    </row>
    <row r="3714" spans="1:5" x14ac:dyDescent="0.25">
      <c r="A3714" t="s">
        <v>681</v>
      </c>
      <c r="B3714">
        <v>356</v>
      </c>
      <c r="C3714">
        <v>16</v>
      </c>
      <c r="D3714">
        <v>16</v>
      </c>
    </row>
    <row r="3715" spans="1:5" x14ac:dyDescent="0.25">
      <c r="A3715" t="s">
        <v>682</v>
      </c>
      <c r="B3715">
        <v>356</v>
      </c>
      <c r="C3715">
        <v>100</v>
      </c>
      <c r="D3715">
        <v>100</v>
      </c>
    </row>
    <row r="3716" spans="1:5" x14ac:dyDescent="0.25">
      <c r="A3716" t="s">
        <v>683</v>
      </c>
      <c r="B3716">
        <v>356</v>
      </c>
      <c r="C3716">
        <v>1320</v>
      </c>
      <c r="D3716">
        <v>1320</v>
      </c>
    </row>
    <row r="3717" spans="1:5" x14ac:dyDescent="0.25">
      <c r="A3717" t="s">
        <v>684</v>
      </c>
      <c r="B3717">
        <v>356</v>
      </c>
      <c r="C3717">
        <v>880</v>
      </c>
      <c r="D3717">
        <v>880</v>
      </c>
    </row>
    <row r="3718" spans="1:5" x14ac:dyDescent="0.25">
      <c r="A3718" t="s">
        <v>685</v>
      </c>
      <c r="B3718">
        <v>356</v>
      </c>
      <c r="C3718">
        <v>1760</v>
      </c>
      <c r="D3718">
        <v>1760</v>
      </c>
    </row>
    <row r="3719" spans="1:5" x14ac:dyDescent="0.25">
      <c r="A3719" t="s">
        <v>686</v>
      </c>
      <c r="B3719">
        <v>356</v>
      </c>
      <c r="D3719">
        <v>21450</v>
      </c>
    </row>
    <row r="3720" spans="1:5" x14ac:dyDescent="0.25">
      <c r="A3720" t="s">
        <v>687</v>
      </c>
      <c r="B3720">
        <v>356</v>
      </c>
      <c r="D3720">
        <v>-32165</v>
      </c>
    </row>
    <row r="3721" spans="1:5" x14ac:dyDescent="0.25">
      <c r="A3721" t="s">
        <v>688</v>
      </c>
      <c r="B3721">
        <v>356</v>
      </c>
      <c r="D3721">
        <v>0</v>
      </c>
    </row>
    <row r="3722" spans="1:5" x14ac:dyDescent="0.25">
      <c r="A3722" t="s">
        <v>689</v>
      </c>
      <c r="B3722">
        <v>356</v>
      </c>
      <c r="C3722" t="b">
        <v>0</v>
      </c>
      <c r="D3722" t="b">
        <v>0</v>
      </c>
    </row>
    <row r="3723" spans="1:5" x14ac:dyDescent="0.25">
      <c r="A3723" t="s">
        <v>690</v>
      </c>
      <c r="B3723">
        <v>356</v>
      </c>
      <c r="C3723" t="b">
        <v>0</v>
      </c>
      <c r="D3723" t="b">
        <v>0</v>
      </c>
    </row>
    <row r="3724" spans="1:5" x14ac:dyDescent="0.25">
      <c r="A3724" t="s">
        <v>676</v>
      </c>
      <c r="B3724">
        <v>357</v>
      </c>
      <c r="E3724">
        <v>220</v>
      </c>
    </row>
    <row r="3725" spans="1:5" x14ac:dyDescent="0.25">
      <c r="A3725" t="s">
        <v>36</v>
      </c>
      <c r="B3725">
        <v>357</v>
      </c>
      <c r="E3725">
        <v>1</v>
      </c>
    </row>
    <row r="3726" spans="1:5" x14ac:dyDescent="0.25">
      <c r="A3726" t="s">
        <v>503</v>
      </c>
      <c r="B3726">
        <v>357</v>
      </c>
    </row>
    <row r="3727" spans="1:5" x14ac:dyDescent="0.25">
      <c r="A3727" t="s">
        <v>677</v>
      </c>
      <c r="B3727">
        <v>357</v>
      </c>
      <c r="E3727">
        <v>416</v>
      </c>
    </row>
    <row r="3728" spans="1:5" x14ac:dyDescent="0.25">
      <c r="A3728" t="s">
        <v>42</v>
      </c>
      <c r="B3728">
        <v>357</v>
      </c>
      <c r="E3728">
        <v>30</v>
      </c>
    </row>
    <row r="3729" spans="1:6" x14ac:dyDescent="0.25">
      <c r="A3729" t="s">
        <v>678</v>
      </c>
      <c r="B3729">
        <v>357</v>
      </c>
      <c r="E3729">
        <v>9.5</v>
      </c>
    </row>
    <row r="3730" spans="1:6" x14ac:dyDescent="0.25">
      <c r="A3730" t="s">
        <v>41</v>
      </c>
      <c r="B3730">
        <v>357</v>
      </c>
      <c r="E3730">
        <v>0</v>
      </c>
    </row>
    <row r="3731" spans="1:6" x14ac:dyDescent="0.25">
      <c r="A3731" t="s">
        <v>679</v>
      </c>
      <c r="B3731">
        <v>357</v>
      </c>
      <c r="E3731">
        <v>0</v>
      </c>
    </row>
    <row r="3732" spans="1:6" x14ac:dyDescent="0.25">
      <c r="A3732" t="s">
        <v>563</v>
      </c>
      <c r="B3732">
        <v>357</v>
      </c>
      <c r="E3732">
        <v>0</v>
      </c>
    </row>
    <row r="3733" spans="1:6" x14ac:dyDescent="0.25">
      <c r="A3733" t="s">
        <v>680</v>
      </c>
      <c r="B3733">
        <v>357</v>
      </c>
      <c r="E3733">
        <v>0</v>
      </c>
    </row>
    <row r="3734" spans="1:6" x14ac:dyDescent="0.25">
      <c r="A3734" t="s">
        <v>681</v>
      </c>
      <c r="B3734">
        <v>357</v>
      </c>
      <c r="E3734">
        <v>16</v>
      </c>
    </row>
    <row r="3735" spans="1:6" x14ac:dyDescent="0.25">
      <c r="A3735" t="s">
        <v>682</v>
      </c>
      <c r="B3735">
        <v>357</v>
      </c>
      <c r="E3735">
        <v>200</v>
      </c>
    </row>
    <row r="3736" spans="1:6" x14ac:dyDescent="0.25">
      <c r="A3736" t="s">
        <v>683</v>
      </c>
      <c r="B3736">
        <v>357</v>
      </c>
      <c r="E3736">
        <v>1320</v>
      </c>
    </row>
    <row r="3737" spans="1:6" x14ac:dyDescent="0.25">
      <c r="A3737" t="s">
        <v>684</v>
      </c>
      <c r="B3737">
        <v>357</v>
      </c>
      <c r="E3737">
        <v>880</v>
      </c>
    </row>
    <row r="3738" spans="1:6" x14ac:dyDescent="0.25">
      <c r="A3738" t="s">
        <v>685</v>
      </c>
      <c r="B3738">
        <v>357</v>
      </c>
      <c r="E3738">
        <v>1760</v>
      </c>
    </row>
    <row r="3739" spans="1:6" x14ac:dyDescent="0.25">
      <c r="A3739" t="s">
        <v>686</v>
      </c>
      <c r="B3739">
        <v>357</v>
      </c>
    </row>
    <row r="3740" spans="1:6" x14ac:dyDescent="0.25">
      <c r="A3740" t="s">
        <v>687</v>
      </c>
      <c r="B3740">
        <v>357</v>
      </c>
    </row>
    <row r="3741" spans="1:6" x14ac:dyDescent="0.25">
      <c r="A3741" t="s">
        <v>688</v>
      </c>
      <c r="B3741">
        <v>357</v>
      </c>
    </row>
    <row r="3742" spans="1:6" x14ac:dyDescent="0.25">
      <c r="A3742" t="s">
        <v>689</v>
      </c>
      <c r="B3742">
        <v>357</v>
      </c>
      <c r="E3742" t="b">
        <v>0</v>
      </c>
    </row>
    <row r="3743" spans="1:6" x14ac:dyDescent="0.25">
      <c r="A3743" t="s">
        <v>690</v>
      </c>
      <c r="B3743">
        <v>357</v>
      </c>
      <c r="E3743" t="b">
        <v>0</v>
      </c>
    </row>
    <row r="3744" spans="1:6" x14ac:dyDescent="0.25">
      <c r="A3744" t="s">
        <v>676</v>
      </c>
      <c r="B3744">
        <v>358</v>
      </c>
      <c r="F3744">
        <v>4350</v>
      </c>
    </row>
    <row r="3745" spans="1:6" x14ac:dyDescent="0.25">
      <c r="A3745" t="s">
        <v>36</v>
      </c>
      <c r="B3745">
        <v>358</v>
      </c>
      <c r="F3745">
        <v>1</v>
      </c>
    </row>
    <row r="3746" spans="1:6" x14ac:dyDescent="0.25">
      <c r="A3746" t="s">
        <v>503</v>
      </c>
      <c r="B3746">
        <v>358</v>
      </c>
      <c r="F3746" t="s">
        <v>838</v>
      </c>
    </row>
    <row r="3747" spans="1:6" x14ac:dyDescent="0.25">
      <c r="A3747" t="s">
        <v>677</v>
      </c>
      <c r="B3747">
        <v>358</v>
      </c>
      <c r="F3747">
        <v>449</v>
      </c>
    </row>
    <row r="3748" spans="1:6" x14ac:dyDescent="0.25">
      <c r="A3748" t="s">
        <v>42</v>
      </c>
      <c r="B3748">
        <v>358</v>
      </c>
      <c r="F3748">
        <v>30</v>
      </c>
    </row>
    <row r="3749" spans="1:6" x14ac:dyDescent="0.25">
      <c r="A3749" t="s">
        <v>678</v>
      </c>
      <c r="B3749">
        <v>358</v>
      </c>
      <c r="F3749">
        <v>10.199999999999999</v>
      </c>
    </row>
    <row r="3750" spans="1:6" x14ac:dyDescent="0.25">
      <c r="A3750" t="s">
        <v>41</v>
      </c>
      <c r="B3750">
        <v>358</v>
      </c>
      <c r="F3750">
        <v>0</v>
      </c>
    </row>
    <row r="3751" spans="1:6" x14ac:dyDescent="0.25">
      <c r="A3751" t="s">
        <v>679</v>
      </c>
      <c r="B3751">
        <v>358</v>
      </c>
      <c r="F3751">
        <v>0</v>
      </c>
    </row>
    <row r="3752" spans="1:6" x14ac:dyDescent="0.25">
      <c r="A3752" t="s">
        <v>563</v>
      </c>
      <c r="B3752">
        <v>358</v>
      </c>
      <c r="F3752">
        <v>0</v>
      </c>
    </row>
    <row r="3753" spans="1:6" x14ac:dyDescent="0.25">
      <c r="A3753" t="s">
        <v>680</v>
      </c>
      <c r="B3753">
        <v>358</v>
      </c>
      <c r="F3753">
        <v>0</v>
      </c>
    </row>
    <row r="3754" spans="1:6" x14ac:dyDescent="0.25">
      <c r="A3754" t="s">
        <v>681</v>
      </c>
      <c r="B3754">
        <v>358</v>
      </c>
      <c r="F3754">
        <v>16</v>
      </c>
    </row>
    <row r="3755" spans="1:6" x14ac:dyDescent="0.25">
      <c r="A3755" t="s">
        <v>682</v>
      </c>
      <c r="B3755">
        <v>358</v>
      </c>
      <c r="F3755">
        <v>200</v>
      </c>
    </row>
    <row r="3756" spans="1:6" x14ac:dyDescent="0.25">
      <c r="A3756" t="s">
        <v>683</v>
      </c>
      <c r="B3756">
        <v>358</v>
      </c>
      <c r="F3756">
        <v>1320</v>
      </c>
    </row>
    <row r="3757" spans="1:6" x14ac:dyDescent="0.25">
      <c r="A3757" t="s">
        <v>684</v>
      </c>
      <c r="B3757">
        <v>358</v>
      </c>
      <c r="F3757">
        <v>880</v>
      </c>
    </row>
    <row r="3758" spans="1:6" x14ac:dyDescent="0.25">
      <c r="A3758" t="s">
        <v>685</v>
      </c>
      <c r="B3758">
        <v>358</v>
      </c>
      <c r="F3758">
        <v>1760</v>
      </c>
    </row>
    <row r="3759" spans="1:6" x14ac:dyDescent="0.25">
      <c r="A3759" t="s">
        <v>686</v>
      </c>
      <c r="B3759">
        <v>358</v>
      </c>
    </row>
    <row r="3760" spans="1:6" x14ac:dyDescent="0.25">
      <c r="A3760" t="s">
        <v>687</v>
      </c>
      <c r="B3760">
        <v>358</v>
      </c>
    </row>
    <row r="3761" spans="1:6" x14ac:dyDescent="0.25">
      <c r="A3761" t="s">
        <v>688</v>
      </c>
      <c r="B3761">
        <v>358</v>
      </c>
    </row>
    <row r="3762" spans="1:6" x14ac:dyDescent="0.25">
      <c r="A3762" t="s">
        <v>689</v>
      </c>
      <c r="B3762">
        <v>358</v>
      </c>
      <c r="F3762" t="b">
        <v>0</v>
      </c>
    </row>
    <row r="3763" spans="1:6" x14ac:dyDescent="0.25">
      <c r="A3763" t="s">
        <v>690</v>
      </c>
      <c r="B3763">
        <v>358</v>
      </c>
      <c r="F3763" t="b">
        <v>0</v>
      </c>
    </row>
    <row r="3764" spans="1:6" x14ac:dyDescent="0.25">
      <c r="A3764" t="s">
        <v>676</v>
      </c>
      <c r="B3764">
        <v>359</v>
      </c>
      <c r="F3764">
        <v>353</v>
      </c>
    </row>
    <row r="3765" spans="1:6" x14ac:dyDescent="0.25">
      <c r="A3765" t="s">
        <v>36</v>
      </c>
      <c r="B3765">
        <v>359</v>
      </c>
      <c r="F3765">
        <v>2</v>
      </c>
    </row>
    <row r="3766" spans="1:6" x14ac:dyDescent="0.25">
      <c r="A3766" t="s">
        <v>503</v>
      </c>
      <c r="B3766">
        <v>359</v>
      </c>
    </row>
    <row r="3767" spans="1:6" x14ac:dyDescent="0.25">
      <c r="A3767" t="s">
        <v>677</v>
      </c>
      <c r="B3767">
        <v>359</v>
      </c>
      <c r="F3767">
        <v>461</v>
      </c>
    </row>
    <row r="3768" spans="1:6" x14ac:dyDescent="0.25">
      <c r="A3768" t="s">
        <v>42</v>
      </c>
      <c r="B3768">
        <v>359</v>
      </c>
      <c r="F3768">
        <v>30</v>
      </c>
    </row>
    <row r="3769" spans="1:6" x14ac:dyDescent="0.25">
      <c r="A3769" t="s">
        <v>678</v>
      </c>
      <c r="B3769">
        <v>359</v>
      </c>
      <c r="F3769">
        <v>10.5</v>
      </c>
    </row>
    <row r="3770" spans="1:6" x14ac:dyDescent="0.25">
      <c r="A3770" t="s">
        <v>41</v>
      </c>
      <c r="B3770">
        <v>359</v>
      </c>
      <c r="F3770">
        <v>0</v>
      </c>
    </row>
    <row r="3771" spans="1:6" x14ac:dyDescent="0.25">
      <c r="A3771" t="s">
        <v>679</v>
      </c>
      <c r="B3771">
        <v>359</v>
      </c>
      <c r="F3771">
        <v>0</v>
      </c>
    </row>
    <row r="3772" spans="1:6" x14ac:dyDescent="0.25">
      <c r="A3772" t="s">
        <v>563</v>
      </c>
      <c r="B3772">
        <v>359</v>
      </c>
      <c r="F3772">
        <v>0</v>
      </c>
    </row>
    <row r="3773" spans="1:6" x14ac:dyDescent="0.25">
      <c r="A3773" t="s">
        <v>680</v>
      </c>
      <c r="B3773">
        <v>359</v>
      </c>
      <c r="F3773">
        <v>0</v>
      </c>
    </row>
    <row r="3774" spans="1:6" x14ac:dyDescent="0.25">
      <c r="A3774" t="s">
        <v>681</v>
      </c>
      <c r="B3774">
        <v>359</v>
      </c>
      <c r="F3774">
        <v>16</v>
      </c>
    </row>
    <row r="3775" spans="1:6" x14ac:dyDescent="0.25">
      <c r="A3775" t="s">
        <v>682</v>
      </c>
      <c r="B3775">
        <v>359</v>
      </c>
      <c r="F3775">
        <v>200</v>
      </c>
    </row>
    <row r="3776" spans="1:6" x14ac:dyDescent="0.25">
      <c r="A3776" t="s">
        <v>683</v>
      </c>
      <c r="B3776">
        <v>359</v>
      </c>
      <c r="F3776">
        <v>1320</v>
      </c>
    </row>
    <row r="3777" spans="1:6" x14ac:dyDescent="0.25">
      <c r="A3777" t="s">
        <v>684</v>
      </c>
      <c r="B3777">
        <v>359</v>
      </c>
      <c r="F3777">
        <v>880</v>
      </c>
    </row>
    <row r="3778" spans="1:6" x14ac:dyDescent="0.25">
      <c r="A3778" t="s">
        <v>685</v>
      </c>
      <c r="B3778">
        <v>359</v>
      </c>
      <c r="F3778">
        <v>1760</v>
      </c>
    </row>
    <row r="3779" spans="1:6" x14ac:dyDescent="0.25">
      <c r="A3779" t="s">
        <v>686</v>
      </c>
      <c r="B3779">
        <v>359</v>
      </c>
    </row>
    <row r="3780" spans="1:6" x14ac:dyDescent="0.25">
      <c r="A3780" t="s">
        <v>687</v>
      </c>
      <c r="B3780">
        <v>359</v>
      </c>
    </row>
    <row r="3781" spans="1:6" x14ac:dyDescent="0.25">
      <c r="A3781" t="s">
        <v>688</v>
      </c>
      <c r="B3781">
        <v>359</v>
      </c>
    </row>
    <row r="3782" spans="1:6" x14ac:dyDescent="0.25">
      <c r="A3782" t="s">
        <v>689</v>
      </c>
      <c r="B3782">
        <v>359</v>
      </c>
      <c r="F3782" t="b">
        <v>0</v>
      </c>
    </row>
    <row r="3783" spans="1:6" x14ac:dyDescent="0.25">
      <c r="A3783" t="s">
        <v>690</v>
      </c>
      <c r="B3783">
        <v>359</v>
      </c>
      <c r="F3783" t="b">
        <v>0</v>
      </c>
    </row>
    <row r="3784" spans="1:6" x14ac:dyDescent="0.25">
      <c r="A3784" t="s">
        <v>676</v>
      </c>
      <c r="B3784">
        <v>361</v>
      </c>
      <c r="E3784">
        <v>775</v>
      </c>
    </row>
    <row r="3785" spans="1:6" x14ac:dyDescent="0.25">
      <c r="A3785" t="s">
        <v>36</v>
      </c>
      <c r="B3785">
        <v>361</v>
      </c>
      <c r="E3785">
        <v>1</v>
      </c>
    </row>
    <row r="3786" spans="1:6" x14ac:dyDescent="0.25">
      <c r="A3786" t="s">
        <v>503</v>
      </c>
      <c r="B3786">
        <v>361</v>
      </c>
      <c r="E3786" t="s">
        <v>839</v>
      </c>
    </row>
    <row r="3787" spans="1:6" x14ac:dyDescent="0.25">
      <c r="A3787" t="s">
        <v>677</v>
      </c>
      <c r="B3787">
        <v>361</v>
      </c>
      <c r="E3787">
        <v>208</v>
      </c>
    </row>
    <row r="3788" spans="1:6" x14ac:dyDescent="0.25">
      <c r="A3788" t="s">
        <v>42</v>
      </c>
      <c r="B3788">
        <v>361</v>
      </c>
      <c r="E3788">
        <v>30</v>
      </c>
    </row>
    <row r="3789" spans="1:6" x14ac:dyDescent="0.25">
      <c r="A3789" t="s">
        <v>678</v>
      </c>
      <c r="B3789">
        <v>361</v>
      </c>
      <c r="E3789">
        <v>4.7</v>
      </c>
    </row>
    <row r="3790" spans="1:6" x14ac:dyDescent="0.25">
      <c r="A3790" t="s">
        <v>41</v>
      </c>
      <c r="B3790">
        <v>361</v>
      </c>
      <c r="E3790">
        <v>0</v>
      </c>
    </row>
    <row r="3791" spans="1:6" x14ac:dyDescent="0.25">
      <c r="A3791" t="s">
        <v>679</v>
      </c>
      <c r="B3791">
        <v>361</v>
      </c>
      <c r="E3791">
        <v>0</v>
      </c>
    </row>
    <row r="3792" spans="1:6" x14ac:dyDescent="0.25">
      <c r="A3792" t="s">
        <v>563</v>
      </c>
      <c r="B3792">
        <v>361</v>
      </c>
      <c r="E3792">
        <v>0</v>
      </c>
    </row>
    <row r="3793" spans="1:6" x14ac:dyDescent="0.25">
      <c r="A3793" t="s">
        <v>680</v>
      </c>
      <c r="B3793">
        <v>361</v>
      </c>
      <c r="E3793">
        <v>0</v>
      </c>
    </row>
    <row r="3794" spans="1:6" x14ac:dyDescent="0.25">
      <c r="A3794" t="s">
        <v>681</v>
      </c>
      <c r="B3794">
        <v>361</v>
      </c>
      <c r="E3794">
        <v>16</v>
      </c>
    </row>
    <row r="3795" spans="1:6" x14ac:dyDescent="0.25">
      <c r="A3795" t="s">
        <v>682</v>
      </c>
      <c r="B3795">
        <v>361</v>
      </c>
      <c r="E3795">
        <v>200</v>
      </c>
    </row>
    <row r="3796" spans="1:6" x14ac:dyDescent="0.25">
      <c r="A3796" t="s">
        <v>683</v>
      </c>
      <c r="B3796">
        <v>361</v>
      </c>
      <c r="E3796">
        <v>1320</v>
      </c>
    </row>
    <row r="3797" spans="1:6" x14ac:dyDescent="0.25">
      <c r="A3797" t="s">
        <v>684</v>
      </c>
      <c r="B3797">
        <v>361</v>
      </c>
      <c r="E3797">
        <v>880</v>
      </c>
    </row>
    <row r="3798" spans="1:6" x14ac:dyDescent="0.25">
      <c r="A3798" t="s">
        <v>685</v>
      </c>
      <c r="B3798">
        <v>361</v>
      </c>
      <c r="E3798">
        <v>1760</v>
      </c>
    </row>
    <row r="3799" spans="1:6" x14ac:dyDescent="0.25">
      <c r="A3799" t="s">
        <v>686</v>
      </c>
      <c r="B3799">
        <v>361</v>
      </c>
    </row>
    <row r="3800" spans="1:6" x14ac:dyDescent="0.25">
      <c r="A3800" t="s">
        <v>687</v>
      </c>
      <c r="B3800">
        <v>361</v>
      </c>
    </row>
    <row r="3801" spans="1:6" x14ac:dyDescent="0.25">
      <c r="A3801" t="s">
        <v>688</v>
      </c>
      <c r="B3801">
        <v>361</v>
      </c>
    </row>
    <row r="3802" spans="1:6" x14ac:dyDescent="0.25">
      <c r="A3802" t="s">
        <v>689</v>
      </c>
      <c r="B3802">
        <v>361</v>
      </c>
      <c r="E3802" t="b">
        <v>0</v>
      </c>
    </row>
    <row r="3803" spans="1:6" x14ac:dyDescent="0.25">
      <c r="A3803" t="s">
        <v>690</v>
      </c>
      <c r="B3803">
        <v>361</v>
      </c>
      <c r="E3803" t="b">
        <v>0</v>
      </c>
    </row>
    <row r="3804" spans="1:6" x14ac:dyDescent="0.25">
      <c r="A3804" t="s">
        <v>676</v>
      </c>
      <c r="B3804">
        <v>362</v>
      </c>
      <c r="F3804">
        <v>775</v>
      </c>
    </row>
    <row r="3805" spans="1:6" x14ac:dyDescent="0.25">
      <c r="A3805" t="s">
        <v>36</v>
      </c>
      <c r="B3805">
        <v>362</v>
      </c>
      <c r="F3805">
        <v>1</v>
      </c>
    </row>
    <row r="3806" spans="1:6" x14ac:dyDescent="0.25">
      <c r="A3806" t="s">
        <v>503</v>
      </c>
      <c r="B3806">
        <v>362</v>
      </c>
    </row>
    <row r="3807" spans="1:6" x14ac:dyDescent="0.25">
      <c r="A3807" t="s">
        <v>677</v>
      </c>
      <c r="B3807">
        <v>362</v>
      </c>
      <c r="F3807">
        <v>1121</v>
      </c>
    </row>
    <row r="3808" spans="1:6" x14ac:dyDescent="0.25">
      <c r="A3808" t="s">
        <v>42</v>
      </c>
      <c r="B3808">
        <v>362</v>
      </c>
      <c r="F3808">
        <v>30</v>
      </c>
    </row>
    <row r="3809" spans="1:6" x14ac:dyDescent="0.25">
      <c r="A3809" t="s">
        <v>678</v>
      </c>
      <c r="B3809">
        <v>362</v>
      </c>
      <c r="F3809">
        <v>25.5</v>
      </c>
    </row>
    <row r="3810" spans="1:6" x14ac:dyDescent="0.25">
      <c r="A3810" t="s">
        <v>41</v>
      </c>
      <c r="B3810">
        <v>362</v>
      </c>
      <c r="F3810">
        <v>0</v>
      </c>
    </row>
    <row r="3811" spans="1:6" x14ac:dyDescent="0.25">
      <c r="A3811" t="s">
        <v>679</v>
      </c>
      <c r="B3811">
        <v>362</v>
      </c>
      <c r="F3811">
        <v>0</v>
      </c>
    </row>
    <row r="3812" spans="1:6" x14ac:dyDescent="0.25">
      <c r="A3812" t="s">
        <v>563</v>
      </c>
      <c r="B3812">
        <v>362</v>
      </c>
      <c r="F3812">
        <v>0</v>
      </c>
    </row>
    <row r="3813" spans="1:6" x14ac:dyDescent="0.25">
      <c r="A3813" t="s">
        <v>680</v>
      </c>
      <c r="B3813">
        <v>362</v>
      </c>
      <c r="F3813">
        <v>0</v>
      </c>
    </row>
    <row r="3814" spans="1:6" x14ac:dyDescent="0.25">
      <c r="A3814" t="s">
        <v>681</v>
      </c>
      <c r="B3814">
        <v>362</v>
      </c>
      <c r="F3814">
        <v>16</v>
      </c>
    </row>
    <row r="3815" spans="1:6" x14ac:dyDescent="0.25">
      <c r="A3815" t="s">
        <v>682</v>
      </c>
      <c r="B3815">
        <v>362</v>
      </c>
      <c r="F3815">
        <v>200</v>
      </c>
    </row>
    <row r="3816" spans="1:6" x14ac:dyDescent="0.25">
      <c r="A3816" t="s">
        <v>683</v>
      </c>
      <c r="B3816">
        <v>362</v>
      </c>
      <c r="F3816">
        <v>1320</v>
      </c>
    </row>
    <row r="3817" spans="1:6" x14ac:dyDescent="0.25">
      <c r="A3817" t="s">
        <v>684</v>
      </c>
      <c r="B3817">
        <v>362</v>
      </c>
      <c r="F3817">
        <v>880</v>
      </c>
    </row>
    <row r="3818" spans="1:6" x14ac:dyDescent="0.25">
      <c r="A3818" t="s">
        <v>685</v>
      </c>
      <c r="B3818">
        <v>362</v>
      </c>
      <c r="F3818">
        <v>1760</v>
      </c>
    </row>
    <row r="3819" spans="1:6" x14ac:dyDescent="0.25">
      <c r="A3819" t="s">
        <v>686</v>
      </c>
      <c r="B3819">
        <v>362</v>
      </c>
    </row>
    <row r="3820" spans="1:6" x14ac:dyDescent="0.25">
      <c r="A3820" t="s">
        <v>687</v>
      </c>
      <c r="B3820">
        <v>362</v>
      </c>
    </row>
    <row r="3821" spans="1:6" x14ac:dyDescent="0.25">
      <c r="A3821" t="s">
        <v>688</v>
      </c>
      <c r="B3821">
        <v>362</v>
      </c>
    </row>
    <row r="3822" spans="1:6" x14ac:dyDescent="0.25">
      <c r="A3822" t="s">
        <v>689</v>
      </c>
      <c r="B3822">
        <v>362</v>
      </c>
      <c r="F3822" t="b">
        <v>0</v>
      </c>
    </row>
    <row r="3823" spans="1:6" x14ac:dyDescent="0.25">
      <c r="A3823" t="s">
        <v>690</v>
      </c>
      <c r="B3823">
        <v>362</v>
      </c>
      <c r="F3823" t="b">
        <v>0</v>
      </c>
    </row>
    <row r="3824" spans="1:6" x14ac:dyDescent="0.25">
      <c r="A3824" t="s">
        <v>676</v>
      </c>
      <c r="B3824">
        <v>363</v>
      </c>
      <c r="C3824">
        <v>101</v>
      </c>
      <c r="D3824">
        <v>4550</v>
      </c>
      <c r="E3824">
        <v>382</v>
      </c>
    </row>
    <row r="3825" spans="1:5" x14ac:dyDescent="0.25">
      <c r="A3825" t="s">
        <v>36</v>
      </c>
      <c r="B3825">
        <v>363</v>
      </c>
      <c r="C3825">
        <v>4</v>
      </c>
      <c r="D3825">
        <v>4</v>
      </c>
      <c r="E3825">
        <v>2</v>
      </c>
    </row>
    <row r="3826" spans="1:5" x14ac:dyDescent="0.25">
      <c r="A3826" t="s">
        <v>503</v>
      </c>
      <c r="B3826">
        <v>363</v>
      </c>
      <c r="C3826" t="s">
        <v>790</v>
      </c>
      <c r="D3826" t="s">
        <v>790</v>
      </c>
      <c r="E3826" t="s">
        <v>840</v>
      </c>
    </row>
    <row r="3827" spans="1:5" x14ac:dyDescent="0.25">
      <c r="A3827" t="s">
        <v>677</v>
      </c>
      <c r="B3827">
        <v>363</v>
      </c>
      <c r="C3827">
        <v>799</v>
      </c>
      <c r="D3827">
        <v>1341</v>
      </c>
      <c r="E3827">
        <v>823</v>
      </c>
    </row>
    <row r="3828" spans="1:5" x14ac:dyDescent="0.25">
      <c r="A3828" t="s">
        <v>42</v>
      </c>
      <c r="B3828">
        <v>363</v>
      </c>
      <c r="C3828">
        <v>40</v>
      </c>
      <c r="D3828">
        <v>40</v>
      </c>
      <c r="E3828">
        <v>25</v>
      </c>
    </row>
    <row r="3829" spans="1:5" x14ac:dyDescent="0.25">
      <c r="A3829" t="s">
        <v>678</v>
      </c>
      <c r="B3829">
        <v>363</v>
      </c>
      <c r="C3829">
        <v>13.6</v>
      </c>
      <c r="D3829">
        <v>22.9</v>
      </c>
      <c r="E3829">
        <v>22.4</v>
      </c>
    </row>
    <row r="3830" spans="1:5" x14ac:dyDescent="0.25">
      <c r="A3830" t="s">
        <v>41</v>
      </c>
      <c r="B3830">
        <v>363</v>
      </c>
      <c r="C3830">
        <v>0</v>
      </c>
      <c r="D3830">
        <v>0</v>
      </c>
      <c r="E3830">
        <v>0</v>
      </c>
    </row>
    <row r="3831" spans="1:5" x14ac:dyDescent="0.25">
      <c r="A3831" t="s">
        <v>679</v>
      </c>
      <c r="B3831">
        <v>363</v>
      </c>
      <c r="C3831">
        <v>48</v>
      </c>
      <c r="D3831">
        <v>48</v>
      </c>
      <c r="E3831">
        <v>12</v>
      </c>
    </row>
    <row r="3832" spans="1:5" x14ac:dyDescent="0.25">
      <c r="A3832" t="s">
        <v>563</v>
      </c>
      <c r="B3832">
        <v>363</v>
      </c>
      <c r="C3832">
        <v>0</v>
      </c>
      <c r="D3832">
        <v>0</v>
      </c>
      <c r="E3832">
        <v>0</v>
      </c>
    </row>
    <row r="3833" spans="1:5" x14ac:dyDescent="0.25">
      <c r="A3833" t="s">
        <v>680</v>
      </c>
      <c r="B3833">
        <v>363</v>
      </c>
      <c r="C3833">
        <v>0</v>
      </c>
      <c r="D3833">
        <v>0</v>
      </c>
      <c r="E3833">
        <v>0</v>
      </c>
    </row>
    <row r="3834" spans="1:5" x14ac:dyDescent="0.25">
      <c r="A3834" t="s">
        <v>681</v>
      </c>
      <c r="B3834">
        <v>363</v>
      </c>
      <c r="C3834">
        <v>16</v>
      </c>
      <c r="D3834">
        <v>16</v>
      </c>
      <c r="E3834">
        <v>16</v>
      </c>
    </row>
    <row r="3835" spans="1:5" x14ac:dyDescent="0.25">
      <c r="A3835" t="s">
        <v>682</v>
      </c>
      <c r="B3835">
        <v>363</v>
      </c>
      <c r="C3835">
        <v>750</v>
      </c>
      <c r="D3835">
        <v>750</v>
      </c>
      <c r="E3835">
        <v>750</v>
      </c>
    </row>
    <row r="3836" spans="1:5" x14ac:dyDescent="0.25">
      <c r="A3836" t="s">
        <v>683</v>
      </c>
      <c r="B3836">
        <v>363</v>
      </c>
      <c r="C3836">
        <v>1761</v>
      </c>
      <c r="D3836">
        <v>1761</v>
      </c>
      <c r="E3836">
        <v>1101</v>
      </c>
    </row>
    <row r="3837" spans="1:5" x14ac:dyDescent="0.25">
      <c r="A3837" t="s">
        <v>684</v>
      </c>
      <c r="B3837">
        <v>363</v>
      </c>
      <c r="C3837">
        <v>1174</v>
      </c>
      <c r="D3837">
        <v>1174</v>
      </c>
      <c r="E3837">
        <v>734</v>
      </c>
    </row>
    <row r="3838" spans="1:5" x14ac:dyDescent="0.25">
      <c r="A3838" t="s">
        <v>685</v>
      </c>
      <c r="B3838">
        <v>363</v>
      </c>
      <c r="C3838">
        <v>2348</v>
      </c>
      <c r="D3838">
        <v>2348</v>
      </c>
      <c r="E3838">
        <v>1468</v>
      </c>
    </row>
    <row r="3839" spans="1:5" x14ac:dyDescent="0.25">
      <c r="A3839" t="s">
        <v>686</v>
      </c>
      <c r="B3839">
        <v>363</v>
      </c>
    </row>
    <row r="3840" spans="1:5" x14ac:dyDescent="0.25">
      <c r="A3840" t="s">
        <v>687</v>
      </c>
      <c r="B3840">
        <v>363</v>
      </c>
    </row>
    <row r="3841" spans="1:9" x14ac:dyDescent="0.25">
      <c r="A3841" t="s">
        <v>688</v>
      </c>
      <c r="B3841">
        <v>363</v>
      </c>
    </row>
    <row r="3842" spans="1:9" x14ac:dyDescent="0.25">
      <c r="A3842" t="s">
        <v>689</v>
      </c>
      <c r="B3842">
        <v>363</v>
      </c>
      <c r="C3842" t="b">
        <v>0</v>
      </c>
      <c r="D3842" t="b">
        <v>0</v>
      </c>
      <c r="E3842" t="b">
        <v>0</v>
      </c>
    </row>
    <row r="3843" spans="1:9" x14ac:dyDescent="0.25">
      <c r="A3843" t="s">
        <v>690</v>
      </c>
      <c r="B3843">
        <v>363</v>
      </c>
      <c r="C3843" t="b">
        <v>0</v>
      </c>
      <c r="D3843" t="b">
        <v>0</v>
      </c>
      <c r="E3843" t="b">
        <v>0</v>
      </c>
    </row>
    <row r="3844" spans="1:9" x14ac:dyDescent="0.25">
      <c r="A3844" t="s">
        <v>676</v>
      </c>
      <c r="B3844">
        <v>364</v>
      </c>
      <c r="I3844">
        <v>1</v>
      </c>
    </row>
    <row r="3845" spans="1:9" x14ac:dyDescent="0.25">
      <c r="A3845" t="s">
        <v>36</v>
      </c>
      <c r="B3845">
        <v>364</v>
      </c>
      <c r="I3845">
        <v>3</v>
      </c>
    </row>
    <row r="3846" spans="1:9" x14ac:dyDescent="0.25">
      <c r="A3846" t="s">
        <v>503</v>
      </c>
      <c r="B3846">
        <v>364</v>
      </c>
    </row>
    <row r="3847" spans="1:9" x14ac:dyDescent="0.25">
      <c r="A3847" t="s">
        <v>677</v>
      </c>
      <c r="B3847">
        <v>364</v>
      </c>
      <c r="I3847">
        <v>339</v>
      </c>
    </row>
    <row r="3848" spans="1:9" x14ac:dyDescent="0.25">
      <c r="A3848" t="s">
        <v>42</v>
      </c>
      <c r="B3848">
        <v>364</v>
      </c>
      <c r="I3848">
        <v>30</v>
      </c>
    </row>
    <row r="3849" spans="1:9" x14ac:dyDescent="0.25">
      <c r="A3849" t="s">
        <v>678</v>
      </c>
      <c r="B3849">
        <v>364</v>
      </c>
      <c r="I3849">
        <v>7.7</v>
      </c>
    </row>
    <row r="3850" spans="1:9" x14ac:dyDescent="0.25">
      <c r="A3850" t="s">
        <v>41</v>
      </c>
      <c r="B3850">
        <v>364</v>
      </c>
      <c r="I3850">
        <v>0</v>
      </c>
    </row>
    <row r="3851" spans="1:9" x14ac:dyDescent="0.25">
      <c r="A3851" t="s">
        <v>679</v>
      </c>
      <c r="B3851">
        <v>364</v>
      </c>
      <c r="I3851">
        <v>12</v>
      </c>
    </row>
    <row r="3852" spans="1:9" x14ac:dyDescent="0.25">
      <c r="A3852" t="s">
        <v>563</v>
      </c>
      <c r="B3852">
        <v>364</v>
      </c>
      <c r="I3852">
        <v>0</v>
      </c>
    </row>
    <row r="3853" spans="1:9" x14ac:dyDescent="0.25">
      <c r="A3853" t="s">
        <v>680</v>
      </c>
      <c r="B3853">
        <v>364</v>
      </c>
      <c r="I3853">
        <v>0</v>
      </c>
    </row>
    <row r="3854" spans="1:9" x14ac:dyDescent="0.25">
      <c r="A3854" t="s">
        <v>681</v>
      </c>
      <c r="B3854">
        <v>364</v>
      </c>
      <c r="I3854">
        <v>16</v>
      </c>
    </row>
    <row r="3855" spans="1:9" x14ac:dyDescent="0.25">
      <c r="A3855" t="s">
        <v>682</v>
      </c>
      <c r="B3855">
        <v>364</v>
      </c>
      <c r="I3855">
        <v>200</v>
      </c>
    </row>
    <row r="3856" spans="1:9" x14ac:dyDescent="0.25">
      <c r="A3856" t="s">
        <v>683</v>
      </c>
      <c r="B3856">
        <v>364</v>
      </c>
      <c r="I3856">
        <v>1320</v>
      </c>
    </row>
    <row r="3857" spans="1:9" x14ac:dyDescent="0.25">
      <c r="A3857" t="s">
        <v>684</v>
      </c>
      <c r="B3857">
        <v>364</v>
      </c>
      <c r="I3857">
        <v>880</v>
      </c>
    </row>
    <row r="3858" spans="1:9" x14ac:dyDescent="0.25">
      <c r="A3858" t="s">
        <v>685</v>
      </c>
      <c r="B3858">
        <v>364</v>
      </c>
      <c r="I3858">
        <v>1760</v>
      </c>
    </row>
    <row r="3859" spans="1:9" x14ac:dyDescent="0.25">
      <c r="A3859" t="s">
        <v>686</v>
      </c>
      <c r="B3859">
        <v>364</v>
      </c>
    </row>
    <row r="3860" spans="1:9" x14ac:dyDescent="0.25">
      <c r="A3860" t="s">
        <v>687</v>
      </c>
      <c r="B3860">
        <v>364</v>
      </c>
    </row>
    <row r="3861" spans="1:9" x14ac:dyDescent="0.25">
      <c r="A3861" t="s">
        <v>688</v>
      </c>
      <c r="B3861">
        <v>364</v>
      </c>
    </row>
    <row r="3862" spans="1:9" x14ac:dyDescent="0.25">
      <c r="A3862" t="s">
        <v>689</v>
      </c>
      <c r="B3862">
        <v>364</v>
      </c>
      <c r="I3862" t="b">
        <v>0</v>
      </c>
    </row>
    <row r="3863" spans="1:9" x14ac:dyDescent="0.25">
      <c r="A3863" t="s">
        <v>690</v>
      </c>
      <c r="B3863">
        <v>364</v>
      </c>
      <c r="I3863" t="b">
        <v>0</v>
      </c>
    </row>
    <row r="3864" spans="1:9" x14ac:dyDescent="0.25">
      <c r="A3864" t="s">
        <v>676</v>
      </c>
      <c r="B3864">
        <v>365</v>
      </c>
      <c r="F3864">
        <v>825</v>
      </c>
    </row>
    <row r="3865" spans="1:9" x14ac:dyDescent="0.25">
      <c r="A3865" t="s">
        <v>36</v>
      </c>
      <c r="B3865">
        <v>365</v>
      </c>
      <c r="F3865">
        <v>1</v>
      </c>
    </row>
    <row r="3866" spans="1:9" x14ac:dyDescent="0.25">
      <c r="A3866" t="s">
        <v>503</v>
      </c>
      <c r="B3866">
        <v>365</v>
      </c>
      <c r="F3866" t="s">
        <v>841</v>
      </c>
    </row>
    <row r="3867" spans="1:9" x14ac:dyDescent="0.25">
      <c r="A3867" t="s">
        <v>677</v>
      </c>
      <c r="B3867">
        <v>365</v>
      </c>
      <c r="F3867">
        <v>804</v>
      </c>
    </row>
    <row r="3868" spans="1:9" x14ac:dyDescent="0.25">
      <c r="A3868" t="s">
        <v>42</v>
      </c>
      <c r="B3868">
        <v>365</v>
      </c>
      <c r="F3868">
        <v>30</v>
      </c>
    </row>
    <row r="3869" spans="1:9" x14ac:dyDescent="0.25">
      <c r="A3869" t="s">
        <v>678</v>
      </c>
      <c r="B3869">
        <v>365</v>
      </c>
      <c r="F3869">
        <v>18.3</v>
      </c>
    </row>
    <row r="3870" spans="1:9" x14ac:dyDescent="0.25">
      <c r="A3870" t="s">
        <v>41</v>
      </c>
      <c r="B3870">
        <v>365</v>
      </c>
      <c r="F3870">
        <v>0</v>
      </c>
    </row>
    <row r="3871" spans="1:9" x14ac:dyDescent="0.25">
      <c r="A3871" t="s">
        <v>679</v>
      </c>
      <c r="B3871">
        <v>365</v>
      </c>
      <c r="F3871">
        <v>0</v>
      </c>
    </row>
    <row r="3872" spans="1:9" x14ac:dyDescent="0.25">
      <c r="A3872" t="s">
        <v>563</v>
      </c>
      <c r="B3872">
        <v>365</v>
      </c>
      <c r="F3872">
        <v>0</v>
      </c>
    </row>
    <row r="3873" spans="1:6" x14ac:dyDescent="0.25">
      <c r="A3873" t="s">
        <v>680</v>
      </c>
      <c r="B3873">
        <v>365</v>
      </c>
      <c r="F3873">
        <v>0</v>
      </c>
    </row>
    <row r="3874" spans="1:6" x14ac:dyDescent="0.25">
      <c r="A3874" t="s">
        <v>681</v>
      </c>
      <c r="B3874">
        <v>365</v>
      </c>
      <c r="F3874">
        <v>16</v>
      </c>
    </row>
    <row r="3875" spans="1:6" x14ac:dyDescent="0.25">
      <c r="A3875" t="s">
        <v>682</v>
      </c>
      <c r="B3875">
        <v>365</v>
      </c>
      <c r="F3875">
        <v>200</v>
      </c>
    </row>
    <row r="3876" spans="1:6" x14ac:dyDescent="0.25">
      <c r="A3876" t="s">
        <v>683</v>
      </c>
      <c r="B3876">
        <v>365</v>
      </c>
      <c r="F3876">
        <v>1320</v>
      </c>
    </row>
    <row r="3877" spans="1:6" x14ac:dyDescent="0.25">
      <c r="A3877" t="s">
        <v>684</v>
      </c>
      <c r="B3877">
        <v>365</v>
      </c>
      <c r="F3877">
        <v>880</v>
      </c>
    </row>
    <row r="3878" spans="1:6" x14ac:dyDescent="0.25">
      <c r="A3878" t="s">
        <v>685</v>
      </c>
      <c r="B3878">
        <v>365</v>
      </c>
      <c r="F3878">
        <v>1760</v>
      </c>
    </row>
    <row r="3879" spans="1:6" x14ac:dyDescent="0.25">
      <c r="A3879" t="s">
        <v>686</v>
      </c>
      <c r="B3879">
        <v>365</v>
      </c>
    </row>
    <row r="3880" spans="1:6" x14ac:dyDescent="0.25">
      <c r="A3880" t="s">
        <v>687</v>
      </c>
      <c r="B3880">
        <v>365</v>
      </c>
    </row>
    <row r="3881" spans="1:6" x14ac:dyDescent="0.25">
      <c r="A3881" t="s">
        <v>688</v>
      </c>
      <c r="B3881">
        <v>365</v>
      </c>
    </row>
    <row r="3882" spans="1:6" x14ac:dyDescent="0.25">
      <c r="A3882" t="s">
        <v>689</v>
      </c>
      <c r="B3882">
        <v>365</v>
      </c>
      <c r="F3882" t="b">
        <v>0</v>
      </c>
    </row>
    <row r="3883" spans="1:6" x14ac:dyDescent="0.25">
      <c r="A3883" t="s">
        <v>690</v>
      </c>
      <c r="B3883">
        <v>365</v>
      </c>
      <c r="F3883" t="b">
        <v>0</v>
      </c>
    </row>
    <row r="3884" spans="1:6" x14ac:dyDescent="0.25">
      <c r="A3884" t="s">
        <v>676</v>
      </c>
      <c r="B3884">
        <v>366</v>
      </c>
      <c r="C3884">
        <v>356</v>
      </c>
      <c r="D3884">
        <v>825</v>
      </c>
    </row>
    <row r="3885" spans="1:6" x14ac:dyDescent="0.25">
      <c r="A3885" t="s">
        <v>36</v>
      </c>
      <c r="B3885">
        <v>366</v>
      </c>
      <c r="C3885">
        <v>2</v>
      </c>
      <c r="D3885">
        <v>1</v>
      </c>
    </row>
    <row r="3886" spans="1:6" x14ac:dyDescent="0.25">
      <c r="A3886" t="s">
        <v>503</v>
      </c>
      <c r="B3886">
        <v>366</v>
      </c>
      <c r="D3886" t="s">
        <v>842</v>
      </c>
    </row>
    <row r="3887" spans="1:6" x14ac:dyDescent="0.25">
      <c r="A3887" t="s">
        <v>677</v>
      </c>
      <c r="B3887">
        <v>366</v>
      </c>
      <c r="C3887">
        <v>1054</v>
      </c>
      <c r="D3887">
        <v>492</v>
      </c>
    </row>
    <row r="3888" spans="1:6" x14ac:dyDescent="0.25">
      <c r="A3888" t="s">
        <v>42</v>
      </c>
      <c r="B3888">
        <v>366</v>
      </c>
      <c r="C3888">
        <v>30</v>
      </c>
      <c r="D3888">
        <v>30</v>
      </c>
    </row>
    <row r="3889" spans="1:4" x14ac:dyDescent="0.25">
      <c r="A3889" t="s">
        <v>678</v>
      </c>
      <c r="B3889">
        <v>366</v>
      </c>
      <c r="C3889">
        <v>24</v>
      </c>
      <c r="D3889">
        <v>11.2</v>
      </c>
    </row>
    <row r="3890" spans="1:4" x14ac:dyDescent="0.25">
      <c r="A3890" t="s">
        <v>41</v>
      </c>
      <c r="B3890">
        <v>366</v>
      </c>
      <c r="C3890">
        <v>0</v>
      </c>
      <c r="D3890">
        <v>0</v>
      </c>
    </row>
    <row r="3891" spans="1:4" x14ac:dyDescent="0.25">
      <c r="A3891" t="s">
        <v>679</v>
      </c>
      <c r="B3891">
        <v>366</v>
      </c>
      <c r="C3891">
        <v>0</v>
      </c>
      <c r="D3891">
        <v>0</v>
      </c>
    </row>
    <row r="3892" spans="1:4" x14ac:dyDescent="0.25">
      <c r="A3892" t="s">
        <v>563</v>
      </c>
      <c r="B3892">
        <v>366</v>
      </c>
      <c r="C3892">
        <v>0</v>
      </c>
      <c r="D3892">
        <v>0</v>
      </c>
    </row>
    <row r="3893" spans="1:4" x14ac:dyDescent="0.25">
      <c r="A3893" t="s">
        <v>680</v>
      </c>
      <c r="B3893">
        <v>366</v>
      </c>
      <c r="C3893">
        <v>0</v>
      </c>
      <c r="D3893">
        <v>0</v>
      </c>
    </row>
    <row r="3894" spans="1:4" x14ac:dyDescent="0.25">
      <c r="A3894" t="s">
        <v>681</v>
      </c>
      <c r="B3894">
        <v>366</v>
      </c>
      <c r="C3894">
        <v>16</v>
      </c>
      <c r="D3894">
        <v>16</v>
      </c>
    </row>
    <row r="3895" spans="1:4" x14ac:dyDescent="0.25">
      <c r="A3895" t="s">
        <v>682</v>
      </c>
      <c r="B3895">
        <v>366</v>
      </c>
      <c r="C3895">
        <v>100</v>
      </c>
      <c r="D3895">
        <v>100</v>
      </c>
    </row>
    <row r="3896" spans="1:4" x14ac:dyDescent="0.25">
      <c r="A3896" t="s">
        <v>683</v>
      </c>
      <c r="B3896">
        <v>366</v>
      </c>
      <c r="C3896">
        <v>1320</v>
      </c>
      <c r="D3896">
        <v>1320</v>
      </c>
    </row>
    <row r="3897" spans="1:4" x14ac:dyDescent="0.25">
      <c r="A3897" t="s">
        <v>684</v>
      </c>
      <c r="B3897">
        <v>366</v>
      </c>
      <c r="C3897">
        <v>880</v>
      </c>
      <c r="D3897">
        <v>880</v>
      </c>
    </row>
    <row r="3898" spans="1:4" x14ac:dyDescent="0.25">
      <c r="A3898" t="s">
        <v>685</v>
      </c>
      <c r="B3898">
        <v>366</v>
      </c>
      <c r="C3898">
        <v>1760</v>
      </c>
      <c r="D3898">
        <v>1760</v>
      </c>
    </row>
    <row r="3899" spans="1:4" x14ac:dyDescent="0.25">
      <c r="A3899" t="s">
        <v>686</v>
      </c>
      <c r="B3899">
        <v>366</v>
      </c>
      <c r="C3899">
        <v>21520</v>
      </c>
      <c r="D3899">
        <v>21715</v>
      </c>
    </row>
    <row r="3900" spans="1:4" x14ac:dyDescent="0.25">
      <c r="A3900" t="s">
        <v>687</v>
      </c>
      <c r="B3900">
        <v>366</v>
      </c>
      <c r="C3900">
        <v>-32428</v>
      </c>
      <c r="D3900">
        <v>-32004</v>
      </c>
    </row>
    <row r="3901" spans="1:4" x14ac:dyDescent="0.25">
      <c r="A3901" t="s">
        <v>688</v>
      </c>
      <c r="B3901">
        <v>366</v>
      </c>
      <c r="C3901">
        <v>0</v>
      </c>
      <c r="D3901">
        <v>0</v>
      </c>
    </row>
    <row r="3902" spans="1:4" x14ac:dyDescent="0.25">
      <c r="A3902" t="s">
        <v>689</v>
      </c>
      <c r="B3902">
        <v>366</v>
      </c>
      <c r="C3902" t="b">
        <v>0</v>
      </c>
      <c r="D3902" t="b">
        <v>0</v>
      </c>
    </row>
    <row r="3903" spans="1:4" x14ac:dyDescent="0.25">
      <c r="A3903" t="s">
        <v>690</v>
      </c>
      <c r="B3903">
        <v>366</v>
      </c>
      <c r="C3903" t="b">
        <v>0</v>
      </c>
      <c r="D3903" t="b">
        <v>0</v>
      </c>
    </row>
    <row r="3904" spans="1:4" x14ac:dyDescent="0.25">
      <c r="A3904" t="s">
        <v>676</v>
      </c>
      <c r="B3904">
        <v>367</v>
      </c>
      <c r="D3904">
        <v>2109</v>
      </c>
    </row>
    <row r="3905" spans="1:4" x14ac:dyDescent="0.25">
      <c r="A3905" t="s">
        <v>36</v>
      </c>
      <c r="B3905">
        <v>367</v>
      </c>
      <c r="D3905">
        <v>1</v>
      </c>
    </row>
    <row r="3906" spans="1:4" x14ac:dyDescent="0.25">
      <c r="A3906" t="s">
        <v>503</v>
      </c>
      <c r="B3906">
        <v>367</v>
      </c>
      <c r="D3906" t="s">
        <v>843</v>
      </c>
    </row>
    <row r="3907" spans="1:4" x14ac:dyDescent="0.25">
      <c r="A3907" t="s">
        <v>677</v>
      </c>
      <c r="B3907">
        <v>367</v>
      </c>
      <c r="D3907">
        <v>657</v>
      </c>
    </row>
    <row r="3908" spans="1:4" x14ac:dyDescent="0.25">
      <c r="A3908" t="s">
        <v>42</v>
      </c>
      <c r="B3908">
        <v>367</v>
      </c>
      <c r="D3908">
        <v>25</v>
      </c>
    </row>
    <row r="3909" spans="1:4" x14ac:dyDescent="0.25">
      <c r="A3909" t="s">
        <v>678</v>
      </c>
      <c r="B3909">
        <v>367</v>
      </c>
      <c r="D3909">
        <v>17.899999999999999</v>
      </c>
    </row>
    <row r="3910" spans="1:4" x14ac:dyDescent="0.25">
      <c r="A3910" t="s">
        <v>41</v>
      </c>
      <c r="B3910">
        <v>367</v>
      </c>
      <c r="D3910">
        <v>0</v>
      </c>
    </row>
    <row r="3911" spans="1:4" x14ac:dyDescent="0.25">
      <c r="A3911" t="s">
        <v>679</v>
      </c>
      <c r="B3911">
        <v>367</v>
      </c>
      <c r="D3911">
        <v>12</v>
      </c>
    </row>
    <row r="3912" spans="1:4" x14ac:dyDescent="0.25">
      <c r="A3912" t="s">
        <v>563</v>
      </c>
      <c r="B3912">
        <v>367</v>
      </c>
      <c r="D3912">
        <v>0</v>
      </c>
    </row>
    <row r="3913" spans="1:4" x14ac:dyDescent="0.25">
      <c r="A3913" t="s">
        <v>680</v>
      </c>
      <c r="B3913">
        <v>367</v>
      </c>
      <c r="D3913">
        <v>0</v>
      </c>
    </row>
    <row r="3914" spans="1:4" x14ac:dyDescent="0.25">
      <c r="A3914" t="s">
        <v>681</v>
      </c>
      <c r="B3914">
        <v>367</v>
      </c>
      <c r="D3914">
        <v>16</v>
      </c>
    </row>
    <row r="3915" spans="1:4" x14ac:dyDescent="0.25">
      <c r="A3915" t="s">
        <v>682</v>
      </c>
      <c r="B3915">
        <v>367</v>
      </c>
      <c r="D3915">
        <v>200</v>
      </c>
    </row>
    <row r="3916" spans="1:4" x14ac:dyDescent="0.25">
      <c r="A3916" t="s">
        <v>683</v>
      </c>
      <c r="B3916">
        <v>367</v>
      </c>
      <c r="D3916">
        <v>1101</v>
      </c>
    </row>
    <row r="3917" spans="1:4" x14ac:dyDescent="0.25">
      <c r="A3917" t="s">
        <v>684</v>
      </c>
      <c r="B3917">
        <v>367</v>
      </c>
      <c r="D3917">
        <v>734</v>
      </c>
    </row>
    <row r="3918" spans="1:4" x14ac:dyDescent="0.25">
      <c r="A3918" t="s">
        <v>685</v>
      </c>
      <c r="B3918">
        <v>367</v>
      </c>
      <c r="D3918">
        <v>1468</v>
      </c>
    </row>
    <row r="3919" spans="1:4" x14ac:dyDescent="0.25">
      <c r="A3919" t="s">
        <v>686</v>
      </c>
      <c r="B3919">
        <v>367</v>
      </c>
    </row>
    <row r="3920" spans="1:4" x14ac:dyDescent="0.25">
      <c r="A3920" t="s">
        <v>687</v>
      </c>
      <c r="B3920">
        <v>367</v>
      </c>
    </row>
    <row r="3921" spans="1:4" x14ac:dyDescent="0.25">
      <c r="A3921" t="s">
        <v>688</v>
      </c>
      <c r="B3921">
        <v>367</v>
      </c>
    </row>
    <row r="3922" spans="1:4" x14ac:dyDescent="0.25">
      <c r="A3922" t="s">
        <v>689</v>
      </c>
      <c r="B3922">
        <v>367</v>
      </c>
      <c r="D3922" t="b">
        <v>0</v>
      </c>
    </row>
    <row r="3923" spans="1:4" x14ac:dyDescent="0.25">
      <c r="A3923" t="s">
        <v>690</v>
      </c>
      <c r="B3923">
        <v>367</v>
      </c>
      <c r="D3923" t="b">
        <v>0</v>
      </c>
    </row>
    <row r="3924" spans="1:4" x14ac:dyDescent="0.25">
      <c r="A3924" t="s">
        <v>676</v>
      </c>
      <c r="B3924">
        <v>368</v>
      </c>
      <c r="D3924">
        <v>858</v>
      </c>
    </row>
    <row r="3925" spans="1:4" x14ac:dyDescent="0.25">
      <c r="A3925" t="s">
        <v>36</v>
      </c>
      <c r="B3925">
        <v>368</v>
      </c>
      <c r="D3925">
        <v>1</v>
      </c>
    </row>
    <row r="3926" spans="1:4" x14ac:dyDescent="0.25">
      <c r="A3926" t="s">
        <v>503</v>
      </c>
      <c r="B3926">
        <v>368</v>
      </c>
      <c r="D3926" t="s">
        <v>844</v>
      </c>
    </row>
    <row r="3927" spans="1:4" x14ac:dyDescent="0.25">
      <c r="A3927" t="s">
        <v>677</v>
      </c>
      <c r="B3927">
        <v>368</v>
      </c>
      <c r="D3927">
        <v>223</v>
      </c>
    </row>
    <row r="3928" spans="1:4" x14ac:dyDescent="0.25">
      <c r="A3928" t="s">
        <v>42</v>
      </c>
      <c r="B3928">
        <v>368</v>
      </c>
      <c r="D3928">
        <v>30</v>
      </c>
    </row>
    <row r="3929" spans="1:4" x14ac:dyDescent="0.25">
      <c r="A3929" t="s">
        <v>678</v>
      </c>
      <c r="B3929">
        <v>368</v>
      </c>
      <c r="D3929">
        <v>5.0999999999999996</v>
      </c>
    </row>
    <row r="3930" spans="1:4" x14ac:dyDescent="0.25">
      <c r="A3930" t="s">
        <v>41</v>
      </c>
      <c r="B3930">
        <v>368</v>
      </c>
      <c r="D3930">
        <v>0</v>
      </c>
    </row>
    <row r="3931" spans="1:4" x14ac:dyDescent="0.25">
      <c r="A3931" t="s">
        <v>679</v>
      </c>
      <c r="B3931">
        <v>368</v>
      </c>
      <c r="D3931">
        <v>0</v>
      </c>
    </row>
    <row r="3932" spans="1:4" x14ac:dyDescent="0.25">
      <c r="A3932" t="s">
        <v>563</v>
      </c>
      <c r="B3932">
        <v>368</v>
      </c>
      <c r="D3932">
        <v>0</v>
      </c>
    </row>
    <row r="3933" spans="1:4" x14ac:dyDescent="0.25">
      <c r="A3933" t="s">
        <v>680</v>
      </c>
      <c r="B3933">
        <v>368</v>
      </c>
      <c r="D3933">
        <v>0</v>
      </c>
    </row>
    <row r="3934" spans="1:4" x14ac:dyDescent="0.25">
      <c r="A3934" t="s">
        <v>681</v>
      </c>
      <c r="B3934">
        <v>368</v>
      </c>
      <c r="D3934">
        <v>16</v>
      </c>
    </row>
    <row r="3935" spans="1:4" x14ac:dyDescent="0.25">
      <c r="A3935" t="s">
        <v>682</v>
      </c>
      <c r="B3935">
        <v>368</v>
      </c>
      <c r="D3935">
        <v>200</v>
      </c>
    </row>
    <row r="3936" spans="1:4" x14ac:dyDescent="0.25">
      <c r="A3936" t="s">
        <v>683</v>
      </c>
      <c r="B3936">
        <v>368</v>
      </c>
      <c r="D3936">
        <v>1320</v>
      </c>
    </row>
    <row r="3937" spans="1:8" x14ac:dyDescent="0.25">
      <c r="A3937" t="s">
        <v>684</v>
      </c>
      <c r="B3937">
        <v>368</v>
      </c>
      <c r="D3937">
        <v>880</v>
      </c>
    </row>
    <row r="3938" spans="1:8" x14ac:dyDescent="0.25">
      <c r="A3938" t="s">
        <v>685</v>
      </c>
      <c r="B3938">
        <v>368</v>
      </c>
      <c r="D3938">
        <v>1760</v>
      </c>
    </row>
    <row r="3939" spans="1:8" x14ac:dyDescent="0.25">
      <c r="A3939" t="s">
        <v>686</v>
      </c>
      <c r="B3939">
        <v>368</v>
      </c>
    </row>
    <row r="3940" spans="1:8" x14ac:dyDescent="0.25">
      <c r="A3940" t="s">
        <v>687</v>
      </c>
      <c r="B3940">
        <v>368</v>
      </c>
    </row>
    <row r="3941" spans="1:8" x14ac:dyDescent="0.25">
      <c r="A3941" t="s">
        <v>688</v>
      </c>
      <c r="B3941">
        <v>368</v>
      </c>
    </row>
    <row r="3942" spans="1:8" x14ac:dyDescent="0.25">
      <c r="A3942" t="s">
        <v>689</v>
      </c>
      <c r="B3942">
        <v>368</v>
      </c>
      <c r="D3942" t="b">
        <v>0</v>
      </c>
    </row>
    <row r="3943" spans="1:8" x14ac:dyDescent="0.25">
      <c r="A3943" t="s">
        <v>690</v>
      </c>
      <c r="B3943">
        <v>368</v>
      </c>
      <c r="D3943" t="b">
        <v>0</v>
      </c>
    </row>
    <row r="3944" spans="1:8" x14ac:dyDescent="0.25">
      <c r="A3944" t="s">
        <v>676</v>
      </c>
      <c r="B3944">
        <v>369</v>
      </c>
      <c r="H3944">
        <v>1</v>
      </c>
    </row>
    <row r="3945" spans="1:8" x14ac:dyDescent="0.25">
      <c r="A3945" t="s">
        <v>36</v>
      </c>
      <c r="B3945">
        <v>369</v>
      </c>
      <c r="H3945">
        <v>3</v>
      </c>
    </row>
    <row r="3946" spans="1:8" x14ac:dyDescent="0.25">
      <c r="A3946" t="s">
        <v>503</v>
      </c>
      <c r="B3946">
        <v>369</v>
      </c>
    </row>
    <row r="3947" spans="1:8" x14ac:dyDescent="0.25">
      <c r="A3947" t="s">
        <v>677</v>
      </c>
      <c r="B3947">
        <v>369</v>
      </c>
      <c r="H3947">
        <v>223</v>
      </c>
    </row>
    <row r="3948" spans="1:8" x14ac:dyDescent="0.25">
      <c r="A3948" t="s">
        <v>42</v>
      </c>
      <c r="B3948">
        <v>369</v>
      </c>
      <c r="H3948">
        <v>30</v>
      </c>
    </row>
    <row r="3949" spans="1:8" x14ac:dyDescent="0.25">
      <c r="A3949" t="s">
        <v>678</v>
      </c>
      <c r="B3949">
        <v>369</v>
      </c>
      <c r="H3949">
        <v>5.0999999999999996</v>
      </c>
    </row>
    <row r="3950" spans="1:8" x14ac:dyDescent="0.25">
      <c r="A3950" t="s">
        <v>41</v>
      </c>
      <c r="B3950">
        <v>369</v>
      </c>
      <c r="H3950">
        <v>0</v>
      </c>
    </row>
    <row r="3951" spans="1:8" x14ac:dyDescent="0.25">
      <c r="A3951" t="s">
        <v>679</v>
      </c>
      <c r="B3951">
        <v>369</v>
      </c>
      <c r="H3951">
        <v>0</v>
      </c>
    </row>
    <row r="3952" spans="1:8" x14ac:dyDescent="0.25">
      <c r="A3952" t="s">
        <v>563</v>
      </c>
      <c r="B3952">
        <v>369</v>
      </c>
      <c r="H3952">
        <v>0</v>
      </c>
    </row>
    <row r="3953" spans="1:8" x14ac:dyDescent="0.25">
      <c r="A3953" t="s">
        <v>680</v>
      </c>
      <c r="B3953">
        <v>369</v>
      </c>
      <c r="H3953">
        <v>0</v>
      </c>
    </row>
    <row r="3954" spans="1:8" x14ac:dyDescent="0.25">
      <c r="A3954" t="s">
        <v>681</v>
      </c>
      <c r="B3954">
        <v>369</v>
      </c>
      <c r="H3954">
        <v>16</v>
      </c>
    </row>
    <row r="3955" spans="1:8" x14ac:dyDescent="0.25">
      <c r="A3955" t="s">
        <v>682</v>
      </c>
      <c r="B3955">
        <v>369</v>
      </c>
      <c r="H3955">
        <v>200</v>
      </c>
    </row>
    <row r="3956" spans="1:8" x14ac:dyDescent="0.25">
      <c r="A3956" t="s">
        <v>683</v>
      </c>
      <c r="B3956">
        <v>369</v>
      </c>
      <c r="H3956">
        <v>1320</v>
      </c>
    </row>
    <row r="3957" spans="1:8" x14ac:dyDescent="0.25">
      <c r="A3957" t="s">
        <v>684</v>
      </c>
      <c r="B3957">
        <v>369</v>
      </c>
      <c r="H3957">
        <v>880</v>
      </c>
    </row>
    <row r="3958" spans="1:8" x14ac:dyDescent="0.25">
      <c r="A3958" t="s">
        <v>685</v>
      </c>
      <c r="B3958">
        <v>369</v>
      </c>
      <c r="H3958">
        <v>1760</v>
      </c>
    </row>
    <row r="3959" spans="1:8" x14ac:dyDescent="0.25">
      <c r="A3959" t="s">
        <v>686</v>
      </c>
      <c r="B3959">
        <v>369</v>
      </c>
    </row>
    <row r="3960" spans="1:8" x14ac:dyDescent="0.25">
      <c r="A3960" t="s">
        <v>687</v>
      </c>
      <c r="B3960">
        <v>369</v>
      </c>
    </row>
    <row r="3961" spans="1:8" x14ac:dyDescent="0.25">
      <c r="A3961" t="s">
        <v>688</v>
      </c>
      <c r="B3961">
        <v>369</v>
      </c>
    </row>
    <row r="3962" spans="1:8" x14ac:dyDescent="0.25">
      <c r="A3962" t="s">
        <v>689</v>
      </c>
      <c r="B3962">
        <v>369</v>
      </c>
      <c r="H3962" t="b">
        <v>0</v>
      </c>
    </row>
    <row r="3963" spans="1:8" x14ac:dyDescent="0.25">
      <c r="A3963" t="s">
        <v>690</v>
      </c>
      <c r="B3963">
        <v>369</v>
      </c>
      <c r="H3963" t="b">
        <v>0</v>
      </c>
    </row>
    <row r="3964" spans="1:8" x14ac:dyDescent="0.25">
      <c r="A3964" t="s">
        <v>676</v>
      </c>
      <c r="B3964">
        <v>370</v>
      </c>
      <c r="C3964">
        <v>858</v>
      </c>
    </row>
    <row r="3965" spans="1:8" x14ac:dyDescent="0.25">
      <c r="A3965" t="s">
        <v>36</v>
      </c>
      <c r="B3965">
        <v>370</v>
      </c>
      <c r="C3965">
        <v>1</v>
      </c>
    </row>
    <row r="3966" spans="1:8" x14ac:dyDescent="0.25">
      <c r="A3966" t="s">
        <v>503</v>
      </c>
      <c r="B3966">
        <v>370</v>
      </c>
      <c r="C3966" t="s">
        <v>844</v>
      </c>
    </row>
    <row r="3967" spans="1:8" x14ac:dyDescent="0.25">
      <c r="A3967" t="s">
        <v>677</v>
      </c>
      <c r="B3967">
        <v>370</v>
      </c>
      <c r="C3967">
        <v>270</v>
      </c>
    </row>
    <row r="3968" spans="1:8" x14ac:dyDescent="0.25">
      <c r="A3968" t="s">
        <v>42</v>
      </c>
      <c r="B3968">
        <v>370</v>
      </c>
      <c r="C3968">
        <v>30</v>
      </c>
    </row>
    <row r="3969" spans="1:5" x14ac:dyDescent="0.25">
      <c r="A3969" t="s">
        <v>678</v>
      </c>
      <c r="B3969">
        <v>370</v>
      </c>
      <c r="C3969">
        <v>6.1</v>
      </c>
    </row>
    <row r="3970" spans="1:5" x14ac:dyDescent="0.25">
      <c r="A3970" t="s">
        <v>41</v>
      </c>
      <c r="B3970">
        <v>370</v>
      </c>
      <c r="C3970">
        <v>0</v>
      </c>
    </row>
    <row r="3971" spans="1:5" x14ac:dyDescent="0.25">
      <c r="A3971" t="s">
        <v>679</v>
      </c>
      <c r="B3971">
        <v>370</v>
      </c>
      <c r="C3971">
        <v>12</v>
      </c>
    </row>
    <row r="3972" spans="1:5" x14ac:dyDescent="0.25">
      <c r="A3972" t="s">
        <v>563</v>
      </c>
      <c r="B3972">
        <v>370</v>
      </c>
      <c r="C3972">
        <v>0</v>
      </c>
    </row>
    <row r="3973" spans="1:5" x14ac:dyDescent="0.25">
      <c r="A3973" t="s">
        <v>680</v>
      </c>
      <c r="B3973">
        <v>370</v>
      </c>
      <c r="C3973">
        <v>0</v>
      </c>
    </row>
    <row r="3974" spans="1:5" x14ac:dyDescent="0.25">
      <c r="A3974" t="s">
        <v>681</v>
      </c>
      <c r="B3974">
        <v>370</v>
      </c>
      <c r="C3974">
        <v>16</v>
      </c>
    </row>
    <row r="3975" spans="1:5" x14ac:dyDescent="0.25">
      <c r="A3975" t="s">
        <v>682</v>
      </c>
      <c r="B3975">
        <v>370</v>
      </c>
      <c r="C3975">
        <v>200</v>
      </c>
    </row>
    <row r="3976" spans="1:5" x14ac:dyDescent="0.25">
      <c r="A3976" t="s">
        <v>683</v>
      </c>
      <c r="B3976">
        <v>370</v>
      </c>
      <c r="C3976">
        <v>1320</v>
      </c>
    </row>
    <row r="3977" spans="1:5" x14ac:dyDescent="0.25">
      <c r="A3977" t="s">
        <v>684</v>
      </c>
      <c r="B3977">
        <v>370</v>
      </c>
      <c r="C3977">
        <v>880</v>
      </c>
    </row>
    <row r="3978" spans="1:5" x14ac:dyDescent="0.25">
      <c r="A3978" t="s">
        <v>685</v>
      </c>
      <c r="B3978">
        <v>370</v>
      </c>
      <c r="C3978">
        <v>1760</v>
      </c>
    </row>
    <row r="3979" spans="1:5" x14ac:dyDescent="0.25">
      <c r="A3979" t="s">
        <v>686</v>
      </c>
      <c r="B3979">
        <v>370</v>
      </c>
    </row>
    <row r="3980" spans="1:5" x14ac:dyDescent="0.25">
      <c r="A3980" t="s">
        <v>687</v>
      </c>
      <c r="B3980">
        <v>370</v>
      </c>
    </row>
    <row r="3981" spans="1:5" x14ac:dyDescent="0.25">
      <c r="A3981" t="s">
        <v>688</v>
      </c>
      <c r="B3981">
        <v>370</v>
      </c>
    </row>
    <row r="3982" spans="1:5" x14ac:dyDescent="0.25">
      <c r="A3982" t="s">
        <v>689</v>
      </c>
      <c r="B3982">
        <v>370</v>
      </c>
      <c r="C3982" t="b">
        <v>0</v>
      </c>
    </row>
    <row r="3983" spans="1:5" x14ac:dyDescent="0.25">
      <c r="A3983" t="s">
        <v>690</v>
      </c>
      <c r="B3983">
        <v>370</v>
      </c>
      <c r="C3983" t="b">
        <v>0</v>
      </c>
    </row>
    <row r="3984" spans="1:5" x14ac:dyDescent="0.25">
      <c r="A3984" t="s">
        <v>676</v>
      </c>
      <c r="B3984">
        <v>371</v>
      </c>
      <c r="E3984">
        <v>5073</v>
      </c>
    </row>
    <row r="3985" spans="1:5" x14ac:dyDescent="0.25">
      <c r="A3985" t="s">
        <v>36</v>
      </c>
      <c r="B3985">
        <v>371</v>
      </c>
      <c r="E3985">
        <v>2</v>
      </c>
    </row>
    <row r="3986" spans="1:5" x14ac:dyDescent="0.25">
      <c r="A3986" t="s">
        <v>503</v>
      </c>
      <c r="B3986">
        <v>371</v>
      </c>
    </row>
    <row r="3987" spans="1:5" x14ac:dyDescent="0.25">
      <c r="A3987" t="s">
        <v>677</v>
      </c>
      <c r="B3987">
        <v>371</v>
      </c>
      <c r="E3987">
        <v>466</v>
      </c>
    </row>
    <row r="3988" spans="1:5" x14ac:dyDescent="0.25">
      <c r="A3988" t="s">
        <v>42</v>
      </c>
      <c r="B3988">
        <v>371</v>
      </c>
      <c r="E3988">
        <v>30</v>
      </c>
    </row>
    <row r="3989" spans="1:5" x14ac:dyDescent="0.25">
      <c r="A3989" t="s">
        <v>678</v>
      </c>
      <c r="B3989">
        <v>371</v>
      </c>
      <c r="E3989">
        <v>10.6</v>
      </c>
    </row>
    <row r="3990" spans="1:5" x14ac:dyDescent="0.25">
      <c r="A3990" t="s">
        <v>41</v>
      </c>
      <c r="B3990">
        <v>371</v>
      </c>
      <c r="E3990">
        <v>0</v>
      </c>
    </row>
    <row r="3991" spans="1:5" x14ac:dyDescent="0.25">
      <c r="A3991" t="s">
        <v>679</v>
      </c>
      <c r="B3991">
        <v>371</v>
      </c>
      <c r="E3991">
        <v>12</v>
      </c>
    </row>
    <row r="3992" spans="1:5" x14ac:dyDescent="0.25">
      <c r="A3992" t="s">
        <v>563</v>
      </c>
      <c r="B3992">
        <v>371</v>
      </c>
      <c r="E3992">
        <v>0</v>
      </c>
    </row>
    <row r="3993" spans="1:5" x14ac:dyDescent="0.25">
      <c r="A3993" t="s">
        <v>680</v>
      </c>
      <c r="B3993">
        <v>371</v>
      </c>
      <c r="E3993">
        <v>0</v>
      </c>
    </row>
    <row r="3994" spans="1:5" x14ac:dyDescent="0.25">
      <c r="A3994" t="s">
        <v>681</v>
      </c>
      <c r="B3994">
        <v>371</v>
      </c>
      <c r="E3994">
        <v>16</v>
      </c>
    </row>
    <row r="3995" spans="1:5" x14ac:dyDescent="0.25">
      <c r="A3995" t="s">
        <v>682</v>
      </c>
      <c r="B3995">
        <v>371</v>
      </c>
      <c r="E3995">
        <v>200</v>
      </c>
    </row>
    <row r="3996" spans="1:5" x14ac:dyDescent="0.25">
      <c r="A3996" t="s">
        <v>683</v>
      </c>
      <c r="B3996">
        <v>371</v>
      </c>
      <c r="E3996">
        <v>1320</v>
      </c>
    </row>
    <row r="3997" spans="1:5" x14ac:dyDescent="0.25">
      <c r="A3997" t="s">
        <v>684</v>
      </c>
      <c r="B3997">
        <v>371</v>
      </c>
      <c r="E3997">
        <v>880</v>
      </c>
    </row>
    <row r="3998" spans="1:5" x14ac:dyDescent="0.25">
      <c r="A3998" t="s">
        <v>685</v>
      </c>
      <c r="B3998">
        <v>371</v>
      </c>
      <c r="E3998">
        <v>1760</v>
      </c>
    </row>
    <row r="3999" spans="1:5" x14ac:dyDescent="0.25">
      <c r="A3999" t="s">
        <v>686</v>
      </c>
      <c r="B3999">
        <v>371</v>
      </c>
    </row>
    <row r="4000" spans="1:5" x14ac:dyDescent="0.25">
      <c r="A4000" t="s">
        <v>687</v>
      </c>
      <c r="B4000">
        <v>371</v>
      </c>
    </row>
    <row r="4001" spans="1:6" x14ac:dyDescent="0.25">
      <c r="A4001" t="s">
        <v>688</v>
      </c>
      <c r="B4001">
        <v>371</v>
      </c>
    </row>
    <row r="4002" spans="1:6" x14ac:dyDescent="0.25">
      <c r="A4002" t="s">
        <v>689</v>
      </c>
      <c r="B4002">
        <v>371</v>
      </c>
      <c r="E4002" t="b">
        <v>0</v>
      </c>
    </row>
    <row r="4003" spans="1:6" x14ac:dyDescent="0.25">
      <c r="A4003" t="s">
        <v>690</v>
      </c>
      <c r="B4003">
        <v>371</v>
      </c>
      <c r="E4003" t="b">
        <v>0</v>
      </c>
    </row>
    <row r="4004" spans="1:6" x14ac:dyDescent="0.25">
      <c r="A4004" t="s">
        <v>676</v>
      </c>
      <c r="B4004">
        <v>372</v>
      </c>
      <c r="F4004">
        <v>5068</v>
      </c>
    </row>
    <row r="4005" spans="1:6" x14ac:dyDescent="0.25">
      <c r="A4005" t="s">
        <v>36</v>
      </c>
      <c r="B4005">
        <v>372</v>
      </c>
      <c r="F4005">
        <v>2</v>
      </c>
    </row>
    <row r="4006" spans="1:6" x14ac:dyDescent="0.25">
      <c r="A4006" t="s">
        <v>503</v>
      </c>
      <c r="B4006">
        <v>372</v>
      </c>
    </row>
    <row r="4007" spans="1:6" x14ac:dyDescent="0.25">
      <c r="A4007" t="s">
        <v>677</v>
      </c>
      <c r="B4007">
        <v>372</v>
      </c>
      <c r="F4007">
        <v>554</v>
      </c>
    </row>
    <row r="4008" spans="1:6" x14ac:dyDescent="0.25">
      <c r="A4008" t="s">
        <v>42</v>
      </c>
      <c r="B4008">
        <v>372</v>
      </c>
      <c r="F4008">
        <v>30</v>
      </c>
    </row>
    <row r="4009" spans="1:6" x14ac:dyDescent="0.25">
      <c r="A4009" t="s">
        <v>678</v>
      </c>
      <c r="B4009">
        <v>372</v>
      </c>
      <c r="F4009">
        <v>12.6</v>
      </c>
    </row>
    <row r="4010" spans="1:6" x14ac:dyDescent="0.25">
      <c r="A4010" t="s">
        <v>41</v>
      </c>
      <c r="B4010">
        <v>372</v>
      </c>
      <c r="F4010">
        <v>0</v>
      </c>
    </row>
    <row r="4011" spans="1:6" x14ac:dyDescent="0.25">
      <c r="A4011" t="s">
        <v>679</v>
      </c>
      <c r="B4011">
        <v>372</v>
      </c>
      <c r="F4011">
        <v>24</v>
      </c>
    </row>
    <row r="4012" spans="1:6" x14ac:dyDescent="0.25">
      <c r="A4012" t="s">
        <v>563</v>
      </c>
      <c r="B4012">
        <v>372</v>
      </c>
      <c r="F4012">
        <v>0</v>
      </c>
    </row>
    <row r="4013" spans="1:6" x14ac:dyDescent="0.25">
      <c r="A4013" t="s">
        <v>680</v>
      </c>
      <c r="B4013">
        <v>372</v>
      </c>
      <c r="F4013">
        <v>0</v>
      </c>
    </row>
    <row r="4014" spans="1:6" x14ac:dyDescent="0.25">
      <c r="A4014" t="s">
        <v>681</v>
      </c>
      <c r="B4014">
        <v>372</v>
      </c>
      <c r="F4014">
        <v>16</v>
      </c>
    </row>
    <row r="4015" spans="1:6" x14ac:dyDescent="0.25">
      <c r="A4015" t="s">
        <v>682</v>
      </c>
      <c r="B4015">
        <v>372</v>
      </c>
      <c r="F4015">
        <v>200</v>
      </c>
    </row>
    <row r="4016" spans="1:6" x14ac:dyDescent="0.25">
      <c r="A4016" t="s">
        <v>683</v>
      </c>
      <c r="B4016">
        <v>372</v>
      </c>
      <c r="F4016">
        <v>1320</v>
      </c>
    </row>
    <row r="4017" spans="1:6" x14ac:dyDescent="0.25">
      <c r="A4017" t="s">
        <v>684</v>
      </c>
      <c r="B4017">
        <v>372</v>
      </c>
      <c r="F4017">
        <v>880</v>
      </c>
    </row>
    <row r="4018" spans="1:6" x14ac:dyDescent="0.25">
      <c r="A4018" t="s">
        <v>685</v>
      </c>
      <c r="B4018">
        <v>372</v>
      </c>
      <c r="F4018">
        <v>1760</v>
      </c>
    </row>
    <row r="4019" spans="1:6" x14ac:dyDescent="0.25">
      <c r="A4019" t="s">
        <v>686</v>
      </c>
      <c r="B4019">
        <v>372</v>
      </c>
    </row>
    <row r="4020" spans="1:6" x14ac:dyDescent="0.25">
      <c r="A4020" t="s">
        <v>687</v>
      </c>
      <c r="B4020">
        <v>372</v>
      </c>
    </row>
    <row r="4021" spans="1:6" x14ac:dyDescent="0.25">
      <c r="A4021" t="s">
        <v>688</v>
      </c>
      <c r="B4021">
        <v>372</v>
      </c>
    </row>
    <row r="4022" spans="1:6" x14ac:dyDescent="0.25">
      <c r="A4022" t="s">
        <v>689</v>
      </c>
      <c r="B4022">
        <v>372</v>
      </c>
      <c r="F4022" t="b">
        <v>0</v>
      </c>
    </row>
    <row r="4023" spans="1:6" x14ac:dyDescent="0.25">
      <c r="A4023" t="s">
        <v>690</v>
      </c>
      <c r="B4023">
        <v>372</v>
      </c>
      <c r="F4023" t="b">
        <v>0</v>
      </c>
    </row>
    <row r="4024" spans="1:6" x14ac:dyDescent="0.25">
      <c r="A4024" t="s">
        <v>676</v>
      </c>
      <c r="B4024">
        <v>373</v>
      </c>
      <c r="E4024">
        <v>5081</v>
      </c>
    </row>
    <row r="4025" spans="1:6" x14ac:dyDescent="0.25">
      <c r="A4025" t="s">
        <v>36</v>
      </c>
      <c r="B4025">
        <v>373</v>
      </c>
      <c r="E4025">
        <v>1</v>
      </c>
    </row>
    <row r="4026" spans="1:6" x14ac:dyDescent="0.25">
      <c r="A4026" t="s">
        <v>503</v>
      </c>
      <c r="B4026">
        <v>373</v>
      </c>
    </row>
    <row r="4027" spans="1:6" x14ac:dyDescent="0.25">
      <c r="A4027" t="s">
        <v>677</v>
      </c>
      <c r="B4027">
        <v>373</v>
      </c>
      <c r="E4027">
        <v>283</v>
      </c>
    </row>
    <row r="4028" spans="1:6" x14ac:dyDescent="0.25">
      <c r="A4028" t="s">
        <v>42</v>
      </c>
      <c r="B4028">
        <v>373</v>
      </c>
      <c r="E4028">
        <v>30</v>
      </c>
    </row>
    <row r="4029" spans="1:6" x14ac:dyDescent="0.25">
      <c r="A4029" t="s">
        <v>678</v>
      </c>
      <c r="B4029">
        <v>373</v>
      </c>
      <c r="E4029">
        <v>6.4</v>
      </c>
    </row>
    <row r="4030" spans="1:6" x14ac:dyDescent="0.25">
      <c r="A4030" t="s">
        <v>41</v>
      </c>
      <c r="B4030">
        <v>373</v>
      </c>
      <c r="E4030">
        <v>0</v>
      </c>
    </row>
    <row r="4031" spans="1:6" x14ac:dyDescent="0.25">
      <c r="A4031" t="s">
        <v>679</v>
      </c>
      <c r="B4031">
        <v>373</v>
      </c>
      <c r="E4031">
        <v>0</v>
      </c>
    </row>
    <row r="4032" spans="1:6" x14ac:dyDescent="0.25">
      <c r="A4032" t="s">
        <v>563</v>
      </c>
      <c r="B4032">
        <v>373</v>
      </c>
      <c r="E4032">
        <v>0</v>
      </c>
    </row>
    <row r="4033" spans="1:5" x14ac:dyDescent="0.25">
      <c r="A4033" t="s">
        <v>680</v>
      </c>
      <c r="B4033">
        <v>373</v>
      </c>
      <c r="E4033">
        <v>0</v>
      </c>
    </row>
    <row r="4034" spans="1:5" x14ac:dyDescent="0.25">
      <c r="A4034" t="s">
        <v>681</v>
      </c>
      <c r="B4034">
        <v>373</v>
      </c>
      <c r="E4034">
        <v>16</v>
      </c>
    </row>
    <row r="4035" spans="1:5" x14ac:dyDescent="0.25">
      <c r="A4035" t="s">
        <v>682</v>
      </c>
      <c r="B4035">
        <v>373</v>
      </c>
      <c r="E4035">
        <v>200</v>
      </c>
    </row>
    <row r="4036" spans="1:5" x14ac:dyDescent="0.25">
      <c r="A4036" t="s">
        <v>683</v>
      </c>
      <c r="B4036">
        <v>373</v>
      </c>
      <c r="E4036">
        <v>1320</v>
      </c>
    </row>
    <row r="4037" spans="1:5" x14ac:dyDescent="0.25">
      <c r="A4037" t="s">
        <v>684</v>
      </c>
      <c r="B4037">
        <v>373</v>
      </c>
      <c r="E4037">
        <v>880</v>
      </c>
    </row>
    <row r="4038" spans="1:5" x14ac:dyDescent="0.25">
      <c r="A4038" t="s">
        <v>685</v>
      </c>
      <c r="B4038">
        <v>373</v>
      </c>
      <c r="E4038">
        <v>1760</v>
      </c>
    </row>
    <row r="4039" spans="1:5" x14ac:dyDescent="0.25">
      <c r="A4039" t="s">
        <v>686</v>
      </c>
      <c r="B4039">
        <v>373</v>
      </c>
    </row>
    <row r="4040" spans="1:5" x14ac:dyDescent="0.25">
      <c r="A4040" t="s">
        <v>687</v>
      </c>
      <c r="B4040">
        <v>373</v>
      </c>
    </row>
    <row r="4041" spans="1:5" x14ac:dyDescent="0.25">
      <c r="A4041" t="s">
        <v>688</v>
      </c>
      <c r="B4041">
        <v>373</v>
      </c>
    </row>
    <row r="4042" spans="1:5" x14ac:dyDescent="0.25">
      <c r="A4042" t="s">
        <v>689</v>
      </c>
      <c r="B4042">
        <v>373</v>
      </c>
      <c r="E4042" t="b">
        <v>0</v>
      </c>
    </row>
    <row r="4043" spans="1:5" x14ac:dyDescent="0.25">
      <c r="A4043" t="s">
        <v>690</v>
      </c>
      <c r="B4043">
        <v>373</v>
      </c>
      <c r="E4043" t="b">
        <v>0</v>
      </c>
    </row>
    <row r="4044" spans="1:5" x14ac:dyDescent="0.25">
      <c r="A4044" t="s">
        <v>676</v>
      </c>
      <c r="B4044">
        <v>377</v>
      </c>
      <c r="C4044">
        <v>4362</v>
      </c>
      <c r="D4044">
        <v>378</v>
      </c>
    </row>
    <row r="4045" spans="1:5" x14ac:dyDescent="0.25">
      <c r="A4045" t="s">
        <v>36</v>
      </c>
      <c r="B4045">
        <v>377</v>
      </c>
      <c r="C4045">
        <v>1</v>
      </c>
      <c r="D4045">
        <v>2</v>
      </c>
    </row>
    <row r="4046" spans="1:5" x14ac:dyDescent="0.25">
      <c r="A4046" t="s">
        <v>503</v>
      </c>
      <c r="B4046">
        <v>377</v>
      </c>
      <c r="C4046" t="s">
        <v>780</v>
      </c>
    </row>
    <row r="4047" spans="1:5" x14ac:dyDescent="0.25">
      <c r="A4047" t="s">
        <v>677</v>
      </c>
      <c r="B4047">
        <v>377</v>
      </c>
      <c r="C4047">
        <v>1218</v>
      </c>
      <c r="D4047">
        <v>1577</v>
      </c>
    </row>
    <row r="4048" spans="1:5" x14ac:dyDescent="0.25">
      <c r="A4048" t="s">
        <v>42</v>
      </c>
      <c r="B4048">
        <v>377</v>
      </c>
      <c r="C4048">
        <v>30</v>
      </c>
      <c r="D4048">
        <v>30</v>
      </c>
    </row>
    <row r="4049" spans="1:4" x14ac:dyDescent="0.25">
      <c r="A4049" t="s">
        <v>678</v>
      </c>
      <c r="B4049">
        <v>377</v>
      </c>
      <c r="C4049">
        <v>27.7</v>
      </c>
      <c r="D4049">
        <v>35.799999999999997</v>
      </c>
    </row>
    <row r="4050" spans="1:4" x14ac:dyDescent="0.25">
      <c r="A4050" t="s">
        <v>41</v>
      </c>
      <c r="B4050">
        <v>377</v>
      </c>
      <c r="C4050">
        <v>0</v>
      </c>
      <c r="D4050">
        <v>0</v>
      </c>
    </row>
    <row r="4051" spans="1:4" x14ac:dyDescent="0.25">
      <c r="A4051" t="s">
        <v>679</v>
      </c>
      <c r="B4051">
        <v>377</v>
      </c>
      <c r="C4051">
        <v>12</v>
      </c>
      <c r="D4051">
        <v>12</v>
      </c>
    </row>
    <row r="4052" spans="1:4" x14ac:dyDescent="0.25">
      <c r="A4052" t="s">
        <v>563</v>
      </c>
      <c r="B4052">
        <v>377</v>
      </c>
      <c r="C4052">
        <v>0</v>
      </c>
      <c r="D4052">
        <v>0</v>
      </c>
    </row>
    <row r="4053" spans="1:4" x14ac:dyDescent="0.25">
      <c r="A4053" t="s">
        <v>680</v>
      </c>
      <c r="B4053">
        <v>377</v>
      </c>
      <c r="C4053">
        <v>0</v>
      </c>
      <c r="D4053">
        <v>0</v>
      </c>
    </row>
    <row r="4054" spans="1:4" x14ac:dyDescent="0.25">
      <c r="A4054" t="s">
        <v>681</v>
      </c>
      <c r="B4054">
        <v>377</v>
      </c>
      <c r="C4054">
        <v>16</v>
      </c>
      <c r="D4054">
        <v>16</v>
      </c>
    </row>
    <row r="4055" spans="1:4" x14ac:dyDescent="0.25">
      <c r="A4055" t="s">
        <v>682</v>
      </c>
      <c r="B4055">
        <v>377</v>
      </c>
      <c r="C4055">
        <v>100</v>
      </c>
      <c r="D4055">
        <v>100</v>
      </c>
    </row>
    <row r="4056" spans="1:4" x14ac:dyDescent="0.25">
      <c r="A4056" t="s">
        <v>683</v>
      </c>
      <c r="B4056">
        <v>377</v>
      </c>
      <c r="C4056">
        <v>1320</v>
      </c>
      <c r="D4056">
        <v>1320</v>
      </c>
    </row>
    <row r="4057" spans="1:4" x14ac:dyDescent="0.25">
      <c r="A4057" t="s">
        <v>684</v>
      </c>
      <c r="B4057">
        <v>377</v>
      </c>
      <c r="C4057">
        <v>880</v>
      </c>
      <c r="D4057">
        <v>880</v>
      </c>
    </row>
    <row r="4058" spans="1:4" x14ac:dyDescent="0.25">
      <c r="A4058" t="s">
        <v>685</v>
      </c>
      <c r="B4058">
        <v>377</v>
      </c>
      <c r="C4058">
        <v>1760</v>
      </c>
      <c r="D4058">
        <v>1760</v>
      </c>
    </row>
    <row r="4059" spans="1:4" x14ac:dyDescent="0.25">
      <c r="A4059" t="s">
        <v>686</v>
      </c>
      <c r="B4059">
        <v>377</v>
      </c>
      <c r="C4059">
        <v>1965</v>
      </c>
      <c r="D4059">
        <v>2295</v>
      </c>
    </row>
    <row r="4060" spans="1:4" x14ac:dyDescent="0.25">
      <c r="A4060" t="s">
        <v>687</v>
      </c>
      <c r="B4060">
        <v>377</v>
      </c>
      <c r="C4060">
        <v>10238</v>
      </c>
      <c r="D4060">
        <v>11058</v>
      </c>
    </row>
    <row r="4061" spans="1:4" x14ac:dyDescent="0.25">
      <c r="A4061" t="s">
        <v>688</v>
      </c>
      <c r="B4061">
        <v>377</v>
      </c>
      <c r="C4061">
        <v>0</v>
      </c>
      <c r="D4061">
        <v>0</v>
      </c>
    </row>
    <row r="4062" spans="1:4" x14ac:dyDescent="0.25">
      <c r="A4062" t="s">
        <v>689</v>
      </c>
      <c r="B4062">
        <v>377</v>
      </c>
      <c r="C4062" t="b">
        <v>0</v>
      </c>
      <c r="D4062" t="b">
        <v>0</v>
      </c>
    </row>
    <row r="4063" spans="1:4" x14ac:dyDescent="0.25">
      <c r="A4063" t="s">
        <v>690</v>
      </c>
      <c r="B4063">
        <v>377</v>
      </c>
      <c r="C4063" t="b">
        <v>0</v>
      </c>
      <c r="D4063" t="b">
        <v>0</v>
      </c>
    </row>
    <row r="4064" spans="1:4" x14ac:dyDescent="0.25">
      <c r="A4064" t="s">
        <v>676</v>
      </c>
      <c r="B4064">
        <v>378</v>
      </c>
      <c r="C4064">
        <v>377</v>
      </c>
      <c r="D4064">
        <v>4412</v>
      </c>
    </row>
    <row r="4065" spans="1:4" x14ac:dyDescent="0.25">
      <c r="A4065" t="s">
        <v>36</v>
      </c>
      <c r="B4065">
        <v>378</v>
      </c>
      <c r="C4065">
        <v>1</v>
      </c>
      <c r="D4065">
        <v>2</v>
      </c>
    </row>
    <row r="4066" spans="1:4" x14ac:dyDescent="0.25">
      <c r="A4066" t="s">
        <v>503</v>
      </c>
      <c r="B4066">
        <v>378</v>
      </c>
      <c r="D4066" t="s">
        <v>780</v>
      </c>
    </row>
    <row r="4067" spans="1:4" x14ac:dyDescent="0.25">
      <c r="A4067" t="s">
        <v>677</v>
      </c>
      <c r="B4067">
        <v>378</v>
      </c>
      <c r="C4067">
        <v>1577</v>
      </c>
      <c r="D4067">
        <v>1547</v>
      </c>
    </row>
    <row r="4068" spans="1:4" x14ac:dyDescent="0.25">
      <c r="A4068" t="s">
        <v>42</v>
      </c>
      <c r="B4068">
        <v>378</v>
      </c>
      <c r="C4068">
        <v>30</v>
      </c>
      <c r="D4068">
        <v>30</v>
      </c>
    </row>
    <row r="4069" spans="1:4" x14ac:dyDescent="0.25">
      <c r="A4069" t="s">
        <v>678</v>
      </c>
      <c r="B4069">
        <v>378</v>
      </c>
      <c r="C4069">
        <v>35.799999999999997</v>
      </c>
      <c r="D4069">
        <v>35.200000000000003</v>
      </c>
    </row>
    <row r="4070" spans="1:4" x14ac:dyDescent="0.25">
      <c r="A4070" t="s">
        <v>41</v>
      </c>
      <c r="B4070">
        <v>378</v>
      </c>
      <c r="C4070">
        <v>0</v>
      </c>
      <c r="D4070">
        <v>0</v>
      </c>
    </row>
    <row r="4071" spans="1:4" x14ac:dyDescent="0.25">
      <c r="A4071" t="s">
        <v>679</v>
      </c>
      <c r="B4071">
        <v>378</v>
      </c>
      <c r="C4071">
        <v>12</v>
      </c>
      <c r="D4071">
        <v>12</v>
      </c>
    </row>
    <row r="4072" spans="1:4" x14ac:dyDescent="0.25">
      <c r="A4072" t="s">
        <v>563</v>
      </c>
      <c r="B4072">
        <v>378</v>
      </c>
      <c r="C4072">
        <v>0</v>
      </c>
      <c r="D4072">
        <v>0</v>
      </c>
    </row>
    <row r="4073" spans="1:4" x14ac:dyDescent="0.25">
      <c r="A4073" t="s">
        <v>680</v>
      </c>
      <c r="B4073">
        <v>378</v>
      </c>
      <c r="C4073">
        <v>0</v>
      </c>
      <c r="D4073">
        <v>0</v>
      </c>
    </row>
    <row r="4074" spans="1:4" x14ac:dyDescent="0.25">
      <c r="A4074" t="s">
        <v>681</v>
      </c>
      <c r="B4074">
        <v>378</v>
      </c>
      <c r="C4074">
        <v>16</v>
      </c>
      <c r="D4074">
        <v>16</v>
      </c>
    </row>
    <row r="4075" spans="1:4" x14ac:dyDescent="0.25">
      <c r="A4075" t="s">
        <v>682</v>
      </c>
      <c r="B4075">
        <v>378</v>
      </c>
      <c r="C4075">
        <v>100</v>
      </c>
      <c r="D4075">
        <v>100</v>
      </c>
    </row>
    <row r="4076" spans="1:4" x14ac:dyDescent="0.25">
      <c r="A4076" t="s">
        <v>683</v>
      </c>
      <c r="B4076">
        <v>378</v>
      </c>
      <c r="C4076">
        <v>1320</v>
      </c>
      <c r="D4076">
        <v>1320</v>
      </c>
    </row>
    <row r="4077" spans="1:4" x14ac:dyDescent="0.25">
      <c r="A4077" t="s">
        <v>684</v>
      </c>
      <c r="B4077">
        <v>378</v>
      </c>
      <c r="C4077">
        <v>880</v>
      </c>
      <c r="D4077">
        <v>880</v>
      </c>
    </row>
    <row r="4078" spans="1:4" x14ac:dyDescent="0.25">
      <c r="A4078" t="s">
        <v>685</v>
      </c>
      <c r="B4078">
        <v>378</v>
      </c>
      <c r="C4078">
        <v>1760</v>
      </c>
      <c r="D4078">
        <v>1760</v>
      </c>
    </row>
    <row r="4079" spans="1:4" x14ac:dyDescent="0.25">
      <c r="A4079" t="s">
        <v>686</v>
      </c>
      <c r="B4079">
        <v>378</v>
      </c>
      <c r="C4079">
        <v>2443</v>
      </c>
      <c r="D4079">
        <v>2045</v>
      </c>
    </row>
    <row r="4080" spans="1:4" x14ac:dyDescent="0.25">
      <c r="A4080" t="s">
        <v>687</v>
      </c>
      <c r="B4080">
        <v>378</v>
      </c>
      <c r="C4080">
        <v>11119</v>
      </c>
      <c r="D4080">
        <v>12866</v>
      </c>
    </row>
    <row r="4081" spans="1:4" x14ac:dyDescent="0.25">
      <c r="A4081" t="s">
        <v>688</v>
      </c>
      <c r="B4081">
        <v>378</v>
      </c>
      <c r="C4081">
        <v>0</v>
      </c>
      <c r="D4081">
        <v>0</v>
      </c>
    </row>
    <row r="4082" spans="1:4" x14ac:dyDescent="0.25">
      <c r="A4082" t="s">
        <v>689</v>
      </c>
      <c r="B4082">
        <v>378</v>
      </c>
      <c r="C4082" t="b">
        <v>0</v>
      </c>
      <c r="D4082" t="b">
        <v>0</v>
      </c>
    </row>
    <row r="4083" spans="1:4" x14ac:dyDescent="0.25">
      <c r="A4083" t="s">
        <v>690</v>
      </c>
      <c r="B4083">
        <v>378</v>
      </c>
      <c r="C4083" t="b">
        <v>0</v>
      </c>
      <c r="D4083" t="b">
        <v>0</v>
      </c>
    </row>
    <row r="4084" spans="1:4" x14ac:dyDescent="0.25">
      <c r="A4084" t="s">
        <v>676</v>
      </c>
      <c r="B4084">
        <v>379</v>
      </c>
      <c r="C4084">
        <v>390</v>
      </c>
    </row>
    <row r="4085" spans="1:4" x14ac:dyDescent="0.25">
      <c r="A4085" t="s">
        <v>36</v>
      </c>
      <c r="B4085">
        <v>379</v>
      </c>
      <c r="C4085">
        <v>1</v>
      </c>
    </row>
    <row r="4086" spans="1:4" x14ac:dyDescent="0.25">
      <c r="A4086" t="s">
        <v>503</v>
      </c>
      <c r="B4086">
        <v>379</v>
      </c>
    </row>
    <row r="4087" spans="1:4" x14ac:dyDescent="0.25">
      <c r="A4087" t="s">
        <v>677</v>
      </c>
      <c r="B4087">
        <v>379</v>
      </c>
      <c r="C4087">
        <v>123</v>
      </c>
    </row>
    <row r="4088" spans="1:4" x14ac:dyDescent="0.25">
      <c r="A4088" t="s">
        <v>42</v>
      </c>
      <c r="B4088">
        <v>379</v>
      </c>
      <c r="C4088">
        <v>30</v>
      </c>
    </row>
    <row r="4089" spans="1:4" x14ac:dyDescent="0.25">
      <c r="A4089" t="s">
        <v>678</v>
      </c>
      <c r="B4089">
        <v>379</v>
      </c>
      <c r="C4089">
        <v>2.8</v>
      </c>
    </row>
    <row r="4090" spans="1:4" x14ac:dyDescent="0.25">
      <c r="A4090" t="s">
        <v>41</v>
      </c>
      <c r="B4090">
        <v>379</v>
      </c>
      <c r="C4090">
        <v>0</v>
      </c>
    </row>
    <row r="4091" spans="1:4" x14ac:dyDescent="0.25">
      <c r="A4091" t="s">
        <v>679</v>
      </c>
      <c r="B4091">
        <v>379</v>
      </c>
      <c r="C4091">
        <v>0</v>
      </c>
    </row>
    <row r="4092" spans="1:4" x14ac:dyDescent="0.25">
      <c r="A4092" t="s">
        <v>563</v>
      </c>
      <c r="B4092">
        <v>379</v>
      </c>
      <c r="C4092">
        <v>0</v>
      </c>
    </row>
    <row r="4093" spans="1:4" x14ac:dyDescent="0.25">
      <c r="A4093" t="s">
        <v>680</v>
      </c>
      <c r="B4093">
        <v>379</v>
      </c>
      <c r="C4093">
        <v>0</v>
      </c>
    </row>
    <row r="4094" spans="1:4" x14ac:dyDescent="0.25">
      <c r="A4094" t="s">
        <v>681</v>
      </c>
      <c r="B4094">
        <v>379</v>
      </c>
      <c r="C4094">
        <v>16</v>
      </c>
    </row>
    <row r="4095" spans="1:4" x14ac:dyDescent="0.25">
      <c r="A4095" t="s">
        <v>682</v>
      </c>
      <c r="B4095">
        <v>379</v>
      </c>
      <c r="C4095">
        <v>200</v>
      </c>
    </row>
    <row r="4096" spans="1:4" x14ac:dyDescent="0.25">
      <c r="A4096" t="s">
        <v>683</v>
      </c>
      <c r="B4096">
        <v>379</v>
      </c>
      <c r="C4096">
        <v>1320</v>
      </c>
    </row>
    <row r="4097" spans="1:6" x14ac:dyDescent="0.25">
      <c r="A4097" t="s">
        <v>684</v>
      </c>
      <c r="B4097">
        <v>379</v>
      </c>
      <c r="C4097">
        <v>880</v>
      </c>
    </row>
    <row r="4098" spans="1:6" x14ac:dyDescent="0.25">
      <c r="A4098" t="s">
        <v>685</v>
      </c>
      <c r="B4098">
        <v>379</v>
      </c>
      <c r="C4098">
        <v>1760</v>
      </c>
    </row>
    <row r="4099" spans="1:6" x14ac:dyDescent="0.25">
      <c r="A4099" t="s">
        <v>686</v>
      </c>
      <c r="B4099">
        <v>379</v>
      </c>
    </row>
    <row r="4100" spans="1:6" x14ac:dyDescent="0.25">
      <c r="A4100" t="s">
        <v>687</v>
      </c>
      <c r="B4100">
        <v>379</v>
      </c>
    </row>
    <row r="4101" spans="1:6" x14ac:dyDescent="0.25">
      <c r="A4101" t="s">
        <v>688</v>
      </c>
      <c r="B4101">
        <v>379</v>
      </c>
    </row>
    <row r="4102" spans="1:6" x14ac:dyDescent="0.25">
      <c r="A4102" t="s">
        <v>689</v>
      </c>
      <c r="B4102">
        <v>379</v>
      </c>
      <c r="C4102" t="b">
        <v>0</v>
      </c>
    </row>
    <row r="4103" spans="1:6" x14ac:dyDescent="0.25">
      <c r="A4103" t="s">
        <v>690</v>
      </c>
      <c r="B4103">
        <v>379</v>
      </c>
      <c r="C4103" t="b">
        <v>0</v>
      </c>
    </row>
    <row r="4104" spans="1:6" x14ac:dyDescent="0.25">
      <c r="A4104" t="s">
        <v>676</v>
      </c>
      <c r="B4104">
        <v>380</v>
      </c>
      <c r="F4104">
        <v>4374</v>
      </c>
    </row>
    <row r="4105" spans="1:6" x14ac:dyDescent="0.25">
      <c r="A4105" t="s">
        <v>36</v>
      </c>
      <c r="B4105">
        <v>380</v>
      </c>
      <c r="F4105">
        <v>1</v>
      </c>
    </row>
    <row r="4106" spans="1:6" x14ac:dyDescent="0.25">
      <c r="A4106" t="s">
        <v>503</v>
      </c>
      <c r="B4106">
        <v>380</v>
      </c>
      <c r="F4106" t="s">
        <v>804</v>
      </c>
    </row>
    <row r="4107" spans="1:6" x14ac:dyDescent="0.25">
      <c r="A4107" t="s">
        <v>677</v>
      </c>
      <c r="B4107">
        <v>380</v>
      </c>
      <c r="F4107">
        <v>249</v>
      </c>
    </row>
    <row r="4108" spans="1:6" x14ac:dyDescent="0.25">
      <c r="A4108" t="s">
        <v>42</v>
      </c>
      <c r="B4108">
        <v>380</v>
      </c>
      <c r="F4108">
        <v>30</v>
      </c>
    </row>
    <row r="4109" spans="1:6" x14ac:dyDescent="0.25">
      <c r="A4109" t="s">
        <v>678</v>
      </c>
      <c r="B4109">
        <v>380</v>
      </c>
      <c r="F4109">
        <v>5.7</v>
      </c>
    </row>
    <row r="4110" spans="1:6" x14ac:dyDescent="0.25">
      <c r="A4110" t="s">
        <v>41</v>
      </c>
      <c r="B4110">
        <v>380</v>
      </c>
      <c r="F4110">
        <v>0</v>
      </c>
    </row>
    <row r="4111" spans="1:6" x14ac:dyDescent="0.25">
      <c r="A4111" t="s">
        <v>679</v>
      </c>
      <c r="B4111">
        <v>380</v>
      </c>
      <c r="F4111">
        <v>0</v>
      </c>
    </row>
    <row r="4112" spans="1:6" x14ac:dyDescent="0.25">
      <c r="A4112" t="s">
        <v>563</v>
      </c>
      <c r="B4112">
        <v>380</v>
      </c>
      <c r="F4112">
        <v>0</v>
      </c>
    </row>
    <row r="4113" spans="1:6" x14ac:dyDescent="0.25">
      <c r="A4113" t="s">
        <v>680</v>
      </c>
      <c r="B4113">
        <v>380</v>
      </c>
      <c r="F4113">
        <v>0</v>
      </c>
    </row>
    <row r="4114" spans="1:6" x14ac:dyDescent="0.25">
      <c r="A4114" t="s">
        <v>681</v>
      </c>
      <c r="B4114">
        <v>380</v>
      </c>
      <c r="F4114">
        <v>16</v>
      </c>
    </row>
    <row r="4115" spans="1:6" x14ac:dyDescent="0.25">
      <c r="A4115" t="s">
        <v>682</v>
      </c>
      <c r="B4115">
        <v>380</v>
      </c>
      <c r="F4115">
        <v>200</v>
      </c>
    </row>
    <row r="4116" spans="1:6" x14ac:dyDescent="0.25">
      <c r="A4116" t="s">
        <v>683</v>
      </c>
      <c r="B4116">
        <v>380</v>
      </c>
      <c r="F4116">
        <v>1320</v>
      </c>
    </row>
    <row r="4117" spans="1:6" x14ac:dyDescent="0.25">
      <c r="A4117" t="s">
        <v>684</v>
      </c>
      <c r="B4117">
        <v>380</v>
      </c>
      <c r="F4117">
        <v>880</v>
      </c>
    </row>
    <row r="4118" spans="1:6" x14ac:dyDescent="0.25">
      <c r="A4118" t="s">
        <v>685</v>
      </c>
      <c r="B4118">
        <v>380</v>
      </c>
      <c r="F4118">
        <v>1760</v>
      </c>
    </row>
    <row r="4119" spans="1:6" x14ac:dyDescent="0.25">
      <c r="A4119" t="s">
        <v>686</v>
      </c>
      <c r="B4119">
        <v>380</v>
      </c>
    </row>
    <row r="4120" spans="1:6" x14ac:dyDescent="0.25">
      <c r="A4120" t="s">
        <v>687</v>
      </c>
      <c r="B4120">
        <v>380</v>
      </c>
    </row>
    <row r="4121" spans="1:6" x14ac:dyDescent="0.25">
      <c r="A4121" t="s">
        <v>688</v>
      </c>
      <c r="B4121">
        <v>380</v>
      </c>
    </row>
    <row r="4122" spans="1:6" x14ac:dyDescent="0.25">
      <c r="A4122" t="s">
        <v>689</v>
      </c>
      <c r="B4122">
        <v>380</v>
      </c>
      <c r="F4122" t="b">
        <v>0</v>
      </c>
    </row>
    <row r="4123" spans="1:6" x14ac:dyDescent="0.25">
      <c r="A4123" t="s">
        <v>690</v>
      </c>
      <c r="B4123">
        <v>380</v>
      </c>
      <c r="F4123" t="b">
        <v>0</v>
      </c>
    </row>
    <row r="4124" spans="1:6" x14ac:dyDescent="0.25">
      <c r="A4124" t="s">
        <v>676</v>
      </c>
      <c r="B4124">
        <v>382</v>
      </c>
      <c r="F4124">
        <v>363</v>
      </c>
    </row>
    <row r="4125" spans="1:6" x14ac:dyDescent="0.25">
      <c r="A4125" t="s">
        <v>36</v>
      </c>
      <c r="B4125">
        <v>382</v>
      </c>
      <c r="F4125">
        <v>2</v>
      </c>
    </row>
    <row r="4126" spans="1:6" x14ac:dyDescent="0.25">
      <c r="A4126" t="s">
        <v>503</v>
      </c>
      <c r="B4126">
        <v>382</v>
      </c>
      <c r="F4126" t="s">
        <v>840</v>
      </c>
    </row>
    <row r="4127" spans="1:6" x14ac:dyDescent="0.25">
      <c r="A4127" t="s">
        <v>677</v>
      </c>
      <c r="B4127">
        <v>382</v>
      </c>
      <c r="F4127">
        <v>823</v>
      </c>
    </row>
    <row r="4128" spans="1:6" x14ac:dyDescent="0.25">
      <c r="A4128" t="s">
        <v>42</v>
      </c>
      <c r="B4128">
        <v>382</v>
      </c>
      <c r="F4128">
        <v>30</v>
      </c>
    </row>
    <row r="4129" spans="1:6" x14ac:dyDescent="0.25">
      <c r="A4129" t="s">
        <v>678</v>
      </c>
      <c r="B4129">
        <v>382</v>
      </c>
      <c r="F4129">
        <v>18.7</v>
      </c>
    </row>
    <row r="4130" spans="1:6" x14ac:dyDescent="0.25">
      <c r="A4130" t="s">
        <v>41</v>
      </c>
      <c r="B4130">
        <v>382</v>
      </c>
      <c r="F4130">
        <v>0</v>
      </c>
    </row>
    <row r="4131" spans="1:6" x14ac:dyDescent="0.25">
      <c r="A4131" t="s">
        <v>679</v>
      </c>
      <c r="B4131">
        <v>382</v>
      </c>
      <c r="F4131">
        <v>0</v>
      </c>
    </row>
    <row r="4132" spans="1:6" x14ac:dyDescent="0.25">
      <c r="A4132" t="s">
        <v>563</v>
      </c>
      <c r="B4132">
        <v>382</v>
      </c>
      <c r="F4132">
        <v>0</v>
      </c>
    </row>
    <row r="4133" spans="1:6" x14ac:dyDescent="0.25">
      <c r="A4133" t="s">
        <v>680</v>
      </c>
      <c r="B4133">
        <v>382</v>
      </c>
      <c r="F4133">
        <v>0</v>
      </c>
    </row>
    <row r="4134" spans="1:6" x14ac:dyDescent="0.25">
      <c r="A4134" t="s">
        <v>681</v>
      </c>
      <c r="B4134">
        <v>382</v>
      </c>
      <c r="F4134">
        <v>16</v>
      </c>
    </row>
    <row r="4135" spans="1:6" x14ac:dyDescent="0.25">
      <c r="A4135" t="s">
        <v>682</v>
      </c>
      <c r="B4135">
        <v>382</v>
      </c>
      <c r="F4135">
        <v>200</v>
      </c>
    </row>
    <row r="4136" spans="1:6" x14ac:dyDescent="0.25">
      <c r="A4136" t="s">
        <v>683</v>
      </c>
      <c r="B4136">
        <v>382</v>
      </c>
      <c r="F4136">
        <v>1320</v>
      </c>
    </row>
    <row r="4137" spans="1:6" x14ac:dyDescent="0.25">
      <c r="A4137" t="s">
        <v>684</v>
      </c>
      <c r="B4137">
        <v>382</v>
      </c>
      <c r="F4137">
        <v>880</v>
      </c>
    </row>
    <row r="4138" spans="1:6" x14ac:dyDescent="0.25">
      <c r="A4138" t="s">
        <v>685</v>
      </c>
      <c r="B4138">
        <v>382</v>
      </c>
      <c r="F4138">
        <v>1760</v>
      </c>
    </row>
    <row r="4139" spans="1:6" x14ac:dyDescent="0.25">
      <c r="A4139" t="s">
        <v>686</v>
      </c>
      <c r="B4139">
        <v>382</v>
      </c>
    </row>
    <row r="4140" spans="1:6" x14ac:dyDescent="0.25">
      <c r="A4140" t="s">
        <v>687</v>
      </c>
      <c r="B4140">
        <v>382</v>
      </c>
    </row>
    <row r="4141" spans="1:6" x14ac:dyDescent="0.25">
      <c r="A4141" t="s">
        <v>688</v>
      </c>
      <c r="B4141">
        <v>382</v>
      </c>
    </row>
    <row r="4142" spans="1:6" x14ac:dyDescent="0.25">
      <c r="A4142" t="s">
        <v>689</v>
      </c>
      <c r="B4142">
        <v>382</v>
      </c>
      <c r="F4142" t="b">
        <v>0</v>
      </c>
    </row>
    <row r="4143" spans="1:6" x14ac:dyDescent="0.25">
      <c r="A4143" t="s">
        <v>690</v>
      </c>
      <c r="B4143">
        <v>382</v>
      </c>
      <c r="F4143" t="b">
        <v>0</v>
      </c>
    </row>
    <row r="4144" spans="1:6" x14ac:dyDescent="0.25">
      <c r="A4144" t="s">
        <v>676</v>
      </c>
      <c r="B4144">
        <v>386</v>
      </c>
      <c r="C4144">
        <v>5070</v>
      </c>
    </row>
    <row r="4145" spans="1:3" x14ac:dyDescent="0.25">
      <c r="A4145" t="s">
        <v>36</v>
      </c>
      <c r="B4145">
        <v>386</v>
      </c>
      <c r="C4145">
        <v>1</v>
      </c>
    </row>
    <row r="4146" spans="1:3" x14ac:dyDescent="0.25">
      <c r="A4146" t="s">
        <v>503</v>
      </c>
      <c r="B4146">
        <v>386</v>
      </c>
      <c r="C4146" t="s">
        <v>845</v>
      </c>
    </row>
    <row r="4147" spans="1:3" x14ac:dyDescent="0.25">
      <c r="A4147" t="s">
        <v>677</v>
      </c>
      <c r="B4147">
        <v>386</v>
      </c>
      <c r="C4147">
        <v>517</v>
      </c>
    </row>
    <row r="4148" spans="1:3" x14ac:dyDescent="0.25">
      <c r="A4148" t="s">
        <v>42</v>
      </c>
      <c r="B4148">
        <v>386</v>
      </c>
      <c r="C4148">
        <v>30</v>
      </c>
    </row>
    <row r="4149" spans="1:3" x14ac:dyDescent="0.25">
      <c r="A4149" t="s">
        <v>678</v>
      </c>
      <c r="B4149">
        <v>386</v>
      </c>
      <c r="C4149">
        <v>11.8</v>
      </c>
    </row>
    <row r="4150" spans="1:3" x14ac:dyDescent="0.25">
      <c r="A4150" t="s">
        <v>41</v>
      </c>
      <c r="B4150">
        <v>386</v>
      </c>
      <c r="C4150">
        <v>0</v>
      </c>
    </row>
    <row r="4151" spans="1:3" x14ac:dyDescent="0.25">
      <c r="A4151" t="s">
        <v>679</v>
      </c>
      <c r="B4151">
        <v>386</v>
      </c>
      <c r="C4151">
        <v>12</v>
      </c>
    </row>
    <row r="4152" spans="1:3" x14ac:dyDescent="0.25">
      <c r="A4152" t="s">
        <v>563</v>
      </c>
      <c r="B4152">
        <v>386</v>
      </c>
      <c r="C4152">
        <v>0</v>
      </c>
    </row>
    <row r="4153" spans="1:3" x14ac:dyDescent="0.25">
      <c r="A4153" t="s">
        <v>680</v>
      </c>
      <c r="B4153">
        <v>386</v>
      </c>
      <c r="C4153">
        <v>0</v>
      </c>
    </row>
    <row r="4154" spans="1:3" x14ac:dyDescent="0.25">
      <c r="A4154" t="s">
        <v>681</v>
      </c>
      <c r="B4154">
        <v>386</v>
      </c>
      <c r="C4154">
        <v>16</v>
      </c>
    </row>
    <row r="4155" spans="1:3" x14ac:dyDescent="0.25">
      <c r="A4155" t="s">
        <v>682</v>
      </c>
      <c r="B4155">
        <v>386</v>
      </c>
      <c r="C4155">
        <v>200</v>
      </c>
    </row>
    <row r="4156" spans="1:3" x14ac:dyDescent="0.25">
      <c r="A4156" t="s">
        <v>683</v>
      </c>
      <c r="B4156">
        <v>386</v>
      </c>
      <c r="C4156">
        <v>1320</v>
      </c>
    </row>
    <row r="4157" spans="1:3" x14ac:dyDescent="0.25">
      <c r="A4157" t="s">
        <v>684</v>
      </c>
      <c r="B4157">
        <v>386</v>
      </c>
      <c r="C4157">
        <v>880</v>
      </c>
    </row>
    <row r="4158" spans="1:3" x14ac:dyDescent="0.25">
      <c r="A4158" t="s">
        <v>685</v>
      </c>
      <c r="B4158">
        <v>386</v>
      </c>
      <c r="C4158">
        <v>1760</v>
      </c>
    </row>
    <row r="4159" spans="1:3" x14ac:dyDescent="0.25">
      <c r="A4159" t="s">
        <v>686</v>
      </c>
      <c r="B4159">
        <v>386</v>
      </c>
    </row>
    <row r="4160" spans="1:3" x14ac:dyDescent="0.25">
      <c r="A4160" t="s">
        <v>687</v>
      </c>
      <c r="B4160">
        <v>386</v>
      </c>
    </row>
    <row r="4161" spans="1:4" x14ac:dyDescent="0.25">
      <c r="A4161" t="s">
        <v>688</v>
      </c>
      <c r="B4161">
        <v>386</v>
      </c>
    </row>
    <row r="4162" spans="1:4" x14ac:dyDescent="0.25">
      <c r="A4162" t="s">
        <v>689</v>
      </c>
      <c r="B4162">
        <v>386</v>
      </c>
      <c r="C4162" t="b">
        <v>0</v>
      </c>
    </row>
    <row r="4163" spans="1:4" x14ac:dyDescent="0.25">
      <c r="A4163" t="s">
        <v>690</v>
      </c>
      <c r="B4163">
        <v>386</v>
      </c>
      <c r="C4163" t="b">
        <v>0</v>
      </c>
    </row>
    <row r="4164" spans="1:4" x14ac:dyDescent="0.25">
      <c r="A4164" t="s">
        <v>676</v>
      </c>
      <c r="B4164">
        <v>387</v>
      </c>
      <c r="D4164">
        <v>5070</v>
      </c>
    </row>
    <row r="4165" spans="1:4" x14ac:dyDescent="0.25">
      <c r="A4165" t="s">
        <v>36</v>
      </c>
      <c r="B4165">
        <v>387</v>
      </c>
      <c r="D4165">
        <v>1</v>
      </c>
    </row>
    <row r="4166" spans="1:4" x14ac:dyDescent="0.25">
      <c r="A4166" t="s">
        <v>503</v>
      </c>
      <c r="B4166">
        <v>387</v>
      </c>
      <c r="D4166" t="s">
        <v>845</v>
      </c>
    </row>
    <row r="4167" spans="1:4" x14ac:dyDescent="0.25">
      <c r="A4167" t="s">
        <v>677</v>
      </c>
      <c r="B4167">
        <v>387</v>
      </c>
      <c r="D4167">
        <v>623</v>
      </c>
    </row>
    <row r="4168" spans="1:4" x14ac:dyDescent="0.25">
      <c r="A4168" t="s">
        <v>42</v>
      </c>
      <c r="B4168">
        <v>387</v>
      </c>
      <c r="D4168">
        <v>30</v>
      </c>
    </row>
    <row r="4169" spans="1:4" x14ac:dyDescent="0.25">
      <c r="A4169" t="s">
        <v>678</v>
      </c>
      <c r="B4169">
        <v>387</v>
      </c>
      <c r="D4169">
        <v>14.2</v>
      </c>
    </row>
    <row r="4170" spans="1:4" x14ac:dyDescent="0.25">
      <c r="A4170" t="s">
        <v>41</v>
      </c>
      <c r="B4170">
        <v>387</v>
      </c>
      <c r="D4170">
        <v>0</v>
      </c>
    </row>
    <row r="4171" spans="1:4" x14ac:dyDescent="0.25">
      <c r="A4171" t="s">
        <v>679</v>
      </c>
      <c r="B4171">
        <v>387</v>
      </c>
      <c r="D4171">
        <v>0</v>
      </c>
    </row>
    <row r="4172" spans="1:4" x14ac:dyDescent="0.25">
      <c r="A4172" t="s">
        <v>563</v>
      </c>
      <c r="B4172">
        <v>387</v>
      </c>
      <c r="D4172">
        <v>0</v>
      </c>
    </row>
    <row r="4173" spans="1:4" x14ac:dyDescent="0.25">
      <c r="A4173" t="s">
        <v>680</v>
      </c>
      <c r="B4173">
        <v>387</v>
      </c>
      <c r="D4173">
        <v>0</v>
      </c>
    </row>
    <row r="4174" spans="1:4" x14ac:dyDescent="0.25">
      <c r="A4174" t="s">
        <v>681</v>
      </c>
      <c r="B4174">
        <v>387</v>
      </c>
      <c r="D4174">
        <v>16</v>
      </c>
    </row>
    <row r="4175" spans="1:4" x14ac:dyDescent="0.25">
      <c r="A4175" t="s">
        <v>682</v>
      </c>
      <c r="B4175">
        <v>387</v>
      </c>
      <c r="D4175">
        <v>200</v>
      </c>
    </row>
    <row r="4176" spans="1:4" x14ac:dyDescent="0.25">
      <c r="A4176" t="s">
        <v>683</v>
      </c>
      <c r="B4176">
        <v>387</v>
      </c>
      <c r="D4176">
        <v>1320</v>
      </c>
    </row>
    <row r="4177" spans="1:4" x14ac:dyDescent="0.25">
      <c r="A4177" t="s">
        <v>684</v>
      </c>
      <c r="B4177">
        <v>387</v>
      </c>
      <c r="D4177">
        <v>880</v>
      </c>
    </row>
    <row r="4178" spans="1:4" x14ac:dyDescent="0.25">
      <c r="A4178" t="s">
        <v>685</v>
      </c>
      <c r="B4178">
        <v>387</v>
      </c>
      <c r="D4178">
        <v>1760</v>
      </c>
    </row>
    <row r="4179" spans="1:4" x14ac:dyDescent="0.25">
      <c r="A4179" t="s">
        <v>686</v>
      </c>
      <c r="B4179">
        <v>387</v>
      </c>
    </row>
    <row r="4180" spans="1:4" x14ac:dyDescent="0.25">
      <c r="A4180" t="s">
        <v>687</v>
      </c>
      <c r="B4180">
        <v>387</v>
      </c>
    </row>
    <row r="4181" spans="1:4" x14ac:dyDescent="0.25">
      <c r="A4181" t="s">
        <v>688</v>
      </c>
      <c r="B4181">
        <v>387</v>
      </c>
    </row>
    <row r="4182" spans="1:4" x14ac:dyDescent="0.25">
      <c r="A4182" t="s">
        <v>689</v>
      </c>
      <c r="B4182">
        <v>387</v>
      </c>
      <c r="D4182" t="b">
        <v>0</v>
      </c>
    </row>
    <row r="4183" spans="1:4" x14ac:dyDescent="0.25">
      <c r="A4183" t="s">
        <v>690</v>
      </c>
      <c r="B4183">
        <v>387</v>
      </c>
      <c r="D4183" t="b">
        <v>0</v>
      </c>
    </row>
    <row r="4184" spans="1:4" x14ac:dyDescent="0.25">
      <c r="A4184" t="s">
        <v>676</v>
      </c>
      <c r="B4184">
        <v>388</v>
      </c>
      <c r="C4184">
        <v>314</v>
      </c>
      <c r="D4184">
        <v>4399</v>
      </c>
    </row>
    <row r="4185" spans="1:4" x14ac:dyDescent="0.25">
      <c r="A4185" t="s">
        <v>36</v>
      </c>
      <c r="B4185">
        <v>388</v>
      </c>
      <c r="C4185" t="s">
        <v>691</v>
      </c>
      <c r="D4185" t="s">
        <v>691</v>
      </c>
    </row>
    <row r="4186" spans="1:4" x14ac:dyDescent="0.25">
      <c r="A4186" t="s">
        <v>503</v>
      </c>
      <c r="B4186">
        <v>388</v>
      </c>
      <c r="D4186" t="s">
        <v>774</v>
      </c>
    </row>
    <row r="4187" spans="1:4" x14ac:dyDescent="0.25">
      <c r="A4187" t="s">
        <v>677</v>
      </c>
      <c r="B4187">
        <v>388</v>
      </c>
      <c r="C4187">
        <v>1330</v>
      </c>
      <c r="D4187">
        <v>577</v>
      </c>
    </row>
    <row r="4188" spans="1:4" x14ac:dyDescent="0.25">
      <c r="A4188" t="s">
        <v>42</v>
      </c>
      <c r="B4188">
        <v>388</v>
      </c>
      <c r="C4188">
        <v>30</v>
      </c>
      <c r="D4188">
        <v>30</v>
      </c>
    </row>
    <row r="4189" spans="1:4" x14ac:dyDescent="0.25">
      <c r="A4189" t="s">
        <v>678</v>
      </c>
      <c r="B4189">
        <v>388</v>
      </c>
      <c r="C4189">
        <v>30.2</v>
      </c>
      <c r="D4189">
        <v>13.1</v>
      </c>
    </row>
    <row r="4190" spans="1:4" x14ac:dyDescent="0.25">
      <c r="A4190" t="s">
        <v>41</v>
      </c>
      <c r="B4190">
        <v>388</v>
      </c>
      <c r="C4190">
        <v>0</v>
      </c>
      <c r="D4190">
        <v>0</v>
      </c>
    </row>
    <row r="4191" spans="1:4" x14ac:dyDescent="0.25">
      <c r="A4191" t="s">
        <v>679</v>
      </c>
      <c r="B4191">
        <v>388</v>
      </c>
      <c r="C4191">
        <v>0</v>
      </c>
      <c r="D4191">
        <v>0</v>
      </c>
    </row>
    <row r="4192" spans="1:4" x14ac:dyDescent="0.25">
      <c r="A4192" t="s">
        <v>563</v>
      </c>
      <c r="B4192">
        <v>388</v>
      </c>
      <c r="C4192">
        <v>0</v>
      </c>
      <c r="D4192">
        <v>0</v>
      </c>
    </row>
    <row r="4193" spans="1:5" x14ac:dyDescent="0.25">
      <c r="A4193" t="s">
        <v>680</v>
      </c>
      <c r="B4193">
        <v>388</v>
      </c>
      <c r="C4193">
        <v>0</v>
      </c>
      <c r="D4193">
        <v>0</v>
      </c>
    </row>
    <row r="4194" spans="1:5" x14ac:dyDescent="0.25">
      <c r="A4194" t="s">
        <v>681</v>
      </c>
      <c r="B4194">
        <v>388</v>
      </c>
      <c r="C4194">
        <v>16</v>
      </c>
      <c r="D4194">
        <v>16</v>
      </c>
    </row>
    <row r="4195" spans="1:5" x14ac:dyDescent="0.25">
      <c r="A4195" t="s">
        <v>682</v>
      </c>
      <c r="B4195">
        <v>388</v>
      </c>
      <c r="C4195">
        <v>100</v>
      </c>
      <c r="D4195">
        <v>100</v>
      </c>
    </row>
    <row r="4196" spans="1:5" x14ac:dyDescent="0.25">
      <c r="A4196" t="s">
        <v>683</v>
      </c>
      <c r="B4196">
        <v>388</v>
      </c>
      <c r="C4196">
        <v>1320</v>
      </c>
      <c r="D4196">
        <v>1320</v>
      </c>
    </row>
    <row r="4197" spans="1:5" x14ac:dyDescent="0.25">
      <c r="A4197" t="s">
        <v>684</v>
      </c>
      <c r="B4197">
        <v>388</v>
      </c>
      <c r="C4197">
        <v>880</v>
      </c>
      <c r="D4197">
        <v>880</v>
      </c>
    </row>
    <row r="4198" spans="1:5" x14ac:dyDescent="0.25">
      <c r="A4198" t="s">
        <v>685</v>
      </c>
      <c r="B4198">
        <v>388</v>
      </c>
      <c r="C4198">
        <v>1760</v>
      </c>
      <c r="D4198">
        <v>1760</v>
      </c>
    </row>
    <row r="4199" spans="1:5" x14ac:dyDescent="0.25">
      <c r="A4199" t="s">
        <v>686</v>
      </c>
      <c r="B4199">
        <v>388</v>
      </c>
      <c r="C4199">
        <v>310</v>
      </c>
    </row>
    <row r="4200" spans="1:5" x14ac:dyDescent="0.25">
      <c r="A4200" t="s">
        <v>687</v>
      </c>
      <c r="B4200">
        <v>388</v>
      </c>
      <c r="C4200">
        <v>11612</v>
      </c>
    </row>
    <row r="4201" spans="1:5" x14ac:dyDescent="0.25">
      <c r="A4201" t="s">
        <v>688</v>
      </c>
      <c r="B4201">
        <v>388</v>
      </c>
      <c r="C4201">
        <v>0</v>
      </c>
    </row>
    <row r="4202" spans="1:5" x14ac:dyDescent="0.25">
      <c r="A4202" t="s">
        <v>689</v>
      </c>
      <c r="B4202">
        <v>388</v>
      </c>
      <c r="C4202" t="b">
        <v>0</v>
      </c>
      <c r="D4202" t="b">
        <v>0</v>
      </c>
    </row>
    <row r="4203" spans="1:5" x14ac:dyDescent="0.25">
      <c r="A4203" t="s">
        <v>690</v>
      </c>
      <c r="B4203">
        <v>388</v>
      </c>
      <c r="C4203" t="b">
        <v>0</v>
      </c>
      <c r="D4203" t="b">
        <v>0</v>
      </c>
    </row>
    <row r="4204" spans="1:5" x14ac:dyDescent="0.25">
      <c r="A4204" t="s">
        <v>676</v>
      </c>
      <c r="B4204">
        <v>389</v>
      </c>
      <c r="E4204">
        <v>4399</v>
      </c>
    </row>
    <row r="4205" spans="1:5" x14ac:dyDescent="0.25">
      <c r="A4205" t="s">
        <v>36</v>
      </c>
      <c r="B4205">
        <v>389</v>
      </c>
      <c r="E4205">
        <v>1</v>
      </c>
    </row>
    <row r="4206" spans="1:5" x14ac:dyDescent="0.25">
      <c r="A4206" t="s">
        <v>503</v>
      </c>
      <c r="B4206">
        <v>389</v>
      </c>
      <c r="E4206" t="s">
        <v>846</v>
      </c>
    </row>
    <row r="4207" spans="1:5" x14ac:dyDescent="0.25">
      <c r="A4207" t="s">
        <v>677</v>
      </c>
      <c r="B4207">
        <v>389</v>
      </c>
      <c r="E4207">
        <v>289</v>
      </c>
    </row>
    <row r="4208" spans="1:5" x14ac:dyDescent="0.25">
      <c r="A4208" t="s">
        <v>42</v>
      </c>
      <c r="B4208">
        <v>389</v>
      </c>
      <c r="E4208">
        <v>30</v>
      </c>
    </row>
    <row r="4209" spans="1:5" x14ac:dyDescent="0.25">
      <c r="A4209" t="s">
        <v>678</v>
      </c>
      <c r="B4209">
        <v>389</v>
      </c>
      <c r="E4209">
        <v>6.6</v>
      </c>
    </row>
    <row r="4210" spans="1:5" x14ac:dyDescent="0.25">
      <c r="A4210" t="s">
        <v>41</v>
      </c>
      <c r="B4210">
        <v>389</v>
      </c>
      <c r="E4210">
        <v>0</v>
      </c>
    </row>
    <row r="4211" spans="1:5" x14ac:dyDescent="0.25">
      <c r="A4211" t="s">
        <v>679</v>
      </c>
      <c r="B4211">
        <v>389</v>
      </c>
      <c r="E4211">
        <v>0</v>
      </c>
    </row>
    <row r="4212" spans="1:5" x14ac:dyDescent="0.25">
      <c r="A4212" t="s">
        <v>563</v>
      </c>
      <c r="B4212">
        <v>389</v>
      </c>
      <c r="E4212">
        <v>0</v>
      </c>
    </row>
    <row r="4213" spans="1:5" x14ac:dyDescent="0.25">
      <c r="A4213" t="s">
        <v>680</v>
      </c>
      <c r="B4213">
        <v>389</v>
      </c>
      <c r="E4213">
        <v>0</v>
      </c>
    </row>
    <row r="4214" spans="1:5" x14ac:dyDescent="0.25">
      <c r="A4214" t="s">
        <v>681</v>
      </c>
      <c r="B4214">
        <v>389</v>
      </c>
      <c r="E4214">
        <v>16</v>
      </c>
    </row>
    <row r="4215" spans="1:5" x14ac:dyDescent="0.25">
      <c r="A4215" t="s">
        <v>682</v>
      </c>
      <c r="B4215">
        <v>389</v>
      </c>
      <c r="E4215">
        <v>200</v>
      </c>
    </row>
    <row r="4216" spans="1:5" x14ac:dyDescent="0.25">
      <c r="A4216" t="s">
        <v>683</v>
      </c>
      <c r="B4216">
        <v>389</v>
      </c>
      <c r="E4216">
        <v>1320</v>
      </c>
    </row>
    <row r="4217" spans="1:5" x14ac:dyDescent="0.25">
      <c r="A4217" t="s">
        <v>684</v>
      </c>
      <c r="B4217">
        <v>389</v>
      </c>
      <c r="E4217">
        <v>880</v>
      </c>
    </row>
    <row r="4218" spans="1:5" x14ac:dyDescent="0.25">
      <c r="A4218" t="s">
        <v>685</v>
      </c>
      <c r="B4218">
        <v>389</v>
      </c>
      <c r="E4218">
        <v>1760</v>
      </c>
    </row>
    <row r="4219" spans="1:5" x14ac:dyDescent="0.25">
      <c r="A4219" t="s">
        <v>686</v>
      </c>
      <c r="B4219">
        <v>389</v>
      </c>
    </row>
    <row r="4220" spans="1:5" x14ac:dyDescent="0.25">
      <c r="A4220" t="s">
        <v>687</v>
      </c>
      <c r="B4220">
        <v>389</v>
      </c>
    </row>
    <row r="4221" spans="1:5" x14ac:dyDescent="0.25">
      <c r="A4221" t="s">
        <v>688</v>
      </c>
      <c r="B4221">
        <v>389</v>
      </c>
    </row>
    <row r="4222" spans="1:5" x14ac:dyDescent="0.25">
      <c r="A4222" t="s">
        <v>689</v>
      </c>
      <c r="B4222">
        <v>389</v>
      </c>
      <c r="E4222" t="b">
        <v>0</v>
      </c>
    </row>
    <row r="4223" spans="1:5" x14ac:dyDescent="0.25">
      <c r="A4223" t="s">
        <v>690</v>
      </c>
      <c r="B4223">
        <v>389</v>
      </c>
      <c r="E4223" t="b">
        <v>0</v>
      </c>
    </row>
    <row r="4224" spans="1:5" x14ac:dyDescent="0.25">
      <c r="A4224" t="s">
        <v>676</v>
      </c>
      <c r="B4224">
        <v>390</v>
      </c>
      <c r="D4224">
        <v>379</v>
      </c>
      <c r="E4224">
        <v>4936</v>
      </c>
    </row>
    <row r="4225" spans="1:5" x14ac:dyDescent="0.25">
      <c r="A4225" t="s">
        <v>36</v>
      </c>
      <c r="B4225">
        <v>390</v>
      </c>
      <c r="D4225">
        <v>2</v>
      </c>
      <c r="E4225">
        <v>1</v>
      </c>
    </row>
    <row r="4226" spans="1:5" x14ac:dyDescent="0.25">
      <c r="A4226" t="s">
        <v>503</v>
      </c>
      <c r="B4226">
        <v>390</v>
      </c>
      <c r="E4226" t="s">
        <v>847</v>
      </c>
    </row>
    <row r="4227" spans="1:5" x14ac:dyDescent="0.25">
      <c r="A4227" t="s">
        <v>677</v>
      </c>
      <c r="B4227">
        <v>390</v>
      </c>
      <c r="D4227">
        <v>123</v>
      </c>
      <c r="E4227">
        <v>105</v>
      </c>
    </row>
    <row r="4228" spans="1:5" x14ac:dyDescent="0.25">
      <c r="A4228" t="s">
        <v>42</v>
      </c>
      <c r="B4228">
        <v>390</v>
      </c>
      <c r="D4228">
        <v>30</v>
      </c>
      <c r="E4228">
        <v>30</v>
      </c>
    </row>
    <row r="4229" spans="1:5" x14ac:dyDescent="0.25">
      <c r="A4229" t="s">
        <v>678</v>
      </c>
      <c r="B4229">
        <v>390</v>
      </c>
      <c r="D4229">
        <v>2.8</v>
      </c>
      <c r="E4229">
        <v>2.4</v>
      </c>
    </row>
    <row r="4230" spans="1:5" x14ac:dyDescent="0.25">
      <c r="A4230" t="s">
        <v>41</v>
      </c>
      <c r="B4230">
        <v>390</v>
      </c>
      <c r="D4230">
        <v>0</v>
      </c>
      <c r="E4230">
        <v>0</v>
      </c>
    </row>
    <row r="4231" spans="1:5" x14ac:dyDescent="0.25">
      <c r="A4231" t="s">
        <v>679</v>
      </c>
      <c r="B4231">
        <v>390</v>
      </c>
      <c r="D4231">
        <v>0</v>
      </c>
      <c r="E4231">
        <v>0</v>
      </c>
    </row>
    <row r="4232" spans="1:5" x14ac:dyDescent="0.25">
      <c r="A4232" t="s">
        <v>563</v>
      </c>
      <c r="B4232">
        <v>390</v>
      </c>
      <c r="D4232">
        <v>0</v>
      </c>
      <c r="E4232">
        <v>0</v>
      </c>
    </row>
    <row r="4233" spans="1:5" x14ac:dyDescent="0.25">
      <c r="A4233" t="s">
        <v>680</v>
      </c>
      <c r="B4233">
        <v>390</v>
      </c>
      <c r="D4233">
        <v>0</v>
      </c>
      <c r="E4233">
        <v>0</v>
      </c>
    </row>
    <row r="4234" spans="1:5" x14ac:dyDescent="0.25">
      <c r="A4234" t="s">
        <v>681</v>
      </c>
      <c r="B4234">
        <v>390</v>
      </c>
      <c r="D4234">
        <v>16</v>
      </c>
      <c r="E4234">
        <v>16</v>
      </c>
    </row>
    <row r="4235" spans="1:5" x14ac:dyDescent="0.25">
      <c r="A4235" t="s">
        <v>682</v>
      </c>
      <c r="B4235">
        <v>390</v>
      </c>
      <c r="D4235">
        <v>100</v>
      </c>
      <c r="E4235">
        <v>100</v>
      </c>
    </row>
    <row r="4236" spans="1:5" x14ac:dyDescent="0.25">
      <c r="A4236" t="s">
        <v>683</v>
      </c>
      <c r="B4236">
        <v>390</v>
      </c>
      <c r="D4236">
        <v>1320</v>
      </c>
      <c r="E4236">
        <v>1320</v>
      </c>
    </row>
    <row r="4237" spans="1:5" x14ac:dyDescent="0.25">
      <c r="A4237" t="s">
        <v>684</v>
      </c>
      <c r="B4237">
        <v>390</v>
      </c>
      <c r="D4237">
        <v>880</v>
      </c>
      <c r="E4237">
        <v>880</v>
      </c>
    </row>
    <row r="4238" spans="1:5" x14ac:dyDescent="0.25">
      <c r="A4238" t="s">
        <v>685</v>
      </c>
      <c r="B4238">
        <v>390</v>
      </c>
      <c r="D4238">
        <v>1760</v>
      </c>
      <c r="E4238">
        <v>1760</v>
      </c>
    </row>
    <row r="4239" spans="1:5" x14ac:dyDescent="0.25">
      <c r="A4239" t="s">
        <v>686</v>
      </c>
      <c r="B4239">
        <v>390</v>
      </c>
    </row>
    <row r="4240" spans="1:5" x14ac:dyDescent="0.25">
      <c r="A4240" t="s">
        <v>687</v>
      </c>
      <c r="B4240">
        <v>390</v>
      </c>
    </row>
    <row r="4241" spans="1:6" x14ac:dyDescent="0.25">
      <c r="A4241" t="s">
        <v>688</v>
      </c>
      <c r="B4241">
        <v>390</v>
      </c>
    </row>
    <row r="4242" spans="1:6" x14ac:dyDescent="0.25">
      <c r="A4242" t="s">
        <v>689</v>
      </c>
      <c r="B4242">
        <v>390</v>
      </c>
      <c r="D4242" t="b">
        <v>0</v>
      </c>
      <c r="E4242" t="b">
        <v>0</v>
      </c>
    </row>
    <row r="4243" spans="1:6" x14ac:dyDescent="0.25">
      <c r="A4243" t="s">
        <v>690</v>
      </c>
      <c r="B4243">
        <v>390</v>
      </c>
      <c r="D4243" t="b">
        <v>0</v>
      </c>
      <c r="E4243" t="b">
        <v>0</v>
      </c>
    </row>
    <row r="4244" spans="1:6" x14ac:dyDescent="0.25">
      <c r="A4244" t="s">
        <v>676</v>
      </c>
      <c r="B4244">
        <v>750</v>
      </c>
      <c r="C4244">
        <v>8</v>
      </c>
      <c r="D4244">
        <v>775</v>
      </c>
      <c r="E4244">
        <v>2</v>
      </c>
      <c r="F4244">
        <v>114</v>
      </c>
    </row>
    <row r="4245" spans="1:6" x14ac:dyDescent="0.25">
      <c r="A4245" t="s">
        <v>36</v>
      </c>
      <c r="B4245">
        <v>750</v>
      </c>
      <c r="C4245">
        <v>4</v>
      </c>
      <c r="D4245">
        <v>3</v>
      </c>
      <c r="E4245">
        <v>2</v>
      </c>
      <c r="F4245">
        <v>1</v>
      </c>
    </row>
    <row r="4246" spans="1:6" x14ac:dyDescent="0.25">
      <c r="A4246" t="s">
        <v>503</v>
      </c>
      <c r="B4246">
        <v>750</v>
      </c>
      <c r="C4246" t="s">
        <v>758</v>
      </c>
      <c r="D4246" t="s">
        <v>758</v>
      </c>
      <c r="E4246" t="s">
        <v>755</v>
      </c>
      <c r="F4246" t="s">
        <v>755</v>
      </c>
    </row>
    <row r="4247" spans="1:6" x14ac:dyDescent="0.25">
      <c r="A4247" t="s">
        <v>677</v>
      </c>
      <c r="B4247">
        <v>750</v>
      </c>
      <c r="C4247">
        <v>1315</v>
      </c>
      <c r="D4247">
        <v>1347</v>
      </c>
      <c r="E4247">
        <v>2684</v>
      </c>
      <c r="F4247">
        <v>1399</v>
      </c>
    </row>
    <row r="4248" spans="1:6" x14ac:dyDescent="0.25">
      <c r="A4248" t="s">
        <v>42</v>
      </c>
      <c r="B4248">
        <v>750</v>
      </c>
      <c r="C4248">
        <v>40</v>
      </c>
      <c r="D4248">
        <v>40</v>
      </c>
      <c r="E4248">
        <v>35</v>
      </c>
      <c r="F4248">
        <v>35</v>
      </c>
    </row>
    <row r="4249" spans="1:6" x14ac:dyDescent="0.25">
      <c r="A4249" t="s">
        <v>678</v>
      </c>
      <c r="B4249">
        <v>750</v>
      </c>
      <c r="C4249">
        <v>22.4</v>
      </c>
      <c r="D4249">
        <v>23</v>
      </c>
      <c r="E4249">
        <v>52.3</v>
      </c>
      <c r="F4249">
        <v>27.3</v>
      </c>
    </row>
    <row r="4250" spans="1:6" x14ac:dyDescent="0.25">
      <c r="A4250" t="s">
        <v>41</v>
      </c>
      <c r="B4250">
        <v>750</v>
      </c>
      <c r="C4250">
        <v>0</v>
      </c>
      <c r="D4250">
        <v>0</v>
      </c>
      <c r="E4250">
        <v>0</v>
      </c>
      <c r="F4250">
        <v>0</v>
      </c>
    </row>
    <row r="4251" spans="1:6" x14ac:dyDescent="0.25">
      <c r="A4251" t="s">
        <v>679</v>
      </c>
      <c r="B4251">
        <v>750</v>
      </c>
      <c r="C4251">
        <v>12</v>
      </c>
      <c r="D4251">
        <v>12</v>
      </c>
      <c r="E4251">
        <v>12</v>
      </c>
      <c r="F4251">
        <v>12</v>
      </c>
    </row>
    <row r="4252" spans="1:6" x14ac:dyDescent="0.25">
      <c r="A4252" t="s">
        <v>563</v>
      </c>
      <c r="B4252">
        <v>750</v>
      </c>
      <c r="C4252">
        <v>0</v>
      </c>
      <c r="D4252">
        <v>0</v>
      </c>
      <c r="E4252">
        <v>0</v>
      </c>
      <c r="F4252">
        <v>0</v>
      </c>
    </row>
    <row r="4253" spans="1:6" x14ac:dyDescent="0.25">
      <c r="A4253" t="s">
        <v>680</v>
      </c>
      <c r="B4253">
        <v>750</v>
      </c>
      <c r="C4253">
        <v>0</v>
      </c>
      <c r="D4253">
        <v>1</v>
      </c>
      <c r="E4253">
        <v>0</v>
      </c>
      <c r="F4253">
        <v>0</v>
      </c>
    </row>
    <row r="4254" spans="1:6" x14ac:dyDescent="0.25">
      <c r="A4254" t="s">
        <v>681</v>
      </c>
      <c r="B4254">
        <v>750</v>
      </c>
      <c r="C4254">
        <v>16</v>
      </c>
      <c r="D4254">
        <v>16</v>
      </c>
      <c r="E4254">
        <v>16</v>
      </c>
      <c r="F4254">
        <v>16</v>
      </c>
    </row>
    <row r="4255" spans="1:6" x14ac:dyDescent="0.25">
      <c r="A4255" t="s">
        <v>682</v>
      </c>
      <c r="B4255">
        <v>750</v>
      </c>
      <c r="C4255">
        <v>500</v>
      </c>
      <c r="D4255">
        <v>500</v>
      </c>
      <c r="E4255">
        <v>500</v>
      </c>
      <c r="F4255">
        <v>500</v>
      </c>
    </row>
    <row r="4256" spans="1:6" x14ac:dyDescent="0.25">
      <c r="A4256" t="s">
        <v>683</v>
      </c>
      <c r="B4256">
        <v>750</v>
      </c>
      <c r="C4256">
        <v>1761</v>
      </c>
      <c r="D4256">
        <v>1761</v>
      </c>
      <c r="E4256">
        <v>1539</v>
      </c>
      <c r="F4256">
        <v>1539</v>
      </c>
    </row>
    <row r="4257" spans="1:6" x14ac:dyDescent="0.25">
      <c r="A4257" t="s">
        <v>684</v>
      </c>
      <c r="B4257">
        <v>750</v>
      </c>
      <c r="C4257">
        <v>1174</v>
      </c>
      <c r="D4257">
        <v>1174</v>
      </c>
      <c r="E4257">
        <v>1026</v>
      </c>
      <c r="F4257">
        <v>1026</v>
      </c>
    </row>
    <row r="4258" spans="1:6" x14ac:dyDescent="0.25">
      <c r="A4258" t="s">
        <v>685</v>
      </c>
      <c r="B4258">
        <v>750</v>
      </c>
      <c r="C4258">
        <v>2348</v>
      </c>
      <c r="D4258">
        <v>2348</v>
      </c>
      <c r="E4258">
        <v>2052</v>
      </c>
      <c r="F4258">
        <v>2052</v>
      </c>
    </row>
    <row r="4259" spans="1:6" x14ac:dyDescent="0.25">
      <c r="A4259" t="s">
        <v>686</v>
      </c>
      <c r="B4259">
        <v>750</v>
      </c>
    </row>
    <row r="4260" spans="1:6" x14ac:dyDescent="0.25">
      <c r="A4260" t="s">
        <v>687</v>
      </c>
      <c r="B4260">
        <v>750</v>
      </c>
    </row>
    <row r="4261" spans="1:6" x14ac:dyDescent="0.25">
      <c r="A4261" t="s">
        <v>688</v>
      </c>
      <c r="B4261">
        <v>750</v>
      </c>
    </row>
    <row r="4262" spans="1:6" x14ac:dyDescent="0.25">
      <c r="A4262" t="s">
        <v>689</v>
      </c>
      <c r="B4262">
        <v>750</v>
      </c>
      <c r="C4262" t="b">
        <v>0</v>
      </c>
      <c r="D4262" t="b">
        <v>0</v>
      </c>
      <c r="E4262" t="b">
        <v>0</v>
      </c>
      <c r="F4262" t="b">
        <v>0</v>
      </c>
    </row>
    <row r="4263" spans="1:6" x14ac:dyDescent="0.25">
      <c r="A4263" t="s">
        <v>690</v>
      </c>
      <c r="B4263">
        <v>750</v>
      </c>
      <c r="C4263" t="b">
        <v>0</v>
      </c>
      <c r="D4263" t="b">
        <v>0</v>
      </c>
      <c r="E4263" t="b">
        <v>0</v>
      </c>
      <c r="F4263" t="b">
        <v>0</v>
      </c>
    </row>
    <row r="4264" spans="1:6" x14ac:dyDescent="0.25">
      <c r="A4264" t="s">
        <v>676</v>
      </c>
      <c r="B4264">
        <v>775</v>
      </c>
      <c r="C4264">
        <v>750</v>
      </c>
      <c r="D4264">
        <v>825</v>
      </c>
      <c r="E4264">
        <v>362</v>
      </c>
      <c r="F4264">
        <v>361</v>
      </c>
    </row>
    <row r="4265" spans="1:6" x14ac:dyDescent="0.25">
      <c r="A4265" t="s">
        <v>36</v>
      </c>
      <c r="B4265">
        <v>775</v>
      </c>
      <c r="C4265">
        <v>4</v>
      </c>
      <c r="D4265">
        <v>4</v>
      </c>
      <c r="E4265">
        <v>2</v>
      </c>
      <c r="F4265">
        <v>2</v>
      </c>
    </row>
    <row r="4266" spans="1:6" x14ac:dyDescent="0.25">
      <c r="A4266" t="s">
        <v>503</v>
      </c>
      <c r="B4266">
        <v>775</v>
      </c>
      <c r="C4266" t="s">
        <v>758</v>
      </c>
      <c r="D4266" t="s">
        <v>758</v>
      </c>
      <c r="E4266" t="s">
        <v>839</v>
      </c>
      <c r="F4266" t="s">
        <v>839</v>
      </c>
    </row>
    <row r="4267" spans="1:6" x14ac:dyDescent="0.25">
      <c r="A4267" t="s">
        <v>677</v>
      </c>
      <c r="B4267">
        <v>775</v>
      </c>
      <c r="C4267">
        <v>1347</v>
      </c>
      <c r="D4267">
        <v>2688</v>
      </c>
      <c r="E4267">
        <v>1121</v>
      </c>
      <c r="F4267">
        <v>208</v>
      </c>
    </row>
    <row r="4268" spans="1:6" x14ac:dyDescent="0.25">
      <c r="A4268" t="s">
        <v>42</v>
      </c>
      <c r="B4268">
        <v>775</v>
      </c>
      <c r="C4268">
        <v>40</v>
      </c>
      <c r="D4268">
        <v>40</v>
      </c>
      <c r="E4268">
        <v>30</v>
      </c>
      <c r="F4268">
        <v>30</v>
      </c>
    </row>
    <row r="4269" spans="1:6" x14ac:dyDescent="0.25">
      <c r="A4269" t="s">
        <v>678</v>
      </c>
      <c r="B4269">
        <v>775</v>
      </c>
      <c r="C4269">
        <v>23</v>
      </c>
      <c r="D4269">
        <v>45.8</v>
      </c>
      <c r="E4269">
        <v>25.5</v>
      </c>
      <c r="F4269">
        <v>4.7</v>
      </c>
    </row>
    <row r="4270" spans="1:6" x14ac:dyDescent="0.25">
      <c r="A4270" t="s">
        <v>41</v>
      </c>
      <c r="B4270">
        <v>775</v>
      </c>
      <c r="C4270">
        <v>0</v>
      </c>
      <c r="D4270">
        <v>0</v>
      </c>
      <c r="E4270">
        <v>0</v>
      </c>
      <c r="F4270">
        <v>0</v>
      </c>
    </row>
    <row r="4271" spans="1:6" x14ac:dyDescent="0.25">
      <c r="A4271" t="s">
        <v>679</v>
      </c>
      <c r="B4271">
        <v>775</v>
      </c>
      <c r="C4271">
        <v>12</v>
      </c>
      <c r="D4271">
        <v>12</v>
      </c>
      <c r="E4271">
        <v>0</v>
      </c>
      <c r="F4271">
        <v>0</v>
      </c>
    </row>
    <row r="4272" spans="1:6" x14ac:dyDescent="0.25">
      <c r="A4272" t="s">
        <v>563</v>
      </c>
      <c r="B4272">
        <v>775</v>
      </c>
      <c r="C4272">
        <v>0</v>
      </c>
      <c r="D4272">
        <v>0</v>
      </c>
      <c r="E4272">
        <v>0</v>
      </c>
      <c r="F4272">
        <v>0</v>
      </c>
    </row>
    <row r="4273" spans="1:6" x14ac:dyDescent="0.25">
      <c r="A4273" t="s">
        <v>680</v>
      </c>
      <c r="B4273">
        <v>775</v>
      </c>
      <c r="C4273">
        <v>1</v>
      </c>
      <c r="D4273">
        <v>0</v>
      </c>
      <c r="E4273">
        <v>0</v>
      </c>
      <c r="F4273">
        <v>0</v>
      </c>
    </row>
    <row r="4274" spans="1:6" x14ac:dyDescent="0.25">
      <c r="A4274" t="s">
        <v>681</v>
      </c>
      <c r="B4274">
        <v>775</v>
      </c>
      <c r="C4274">
        <v>16</v>
      </c>
      <c r="D4274">
        <v>16</v>
      </c>
      <c r="E4274">
        <v>16</v>
      </c>
      <c r="F4274">
        <v>16</v>
      </c>
    </row>
    <row r="4275" spans="1:6" x14ac:dyDescent="0.25">
      <c r="A4275" t="s">
        <v>682</v>
      </c>
      <c r="B4275">
        <v>775</v>
      </c>
      <c r="C4275">
        <v>500</v>
      </c>
      <c r="D4275">
        <v>500</v>
      </c>
      <c r="E4275">
        <v>500</v>
      </c>
      <c r="F4275">
        <v>500</v>
      </c>
    </row>
    <row r="4276" spans="1:6" x14ac:dyDescent="0.25">
      <c r="A4276" t="s">
        <v>683</v>
      </c>
      <c r="B4276">
        <v>775</v>
      </c>
      <c r="C4276">
        <v>1761</v>
      </c>
      <c r="D4276">
        <v>1761</v>
      </c>
      <c r="E4276">
        <v>1320</v>
      </c>
      <c r="F4276">
        <v>1320</v>
      </c>
    </row>
    <row r="4277" spans="1:6" x14ac:dyDescent="0.25">
      <c r="A4277" t="s">
        <v>684</v>
      </c>
      <c r="B4277">
        <v>775</v>
      </c>
      <c r="C4277">
        <v>1174</v>
      </c>
      <c r="D4277">
        <v>1174</v>
      </c>
      <c r="E4277">
        <v>880</v>
      </c>
      <c r="F4277">
        <v>880</v>
      </c>
    </row>
    <row r="4278" spans="1:6" x14ac:dyDescent="0.25">
      <c r="A4278" t="s">
        <v>685</v>
      </c>
      <c r="B4278">
        <v>775</v>
      </c>
      <c r="C4278">
        <v>2348</v>
      </c>
      <c r="D4278">
        <v>2348</v>
      </c>
      <c r="E4278">
        <v>1760</v>
      </c>
      <c r="F4278">
        <v>1760</v>
      </c>
    </row>
    <row r="4279" spans="1:6" x14ac:dyDescent="0.25">
      <c r="A4279" t="s">
        <v>686</v>
      </c>
      <c r="B4279">
        <v>775</v>
      </c>
      <c r="D4279">
        <v>21173</v>
      </c>
    </row>
    <row r="4280" spans="1:6" x14ac:dyDescent="0.25">
      <c r="A4280" t="s">
        <v>687</v>
      </c>
      <c r="B4280">
        <v>775</v>
      </c>
      <c r="D4280">
        <v>-32801</v>
      </c>
    </row>
    <row r="4281" spans="1:6" x14ac:dyDescent="0.25">
      <c r="A4281" t="s">
        <v>688</v>
      </c>
      <c r="B4281">
        <v>775</v>
      </c>
      <c r="D4281">
        <v>0</v>
      </c>
    </row>
    <row r="4282" spans="1:6" x14ac:dyDescent="0.25">
      <c r="A4282" t="s">
        <v>689</v>
      </c>
      <c r="B4282">
        <v>775</v>
      </c>
      <c r="C4282" t="b">
        <v>0</v>
      </c>
      <c r="D4282" t="b">
        <v>0</v>
      </c>
      <c r="E4282" t="b">
        <v>0</v>
      </c>
      <c r="F4282" t="b">
        <v>0</v>
      </c>
    </row>
    <row r="4283" spans="1:6" x14ac:dyDescent="0.25">
      <c r="A4283" t="s">
        <v>690</v>
      </c>
      <c r="B4283">
        <v>775</v>
      </c>
      <c r="C4283" t="b">
        <v>0</v>
      </c>
      <c r="D4283" t="b">
        <v>0</v>
      </c>
      <c r="E4283" t="b">
        <v>0</v>
      </c>
      <c r="F4283" t="b">
        <v>0</v>
      </c>
    </row>
    <row r="4284" spans="1:6" x14ac:dyDescent="0.25">
      <c r="A4284" t="s">
        <v>676</v>
      </c>
      <c r="B4284">
        <v>812</v>
      </c>
      <c r="C4284">
        <v>2</v>
      </c>
      <c r="D4284">
        <v>5</v>
      </c>
      <c r="E4284">
        <v>2000</v>
      </c>
      <c r="F4284">
        <v>1</v>
      </c>
    </row>
    <row r="4285" spans="1:6" x14ac:dyDescent="0.25">
      <c r="A4285" t="s">
        <v>36</v>
      </c>
      <c r="B4285">
        <v>812</v>
      </c>
      <c r="C4285">
        <v>3</v>
      </c>
      <c r="D4285">
        <v>3</v>
      </c>
      <c r="E4285">
        <v>3</v>
      </c>
      <c r="F4285">
        <v>3</v>
      </c>
    </row>
    <row r="4286" spans="1:6" x14ac:dyDescent="0.25">
      <c r="A4286" t="s">
        <v>503</v>
      </c>
      <c r="B4286">
        <v>812</v>
      </c>
      <c r="C4286" t="s">
        <v>754</v>
      </c>
      <c r="D4286" t="s">
        <v>754</v>
      </c>
      <c r="E4286" t="s">
        <v>753</v>
      </c>
      <c r="F4286" t="s">
        <v>753</v>
      </c>
    </row>
    <row r="4287" spans="1:6" x14ac:dyDescent="0.25">
      <c r="A4287" t="s">
        <v>677</v>
      </c>
      <c r="B4287">
        <v>812</v>
      </c>
      <c r="C4287">
        <v>2629</v>
      </c>
      <c r="D4287">
        <v>499</v>
      </c>
      <c r="E4287">
        <v>2685</v>
      </c>
      <c r="F4287">
        <v>2880</v>
      </c>
    </row>
    <row r="4288" spans="1:6" x14ac:dyDescent="0.25">
      <c r="A4288" t="s">
        <v>42</v>
      </c>
      <c r="B4288">
        <v>812</v>
      </c>
      <c r="C4288">
        <v>35</v>
      </c>
      <c r="D4288">
        <v>30</v>
      </c>
      <c r="E4288">
        <v>40</v>
      </c>
      <c r="F4288">
        <v>40</v>
      </c>
    </row>
    <row r="4289" spans="1:6" x14ac:dyDescent="0.25">
      <c r="A4289" t="s">
        <v>678</v>
      </c>
      <c r="B4289">
        <v>812</v>
      </c>
      <c r="C4289">
        <v>51.2</v>
      </c>
      <c r="D4289">
        <v>11.3</v>
      </c>
      <c r="E4289">
        <v>45.8</v>
      </c>
      <c r="F4289">
        <v>49.1</v>
      </c>
    </row>
    <row r="4290" spans="1:6" x14ac:dyDescent="0.25">
      <c r="A4290" t="s">
        <v>41</v>
      </c>
      <c r="B4290">
        <v>812</v>
      </c>
      <c r="C4290">
        <v>0</v>
      </c>
      <c r="D4290">
        <v>0</v>
      </c>
      <c r="E4290">
        <v>0</v>
      </c>
      <c r="F4290">
        <v>0</v>
      </c>
    </row>
    <row r="4291" spans="1:6" x14ac:dyDescent="0.25">
      <c r="A4291" t="s">
        <v>679</v>
      </c>
      <c r="B4291">
        <v>812</v>
      </c>
      <c r="C4291">
        <v>12</v>
      </c>
      <c r="D4291">
        <v>12</v>
      </c>
      <c r="E4291">
        <v>12</v>
      </c>
      <c r="F4291">
        <v>12</v>
      </c>
    </row>
    <row r="4292" spans="1:6" x14ac:dyDescent="0.25">
      <c r="A4292" t="s">
        <v>563</v>
      </c>
      <c r="B4292">
        <v>812</v>
      </c>
      <c r="C4292">
        <v>0</v>
      </c>
      <c r="D4292">
        <v>0</v>
      </c>
      <c r="E4292">
        <v>0</v>
      </c>
      <c r="F4292">
        <v>0</v>
      </c>
    </row>
    <row r="4293" spans="1:6" x14ac:dyDescent="0.25">
      <c r="A4293" t="s">
        <v>680</v>
      </c>
      <c r="B4293">
        <v>812</v>
      </c>
      <c r="C4293">
        <v>0</v>
      </c>
      <c r="D4293">
        <v>0</v>
      </c>
      <c r="E4293">
        <v>1</v>
      </c>
      <c r="F4293">
        <v>1</v>
      </c>
    </row>
    <row r="4294" spans="1:6" x14ac:dyDescent="0.25">
      <c r="A4294" t="s">
        <v>681</v>
      </c>
      <c r="B4294">
        <v>812</v>
      </c>
      <c r="C4294">
        <v>16</v>
      </c>
      <c r="D4294">
        <v>16</v>
      </c>
      <c r="E4294">
        <v>16</v>
      </c>
      <c r="F4294">
        <v>16</v>
      </c>
    </row>
    <row r="4295" spans="1:6" x14ac:dyDescent="0.25">
      <c r="A4295" t="s">
        <v>682</v>
      </c>
      <c r="B4295">
        <v>812</v>
      </c>
      <c r="C4295">
        <v>500</v>
      </c>
      <c r="D4295">
        <v>500</v>
      </c>
      <c r="E4295">
        <v>500</v>
      </c>
      <c r="F4295">
        <v>500</v>
      </c>
    </row>
    <row r="4296" spans="1:6" x14ac:dyDescent="0.25">
      <c r="A4296" t="s">
        <v>683</v>
      </c>
      <c r="B4296">
        <v>812</v>
      </c>
      <c r="C4296">
        <v>1539</v>
      </c>
      <c r="D4296">
        <v>1320</v>
      </c>
      <c r="E4296">
        <v>1761</v>
      </c>
      <c r="F4296">
        <v>1761</v>
      </c>
    </row>
    <row r="4297" spans="1:6" x14ac:dyDescent="0.25">
      <c r="A4297" t="s">
        <v>684</v>
      </c>
      <c r="B4297">
        <v>812</v>
      </c>
      <c r="C4297">
        <v>1026</v>
      </c>
      <c r="D4297">
        <v>880</v>
      </c>
      <c r="E4297">
        <v>1174</v>
      </c>
      <c r="F4297">
        <v>1174</v>
      </c>
    </row>
    <row r="4298" spans="1:6" x14ac:dyDescent="0.25">
      <c r="A4298" t="s">
        <v>685</v>
      </c>
      <c r="B4298">
        <v>812</v>
      </c>
      <c r="C4298">
        <v>2052</v>
      </c>
      <c r="D4298">
        <v>1760</v>
      </c>
      <c r="E4298">
        <v>2348</v>
      </c>
      <c r="F4298">
        <v>2348</v>
      </c>
    </row>
    <row r="4299" spans="1:6" x14ac:dyDescent="0.25">
      <c r="A4299" t="s">
        <v>686</v>
      </c>
      <c r="B4299">
        <v>812</v>
      </c>
    </row>
    <row r="4300" spans="1:6" x14ac:dyDescent="0.25">
      <c r="A4300" t="s">
        <v>687</v>
      </c>
      <c r="B4300">
        <v>812</v>
      </c>
    </row>
    <row r="4301" spans="1:6" x14ac:dyDescent="0.25">
      <c r="A4301" t="s">
        <v>688</v>
      </c>
      <c r="B4301">
        <v>812</v>
      </c>
    </row>
    <row r="4302" spans="1:6" x14ac:dyDescent="0.25">
      <c r="A4302" t="s">
        <v>689</v>
      </c>
      <c r="B4302">
        <v>812</v>
      </c>
      <c r="C4302" t="b">
        <v>0</v>
      </c>
      <c r="D4302" t="b">
        <v>0</v>
      </c>
      <c r="E4302" t="b">
        <v>0</v>
      </c>
      <c r="F4302" t="b">
        <v>0</v>
      </c>
    </row>
    <row r="4303" spans="1:6" x14ac:dyDescent="0.25">
      <c r="A4303" t="s">
        <v>690</v>
      </c>
      <c r="B4303">
        <v>812</v>
      </c>
      <c r="C4303" t="b">
        <v>0</v>
      </c>
      <c r="D4303" t="b">
        <v>0</v>
      </c>
      <c r="E4303" t="b">
        <v>0</v>
      </c>
      <c r="F4303" t="b">
        <v>0</v>
      </c>
    </row>
    <row r="4304" spans="1:6" x14ac:dyDescent="0.25">
      <c r="A4304" t="s">
        <v>676</v>
      </c>
      <c r="B4304">
        <v>825</v>
      </c>
      <c r="C4304">
        <v>775</v>
      </c>
      <c r="D4304">
        <v>18</v>
      </c>
      <c r="E4304">
        <v>365</v>
      </c>
      <c r="F4304">
        <v>366</v>
      </c>
    </row>
    <row r="4305" spans="1:6" x14ac:dyDescent="0.25">
      <c r="A4305" t="s">
        <v>36</v>
      </c>
      <c r="B4305">
        <v>825</v>
      </c>
      <c r="C4305">
        <v>5</v>
      </c>
      <c r="D4305">
        <v>4</v>
      </c>
      <c r="E4305">
        <v>1</v>
      </c>
      <c r="F4305">
        <v>2</v>
      </c>
    </row>
    <row r="4306" spans="1:6" x14ac:dyDescent="0.25">
      <c r="A4306" t="s">
        <v>503</v>
      </c>
      <c r="B4306">
        <v>825</v>
      </c>
      <c r="C4306" t="s">
        <v>758</v>
      </c>
      <c r="D4306" t="s">
        <v>758</v>
      </c>
      <c r="E4306" t="s">
        <v>841</v>
      </c>
      <c r="F4306" t="s">
        <v>842</v>
      </c>
    </row>
    <row r="4307" spans="1:6" x14ac:dyDescent="0.25">
      <c r="A4307" t="s">
        <v>677</v>
      </c>
      <c r="B4307">
        <v>825</v>
      </c>
      <c r="C4307">
        <v>2688</v>
      </c>
      <c r="D4307">
        <v>1944</v>
      </c>
      <c r="E4307">
        <v>804</v>
      </c>
      <c r="F4307">
        <v>492</v>
      </c>
    </row>
    <row r="4308" spans="1:6" x14ac:dyDescent="0.25">
      <c r="A4308" t="s">
        <v>42</v>
      </c>
      <c r="B4308">
        <v>825</v>
      </c>
      <c r="C4308">
        <v>40</v>
      </c>
      <c r="D4308">
        <v>40</v>
      </c>
      <c r="E4308">
        <v>40</v>
      </c>
      <c r="F4308">
        <v>40</v>
      </c>
    </row>
    <row r="4309" spans="1:6" x14ac:dyDescent="0.25">
      <c r="A4309" t="s">
        <v>678</v>
      </c>
      <c r="B4309">
        <v>825</v>
      </c>
      <c r="C4309">
        <v>45.8</v>
      </c>
      <c r="D4309">
        <v>33.1</v>
      </c>
      <c r="E4309">
        <v>13.7</v>
      </c>
      <c r="F4309">
        <v>8.4</v>
      </c>
    </row>
    <row r="4310" spans="1:6" x14ac:dyDescent="0.25">
      <c r="A4310" t="s">
        <v>41</v>
      </c>
      <c r="B4310">
        <v>825</v>
      </c>
      <c r="C4310">
        <v>0</v>
      </c>
      <c r="D4310">
        <v>0</v>
      </c>
      <c r="E4310">
        <v>0</v>
      </c>
      <c r="F4310">
        <v>0</v>
      </c>
    </row>
    <row r="4311" spans="1:6" x14ac:dyDescent="0.25">
      <c r="A4311" t="s">
        <v>679</v>
      </c>
      <c r="B4311">
        <v>825</v>
      </c>
      <c r="C4311">
        <v>12</v>
      </c>
      <c r="D4311">
        <v>12</v>
      </c>
      <c r="E4311">
        <v>12</v>
      </c>
      <c r="F4311">
        <v>12</v>
      </c>
    </row>
    <row r="4312" spans="1:6" x14ac:dyDescent="0.25">
      <c r="A4312" t="s">
        <v>563</v>
      </c>
      <c r="B4312">
        <v>825</v>
      </c>
      <c r="C4312">
        <v>0</v>
      </c>
      <c r="D4312">
        <v>0</v>
      </c>
      <c r="E4312">
        <v>0</v>
      </c>
      <c r="F4312">
        <v>0</v>
      </c>
    </row>
    <row r="4313" spans="1:6" x14ac:dyDescent="0.25">
      <c r="A4313" t="s">
        <v>680</v>
      </c>
      <c r="B4313">
        <v>825</v>
      </c>
      <c r="C4313">
        <v>0</v>
      </c>
      <c r="D4313">
        <v>0</v>
      </c>
      <c r="E4313">
        <v>0</v>
      </c>
      <c r="F4313">
        <v>0</v>
      </c>
    </row>
    <row r="4314" spans="1:6" x14ac:dyDescent="0.25">
      <c r="A4314" t="s">
        <v>681</v>
      </c>
      <c r="B4314">
        <v>825</v>
      </c>
      <c r="C4314">
        <v>16</v>
      </c>
      <c r="D4314">
        <v>16</v>
      </c>
      <c r="E4314">
        <v>16</v>
      </c>
      <c r="F4314">
        <v>16</v>
      </c>
    </row>
    <row r="4315" spans="1:6" x14ac:dyDescent="0.25">
      <c r="A4315" t="s">
        <v>682</v>
      </c>
      <c r="B4315">
        <v>825</v>
      </c>
      <c r="C4315">
        <v>500</v>
      </c>
      <c r="D4315">
        <v>500</v>
      </c>
      <c r="E4315">
        <v>500</v>
      </c>
      <c r="F4315">
        <v>500</v>
      </c>
    </row>
    <row r="4316" spans="1:6" x14ac:dyDescent="0.25">
      <c r="A4316" t="s">
        <v>683</v>
      </c>
      <c r="B4316">
        <v>825</v>
      </c>
      <c r="C4316">
        <v>1761</v>
      </c>
      <c r="D4316">
        <v>1761</v>
      </c>
      <c r="E4316">
        <v>1761</v>
      </c>
      <c r="F4316">
        <v>1761</v>
      </c>
    </row>
    <row r="4317" spans="1:6" x14ac:dyDescent="0.25">
      <c r="A4317" t="s">
        <v>684</v>
      </c>
      <c r="B4317">
        <v>825</v>
      </c>
      <c r="C4317">
        <v>1174</v>
      </c>
      <c r="D4317">
        <v>1174</v>
      </c>
      <c r="E4317">
        <v>1174</v>
      </c>
      <c r="F4317">
        <v>1174</v>
      </c>
    </row>
    <row r="4318" spans="1:6" x14ac:dyDescent="0.25">
      <c r="A4318" t="s">
        <v>685</v>
      </c>
      <c r="B4318">
        <v>825</v>
      </c>
      <c r="C4318">
        <v>2348</v>
      </c>
      <c r="D4318">
        <v>2348</v>
      </c>
      <c r="E4318">
        <v>2348</v>
      </c>
      <c r="F4318">
        <v>2348</v>
      </c>
    </row>
    <row r="4319" spans="1:6" x14ac:dyDescent="0.25">
      <c r="A4319" t="s">
        <v>686</v>
      </c>
      <c r="B4319">
        <v>825</v>
      </c>
      <c r="C4319">
        <v>21313</v>
      </c>
      <c r="F4319">
        <v>21627</v>
      </c>
    </row>
    <row r="4320" spans="1:6" x14ac:dyDescent="0.25">
      <c r="A4320" t="s">
        <v>687</v>
      </c>
      <c r="B4320">
        <v>825</v>
      </c>
      <c r="C4320">
        <v>-32830</v>
      </c>
      <c r="F4320">
        <v>-31948</v>
      </c>
    </row>
    <row r="4321" spans="1:6" x14ac:dyDescent="0.25">
      <c r="A4321" t="s">
        <v>688</v>
      </c>
      <c r="B4321">
        <v>825</v>
      </c>
      <c r="C4321">
        <v>0</v>
      </c>
      <c r="F4321">
        <v>0</v>
      </c>
    </row>
    <row r="4322" spans="1:6" x14ac:dyDescent="0.25">
      <c r="A4322" t="s">
        <v>689</v>
      </c>
      <c r="B4322">
        <v>825</v>
      </c>
      <c r="C4322" t="b">
        <v>0</v>
      </c>
      <c r="D4322" t="b">
        <v>0</v>
      </c>
      <c r="E4322" t="b">
        <v>0</v>
      </c>
      <c r="F4322" t="b">
        <v>0</v>
      </c>
    </row>
    <row r="4323" spans="1:6" x14ac:dyDescent="0.25">
      <c r="A4323" t="s">
        <v>690</v>
      </c>
      <c r="B4323">
        <v>825</v>
      </c>
      <c r="C4323" t="b">
        <v>0</v>
      </c>
      <c r="D4323" t="b">
        <v>0</v>
      </c>
      <c r="E4323" t="b">
        <v>0</v>
      </c>
      <c r="F4323" t="b">
        <v>0</v>
      </c>
    </row>
    <row r="4324" spans="1:6" x14ac:dyDescent="0.25">
      <c r="A4324" t="s">
        <v>676</v>
      </c>
      <c r="B4324">
        <v>858</v>
      </c>
      <c r="C4324">
        <v>368</v>
      </c>
      <c r="D4324">
        <v>370</v>
      </c>
      <c r="E4324">
        <v>2050</v>
      </c>
      <c r="F4324">
        <v>15</v>
      </c>
    </row>
    <row r="4325" spans="1:6" x14ac:dyDescent="0.25">
      <c r="A4325" t="s">
        <v>36</v>
      </c>
      <c r="B4325">
        <v>858</v>
      </c>
      <c r="C4325">
        <v>1</v>
      </c>
      <c r="D4325">
        <v>2</v>
      </c>
      <c r="E4325">
        <v>2</v>
      </c>
      <c r="F4325">
        <v>2</v>
      </c>
    </row>
    <row r="4326" spans="1:6" x14ac:dyDescent="0.25">
      <c r="A4326" t="s">
        <v>503</v>
      </c>
      <c r="B4326">
        <v>858</v>
      </c>
      <c r="C4326" t="s">
        <v>844</v>
      </c>
      <c r="D4326" t="s">
        <v>844</v>
      </c>
      <c r="E4326" t="s">
        <v>767</v>
      </c>
      <c r="F4326" t="s">
        <v>767</v>
      </c>
    </row>
    <row r="4327" spans="1:6" x14ac:dyDescent="0.25">
      <c r="A4327" t="s">
        <v>677</v>
      </c>
      <c r="B4327">
        <v>858</v>
      </c>
      <c r="C4327">
        <v>223</v>
      </c>
      <c r="D4327">
        <v>270</v>
      </c>
      <c r="E4327">
        <v>3130</v>
      </c>
      <c r="F4327">
        <v>1133</v>
      </c>
    </row>
    <row r="4328" spans="1:6" x14ac:dyDescent="0.25">
      <c r="A4328" t="s">
        <v>42</v>
      </c>
      <c r="B4328">
        <v>858</v>
      </c>
      <c r="C4328">
        <v>30</v>
      </c>
      <c r="D4328">
        <v>30</v>
      </c>
      <c r="E4328">
        <v>25</v>
      </c>
      <c r="F4328">
        <v>25</v>
      </c>
    </row>
    <row r="4329" spans="1:6" x14ac:dyDescent="0.25">
      <c r="A4329" t="s">
        <v>678</v>
      </c>
      <c r="B4329">
        <v>858</v>
      </c>
      <c r="C4329">
        <v>5.0999999999999996</v>
      </c>
      <c r="D4329">
        <v>6.1</v>
      </c>
      <c r="E4329">
        <v>85.4</v>
      </c>
      <c r="F4329">
        <v>30.9</v>
      </c>
    </row>
    <row r="4330" spans="1:6" x14ac:dyDescent="0.25">
      <c r="A4330" t="s">
        <v>41</v>
      </c>
      <c r="B4330">
        <v>858</v>
      </c>
      <c r="C4330">
        <v>0</v>
      </c>
      <c r="D4330">
        <v>0</v>
      </c>
      <c r="E4330">
        <v>0</v>
      </c>
      <c r="F4330">
        <v>0</v>
      </c>
    </row>
    <row r="4331" spans="1:6" x14ac:dyDescent="0.25">
      <c r="A4331" t="s">
        <v>679</v>
      </c>
      <c r="B4331">
        <v>858</v>
      </c>
      <c r="C4331" t="s">
        <v>764</v>
      </c>
      <c r="D4331">
        <v>12</v>
      </c>
      <c r="E4331">
        <v>12</v>
      </c>
      <c r="F4331">
        <v>12</v>
      </c>
    </row>
    <row r="4332" spans="1:6" x14ac:dyDescent="0.25">
      <c r="A4332" t="s">
        <v>563</v>
      </c>
      <c r="B4332">
        <v>858</v>
      </c>
      <c r="C4332">
        <v>0</v>
      </c>
      <c r="D4332">
        <v>0</v>
      </c>
      <c r="E4332">
        <v>0</v>
      </c>
      <c r="F4332">
        <v>0</v>
      </c>
    </row>
    <row r="4333" spans="1:6" x14ac:dyDescent="0.25">
      <c r="A4333" t="s">
        <v>680</v>
      </c>
      <c r="B4333">
        <v>858</v>
      </c>
      <c r="C4333">
        <v>0</v>
      </c>
      <c r="D4333">
        <v>0</v>
      </c>
      <c r="E4333">
        <v>0</v>
      </c>
      <c r="F4333">
        <v>0</v>
      </c>
    </row>
    <row r="4334" spans="1:6" x14ac:dyDescent="0.25">
      <c r="A4334" t="s">
        <v>681</v>
      </c>
      <c r="B4334">
        <v>858</v>
      </c>
      <c r="C4334">
        <v>16</v>
      </c>
      <c r="D4334">
        <v>16</v>
      </c>
      <c r="E4334">
        <v>16</v>
      </c>
      <c r="F4334">
        <v>16</v>
      </c>
    </row>
    <row r="4335" spans="1:6" x14ac:dyDescent="0.25">
      <c r="A4335" t="s">
        <v>682</v>
      </c>
      <c r="B4335">
        <v>858</v>
      </c>
      <c r="C4335">
        <v>312</v>
      </c>
      <c r="D4335">
        <v>312</v>
      </c>
      <c r="E4335">
        <v>312</v>
      </c>
      <c r="F4335">
        <v>312</v>
      </c>
    </row>
    <row r="4336" spans="1:6" x14ac:dyDescent="0.25">
      <c r="A4336" t="s">
        <v>683</v>
      </c>
      <c r="B4336">
        <v>858</v>
      </c>
      <c r="C4336">
        <v>1320</v>
      </c>
      <c r="D4336">
        <v>1320</v>
      </c>
      <c r="E4336">
        <v>1101</v>
      </c>
      <c r="F4336">
        <v>1101</v>
      </c>
    </row>
    <row r="4337" spans="1:10" x14ac:dyDescent="0.25">
      <c r="A4337" t="s">
        <v>684</v>
      </c>
      <c r="B4337">
        <v>858</v>
      </c>
      <c r="C4337">
        <v>880</v>
      </c>
      <c r="D4337">
        <v>880</v>
      </c>
      <c r="E4337">
        <v>734</v>
      </c>
      <c r="F4337">
        <v>734</v>
      </c>
    </row>
    <row r="4338" spans="1:10" x14ac:dyDescent="0.25">
      <c r="A4338" t="s">
        <v>685</v>
      </c>
      <c r="B4338">
        <v>858</v>
      </c>
      <c r="C4338">
        <v>1760</v>
      </c>
      <c r="D4338">
        <v>1760</v>
      </c>
      <c r="E4338">
        <v>1468</v>
      </c>
      <c r="F4338">
        <v>1468</v>
      </c>
    </row>
    <row r="4339" spans="1:10" x14ac:dyDescent="0.25">
      <c r="A4339" t="s">
        <v>686</v>
      </c>
      <c r="B4339">
        <v>858</v>
      </c>
      <c r="E4339">
        <v>17442</v>
      </c>
    </row>
    <row r="4340" spans="1:10" x14ac:dyDescent="0.25">
      <c r="A4340" t="s">
        <v>687</v>
      </c>
      <c r="B4340">
        <v>858</v>
      </c>
      <c r="E4340">
        <v>-30412</v>
      </c>
    </row>
    <row r="4341" spans="1:10" x14ac:dyDescent="0.25">
      <c r="A4341" t="s">
        <v>688</v>
      </c>
      <c r="B4341">
        <v>858</v>
      </c>
      <c r="E4341">
        <v>0</v>
      </c>
    </row>
    <row r="4342" spans="1:10" x14ac:dyDescent="0.25">
      <c r="A4342" t="s">
        <v>689</v>
      </c>
      <c r="B4342">
        <v>858</v>
      </c>
      <c r="C4342" t="b">
        <v>0</v>
      </c>
      <c r="D4342" t="b">
        <v>0</v>
      </c>
      <c r="E4342" t="b">
        <v>0</v>
      </c>
      <c r="F4342" t="b">
        <v>0</v>
      </c>
    </row>
    <row r="4343" spans="1:10" x14ac:dyDescent="0.25">
      <c r="A4343" t="s">
        <v>690</v>
      </c>
      <c r="B4343">
        <v>858</v>
      </c>
      <c r="C4343" t="b">
        <v>0</v>
      </c>
      <c r="D4343" t="b">
        <v>0</v>
      </c>
      <c r="E4343" t="b">
        <v>0</v>
      </c>
      <c r="F4343" t="b">
        <v>0</v>
      </c>
    </row>
    <row r="4344" spans="1:10" x14ac:dyDescent="0.25">
      <c r="A4344" t="s">
        <v>676</v>
      </c>
      <c r="B4344">
        <v>899</v>
      </c>
      <c r="H4344">
        <v>180</v>
      </c>
      <c r="I4344">
        <v>168</v>
      </c>
      <c r="J4344">
        <v>220</v>
      </c>
    </row>
    <row r="4345" spans="1:10" x14ac:dyDescent="0.25">
      <c r="A4345" t="s">
        <v>36</v>
      </c>
      <c r="B4345">
        <v>899</v>
      </c>
      <c r="H4345">
        <v>3</v>
      </c>
      <c r="I4345">
        <v>4</v>
      </c>
      <c r="J4345">
        <v>3</v>
      </c>
    </row>
    <row r="4346" spans="1:10" x14ac:dyDescent="0.25">
      <c r="A4346" t="s">
        <v>503</v>
      </c>
      <c r="B4346">
        <v>899</v>
      </c>
      <c r="I4346" t="s">
        <v>739</v>
      </c>
      <c r="J4346" t="s">
        <v>761</v>
      </c>
    </row>
    <row r="4347" spans="1:10" x14ac:dyDescent="0.25">
      <c r="A4347" t="s">
        <v>677</v>
      </c>
      <c r="B4347">
        <v>899</v>
      </c>
      <c r="H4347">
        <v>584</v>
      </c>
      <c r="I4347">
        <v>677</v>
      </c>
      <c r="J4347">
        <v>323</v>
      </c>
    </row>
    <row r="4348" spans="1:10" x14ac:dyDescent="0.25">
      <c r="A4348" t="s">
        <v>42</v>
      </c>
      <c r="B4348">
        <v>899</v>
      </c>
      <c r="H4348">
        <v>30</v>
      </c>
      <c r="I4348">
        <v>30</v>
      </c>
      <c r="J4348">
        <v>30</v>
      </c>
    </row>
    <row r="4349" spans="1:10" x14ac:dyDescent="0.25">
      <c r="A4349" t="s">
        <v>678</v>
      </c>
      <c r="B4349">
        <v>899</v>
      </c>
      <c r="H4349">
        <v>13.3</v>
      </c>
      <c r="I4349">
        <v>15.4</v>
      </c>
      <c r="J4349">
        <v>7.3</v>
      </c>
    </row>
    <row r="4350" spans="1:10" x14ac:dyDescent="0.25">
      <c r="A4350" t="s">
        <v>41</v>
      </c>
      <c r="B4350">
        <v>899</v>
      </c>
      <c r="H4350">
        <v>0</v>
      </c>
      <c r="I4350">
        <v>0</v>
      </c>
      <c r="J4350">
        <v>0</v>
      </c>
    </row>
    <row r="4351" spans="1:10" x14ac:dyDescent="0.25">
      <c r="A4351" t="s">
        <v>679</v>
      </c>
      <c r="B4351">
        <v>899</v>
      </c>
      <c r="H4351">
        <v>12</v>
      </c>
      <c r="I4351">
        <v>12</v>
      </c>
      <c r="J4351">
        <v>24</v>
      </c>
    </row>
    <row r="4352" spans="1:10" x14ac:dyDescent="0.25">
      <c r="A4352" t="s">
        <v>563</v>
      </c>
      <c r="B4352">
        <v>899</v>
      </c>
      <c r="H4352">
        <v>0</v>
      </c>
      <c r="I4352">
        <v>0</v>
      </c>
      <c r="J4352">
        <v>0</v>
      </c>
    </row>
    <row r="4353" spans="1:10" x14ac:dyDescent="0.25">
      <c r="A4353" t="s">
        <v>680</v>
      </c>
      <c r="B4353">
        <v>899</v>
      </c>
      <c r="H4353">
        <v>0</v>
      </c>
      <c r="I4353">
        <v>0</v>
      </c>
      <c r="J4353">
        <v>0</v>
      </c>
    </row>
    <row r="4354" spans="1:10" x14ac:dyDescent="0.25">
      <c r="A4354" t="s">
        <v>681</v>
      </c>
      <c r="B4354">
        <v>899</v>
      </c>
      <c r="H4354">
        <v>16</v>
      </c>
      <c r="I4354">
        <v>16</v>
      </c>
      <c r="J4354">
        <v>16</v>
      </c>
    </row>
    <row r="4355" spans="1:10" x14ac:dyDescent="0.25">
      <c r="A4355" t="s">
        <v>682</v>
      </c>
      <c r="B4355">
        <v>899</v>
      </c>
      <c r="H4355">
        <v>375</v>
      </c>
      <c r="I4355">
        <v>375</v>
      </c>
      <c r="J4355">
        <v>375</v>
      </c>
    </row>
    <row r="4356" spans="1:10" x14ac:dyDescent="0.25">
      <c r="A4356" t="s">
        <v>683</v>
      </c>
      <c r="B4356">
        <v>899</v>
      </c>
      <c r="H4356">
        <v>1320</v>
      </c>
      <c r="I4356">
        <v>1320</v>
      </c>
      <c r="J4356">
        <v>1320</v>
      </c>
    </row>
    <row r="4357" spans="1:10" x14ac:dyDescent="0.25">
      <c r="A4357" t="s">
        <v>684</v>
      </c>
      <c r="B4357">
        <v>899</v>
      </c>
      <c r="H4357">
        <v>880</v>
      </c>
      <c r="I4357">
        <v>880</v>
      </c>
      <c r="J4357">
        <v>880</v>
      </c>
    </row>
    <row r="4358" spans="1:10" x14ac:dyDescent="0.25">
      <c r="A4358" t="s">
        <v>685</v>
      </c>
      <c r="B4358">
        <v>899</v>
      </c>
      <c r="H4358">
        <v>1760</v>
      </c>
      <c r="I4358">
        <v>1760</v>
      </c>
      <c r="J4358">
        <v>1760</v>
      </c>
    </row>
    <row r="4359" spans="1:10" x14ac:dyDescent="0.25">
      <c r="A4359" t="s">
        <v>686</v>
      </c>
      <c r="B4359">
        <v>899</v>
      </c>
      <c r="J4359">
        <v>16914</v>
      </c>
    </row>
    <row r="4360" spans="1:10" x14ac:dyDescent="0.25">
      <c r="A4360" t="s">
        <v>687</v>
      </c>
      <c r="B4360">
        <v>899</v>
      </c>
      <c r="J4360">
        <v>-28797</v>
      </c>
    </row>
    <row r="4361" spans="1:10" x14ac:dyDescent="0.25">
      <c r="A4361" t="s">
        <v>688</v>
      </c>
      <c r="B4361">
        <v>899</v>
      </c>
      <c r="J4361">
        <v>0</v>
      </c>
    </row>
    <row r="4362" spans="1:10" x14ac:dyDescent="0.25">
      <c r="A4362" t="s">
        <v>689</v>
      </c>
      <c r="B4362">
        <v>899</v>
      </c>
      <c r="H4362" t="b">
        <v>0</v>
      </c>
      <c r="I4362" t="b">
        <v>0</v>
      </c>
      <c r="J4362" t="b">
        <v>0</v>
      </c>
    </row>
    <row r="4363" spans="1:10" x14ac:dyDescent="0.25">
      <c r="A4363" t="s">
        <v>690</v>
      </c>
      <c r="B4363">
        <v>899</v>
      </c>
      <c r="H4363" t="b">
        <v>0</v>
      </c>
      <c r="I4363" t="b">
        <v>0</v>
      </c>
      <c r="J4363" t="b">
        <v>0</v>
      </c>
    </row>
    <row r="4364" spans="1:10" x14ac:dyDescent="0.25">
      <c r="A4364" t="s">
        <v>676</v>
      </c>
      <c r="B4364">
        <v>909</v>
      </c>
      <c r="C4364">
        <v>248</v>
      </c>
      <c r="D4364">
        <v>13</v>
      </c>
      <c r="E4364">
        <v>912</v>
      </c>
      <c r="F4364">
        <v>19</v>
      </c>
    </row>
    <row r="4365" spans="1:10" x14ac:dyDescent="0.25">
      <c r="A4365" t="s">
        <v>36</v>
      </c>
      <c r="B4365">
        <v>909</v>
      </c>
      <c r="C4365">
        <v>1</v>
      </c>
      <c r="D4365">
        <v>1</v>
      </c>
      <c r="E4365">
        <v>3</v>
      </c>
      <c r="F4365">
        <v>3</v>
      </c>
    </row>
    <row r="4366" spans="1:10" x14ac:dyDescent="0.25">
      <c r="A4366" t="s">
        <v>503</v>
      </c>
      <c r="B4366">
        <v>909</v>
      </c>
      <c r="C4366" t="s">
        <v>765</v>
      </c>
      <c r="D4366" t="s">
        <v>765</v>
      </c>
      <c r="E4366" t="s">
        <v>771</v>
      </c>
      <c r="F4366" t="s">
        <v>771</v>
      </c>
    </row>
    <row r="4367" spans="1:10" x14ac:dyDescent="0.25">
      <c r="A4367" t="s">
        <v>677</v>
      </c>
      <c r="B4367">
        <v>909</v>
      </c>
      <c r="C4367">
        <v>455</v>
      </c>
      <c r="D4367">
        <v>444</v>
      </c>
      <c r="E4367">
        <v>740</v>
      </c>
      <c r="F4367">
        <v>965</v>
      </c>
    </row>
    <row r="4368" spans="1:10" x14ac:dyDescent="0.25">
      <c r="A4368" t="s">
        <v>42</v>
      </c>
      <c r="B4368">
        <v>909</v>
      </c>
      <c r="C4368">
        <v>25</v>
      </c>
      <c r="D4368">
        <v>25</v>
      </c>
      <c r="E4368">
        <v>35</v>
      </c>
      <c r="F4368">
        <v>35</v>
      </c>
    </row>
    <row r="4369" spans="1:6" x14ac:dyDescent="0.25">
      <c r="A4369" t="s">
        <v>678</v>
      </c>
      <c r="B4369">
        <v>909</v>
      </c>
      <c r="C4369">
        <v>12.4</v>
      </c>
      <c r="D4369">
        <v>12.1</v>
      </c>
      <c r="E4369">
        <v>14.4</v>
      </c>
      <c r="F4369">
        <v>18.8</v>
      </c>
    </row>
    <row r="4370" spans="1:6" x14ac:dyDescent="0.25">
      <c r="A4370" t="s">
        <v>41</v>
      </c>
      <c r="B4370">
        <v>909</v>
      </c>
      <c r="C4370">
        <v>0</v>
      </c>
      <c r="D4370">
        <v>0</v>
      </c>
      <c r="E4370">
        <v>0</v>
      </c>
      <c r="F4370">
        <v>0</v>
      </c>
    </row>
    <row r="4371" spans="1:6" x14ac:dyDescent="0.25">
      <c r="A4371" t="s">
        <v>679</v>
      </c>
      <c r="B4371">
        <v>909</v>
      </c>
      <c r="C4371">
        <v>0</v>
      </c>
      <c r="D4371">
        <v>0</v>
      </c>
      <c r="E4371">
        <v>12</v>
      </c>
      <c r="F4371">
        <v>12</v>
      </c>
    </row>
    <row r="4372" spans="1:6" x14ac:dyDescent="0.25">
      <c r="A4372" t="s">
        <v>563</v>
      </c>
      <c r="B4372">
        <v>909</v>
      </c>
      <c r="C4372">
        <v>0</v>
      </c>
      <c r="D4372">
        <v>0</v>
      </c>
      <c r="E4372">
        <v>0</v>
      </c>
      <c r="F4372">
        <v>0</v>
      </c>
    </row>
    <row r="4373" spans="1:6" x14ac:dyDescent="0.25">
      <c r="A4373" t="s">
        <v>680</v>
      </c>
      <c r="B4373">
        <v>909</v>
      </c>
      <c r="C4373">
        <v>0</v>
      </c>
      <c r="D4373">
        <v>0</v>
      </c>
      <c r="E4373">
        <v>1</v>
      </c>
      <c r="F4373">
        <v>0</v>
      </c>
    </row>
    <row r="4374" spans="1:6" x14ac:dyDescent="0.25">
      <c r="A4374" t="s">
        <v>681</v>
      </c>
      <c r="B4374">
        <v>909</v>
      </c>
      <c r="C4374">
        <v>16</v>
      </c>
      <c r="D4374">
        <v>16</v>
      </c>
      <c r="E4374">
        <v>16</v>
      </c>
      <c r="F4374">
        <v>16</v>
      </c>
    </row>
    <row r="4375" spans="1:6" x14ac:dyDescent="0.25">
      <c r="A4375" t="s">
        <v>682</v>
      </c>
      <c r="B4375">
        <v>909</v>
      </c>
      <c r="C4375">
        <v>250</v>
      </c>
      <c r="D4375">
        <v>250</v>
      </c>
      <c r="E4375">
        <v>250</v>
      </c>
      <c r="F4375">
        <v>250</v>
      </c>
    </row>
    <row r="4376" spans="1:6" x14ac:dyDescent="0.25">
      <c r="A4376" t="s">
        <v>683</v>
      </c>
      <c r="B4376">
        <v>909</v>
      </c>
      <c r="C4376">
        <v>1101</v>
      </c>
      <c r="D4376">
        <v>1101</v>
      </c>
      <c r="E4376">
        <v>1539</v>
      </c>
      <c r="F4376">
        <v>1539</v>
      </c>
    </row>
    <row r="4377" spans="1:6" x14ac:dyDescent="0.25">
      <c r="A4377" t="s">
        <v>684</v>
      </c>
      <c r="B4377">
        <v>909</v>
      </c>
      <c r="C4377">
        <v>734</v>
      </c>
      <c r="D4377">
        <v>734</v>
      </c>
      <c r="E4377">
        <v>1026</v>
      </c>
      <c r="F4377">
        <v>1026</v>
      </c>
    </row>
    <row r="4378" spans="1:6" x14ac:dyDescent="0.25">
      <c r="A4378" t="s">
        <v>685</v>
      </c>
      <c r="B4378">
        <v>909</v>
      </c>
      <c r="C4378">
        <v>1468</v>
      </c>
      <c r="D4378">
        <v>1468</v>
      </c>
      <c r="E4378">
        <v>2052</v>
      </c>
      <c r="F4378">
        <v>2052</v>
      </c>
    </row>
    <row r="4379" spans="1:6" x14ac:dyDescent="0.25">
      <c r="A4379" t="s">
        <v>686</v>
      </c>
      <c r="B4379">
        <v>909</v>
      </c>
    </row>
    <row r="4380" spans="1:6" x14ac:dyDescent="0.25">
      <c r="A4380" t="s">
        <v>687</v>
      </c>
      <c r="B4380">
        <v>909</v>
      </c>
    </row>
    <row r="4381" spans="1:6" x14ac:dyDescent="0.25">
      <c r="A4381" t="s">
        <v>688</v>
      </c>
      <c r="B4381">
        <v>909</v>
      </c>
    </row>
    <row r="4382" spans="1:6" x14ac:dyDescent="0.25">
      <c r="A4382" t="s">
        <v>689</v>
      </c>
      <c r="B4382">
        <v>909</v>
      </c>
      <c r="C4382" t="b">
        <v>0</v>
      </c>
      <c r="D4382" t="b">
        <v>0</v>
      </c>
      <c r="E4382" t="b">
        <v>0</v>
      </c>
      <c r="F4382" t="b">
        <v>0</v>
      </c>
    </row>
    <row r="4383" spans="1:6" x14ac:dyDescent="0.25">
      <c r="A4383" t="s">
        <v>690</v>
      </c>
      <c r="B4383">
        <v>909</v>
      </c>
      <c r="C4383" t="b">
        <v>0</v>
      </c>
      <c r="D4383" t="b">
        <v>0</v>
      </c>
      <c r="E4383" t="b">
        <v>0</v>
      </c>
      <c r="F4383" t="b">
        <v>0</v>
      </c>
    </row>
    <row r="4384" spans="1:6" x14ac:dyDescent="0.25">
      <c r="A4384" t="s">
        <v>676</v>
      </c>
      <c r="B4384">
        <v>912</v>
      </c>
      <c r="C4384">
        <v>3</v>
      </c>
      <c r="D4384">
        <v>937</v>
      </c>
      <c r="E4384">
        <v>915</v>
      </c>
      <c r="F4384">
        <v>909</v>
      </c>
    </row>
    <row r="4385" spans="1:6" x14ac:dyDescent="0.25">
      <c r="A4385" t="s">
        <v>36</v>
      </c>
      <c r="B4385">
        <v>912</v>
      </c>
      <c r="C4385">
        <v>3</v>
      </c>
      <c r="D4385">
        <v>2</v>
      </c>
      <c r="E4385">
        <v>3</v>
      </c>
      <c r="F4385">
        <v>4</v>
      </c>
    </row>
    <row r="4386" spans="1:6" x14ac:dyDescent="0.25">
      <c r="A4386" t="s">
        <v>503</v>
      </c>
      <c r="B4386">
        <v>912</v>
      </c>
      <c r="D4386" t="s">
        <v>754</v>
      </c>
      <c r="E4386" t="s">
        <v>756</v>
      </c>
      <c r="F4386" t="s">
        <v>771</v>
      </c>
    </row>
    <row r="4387" spans="1:6" x14ac:dyDescent="0.25">
      <c r="A4387" t="s">
        <v>677</v>
      </c>
      <c r="B4387">
        <v>912</v>
      </c>
      <c r="C4387">
        <v>468</v>
      </c>
      <c r="D4387">
        <v>436</v>
      </c>
      <c r="E4387">
        <v>785</v>
      </c>
      <c r="F4387">
        <v>740</v>
      </c>
    </row>
    <row r="4388" spans="1:6" x14ac:dyDescent="0.25">
      <c r="A4388" t="s">
        <v>42</v>
      </c>
      <c r="B4388">
        <v>912</v>
      </c>
      <c r="C4388">
        <v>30</v>
      </c>
      <c r="D4388">
        <v>25</v>
      </c>
      <c r="E4388">
        <v>30</v>
      </c>
      <c r="F4388">
        <v>30</v>
      </c>
    </row>
    <row r="4389" spans="1:6" x14ac:dyDescent="0.25">
      <c r="A4389" t="s">
        <v>678</v>
      </c>
      <c r="B4389">
        <v>912</v>
      </c>
      <c r="C4389">
        <v>10.6</v>
      </c>
      <c r="D4389">
        <v>11.9</v>
      </c>
      <c r="E4389">
        <v>17.8</v>
      </c>
      <c r="F4389">
        <v>16.8</v>
      </c>
    </row>
    <row r="4390" spans="1:6" x14ac:dyDescent="0.25">
      <c r="A4390" t="s">
        <v>41</v>
      </c>
      <c r="B4390">
        <v>912</v>
      </c>
      <c r="C4390">
        <v>0</v>
      </c>
      <c r="D4390">
        <v>0</v>
      </c>
      <c r="E4390">
        <v>0</v>
      </c>
      <c r="F4390">
        <v>0</v>
      </c>
    </row>
    <row r="4391" spans="1:6" x14ac:dyDescent="0.25">
      <c r="A4391" t="s">
        <v>679</v>
      </c>
      <c r="B4391">
        <v>912</v>
      </c>
      <c r="C4391">
        <v>12</v>
      </c>
      <c r="D4391">
        <v>12</v>
      </c>
      <c r="E4391">
        <v>12</v>
      </c>
      <c r="F4391">
        <v>12</v>
      </c>
    </row>
    <row r="4392" spans="1:6" x14ac:dyDescent="0.25">
      <c r="A4392" t="s">
        <v>563</v>
      </c>
      <c r="B4392">
        <v>912</v>
      </c>
      <c r="C4392">
        <v>0</v>
      </c>
      <c r="D4392">
        <v>0</v>
      </c>
      <c r="E4392">
        <v>0</v>
      </c>
      <c r="F4392">
        <v>0</v>
      </c>
    </row>
    <row r="4393" spans="1:6" x14ac:dyDescent="0.25">
      <c r="A4393" t="s">
        <v>680</v>
      </c>
      <c r="B4393">
        <v>912</v>
      </c>
      <c r="C4393">
        <v>0</v>
      </c>
      <c r="D4393">
        <v>1</v>
      </c>
      <c r="E4393">
        <v>1</v>
      </c>
      <c r="F4393">
        <v>1</v>
      </c>
    </row>
    <row r="4394" spans="1:6" x14ac:dyDescent="0.25">
      <c r="A4394" t="s">
        <v>681</v>
      </c>
      <c r="B4394">
        <v>912</v>
      </c>
      <c r="C4394">
        <v>16</v>
      </c>
      <c r="D4394">
        <v>16</v>
      </c>
      <c r="E4394">
        <v>16</v>
      </c>
      <c r="F4394">
        <v>16</v>
      </c>
    </row>
    <row r="4395" spans="1:6" x14ac:dyDescent="0.25">
      <c r="A4395" t="s">
        <v>682</v>
      </c>
      <c r="B4395">
        <v>912</v>
      </c>
      <c r="C4395">
        <v>250</v>
      </c>
      <c r="D4395">
        <v>250</v>
      </c>
      <c r="E4395">
        <v>250</v>
      </c>
      <c r="F4395">
        <v>250</v>
      </c>
    </row>
    <row r="4396" spans="1:6" x14ac:dyDescent="0.25">
      <c r="A4396" t="s">
        <v>683</v>
      </c>
      <c r="B4396">
        <v>912</v>
      </c>
      <c r="C4396">
        <v>1320</v>
      </c>
      <c r="D4396">
        <v>1101</v>
      </c>
      <c r="E4396">
        <v>1320</v>
      </c>
      <c r="F4396">
        <v>1320</v>
      </c>
    </row>
    <row r="4397" spans="1:6" x14ac:dyDescent="0.25">
      <c r="A4397" t="s">
        <v>684</v>
      </c>
      <c r="B4397">
        <v>912</v>
      </c>
      <c r="C4397">
        <v>880</v>
      </c>
      <c r="D4397">
        <v>734</v>
      </c>
      <c r="E4397">
        <v>880</v>
      </c>
      <c r="F4397">
        <v>880</v>
      </c>
    </row>
    <row r="4398" spans="1:6" x14ac:dyDescent="0.25">
      <c r="A4398" t="s">
        <v>685</v>
      </c>
      <c r="B4398">
        <v>912</v>
      </c>
      <c r="C4398">
        <v>1760</v>
      </c>
      <c r="D4398">
        <v>1468</v>
      </c>
      <c r="E4398">
        <v>1760</v>
      </c>
      <c r="F4398">
        <v>1760</v>
      </c>
    </row>
    <row r="4399" spans="1:6" x14ac:dyDescent="0.25">
      <c r="A4399" t="s">
        <v>686</v>
      </c>
      <c r="B4399">
        <v>912</v>
      </c>
    </row>
    <row r="4400" spans="1:6" x14ac:dyDescent="0.25">
      <c r="A4400" t="s">
        <v>687</v>
      </c>
      <c r="B4400">
        <v>912</v>
      </c>
    </row>
    <row r="4401" spans="1:6" x14ac:dyDescent="0.25">
      <c r="A4401" t="s">
        <v>688</v>
      </c>
      <c r="B4401">
        <v>912</v>
      </c>
    </row>
    <row r="4402" spans="1:6" x14ac:dyDescent="0.25">
      <c r="A4402" t="s">
        <v>689</v>
      </c>
      <c r="B4402">
        <v>912</v>
      </c>
      <c r="C4402" t="b">
        <v>0</v>
      </c>
      <c r="D4402" t="b">
        <v>0</v>
      </c>
      <c r="E4402" t="b">
        <v>0</v>
      </c>
      <c r="F4402" t="b">
        <v>0</v>
      </c>
    </row>
    <row r="4403" spans="1:6" x14ac:dyDescent="0.25">
      <c r="A4403" t="s">
        <v>690</v>
      </c>
      <c r="B4403">
        <v>912</v>
      </c>
      <c r="C4403" t="b">
        <v>0</v>
      </c>
      <c r="D4403" t="b">
        <v>0</v>
      </c>
      <c r="E4403" t="b">
        <v>0</v>
      </c>
      <c r="F4403" t="b">
        <v>0</v>
      </c>
    </row>
    <row r="4404" spans="1:6" x14ac:dyDescent="0.25">
      <c r="A4404" t="s">
        <v>676</v>
      </c>
      <c r="B4404">
        <v>915</v>
      </c>
      <c r="C4404">
        <v>229</v>
      </c>
      <c r="D4404">
        <v>12</v>
      </c>
      <c r="E4404">
        <v>918</v>
      </c>
      <c r="F4404">
        <v>912</v>
      </c>
    </row>
    <row r="4405" spans="1:6" x14ac:dyDescent="0.25">
      <c r="A4405" t="s">
        <v>36</v>
      </c>
      <c r="B4405">
        <v>915</v>
      </c>
      <c r="C4405">
        <v>1</v>
      </c>
      <c r="D4405">
        <v>1</v>
      </c>
      <c r="E4405">
        <v>2</v>
      </c>
      <c r="F4405">
        <v>2</v>
      </c>
    </row>
    <row r="4406" spans="1:6" x14ac:dyDescent="0.25">
      <c r="A4406" t="s">
        <v>503</v>
      </c>
      <c r="B4406">
        <v>915</v>
      </c>
      <c r="C4406" t="s">
        <v>763</v>
      </c>
      <c r="D4406" t="s">
        <v>763</v>
      </c>
      <c r="E4406" t="s">
        <v>756</v>
      </c>
      <c r="F4406" t="s">
        <v>756</v>
      </c>
    </row>
    <row r="4407" spans="1:6" x14ac:dyDescent="0.25">
      <c r="A4407" t="s">
        <v>677</v>
      </c>
      <c r="B4407">
        <v>915</v>
      </c>
      <c r="C4407">
        <v>473</v>
      </c>
      <c r="D4407">
        <v>437</v>
      </c>
      <c r="E4407">
        <v>374</v>
      </c>
      <c r="F4407">
        <v>785</v>
      </c>
    </row>
    <row r="4408" spans="1:6" x14ac:dyDescent="0.25">
      <c r="A4408" t="s">
        <v>42</v>
      </c>
      <c r="B4408">
        <v>915</v>
      </c>
      <c r="C4408">
        <v>25</v>
      </c>
      <c r="D4408">
        <v>25</v>
      </c>
      <c r="E4408">
        <v>25</v>
      </c>
      <c r="F4408">
        <v>30</v>
      </c>
    </row>
    <row r="4409" spans="1:6" x14ac:dyDescent="0.25">
      <c r="A4409" t="s">
        <v>678</v>
      </c>
      <c r="B4409">
        <v>915</v>
      </c>
      <c r="C4409">
        <v>12.9</v>
      </c>
      <c r="D4409">
        <v>11.9</v>
      </c>
      <c r="E4409">
        <v>10.199999999999999</v>
      </c>
      <c r="F4409">
        <v>17.8</v>
      </c>
    </row>
    <row r="4410" spans="1:6" x14ac:dyDescent="0.25">
      <c r="A4410" t="s">
        <v>41</v>
      </c>
      <c r="B4410">
        <v>915</v>
      </c>
      <c r="C4410">
        <v>0</v>
      </c>
      <c r="D4410">
        <v>0</v>
      </c>
      <c r="E4410">
        <v>0</v>
      </c>
      <c r="F4410">
        <v>0</v>
      </c>
    </row>
    <row r="4411" spans="1:6" x14ac:dyDescent="0.25">
      <c r="A4411" t="s">
        <v>679</v>
      </c>
      <c r="B4411">
        <v>915</v>
      </c>
      <c r="C4411">
        <v>0</v>
      </c>
      <c r="D4411">
        <v>0</v>
      </c>
      <c r="E4411">
        <v>12</v>
      </c>
      <c r="F4411">
        <v>12</v>
      </c>
    </row>
    <row r="4412" spans="1:6" x14ac:dyDescent="0.25">
      <c r="A4412" t="s">
        <v>563</v>
      </c>
      <c r="B4412">
        <v>915</v>
      </c>
      <c r="C4412">
        <v>0</v>
      </c>
      <c r="D4412">
        <v>0</v>
      </c>
      <c r="E4412">
        <v>0</v>
      </c>
      <c r="F4412">
        <v>0</v>
      </c>
    </row>
    <row r="4413" spans="1:6" x14ac:dyDescent="0.25">
      <c r="A4413" t="s">
        <v>680</v>
      </c>
      <c r="B4413">
        <v>915</v>
      </c>
      <c r="C4413">
        <v>0</v>
      </c>
      <c r="D4413">
        <v>0</v>
      </c>
      <c r="E4413">
        <v>0</v>
      </c>
      <c r="F4413">
        <v>1</v>
      </c>
    </row>
    <row r="4414" spans="1:6" x14ac:dyDescent="0.25">
      <c r="A4414" t="s">
        <v>681</v>
      </c>
      <c r="B4414">
        <v>915</v>
      </c>
      <c r="C4414">
        <v>16</v>
      </c>
      <c r="D4414">
        <v>16</v>
      </c>
      <c r="E4414">
        <v>16</v>
      </c>
      <c r="F4414">
        <v>16</v>
      </c>
    </row>
    <row r="4415" spans="1:6" x14ac:dyDescent="0.25">
      <c r="A4415" t="s">
        <v>682</v>
      </c>
      <c r="B4415">
        <v>915</v>
      </c>
      <c r="C4415">
        <v>250</v>
      </c>
      <c r="D4415">
        <v>250</v>
      </c>
      <c r="E4415">
        <v>250</v>
      </c>
      <c r="F4415">
        <v>250</v>
      </c>
    </row>
    <row r="4416" spans="1:6" x14ac:dyDescent="0.25">
      <c r="A4416" t="s">
        <v>683</v>
      </c>
      <c r="B4416">
        <v>915</v>
      </c>
      <c r="C4416">
        <v>1101</v>
      </c>
      <c r="D4416">
        <v>1101</v>
      </c>
      <c r="E4416">
        <v>1101</v>
      </c>
      <c r="F4416">
        <v>1320</v>
      </c>
    </row>
    <row r="4417" spans="1:6" x14ac:dyDescent="0.25">
      <c r="A4417" t="s">
        <v>684</v>
      </c>
      <c r="B4417">
        <v>915</v>
      </c>
      <c r="C4417">
        <v>734</v>
      </c>
      <c r="D4417">
        <v>734</v>
      </c>
      <c r="E4417">
        <v>734</v>
      </c>
      <c r="F4417">
        <v>880</v>
      </c>
    </row>
    <row r="4418" spans="1:6" x14ac:dyDescent="0.25">
      <c r="A4418" t="s">
        <v>685</v>
      </c>
      <c r="B4418">
        <v>915</v>
      </c>
      <c r="C4418">
        <v>1468</v>
      </c>
      <c r="D4418">
        <v>1468</v>
      </c>
      <c r="E4418">
        <v>1468</v>
      </c>
      <c r="F4418">
        <v>1760</v>
      </c>
    </row>
    <row r="4419" spans="1:6" x14ac:dyDescent="0.25">
      <c r="A4419" t="s">
        <v>686</v>
      </c>
      <c r="B4419">
        <v>915</v>
      </c>
    </row>
    <row r="4420" spans="1:6" x14ac:dyDescent="0.25">
      <c r="A4420" t="s">
        <v>687</v>
      </c>
      <c r="B4420">
        <v>915</v>
      </c>
    </row>
    <row r="4421" spans="1:6" x14ac:dyDescent="0.25">
      <c r="A4421" t="s">
        <v>688</v>
      </c>
      <c r="B4421">
        <v>915</v>
      </c>
    </row>
    <row r="4422" spans="1:6" x14ac:dyDescent="0.25">
      <c r="A4422" t="s">
        <v>689</v>
      </c>
      <c r="B4422">
        <v>915</v>
      </c>
      <c r="C4422" t="b">
        <v>0</v>
      </c>
      <c r="D4422" t="b">
        <v>0</v>
      </c>
      <c r="E4422" t="b">
        <v>0</v>
      </c>
      <c r="F4422" t="b">
        <v>0</v>
      </c>
    </row>
    <row r="4423" spans="1:6" x14ac:dyDescent="0.25">
      <c r="A4423" t="s">
        <v>690</v>
      </c>
      <c r="B4423">
        <v>915</v>
      </c>
      <c r="C4423" t="b">
        <v>0</v>
      </c>
      <c r="D4423" t="b">
        <v>0</v>
      </c>
      <c r="E4423" t="b">
        <v>0</v>
      </c>
      <c r="F4423" t="b">
        <v>0</v>
      </c>
    </row>
    <row r="4424" spans="1:6" x14ac:dyDescent="0.25">
      <c r="A4424" t="s">
        <v>676</v>
      </c>
      <c r="B4424">
        <v>918</v>
      </c>
      <c r="C4424">
        <v>225</v>
      </c>
      <c r="D4424">
        <v>11</v>
      </c>
      <c r="E4424">
        <v>919</v>
      </c>
      <c r="F4424">
        <v>915</v>
      </c>
    </row>
    <row r="4425" spans="1:6" x14ac:dyDescent="0.25">
      <c r="A4425" t="s">
        <v>36</v>
      </c>
      <c r="B4425">
        <v>918</v>
      </c>
      <c r="C4425">
        <v>1</v>
      </c>
      <c r="D4425">
        <v>1</v>
      </c>
      <c r="E4425">
        <v>2</v>
      </c>
      <c r="F4425">
        <v>2</v>
      </c>
    </row>
    <row r="4426" spans="1:6" x14ac:dyDescent="0.25">
      <c r="A4426" t="s">
        <v>503</v>
      </c>
      <c r="B4426">
        <v>918</v>
      </c>
      <c r="C4426" t="s">
        <v>762</v>
      </c>
      <c r="D4426" t="s">
        <v>762</v>
      </c>
      <c r="E4426" t="s">
        <v>771</v>
      </c>
      <c r="F4426" t="s">
        <v>756</v>
      </c>
    </row>
    <row r="4427" spans="1:6" x14ac:dyDescent="0.25">
      <c r="A4427" t="s">
        <v>677</v>
      </c>
      <c r="B4427">
        <v>918</v>
      </c>
      <c r="C4427">
        <v>477</v>
      </c>
      <c r="D4427">
        <v>438</v>
      </c>
      <c r="E4427">
        <v>390</v>
      </c>
      <c r="F4427">
        <v>374</v>
      </c>
    </row>
    <row r="4428" spans="1:6" x14ac:dyDescent="0.25">
      <c r="A4428" t="s">
        <v>42</v>
      </c>
      <c r="B4428">
        <v>918</v>
      </c>
      <c r="C4428">
        <v>25</v>
      </c>
      <c r="D4428">
        <v>25</v>
      </c>
      <c r="E4428">
        <v>25</v>
      </c>
      <c r="F4428">
        <v>25</v>
      </c>
    </row>
    <row r="4429" spans="1:6" x14ac:dyDescent="0.25">
      <c r="A4429" t="s">
        <v>678</v>
      </c>
      <c r="B4429">
        <v>918</v>
      </c>
      <c r="C4429">
        <v>13</v>
      </c>
      <c r="D4429">
        <v>11.9</v>
      </c>
      <c r="E4429">
        <v>10.6</v>
      </c>
      <c r="F4429">
        <v>10.199999999999999</v>
      </c>
    </row>
    <row r="4430" spans="1:6" x14ac:dyDescent="0.25">
      <c r="A4430" t="s">
        <v>41</v>
      </c>
      <c r="B4430">
        <v>918</v>
      </c>
      <c r="C4430">
        <v>0</v>
      </c>
      <c r="D4430">
        <v>0</v>
      </c>
      <c r="E4430">
        <v>0</v>
      </c>
      <c r="F4430">
        <v>0</v>
      </c>
    </row>
    <row r="4431" spans="1:6" x14ac:dyDescent="0.25">
      <c r="A4431" t="s">
        <v>679</v>
      </c>
      <c r="B4431">
        <v>918</v>
      </c>
      <c r="C4431">
        <v>0</v>
      </c>
      <c r="D4431">
        <v>0</v>
      </c>
      <c r="E4431">
        <v>0</v>
      </c>
      <c r="F4431">
        <v>0</v>
      </c>
    </row>
    <row r="4432" spans="1:6" x14ac:dyDescent="0.25">
      <c r="A4432" t="s">
        <v>563</v>
      </c>
      <c r="B4432">
        <v>918</v>
      </c>
      <c r="C4432">
        <v>0</v>
      </c>
      <c r="D4432">
        <v>0</v>
      </c>
      <c r="E4432">
        <v>0</v>
      </c>
      <c r="F4432">
        <v>0</v>
      </c>
    </row>
    <row r="4433" spans="1:6" x14ac:dyDescent="0.25">
      <c r="A4433" t="s">
        <v>680</v>
      </c>
      <c r="B4433">
        <v>918</v>
      </c>
      <c r="C4433">
        <v>0</v>
      </c>
      <c r="D4433">
        <v>0</v>
      </c>
      <c r="E4433">
        <v>0</v>
      </c>
      <c r="F4433">
        <v>0</v>
      </c>
    </row>
    <row r="4434" spans="1:6" x14ac:dyDescent="0.25">
      <c r="A4434" t="s">
        <v>681</v>
      </c>
      <c r="B4434">
        <v>918</v>
      </c>
      <c r="C4434">
        <v>16</v>
      </c>
      <c r="D4434">
        <v>16</v>
      </c>
      <c r="E4434">
        <v>16</v>
      </c>
      <c r="F4434">
        <v>16</v>
      </c>
    </row>
    <row r="4435" spans="1:6" x14ac:dyDescent="0.25">
      <c r="A4435" t="s">
        <v>682</v>
      </c>
      <c r="B4435">
        <v>918</v>
      </c>
      <c r="C4435">
        <v>250</v>
      </c>
      <c r="D4435">
        <v>250</v>
      </c>
      <c r="E4435">
        <v>250</v>
      </c>
      <c r="F4435">
        <v>250</v>
      </c>
    </row>
    <row r="4436" spans="1:6" x14ac:dyDescent="0.25">
      <c r="A4436" t="s">
        <v>683</v>
      </c>
      <c r="B4436">
        <v>918</v>
      </c>
      <c r="C4436">
        <v>1101</v>
      </c>
      <c r="D4436">
        <v>1101</v>
      </c>
      <c r="E4436">
        <v>1101</v>
      </c>
      <c r="F4436">
        <v>1101</v>
      </c>
    </row>
    <row r="4437" spans="1:6" x14ac:dyDescent="0.25">
      <c r="A4437" t="s">
        <v>684</v>
      </c>
      <c r="B4437">
        <v>918</v>
      </c>
      <c r="C4437">
        <v>734</v>
      </c>
      <c r="D4437">
        <v>734</v>
      </c>
      <c r="E4437">
        <v>734</v>
      </c>
      <c r="F4437">
        <v>734</v>
      </c>
    </row>
    <row r="4438" spans="1:6" x14ac:dyDescent="0.25">
      <c r="A4438" t="s">
        <v>685</v>
      </c>
      <c r="B4438">
        <v>918</v>
      </c>
      <c r="C4438">
        <v>1468</v>
      </c>
      <c r="D4438">
        <v>1468</v>
      </c>
      <c r="E4438">
        <v>1468</v>
      </c>
      <c r="F4438">
        <v>1468</v>
      </c>
    </row>
    <row r="4439" spans="1:6" x14ac:dyDescent="0.25">
      <c r="A4439" t="s">
        <v>686</v>
      </c>
      <c r="B4439">
        <v>918</v>
      </c>
    </row>
    <row r="4440" spans="1:6" x14ac:dyDescent="0.25">
      <c r="A4440" t="s">
        <v>687</v>
      </c>
      <c r="B4440">
        <v>918</v>
      </c>
    </row>
    <row r="4441" spans="1:6" x14ac:dyDescent="0.25">
      <c r="A4441" t="s">
        <v>688</v>
      </c>
      <c r="B4441">
        <v>918</v>
      </c>
    </row>
    <row r="4442" spans="1:6" x14ac:dyDescent="0.25">
      <c r="A4442" t="s">
        <v>689</v>
      </c>
      <c r="B4442">
        <v>918</v>
      </c>
      <c r="C4442" t="b">
        <v>0</v>
      </c>
      <c r="D4442" t="b">
        <v>0</v>
      </c>
      <c r="E4442" t="b">
        <v>0</v>
      </c>
      <c r="F4442" t="b">
        <v>0</v>
      </c>
    </row>
    <row r="4443" spans="1:6" x14ac:dyDescent="0.25">
      <c r="A4443" t="s">
        <v>690</v>
      </c>
      <c r="B4443">
        <v>918</v>
      </c>
      <c r="C4443" t="b">
        <v>0</v>
      </c>
      <c r="D4443" t="b">
        <v>0</v>
      </c>
      <c r="E4443" t="b">
        <v>0</v>
      </c>
      <c r="F4443" t="b">
        <v>0</v>
      </c>
    </row>
    <row r="4444" spans="1:6" x14ac:dyDescent="0.25">
      <c r="A4444" t="s">
        <v>676</v>
      </c>
      <c r="B4444">
        <v>919</v>
      </c>
      <c r="C4444">
        <v>220</v>
      </c>
      <c r="D4444">
        <v>10</v>
      </c>
      <c r="E4444">
        <v>921</v>
      </c>
      <c r="F4444">
        <v>918</v>
      </c>
    </row>
    <row r="4445" spans="1:6" x14ac:dyDescent="0.25">
      <c r="A4445" t="s">
        <v>36</v>
      </c>
      <c r="B4445">
        <v>919</v>
      </c>
      <c r="C4445">
        <v>1</v>
      </c>
      <c r="D4445">
        <v>1</v>
      </c>
      <c r="E4445">
        <v>2</v>
      </c>
      <c r="F4445">
        <v>2</v>
      </c>
    </row>
    <row r="4446" spans="1:6" x14ac:dyDescent="0.25">
      <c r="A4446" t="s">
        <v>503</v>
      </c>
      <c r="B4446">
        <v>919</v>
      </c>
      <c r="C4446" t="s">
        <v>761</v>
      </c>
      <c r="D4446" t="s">
        <v>761</v>
      </c>
      <c r="E4446" t="s">
        <v>771</v>
      </c>
      <c r="F4446" t="s">
        <v>771</v>
      </c>
    </row>
    <row r="4447" spans="1:6" x14ac:dyDescent="0.25">
      <c r="A4447" t="s">
        <v>677</v>
      </c>
      <c r="B4447">
        <v>919</v>
      </c>
      <c r="C4447">
        <v>623</v>
      </c>
      <c r="D4447">
        <v>438</v>
      </c>
      <c r="E4447">
        <v>371</v>
      </c>
      <c r="F4447">
        <v>390</v>
      </c>
    </row>
    <row r="4448" spans="1:6" x14ac:dyDescent="0.25">
      <c r="A4448" t="s">
        <v>42</v>
      </c>
      <c r="B4448">
        <v>919</v>
      </c>
      <c r="C4448">
        <v>25</v>
      </c>
      <c r="D4448">
        <v>25</v>
      </c>
      <c r="E4448">
        <v>25</v>
      </c>
      <c r="F4448">
        <v>25</v>
      </c>
    </row>
    <row r="4449" spans="1:6" x14ac:dyDescent="0.25">
      <c r="A4449" t="s">
        <v>678</v>
      </c>
      <c r="B4449">
        <v>919</v>
      </c>
      <c r="C4449">
        <v>17</v>
      </c>
      <c r="D4449">
        <v>11.9</v>
      </c>
      <c r="E4449">
        <v>10.1</v>
      </c>
      <c r="F4449">
        <v>10.6</v>
      </c>
    </row>
    <row r="4450" spans="1:6" x14ac:dyDescent="0.25">
      <c r="A4450" t="s">
        <v>41</v>
      </c>
      <c r="B4450">
        <v>919</v>
      </c>
      <c r="C4450">
        <v>0</v>
      </c>
      <c r="D4450">
        <v>0</v>
      </c>
      <c r="E4450">
        <v>0</v>
      </c>
      <c r="F4450">
        <v>0</v>
      </c>
    </row>
    <row r="4451" spans="1:6" x14ac:dyDescent="0.25">
      <c r="A4451" t="s">
        <v>679</v>
      </c>
      <c r="B4451">
        <v>919</v>
      </c>
      <c r="C4451">
        <v>0</v>
      </c>
      <c r="D4451">
        <v>0</v>
      </c>
      <c r="E4451">
        <v>0</v>
      </c>
      <c r="F4451">
        <v>0</v>
      </c>
    </row>
    <row r="4452" spans="1:6" x14ac:dyDescent="0.25">
      <c r="A4452" t="s">
        <v>563</v>
      </c>
      <c r="B4452">
        <v>919</v>
      </c>
      <c r="C4452">
        <v>0</v>
      </c>
      <c r="D4452">
        <v>0</v>
      </c>
      <c r="E4452">
        <v>0</v>
      </c>
      <c r="F4452">
        <v>0</v>
      </c>
    </row>
    <row r="4453" spans="1:6" x14ac:dyDescent="0.25">
      <c r="A4453" t="s">
        <v>680</v>
      </c>
      <c r="B4453">
        <v>919</v>
      </c>
      <c r="C4453">
        <v>0</v>
      </c>
      <c r="D4453">
        <v>0</v>
      </c>
      <c r="E4453">
        <v>0</v>
      </c>
      <c r="F4453">
        <v>0</v>
      </c>
    </row>
    <row r="4454" spans="1:6" x14ac:dyDescent="0.25">
      <c r="A4454" t="s">
        <v>681</v>
      </c>
      <c r="B4454">
        <v>919</v>
      </c>
      <c r="C4454">
        <v>16</v>
      </c>
      <c r="D4454">
        <v>16</v>
      </c>
      <c r="E4454">
        <v>16</v>
      </c>
      <c r="F4454">
        <v>16</v>
      </c>
    </row>
    <row r="4455" spans="1:6" x14ac:dyDescent="0.25">
      <c r="A4455" t="s">
        <v>682</v>
      </c>
      <c r="B4455">
        <v>919</v>
      </c>
      <c r="C4455">
        <v>250</v>
      </c>
      <c r="D4455">
        <v>250</v>
      </c>
      <c r="E4455">
        <v>250</v>
      </c>
      <c r="F4455">
        <v>250</v>
      </c>
    </row>
    <row r="4456" spans="1:6" x14ac:dyDescent="0.25">
      <c r="A4456" t="s">
        <v>683</v>
      </c>
      <c r="B4456">
        <v>919</v>
      </c>
      <c r="C4456">
        <v>1101</v>
      </c>
      <c r="D4456">
        <v>1101</v>
      </c>
      <c r="E4456">
        <v>1101</v>
      </c>
      <c r="F4456">
        <v>1101</v>
      </c>
    </row>
    <row r="4457" spans="1:6" x14ac:dyDescent="0.25">
      <c r="A4457" t="s">
        <v>684</v>
      </c>
      <c r="B4457">
        <v>919</v>
      </c>
      <c r="C4457">
        <v>734</v>
      </c>
      <c r="D4457">
        <v>734</v>
      </c>
      <c r="E4457">
        <v>734</v>
      </c>
      <c r="F4457">
        <v>734</v>
      </c>
    </row>
    <row r="4458" spans="1:6" x14ac:dyDescent="0.25">
      <c r="A4458" t="s">
        <v>685</v>
      </c>
      <c r="B4458">
        <v>919</v>
      </c>
      <c r="C4458">
        <v>1468</v>
      </c>
      <c r="D4458">
        <v>1468</v>
      </c>
      <c r="E4458">
        <v>1468</v>
      </c>
      <c r="F4458">
        <v>1468</v>
      </c>
    </row>
    <row r="4459" spans="1:6" x14ac:dyDescent="0.25">
      <c r="A4459" t="s">
        <v>686</v>
      </c>
      <c r="B4459">
        <v>919</v>
      </c>
    </row>
    <row r="4460" spans="1:6" x14ac:dyDescent="0.25">
      <c r="A4460" t="s">
        <v>687</v>
      </c>
      <c r="B4460">
        <v>919</v>
      </c>
    </row>
    <row r="4461" spans="1:6" x14ac:dyDescent="0.25">
      <c r="A4461" t="s">
        <v>688</v>
      </c>
      <c r="B4461">
        <v>919</v>
      </c>
    </row>
    <row r="4462" spans="1:6" x14ac:dyDescent="0.25">
      <c r="A4462" t="s">
        <v>689</v>
      </c>
      <c r="B4462">
        <v>919</v>
      </c>
      <c r="C4462" t="b">
        <v>0</v>
      </c>
      <c r="D4462" t="b">
        <v>0</v>
      </c>
      <c r="E4462" t="b">
        <v>0</v>
      </c>
      <c r="F4462" t="b">
        <v>0</v>
      </c>
    </row>
    <row r="4463" spans="1:6" x14ac:dyDescent="0.25">
      <c r="A4463" t="s">
        <v>690</v>
      </c>
      <c r="B4463">
        <v>919</v>
      </c>
      <c r="C4463" t="b">
        <v>0</v>
      </c>
      <c r="D4463" t="b">
        <v>0</v>
      </c>
      <c r="E4463" t="b">
        <v>0</v>
      </c>
      <c r="F4463" t="b">
        <v>0</v>
      </c>
    </row>
    <row r="4464" spans="1:6" x14ac:dyDescent="0.25">
      <c r="A4464" t="s">
        <v>676</v>
      </c>
      <c r="B4464">
        <v>921</v>
      </c>
      <c r="C4464">
        <v>200</v>
      </c>
      <c r="D4464">
        <v>9</v>
      </c>
      <c r="E4464">
        <v>2100</v>
      </c>
      <c r="F4464">
        <v>919</v>
      </c>
    </row>
    <row r="4465" spans="1:6" x14ac:dyDescent="0.25">
      <c r="A4465" t="s">
        <v>36</v>
      </c>
      <c r="B4465">
        <v>921</v>
      </c>
      <c r="C4465">
        <v>1</v>
      </c>
      <c r="D4465">
        <v>1</v>
      </c>
      <c r="E4465">
        <v>2</v>
      </c>
      <c r="F4465">
        <v>2</v>
      </c>
    </row>
    <row r="4466" spans="1:6" x14ac:dyDescent="0.25">
      <c r="A4466" t="s">
        <v>503</v>
      </c>
      <c r="B4466">
        <v>921</v>
      </c>
      <c r="C4466" t="s">
        <v>759</v>
      </c>
      <c r="D4466" t="s">
        <v>759</v>
      </c>
      <c r="E4466" t="s">
        <v>771</v>
      </c>
      <c r="F4466" t="s">
        <v>771</v>
      </c>
    </row>
    <row r="4467" spans="1:6" x14ac:dyDescent="0.25">
      <c r="A4467" t="s">
        <v>677</v>
      </c>
      <c r="B4467">
        <v>921</v>
      </c>
      <c r="C4467">
        <v>602</v>
      </c>
      <c r="D4467">
        <v>439</v>
      </c>
      <c r="E4467">
        <v>761</v>
      </c>
      <c r="F4467">
        <v>371</v>
      </c>
    </row>
    <row r="4468" spans="1:6" x14ac:dyDescent="0.25">
      <c r="A4468" t="s">
        <v>42</v>
      </c>
      <c r="B4468">
        <v>921</v>
      </c>
      <c r="C4468">
        <v>25</v>
      </c>
      <c r="D4468">
        <v>25</v>
      </c>
      <c r="E4468">
        <v>30</v>
      </c>
      <c r="F4468">
        <v>25</v>
      </c>
    </row>
    <row r="4469" spans="1:6" x14ac:dyDescent="0.25">
      <c r="A4469" t="s">
        <v>678</v>
      </c>
      <c r="B4469">
        <v>921</v>
      </c>
      <c r="C4469">
        <v>16.399999999999999</v>
      </c>
      <c r="D4469">
        <v>12</v>
      </c>
      <c r="E4469">
        <v>17.3</v>
      </c>
      <c r="F4469">
        <v>10.1</v>
      </c>
    </row>
    <row r="4470" spans="1:6" x14ac:dyDescent="0.25">
      <c r="A4470" t="s">
        <v>41</v>
      </c>
      <c r="B4470">
        <v>921</v>
      </c>
      <c r="C4470">
        <v>0</v>
      </c>
      <c r="D4470">
        <v>0</v>
      </c>
      <c r="E4470">
        <v>0</v>
      </c>
      <c r="F4470">
        <v>0</v>
      </c>
    </row>
    <row r="4471" spans="1:6" x14ac:dyDescent="0.25">
      <c r="A4471" t="s">
        <v>679</v>
      </c>
      <c r="B4471">
        <v>921</v>
      </c>
      <c r="C4471">
        <v>0</v>
      </c>
      <c r="D4471">
        <v>0</v>
      </c>
      <c r="E4471">
        <v>12</v>
      </c>
      <c r="F4471">
        <v>12</v>
      </c>
    </row>
    <row r="4472" spans="1:6" x14ac:dyDescent="0.25">
      <c r="A4472" t="s">
        <v>563</v>
      </c>
      <c r="B4472">
        <v>921</v>
      </c>
      <c r="C4472">
        <v>0</v>
      </c>
      <c r="D4472">
        <v>0</v>
      </c>
      <c r="E4472">
        <v>0</v>
      </c>
      <c r="F4472">
        <v>0</v>
      </c>
    </row>
    <row r="4473" spans="1:6" x14ac:dyDescent="0.25">
      <c r="A4473" t="s">
        <v>680</v>
      </c>
      <c r="B4473">
        <v>921</v>
      </c>
      <c r="C4473">
        <v>0</v>
      </c>
      <c r="D4473">
        <v>0</v>
      </c>
      <c r="E4473">
        <v>0</v>
      </c>
      <c r="F4473">
        <v>0</v>
      </c>
    </row>
    <row r="4474" spans="1:6" x14ac:dyDescent="0.25">
      <c r="A4474" t="s">
        <v>681</v>
      </c>
      <c r="B4474">
        <v>921</v>
      </c>
      <c r="C4474">
        <v>16</v>
      </c>
      <c r="D4474">
        <v>16</v>
      </c>
      <c r="E4474">
        <v>16</v>
      </c>
      <c r="F4474">
        <v>16</v>
      </c>
    </row>
    <row r="4475" spans="1:6" x14ac:dyDescent="0.25">
      <c r="A4475" t="s">
        <v>682</v>
      </c>
      <c r="B4475">
        <v>921</v>
      </c>
      <c r="C4475">
        <v>250</v>
      </c>
      <c r="D4475">
        <v>250</v>
      </c>
      <c r="E4475">
        <v>250</v>
      </c>
      <c r="F4475">
        <v>250</v>
      </c>
    </row>
    <row r="4476" spans="1:6" x14ac:dyDescent="0.25">
      <c r="A4476" t="s">
        <v>683</v>
      </c>
      <c r="B4476">
        <v>921</v>
      </c>
      <c r="C4476">
        <v>1101</v>
      </c>
      <c r="D4476">
        <v>1101</v>
      </c>
      <c r="E4476">
        <v>1320</v>
      </c>
      <c r="F4476">
        <v>1101</v>
      </c>
    </row>
    <row r="4477" spans="1:6" x14ac:dyDescent="0.25">
      <c r="A4477" t="s">
        <v>684</v>
      </c>
      <c r="B4477">
        <v>921</v>
      </c>
      <c r="C4477">
        <v>734</v>
      </c>
      <c r="D4477">
        <v>734</v>
      </c>
      <c r="E4477">
        <v>880</v>
      </c>
      <c r="F4477">
        <v>734</v>
      </c>
    </row>
    <row r="4478" spans="1:6" x14ac:dyDescent="0.25">
      <c r="A4478" t="s">
        <v>685</v>
      </c>
      <c r="B4478">
        <v>921</v>
      </c>
      <c r="C4478">
        <v>1468</v>
      </c>
      <c r="D4478">
        <v>1468</v>
      </c>
      <c r="E4478">
        <v>1760</v>
      </c>
      <c r="F4478">
        <v>1468</v>
      </c>
    </row>
    <row r="4479" spans="1:6" x14ac:dyDescent="0.25">
      <c r="A4479" t="s">
        <v>686</v>
      </c>
      <c r="B4479">
        <v>921</v>
      </c>
    </row>
    <row r="4480" spans="1:6" x14ac:dyDescent="0.25">
      <c r="A4480" t="s">
        <v>687</v>
      </c>
      <c r="B4480">
        <v>921</v>
      </c>
    </row>
    <row r="4481" spans="1:6" x14ac:dyDescent="0.25">
      <c r="A4481" t="s">
        <v>688</v>
      </c>
      <c r="B4481">
        <v>921</v>
      </c>
    </row>
    <row r="4482" spans="1:6" x14ac:dyDescent="0.25">
      <c r="A4482" t="s">
        <v>689</v>
      </c>
      <c r="B4482">
        <v>921</v>
      </c>
      <c r="C4482" t="b">
        <v>0</v>
      </c>
      <c r="D4482" t="b">
        <v>0</v>
      </c>
      <c r="E4482" t="b">
        <v>0</v>
      </c>
      <c r="F4482" t="b">
        <v>0</v>
      </c>
    </row>
    <row r="4483" spans="1:6" x14ac:dyDescent="0.25">
      <c r="A4483" t="s">
        <v>690</v>
      </c>
      <c r="B4483">
        <v>921</v>
      </c>
      <c r="C4483" t="b">
        <v>0</v>
      </c>
      <c r="D4483" t="b">
        <v>0</v>
      </c>
      <c r="E4483" t="b">
        <v>0</v>
      </c>
      <c r="F4483" t="b">
        <v>0</v>
      </c>
    </row>
    <row r="4484" spans="1:6" x14ac:dyDescent="0.25">
      <c r="A4484" t="s">
        <v>676</v>
      </c>
      <c r="B4484">
        <v>937</v>
      </c>
      <c r="C4484">
        <v>912</v>
      </c>
      <c r="D4484">
        <v>14</v>
      </c>
      <c r="E4484">
        <v>12</v>
      </c>
      <c r="F4484">
        <v>13</v>
      </c>
    </row>
    <row r="4485" spans="1:6" x14ac:dyDescent="0.25">
      <c r="A4485" t="s">
        <v>36</v>
      </c>
      <c r="B4485">
        <v>937</v>
      </c>
      <c r="C4485">
        <v>2</v>
      </c>
      <c r="D4485">
        <v>2</v>
      </c>
      <c r="E4485">
        <v>2</v>
      </c>
      <c r="F4485">
        <v>2</v>
      </c>
    </row>
    <row r="4486" spans="1:6" x14ac:dyDescent="0.25">
      <c r="A4486" t="s">
        <v>503</v>
      </c>
      <c r="B4486">
        <v>937</v>
      </c>
      <c r="C4486" t="s">
        <v>754</v>
      </c>
      <c r="D4486" t="s">
        <v>754</v>
      </c>
      <c r="E4486" t="s">
        <v>760</v>
      </c>
      <c r="F4486" t="s">
        <v>760</v>
      </c>
    </row>
    <row r="4487" spans="1:6" x14ac:dyDescent="0.25">
      <c r="A4487" t="s">
        <v>677</v>
      </c>
      <c r="B4487">
        <v>937</v>
      </c>
      <c r="C4487">
        <v>436</v>
      </c>
      <c r="D4487">
        <v>869</v>
      </c>
      <c r="E4487">
        <v>781</v>
      </c>
      <c r="F4487">
        <v>748</v>
      </c>
    </row>
    <row r="4488" spans="1:6" x14ac:dyDescent="0.25">
      <c r="A4488" t="s">
        <v>42</v>
      </c>
      <c r="B4488">
        <v>937</v>
      </c>
      <c r="C4488">
        <v>25</v>
      </c>
      <c r="D4488">
        <v>25</v>
      </c>
      <c r="E4488">
        <v>25</v>
      </c>
      <c r="F4488">
        <v>25</v>
      </c>
    </row>
    <row r="4489" spans="1:6" x14ac:dyDescent="0.25">
      <c r="A4489" t="s">
        <v>678</v>
      </c>
      <c r="B4489">
        <v>937</v>
      </c>
      <c r="C4489">
        <v>11.9</v>
      </c>
      <c r="D4489">
        <v>23.7</v>
      </c>
      <c r="E4489">
        <v>21.3</v>
      </c>
      <c r="F4489">
        <v>20.399999999999999</v>
      </c>
    </row>
    <row r="4490" spans="1:6" x14ac:dyDescent="0.25">
      <c r="A4490" t="s">
        <v>41</v>
      </c>
      <c r="B4490">
        <v>937</v>
      </c>
      <c r="C4490">
        <v>0</v>
      </c>
      <c r="D4490">
        <v>0</v>
      </c>
      <c r="E4490">
        <v>0</v>
      </c>
      <c r="F4490">
        <v>0</v>
      </c>
    </row>
    <row r="4491" spans="1:6" x14ac:dyDescent="0.25">
      <c r="A4491" t="s">
        <v>679</v>
      </c>
      <c r="B4491">
        <v>937</v>
      </c>
      <c r="C4491">
        <v>12</v>
      </c>
      <c r="D4491">
        <v>12</v>
      </c>
      <c r="E4491">
        <v>12</v>
      </c>
      <c r="F4491">
        <v>12</v>
      </c>
    </row>
    <row r="4492" spans="1:6" x14ac:dyDescent="0.25">
      <c r="A4492" t="s">
        <v>563</v>
      </c>
      <c r="B4492">
        <v>937</v>
      </c>
      <c r="C4492">
        <v>0</v>
      </c>
      <c r="D4492">
        <v>0</v>
      </c>
      <c r="E4492">
        <v>0</v>
      </c>
      <c r="F4492">
        <v>0</v>
      </c>
    </row>
    <row r="4493" spans="1:6" x14ac:dyDescent="0.25">
      <c r="A4493" t="s">
        <v>680</v>
      </c>
      <c r="B4493">
        <v>937</v>
      </c>
      <c r="C4493">
        <v>1</v>
      </c>
      <c r="D4493">
        <v>0</v>
      </c>
      <c r="E4493">
        <v>0</v>
      </c>
      <c r="F4493">
        <v>0</v>
      </c>
    </row>
    <row r="4494" spans="1:6" x14ac:dyDescent="0.25">
      <c r="A4494" t="s">
        <v>681</v>
      </c>
      <c r="B4494">
        <v>937</v>
      </c>
      <c r="C4494">
        <v>16</v>
      </c>
      <c r="D4494">
        <v>16</v>
      </c>
      <c r="E4494">
        <v>16</v>
      </c>
      <c r="F4494">
        <v>16</v>
      </c>
    </row>
    <row r="4495" spans="1:6" x14ac:dyDescent="0.25">
      <c r="A4495" t="s">
        <v>682</v>
      </c>
      <c r="B4495">
        <v>937</v>
      </c>
      <c r="C4495">
        <v>250</v>
      </c>
      <c r="D4495">
        <v>250</v>
      </c>
      <c r="E4495">
        <v>250</v>
      </c>
      <c r="F4495">
        <v>250</v>
      </c>
    </row>
    <row r="4496" spans="1:6" x14ac:dyDescent="0.25">
      <c r="A4496" t="s">
        <v>683</v>
      </c>
      <c r="B4496">
        <v>937</v>
      </c>
      <c r="C4496">
        <v>1101</v>
      </c>
      <c r="D4496">
        <v>1101</v>
      </c>
      <c r="E4496">
        <v>1101</v>
      </c>
      <c r="F4496">
        <v>1101</v>
      </c>
    </row>
    <row r="4497" spans="1:6" x14ac:dyDescent="0.25">
      <c r="A4497" t="s">
        <v>684</v>
      </c>
      <c r="B4497">
        <v>937</v>
      </c>
      <c r="C4497">
        <v>734</v>
      </c>
      <c r="D4497">
        <v>734</v>
      </c>
      <c r="E4497">
        <v>734</v>
      </c>
      <c r="F4497">
        <v>734</v>
      </c>
    </row>
    <row r="4498" spans="1:6" x14ac:dyDescent="0.25">
      <c r="A4498" t="s">
        <v>685</v>
      </c>
      <c r="B4498">
        <v>937</v>
      </c>
      <c r="C4498">
        <v>1468</v>
      </c>
      <c r="D4498">
        <v>1468</v>
      </c>
      <c r="E4498">
        <v>1468</v>
      </c>
      <c r="F4498">
        <v>1468</v>
      </c>
    </row>
    <row r="4499" spans="1:6" x14ac:dyDescent="0.25">
      <c r="A4499" t="s">
        <v>686</v>
      </c>
      <c r="B4499">
        <v>937</v>
      </c>
    </row>
    <row r="4500" spans="1:6" x14ac:dyDescent="0.25">
      <c r="A4500" t="s">
        <v>687</v>
      </c>
      <c r="B4500">
        <v>937</v>
      </c>
    </row>
    <row r="4501" spans="1:6" x14ac:dyDescent="0.25">
      <c r="A4501" t="s">
        <v>688</v>
      </c>
      <c r="B4501">
        <v>937</v>
      </c>
    </row>
    <row r="4502" spans="1:6" x14ac:dyDescent="0.25">
      <c r="A4502" t="s">
        <v>689</v>
      </c>
      <c r="B4502">
        <v>937</v>
      </c>
      <c r="C4502" t="b">
        <v>0</v>
      </c>
      <c r="D4502" t="b">
        <v>0</v>
      </c>
      <c r="E4502" t="b">
        <v>0</v>
      </c>
      <c r="F4502" t="b">
        <v>0</v>
      </c>
    </row>
    <row r="4503" spans="1:6" x14ac:dyDescent="0.25">
      <c r="A4503" t="s">
        <v>690</v>
      </c>
      <c r="B4503">
        <v>937</v>
      </c>
      <c r="C4503" t="b">
        <v>0</v>
      </c>
      <c r="D4503" t="b">
        <v>0</v>
      </c>
      <c r="E4503" t="b">
        <v>0</v>
      </c>
      <c r="F4503" t="b">
        <v>0</v>
      </c>
    </row>
    <row r="4504" spans="1:6" x14ac:dyDescent="0.25">
      <c r="A4504" t="s">
        <v>676</v>
      </c>
      <c r="B4504">
        <v>2000</v>
      </c>
      <c r="D4504">
        <v>2050</v>
      </c>
      <c r="F4504">
        <v>812</v>
      </c>
    </row>
    <row r="4505" spans="1:6" x14ac:dyDescent="0.25">
      <c r="A4505" t="s">
        <v>36</v>
      </c>
      <c r="B4505">
        <v>2000</v>
      </c>
      <c r="D4505">
        <v>2</v>
      </c>
      <c r="F4505">
        <v>2</v>
      </c>
    </row>
    <row r="4506" spans="1:6" x14ac:dyDescent="0.25">
      <c r="A4506" t="s">
        <v>503</v>
      </c>
      <c r="B4506">
        <v>2000</v>
      </c>
      <c r="D4506" t="s">
        <v>848</v>
      </c>
      <c r="F4506" t="s">
        <v>753</v>
      </c>
    </row>
    <row r="4507" spans="1:6" x14ac:dyDescent="0.25">
      <c r="A4507" t="s">
        <v>677</v>
      </c>
      <c r="B4507">
        <v>2000</v>
      </c>
      <c r="D4507">
        <v>2650</v>
      </c>
      <c r="F4507">
        <v>2685</v>
      </c>
    </row>
    <row r="4508" spans="1:6" x14ac:dyDescent="0.25">
      <c r="A4508" t="s">
        <v>42</v>
      </c>
      <c r="B4508">
        <v>2000</v>
      </c>
      <c r="D4508">
        <v>40</v>
      </c>
      <c r="F4508">
        <v>40</v>
      </c>
    </row>
    <row r="4509" spans="1:6" x14ac:dyDescent="0.25">
      <c r="A4509" t="s">
        <v>678</v>
      </c>
      <c r="B4509">
        <v>2000</v>
      </c>
      <c r="D4509">
        <v>45.2</v>
      </c>
      <c r="F4509">
        <v>45.8</v>
      </c>
    </row>
    <row r="4510" spans="1:6" x14ac:dyDescent="0.25">
      <c r="A4510" t="s">
        <v>41</v>
      </c>
      <c r="B4510">
        <v>2000</v>
      </c>
      <c r="D4510">
        <v>0</v>
      </c>
      <c r="F4510">
        <v>0</v>
      </c>
    </row>
    <row r="4511" spans="1:6" x14ac:dyDescent="0.25">
      <c r="A4511" t="s">
        <v>679</v>
      </c>
      <c r="B4511">
        <v>2000</v>
      </c>
      <c r="D4511">
        <v>12</v>
      </c>
      <c r="F4511">
        <v>12</v>
      </c>
    </row>
    <row r="4512" spans="1:6" x14ac:dyDescent="0.25">
      <c r="A4512" t="s">
        <v>563</v>
      </c>
      <c r="B4512">
        <v>2000</v>
      </c>
      <c r="D4512">
        <v>0</v>
      </c>
      <c r="F4512">
        <v>0</v>
      </c>
    </row>
    <row r="4513" spans="1:6" x14ac:dyDescent="0.25">
      <c r="A4513" t="s">
        <v>680</v>
      </c>
      <c r="B4513">
        <v>2000</v>
      </c>
      <c r="D4513">
        <v>1</v>
      </c>
      <c r="F4513">
        <v>1</v>
      </c>
    </row>
    <row r="4514" spans="1:6" x14ac:dyDescent="0.25">
      <c r="A4514" t="s">
        <v>681</v>
      </c>
      <c r="B4514">
        <v>2000</v>
      </c>
      <c r="D4514">
        <v>16</v>
      </c>
      <c r="F4514">
        <v>16</v>
      </c>
    </row>
    <row r="4515" spans="1:6" x14ac:dyDescent="0.25">
      <c r="A4515" t="s">
        <v>682</v>
      </c>
      <c r="B4515">
        <v>2000</v>
      </c>
      <c r="D4515">
        <v>100</v>
      </c>
      <c r="F4515">
        <v>100</v>
      </c>
    </row>
    <row r="4516" spans="1:6" x14ac:dyDescent="0.25">
      <c r="A4516" t="s">
        <v>683</v>
      </c>
      <c r="B4516">
        <v>2000</v>
      </c>
      <c r="D4516">
        <v>1761</v>
      </c>
      <c r="F4516">
        <v>1761</v>
      </c>
    </row>
    <row r="4517" spans="1:6" x14ac:dyDescent="0.25">
      <c r="A4517" t="s">
        <v>684</v>
      </c>
      <c r="B4517">
        <v>2000</v>
      </c>
      <c r="D4517">
        <v>1174</v>
      </c>
      <c r="F4517">
        <v>1174</v>
      </c>
    </row>
    <row r="4518" spans="1:6" x14ac:dyDescent="0.25">
      <c r="A4518" t="s">
        <v>685</v>
      </c>
      <c r="B4518">
        <v>2000</v>
      </c>
      <c r="D4518">
        <v>2348</v>
      </c>
      <c r="F4518">
        <v>2348</v>
      </c>
    </row>
    <row r="4519" spans="1:6" x14ac:dyDescent="0.25">
      <c r="A4519" t="s">
        <v>686</v>
      </c>
      <c r="B4519">
        <v>2000</v>
      </c>
    </row>
    <row r="4520" spans="1:6" x14ac:dyDescent="0.25">
      <c r="A4520" t="s">
        <v>687</v>
      </c>
      <c r="B4520">
        <v>2000</v>
      </c>
    </row>
    <row r="4521" spans="1:6" x14ac:dyDescent="0.25">
      <c r="A4521" t="s">
        <v>688</v>
      </c>
      <c r="B4521">
        <v>2000</v>
      </c>
    </row>
    <row r="4522" spans="1:6" x14ac:dyDescent="0.25">
      <c r="A4522" t="s">
        <v>689</v>
      </c>
      <c r="B4522">
        <v>2000</v>
      </c>
      <c r="D4522" t="b">
        <v>0</v>
      </c>
      <c r="F4522" t="b">
        <v>0</v>
      </c>
    </row>
    <row r="4523" spans="1:6" x14ac:dyDescent="0.25">
      <c r="A4523" t="s">
        <v>690</v>
      </c>
      <c r="B4523">
        <v>2000</v>
      </c>
      <c r="D4523" t="b">
        <v>0</v>
      </c>
      <c r="F4523" t="b">
        <v>0</v>
      </c>
    </row>
    <row r="4524" spans="1:6" x14ac:dyDescent="0.25">
      <c r="A4524" t="s">
        <v>676</v>
      </c>
      <c r="B4524">
        <v>2050</v>
      </c>
      <c r="C4524">
        <v>2000</v>
      </c>
      <c r="D4524">
        <v>2100</v>
      </c>
      <c r="E4524">
        <v>2062</v>
      </c>
      <c r="F4524">
        <v>858</v>
      </c>
    </row>
    <row r="4525" spans="1:6" x14ac:dyDescent="0.25">
      <c r="A4525" t="s">
        <v>36</v>
      </c>
      <c r="B4525">
        <v>2050</v>
      </c>
      <c r="C4525">
        <v>3</v>
      </c>
      <c r="D4525">
        <v>3</v>
      </c>
      <c r="E4525">
        <v>3</v>
      </c>
      <c r="F4525">
        <v>3</v>
      </c>
    </row>
    <row r="4526" spans="1:6" x14ac:dyDescent="0.25">
      <c r="A4526" t="s">
        <v>503</v>
      </c>
      <c r="B4526">
        <v>2050</v>
      </c>
      <c r="C4526" t="s">
        <v>848</v>
      </c>
      <c r="D4526" t="s">
        <v>757</v>
      </c>
      <c r="E4526" t="s">
        <v>767</v>
      </c>
      <c r="F4526" t="s">
        <v>767</v>
      </c>
    </row>
    <row r="4527" spans="1:6" x14ac:dyDescent="0.25">
      <c r="A4527" t="s">
        <v>677</v>
      </c>
      <c r="B4527">
        <v>2050</v>
      </c>
      <c r="C4527">
        <v>2650</v>
      </c>
      <c r="D4527">
        <v>2624</v>
      </c>
      <c r="E4527">
        <v>2688</v>
      </c>
      <c r="F4527">
        <v>3130</v>
      </c>
    </row>
    <row r="4528" spans="1:6" x14ac:dyDescent="0.25">
      <c r="A4528" t="s">
        <v>42</v>
      </c>
      <c r="B4528">
        <v>2050</v>
      </c>
      <c r="C4528">
        <v>40</v>
      </c>
      <c r="D4528">
        <v>40</v>
      </c>
      <c r="E4528">
        <v>25</v>
      </c>
      <c r="F4528">
        <v>25</v>
      </c>
    </row>
    <row r="4529" spans="1:6" x14ac:dyDescent="0.25">
      <c r="A4529" t="s">
        <v>678</v>
      </c>
      <c r="B4529">
        <v>2050</v>
      </c>
      <c r="C4529">
        <v>45.2</v>
      </c>
      <c r="D4529">
        <v>44.7</v>
      </c>
      <c r="E4529">
        <v>73.3</v>
      </c>
      <c r="F4529">
        <v>85.4</v>
      </c>
    </row>
    <row r="4530" spans="1:6" x14ac:dyDescent="0.25">
      <c r="A4530" t="s">
        <v>41</v>
      </c>
      <c r="B4530">
        <v>2050</v>
      </c>
      <c r="C4530">
        <v>0</v>
      </c>
      <c r="D4530">
        <v>0</v>
      </c>
      <c r="E4530">
        <v>0</v>
      </c>
      <c r="F4530">
        <v>0</v>
      </c>
    </row>
    <row r="4531" spans="1:6" x14ac:dyDescent="0.25">
      <c r="A4531" t="s">
        <v>679</v>
      </c>
      <c r="B4531">
        <v>2050</v>
      </c>
      <c r="C4531">
        <v>12</v>
      </c>
      <c r="D4531">
        <v>12</v>
      </c>
      <c r="E4531">
        <v>12</v>
      </c>
      <c r="F4531">
        <v>12</v>
      </c>
    </row>
    <row r="4532" spans="1:6" x14ac:dyDescent="0.25">
      <c r="A4532" t="s">
        <v>563</v>
      </c>
      <c r="B4532">
        <v>2050</v>
      </c>
      <c r="C4532">
        <v>0</v>
      </c>
      <c r="D4532">
        <v>0</v>
      </c>
      <c r="E4532">
        <v>0</v>
      </c>
      <c r="F4532">
        <v>0</v>
      </c>
    </row>
    <row r="4533" spans="1:6" x14ac:dyDescent="0.25">
      <c r="A4533" t="s">
        <v>680</v>
      </c>
      <c r="B4533">
        <v>2050</v>
      </c>
      <c r="C4533">
        <v>1</v>
      </c>
      <c r="D4533">
        <v>1</v>
      </c>
      <c r="E4533">
        <v>0</v>
      </c>
      <c r="F4533">
        <v>0</v>
      </c>
    </row>
    <row r="4534" spans="1:6" x14ac:dyDescent="0.25">
      <c r="A4534" t="s">
        <v>681</v>
      </c>
      <c r="B4534">
        <v>2050</v>
      </c>
      <c r="C4534">
        <v>16</v>
      </c>
      <c r="D4534">
        <v>16</v>
      </c>
      <c r="E4534">
        <v>16</v>
      </c>
      <c r="F4534">
        <v>16</v>
      </c>
    </row>
    <row r="4535" spans="1:6" x14ac:dyDescent="0.25">
      <c r="A4535" t="s">
        <v>682</v>
      </c>
      <c r="B4535">
        <v>2050</v>
      </c>
      <c r="C4535">
        <v>375</v>
      </c>
      <c r="D4535">
        <v>375</v>
      </c>
      <c r="E4535">
        <v>375</v>
      </c>
      <c r="F4535">
        <v>375</v>
      </c>
    </row>
    <row r="4536" spans="1:6" x14ac:dyDescent="0.25">
      <c r="A4536" t="s">
        <v>683</v>
      </c>
      <c r="B4536">
        <v>2050</v>
      </c>
      <c r="C4536">
        <v>1761</v>
      </c>
      <c r="D4536">
        <v>1761</v>
      </c>
      <c r="E4536">
        <v>1101</v>
      </c>
      <c r="F4536">
        <v>1101</v>
      </c>
    </row>
    <row r="4537" spans="1:6" x14ac:dyDescent="0.25">
      <c r="A4537" t="s">
        <v>684</v>
      </c>
      <c r="B4537">
        <v>2050</v>
      </c>
      <c r="C4537">
        <v>1174</v>
      </c>
      <c r="D4537">
        <v>1174</v>
      </c>
      <c r="E4537">
        <v>734</v>
      </c>
      <c r="F4537">
        <v>734</v>
      </c>
    </row>
    <row r="4538" spans="1:6" x14ac:dyDescent="0.25">
      <c r="A4538" t="s">
        <v>685</v>
      </c>
      <c r="B4538">
        <v>2050</v>
      </c>
      <c r="C4538">
        <v>2348</v>
      </c>
      <c r="D4538">
        <v>2348</v>
      </c>
      <c r="E4538">
        <v>1468</v>
      </c>
      <c r="F4538">
        <v>1468</v>
      </c>
    </row>
    <row r="4539" spans="1:6" x14ac:dyDescent="0.25">
      <c r="A4539" t="s">
        <v>686</v>
      </c>
      <c r="B4539">
        <v>2050</v>
      </c>
      <c r="F4539">
        <v>17547</v>
      </c>
    </row>
    <row r="4540" spans="1:6" x14ac:dyDescent="0.25">
      <c r="A4540" t="s">
        <v>687</v>
      </c>
      <c r="B4540">
        <v>2050</v>
      </c>
      <c r="F4540">
        <v>-30647</v>
      </c>
    </row>
    <row r="4541" spans="1:6" x14ac:dyDescent="0.25">
      <c r="A4541" t="s">
        <v>688</v>
      </c>
      <c r="B4541">
        <v>2050</v>
      </c>
      <c r="F4541">
        <v>0</v>
      </c>
    </row>
    <row r="4542" spans="1:6" x14ac:dyDescent="0.25">
      <c r="A4542" t="s">
        <v>689</v>
      </c>
      <c r="B4542">
        <v>2050</v>
      </c>
      <c r="C4542" t="b">
        <v>0</v>
      </c>
      <c r="D4542" t="b">
        <v>0</v>
      </c>
      <c r="E4542" t="b">
        <v>0</v>
      </c>
      <c r="F4542" t="b">
        <v>0</v>
      </c>
    </row>
    <row r="4543" spans="1:6" x14ac:dyDescent="0.25">
      <c r="A4543" t="s">
        <v>690</v>
      </c>
      <c r="B4543">
        <v>2050</v>
      </c>
      <c r="C4543" t="b">
        <v>0</v>
      </c>
      <c r="D4543" t="b">
        <v>0</v>
      </c>
      <c r="E4543" t="b">
        <v>0</v>
      </c>
      <c r="F4543" t="b">
        <v>0</v>
      </c>
    </row>
    <row r="4544" spans="1:6" x14ac:dyDescent="0.25">
      <c r="A4544" t="s">
        <v>676</v>
      </c>
      <c r="B4544">
        <v>2062</v>
      </c>
      <c r="F4544">
        <v>2050</v>
      </c>
    </row>
    <row r="4545" spans="1:6" x14ac:dyDescent="0.25">
      <c r="A4545" t="s">
        <v>36</v>
      </c>
      <c r="B4545">
        <v>2062</v>
      </c>
      <c r="F4545">
        <v>1</v>
      </c>
    </row>
    <row r="4546" spans="1:6" x14ac:dyDescent="0.25">
      <c r="A4546" t="s">
        <v>503</v>
      </c>
      <c r="B4546">
        <v>2062</v>
      </c>
      <c r="F4546" t="s">
        <v>767</v>
      </c>
    </row>
    <row r="4547" spans="1:6" x14ac:dyDescent="0.25">
      <c r="A4547" t="s">
        <v>677</v>
      </c>
      <c r="B4547">
        <v>2062</v>
      </c>
      <c r="F4547">
        <v>2688</v>
      </c>
    </row>
    <row r="4548" spans="1:6" x14ac:dyDescent="0.25">
      <c r="A4548" t="s">
        <v>42</v>
      </c>
      <c r="B4548">
        <v>2062</v>
      </c>
      <c r="F4548">
        <v>25</v>
      </c>
    </row>
    <row r="4549" spans="1:6" x14ac:dyDescent="0.25">
      <c r="A4549" t="s">
        <v>678</v>
      </c>
      <c r="B4549">
        <v>2062</v>
      </c>
      <c r="F4549">
        <v>73.3</v>
      </c>
    </row>
    <row r="4550" spans="1:6" x14ac:dyDescent="0.25">
      <c r="A4550" t="s">
        <v>41</v>
      </c>
      <c r="B4550">
        <v>2062</v>
      </c>
      <c r="F4550">
        <v>0</v>
      </c>
    </row>
    <row r="4551" spans="1:6" x14ac:dyDescent="0.25">
      <c r="A4551" t="s">
        <v>679</v>
      </c>
      <c r="B4551">
        <v>2062</v>
      </c>
      <c r="F4551">
        <v>12</v>
      </c>
    </row>
    <row r="4552" spans="1:6" x14ac:dyDescent="0.25">
      <c r="A4552" t="s">
        <v>563</v>
      </c>
      <c r="B4552">
        <v>2062</v>
      </c>
      <c r="F4552">
        <v>0</v>
      </c>
    </row>
    <row r="4553" spans="1:6" x14ac:dyDescent="0.25">
      <c r="A4553" t="s">
        <v>680</v>
      </c>
      <c r="B4553">
        <v>2062</v>
      </c>
      <c r="F4553">
        <v>0</v>
      </c>
    </row>
    <row r="4554" spans="1:6" x14ac:dyDescent="0.25">
      <c r="A4554" t="s">
        <v>681</v>
      </c>
      <c r="B4554">
        <v>2062</v>
      </c>
      <c r="F4554">
        <v>16</v>
      </c>
    </row>
    <row r="4555" spans="1:6" x14ac:dyDescent="0.25">
      <c r="A4555" t="s">
        <v>682</v>
      </c>
      <c r="B4555">
        <v>2062</v>
      </c>
      <c r="F4555">
        <v>200</v>
      </c>
    </row>
    <row r="4556" spans="1:6" x14ac:dyDescent="0.25">
      <c r="A4556" t="s">
        <v>683</v>
      </c>
      <c r="B4556">
        <v>2062</v>
      </c>
      <c r="F4556">
        <v>1101</v>
      </c>
    </row>
    <row r="4557" spans="1:6" x14ac:dyDescent="0.25">
      <c r="A4557" t="s">
        <v>684</v>
      </c>
      <c r="B4557">
        <v>2062</v>
      </c>
      <c r="F4557">
        <v>734</v>
      </c>
    </row>
    <row r="4558" spans="1:6" x14ac:dyDescent="0.25">
      <c r="A4558" t="s">
        <v>685</v>
      </c>
      <c r="B4558">
        <v>2062</v>
      </c>
      <c r="F4558">
        <v>1468</v>
      </c>
    </row>
    <row r="4559" spans="1:6" x14ac:dyDescent="0.25">
      <c r="A4559" t="s">
        <v>686</v>
      </c>
      <c r="B4559">
        <v>2062</v>
      </c>
    </row>
    <row r="4560" spans="1:6" x14ac:dyDescent="0.25">
      <c r="A4560" t="s">
        <v>687</v>
      </c>
      <c r="B4560">
        <v>2062</v>
      </c>
    </row>
    <row r="4561" spans="1:6" x14ac:dyDescent="0.25">
      <c r="A4561" t="s">
        <v>688</v>
      </c>
      <c r="B4561">
        <v>2062</v>
      </c>
    </row>
    <row r="4562" spans="1:6" x14ac:dyDescent="0.25">
      <c r="A4562" t="s">
        <v>689</v>
      </c>
      <c r="B4562">
        <v>2062</v>
      </c>
      <c r="F4562" t="b">
        <v>0</v>
      </c>
    </row>
    <row r="4563" spans="1:6" x14ac:dyDescent="0.25">
      <c r="A4563" t="s">
        <v>690</v>
      </c>
      <c r="B4563">
        <v>2062</v>
      </c>
      <c r="F4563" t="b">
        <v>0</v>
      </c>
    </row>
    <row r="4564" spans="1:6" x14ac:dyDescent="0.25">
      <c r="A4564" t="s">
        <v>676</v>
      </c>
      <c r="B4564">
        <v>2100</v>
      </c>
      <c r="C4564">
        <v>2050</v>
      </c>
      <c r="D4564">
        <v>2124</v>
      </c>
      <c r="E4564">
        <v>2109</v>
      </c>
      <c r="F4564">
        <v>921</v>
      </c>
    </row>
    <row r="4565" spans="1:6" x14ac:dyDescent="0.25">
      <c r="A4565" t="s">
        <v>36</v>
      </c>
      <c r="B4565">
        <v>2100</v>
      </c>
      <c r="C4565">
        <v>4</v>
      </c>
      <c r="D4565">
        <v>3</v>
      </c>
      <c r="E4565">
        <v>3</v>
      </c>
      <c r="F4565">
        <v>3</v>
      </c>
    </row>
    <row r="4566" spans="1:6" x14ac:dyDescent="0.25">
      <c r="A4566" t="s">
        <v>503</v>
      </c>
      <c r="B4566">
        <v>2100</v>
      </c>
      <c r="C4566" t="s">
        <v>757</v>
      </c>
      <c r="D4566" t="s">
        <v>757</v>
      </c>
      <c r="E4566" t="s">
        <v>756</v>
      </c>
      <c r="F4566" t="s">
        <v>771</v>
      </c>
    </row>
    <row r="4567" spans="1:6" x14ac:dyDescent="0.25">
      <c r="A4567" t="s">
        <v>677</v>
      </c>
      <c r="B4567">
        <v>2100</v>
      </c>
      <c r="C4567">
        <v>2624</v>
      </c>
      <c r="D4567">
        <v>430</v>
      </c>
      <c r="E4567">
        <v>2004</v>
      </c>
      <c r="F4567">
        <v>761</v>
      </c>
    </row>
    <row r="4568" spans="1:6" x14ac:dyDescent="0.25">
      <c r="A4568" t="s">
        <v>42</v>
      </c>
      <c r="B4568">
        <v>2100</v>
      </c>
      <c r="C4568">
        <v>40</v>
      </c>
      <c r="D4568">
        <v>40</v>
      </c>
      <c r="E4568">
        <v>35</v>
      </c>
      <c r="F4568">
        <v>35</v>
      </c>
    </row>
    <row r="4569" spans="1:6" x14ac:dyDescent="0.25">
      <c r="A4569" t="s">
        <v>678</v>
      </c>
      <c r="B4569">
        <v>2100</v>
      </c>
      <c r="C4569">
        <v>44.7</v>
      </c>
      <c r="D4569">
        <v>7.3</v>
      </c>
      <c r="E4569">
        <v>39</v>
      </c>
      <c r="F4569">
        <v>14.8</v>
      </c>
    </row>
    <row r="4570" spans="1:6" x14ac:dyDescent="0.25">
      <c r="A4570" t="s">
        <v>41</v>
      </c>
      <c r="B4570">
        <v>2100</v>
      </c>
      <c r="C4570">
        <v>0</v>
      </c>
      <c r="D4570">
        <v>0</v>
      </c>
      <c r="E4570">
        <v>0</v>
      </c>
      <c r="F4570">
        <v>0</v>
      </c>
    </row>
    <row r="4571" spans="1:6" x14ac:dyDescent="0.25">
      <c r="A4571" t="s">
        <v>679</v>
      </c>
      <c r="B4571">
        <v>2100</v>
      </c>
      <c r="C4571">
        <v>24</v>
      </c>
      <c r="D4571">
        <v>24</v>
      </c>
      <c r="E4571">
        <v>12</v>
      </c>
      <c r="F4571">
        <v>12</v>
      </c>
    </row>
    <row r="4572" spans="1:6" x14ac:dyDescent="0.25">
      <c r="A4572" t="s">
        <v>563</v>
      </c>
      <c r="B4572">
        <v>2100</v>
      </c>
      <c r="C4572">
        <v>0</v>
      </c>
      <c r="D4572">
        <v>0</v>
      </c>
      <c r="E4572">
        <v>0</v>
      </c>
      <c r="F4572">
        <v>0</v>
      </c>
    </row>
    <row r="4573" spans="1:6" x14ac:dyDescent="0.25">
      <c r="A4573" t="s">
        <v>680</v>
      </c>
      <c r="B4573">
        <v>2100</v>
      </c>
      <c r="C4573">
        <v>1</v>
      </c>
      <c r="D4573">
        <v>0</v>
      </c>
      <c r="E4573">
        <v>1</v>
      </c>
      <c r="F4573">
        <v>0</v>
      </c>
    </row>
    <row r="4574" spans="1:6" x14ac:dyDescent="0.25">
      <c r="A4574" t="s">
        <v>681</v>
      </c>
      <c r="B4574">
        <v>2100</v>
      </c>
      <c r="C4574">
        <v>16</v>
      </c>
      <c r="D4574">
        <v>16</v>
      </c>
      <c r="E4574">
        <v>16</v>
      </c>
      <c r="F4574">
        <v>16</v>
      </c>
    </row>
    <row r="4575" spans="1:6" x14ac:dyDescent="0.25">
      <c r="A4575" t="s">
        <v>682</v>
      </c>
      <c r="B4575">
        <v>2100</v>
      </c>
      <c r="C4575">
        <v>500</v>
      </c>
      <c r="D4575">
        <v>500</v>
      </c>
      <c r="E4575">
        <v>500</v>
      </c>
      <c r="F4575">
        <v>500</v>
      </c>
    </row>
    <row r="4576" spans="1:6" x14ac:dyDescent="0.25">
      <c r="A4576" t="s">
        <v>683</v>
      </c>
      <c r="B4576">
        <v>2100</v>
      </c>
      <c r="C4576">
        <v>1761</v>
      </c>
      <c r="D4576">
        <v>1761</v>
      </c>
      <c r="E4576">
        <v>1539</v>
      </c>
      <c r="F4576">
        <v>1539</v>
      </c>
    </row>
    <row r="4577" spans="1:6" x14ac:dyDescent="0.25">
      <c r="A4577" t="s">
        <v>684</v>
      </c>
      <c r="B4577">
        <v>2100</v>
      </c>
      <c r="C4577">
        <v>1174</v>
      </c>
      <c r="D4577">
        <v>1174</v>
      </c>
      <c r="E4577">
        <v>1026</v>
      </c>
      <c r="F4577">
        <v>1026</v>
      </c>
    </row>
    <row r="4578" spans="1:6" x14ac:dyDescent="0.25">
      <c r="A4578" t="s">
        <v>685</v>
      </c>
      <c r="B4578">
        <v>2100</v>
      </c>
      <c r="C4578">
        <v>2348</v>
      </c>
      <c r="D4578">
        <v>2348</v>
      </c>
      <c r="E4578">
        <v>2052</v>
      </c>
      <c r="F4578">
        <v>2052</v>
      </c>
    </row>
    <row r="4579" spans="1:6" x14ac:dyDescent="0.25">
      <c r="A4579" t="s">
        <v>686</v>
      </c>
      <c r="B4579">
        <v>2100</v>
      </c>
    </row>
    <row r="4580" spans="1:6" x14ac:dyDescent="0.25">
      <c r="A4580" t="s">
        <v>687</v>
      </c>
      <c r="B4580">
        <v>2100</v>
      </c>
    </row>
    <row r="4581" spans="1:6" x14ac:dyDescent="0.25">
      <c r="A4581" t="s">
        <v>688</v>
      </c>
      <c r="B4581">
        <v>2100</v>
      </c>
    </row>
    <row r="4582" spans="1:6" x14ac:dyDescent="0.25">
      <c r="A4582" t="s">
        <v>689</v>
      </c>
      <c r="B4582">
        <v>2100</v>
      </c>
      <c r="C4582" t="b">
        <v>0</v>
      </c>
      <c r="D4582" t="b">
        <v>0</v>
      </c>
      <c r="E4582" t="b">
        <v>0</v>
      </c>
      <c r="F4582" t="b">
        <v>0</v>
      </c>
    </row>
    <row r="4583" spans="1:6" x14ac:dyDescent="0.25">
      <c r="A4583" t="s">
        <v>690</v>
      </c>
      <c r="B4583">
        <v>2100</v>
      </c>
      <c r="C4583" t="b">
        <v>0</v>
      </c>
      <c r="D4583" t="b">
        <v>0</v>
      </c>
      <c r="E4583" t="b">
        <v>0</v>
      </c>
      <c r="F4583" t="b">
        <v>0</v>
      </c>
    </row>
    <row r="4584" spans="1:6" x14ac:dyDescent="0.25">
      <c r="A4584" t="s">
        <v>676</v>
      </c>
      <c r="B4584">
        <v>2109</v>
      </c>
      <c r="C4584">
        <v>367</v>
      </c>
      <c r="D4584">
        <v>2137</v>
      </c>
      <c r="E4584">
        <v>6</v>
      </c>
      <c r="F4584">
        <v>2100</v>
      </c>
    </row>
    <row r="4585" spans="1:6" x14ac:dyDescent="0.25">
      <c r="A4585" t="s">
        <v>36</v>
      </c>
      <c r="B4585">
        <v>2109</v>
      </c>
      <c r="C4585">
        <v>2</v>
      </c>
      <c r="D4585">
        <v>2</v>
      </c>
      <c r="E4585">
        <v>3</v>
      </c>
      <c r="F4585">
        <v>3</v>
      </c>
    </row>
    <row r="4586" spans="1:6" x14ac:dyDescent="0.25">
      <c r="A4586" t="s">
        <v>503</v>
      </c>
      <c r="B4586">
        <v>2109</v>
      </c>
      <c r="C4586" t="s">
        <v>843</v>
      </c>
      <c r="D4586" t="s">
        <v>843</v>
      </c>
      <c r="E4586" t="s">
        <v>756</v>
      </c>
      <c r="F4586" t="s">
        <v>756</v>
      </c>
    </row>
    <row r="4587" spans="1:6" x14ac:dyDescent="0.25">
      <c r="A4587" t="s">
        <v>677</v>
      </c>
      <c r="B4587">
        <v>2109</v>
      </c>
      <c r="C4587">
        <v>657</v>
      </c>
      <c r="D4587">
        <v>1304</v>
      </c>
      <c r="E4587">
        <v>336</v>
      </c>
      <c r="F4587">
        <v>2004</v>
      </c>
    </row>
    <row r="4588" spans="1:6" x14ac:dyDescent="0.25">
      <c r="A4588" t="s">
        <v>42</v>
      </c>
      <c r="B4588">
        <v>2109</v>
      </c>
      <c r="C4588">
        <v>25</v>
      </c>
      <c r="D4588">
        <v>25</v>
      </c>
      <c r="E4588">
        <v>40</v>
      </c>
      <c r="F4588">
        <v>35</v>
      </c>
    </row>
    <row r="4589" spans="1:6" x14ac:dyDescent="0.25">
      <c r="A4589" t="s">
        <v>678</v>
      </c>
      <c r="B4589">
        <v>2109</v>
      </c>
      <c r="C4589">
        <v>17.899999999999999</v>
      </c>
      <c r="D4589">
        <v>35.6</v>
      </c>
      <c r="E4589">
        <v>5.7</v>
      </c>
      <c r="F4589">
        <v>39</v>
      </c>
    </row>
    <row r="4590" spans="1:6" x14ac:dyDescent="0.25">
      <c r="A4590" t="s">
        <v>41</v>
      </c>
      <c r="B4590">
        <v>2109</v>
      </c>
      <c r="C4590">
        <v>0</v>
      </c>
      <c r="D4590">
        <v>0</v>
      </c>
      <c r="E4590">
        <v>0</v>
      </c>
      <c r="F4590">
        <v>0</v>
      </c>
    </row>
    <row r="4591" spans="1:6" x14ac:dyDescent="0.25">
      <c r="A4591" t="s">
        <v>679</v>
      </c>
      <c r="B4591">
        <v>2109</v>
      </c>
      <c r="C4591">
        <v>12</v>
      </c>
      <c r="D4591">
        <v>12</v>
      </c>
      <c r="E4591">
        <v>12</v>
      </c>
      <c r="F4591">
        <v>12</v>
      </c>
    </row>
    <row r="4592" spans="1:6" x14ac:dyDescent="0.25">
      <c r="A4592" t="s">
        <v>563</v>
      </c>
      <c r="B4592">
        <v>2109</v>
      </c>
      <c r="C4592">
        <v>0</v>
      </c>
      <c r="D4592">
        <v>0</v>
      </c>
      <c r="E4592">
        <v>0</v>
      </c>
      <c r="F4592">
        <v>0</v>
      </c>
    </row>
    <row r="4593" spans="1:6" x14ac:dyDescent="0.25">
      <c r="A4593" t="s">
        <v>680</v>
      </c>
      <c r="B4593">
        <v>2109</v>
      </c>
      <c r="C4593">
        <v>0</v>
      </c>
      <c r="D4593">
        <v>0</v>
      </c>
      <c r="E4593">
        <v>0</v>
      </c>
      <c r="F4593">
        <v>1</v>
      </c>
    </row>
    <row r="4594" spans="1:6" x14ac:dyDescent="0.25">
      <c r="A4594" t="s">
        <v>681</v>
      </c>
      <c r="B4594">
        <v>2109</v>
      </c>
      <c r="C4594">
        <v>16</v>
      </c>
      <c r="D4594">
        <v>16</v>
      </c>
      <c r="E4594">
        <v>16</v>
      </c>
      <c r="F4594">
        <v>16</v>
      </c>
    </row>
    <row r="4595" spans="1:6" x14ac:dyDescent="0.25">
      <c r="A4595" t="s">
        <v>682</v>
      </c>
      <c r="B4595">
        <v>2109</v>
      </c>
      <c r="C4595">
        <v>375</v>
      </c>
      <c r="D4595">
        <v>375</v>
      </c>
      <c r="E4595">
        <v>375</v>
      </c>
      <c r="F4595">
        <v>375</v>
      </c>
    </row>
    <row r="4596" spans="1:6" x14ac:dyDescent="0.25">
      <c r="A4596" t="s">
        <v>683</v>
      </c>
      <c r="B4596">
        <v>2109</v>
      </c>
      <c r="C4596">
        <v>1101</v>
      </c>
      <c r="D4596">
        <v>1101</v>
      </c>
      <c r="E4596">
        <v>1761</v>
      </c>
      <c r="F4596">
        <v>1539</v>
      </c>
    </row>
    <row r="4597" spans="1:6" x14ac:dyDescent="0.25">
      <c r="A4597" t="s">
        <v>684</v>
      </c>
      <c r="B4597">
        <v>2109</v>
      </c>
      <c r="C4597">
        <v>734</v>
      </c>
      <c r="D4597">
        <v>734</v>
      </c>
      <c r="E4597">
        <v>1174</v>
      </c>
      <c r="F4597">
        <v>1026</v>
      </c>
    </row>
    <row r="4598" spans="1:6" x14ac:dyDescent="0.25">
      <c r="A4598" t="s">
        <v>685</v>
      </c>
      <c r="B4598">
        <v>2109</v>
      </c>
      <c r="C4598">
        <v>1468</v>
      </c>
      <c r="D4598">
        <v>1468</v>
      </c>
      <c r="E4598">
        <v>2348</v>
      </c>
      <c r="F4598">
        <v>2052</v>
      </c>
    </row>
    <row r="4599" spans="1:6" x14ac:dyDescent="0.25">
      <c r="A4599" t="s">
        <v>686</v>
      </c>
      <c r="B4599">
        <v>2109</v>
      </c>
    </row>
    <row r="4600" spans="1:6" x14ac:dyDescent="0.25">
      <c r="A4600" t="s">
        <v>687</v>
      </c>
      <c r="B4600">
        <v>2109</v>
      </c>
    </row>
    <row r="4601" spans="1:6" x14ac:dyDescent="0.25">
      <c r="A4601" t="s">
        <v>688</v>
      </c>
      <c r="B4601">
        <v>2109</v>
      </c>
    </row>
    <row r="4602" spans="1:6" x14ac:dyDescent="0.25">
      <c r="A4602" t="s">
        <v>689</v>
      </c>
      <c r="B4602">
        <v>2109</v>
      </c>
      <c r="C4602" t="b">
        <v>0</v>
      </c>
      <c r="D4602" t="b">
        <v>0</v>
      </c>
      <c r="E4602" t="b">
        <v>0</v>
      </c>
      <c r="F4602" t="b">
        <v>0</v>
      </c>
    </row>
    <row r="4603" spans="1:6" x14ac:dyDescent="0.25">
      <c r="A4603" t="s">
        <v>690</v>
      </c>
      <c r="B4603">
        <v>2109</v>
      </c>
      <c r="C4603" t="b">
        <v>0</v>
      </c>
      <c r="D4603" t="b">
        <v>0</v>
      </c>
      <c r="E4603" t="b">
        <v>0</v>
      </c>
      <c r="F4603" t="b">
        <v>0</v>
      </c>
    </row>
    <row r="4604" spans="1:6" x14ac:dyDescent="0.25">
      <c r="A4604" t="s">
        <v>676</v>
      </c>
      <c r="B4604">
        <v>2124</v>
      </c>
      <c r="C4604">
        <v>2100</v>
      </c>
      <c r="D4604">
        <v>2125</v>
      </c>
      <c r="E4604">
        <v>214</v>
      </c>
      <c r="F4604">
        <v>287</v>
      </c>
    </row>
    <row r="4605" spans="1:6" x14ac:dyDescent="0.25">
      <c r="A4605" t="s">
        <v>36</v>
      </c>
      <c r="B4605">
        <v>2124</v>
      </c>
      <c r="C4605">
        <v>3</v>
      </c>
      <c r="D4605">
        <v>4</v>
      </c>
      <c r="E4605">
        <v>2</v>
      </c>
      <c r="F4605">
        <v>3</v>
      </c>
    </row>
    <row r="4606" spans="1:6" x14ac:dyDescent="0.25">
      <c r="A4606" t="s">
        <v>503</v>
      </c>
      <c r="B4606">
        <v>2124</v>
      </c>
      <c r="C4606" t="s">
        <v>757</v>
      </c>
      <c r="D4606" t="s">
        <v>757</v>
      </c>
      <c r="E4606" t="s">
        <v>760</v>
      </c>
      <c r="F4606" t="s">
        <v>760</v>
      </c>
    </row>
    <row r="4607" spans="1:6" x14ac:dyDescent="0.25">
      <c r="A4607" t="s">
        <v>677</v>
      </c>
      <c r="B4607">
        <v>2124</v>
      </c>
      <c r="C4607">
        <v>430</v>
      </c>
      <c r="D4607">
        <v>870</v>
      </c>
      <c r="E4607">
        <v>334</v>
      </c>
      <c r="F4607">
        <v>205</v>
      </c>
    </row>
    <row r="4608" spans="1:6" x14ac:dyDescent="0.25">
      <c r="A4608" t="s">
        <v>42</v>
      </c>
      <c r="B4608">
        <v>2124</v>
      </c>
      <c r="C4608">
        <v>40</v>
      </c>
      <c r="D4608">
        <v>40</v>
      </c>
      <c r="E4608">
        <v>25</v>
      </c>
      <c r="F4608">
        <v>25</v>
      </c>
    </row>
    <row r="4609" spans="1:6" x14ac:dyDescent="0.25">
      <c r="A4609" t="s">
        <v>678</v>
      </c>
      <c r="B4609">
        <v>2124</v>
      </c>
      <c r="C4609">
        <v>7.3</v>
      </c>
      <c r="D4609">
        <v>14.8</v>
      </c>
      <c r="E4609">
        <v>9.1</v>
      </c>
      <c r="F4609">
        <v>5.6</v>
      </c>
    </row>
    <row r="4610" spans="1:6" x14ac:dyDescent="0.25">
      <c r="A4610" t="s">
        <v>41</v>
      </c>
      <c r="B4610">
        <v>2124</v>
      </c>
      <c r="C4610">
        <v>0</v>
      </c>
      <c r="D4610">
        <v>0</v>
      </c>
      <c r="E4610">
        <v>0</v>
      </c>
      <c r="F4610">
        <v>0</v>
      </c>
    </row>
    <row r="4611" spans="1:6" x14ac:dyDescent="0.25">
      <c r="A4611" t="s">
        <v>679</v>
      </c>
      <c r="B4611">
        <v>2124</v>
      </c>
      <c r="C4611">
        <v>12</v>
      </c>
      <c r="D4611">
        <v>12</v>
      </c>
      <c r="E4611">
        <v>12</v>
      </c>
      <c r="F4611">
        <v>12</v>
      </c>
    </row>
    <row r="4612" spans="1:6" x14ac:dyDescent="0.25">
      <c r="A4612" t="s">
        <v>563</v>
      </c>
      <c r="B4612">
        <v>2124</v>
      </c>
      <c r="C4612">
        <v>0</v>
      </c>
      <c r="D4612">
        <v>0</v>
      </c>
      <c r="E4612">
        <v>0</v>
      </c>
      <c r="F4612">
        <v>0</v>
      </c>
    </row>
    <row r="4613" spans="1:6" x14ac:dyDescent="0.25">
      <c r="A4613" t="s">
        <v>680</v>
      </c>
      <c r="B4613">
        <v>2124</v>
      </c>
      <c r="C4613">
        <v>0</v>
      </c>
      <c r="D4613">
        <v>0</v>
      </c>
      <c r="E4613">
        <v>0</v>
      </c>
      <c r="F4613">
        <v>0</v>
      </c>
    </row>
    <row r="4614" spans="1:6" x14ac:dyDescent="0.25">
      <c r="A4614" t="s">
        <v>681</v>
      </c>
      <c r="B4614">
        <v>2124</v>
      </c>
      <c r="C4614">
        <v>16</v>
      </c>
      <c r="D4614">
        <v>16</v>
      </c>
      <c r="E4614">
        <v>16</v>
      </c>
      <c r="F4614">
        <v>16</v>
      </c>
    </row>
    <row r="4615" spans="1:6" x14ac:dyDescent="0.25">
      <c r="A4615" t="s">
        <v>682</v>
      </c>
      <c r="B4615">
        <v>2124</v>
      </c>
      <c r="C4615">
        <v>500</v>
      </c>
      <c r="D4615">
        <v>500</v>
      </c>
      <c r="E4615">
        <v>500</v>
      </c>
      <c r="F4615">
        <v>500</v>
      </c>
    </row>
    <row r="4616" spans="1:6" x14ac:dyDescent="0.25">
      <c r="A4616" t="s">
        <v>683</v>
      </c>
      <c r="B4616">
        <v>2124</v>
      </c>
      <c r="C4616">
        <v>1761</v>
      </c>
      <c r="D4616">
        <v>1761</v>
      </c>
      <c r="E4616">
        <v>1101</v>
      </c>
      <c r="F4616">
        <v>1101</v>
      </c>
    </row>
    <row r="4617" spans="1:6" x14ac:dyDescent="0.25">
      <c r="A4617" t="s">
        <v>684</v>
      </c>
      <c r="B4617">
        <v>2124</v>
      </c>
      <c r="C4617">
        <v>1174</v>
      </c>
      <c r="D4617">
        <v>1174</v>
      </c>
      <c r="E4617">
        <v>734</v>
      </c>
      <c r="F4617">
        <v>734</v>
      </c>
    </row>
    <row r="4618" spans="1:6" x14ac:dyDescent="0.25">
      <c r="A4618" t="s">
        <v>685</v>
      </c>
      <c r="B4618">
        <v>2124</v>
      </c>
      <c r="C4618">
        <v>2348</v>
      </c>
      <c r="D4618">
        <v>2348</v>
      </c>
      <c r="E4618">
        <v>1468</v>
      </c>
      <c r="F4618">
        <v>1468</v>
      </c>
    </row>
    <row r="4619" spans="1:6" x14ac:dyDescent="0.25">
      <c r="A4619" t="s">
        <v>686</v>
      </c>
      <c r="B4619">
        <v>2124</v>
      </c>
    </row>
    <row r="4620" spans="1:6" x14ac:dyDescent="0.25">
      <c r="A4620" t="s">
        <v>687</v>
      </c>
      <c r="B4620">
        <v>2124</v>
      </c>
    </row>
    <row r="4621" spans="1:6" x14ac:dyDescent="0.25">
      <c r="A4621" t="s">
        <v>688</v>
      </c>
      <c r="B4621">
        <v>2124</v>
      </c>
    </row>
    <row r="4622" spans="1:6" x14ac:dyDescent="0.25">
      <c r="A4622" t="s">
        <v>689</v>
      </c>
      <c r="B4622">
        <v>2124</v>
      </c>
      <c r="C4622" t="b">
        <v>0</v>
      </c>
      <c r="D4622" t="b">
        <v>0</v>
      </c>
      <c r="E4622" t="b">
        <v>0</v>
      </c>
      <c r="F4622" t="b">
        <v>0</v>
      </c>
    </row>
    <row r="4623" spans="1:6" x14ac:dyDescent="0.25">
      <c r="A4623" t="s">
        <v>690</v>
      </c>
      <c r="B4623">
        <v>2124</v>
      </c>
      <c r="C4623" t="b">
        <v>0</v>
      </c>
      <c r="D4623" t="b">
        <v>0</v>
      </c>
      <c r="E4623" t="b">
        <v>0</v>
      </c>
      <c r="F4623" t="b">
        <v>0</v>
      </c>
    </row>
    <row r="4624" spans="1:6" x14ac:dyDescent="0.25">
      <c r="A4624" t="s">
        <v>676</v>
      </c>
      <c r="B4624">
        <v>2125</v>
      </c>
      <c r="C4624">
        <v>2124</v>
      </c>
      <c r="D4624">
        <v>40</v>
      </c>
      <c r="E4624">
        <v>2137</v>
      </c>
      <c r="F4624">
        <v>14</v>
      </c>
    </row>
    <row r="4625" spans="1:6" x14ac:dyDescent="0.25">
      <c r="A4625" t="s">
        <v>36</v>
      </c>
      <c r="B4625">
        <v>2125</v>
      </c>
      <c r="C4625">
        <v>4</v>
      </c>
      <c r="D4625">
        <v>3</v>
      </c>
      <c r="E4625">
        <v>3</v>
      </c>
      <c r="F4625">
        <v>2</v>
      </c>
    </row>
    <row r="4626" spans="1:6" x14ac:dyDescent="0.25">
      <c r="A4626" t="s">
        <v>503</v>
      </c>
      <c r="B4626">
        <v>2125</v>
      </c>
      <c r="C4626" t="s">
        <v>757</v>
      </c>
      <c r="D4626" t="s">
        <v>757</v>
      </c>
      <c r="E4626" t="s">
        <v>766</v>
      </c>
      <c r="F4626" t="s">
        <v>766</v>
      </c>
    </row>
    <row r="4627" spans="1:6" x14ac:dyDescent="0.25">
      <c r="A4627" t="s">
        <v>677</v>
      </c>
      <c r="B4627">
        <v>2125</v>
      </c>
      <c r="C4627">
        <v>870</v>
      </c>
      <c r="D4627">
        <v>1530</v>
      </c>
      <c r="E4627">
        <v>2005</v>
      </c>
      <c r="F4627">
        <v>2663</v>
      </c>
    </row>
    <row r="4628" spans="1:6" x14ac:dyDescent="0.25">
      <c r="A4628" t="s">
        <v>42</v>
      </c>
      <c r="B4628">
        <v>2125</v>
      </c>
      <c r="C4628">
        <v>40</v>
      </c>
      <c r="D4628">
        <v>40</v>
      </c>
      <c r="E4628">
        <v>25</v>
      </c>
      <c r="F4628">
        <v>25</v>
      </c>
    </row>
    <row r="4629" spans="1:6" x14ac:dyDescent="0.25">
      <c r="A4629" t="s">
        <v>678</v>
      </c>
      <c r="B4629">
        <v>2125</v>
      </c>
      <c r="C4629">
        <v>14.8</v>
      </c>
      <c r="D4629">
        <v>26.1</v>
      </c>
      <c r="E4629">
        <v>54.7</v>
      </c>
      <c r="F4629">
        <v>72.599999999999994</v>
      </c>
    </row>
    <row r="4630" spans="1:6" x14ac:dyDescent="0.25">
      <c r="A4630" t="s">
        <v>41</v>
      </c>
      <c r="B4630">
        <v>2125</v>
      </c>
      <c r="C4630">
        <v>0</v>
      </c>
      <c r="D4630">
        <v>0</v>
      </c>
      <c r="E4630">
        <v>0</v>
      </c>
      <c r="F4630">
        <v>0</v>
      </c>
    </row>
    <row r="4631" spans="1:6" x14ac:dyDescent="0.25">
      <c r="A4631" t="s">
        <v>679</v>
      </c>
      <c r="B4631">
        <v>2125</v>
      </c>
      <c r="C4631">
        <v>12</v>
      </c>
      <c r="D4631">
        <v>12</v>
      </c>
      <c r="E4631">
        <v>12</v>
      </c>
      <c r="F4631">
        <v>12</v>
      </c>
    </row>
    <row r="4632" spans="1:6" x14ac:dyDescent="0.25">
      <c r="A4632" t="s">
        <v>563</v>
      </c>
      <c r="B4632">
        <v>2125</v>
      </c>
      <c r="C4632">
        <v>0</v>
      </c>
      <c r="D4632">
        <v>0</v>
      </c>
      <c r="E4632">
        <v>0</v>
      </c>
      <c r="F4632">
        <v>0</v>
      </c>
    </row>
    <row r="4633" spans="1:6" x14ac:dyDescent="0.25">
      <c r="A4633" t="s">
        <v>680</v>
      </c>
      <c r="B4633">
        <v>2125</v>
      </c>
      <c r="C4633">
        <v>0</v>
      </c>
      <c r="D4633">
        <v>0</v>
      </c>
      <c r="E4633">
        <v>0</v>
      </c>
      <c r="F4633">
        <v>0</v>
      </c>
    </row>
    <row r="4634" spans="1:6" x14ac:dyDescent="0.25">
      <c r="A4634" t="s">
        <v>681</v>
      </c>
      <c r="B4634">
        <v>2125</v>
      </c>
      <c r="C4634">
        <v>16</v>
      </c>
      <c r="D4634">
        <v>16</v>
      </c>
      <c r="E4634">
        <v>16</v>
      </c>
      <c r="F4634">
        <v>16</v>
      </c>
    </row>
    <row r="4635" spans="1:6" x14ac:dyDescent="0.25">
      <c r="A4635" t="s">
        <v>682</v>
      </c>
      <c r="B4635">
        <v>2125</v>
      </c>
      <c r="C4635">
        <v>500</v>
      </c>
      <c r="D4635">
        <v>500</v>
      </c>
      <c r="E4635">
        <v>500</v>
      </c>
      <c r="F4635">
        <v>500</v>
      </c>
    </row>
    <row r="4636" spans="1:6" x14ac:dyDescent="0.25">
      <c r="A4636" t="s">
        <v>683</v>
      </c>
      <c r="B4636">
        <v>2125</v>
      </c>
      <c r="C4636">
        <v>1761</v>
      </c>
      <c r="D4636">
        <v>1761</v>
      </c>
      <c r="E4636">
        <v>1101</v>
      </c>
      <c r="F4636">
        <v>1101</v>
      </c>
    </row>
    <row r="4637" spans="1:6" x14ac:dyDescent="0.25">
      <c r="A4637" t="s">
        <v>684</v>
      </c>
      <c r="B4637">
        <v>2125</v>
      </c>
      <c r="C4637">
        <v>1174</v>
      </c>
      <c r="D4637">
        <v>1174</v>
      </c>
      <c r="E4637">
        <v>734</v>
      </c>
      <c r="F4637">
        <v>734</v>
      </c>
    </row>
    <row r="4638" spans="1:6" x14ac:dyDescent="0.25">
      <c r="A4638" t="s">
        <v>685</v>
      </c>
      <c r="B4638">
        <v>2125</v>
      </c>
      <c r="C4638">
        <v>2348</v>
      </c>
      <c r="D4638">
        <v>2348</v>
      </c>
      <c r="E4638">
        <v>1468</v>
      </c>
      <c r="F4638">
        <v>1468</v>
      </c>
    </row>
    <row r="4639" spans="1:6" x14ac:dyDescent="0.25">
      <c r="A4639" t="s">
        <v>686</v>
      </c>
      <c r="B4639">
        <v>2125</v>
      </c>
    </row>
    <row r="4640" spans="1:6" x14ac:dyDescent="0.25">
      <c r="A4640" t="s">
        <v>687</v>
      </c>
      <c r="B4640">
        <v>2125</v>
      </c>
    </row>
    <row r="4641" spans="1:6" x14ac:dyDescent="0.25">
      <c r="A4641" t="s">
        <v>688</v>
      </c>
      <c r="B4641">
        <v>2125</v>
      </c>
    </row>
    <row r="4642" spans="1:6" x14ac:dyDescent="0.25">
      <c r="A4642" t="s">
        <v>689</v>
      </c>
      <c r="B4642">
        <v>2125</v>
      </c>
      <c r="C4642" t="b">
        <v>0</v>
      </c>
      <c r="D4642" t="b">
        <v>0</v>
      </c>
      <c r="E4642" t="b">
        <v>0</v>
      </c>
      <c r="F4642" t="b">
        <v>0</v>
      </c>
    </row>
    <row r="4643" spans="1:6" x14ac:dyDescent="0.25">
      <c r="A4643" t="s">
        <v>690</v>
      </c>
      <c r="B4643">
        <v>2125</v>
      </c>
      <c r="C4643" t="b">
        <v>0</v>
      </c>
      <c r="D4643" t="b">
        <v>0</v>
      </c>
      <c r="E4643" t="b">
        <v>0</v>
      </c>
      <c r="F4643" t="b">
        <v>0</v>
      </c>
    </row>
    <row r="4644" spans="1:6" x14ac:dyDescent="0.25">
      <c r="A4644" t="s">
        <v>676</v>
      </c>
      <c r="B4644">
        <v>2137</v>
      </c>
      <c r="C4644">
        <v>2109</v>
      </c>
      <c r="D4644">
        <v>278</v>
      </c>
      <c r="E4644">
        <v>3325</v>
      </c>
      <c r="F4644">
        <v>2125</v>
      </c>
    </row>
    <row r="4645" spans="1:6" x14ac:dyDescent="0.25">
      <c r="A4645" t="s">
        <v>36</v>
      </c>
      <c r="B4645">
        <v>2137</v>
      </c>
      <c r="C4645">
        <v>2</v>
      </c>
      <c r="D4645">
        <v>2</v>
      </c>
      <c r="E4645">
        <v>2</v>
      </c>
      <c r="F4645">
        <v>2</v>
      </c>
    </row>
    <row r="4646" spans="1:6" x14ac:dyDescent="0.25">
      <c r="A4646" t="s">
        <v>503</v>
      </c>
      <c r="B4646">
        <v>2137</v>
      </c>
      <c r="C4646" t="s">
        <v>843</v>
      </c>
      <c r="D4646" t="s">
        <v>830</v>
      </c>
      <c r="E4646" t="s">
        <v>766</v>
      </c>
      <c r="F4646" t="s">
        <v>849</v>
      </c>
    </row>
    <row r="4647" spans="1:6" x14ac:dyDescent="0.25">
      <c r="A4647" t="s">
        <v>677</v>
      </c>
      <c r="B4647">
        <v>2137</v>
      </c>
      <c r="C4647">
        <v>1304</v>
      </c>
      <c r="D4647">
        <v>749</v>
      </c>
      <c r="E4647">
        <v>3082</v>
      </c>
      <c r="F4647">
        <v>2005</v>
      </c>
    </row>
    <row r="4648" spans="1:6" x14ac:dyDescent="0.25">
      <c r="A4648" t="s">
        <v>42</v>
      </c>
      <c r="B4648">
        <v>2137</v>
      </c>
      <c r="C4648">
        <v>25</v>
      </c>
      <c r="D4648">
        <v>25</v>
      </c>
      <c r="E4648">
        <v>25</v>
      </c>
      <c r="F4648">
        <v>25</v>
      </c>
    </row>
    <row r="4649" spans="1:6" x14ac:dyDescent="0.25">
      <c r="A4649" t="s">
        <v>678</v>
      </c>
      <c r="B4649">
        <v>2137</v>
      </c>
      <c r="C4649">
        <v>35.6</v>
      </c>
      <c r="D4649">
        <v>20.399999999999999</v>
      </c>
      <c r="E4649">
        <v>84.1</v>
      </c>
      <c r="F4649">
        <v>54.7</v>
      </c>
    </row>
    <row r="4650" spans="1:6" x14ac:dyDescent="0.25">
      <c r="A4650" t="s">
        <v>41</v>
      </c>
      <c r="B4650">
        <v>2137</v>
      </c>
      <c r="C4650">
        <v>0</v>
      </c>
      <c r="D4650">
        <v>0</v>
      </c>
      <c r="E4650">
        <v>0</v>
      </c>
      <c r="F4650">
        <v>0</v>
      </c>
    </row>
    <row r="4651" spans="1:6" x14ac:dyDescent="0.25">
      <c r="A4651" t="s">
        <v>679</v>
      </c>
      <c r="B4651">
        <v>2137</v>
      </c>
      <c r="C4651">
        <v>12</v>
      </c>
      <c r="D4651">
        <v>12</v>
      </c>
      <c r="E4651">
        <v>12</v>
      </c>
      <c r="F4651">
        <v>12</v>
      </c>
    </row>
    <row r="4652" spans="1:6" x14ac:dyDescent="0.25">
      <c r="A4652" t="s">
        <v>563</v>
      </c>
      <c r="B4652">
        <v>2137</v>
      </c>
      <c r="C4652">
        <v>0</v>
      </c>
      <c r="D4652">
        <v>0</v>
      </c>
      <c r="E4652">
        <v>0</v>
      </c>
      <c r="F4652">
        <v>0</v>
      </c>
    </row>
    <row r="4653" spans="1:6" x14ac:dyDescent="0.25">
      <c r="A4653" t="s">
        <v>680</v>
      </c>
      <c r="B4653">
        <v>2137</v>
      </c>
      <c r="C4653">
        <v>0</v>
      </c>
      <c r="D4653">
        <v>0</v>
      </c>
      <c r="E4653">
        <v>0</v>
      </c>
      <c r="F4653">
        <v>0</v>
      </c>
    </row>
    <row r="4654" spans="1:6" x14ac:dyDescent="0.25">
      <c r="A4654" t="s">
        <v>681</v>
      </c>
      <c r="B4654">
        <v>2137</v>
      </c>
      <c r="C4654">
        <v>16</v>
      </c>
      <c r="D4654">
        <v>16</v>
      </c>
      <c r="E4654">
        <v>16</v>
      </c>
      <c r="F4654">
        <v>16</v>
      </c>
    </row>
    <row r="4655" spans="1:6" x14ac:dyDescent="0.25">
      <c r="A4655" t="s">
        <v>682</v>
      </c>
      <c r="B4655">
        <v>2137</v>
      </c>
      <c r="C4655">
        <v>200</v>
      </c>
      <c r="D4655">
        <v>200</v>
      </c>
      <c r="E4655">
        <v>200</v>
      </c>
      <c r="F4655">
        <v>200</v>
      </c>
    </row>
    <row r="4656" spans="1:6" x14ac:dyDescent="0.25">
      <c r="A4656" t="s">
        <v>683</v>
      </c>
      <c r="B4656">
        <v>2137</v>
      </c>
      <c r="C4656">
        <v>1101</v>
      </c>
      <c r="D4656">
        <v>1101</v>
      </c>
      <c r="E4656">
        <v>1101</v>
      </c>
      <c r="F4656">
        <v>1101</v>
      </c>
    </row>
    <row r="4657" spans="1:6" x14ac:dyDescent="0.25">
      <c r="A4657" t="s">
        <v>684</v>
      </c>
      <c r="B4657">
        <v>2137</v>
      </c>
      <c r="C4657">
        <v>734</v>
      </c>
      <c r="D4657">
        <v>734</v>
      </c>
      <c r="E4657">
        <v>734</v>
      </c>
      <c r="F4657">
        <v>734</v>
      </c>
    </row>
    <row r="4658" spans="1:6" x14ac:dyDescent="0.25">
      <c r="A4658" t="s">
        <v>685</v>
      </c>
      <c r="B4658">
        <v>2137</v>
      </c>
      <c r="C4658">
        <v>1468</v>
      </c>
      <c r="D4658">
        <v>1468</v>
      </c>
      <c r="E4658">
        <v>1468</v>
      </c>
      <c r="F4658">
        <v>1468</v>
      </c>
    </row>
    <row r="4659" spans="1:6" x14ac:dyDescent="0.25">
      <c r="A4659" t="s">
        <v>686</v>
      </c>
      <c r="B4659">
        <v>2137</v>
      </c>
    </row>
    <row r="4660" spans="1:6" x14ac:dyDescent="0.25">
      <c r="A4660" t="s">
        <v>687</v>
      </c>
      <c r="B4660">
        <v>2137</v>
      </c>
    </row>
    <row r="4661" spans="1:6" x14ac:dyDescent="0.25">
      <c r="A4661" t="s">
        <v>688</v>
      </c>
      <c r="B4661">
        <v>2137</v>
      </c>
    </row>
    <row r="4662" spans="1:6" x14ac:dyDescent="0.25">
      <c r="A4662" t="s">
        <v>689</v>
      </c>
      <c r="B4662">
        <v>2137</v>
      </c>
      <c r="C4662" t="b">
        <v>0</v>
      </c>
      <c r="D4662" t="b">
        <v>0</v>
      </c>
      <c r="E4662" t="b">
        <v>0</v>
      </c>
      <c r="F4662" t="b">
        <v>0</v>
      </c>
    </row>
    <row r="4663" spans="1:6" x14ac:dyDescent="0.25">
      <c r="A4663" t="s">
        <v>690</v>
      </c>
      <c r="B4663">
        <v>2137</v>
      </c>
      <c r="C4663" t="b">
        <v>0</v>
      </c>
      <c r="D4663" t="b">
        <v>0</v>
      </c>
      <c r="E4663" t="b">
        <v>0</v>
      </c>
      <c r="F4663" t="b">
        <v>0</v>
      </c>
    </row>
    <row r="4664" spans="1:6" x14ac:dyDescent="0.25">
      <c r="A4664" t="s">
        <v>676</v>
      </c>
      <c r="B4664">
        <v>2200</v>
      </c>
      <c r="E4664">
        <v>2206</v>
      </c>
    </row>
    <row r="4665" spans="1:6" x14ac:dyDescent="0.25">
      <c r="A4665" t="s">
        <v>36</v>
      </c>
      <c r="B4665">
        <v>2200</v>
      </c>
      <c r="E4665">
        <v>2</v>
      </c>
    </row>
    <row r="4666" spans="1:6" x14ac:dyDescent="0.25">
      <c r="A4666" t="s">
        <v>503</v>
      </c>
      <c r="B4666">
        <v>2200</v>
      </c>
      <c r="E4666" t="s">
        <v>850</v>
      </c>
    </row>
    <row r="4667" spans="1:6" x14ac:dyDescent="0.25">
      <c r="A4667" t="s">
        <v>677</v>
      </c>
      <c r="B4667">
        <v>2200</v>
      </c>
      <c r="E4667">
        <v>1344</v>
      </c>
    </row>
    <row r="4668" spans="1:6" x14ac:dyDescent="0.25">
      <c r="A4668" t="s">
        <v>42</v>
      </c>
      <c r="B4668">
        <v>2200</v>
      </c>
      <c r="E4668">
        <v>45</v>
      </c>
    </row>
    <row r="4669" spans="1:6" x14ac:dyDescent="0.25">
      <c r="A4669" t="s">
        <v>678</v>
      </c>
      <c r="B4669">
        <v>2200</v>
      </c>
      <c r="E4669">
        <v>20.399999999999999</v>
      </c>
    </row>
    <row r="4670" spans="1:6" x14ac:dyDescent="0.25">
      <c r="A4670" t="s">
        <v>41</v>
      </c>
      <c r="B4670">
        <v>2200</v>
      </c>
      <c r="E4670">
        <v>0</v>
      </c>
    </row>
    <row r="4671" spans="1:6" x14ac:dyDescent="0.25">
      <c r="A4671" t="s">
        <v>679</v>
      </c>
      <c r="B4671">
        <v>2200</v>
      </c>
      <c r="E4671">
        <v>12</v>
      </c>
    </row>
    <row r="4672" spans="1:6" x14ac:dyDescent="0.25">
      <c r="A4672" t="s">
        <v>563</v>
      </c>
      <c r="B4672">
        <v>2200</v>
      </c>
      <c r="E4672">
        <v>0</v>
      </c>
    </row>
    <row r="4673" spans="1:6" x14ac:dyDescent="0.25">
      <c r="A4673" t="s">
        <v>680</v>
      </c>
      <c r="B4673">
        <v>2200</v>
      </c>
      <c r="E4673">
        <v>1</v>
      </c>
    </row>
    <row r="4674" spans="1:6" x14ac:dyDescent="0.25">
      <c r="A4674" t="s">
        <v>681</v>
      </c>
      <c r="B4674">
        <v>2200</v>
      </c>
      <c r="E4674">
        <v>16</v>
      </c>
    </row>
    <row r="4675" spans="1:6" x14ac:dyDescent="0.25">
      <c r="A4675" t="s">
        <v>682</v>
      </c>
      <c r="B4675">
        <v>2200</v>
      </c>
      <c r="E4675">
        <v>200</v>
      </c>
    </row>
    <row r="4676" spans="1:6" x14ac:dyDescent="0.25">
      <c r="A4676" t="s">
        <v>683</v>
      </c>
      <c r="B4676">
        <v>2200</v>
      </c>
      <c r="E4676">
        <v>1980</v>
      </c>
    </row>
    <row r="4677" spans="1:6" x14ac:dyDescent="0.25">
      <c r="A4677" t="s">
        <v>684</v>
      </c>
      <c r="B4677">
        <v>2200</v>
      </c>
      <c r="E4677">
        <v>1320</v>
      </c>
    </row>
    <row r="4678" spans="1:6" x14ac:dyDescent="0.25">
      <c r="A4678" t="s">
        <v>685</v>
      </c>
      <c r="B4678">
        <v>2200</v>
      </c>
      <c r="E4678">
        <v>2640</v>
      </c>
    </row>
    <row r="4679" spans="1:6" x14ac:dyDescent="0.25">
      <c r="A4679" t="s">
        <v>686</v>
      </c>
      <c r="B4679">
        <v>2200</v>
      </c>
    </row>
    <row r="4680" spans="1:6" x14ac:dyDescent="0.25">
      <c r="A4680" t="s">
        <v>687</v>
      </c>
      <c r="B4680">
        <v>2200</v>
      </c>
    </row>
    <row r="4681" spans="1:6" x14ac:dyDescent="0.25">
      <c r="A4681" t="s">
        <v>688</v>
      </c>
      <c r="B4681">
        <v>2200</v>
      </c>
    </row>
    <row r="4682" spans="1:6" x14ac:dyDescent="0.25">
      <c r="A4682" t="s">
        <v>689</v>
      </c>
      <c r="B4682">
        <v>2200</v>
      </c>
      <c r="E4682" t="b">
        <v>0</v>
      </c>
    </row>
    <row r="4683" spans="1:6" x14ac:dyDescent="0.25">
      <c r="A4683" t="s">
        <v>690</v>
      </c>
      <c r="B4683">
        <v>2200</v>
      </c>
      <c r="E4683" t="b">
        <v>0</v>
      </c>
    </row>
    <row r="4684" spans="1:6" x14ac:dyDescent="0.25">
      <c r="A4684" t="s">
        <v>676</v>
      </c>
      <c r="B4684">
        <v>2206</v>
      </c>
      <c r="C4684">
        <v>16</v>
      </c>
      <c r="D4684">
        <v>2306</v>
      </c>
      <c r="E4684">
        <v>2212</v>
      </c>
      <c r="F4684">
        <v>2200</v>
      </c>
    </row>
    <row r="4685" spans="1:6" x14ac:dyDescent="0.25">
      <c r="A4685" t="s">
        <v>36</v>
      </c>
      <c r="B4685">
        <v>2206</v>
      </c>
      <c r="C4685">
        <v>2</v>
      </c>
      <c r="D4685">
        <v>2</v>
      </c>
      <c r="E4685">
        <v>3</v>
      </c>
      <c r="F4685">
        <v>3</v>
      </c>
    </row>
    <row r="4686" spans="1:6" x14ac:dyDescent="0.25">
      <c r="A4686" t="s">
        <v>503</v>
      </c>
      <c r="B4686">
        <v>2206</v>
      </c>
      <c r="C4686" t="s">
        <v>768</v>
      </c>
      <c r="D4686" t="s">
        <v>768</v>
      </c>
      <c r="E4686" t="s">
        <v>850</v>
      </c>
      <c r="F4686" t="s">
        <v>850</v>
      </c>
    </row>
    <row r="4687" spans="1:6" x14ac:dyDescent="0.25">
      <c r="A4687" t="s">
        <v>677</v>
      </c>
      <c r="B4687">
        <v>2206</v>
      </c>
      <c r="C4687">
        <v>2649</v>
      </c>
      <c r="D4687">
        <v>5261</v>
      </c>
      <c r="E4687">
        <v>1296</v>
      </c>
      <c r="F4687">
        <v>1344</v>
      </c>
    </row>
    <row r="4688" spans="1:6" x14ac:dyDescent="0.25">
      <c r="A4688" t="s">
        <v>42</v>
      </c>
      <c r="B4688">
        <v>2206</v>
      </c>
      <c r="C4688">
        <v>30</v>
      </c>
      <c r="D4688">
        <v>40</v>
      </c>
      <c r="E4688">
        <v>45</v>
      </c>
      <c r="F4688">
        <v>45</v>
      </c>
    </row>
    <row r="4689" spans="1:6" x14ac:dyDescent="0.25">
      <c r="A4689" t="s">
        <v>678</v>
      </c>
      <c r="B4689">
        <v>2206</v>
      </c>
      <c r="C4689">
        <v>60.2</v>
      </c>
      <c r="D4689">
        <v>89.7</v>
      </c>
      <c r="E4689">
        <v>19.600000000000001</v>
      </c>
      <c r="F4689">
        <v>20.399999999999999</v>
      </c>
    </row>
    <row r="4690" spans="1:6" x14ac:dyDescent="0.25">
      <c r="A4690" t="s">
        <v>41</v>
      </c>
      <c r="B4690">
        <v>2206</v>
      </c>
      <c r="C4690">
        <v>0</v>
      </c>
      <c r="D4690">
        <v>0</v>
      </c>
      <c r="E4690">
        <v>0</v>
      </c>
      <c r="F4690">
        <v>0</v>
      </c>
    </row>
    <row r="4691" spans="1:6" x14ac:dyDescent="0.25">
      <c r="A4691" t="s">
        <v>679</v>
      </c>
      <c r="B4691">
        <v>2206</v>
      </c>
      <c r="C4691">
        <v>12</v>
      </c>
      <c r="D4691">
        <v>12</v>
      </c>
      <c r="E4691">
        <v>12</v>
      </c>
      <c r="F4691">
        <v>12</v>
      </c>
    </row>
    <row r="4692" spans="1:6" x14ac:dyDescent="0.25">
      <c r="A4692" t="s">
        <v>563</v>
      </c>
      <c r="B4692">
        <v>2206</v>
      </c>
      <c r="C4692">
        <v>0</v>
      </c>
      <c r="D4692">
        <v>0</v>
      </c>
      <c r="E4692">
        <v>0</v>
      </c>
      <c r="F4692">
        <v>0</v>
      </c>
    </row>
    <row r="4693" spans="1:6" x14ac:dyDescent="0.25">
      <c r="A4693" t="s">
        <v>680</v>
      </c>
      <c r="B4693">
        <v>2206</v>
      </c>
      <c r="C4693">
        <v>0</v>
      </c>
      <c r="D4693">
        <v>0</v>
      </c>
      <c r="E4693">
        <v>1</v>
      </c>
      <c r="F4693">
        <v>1</v>
      </c>
    </row>
    <row r="4694" spans="1:6" x14ac:dyDescent="0.25">
      <c r="A4694" t="s">
        <v>681</v>
      </c>
      <c r="B4694">
        <v>2206</v>
      </c>
      <c r="C4694">
        <v>16</v>
      </c>
      <c r="D4694">
        <v>16</v>
      </c>
      <c r="E4694">
        <v>16</v>
      </c>
      <c r="F4694">
        <v>16</v>
      </c>
    </row>
    <row r="4695" spans="1:6" x14ac:dyDescent="0.25">
      <c r="A4695" t="s">
        <v>682</v>
      </c>
      <c r="B4695">
        <v>2206</v>
      </c>
      <c r="C4695">
        <v>500</v>
      </c>
      <c r="D4695">
        <v>500</v>
      </c>
      <c r="E4695">
        <v>500</v>
      </c>
      <c r="F4695">
        <v>500</v>
      </c>
    </row>
    <row r="4696" spans="1:6" x14ac:dyDescent="0.25">
      <c r="A4696" t="s">
        <v>683</v>
      </c>
      <c r="B4696">
        <v>2206</v>
      </c>
      <c r="C4696">
        <v>1320</v>
      </c>
      <c r="D4696">
        <v>1761</v>
      </c>
      <c r="E4696">
        <v>1980</v>
      </c>
      <c r="F4696">
        <v>1980</v>
      </c>
    </row>
    <row r="4697" spans="1:6" x14ac:dyDescent="0.25">
      <c r="A4697" t="s">
        <v>684</v>
      </c>
      <c r="B4697">
        <v>2206</v>
      </c>
      <c r="C4697">
        <v>880</v>
      </c>
      <c r="D4697">
        <v>1174</v>
      </c>
      <c r="E4697">
        <v>1320</v>
      </c>
      <c r="F4697">
        <v>1320</v>
      </c>
    </row>
    <row r="4698" spans="1:6" x14ac:dyDescent="0.25">
      <c r="A4698" t="s">
        <v>685</v>
      </c>
      <c r="B4698">
        <v>2206</v>
      </c>
      <c r="C4698">
        <v>1760</v>
      </c>
      <c r="D4698">
        <v>2348</v>
      </c>
      <c r="E4698">
        <v>2640</v>
      </c>
      <c r="F4698">
        <v>2640</v>
      </c>
    </row>
    <row r="4699" spans="1:6" x14ac:dyDescent="0.25">
      <c r="A4699" t="s">
        <v>686</v>
      </c>
      <c r="B4699">
        <v>2206</v>
      </c>
    </row>
    <row r="4700" spans="1:6" x14ac:dyDescent="0.25">
      <c r="A4700" t="s">
        <v>687</v>
      </c>
      <c r="B4700">
        <v>2206</v>
      </c>
    </row>
    <row r="4701" spans="1:6" x14ac:dyDescent="0.25">
      <c r="A4701" t="s">
        <v>688</v>
      </c>
      <c r="B4701">
        <v>2206</v>
      </c>
    </row>
    <row r="4702" spans="1:6" x14ac:dyDescent="0.25">
      <c r="A4702" t="s">
        <v>689</v>
      </c>
      <c r="B4702">
        <v>2206</v>
      </c>
      <c r="C4702" t="b">
        <v>0</v>
      </c>
      <c r="D4702" t="b">
        <v>0</v>
      </c>
      <c r="E4702" t="b">
        <v>0</v>
      </c>
      <c r="F4702" t="b">
        <v>0</v>
      </c>
    </row>
    <row r="4703" spans="1:6" x14ac:dyDescent="0.25">
      <c r="A4703" t="s">
        <v>690</v>
      </c>
      <c r="B4703">
        <v>2206</v>
      </c>
      <c r="C4703" t="b">
        <v>0</v>
      </c>
      <c r="D4703" t="b">
        <v>0</v>
      </c>
      <c r="E4703" t="b">
        <v>0</v>
      </c>
      <c r="F4703" t="b">
        <v>0</v>
      </c>
    </row>
    <row r="4704" spans="1:6" x14ac:dyDescent="0.25">
      <c r="A4704" t="s">
        <v>676</v>
      </c>
      <c r="B4704">
        <v>2212</v>
      </c>
      <c r="C4704">
        <v>17</v>
      </c>
      <c r="D4704">
        <v>2312</v>
      </c>
      <c r="E4704">
        <v>344</v>
      </c>
      <c r="F4704">
        <v>2206</v>
      </c>
    </row>
    <row r="4705" spans="1:6" x14ac:dyDescent="0.25">
      <c r="A4705" t="s">
        <v>36</v>
      </c>
      <c r="B4705">
        <v>2212</v>
      </c>
      <c r="C4705">
        <v>1</v>
      </c>
      <c r="D4705">
        <v>2</v>
      </c>
      <c r="E4705">
        <v>3</v>
      </c>
      <c r="F4705">
        <v>3</v>
      </c>
    </row>
    <row r="4706" spans="1:6" x14ac:dyDescent="0.25">
      <c r="A4706" t="s">
        <v>503</v>
      </c>
      <c r="B4706">
        <v>2212</v>
      </c>
      <c r="C4706" t="s">
        <v>769</v>
      </c>
      <c r="D4706" t="s">
        <v>851</v>
      </c>
      <c r="E4706" t="s">
        <v>834</v>
      </c>
      <c r="F4706" t="s">
        <v>850</v>
      </c>
    </row>
    <row r="4707" spans="1:6" x14ac:dyDescent="0.25">
      <c r="A4707" t="s">
        <v>677</v>
      </c>
      <c r="B4707">
        <v>2212</v>
      </c>
      <c r="C4707">
        <v>2640</v>
      </c>
      <c r="D4707">
        <v>5261</v>
      </c>
      <c r="E4707">
        <v>2413</v>
      </c>
      <c r="F4707">
        <v>1296</v>
      </c>
    </row>
    <row r="4708" spans="1:6" x14ac:dyDescent="0.25">
      <c r="A4708" t="s">
        <v>42</v>
      </c>
      <c r="B4708">
        <v>2212</v>
      </c>
      <c r="C4708">
        <v>30</v>
      </c>
      <c r="D4708">
        <v>25</v>
      </c>
      <c r="E4708">
        <v>45</v>
      </c>
      <c r="F4708">
        <v>45</v>
      </c>
    </row>
    <row r="4709" spans="1:6" x14ac:dyDescent="0.25">
      <c r="A4709" t="s">
        <v>678</v>
      </c>
      <c r="B4709">
        <v>2212</v>
      </c>
      <c r="C4709">
        <v>60</v>
      </c>
      <c r="D4709">
        <v>143.5</v>
      </c>
      <c r="E4709">
        <v>36.6</v>
      </c>
      <c r="F4709">
        <v>19.600000000000001</v>
      </c>
    </row>
    <row r="4710" spans="1:6" x14ac:dyDescent="0.25">
      <c r="A4710" t="s">
        <v>41</v>
      </c>
      <c r="B4710">
        <v>2212</v>
      </c>
      <c r="C4710">
        <v>0</v>
      </c>
      <c r="D4710">
        <v>0</v>
      </c>
      <c r="E4710">
        <v>0</v>
      </c>
      <c r="F4710">
        <v>0</v>
      </c>
    </row>
    <row r="4711" spans="1:6" x14ac:dyDescent="0.25">
      <c r="A4711" t="s">
        <v>679</v>
      </c>
      <c r="B4711">
        <v>2212</v>
      </c>
      <c r="C4711">
        <v>0</v>
      </c>
      <c r="D4711">
        <v>0</v>
      </c>
      <c r="E4711">
        <v>12</v>
      </c>
      <c r="F4711">
        <v>12</v>
      </c>
    </row>
    <row r="4712" spans="1:6" x14ac:dyDescent="0.25">
      <c r="A4712" t="s">
        <v>563</v>
      </c>
      <c r="B4712">
        <v>2212</v>
      </c>
      <c r="C4712">
        <v>0</v>
      </c>
      <c r="D4712">
        <v>0</v>
      </c>
      <c r="E4712">
        <v>0</v>
      </c>
      <c r="F4712">
        <v>0</v>
      </c>
    </row>
    <row r="4713" spans="1:6" x14ac:dyDescent="0.25">
      <c r="A4713" t="s">
        <v>680</v>
      </c>
      <c r="B4713">
        <v>2212</v>
      </c>
      <c r="C4713">
        <v>0</v>
      </c>
      <c r="D4713">
        <v>0</v>
      </c>
      <c r="E4713">
        <v>1</v>
      </c>
      <c r="F4713">
        <v>1</v>
      </c>
    </row>
    <row r="4714" spans="1:6" x14ac:dyDescent="0.25">
      <c r="A4714" t="s">
        <v>681</v>
      </c>
      <c r="B4714">
        <v>2212</v>
      </c>
      <c r="C4714">
        <v>16</v>
      </c>
      <c r="D4714">
        <v>16</v>
      </c>
      <c r="E4714">
        <v>16</v>
      </c>
      <c r="F4714">
        <v>16</v>
      </c>
    </row>
    <row r="4715" spans="1:6" x14ac:dyDescent="0.25">
      <c r="A4715" t="s">
        <v>682</v>
      </c>
      <c r="B4715">
        <v>2212</v>
      </c>
      <c r="C4715">
        <v>200</v>
      </c>
      <c r="D4715">
        <v>200</v>
      </c>
      <c r="E4715">
        <v>200</v>
      </c>
      <c r="F4715">
        <v>200</v>
      </c>
    </row>
    <row r="4716" spans="1:6" x14ac:dyDescent="0.25">
      <c r="A4716" t="s">
        <v>683</v>
      </c>
      <c r="B4716">
        <v>2212</v>
      </c>
      <c r="C4716">
        <v>1320</v>
      </c>
      <c r="D4716">
        <v>1101</v>
      </c>
      <c r="E4716">
        <v>1980</v>
      </c>
      <c r="F4716">
        <v>1980</v>
      </c>
    </row>
    <row r="4717" spans="1:6" x14ac:dyDescent="0.25">
      <c r="A4717" t="s">
        <v>684</v>
      </c>
      <c r="B4717">
        <v>2212</v>
      </c>
      <c r="C4717">
        <v>880</v>
      </c>
      <c r="D4717">
        <v>734</v>
      </c>
      <c r="E4717">
        <v>1320</v>
      </c>
      <c r="F4717">
        <v>1320</v>
      </c>
    </row>
    <row r="4718" spans="1:6" x14ac:dyDescent="0.25">
      <c r="A4718" t="s">
        <v>685</v>
      </c>
      <c r="B4718">
        <v>2212</v>
      </c>
      <c r="C4718">
        <v>1760</v>
      </c>
      <c r="D4718">
        <v>1468</v>
      </c>
      <c r="E4718">
        <v>2640</v>
      </c>
      <c r="F4718">
        <v>2640</v>
      </c>
    </row>
    <row r="4719" spans="1:6" x14ac:dyDescent="0.25">
      <c r="A4719" t="s">
        <v>686</v>
      </c>
      <c r="B4719">
        <v>2212</v>
      </c>
    </row>
    <row r="4720" spans="1:6" x14ac:dyDescent="0.25">
      <c r="A4720" t="s">
        <v>687</v>
      </c>
      <c r="B4720">
        <v>2212</v>
      </c>
    </row>
    <row r="4721" spans="1:6" x14ac:dyDescent="0.25">
      <c r="A4721" t="s">
        <v>688</v>
      </c>
      <c r="B4721">
        <v>2212</v>
      </c>
    </row>
    <row r="4722" spans="1:6" x14ac:dyDescent="0.25">
      <c r="A4722" t="s">
        <v>689</v>
      </c>
      <c r="B4722">
        <v>2212</v>
      </c>
      <c r="C4722" t="b">
        <v>0</v>
      </c>
      <c r="D4722" t="b">
        <v>0</v>
      </c>
      <c r="E4722" t="b">
        <v>0</v>
      </c>
      <c r="F4722" t="b">
        <v>0</v>
      </c>
    </row>
    <row r="4723" spans="1:6" x14ac:dyDescent="0.25">
      <c r="A4723" t="s">
        <v>690</v>
      </c>
      <c r="B4723">
        <v>2212</v>
      </c>
      <c r="C4723" t="b">
        <v>0</v>
      </c>
      <c r="D4723" t="b">
        <v>0</v>
      </c>
      <c r="E4723" t="b">
        <v>0</v>
      </c>
      <c r="F4723" t="b">
        <v>0</v>
      </c>
    </row>
    <row r="4724" spans="1:6" x14ac:dyDescent="0.25">
      <c r="A4724" t="s">
        <v>676</v>
      </c>
      <c r="B4724">
        <v>2306</v>
      </c>
      <c r="C4724">
        <v>2206</v>
      </c>
    </row>
    <row r="4725" spans="1:6" x14ac:dyDescent="0.25">
      <c r="A4725" t="s">
        <v>36</v>
      </c>
      <c r="B4725">
        <v>2306</v>
      </c>
      <c r="C4725">
        <v>1</v>
      </c>
    </row>
    <row r="4726" spans="1:6" x14ac:dyDescent="0.25">
      <c r="A4726" t="s">
        <v>503</v>
      </c>
      <c r="B4726">
        <v>2306</v>
      </c>
      <c r="C4726" t="s">
        <v>768</v>
      </c>
    </row>
    <row r="4727" spans="1:6" x14ac:dyDescent="0.25">
      <c r="A4727" t="s">
        <v>677</v>
      </c>
      <c r="B4727">
        <v>2306</v>
      </c>
      <c r="C4727">
        <v>5261</v>
      </c>
    </row>
    <row r="4728" spans="1:6" x14ac:dyDescent="0.25">
      <c r="A4728" t="s">
        <v>42</v>
      </c>
      <c r="B4728">
        <v>2306</v>
      </c>
      <c r="C4728">
        <v>30</v>
      </c>
    </row>
    <row r="4729" spans="1:6" x14ac:dyDescent="0.25">
      <c r="A4729" t="s">
        <v>678</v>
      </c>
      <c r="B4729">
        <v>2306</v>
      </c>
      <c r="C4729">
        <v>119.6</v>
      </c>
    </row>
    <row r="4730" spans="1:6" x14ac:dyDescent="0.25">
      <c r="A4730" t="s">
        <v>41</v>
      </c>
      <c r="B4730">
        <v>2306</v>
      </c>
      <c r="C4730">
        <v>0</v>
      </c>
    </row>
    <row r="4731" spans="1:6" x14ac:dyDescent="0.25">
      <c r="A4731" t="s">
        <v>679</v>
      </c>
      <c r="B4731">
        <v>2306</v>
      </c>
      <c r="C4731">
        <v>12</v>
      </c>
    </row>
    <row r="4732" spans="1:6" x14ac:dyDescent="0.25">
      <c r="A4732" t="s">
        <v>563</v>
      </c>
      <c r="B4732">
        <v>2306</v>
      </c>
      <c r="C4732">
        <v>0</v>
      </c>
    </row>
    <row r="4733" spans="1:6" x14ac:dyDescent="0.25">
      <c r="A4733" t="s">
        <v>680</v>
      </c>
      <c r="B4733">
        <v>2306</v>
      </c>
      <c r="C4733">
        <v>0</v>
      </c>
    </row>
    <row r="4734" spans="1:6" x14ac:dyDescent="0.25">
      <c r="A4734" t="s">
        <v>681</v>
      </c>
      <c r="B4734">
        <v>2306</v>
      </c>
      <c r="C4734">
        <v>16</v>
      </c>
    </row>
    <row r="4735" spans="1:6" x14ac:dyDescent="0.25">
      <c r="A4735" t="s">
        <v>682</v>
      </c>
      <c r="B4735">
        <v>2306</v>
      </c>
      <c r="C4735">
        <v>200</v>
      </c>
    </row>
    <row r="4736" spans="1:6" x14ac:dyDescent="0.25">
      <c r="A4736" t="s">
        <v>683</v>
      </c>
      <c r="B4736">
        <v>2306</v>
      </c>
      <c r="C4736">
        <v>1320</v>
      </c>
    </row>
    <row r="4737" spans="1:3" x14ac:dyDescent="0.25">
      <c r="A4737" t="s">
        <v>684</v>
      </c>
      <c r="B4737">
        <v>2306</v>
      </c>
      <c r="C4737">
        <v>880</v>
      </c>
    </row>
    <row r="4738" spans="1:3" x14ac:dyDescent="0.25">
      <c r="A4738" t="s">
        <v>685</v>
      </c>
      <c r="B4738">
        <v>2306</v>
      </c>
      <c r="C4738">
        <v>1760</v>
      </c>
    </row>
    <row r="4739" spans="1:3" x14ac:dyDescent="0.25">
      <c r="A4739" t="s">
        <v>686</v>
      </c>
      <c r="B4739">
        <v>2306</v>
      </c>
    </row>
    <row r="4740" spans="1:3" x14ac:dyDescent="0.25">
      <c r="A4740" t="s">
        <v>687</v>
      </c>
      <c r="B4740">
        <v>2306</v>
      </c>
    </row>
    <row r="4741" spans="1:3" x14ac:dyDescent="0.25">
      <c r="A4741" t="s">
        <v>688</v>
      </c>
      <c r="B4741">
        <v>2306</v>
      </c>
    </row>
    <row r="4742" spans="1:3" x14ac:dyDescent="0.25">
      <c r="A4742" t="s">
        <v>689</v>
      </c>
      <c r="B4742">
        <v>2306</v>
      </c>
      <c r="C4742" t="b">
        <v>0</v>
      </c>
    </row>
    <row r="4743" spans="1:3" x14ac:dyDescent="0.25">
      <c r="A4743" t="s">
        <v>690</v>
      </c>
      <c r="B4743">
        <v>2306</v>
      </c>
      <c r="C4743" t="b">
        <v>0</v>
      </c>
    </row>
    <row r="4744" spans="1:3" x14ac:dyDescent="0.25">
      <c r="A4744" t="s">
        <v>676</v>
      </c>
      <c r="B4744">
        <v>2312</v>
      </c>
      <c r="C4744">
        <v>2212</v>
      </c>
    </row>
    <row r="4745" spans="1:3" x14ac:dyDescent="0.25">
      <c r="A4745" t="s">
        <v>36</v>
      </c>
      <c r="B4745">
        <v>2312</v>
      </c>
      <c r="C4745">
        <v>1</v>
      </c>
    </row>
    <row r="4746" spans="1:3" x14ac:dyDescent="0.25">
      <c r="A4746" t="s">
        <v>503</v>
      </c>
      <c r="B4746">
        <v>2312</v>
      </c>
      <c r="C4746" t="s">
        <v>851</v>
      </c>
    </row>
    <row r="4747" spans="1:3" x14ac:dyDescent="0.25">
      <c r="A4747" t="s">
        <v>677</v>
      </c>
      <c r="B4747">
        <v>2312</v>
      </c>
      <c r="C4747">
        <v>5261</v>
      </c>
    </row>
    <row r="4748" spans="1:3" x14ac:dyDescent="0.25">
      <c r="A4748" t="s">
        <v>42</v>
      </c>
      <c r="B4748">
        <v>2312</v>
      </c>
      <c r="C4748">
        <v>30</v>
      </c>
    </row>
    <row r="4749" spans="1:3" x14ac:dyDescent="0.25">
      <c r="A4749" t="s">
        <v>678</v>
      </c>
      <c r="B4749">
        <v>2312</v>
      </c>
      <c r="C4749">
        <v>119.6</v>
      </c>
    </row>
    <row r="4750" spans="1:3" x14ac:dyDescent="0.25">
      <c r="A4750" t="s">
        <v>41</v>
      </c>
      <c r="B4750">
        <v>2312</v>
      </c>
      <c r="C4750">
        <v>0</v>
      </c>
    </row>
    <row r="4751" spans="1:3" x14ac:dyDescent="0.25">
      <c r="A4751" t="s">
        <v>679</v>
      </c>
      <c r="B4751">
        <v>2312</v>
      </c>
      <c r="C4751">
        <v>0</v>
      </c>
    </row>
    <row r="4752" spans="1:3" x14ac:dyDescent="0.25">
      <c r="A4752" t="s">
        <v>563</v>
      </c>
      <c r="B4752">
        <v>2312</v>
      </c>
      <c r="C4752">
        <v>0</v>
      </c>
    </row>
    <row r="4753" spans="1:3" x14ac:dyDescent="0.25">
      <c r="A4753" t="s">
        <v>680</v>
      </c>
      <c r="B4753">
        <v>2312</v>
      </c>
      <c r="C4753">
        <v>0</v>
      </c>
    </row>
    <row r="4754" spans="1:3" x14ac:dyDescent="0.25">
      <c r="A4754" t="s">
        <v>681</v>
      </c>
      <c r="B4754">
        <v>2312</v>
      </c>
      <c r="C4754">
        <v>16</v>
      </c>
    </row>
    <row r="4755" spans="1:3" x14ac:dyDescent="0.25">
      <c r="A4755" t="s">
        <v>682</v>
      </c>
      <c r="B4755">
        <v>2312</v>
      </c>
      <c r="C4755">
        <v>200</v>
      </c>
    </row>
    <row r="4756" spans="1:3" x14ac:dyDescent="0.25">
      <c r="A4756" t="s">
        <v>683</v>
      </c>
      <c r="B4756">
        <v>2312</v>
      </c>
      <c r="C4756">
        <v>1320</v>
      </c>
    </row>
    <row r="4757" spans="1:3" x14ac:dyDescent="0.25">
      <c r="A4757" t="s">
        <v>684</v>
      </c>
      <c r="B4757">
        <v>2312</v>
      </c>
      <c r="C4757">
        <v>880</v>
      </c>
    </row>
    <row r="4758" spans="1:3" x14ac:dyDescent="0.25">
      <c r="A4758" t="s">
        <v>685</v>
      </c>
      <c r="B4758">
        <v>2312</v>
      </c>
      <c r="C4758">
        <v>1760</v>
      </c>
    </row>
    <row r="4759" spans="1:3" x14ac:dyDescent="0.25">
      <c r="A4759" t="s">
        <v>686</v>
      </c>
      <c r="B4759">
        <v>2312</v>
      </c>
    </row>
    <row r="4760" spans="1:3" x14ac:dyDescent="0.25">
      <c r="A4760" t="s">
        <v>687</v>
      </c>
      <c r="B4760">
        <v>2312</v>
      </c>
    </row>
    <row r="4761" spans="1:3" x14ac:dyDescent="0.25">
      <c r="A4761" t="s">
        <v>688</v>
      </c>
      <c r="B4761">
        <v>2312</v>
      </c>
    </row>
    <row r="4762" spans="1:3" x14ac:dyDescent="0.25">
      <c r="A4762" t="s">
        <v>689</v>
      </c>
      <c r="B4762">
        <v>2312</v>
      </c>
      <c r="C4762" t="b">
        <v>0</v>
      </c>
    </row>
    <row r="4763" spans="1:3" x14ac:dyDescent="0.25">
      <c r="A4763" t="s">
        <v>690</v>
      </c>
      <c r="B4763">
        <v>2312</v>
      </c>
      <c r="C4763" t="b">
        <v>0</v>
      </c>
    </row>
    <row r="4764" spans="1:3" x14ac:dyDescent="0.25">
      <c r="A4764" t="s">
        <v>676</v>
      </c>
      <c r="B4764">
        <v>2324</v>
      </c>
      <c r="C4764">
        <v>3450</v>
      </c>
    </row>
    <row r="4765" spans="1:3" x14ac:dyDescent="0.25">
      <c r="A4765" t="s">
        <v>36</v>
      </c>
      <c r="B4765">
        <v>2324</v>
      </c>
      <c r="C4765">
        <v>2</v>
      </c>
    </row>
    <row r="4766" spans="1:3" x14ac:dyDescent="0.25">
      <c r="A4766" t="s">
        <v>503</v>
      </c>
      <c r="B4766">
        <v>2324</v>
      </c>
      <c r="C4766" t="s">
        <v>810</v>
      </c>
    </row>
    <row r="4767" spans="1:3" x14ac:dyDescent="0.25">
      <c r="A4767" t="s">
        <v>677</v>
      </c>
      <c r="B4767">
        <v>2324</v>
      </c>
      <c r="C4767">
        <v>2635</v>
      </c>
    </row>
    <row r="4768" spans="1:3" x14ac:dyDescent="0.25">
      <c r="A4768" t="s">
        <v>42</v>
      </c>
      <c r="B4768">
        <v>2324</v>
      </c>
      <c r="C4768">
        <v>40</v>
      </c>
    </row>
    <row r="4769" spans="1:4" x14ac:dyDescent="0.25">
      <c r="A4769" t="s">
        <v>678</v>
      </c>
      <c r="B4769">
        <v>2324</v>
      </c>
      <c r="C4769">
        <v>44.9</v>
      </c>
    </row>
    <row r="4770" spans="1:4" x14ac:dyDescent="0.25">
      <c r="A4770" t="s">
        <v>41</v>
      </c>
      <c r="B4770">
        <v>2324</v>
      </c>
      <c r="C4770">
        <v>0</v>
      </c>
    </row>
    <row r="4771" spans="1:4" x14ac:dyDescent="0.25">
      <c r="A4771" t="s">
        <v>679</v>
      </c>
      <c r="B4771">
        <v>2324</v>
      </c>
      <c r="C4771">
        <v>12</v>
      </c>
    </row>
    <row r="4772" spans="1:4" x14ac:dyDescent="0.25">
      <c r="A4772" t="s">
        <v>563</v>
      </c>
      <c r="B4772">
        <v>2324</v>
      </c>
      <c r="C4772">
        <v>0</v>
      </c>
    </row>
    <row r="4773" spans="1:4" x14ac:dyDescent="0.25">
      <c r="A4773" t="s">
        <v>680</v>
      </c>
      <c r="B4773">
        <v>2324</v>
      </c>
      <c r="C4773">
        <v>0</v>
      </c>
    </row>
    <row r="4774" spans="1:4" x14ac:dyDescent="0.25">
      <c r="A4774" t="s">
        <v>681</v>
      </c>
      <c r="B4774">
        <v>2324</v>
      </c>
      <c r="C4774">
        <v>16</v>
      </c>
    </row>
    <row r="4775" spans="1:4" x14ac:dyDescent="0.25">
      <c r="A4775" t="s">
        <v>682</v>
      </c>
      <c r="B4775">
        <v>2324</v>
      </c>
      <c r="C4775">
        <v>200</v>
      </c>
    </row>
    <row r="4776" spans="1:4" x14ac:dyDescent="0.25">
      <c r="A4776" t="s">
        <v>683</v>
      </c>
      <c r="B4776">
        <v>2324</v>
      </c>
      <c r="C4776">
        <v>1761</v>
      </c>
    </row>
    <row r="4777" spans="1:4" x14ac:dyDescent="0.25">
      <c r="A4777" t="s">
        <v>684</v>
      </c>
      <c r="B4777">
        <v>2324</v>
      </c>
      <c r="C4777">
        <v>1174</v>
      </c>
    </row>
    <row r="4778" spans="1:4" x14ac:dyDescent="0.25">
      <c r="A4778" t="s">
        <v>685</v>
      </c>
      <c r="B4778">
        <v>2324</v>
      </c>
      <c r="C4778">
        <v>2348</v>
      </c>
    </row>
    <row r="4779" spans="1:4" x14ac:dyDescent="0.25">
      <c r="A4779" t="s">
        <v>686</v>
      </c>
      <c r="B4779">
        <v>2324</v>
      </c>
    </row>
    <row r="4780" spans="1:4" x14ac:dyDescent="0.25">
      <c r="A4780" t="s">
        <v>687</v>
      </c>
      <c r="B4780">
        <v>2324</v>
      </c>
    </row>
    <row r="4781" spans="1:4" x14ac:dyDescent="0.25">
      <c r="A4781" t="s">
        <v>688</v>
      </c>
      <c r="B4781">
        <v>2324</v>
      </c>
    </row>
    <row r="4782" spans="1:4" x14ac:dyDescent="0.25">
      <c r="A4782" t="s">
        <v>689</v>
      </c>
      <c r="B4782">
        <v>2324</v>
      </c>
      <c r="C4782" t="b">
        <v>0</v>
      </c>
    </row>
    <row r="4783" spans="1:4" x14ac:dyDescent="0.25">
      <c r="A4783" t="s">
        <v>690</v>
      </c>
      <c r="B4783">
        <v>2324</v>
      </c>
      <c r="C4783" t="b">
        <v>0</v>
      </c>
    </row>
    <row r="4784" spans="1:4" x14ac:dyDescent="0.25">
      <c r="A4784" t="s">
        <v>676</v>
      </c>
      <c r="B4784">
        <v>2900</v>
      </c>
      <c r="D4784">
        <v>2950</v>
      </c>
    </row>
    <row r="4785" spans="1:4" x14ac:dyDescent="0.25">
      <c r="A4785" t="s">
        <v>36</v>
      </c>
      <c r="B4785">
        <v>2900</v>
      </c>
      <c r="D4785">
        <v>3</v>
      </c>
    </row>
    <row r="4786" spans="1:4" x14ac:dyDescent="0.25">
      <c r="A4786" t="s">
        <v>503</v>
      </c>
      <c r="B4786">
        <v>2900</v>
      </c>
      <c r="D4786" t="s">
        <v>757</v>
      </c>
    </row>
    <row r="4787" spans="1:4" x14ac:dyDescent="0.25">
      <c r="A4787" t="s">
        <v>677</v>
      </c>
      <c r="B4787">
        <v>2900</v>
      </c>
      <c r="D4787">
        <v>2530</v>
      </c>
    </row>
    <row r="4788" spans="1:4" x14ac:dyDescent="0.25">
      <c r="A4788" t="s">
        <v>42</v>
      </c>
      <c r="B4788">
        <v>2900</v>
      </c>
      <c r="D4788">
        <v>40</v>
      </c>
    </row>
    <row r="4789" spans="1:4" x14ac:dyDescent="0.25">
      <c r="A4789" t="s">
        <v>678</v>
      </c>
      <c r="B4789">
        <v>2900</v>
      </c>
      <c r="D4789">
        <v>43.1</v>
      </c>
    </row>
    <row r="4790" spans="1:4" x14ac:dyDescent="0.25">
      <c r="A4790" t="s">
        <v>41</v>
      </c>
      <c r="B4790">
        <v>2900</v>
      </c>
      <c r="D4790">
        <v>0</v>
      </c>
    </row>
    <row r="4791" spans="1:4" x14ac:dyDescent="0.25">
      <c r="A4791" t="s">
        <v>679</v>
      </c>
      <c r="B4791">
        <v>2900</v>
      </c>
      <c r="D4791">
        <v>12</v>
      </c>
    </row>
    <row r="4792" spans="1:4" x14ac:dyDescent="0.25">
      <c r="A4792" t="s">
        <v>563</v>
      </c>
      <c r="B4792">
        <v>2900</v>
      </c>
      <c r="D4792">
        <v>0</v>
      </c>
    </row>
    <row r="4793" spans="1:4" x14ac:dyDescent="0.25">
      <c r="A4793" t="s">
        <v>680</v>
      </c>
      <c r="B4793">
        <v>2900</v>
      </c>
      <c r="D4793">
        <v>0</v>
      </c>
    </row>
    <row r="4794" spans="1:4" x14ac:dyDescent="0.25">
      <c r="A4794" t="s">
        <v>681</v>
      </c>
      <c r="B4794">
        <v>2900</v>
      </c>
      <c r="D4794">
        <v>16</v>
      </c>
    </row>
    <row r="4795" spans="1:4" x14ac:dyDescent="0.25">
      <c r="A4795" t="s">
        <v>682</v>
      </c>
      <c r="B4795">
        <v>2900</v>
      </c>
      <c r="D4795">
        <v>200</v>
      </c>
    </row>
    <row r="4796" spans="1:4" x14ac:dyDescent="0.25">
      <c r="A4796" t="s">
        <v>683</v>
      </c>
      <c r="B4796">
        <v>2900</v>
      </c>
      <c r="D4796">
        <v>1761</v>
      </c>
    </row>
    <row r="4797" spans="1:4" x14ac:dyDescent="0.25">
      <c r="A4797" t="s">
        <v>684</v>
      </c>
      <c r="B4797">
        <v>2900</v>
      </c>
      <c r="D4797">
        <v>1174</v>
      </c>
    </row>
    <row r="4798" spans="1:4" x14ac:dyDescent="0.25">
      <c r="A4798" t="s">
        <v>685</v>
      </c>
      <c r="B4798">
        <v>2900</v>
      </c>
      <c r="D4798">
        <v>2348</v>
      </c>
    </row>
    <row r="4799" spans="1:4" x14ac:dyDescent="0.25">
      <c r="A4799" t="s">
        <v>686</v>
      </c>
      <c r="B4799">
        <v>2900</v>
      </c>
    </row>
    <row r="4800" spans="1:4" x14ac:dyDescent="0.25">
      <c r="A4800" t="s">
        <v>687</v>
      </c>
      <c r="B4800">
        <v>2900</v>
      </c>
    </row>
    <row r="4801" spans="1:6" x14ac:dyDescent="0.25">
      <c r="A4801" t="s">
        <v>688</v>
      </c>
      <c r="B4801">
        <v>2900</v>
      </c>
    </row>
    <row r="4802" spans="1:6" x14ac:dyDescent="0.25">
      <c r="A4802" t="s">
        <v>689</v>
      </c>
      <c r="B4802">
        <v>2900</v>
      </c>
      <c r="D4802" t="b">
        <v>0</v>
      </c>
    </row>
    <row r="4803" spans="1:6" x14ac:dyDescent="0.25">
      <c r="A4803" t="s">
        <v>690</v>
      </c>
      <c r="B4803">
        <v>2900</v>
      </c>
      <c r="D4803" t="b">
        <v>0</v>
      </c>
    </row>
    <row r="4804" spans="1:6" x14ac:dyDescent="0.25">
      <c r="A4804" t="s">
        <v>676</v>
      </c>
      <c r="B4804">
        <v>2950</v>
      </c>
      <c r="C4804">
        <v>2900</v>
      </c>
      <c r="D4804">
        <v>2975</v>
      </c>
      <c r="E4804">
        <v>120</v>
      </c>
      <c r="F4804">
        <v>307</v>
      </c>
    </row>
    <row r="4805" spans="1:6" x14ac:dyDescent="0.25">
      <c r="A4805" t="s">
        <v>36</v>
      </c>
      <c r="B4805">
        <v>2950</v>
      </c>
      <c r="C4805">
        <v>5</v>
      </c>
      <c r="D4805">
        <v>5</v>
      </c>
      <c r="E4805">
        <v>3</v>
      </c>
      <c r="F4805">
        <v>3</v>
      </c>
    </row>
    <row r="4806" spans="1:6" x14ac:dyDescent="0.25">
      <c r="A4806" t="s">
        <v>503</v>
      </c>
      <c r="B4806">
        <v>2950</v>
      </c>
      <c r="C4806" t="s">
        <v>757</v>
      </c>
      <c r="D4806" t="s">
        <v>757</v>
      </c>
      <c r="E4806" t="s">
        <v>801</v>
      </c>
      <c r="F4806" t="s">
        <v>801</v>
      </c>
    </row>
    <row r="4807" spans="1:6" x14ac:dyDescent="0.25">
      <c r="A4807" t="s">
        <v>677</v>
      </c>
      <c r="B4807">
        <v>2950</v>
      </c>
      <c r="C4807">
        <v>2530</v>
      </c>
      <c r="D4807">
        <v>1400</v>
      </c>
      <c r="E4807">
        <v>821</v>
      </c>
      <c r="F4807">
        <v>964</v>
      </c>
    </row>
    <row r="4808" spans="1:6" x14ac:dyDescent="0.25">
      <c r="A4808" t="s">
        <v>42</v>
      </c>
      <c r="B4808">
        <v>2950</v>
      </c>
      <c r="C4808">
        <v>40</v>
      </c>
      <c r="D4808">
        <v>40</v>
      </c>
      <c r="E4808">
        <v>25</v>
      </c>
      <c r="F4808">
        <v>25</v>
      </c>
    </row>
    <row r="4809" spans="1:6" x14ac:dyDescent="0.25">
      <c r="A4809" t="s">
        <v>678</v>
      </c>
      <c r="B4809">
        <v>2950</v>
      </c>
      <c r="C4809">
        <v>43.1</v>
      </c>
      <c r="D4809">
        <v>23.9</v>
      </c>
      <c r="E4809">
        <v>22.4</v>
      </c>
      <c r="F4809">
        <v>26.3</v>
      </c>
    </row>
    <row r="4810" spans="1:6" x14ac:dyDescent="0.25">
      <c r="A4810" t="s">
        <v>41</v>
      </c>
      <c r="B4810">
        <v>2950</v>
      </c>
      <c r="C4810">
        <v>0</v>
      </c>
      <c r="D4810">
        <v>0</v>
      </c>
      <c r="E4810">
        <v>0</v>
      </c>
      <c r="F4810">
        <v>0</v>
      </c>
    </row>
    <row r="4811" spans="1:6" x14ac:dyDescent="0.25">
      <c r="A4811" t="s">
        <v>679</v>
      </c>
      <c r="B4811">
        <v>2950</v>
      </c>
      <c r="C4811">
        <v>12</v>
      </c>
      <c r="D4811">
        <v>12</v>
      </c>
      <c r="E4811">
        <v>12</v>
      </c>
      <c r="F4811">
        <v>12</v>
      </c>
    </row>
    <row r="4812" spans="1:6" x14ac:dyDescent="0.25">
      <c r="A4812" t="s">
        <v>563</v>
      </c>
      <c r="B4812">
        <v>2950</v>
      </c>
      <c r="C4812">
        <v>0</v>
      </c>
      <c r="D4812">
        <v>0</v>
      </c>
      <c r="E4812">
        <v>0</v>
      </c>
      <c r="F4812">
        <v>0</v>
      </c>
    </row>
    <row r="4813" spans="1:6" x14ac:dyDescent="0.25">
      <c r="A4813" t="s">
        <v>680</v>
      </c>
      <c r="B4813">
        <v>2950</v>
      </c>
      <c r="C4813">
        <v>0</v>
      </c>
      <c r="D4813">
        <v>0</v>
      </c>
      <c r="E4813">
        <v>0</v>
      </c>
      <c r="F4813">
        <v>0</v>
      </c>
    </row>
    <row r="4814" spans="1:6" x14ac:dyDescent="0.25">
      <c r="A4814" t="s">
        <v>681</v>
      </c>
      <c r="B4814">
        <v>2950</v>
      </c>
      <c r="C4814">
        <v>16</v>
      </c>
      <c r="D4814">
        <v>16</v>
      </c>
      <c r="E4814">
        <v>16</v>
      </c>
      <c r="F4814">
        <v>16</v>
      </c>
    </row>
    <row r="4815" spans="1:6" x14ac:dyDescent="0.25">
      <c r="A4815" t="s">
        <v>682</v>
      </c>
      <c r="B4815">
        <v>2950</v>
      </c>
      <c r="C4815">
        <v>500</v>
      </c>
      <c r="D4815">
        <v>500</v>
      </c>
      <c r="E4815">
        <v>500</v>
      </c>
      <c r="F4815">
        <v>500</v>
      </c>
    </row>
    <row r="4816" spans="1:6" x14ac:dyDescent="0.25">
      <c r="A4816" t="s">
        <v>683</v>
      </c>
      <c r="B4816">
        <v>2950</v>
      </c>
      <c r="C4816">
        <v>1761</v>
      </c>
      <c r="D4816">
        <v>1761</v>
      </c>
      <c r="E4816">
        <v>1101</v>
      </c>
      <c r="F4816">
        <v>1101</v>
      </c>
    </row>
    <row r="4817" spans="1:6" x14ac:dyDescent="0.25">
      <c r="A4817" t="s">
        <v>684</v>
      </c>
      <c r="B4817">
        <v>2950</v>
      </c>
      <c r="C4817">
        <v>1174</v>
      </c>
      <c r="D4817">
        <v>1174</v>
      </c>
      <c r="E4817">
        <v>734</v>
      </c>
      <c r="F4817">
        <v>734</v>
      </c>
    </row>
    <row r="4818" spans="1:6" x14ac:dyDescent="0.25">
      <c r="A4818" t="s">
        <v>685</v>
      </c>
      <c r="B4818">
        <v>2950</v>
      </c>
      <c r="C4818">
        <v>2348</v>
      </c>
      <c r="D4818">
        <v>2348</v>
      </c>
      <c r="E4818">
        <v>1468</v>
      </c>
      <c r="F4818">
        <v>1468</v>
      </c>
    </row>
    <row r="4819" spans="1:6" x14ac:dyDescent="0.25">
      <c r="A4819" t="s">
        <v>686</v>
      </c>
      <c r="B4819">
        <v>2950</v>
      </c>
    </row>
    <row r="4820" spans="1:6" x14ac:dyDescent="0.25">
      <c r="A4820" t="s">
        <v>687</v>
      </c>
      <c r="B4820">
        <v>2950</v>
      </c>
    </row>
    <row r="4821" spans="1:6" x14ac:dyDescent="0.25">
      <c r="A4821" t="s">
        <v>688</v>
      </c>
      <c r="B4821">
        <v>2950</v>
      </c>
    </row>
    <row r="4822" spans="1:6" x14ac:dyDescent="0.25">
      <c r="A4822" t="s">
        <v>689</v>
      </c>
      <c r="B4822">
        <v>2950</v>
      </c>
      <c r="C4822" t="b">
        <v>0</v>
      </c>
      <c r="D4822" t="b">
        <v>0</v>
      </c>
      <c r="E4822" t="b">
        <v>0</v>
      </c>
      <c r="F4822" t="b">
        <v>0</v>
      </c>
    </row>
    <row r="4823" spans="1:6" x14ac:dyDescent="0.25">
      <c r="A4823" t="s">
        <v>690</v>
      </c>
      <c r="B4823">
        <v>2950</v>
      </c>
      <c r="C4823" t="b">
        <v>0</v>
      </c>
      <c r="D4823" t="b">
        <v>0</v>
      </c>
      <c r="E4823" t="b">
        <v>0</v>
      </c>
      <c r="F4823" t="b">
        <v>0</v>
      </c>
    </row>
    <row r="4824" spans="1:6" x14ac:dyDescent="0.25">
      <c r="A4824" t="s">
        <v>676</v>
      </c>
      <c r="B4824">
        <v>2975</v>
      </c>
      <c r="C4824">
        <v>2950</v>
      </c>
      <c r="D4824">
        <v>3000</v>
      </c>
      <c r="E4824">
        <v>128</v>
      </c>
      <c r="F4824">
        <v>127</v>
      </c>
    </row>
    <row r="4825" spans="1:6" x14ac:dyDescent="0.25">
      <c r="A4825" t="s">
        <v>36</v>
      </c>
      <c r="B4825">
        <v>2975</v>
      </c>
      <c r="C4825">
        <v>4</v>
      </c>
      <c r="D4825">
        <v>5</v>
      </c>
      <c r="E4825">
        <v>3</v>
      </c>
      <c r="F4825">
        <v>3</v>
      </c>
    </row>
    <row r="4826" spans="1:6" x14ac:dyDescent="0.25">
      <c r="A4826" t="s">
        <v>503</v>
      </c>
      <c r="B4826">
        <v>2975</v>
      </c>
      <c r="C4826" t="s">
        <v>757</v>
      </c>
      <c r="D4826" t="s">
        <v>852</v>
      </c>
      <c r="E4826" t="s">
        <v>803</v>
      </c>
      <c r="F4826" t="s">
        <v>803</v>
      </c>
    </row>
    <row r="4827" spans="1:6" x14ac:dyDescent="0.25">
      <c r="A4827" t="s">
        <v>677</v>
      </c>
      <c r="B4827">
        <v>2975</v>
      </c>
      <c r="C4827">
        <v>1400</v>
      </c>
      <c r="D4827">
        <v>880</v>
      </c>
      <c r="E4827">
        <v>933</v>
      </c>
      <c r="F4827">
        <v>969</v>
      </c>
    </row>
    <row r="4828" spans="1:6" x14ac:dyDescent="0.25">
      <c r="A4828" t="s">
        <v>42</v>
      </c>
      <c r="B4828">
        <v>2975</v>
      </c>
      <c r="C4828">
        <v>40</v>
      </c>
      <c r="D4828">
        <v>40</v>
      </c>
      <c r="E4828">
        <v>30</v>
      </c>
      <c r="F4828">
        <v>30</v>
      </c>
    </row>
    <row r="4829" spans="1:6" x14ac:dyDescent="0.25">
      <c r="A4829" t="s">
        <v>678</v>
      </c>
      <c r="B4829">
        <v>2975</v>
      </c>
      <c r="C4829">
        <v>23.9</v>
      </c>
      <c r="D4829">
        <v>15</v>
      </c>
      <c r="E4829">
        <v>21.2</v>
      </c>
      <c r="F4829">
        <v>22</v>
      </c>
    </row>
    <row r="4830" spans="1:6" x14ac:dyDescent="0.25">
      <c r="A4830" t="s">
        <v>41</v>
      </c>
      <c r="B4830">
        <v>2975</v>
      </c>
      <c r="C4830">
        <v>0</v>
      </c>
      <c r="D4830">
        <v>0</v>
      </c>
      <c r="E4830">
        <v>0</v>
      </c>
      <c r="F4830">
        <v>0</v>
      </c>
    </row>
    <row r="4831" spans="1:6" x14ac:dyDescent="0.25">
      <c r="A4831" t="s">
        <v>679</v>
      </c>
      <c r="B4831">
        <v>2975</v>
      </c>
      <c r="C4831">
        <v>24</v>
      </c>
      <c r="D4831">
        <v>24</v>
      </c>
      <c r="E4831">
        <v>12</v>
      </c>
      <c r="F4831">
        <v>12</v>
      </c>
    </row>
    <row r="4832" spans="1:6" x14ac:dyDescent="0.25">
      <c r="A4832" t="s">
        <v>563</v>
      </c>
      <c r="B4832">
        <v>2975</v>
      </c>
      <c r="C4832">
        <v>0</v>
      </c>
      <c r="D4832">
        <v>0</v>
      </c>
      <c r="E4832">
        <v>0</v>
      </c>
      <c r="F4832">
        <v>0</v>
      </c>
    </row>
    <row r="4833" spans="1:6" x14ac:dyDescent="0.25">
      <c r="A4833" t="s">
        <v>680</v>
      </c>
      <c r="B4833">
        <v>2975</v>
      </c>
      <c r="C4833">
        <v>0</v>
      </c>
      <c r="D4833">
        <v>0</v>
      </c>
      <c r="E4833">
        <v>0</v>
      </c>
      <c r="F4833">
        <v>0</v>
      </c>
    </row>
    <row r="4834" spans="1:6" x14ac:dyDescent="0.25">
      <c r="A4834" t="s">
        <v>681</v>
      </c>
      <c r="B4834">
        <v>2975</v>
      </c>
      <c r="C4834">
        <v>16</v>
      </c>
      <c r="D4834">
        <v>16</v>
      </c>
      <c r="E4834">
        <v>16</v>
      </c>
      <c r="F4834">
        <v>16</v>
      </c>
    </row>
    <row r="4835" spans="1:6" x14ac:dyDescent="0.25">
      <c r="A4835" t="s">
        <v>682</v>
      </c>
      <c r="B4835">
        <v>2975</v>
      </c>
      <c r="C4835">
        <v>500</v>
      </c>
      <c r="D4835">
        <v>500</v>
      </c>
      <c r="E4835">
        <v>500</v>
      </c>
      <c r="F4835">
        <v>500</v>
      </c>
    </row>
    <row r="4836" spans="1:6" x14ac:dyDescent="0.25">
      <c r="A4836" t="s">
        <v>683</v>
      </c>
      <c r="B4836">
        <v>2975</v>
      </c>
      <c r="C4836">
        <v>1761</v>
      </c>
      <c r="D4836">
        <v>1761</v>
      </c>
      <c r="E4836">
        <v>1320</v>
      </c>
      <c r="F4836">
        <v>1320</v>
      </c>
    </row>
    <row r="4837" spans="1:6" x14ac:dyDescent="0.25">
      <c r="A4837" t="s">
        <v>684</v>
      </c>
      <c r="B4837">
        <v>2975</v>
      </c>
      <c r="C4837">
        <v>1174</v>
      </c>
      <c r="D4837">
        <v>1174</v>
      </c>
      <c r="E4837">
        <v>880</v>
      </c>
      <c r="F4837">
        <v>880</v>
      </c>
    </row>
    <row r="4838" spans="1:6" x14ac:dyDescent="0.25">
      <c r="A4838" t="s">
        <v>685</v>
      </c>
      <c r="B4838">
        <v>2975</v>
      </c>
      <c r="C4838">
        <v>2348</v>
      </c>
      <c r="D4838">
        <v>2348</v>
      </c>
      <c r="E4838">
        <v>1760</v>
      </c>
      <c r="F4838">
        <v>1760</v>
      </c>
    </row>
    <row r="4839" spans="1:6" x14ac:dyDescent="0.25">
      <c r="A4839" t="s">
        <v>686</v>
      </c>
      <c r="B4839">
        <v>2975</v>
      </c>
    </row>
    <row r="4840" spans="1:6" x14ac:dyDescent="0.25">
      <c r="A4840" t="s">
        <v>687</v>
      </c>
      <c r="B4840">
        <v>2975</v>
      </c>
    </row>
    <row r="4841" spans="1:6" x14ac:dyDescent="0.25">
      <c r="A4841" t="s">
        <v>688</v>
      </c>
      <c r="B4841">
        <v>2975</v>
      </c>
    </row>
    <row r="4842" spans="1:6" x14ac:dyDescent="0.25">
      <c r="A4842" t="s">
        <v>689</v>
      </c>
      <c r="B4842">
        <v>2975</v>
      </c>
      <c r="C4842" t="b">
        <v>0</v>
      </c>
      <c r="D4842" t="b">
        <v>0</v>
      </c>
      <c r="E4842" t="b">
        <v>0</v>
      </c>
      <c r="F4842" t="b">
        <v>0</v>
      </c>
    </row>
    <row r="4843" spans="1:6" x14ac:dyDescent="0.25">
      <c r="A4843" t="s">
        <v>690</v>
      </c>
      <c r="B4843">
        <v>2975</v>
      </c>
      <c r="C4843" t="b">
        <v>0</v>
      </c>
      <c r="D4843" t="b">
        <v>0</v>
      </c>
      <c r="E4843" t="b">
        <v>0</v>
      </c>
      <c r="F4843" t="b">
        <v>0</v>
      </c>
    </row>
    <row r="4844" spans="1:6" x14ac:dyDescent="0.25">
      <c r="A4844" t="s">
        <v>676</v>
      </c>
      <c r="B4844">
        <v>3000</v>
      </c>
      <c r="C4844">
        <v>2975</v>
      </c>
      <c r="D4844">
        <v>3001</v>
      </c>
      <c r="E4844">
        <v>134</v>
      </c>
      <c r="F4844">
        <v>133</v>
      </c>
    </row>
    <row r="4845" spans="1:6" x14ac:dyDescent="0.25">
      <c r="A4845" t="s">
        <v>36</v>
      </c>
      <c r="B4845">
        <v>3000</v>
      </c>
      <c r="C4845">
        <v>4</v>
      </c>
      <c r="D4845">
        <v>4</v>
      </c>
      <c r="E4845">
        <v>4</v>
      </c>
      <c r="F4845">
        <v>0</v>
      </c>
    </row>
    <row r="4846" spans="1:6" x14ac:dyDescent="0.25">
      <c r="A4846" t="s">
        <v>503</v>
      </c>
      <c r="B4846">
        <v>3000</v>
      </c>
      <c r="C4846" t="s">
        <v>848</v>
      </c>
      <c r="D4846" t="s">
        <v>848</v>
      </c>
      <c r="E4846" t="s">
        <v>805</v>
      </c>
      <c r="F4846" t="s">
        <v>805</v>
      </c>
    </row>
    <row r="4847" spans="1:6" x14ac:dyDescent="0.25">
      <c r="A4847" t="s">
        <v>677</v>
      </c>
      <c r="B4847">
        <v>3000</v>
      </c>
      <c r="C4847">
        <v>880</v>
      </c>
      <c r="D4847">
        <v>420</v>
      </c>
      <c r="E4847">
        <v>900</v>
      </c>
      <c r="F4847">
        <v>966</v>
      </c>
    </row>
    <row r="4848" spans="1:6" x14ac:dyDescent="0.25">
      <c r="A4848" t="s">
        <v>42</v>
      </c>
      <c r="B4848">
        <v>3000</v>
      </c>
      <c r="C4848">
        <v>40</v>
      </c>
      <c r="D4848">
        <v>40</v>
      </c>
      <c r="E4848">
        <v>40</v>
      </c>
      <c r="F4848">
        <v>40</v>
      </c>
    </row>
    <row r="4849" spans="1:6" x14ac:dyDescent="0.25">
      <c r="A4849" t="s">
        <v>678</v>
      </c>
      <c r="B4849">
        <v>3000</v>
      </c>
      <c r="C4849">
        <v>15</v>
      </c>
      <c r="D4849">
        <v>7.2</v>
      </c>
      <c r="E4849">
        <v>15.3</v>
      </c>
      <c r="F4849">
        <v>16.5</v>
      </c>
    </row>
    <row r="4850" spans="1:6" x14ac:dyDescent="0.25">
      <c r="A4850" t="s">
        <v>41</v>
      </c>
      <c r="B4850">
        <v>3000</v>
      </c>
      <c r="C4850">
        <v>0</v>
      </c>
      <c r="D4850">
        <v>0</v>
      </c>
      <c r="E4850">
        <v>0</v>
      </c>
      <c r="F4850">
        <v>0</v>
      </c>
    </row>
    <row r="4851" spans="1:6" x14ac:dyDescent="0.25">
      <c r="A4851" t="s">
        <v>679</v>
      </c>
      <c r="B4851">
        <v>3000</v>
      </c>
      <c r="C4851">
        <v>24</v>
      </c>
      <c r="D4851">
        <v>24</v>
      </c>
      <c r="E4851">
        <v>12</v>
      </c>
      <c r="F4851">
        <v>12</v>
      </c>
    </row>
    <row r="4852" spans="1:6" x14ac:dyDescent="0.25">
      <c r="A4852" t="s">
        <v>563</v>
      </c>
      <c r="B4852">
        <v>3000</v>
      </c>
      <c r="C4852">
        <v>0</v>
      </c>
      <c r="D4852">
        <v>0</v>
      </c>
      <c r="E4852">
        <v>0</v>
      </c>
      <c r="F4852">
        <v>0</v>
      </c>
    </row>
    <row r="4853" spans="1:6" x14ac:dyDescent="0.25">
      <c r="A4853" t="s">
        <v>680</v>
      </c>
      <c r="B4853">
        <v>3000</v>
      </c>
      <c r="C4853">
        <v>0</v>
      </c>
      <c r="D4853">
        <v>0</v>
      </c>
      <c r="E4853">
        <v>0</v>
      </c>
      <c r="F4853">
        <v>0</v>
      </c>
    </row>
    <row r="4854" spans="1:6" x14ac:dyDescent="0.25">
      <c r="A4854" t="s">
        <v>681</v>
      </c>
      <c r="B4854">
        <v>3000</v>
      </c>
      <c r="C4854">
        <v>16</v>
      </c>
      <c r="D4854">
        <v>16</v>
      </c>
      <c r="E4854">
        <v>16</v>
      </c>
      <c r="F4854">
        <v>16</v>
      </c>
    </row>
    <row r="4855" spans="1:6" x14ac:dyDescent="0.25">
      <c r="A4855" t="s">
        <v>682</v>
      </c>
      <c r="B4855">
        <v>3000</v>
      </c>
      <c r="C4855">
        <v>500</v>
      </c>
      <c r="D4855">
        <v>500</v>
      </c>
      <c r="E4855">
        <v>500</v>
      </c>
      <c r="F4855">
        <v>500</v>
      </c>
    </row>
    <row r="4856" spans="1:6" x14ac:dyDescent="0.25">
      <c r="A4856" t="s">
        <v>683</v>
      </c>
      <c r="B4856">
        <v>3000</v>
      </c>
      <c r="C4856">
        <v>1761</v>
      </c>
      <c r="D4856">
        <v>1761</v>
      </c>
      <c r="E4856">
        <v>1761</v>
      </c>
      <c r="F4856">
        <v>1761</v>
      </c>
    </row>
    <row r="4857" spans="1:6" x14ac:dyDescent="0.25">
      <c r="A4857" t="s">
        <v>684</v>
      </c>
      <c r="B4857">
        <v>3000</v>
      </c>
      <c r="C4857">
        <v>1174</v>
      </c>
      <c r="D4857">
        <v>1174</v>
      </c>
      <c r="E4857">
        <v>1174</v>
      </c>
      <c r="F4857">
        <v>1174</v>
      </c>
    </row>
    <row r="4858" spans="1:6" x14ac:dyDescent="0.25">
      <c r="A4858" t="s">
        <v>685</v>
      </c>
      <c r="B4858">
        <v>3000</v>
      </c>
      <c r="C4858">
        <v>2348</v>
      </c>
      <c r="D4858">
        <v>2348</v>
      </c>
      <c r="E4858">
        <v>2348</v>
      </c>
      <c r="F4858">
        <v>2348</v>
      </c>
    </row>
    <row r="4859" spans="1:6" x14ac:dyDescent="0.25">
      <c r="A4859" t="s">
        <v>686</v>
      </c>
      <c r="B4859">
        <v>3000</v>
      </c>
    </row>
    <row r="4860" spans="1:6" x14ac:dyDescent="0.25">
      <c r="A4860" t="s">
        <v>687</v>
      </c>
      <c r="B4860">
        <v>3000</v>
      </c>
    </row>
    <row r="4861" spans="1:6" x14ac:dyDescent="0.25">
      <c r="A4861" t="s">
        <v>688</v>
      </c>
      <c r="B4861">
        <v>3000</v>
      </c>
    </row>
    <row r="4862" spans="1:6" x14ac:dyDescent="0.25">
      <c r="A4862" t="s">
        <v>689</v>
      </c>
      <c r="B4862">
        <v>3000</v>
      </c>
      <c r="C4862" t="b">
        <v>0</v>
      </c>
      <c r="D4862" t="b">
        <v>0</v>
      </c>
      <c r="E4862" t="b">
        <v>0</v>
      </c>
      <c r="F4862" t="b">
        <v>0</v>
      </c>
    </row>
    <row r="4863" spans="1:6" x14ac:dyDescent="0.25">
      <c r="A4863" t="s">
        <v>690</v>
      </c>
      <c r="B4863">
        <v>3000</v>
      </c>
      <c r="C4863" t="b">
        <v>0</v>
      </c>
      <c r="D4863" t="b">
        <v>0</v>
      </c>
      <c r="E4863" t="b">
        <v>0</v>
      </c>
      <c r="F4863" t="b">
        <v>0</v>
      </c>
    </row>
    <row r="4864" spans="1:6" x14ac:dyDescent="0.25">
      <c r="A4864" t="s">
        <v>676</v>
      </c>
      <c r="B4864">
        <v>3001</v>
      </c>
      <c r="C4864">
        <v>3000</v>
      </c>
      <c r="D4864">
        <v>3025</v>
      </c>
      <c r="E4864">
        <v>137</v>
      </c>
      <c r="F4864">
        <v>136</v>
      </c>
    </row>
    <row r="4865" spans="1:6" x14ac:dyDescent="0.25">
      <c r="A4865" t="s">
        <v>36</v>
      </c>
      <c r="B4865">
        <v>3001</v>
      </c>
      <c r="C4865">
        <v>3</v>
      </c>
      <c r="D4865">
        <v>5</v>
      </c>
      <c r="E4865">
        <v>0</v>
      </c>
      <c r="F4865">
        <v>4</v>
      </c>
    </row>
    <row r="4866" spans="1:6" x14ac:dyDescent="0.25">
      <c r="A4866" t="s">
        <v>503</v>
      </c>
      <c r="B4866">
        <v>3001</v>
      </c>
      <c r="C4866" t="s">
        <v>848</v>
      </c>
      <c r="D4866" t="s">
        <v>848</v>
      </c>
      <c r="E4866" t="s">
        <v>806</v>
      </c>
      <c r="F4866" t="s">
        <v>806</v>
      </c>
    </row>
    <row r="4867" spans="1:6" x14ac:dyDescent="0.25">
      <c r="A4867" t="s">
        <v>677</v>
      </c>
      <c r="B4867">
        <v>3001</v>
      </c>
      <c r="C4867">
        <v>420</v>
      </c>
      <c r="D4867">
        <v>620</v>
      </c>
      <c r="E4867">
        <v>904</v>
      </c>
      <c r="F4867">
        <v>962</v>
      </c>
    </row>
    <row r="4868" spans="1:6" x14ac:dyDescent="0.25">
      <c r="A4868" t="s">
        <v>42</v>
      </c>
      <c r="B4868">
        <v>3001</v>
      </c>
      <c r="C4868">
        <v>40</v>
      </c>
      <c r="D4868">
        <v>40</v>
      </c>
      <c r="E4868">
        <v>40</v>
      </c>
      <c r="F4868">
        <v>40</v>
      </c>
    </row>
    <row r="4869" spans="1:6" x14ac:dyDescent="0.25">
      <c r="A4869" t="s">
        <v>678</v>
      </c>
      <c r="B4869">
        <v>3001</v>
      </c>
      <c r="C4869">
        <v>7.2</v>
      </c>
      <c r="D4869">
        <v>10.6</v>
      </c>
      <c r="E4869">
        <v>15.4</v>
      </c>
      <c r="F4869">
        <v>16.399999999999999</v>
      </c>
    </row>
    <row r="4870" spans="1:6" x14ac:dyDescent="0.25">
      <c r="A4870" t="s">
        <v>41</v>
      </c>
      <c r="B4870">
        <v>3001</v>
      </c>
      <c r="C4870">
        <v>0</v>
      </c>
      <c r="D4870">
        <v>0</v>
      </c>
      <c r="E4870">
        <v>0</v>
      </c>
      <c r="F4870">
        <v>0</v>
      </c>
    </row>
    <row r="4871" spans="1:6" x14ac:dyDescent="0.25">
      <c r="A4871" t="s">
        <v>679</v>
      </c>
      <c r="B4871">
        <v>3001</v>
      </c>
      <c r="C4871">
        <v>12</v>
      </c>
      <c r="D4871">
        <v>12</v>
      </c>
      <c r="E4871">
        <v>12</v>
      </c>
      <c r="F4871">
        <v>12</v>
      </c>
    </row>
    <row r="4872" spans="1:6" x14ac:dyDescent="0.25">
      <c r="A4872" t="s">
        <v>563</v>
      </c>
      <c r="B4872">
        <v>3001</v>
      </c>
      <c r="C4872">
        <v>0</v>
      </c>
      <c r="D4872">
        <v>0</v>
      </c>
      <c r="E4872">
        <v>0</v>
      </c>
      <c r="F4872">
        <v>0</v>
      </c>
    </row>
    <row r="4873" spans="1:6" x14ac:dyDescent="0.25">
      <c r="A4873" t="s">
        <v>680</v>
      </c>
      <c r="B4873">
        <v>3001</v>
      </c>
      <c r="C4873">
        <v>0</v>
      </c>
      <c r="D4873">
        <v>0</v>
      </c>
      <c r="E4873">
        <v>0</v>
      </c>
      <c r="F4873">
        <v>0</v>
      </c>
    </row>
    <row r="4874" spans="1:6" x14ac:dyDescent="0.25">
      <c r="A4874" t="s">
        <v>681</v>
      </c>
      <c r="B4874">
        <v>3001</v>
      </c>
      <c r="C4874">
        <v>16</v>
      </c>
      <c r="D4874">
        <v>16</v>
      </c>
      <c r="E4874">
        <v>16</v>
      </c>
      <c r="F4874">
        <v>16</v>
      </c>
    </row>
    <row r="4875" spans="1:6" x14ac:dyDescent="0.25">
      <c r="A4875" t="s">
        <v>682</v>
      </c>
      <c r="B4875">
        <v>3001</v>
      </c>
      <c r="C4875">
        <v>500</v>
      </c>
      <c r="D4875">
        <v>500</v>
      </c>
      <c r="E4875">
        <v>500</v>
      </c>
      <c r="F4875">
        <v>500</v>
      </c>
    </row>
    <row r="4876" spans="1:6" x14ac:dyDescent="0.25">
      <c r="A4876" t="s">
        <v>683</v>
      </c>
      <c r="B4876">
        <v>3001</v>
      </c>
      <c r="C4876">
        <v>1761</v>
      </c>
      <c r="D4876">
        <v>1761</v>
      </c>
      <c r="E4876">
        <v>1761</v>
      </c>
      <c r="F4876">
        <v>1761</v>
      </c>
    </row>
    <row r="4877" spans="1:6" x14ac:dyDescent="0.25">
      <c r="A4877" t="s">
        <v>684</v>
      </c>
      <c r="B4877">
        <v>3001</v>
      </c>
      <c r="C4877">
        <v>1174</v>
      </c>
      <c r="D4877">
        <v>1174</v>
      </c>
      <c r="E4877">
        <v>1174</v>
      </c>
      <c r="F4877">
        <v>1174</v>
      </c>
    </row>
    <row r="4878" spans="1:6" x14ac:dyDescent="0.25">
      <c r="A4878" t="s">
        <v>685</v>
      </c>
      <c r="B4878">
        <v>3001</v>
      </c>
      <c r="C4878">
        <v>2348</v>
      </c>
      <c r="D4878">
        <v>2348</v>
      </c>
      <c r="E4878">
        <v>2348</v>
      </c>
      <c r="F4878">
        <v>2348</v>
      </c>
    </row>
    <row r="4879" spans="1:6" x14ac:dyDescent="0.25">
      <c r="A4879" t="s">
        <v>686</v>
      </c>
      <c r="B4879">
        <v>3001</v>
      </c>
    </row>
    <row r="4880" spans="1:6" x14ac:dyDescent="0.25">
      <c r="A4880" t="s">
        <v>687</v>
      </c>
      <c r="B4880">
        <v>3001</v>
      </c>
    </row>
    <row r="4881" spans="1:6" x14ac:dyDescent="0.25">
      <c r="A4881" t="s">
        <v>688</v>
      </c>
      <c r="B4881">
        <v>3001</v>
      </c>
    </row>
    <row r="4882" spans="1:6" x14ac:dyDescent="0.25">
      <c r="A4882" t="s">
        <v>689</v>
      </c>
      <c r="B4882">
        <v>3001</v>
      </c>
      <c r="C4882" t="b">
        <v>0</v>
      </c>
      <c r="D4882" t="b">
        <v>0</v>
      </c>
      <c r="E4882" t="b">
        <v>0</v>
      </c>
      <c r="F4882" t="b">
        <v>0</v>
      </c>
    </row>
    <row r="4883" spans="1:6" x14ac:dyDescent="0.25">
      <c r="A4883" t="s">
        <v>690</v>
      </c>
      <c r="B4883">
        <v>3001</v>
      </c>
      <c r="C4883" t="b">
        <v>0</v>
      </c>
      <c r="D4883" t="b">
        <v>0</v>
      </c>
      <c r="E4883" t="b">
        <v>0</v>
      </c>
      <c r="F4883" t="b">
        <v>0</v>
      </c>
    </row>
    <row r="4884" spans="1:6" x14ac:dyDescent="0.25">
      <c r="A4884" t="s">
        <v>676</v>
      </c>
      <c r="B4884">
        <v>3025</v>
      </c>
      <c r="C4884">
        <v>3001</v>
      </c>
      <c r="D4884">
        <v>3050</v>
      </c>
      <c r="E4884">
        <v>140</v>
      </c>
      <c r="F4884">
        <v>139</v>
      </c>
    </row>
    <row r="4885" spans="1:6" x14ac:dyDescent="0.25">
      <c r="A4885" t="s">
        <v>36</v>
      </c>
      <c r="B4885">
        <v>3025</v>
      </c>
      <c r="C4885">
        <v>4</v>
      </c>
      <c r="D4885">
        <v>4</v>
      </c>
      <c r="E4885">
        <v>2</v>
      </c>
      <c r="F4885">
        <v>2</v>
      </c>
    </row>
    <row r="4886" spans="1:6" x14ac:dyDescent="0.25">
      <c r="A4886" t="s">
        <v>503</v>
      </c>
      <c r="B4886">
        <v>3025</v>
      </c>
      <c r="C4886" t="s">
        <v>848</v>
      </c>
      <c r="D4886" t="s">
        <v>757</v>
      </c>
      <c r="E4886" t="s">
        <v>807</v>
      </c>
      <c r="F4886" t="s">
        <v>807</v>
      </c>
    </row>
    <row r="4887" spans="1:6" x14ac:dyDescent="0.25">
      <c r="A4887" t="s">
        <v>677</v>
      </c>
      <c r="B4887">
        <v>3025</v>
      </c>
      <c r="C4887">
        <v>620</v>
      </c>
      <c r="D4887">
        <v>740</v>
      </c>
      <c r="E4887">
        <v>948</v>
      </c>
      <c r="F4887">
        <v>900</v>
      </c>
    </row>
    <row r="4888" spans="1:6" x14ac:dyDescent="0.25">
      <c r="A4888" t="s">
        <v>42</v>
      </c>
      <c r="B4888">
        <v>3025</v>
      </c>
      <c r="C4888">
        <v>40</v>
      </c>
      <c r="D4888">
        <v>40</v>
      </c>
      <c r="E4888">
        <v>25</v>
      </c>
      <c r="F4888">
        <v>25</v>
      </c>
    </row>
    <row r="4889" spans="1:6" x14ac:dyDescent="0.25">
      <c r="A4889" t="s">
        <v>678</v>
      </c>
      <c r="B4889">
        <v>3025</v>
      </c>
      <c r="C4889">
        <v>10.6</v>
      </c>
      <c r="D4889">
        <v>12.6</v>
      </c>
      <c r="E4889">
        <v>25.9</v>
      </c>
      <c r="F4889">
        <v>24.5</v>
      </c>
    </row>
    <row r="4890" spans="1:6" x14ac:dyDescent="0.25">
      <c r="A4890" t="s">
        <v>41</v>
      </c>
      <c r="B4890">
        <v>3025</v>
      </c>
      <c r="C4890">
        <v>0</v>
      </c>
      <c r="D4890">
        <v>0</v>
      </c>
      <c r="E4890">
        <v>0</v>
      </c>
      <c r="F4890">
        <v>0</v>
      </c>
    </row>
    <row r="4891" spans="1:6" x14ac:dyDescent="0.25">
      <c r="A4891" t="s">
        <v>679</v>
      </c>
      <c r="B4891">
        <v>3025</v>
      </c>
      <c r="C4891">
        <v>24</v>
      </c>
      <c r="D4891">
        <v>24</v>
      </c>
      <c r="E4891">
        <v>12</v>
      </c>
      <c r="F4891">
        <v>12</v>
      </c>
    </row>
    <row r="4892" spans="1:6" x14ac:dyDescent="0.25">
      <c r="A4892" t="s">
        <v>563</v>
      </c>
      <c r="B4892">
        <v>3025</v>
      </c>
      <c r="C4892">
        <v>0</v>
      </c>
      <c r="D4892">
        <v>0</v>
      </c>
      <c r="E4892">
        <v>0</v>
      </c>
      <c r="F4892">
        <v>0</v>
      </c>
    </row>
    <row r="4893" spans="1:6" x14ac:dyDescent="0.25">
      <c r="A4893" t="s">
        <v>680</v>
      </c>
      <c r="B4893">
        <v>3025</v>
      </c>
      <c r="C4893">
        <v>0</v>
      </c>
      <c r="D4893">
        <v>0</v>
      </c>
      <c r="E4893">
        <v>0</v>
      </c>
      <c r="F4893">
        <v>0</v>
      </c>
    </row>
    <row r="4894" spans="1:6" x14ac:dyDescent="0.25">
      <c r="A4894" t="s">
        <v>681</v>
      </c>
      <c r="B4894">
        <v>3025</v>
      </c>
      <c r="C4894">
        <v>16</v>
      </c>
      <c r="D4894">
        <v>16</v>
      </c>
      <c r="E4894">
        <v>16</v>
      </c>
      <c r="F4894">
        <v>16</v>
      </c>
    </row>
    <row r="4895" spans="1:6" x14ac:dyDescent="0.25">
      <c r="A4895" t="s">
        <v>682</v>
      </c>
      <c r="B4895">
        <v>3025</v>
      </c>
      <c r="C4895">
        <v>562</v>
      </c>
      <c r="D4895">
        <v>562</v>
      </c>
      <c r="E4895">
        <v>562</v>
      </c>
      <c r="F4895">
        <v>562</v>
      </c>
    </row>
    <row r="4896" spans="1:6" x14ac:dyDescent="0.25">
      <c r="A4896" t="s">
        <v>683</v>
      </c>
      <c r="B4896">
        <v>3025</v>
      </c>
      <c r="C4896">
        <v>1761</v>
      </c>
      <c r="D4896">
        <v>1761</v>
      </c>
      <c r="E4896">
        <v>1101</v>
      </c>
      <c r="F4896">
        <v>1101</v>
      </c>
    </row>
    <row r="4897" spans="1:6" x14ac:dyDescent="0.25">
      <c r="A4897" t="s">
        <v>684</v>
      </c>
      <c r="B4897">
        <v>3025</v>
      </c>
      <c r="C4897">
        <v>1174</v>
      </c>
      <c r="D4897">
        <v>1174</v>
      </c>
      <c r="E4897">
        <v>734</v>
      </c>
      <c r="F4897">
        <v>734</v>
      </c>
    </row>
    <row r="4898" spans="1:6" x14ac:dyDescent="0.25">
      <c r="A4898" t="s">
        <v>685</v>
      </c>
      <c r="B4898">
        <v>3025</v>
      </c>
      <c r="C4898">
        <v>2348</v>
      </c>
      <c r="D4898">
        <v>2348</v>
      </c>
      <c r="E4898">
        <v>1468</v>
      </c>
      <c r="F4898">
        <v>1468</v>
      </c>
    </row>
    <row r="4899" spans="1:6" x14ac:dyDescent="0.25">
      <c r="A4899" t="s">
        <v>686</v>
      </c>
      <c r="B4899">
        <v>3025</v>
      </c>
    </row>
    <row r="4900" spans="1:6" x14ac:dyDescent="0.25">
      <c r="A4900" t="s">
        <v>687</v>
      </c>
      <c r="B4900">
        <v>3025</v>
      </c>
    </row>
    <row r="4901" spans="1:6" x14ac:dyDescent="0.25">
      <c r="A4901" t="s">
        <v>688</v>
      </c>
      <c r="B4901">
        <v>3025</v>
      </c>
    </row>
    <row r="4902" spans="1:6" x14ac:dyDescent="0.25">
      <c r="A4902" t="s">
        <v>689</v>
      </c>
      <c r="B4902">
        <v>3025</v>
      </c>
      <c r="C4902" t="b">
        <v>0</v>
      </c>
      <c r="D4902" t="b">
        <v>0</v>
      </c>
      <c r="E4902" t="b">
        <v>0</v>
      </c>
      <c r="F4902" t="b">
        <v>0</v>
      </c>
    </row>
    <row r="4903" spans="1:6" x14ac:dyDescent="0.25">
      <c r="A4903" t="s">
        <v>690</v>
      </c>
      <c r="B4903">
        <v>3025</v>
      </c>
      <c r="C4903" t="b">
        <v>0</v>
      </c>
      <c r="D4903" t="b">
        <v>0</v>
      </c>
      <c r="E4903" t="b">
        <v>0</v>
      </c>
      <c r="F4903" t="b">
        <v>0</v>
      </c>
    </row>
    <row r="4904" spans="1:6" x14ac:dyDescent="0.25">
      <c r="A4904" t="s">
        <v>676</v>
      </c>
      <c r="B4904">
        <v>3050</v>
      </c>
      <c r="C4904">
        <v>3025</v>
      </c>
      <c r="D4904">
        <v>7</v>
      </c>
      <c r="E4904">
        <v>143</v>
      </c>
      <c r="F4904">
        <v>142</v>
      </c>
    </row>
    <row r="4905" spans="1:6" x14ac:dyDescent="0.25">
      <c r="A4905" t="s">
        <v>36</v>
      </c>
      <c r="B4905">
        <v>3050</v>
      </c>
      <c r="C4905">
        <v>3</v>
      </c>
      <c r="D4905">
        <v>3</v>
      </c>
      <c r="E4905">
        <v>2</v>
      </c>
      <c r="F4905">
        <v>2</v>
      </c>
    </row>
    <row r="4906" spans="1:6" x14ac:dyDescent="0.25">
      <c r="A4906" t="s">
        <v>503</v>
      </c>
      <c r="B4906">
        <v>3050</v>
      </c>
      <c r="C4906" t="s">
        <v>757</v>
      </c>
      <c r="D4906" t="s">
        <v>757</v>
      </c>
      <c r="E4906" t="s">
        <v>808</v>
      </c>
      <c r="F4906" t="s">
        <v>808</v>
      </c>
    </row>
    <row r="4907" spans="1:6" x14ac:dyDescent="0.25">
      <c r="A4907" t="s">
        <v>677</v>
      </c>
      <c r="B4907">
        <v>3050</v>
      </c>
      <c r="C4907">
        <v>740</v>
      </c>
      <c r="D4907">
        <v>1885</v>
      </c>
      <c r="E4907">
        <v>983</v>
      </c>
      <c r="F4907">
        <v>871</v>
      </c>
    </row>
    <row r="4908" spans="1:6" x14ac:dyDescent="0.25">
      <c r="A4908" t="s">
        <v>42</v>
      </c>
      <c r="B4908">
        <v>3050</v>
      </c>
      <c r="C4908">
        <v>40</v>
      </c>
      <c r="D4908">
        <v>40</v>
      </c>
      <c r="E4908">
        <v>25</v>
      </c>
      <c r="F4908">
        <v>25</v>
      </c>
    </row>
    <row r="4909" spans="1:6" x14ac:dyDescent="0.25">
      <c r="A4909" t="s">
        <v>678</v>
      </c>
      <c r="B4909">
        <v>3050</v>
      </c>
      <c r="C4909">
        <v>12.6</v>
      </c>
      <c r="D4909">
        <v>32.1</v>
      </c>
      <c r="E4909">
        <v>26.8</v>
      </c>
      <c r="F4909">
        <v>23.8</v>
      </c>
    </row>
    <row r="4910" spans="1:6" x14ac:dyDescent="0.25">
      <c r="A4910" t="s">
        <v>41</v>
      </c>
      <c r="B4910">
        <v>3050</v>
      </c>
      <c r="C4910">
        <v>0</v>
      </c>
      <c r="D4910">
        <v>0</v>
      </c>
      <c r="E4910">
        <v>0</v>
      </c>
      <c r="F4910">
        <v>0</v>
      </c>
    </row>
    <row r="4911" spans="1:6" x14ac:dyDescent="0.25">
      <c r="A4911" t="s">
        <v>679</v>
      </c>
      <c r="B4911">
        <v>3050</v>
      </c>
      <c r="C4911">
        <v>12</v>
      </c>
      <c r="D4911">
        <v>12</v>
      </c>
      <c r="E4911">
        <v>12</v>
      </c>
      <c r="F4911">
        <v>12</v>
      </c>
    </row>
    <row r="4912" spans="1:6" x14ac:dyDescent="0.25">
      <c r="A4912" t="s">
        <v>563</v>
      </c>
      <c r="B4912">
        <v>3050</v>
      </c>
      <c r="C4912">
        <v>0</v>
      </c>
      <c r="D4912">
        <v>0</v>
      </c>
      <c r="E4912">
        <v>0</v>
      </c>
      <c r="F4912">
        <v>0</v>
      </c>
    </row>
    <row r="4913" spans="1:6" x14ac:dyDescent="0.25">
      <c r="A4913" t="s">
        <v>680</v>
      </c>
      <c r="B4913">
        <v>3050</v>
      </c>
      <c r="C4913">
        <v>0</v>
      </c>
      <c r="D4913">
        <v>0</v>
      </c>
      <c r="E4913">
        <v>0</v>
      </c>
      <c r="F4913">
        <v>0</v>
      </c>
    </row>
    <row r="4914" spans="1:6" x14ac:dyDescent="0.25">
      <c r="A4914" t="s">
        <v>681</v>
      </c>
      <c r="B4914">
        <v>3050</v>
      </c>
      <c r="C4914">
        <v>16</v>
      </c>
      <c r="D4914">
        <v>16</v>
      </c>
      <c r="E4914">
        <v>16</v>
      </c>
      <c r="F4914">
        <v>16</v>
      </c>
    </row>
    <row r="4915" spans="1:6" x14ac:dyDescent="0.25">
      <c r="A4915" t="s">
        <v>682</v>
      </c>
      <c r="B4915">
        <v>3050</v>
      </c>
      <c r="C4915">
        <v>562</v>
      </c>
      <c r="D4915">
        <v>562</v>
      </c>
      <c r="E4915">
        <v>562</v>
      </c>
      <c r="F4915">
        <v>562</v>
      </c>
    </row>
    <row r="4916" spans="1:6" x14ac:dyDescent="0.25">
      <c r="A4916" t="s">
        <v>683</v>
      </c>
      <c r="B4916">
        <v>3050</v>
      </c>
      <c r="C4916">
        <v>1761</v>
      </c>
      <c r="D4916">
        <v>1761</v>
      </c>
      <c r="E4916">
        <v>1101</v>
      </c>
      <c r="F4916">
        <v>1101</v>
      </c>
    </row>
    <row r="4917" spans="1:6" x14ac:dyDescent="0.25">
      <c r="A4917" t="s">
        <v>684</v>
      </c>
      <c r="B4917">
        <v>3050</v>
      </c>
      <c r="C4917">
        <v>1174</v>
      </c>
      <c r="D4917">
        <v>1174</v>
      </c>
      <c r="E4917">
        <v>734</v>
      </c>
      <c r="F4917">
        <v>734</v>
      </c>
    </row>
    <row r="4918" spans="1:6" x14ac:dyDescent="0.25">
      <c r="A4918" t="s">
        <v>685</v>
      </c>
      <c r="B4918">
        <v>3050</v>
      </c>
      <c r="C4918">
        <v>2348</v>
      </c>
      <c r="D4918">
        <v>2348</v>
      </c>
      <c r="E4918">
        <v>1468</v>
      </c>
      <c r="F4918">
        <v>1468</v>
      </c>
    </row>
    <row r="4919" spans="1:6" x14ac:dyDescent="0.25">
      <c r="A4919" t="s">
        <v>686</v>
      </c>
      <c r="B4919">
        <v>3050</v>
      </c>
    </row>
    <row r="4920" spans="1:6" x14ac:dyDescent="0.25">
      <c r="A4920" t="s">
        <v>687</v>
      </c>
      <c r="B4920">
        <v>3050</v>
      </c>
    </row>
    <row r="4921" spans="1:6" x14ac:dyDescent="0.25">
      <c r="A4921" t="s">
        <v>688</v>
      </c>
      <c r="B4921">
        <v>3050</v>
      </c>
    </row>
    <row r="4922" spans="1:6" x14ac:dyDescent="0.25">
      <c r="A4922" t="s">
        <v>689</v>
      </c>
      <c r="B4922">
        <v>3050</v>
      </c>
      <c r="C4922" t="b">
        <v>0</v>
      </c>
      <c r="D4922" t="b">
        <v>0</v>
      </c>
      <c r="E4922" t="b">
        <v>0</v>
      </c>
      <c r="F4922" t="b">
        <v>0</v>
      </c>
    </row>
    <row r="4923" spans="1:6" x14ac:dyDescent="0.25">
      <c r="A4923" t="s">
        <v>690</v>
      </c>
      <c r="B4923">
        <v>3050</v>
      </c>
      <c r="C4923" t="b">
        <v>0</v>
      </c>
      <c r="D4923" t="b">
        <v>0</v>
      </c>
      <c r="E4923" t="b">
        <v>0</v>
      </c>
      <c r="F4923" t="b">
        <v>0</v>
      </c>
    </row>
    <row r="4924" spans="1:6" x14ac:dyDescent="0.25">
      <c r="A4924" t="s">
        <v>676</v>
      </c>
      <c r="B4924">
        <v>3100</v>
      </c>
      <c r="E4924">
        <v>4900</v>
      </c>
    </row>
    <row r="4925" spans="1:6" x14ac:dyDescent="0.25">
      <c r="A4925" t="s">
        <v>36</v>
      </c>
      <c r="B4925">
        <v>3100</v>
      </c>
      <c r="E4925">
        <v>2</v>
      </c>
    </row>
    <row r="4926" spans="1:6" x14ac:dyDescent="0.25">
      <c r="A4926" t="s">
        <v>503</v>
      </c>
      <c r="B4926">
        <v>3100</v>
      </c>
      <c r="E4926" t="s">
        <v>832</v>
      </c>
    </row>
    <row r="4927" spans="1:6" x14ac:dyDescent="0.25">
      <c r="A4927" t="s">
        <v>677</v>
      </c>
      <c r="B4927">
        <v>3100</v>
      </c>
      <c r="E4927">
        <v>3088</v>
      </c>
    </row>
    <row r="4928" spans="1:6" x14ac:dyDescent="0.25">
      <c r="A4928" t="s">
        <v>42</v>
      </c>
      <c r="B4928">
        <v>3100</v>
      </c>
      <c r="E4928">
        <v>40</v>
      </c>
    </row>
    <row r="4929" spans="1:5" x14ac:dyDescent="0.25">
      <c r="A4929" t="s">
        <v>678</v>
      </c>
      <c r="B4929">
        <v>3100</v>
      </c>
      <c r="E4929">
        <v>52.6</v>
      </c>
    </row>
    <row r="4930" spans="1:5" x14ac:dyDescent="0.25">
      <c r="A4930" t="s">
        <v>41</v>
      </c>
      <c r="B4930">
        <v>3100</v>
      </c>
      <c r="E4930">
        <v>0</v>
      </c>
    </row>
    <row r="4931" spans="1:5" x14ac:dyDescent="0.25">
      <c r="A4931" t="s">
        <v>679</v>
      </c>
      <c r="B4931">
        <v>3100</v>
      </c>
      <c r="E4931">
        <v>12</v>
      </c>
    </row>
    <row r="4932" spans="1:5" x14ac:dyDescent="0.25">
      <c r="A4932" t="s">
        <v>563</v>
      </c>
      <c r="B4932">
        <v>3100</v>
      </c>
      <c r="E4932">
        <v>0</v>
      </c>
    </row>
    <row r="4933" spans="1:5" x14ac:dyDescent="0.25">
      <c r="A4933" t="s">
        <v>680</v>
      </c>
      <c r="B4933">
        <v>3100</v>
      </c>
      <c r="E4933">
        <v>1</v>
      </c>
    </row>
    <row r="4934" spans="1:5" x14ac:dyDescent="0.25">
      <c r="A4934" t="s">
        <v>681</v>
      </c>
      <c r="B4934">
        <v>3100</v>
      </c>
      <c r="E4934">
        <v>16</v>
      </c>
    </row>
    <row r="4935" spans="1:5" x14ac:dyDescent="0.25">
      <c r="A4935" t="s">
        <v>682</v>
      </c>
      <c r="B4935">
        <v>3100</v>
      </c>
      <c r="E4935">
        <v>200</v>
      </c>
    </row>
    <row r="4936" spans="1:5" x14ac:dyDescent="0.25">
      <c r="A4936" t="s">
        <v>683</v>
      </c>
      <c r="B4936">
        <v>3100</v>
      </c>
      <c r="E4936">
        <v>1761</v>
      </c>
    </row>
    <row r="4937" spans="1:5" x14ac:dyDescent="0.25">
      <c r="A4937" t="s">
        <v>684</v>
      </c>
      <c r="B4937">
        <v>3100</v>
      </c>
      <c r="E4937">
        <v>1174</v>
      </c>
    </row>
    <row r="4938" spans="1:5" x14ac:dyDescent="0.25">
      <c r="A4938" t="s">
        <v>685</v>
      </c>
      <c r="B4938">
        <v>3100</v>
      </c>
      <c r="E4938">
        <v>2348</v>
      </c>
    </row>
    <row r="4939" spans="1:5" x14ac:dyDescent="0.25">
      <c r="A4939" t="s">
        <v>686</v>
      </c>
      <c r="B4939">
        <v>3100</v>
      </c>
    </row>
    <row r="4940" spans="1:5" x14ac:dyDescent="0.25">
      <c r="A4940" t="s">
        <v>687</v>
      </c>
      <c r="B4940">
        <v>3100</v>
      </c>
    </row>
    <row r="4941" spans="1:5" x14ac:dyDescent="0.25">
      <c r="A4941" t="s">
        <v>688</v>
      </c>
      <c r="B4941">
        <v>3100</v>
      </c>
    </row>
    <row r="4942" spans="1:5" x14ac:dyDescent="0.25">
      <c r="A4942" t="s">
        <v>689</v>
      </c>
      <c r="B4942">
        <v>3100</v>
      </c>
      <c r="E4942" t="b">
        <v>0</v>
      </c>
    </row>
    <row r="4943" spans="1:5" x14ac:dyDescent="0.25">
      <c r="A4943" t="s">
        <v>690</v>
      </c>
      <c r="B4943">
        <v>3100</v>
      </c>
      <c r="E4943" t="b">
        <v>0</v>
      </c>
    </row>
    <row r="4944" spans="1:5" x14ac:dyDescent="0.25">
      <c r="A4944" t="s">
        <v>676</v>
      </c>
      <c r="B4944">
        <v>3300</v>
      </c>
      <c r="D4944">
        <v>3325</v>
      </c>
    </row>
    <row r="4945" spans="1:4" x14ac:dyDescent="0.25">
      <c r="A4945" t="s">
        <v>36</v>
      </c>
      <c r="B4945">
        <v>3300</v>
      </c>
      <c r="D4945">
        <v>2</v>
      </c>
    </row>
    <row r="4946" spans="1:4" x14ac:dyDescent="0.25">
      <c r="A4946" t="s">
        <v>503</v>
      </c>
      <c r="B4946">
        <v>3300</v>
      </c>
      <c r="D4946" t="s">
        <v>810</v>
      </c>
    </row>
    <row r="4947" spans="1:4" x14ac:dyDescent="0.25">
      <c r="A4947" t="s">
        <v>677</v>
      </c>
      <c r="B4947">
        <v>3300</v>
      </c>
      <c r="D4947">
        <v>1319</v>
      </c>
    </row>
    <row r="4948" spans="1:4" x14ac:dyDescent="0.25">
      <c r="A4948" t="s">
        <v>42</v>
      </c>
      <c r="B4948">
        <v>3300</v>
      </c>
      <c r="D4948">
        <v>40</v>
      </c>
    </row>
    <row r="4949" spans="1:4" x14ac:dyDescent="0.25">
      <c r="A4949" t="s">
        <v>678</v>
      </c>
      <c r="B4949">
        <v>3300</v>
      </c>
      <c r="D4949">
        <v>22.5</v>
      </c>
    </row>
    <row r="4950" spans="1:4" x14ac:dyDescent="0.25">
      <c r="A4950" t="s">
        <v>41</v>
      </c>
      <c r="B4950">
        <v>3300</v>
      </c>
      <c r="D4950">
        <v>0</v>
      </c>
    </row>
    <row r="4951" spans="1:4" x14ac:dyDescent="0.25">
      <c r="A4951" t="s">
        <v>679</v>
      </c>
      <c r="B4951">
        <v>3300</v>
      </c>
      <c r="D4951">
        <v>12</v>
      </c>
    </row>
    <row r="4952" spans="1:4" x14ac:dyDescent="0.25">
      <c r="A4952" t="s">
        <v>563</v>
      </c>
      <c r="B4952">
        <v>3300</v>
      </c>
      <c r="D4952">
        <v>0</v>
      </c>
    </row>
    <row r="4953" spans="1:4" x14ac:dyDescent="0.25">
      <c r="A4953" t="s">
        <v>680</v>
      </c>
      <c r="B4953">
        <v>3300</v>
      </c>
      <c r="D4953">
        <v>0</v>
      </c>
    </row>
    <row r="4954" spans="1:4" x14ac:dyDescent="0.25">
      <c r="A4954" t="s">
        <v>681</v>
      </c>
      <c r="B4954">
        <v>3300</v>
      </c>
      <c r="D4954">
        <v>16</v>
      </c>
    </row>
    <row r="4955" spans="1:4" x14ac:dyDescent="0.25">
      <c r="A4955" t="s">
        <v>682</v>
      </c>
      <c r="B4955">
        <v>3300</v>
      </c>
      <c r="D4955">
        <v>200</v>
      </c>
    </row>
    <row r="4956" spans="1:4" x14ac:dyDescent="0.25">
      <c r="A4956" t="s">
        <v>683</v>
      </c>
      <c r="B4956">
        <v>3300</v>
      </c>
      <c r="D4956">
        <v>1761</v>
      </c>
    </row>
    <row r="4957" spans="1:4" x14ac:dyDescent="0.25">
      <c r="A4957" t="s">
        <v>684</v>
      </c>
      <c r="B4957">
        <v>3300</v>
      </c>
      <c r="D4957">
        <v>1174</v>
      </c>
    </row>
    <row r="4958" spans="1:4" x14ac:dyDescent="0.25">
      <c r="A4958" t="s">
        <v>685</v>
      </c>
      <c r="B4958">
        <v>3300</v>
      </c>
      <c r="D4958">
        <v>2348</v>
      </c>
    </row>
    <row r="4959" spans="1:4" x14ac:dyDescent="0.25">
      <c r="A4959" t="s">
        <v>686</v>
      </c>
      <c r="B4959">
        <v>3300</v>
      </c>
    </row>
    <row r="4960" spans="1:4" x14ac:dyDescent="0.25">
      <c r="A4960" t="s">
        <v>687</v>
      </c>
      <c r="B4960">
        <v>3300</v>
      </c>
    </row>
    <row r="4961" spans="1:6" x14ac:dyDescent="0.25">
      <c r="A4961" t="s">
        <v>688</v>
      </c>
      <c r="B4961">
        <v>3300</v>
      </c>
    </row>
    <row r="4962" spans="1:6" x14ac:dyDescent="0.25">
      <c r="A4962" t="s">
        <v>689</v>
      </c>
      <c r="B4962">
        <v>3300</v>
      </c>
      <c r="D4962" t="b">
        <v>0</v>
      </c>
    </row>
    <row r="4963" spans="1:6" x14ac:dyDescent="0.25">
      <c r="A4963" t="s">
        <v>690</v>
      </c>
      <c r="B4963">
        <v>3300</v>
      </c>
      <c r="D4963" t="b">
        <v>0</v>
      </c>
    </row>
    <row r="4964" spans="1:6" x14ac:dyDescent="0.25">
      <c r="A4964" t="s">
        <v>676</v>
      </c>
      <c r="B4964">
        <v>3325</v>
      </c>
      <c r="C4964">
        <v>3300</v>
      </c>
      <c r="D4964">
        <v>3350</v>
      </c>
      <c r="E4964">
        <v>309</v>
      </c>
      <c r="F4964">
        <v>2137</v>
      </c>
    </row>
    <row r="4965" spans="1:6" x14ac:dyDescent="0.25">
      <c r="A4965" t="s">
        <v>36</v>
      </c>
      <c r="B4965">
        <v>3325</v>
      </c>
      <c r="C4965">
        <v>3</v>
      </c>
      <c r="D4965">
        <v>3</v>
      </c>
      <c r="E4965">
        <v>2</v>
      </c>
      <c r="F4965">
        <v>2</v>
      </c>
    </row>
    <row r="4966" spans="1:6" x14ac:dyDescent="0.25">
      <c r="A4966" t="s">
        <v>503</v>
      </c>
      <c r="B4966">
        <v>3325</v>
      </c>
      <c r="C4966" t="s">
        <v>810</v>
      </c>
      <c r="D4966" t="s">
        <v>810</v>
      </c>
      <c r="E4966" t="s">
        <v>766</v>
      </c>
      <c r="F4966" t="s">
        <v>766</v>
      </c>
    </row>
    <row r="4967" spans="1:6" x14ac:dyDescent="0.25">
      <c r="A4967" t="s">
        <v>677</v>
      </c>
      <c r="B4967">
        <v>3325</v>
      </c>
      <c r="C4967">
        <v>1319</v>
      </c>
      <c r="D4967">
        <v>1283</v>
      </c>
      <c r="E4967">
        <v>430</v>
      </c>
      <c r="F4967">
        <v>3082</v>
      </c>
    </row>
    <row r="4968" spans="1:6" x14ac:dyDescent="0.25">
      <c r="A4968" t="s">
        <v>42</v>
      </c>
      <c r="B4968">
        <v>3325</v>
      </c>
      <c r="C4968">
        <v>40</v>
      </c>
      <c r="D4968">
        <v>40</v>
      </c>
      <c r="E4968">
        <v>25</v>
      </c>
      <c r="F4968">
        <v>25</v>
      </c>
    </row>
    <row r="4969" spans="1:6" x14ac:dyDescent="0.25">
      <c r="A4969" t="s">
        <v>678</v>
      </c>
      <c r="B4969">
        <v>3325</v>
      </c>
      <c r="C4969">
        <v>22.5</v>
      </c>
      <c r="D4969">
        <v>21.9</v>
      </c>
      <c r="E4969">
        <v>11.7</v>
      </c>
      <c r="F4969">
        <v>84.1</v>
      </c>
    </row>
    <row r="4970" spans="1:6" x14ac:dyDescent="0.25">
      <c r="A4970" t="s">
        <v>41</v>
      </c>
      <c r="B4970">
        <v>3325</v>
      </c>
      <c r="C4970">
        <v>0</v>
      </c>
      <c r="D4970">
        <v>0</v>
      </c>
      <c r="E4970">
        <v>0</v>
      </c>
      <c r="F4970">
        <v>0</v>
      </c>
    </row>
    <row r="4971" spans="1:6" x14ac:dyDescent="0.25">
      <c r="A4971" t="s">
        <v>679</v>
      </c>
      <c r="B4971">
        <v>3325</v>
      </c>
      <c r="C4971">
        <v>12</v>
      </c>
      <c r="D4971">
        <v>12</v>
      </c>
      <c r="E4971">
        <v>12</v>
      </c>
      <c r="F4971">
        <v>12</v>
      </c>
    </row>
    <row r="4972" spans="1:6" x14ac:dyDescent="0.25">
      <c r="A4972" t="s">
        <v>563</v>
      </c>
      <c r="B4972">
        <v>3325</v>
      </c>
      <c r="C4972">
        <v>0</v>
      </c>
      <c r="D4972">
        <v>0</v>
      </c>
      <c r="E4972">
        <v>0</v>
      </c>
      <c r="F4972">
        <v>0</v>
      </c>
    </row>
    <row r="4973" spans="1:6" x14ac:dyDescent="0.25">
      <c r="A4973" t="s">
        <v>680</v>
      </c>
      <c r="B4973">
        <v>3325</v>
      </c>
      <c r="C4973">
        <v>0</v>
      </c>
      <c r="D4973">
        <v>0</v>
      </c>
      <c r="E4973">
        <v>0</v>
      </c>
      <c r="F4973">
        <v>0</v>
      </c>
    </row>
    <row r="4974" spans="1:6" x14ac:dyDescent="0.25">
      <c r="A4974" t="s">
        <v>681</v>
      </c>
      <c r="B4974">
        <v>3325</v>
      </c>
      <c r="C4974">
        <v>16</v>
      </c>
      <c r="D4974">
        <v>16</v>
      </c>
      <c r="E4974">
        <v>16</v>
      </c>
      <c r="F4974">
        <v>16</v>
      </c>
    </row>
    <row r="4975" spans="1:6" x14ac:dyDescent="0.25">
      <c r="A4975" t="s">
        <v>682</v>
      </c>
      <c r="B4975">
        <v>3325</v>
      </c>
      <c r="C4975">
        <v>500</v>
      </c>
      <c r="D4975">
        <v>500</v>
      </c>
      <c r="E4975">
        <v>500</v>
      </c>
      <c r="F4975">
        <v>500</v>
      </c>
    </row>
    <row r="4976" spans="1:6" x14ac:dyDescent="0.25">
      <c r="A4976" t="s">
        <v>683</v>
      </c>
      <c r="B4976">
        <v>3325</v>
      </c>
      <c r="C4976">
        <v>1761</v>
      </c>
      <c r="D4976">
        <v>1761</v>
      </c>
      <c r="E4976">
        <v>1101</v>
      </c>
      <c r="F4976">
        <v>1101</v>
      </c>
    </row>
    <row r="4977" spans="1:6" x14ac:dyDescent="0.25">
      <c r="A4977" t="s">
        <v>684</v>
      </c>
      <c r="B4977">
        <v>3325</v>
      </c>
      <c r="C4977">
        <v>1174</v>
      </c>
      <c r="D4977">
        <v>1174</v>
      </c>
      <c r="E4977">
        <v>734</v>
      </c>
      <c r="F4977">
        <v>734</v>
      </c>
    </row>
    <row r="4978" spans="1:6" x14ac:dyDescent="0.25">
      <c r="A4978" t="s">
        <v>685</v>
      </c>
      <c r="B4978">
        <v>3325</v>
      </c>
      <c r="C4978">
        <v>2348</v>
      </c>
      <c r="D4978">
        <v>2348</v>
      </c>
      <c r="E4978">
        <v>1468</v>
      </c>
      <c r="F4978">
        <v>1468</v>
      </c>
    </row>
    <row r="4979" spans="1:6" x14ac:dyDescent="0.25">
      <c r="A4979" t="s">
        <v>686</v>
      </c>
      <c r="B4979">
        <v>3325</v>
      </c>
    </row>
    <row r="4980" spans="1:6" x14ac:dyDescent="0.25">
      <c r="A4980" t="s">
        <v>687</v>
      </c>
      <c r="B4980">
        <v>3325</v>
      </c>
    </row>
    <row r="4981" spans="1:6" x14ac:dyDescent="0.25">
      <c r="A4981" t="s">
        <v>688</v>
      </c>
      <c r="B4981">
        <v>3325</v>
      </c>
    </row>
    <row r="4982" spans="1:6" x14ac:dyDescent="0.25">
      <c r="A4982" t="s">
        <v>689</v>
      </c>
      <c r="B4982">
        <v>3325</v>
      </c>
      <c r="C4982" t="b">
        <v>0</v>
      </c>
      <c r="D4982" t="b">
        <v>0</v>
      </c>
      <c r="E4982" t="b">
        <v>0</v>
      </c>
      <c r="F4982" t="b">
        <v>0</v>
      </c>
    </row>
    <row r="4983" spans="1:6" x14ac:dyDescent="0.25">
      <c r="A4983" t="s">
        <v>690</v>
      </c>
      <c r="B4983">
        <v>3325</v>
      </c>
      <c r="C4983" t="b">
        <v>0</v>
      </c>
      <c r="D4983" t="b">
        <v>0</v>
      </c>
      <c r="E4983" t="b">
        <v>0</v>
      </c>
      <c r="F4983" t="b">
        <v>0</v>
      </c>
    </row>
    <row r="4984" spans="1:6" x14ac:dyDescent="0.25">
      <c r="A4984" t="s">
        <v>676</v>
      </c>
      <c r="B4984">
        <v>3350</v>
      </c>
      <c r="C4984">
        <v>3325</v>
      </c>
      <c r="D4984">
        <v>3375</v>
      </c>
      <c r="E4984">
        <v>155</v>
      </c>
      <c r="F4984">
        <v>17</v>
      </c>
    </row>
    <row r="4985" spans="1:6" x14ac:dyDescent="0.25">
      <c r="A4985" t="s">
        <v>36</v>
      </c>
      <c r="B4985">
        <v>3350</v>
      </c>
      <c r="C4985">
        <v>3</v>
      </c>
      <c r="D4985">
        <v>3</v>
      </c>
      <c r="E4985">
        <v>3</v>
      </c>
      <c r="F4985">
        <v>2</v>
      </c>
    </row>
    <row r="4986" spans="1:6" x14ac:dyDescent="0.25">
      <c r="A4986" t="s">
        <v>503</v>
      </c>
      <c r="B4986">
        <v>3350</v>
      </c>
      <c r="C4986" t="s">
        <v>810</v>
      </c>
      <c r="D4986" t="s">
        <v>810</v>
      </c>
      <c r="E4986" t="s">
        <v>770</v>
      </c>
      <c r="F4986" t="s">
        <v>770</v>
      </c>
    </row>
    <row r="4987" spans="1:6" x14ac:dyDescent="0.25">
      <c r="A4987" t="s">
        <v>677</v>
      </c>
      <c r="B4987">
        <v>3350</v>
      </c>
      <c r="C4987">
        <v>1283</v>
      </c>
      <c r="D4987">
        <v>1287</v>
      </c>
      <c r="E4987">
        <v>2644</v>
      </c>
      <c r="F4987">
        <v>2430</v>
      </c>
    </row>
    <row r="4988" spans="1:6" x14ac:dyDescent="0.25">
      <c r="A4988" t="s">
        <v>42</v>
      </c>
      <c r="B4988">
        <v>3350</v>
      </c>
      <c r="C4988">
        <v>40</v>
      </c>
      <c r="D4988">
        <v>40</v>
      </c>
      <c r="E4988">
        <v>40</v>
      </c>
      <c r="F4988">
        <v>40</v>
      </c>
    </row>
    <row r="4989" spans="1:6" x14ac:dyDescent="0.25">
      <c r="A4989" t="s">
        <v>678</v>
      </c>
      <c r="B4989">
        <v>3350</v>
      </c>
      <c r="C4989">
        <v>21.9</v>
      </c>
      <c r="D4989">
        <v>21.9</v>
      </c>
      <c r="E4989">
        <v>45.1</v>
      </c>
      <c r="F4989">
        <v>41.4</v>
      </c>
    </row>
    <row r="4990" spans="1:6" x14ac:dyDescent="0.25">
      <c r="A4990" t="s">
        <v>41</v>
      </c>
      <c r="B4990">
        <v>3350</v>
      </c>
      <c r="C4990">
        <v>0</v>
      </c>
      <c r="D4990">
        <v>0</v>
      </c>
      <c r="E4990">
        <v>0</v>
      </c>
      <c r="F4990">
        <v>0</v>
      </c>
    </row>
    <row r="4991" spans="1:6" x14ac:dyDescent="0.25">
      <c r="A4991" t="s">
        <v>679</v>
      </c>
      <c r="B4991">
        <v>3350</v>
      </c>
      <c r="C4991">
        <v>12</v>
      </c>
      <c r="D4991">
        <v>12</v>
      </c>
      <c r="E4991">
        <v>12</v>
      </c>
      <c r="F4991">
        <v>12</v>
      </c>
    </row>
    <row r="4992" spans="1:6" x14ac:dyDescent="0.25">
      <c r="A4992" t="s">
        <v>563</v>
      </c>
      <c r="B4992">
        <v>3350</v>
      </c>
      <c r="C4992">
        <v>0</v>
      </c>
      <c r="D4992">
        <v>0</v>
      </c>
      <c r="E4992">
        <v>0</v>
      </c>
      <c r="F4992">
        <v>0</v>
      </c>
    </row>
    <row r="4993" spans="1:6" x14ac:dyDescent="0.25">
      <c r="A4993" t="s">
        <v>680</v>
      </c>
      <c r="B4993">
        <v>3350</v>
      </c>
      <c r="C4993">
        <v>0</v>
      </c>
      <c r="D4993">
        <v>0</v>
      </c>
      <c r="E4993">
        <v>0</v>
      </c>
      <c r="F4993">
        <v>0</v>
      </c>
    </row>
    <row r="4994" spans="1:6" x14ac:dyDescent="0.25">
      <c r="A4994" t="s">
        <v>681</v>
      </c>
      <c r="B4994">
        <v>3350</v>
      </c>
      <c r="C4994">
        <v>16</v>
      </c>
      <c r="D4994">
        <v>16</v>
      </c>
      <c r="E4994">
        <v>16</v>
      </c>
      <c r="F4994">
        <v>16</v>
      </c>
    </row>
    <row r="4995" spans="1:6" x14ac:dyDescent="0.25">
      <c r="A4995" t="s">
        <v>682</v>
      </c>
      <c r="B4995">
        <v>3350</v>
      </c>
      <c r="C4995">
        <v>500</v>
      </c>
      <c r="D4995">
        <v>500</v>
      </c>
      <c r="E4995">
        <v>500</v>
      </c>
      <c r="F4995">
        <v>500</v>
      </c>
    </row>
    <row r="4996" spans="1:6" x14ac:dyDescent="0.25">
      <c r="A4996" t="s">
        <v>683</v>
      </c>
      <c r="B4996">
        <v>3350</v>
      </c>
      <c r="C4996">
        <v>1761</v>
      </c>
      <c r="D4996">
        <v>1761</v>
      </c>
      <c r="E4996">
        <v>1761</v>
      </c>
      <c r="F4996">
        <v>1761</v>
      </c>
    </row>
    <row r="4997" spans="1:6" x14ac:dyDescent="0.25">
      <c r="A4997" t="s">
        <v>684</v>
      </c>
      <c r="B4997">
        <v>3350</v>
      </c>
      <c r="C4997">
        <v>1174</v>
      </c>
      <c r="D4997">
        <v>1174</v>
      </c>
      <c r="E4997">
        <v>1174</v>
      </c>
      <c r="F4997">
        <v>1174</v>
      </c>
    </row>
    <row r="4998" spans="1:6" x14ac:dyDescent="0.25">
      <c r="A4998" t="s">
        <v>685</v>
      </c>
      <c r="B4998">
        <v>3350</v>
      </c>
      <c r="C4998">
        <v>2348</v>
      </c>
      <c r="D4998">
        <v>2348</v>
      </c>
      <c r="E4998">
        <v>2348</v>
      </c>
      <c r="F4998">
        <v>2348</v>
      </c>
    </row>
    <row r="4999" spans="1:6" x14ac:dyDescent="0.25">
      <c r="A4999" t="s">
        <v>686</v>
      </c>
      <c r="B4999">
        <v>3350</v>
      </c>
    </row>
    <row r="5000" spans="1:6" x14ac:dyDescent="0.25">
      <c r="A5000" t="s">
        <v>687</v>
      </c>
      <c r="B5000">
        <v>3350</v>
      </c>
    </row>
    <row r="5001" spans="1:6" x14ac:dyDescent="0.25">
      <c r="A5001" t="s">
        <v>688</v>
      </c>
      <c r="B5001">
        <v>3350</v>
      </c>
    </row>
    <row r="5002" spans="1:6" x14ac:dyDescent="0.25">
      <c r="A5002" t="s">
        <v>689</v>
      </c>
      <c r="B5002">
        <v>3350</v>
      </c>
      <c r="C5002" t="b">
        <v>0</v>
      </c>
      <c r="D5002" t="b">
        <v>0</v>
      </c>
      <c r="E5002" t="b">
        <v>0</v>
      </c>
      <c r="F5002" t="b">
        <v>0</v>
      </c>
    </row>
    <row r="5003" spans="1:6" x14ac:dyDescent="0.25">
      <c r="A5003" t="s">
        <v>690</v>
      </c>
      <c r="B5003">
        <v>3350</v>
      </c>
      <c r="C5003" t="b">
        <v>0</v>
      </c>
      <c r="D5003" t="b">
        <v>0</v>
      </c>
      <c r="E5003" t="b">
        <v>0</v>
      </c>
      <c r="F5003" t="b">
        <v>0</v>
      </c>
    </row>
    <row r="5004" spans="1:6" x14ac:dyDescent="0.25">
      <c r="A5004" t="s">
        <v>676</v>
      </c>
      <c r="B5004">
        <v>3375</v>
      </c>
      <c r="C5004">
        <v>3350</v>
      </c>
      <c r="D5004">
        <v>154</v>
      </c>
      <c r="E5004">
        <v>327</v>
      </c>
      <c r="F5004">
        <v>181</v>
      </c>
    </row>
    <row r="5005" spans="1:6" x14ac:dyDescent="0.25">
      <c r="A5005" t="s">
        <v>36</v>
      </c>
      <c r="B5005">
        <v>3375</v>
      </c>
      <c r="C5005">
        <v>3</v>
      </c>
      <c r="D5005">
        <v>3</v>
      </c>
      <c r="E5005">
        <v>2</v>
      </c>
      <c r="F5005">
        <v>2</v>
      </c>
    </row>
    <row r="5006" spans="1:6" x14ac:dyDescent="0.25">
      <c r="A5006" t="s">
        <v>503</v>
      </c>
      <c r="B5006">
        <v>3375</v>
      </c>
      <c r="C5006" t="s">
        <v>810</v>
      </c>
      <c r="D5006" t="s">
        <v>797</v>
      </c>
      <c r="E5006" t="s">
        <v>818</v>
      </c>
      <c r="F5006" t="s">
        <v>818</v>
      </c>
    </row>
    <row r="5007" spans="1:6" x14ac:dyDescent="0.25">
      <c r="A5007" t="s">
        <v>677</v>
      </c>
      <c r="B5007">
        <v>3375</v>
      </c>
      <c r="C5007">
        <v>1287</v>
      </c>
      <c r="D5007">
        <v>1396</v>
      </c>
      <c r="E5007">
        <v>1249</v>
      </c>
      <c r="F5007">
        <v>259</v>
      </c>
    </row>
    <row r="5008" spans="1:6" x14ac:dyDescent="0.25">
      <c r="A5008" t="s">
        <v>42</v>
      </c>
      <c r="B5008">
        <v>3375</v>
      </c>
      <c r="C5008">
        <v>40</v>
      </c>
      <c r="D5008">
        <v>40</v>
      </c>
      <c r="E5008">
        <v>25</v>
      </c>
      <c r="F5008">
        <v>25</v>
      </c>
    </row>
    <row r="5009" spans="1:6" x14ac:dyDescent="0.25">
      <c r="A5009" t="s">
        <v>678</v>
      </c>
      <c r="B5009">
        <v>3375</v>
      </c>
      <c r="C5009">
        <v>21.9</v>
      </c>
      <c r="D5009">
        <v>23.8</v>
      </c>
      <c r="E5009">
        <v>34.1</v>
      </c>
      <c r="F5009">
        <v>7.1</v>
      </c>
    </row>
    <row r="5010" spans="1:6" x14ac:dyDescent="0.25">
      <c r="A5010" t="s">
        <v>41</v>
      </c>
      <c r="B5010">
        <v>3375</v>
      </c>
      <c r="C5010">
        <v>0</v>
      </c>
      <c r="D5010">
        <v>0</v>
      </c>
      <c r="E5010">
        <v>0</v>
      </c>
      <c r="F5010">
        <v>0</v>
      </c>
    </row>
    <row r="5011" spans="1:6" x14ac:dyDescent="0.25">
      <c r="A5011" t="s">
        <v>679</v>
      </c>
      <c r="B5011">
        <v>3375</v>
      </c>
      <c r="C5011">
        <v>12</v>
      </c>
      <c r="D5011">
        <v>12</v>
      </c>
      <c r="E5011">
        <v>12</v>
      </c>
      <c r="F5011">
        <v>12</v>
      </c>
    </row>
    <row r="5012" spans="1:6" x14ac:dyDescent="0.25">
      <c r="A5012" t="s">
        <v>563</v>
      </c>
      <c r="B5012">
        <v>3375</v>
      </c>
      <c r="C5012">
        <v>0</v>
      </c>
      <c r="D5012">
        <v>0</v>
      </c>
      <c r="E5012">
        <v>0</v>
      </c>
      <c r="F5012">
        <v>0</v>
      </c>
    </row>
    <row r="5013" spans="1:6" x14ac:dyDescent="0.25">
      <c r="A5013" t="s">
        <v>680</v>
      </c>
      <c r="B5013">
        <v>3375</v>
      </c>
      <c r="C5013">
        <v>0</v>
      </c>
      <c r="D5013">
        <v>0</v>
      </c>
      <c r="E5013">
        <v>0</v>
      </c>
      <c r="F5013">
        <v>0</v>
      </c>
    </row>
    <row r="5014" spans="1:6" x14ac:dyDescent="0.25">
      <c r="A5014" t="s">
        <v>681</v>
      </c>
      <c r="B5014">
        <v>3375</v>
      </c>
      <c r="C5014">
        <v>16</v>
      </c>
      <c r="D5014">
        <v>16</v>
      </c>
      <c r="E5014">
        <v>16</v>
      </c>
      <c r="F5014">
        <v>16</v>
      </c>
    </row>
    <row r="5015" spans="1:6" x14ac:dyDescent="0.25">
      <c r="A5015" t="s">
        <v>682</v>
      </c>
      <c r="B5015">
        <v>3375</v>
      </c>
      <c r="C5015">
        <v>500</v>
      </c>
      <c r="D5015">
        <v>500</v>
      </c>
      <c r="E5015">
        <v>500</v>
      </c>
      <c r="F5015">
        <v>500</v>
      </c>
    </row>
    <row r="5016" spans="1:6" x14ac:dyDescent="0.25">
      <c r="A5016" t="s">
        <v>683</v>
      </c>
      <c r="B5016">
        <v>3375</v>
      </c>
      <c r="C5016">
        <v>1761</v>
      </c>
      <c r="D5016">
        <v>1761</v>
      </c>
      <c r="E5016">
        <v>1101</v>
      </c>
      <c r="F5016">
        <v>1101</v>
      </c>
    </row>
    <row r="5017" spans="1:6" x14ac:dyDescent="0.25">
      <c r="A5017" t="s">
        <v>684</v>
      </c>
      <c r="B5017">
        <v>3375</v>
      </c>
      <c r="C5017">
        <v>1174</v>
      </c>
      <c r="D5017">
        <v>1174</v>
      </c>
      <c r="E5017">
        <v>734</v>
      </c>
      <c r="F5017">
        <v>734</v>
      </c>
    </row>
    <row r="5018" spans="1:6" x14ac:dyDescent="0.25">
      <c r="A5018" t="s">
        <v>685</v>
      </c>
      <c r="B5018">
        <v>3375</v>
      </c>
      <c r="C5018">
        <v>2348</v>
      </c>
      <c r="D5018">
        <v>2348</v>
      </c>
      <c r="E5018">
        <v>1468</v>
      </c>
      <c r="F5018">
        <v>1468</v>
      </c>
    </row>
    <row r="5019" spans="1:6" x14ac:dyDescent="0.25">
      <c r="A5019" t="s">
        <v>686</v>
      </c>
      <c r="B5019">
        <v>3375</v>
      </c>
    </row>
    <row r="5020" spans="1:6" x14ac:dyDescent="0.25">
      <c r="A5020" t="s">
        <v>687</v>
      </c>
      <c r="B5020">
        <v>3375</v>
      </c>
    </row>
    <row r="5021" spans="1:6" x14ac:dyDescent="0.25">
      <c r="A5021" t="s">
        <v>688</v>
      </c>
      <c r="B5021">
        <v>3375</v>
      </c>
    </row>
    <row r="5022" spans="1:6" x14ac:dyDescent="0.25">
      <c r="A5022" t="s">
        <v>689</v>
      </c>
      <c r="B5022">
        <v>3375</v>
      </c>
      <c r="C5022" t="b">
        <v>0</v>
      </c>
      <c r="D5022" t="b">
        <v>0</v>
      </c>
      <c r="E5022" t="b">
        <v>0</v>
      </c>
      <c r="F5022" t="b">
        <v>0</v>
      </c>
    </row>
    <row r="5023" spans="1:6" x14ac:dyDescent="0.25">
      <c r="A5023" t="s">
        <v>690</v>
      </c>
      <c r="B5023">
        <v>3375</v>
      </c>
      <c r="C5023" t="b">
        <v>0</v>
      </c>
      <c r="D5023" t="b">
        <v>0</v>
      </c>
      <c r="E5023" t="b">
        <v>0</v>
      </c>
      <c r="F5023" t="b">
        <v>0</v>
      </c>
    </row>
    <row r="5024" spans="1:6" x14ac:dyDescent="0.25">
      <c r="A5024" t="s">
        <v>676</v>
      </c>
      <c r="B5024">
        <v>3425</v>
      </c>
      <c r="C5024">
        <v>154</v>
      </c>
      <c r="D5024">
        <v>3450</v>
      </c>
      <c r="E5024">
        <v>254</v>
      </c>
    </row>
    <row r="5025" spans="1:5" x14ac:dyDescent="0.25">
      <c r="A5025" t="s">
        <v>36</v>
      </c>
      <c r="B5025">
        <v>3425</v>
      </c>
      <c r="C5025">
        <v>3</v>
      </c>
      <c r="D5025">
        <v>2</v>
      </c>
      <c r="E5025">
        <v>2</v>
      </c>
    </row>
    <row r="5026" spans="1:5" x14ac:dyDescent="0.25">
      <c r="A5026" t="s">
        <v>503</v>
      </c>
      <c r="B5026">
        <v>3425</v>
      </c>
      <c r="C5026" t="s">
        <v>810</v>
      </c>
      <c r="D5026" t="s">
        <v>810</v>
      </c>
      <c r="E5026" t="s">
        <v>828</v>
      </c>
    </row>
    <row r="5027" spans="1:5" x14ac:dyDescent="0.25">
      <c r="A5027" t="s">
        <v>677</v>
      </c>
      <c r="B5027">
        <v>3425</v>
      </c>
      <c r="C5027">
        <v>1000</v>
      </c>
      <c r="D5027">
        <v>1586</v>
      </c>
      <c r="E5027">
        <v>900</v>
      </c>
    </row>
    <row r="5028" spans="1:5" x14ac:dyDescent="0.25">
      <c r="A5028" t="s">
        <v>42</v>
      </c>
      <c r="B5028">
        <v>3425</v>
      </c>
      <c r="C5028">
        <v>40</v>
      </c>
      <c r="D5028">
        <v>40</v>
      </c>
      <c r="E5028">
        <v>25</v>
      </c>
    </row>
    <row r="5029" spans="1:5" x14ac:dyDescent="0.25">
      <c r="A5029" t="s">
        <v>678</v>
      </c>
      <c r="B5029">
        <v>3425</v>
      </c>
      <c r="C5029">
        <v>17</v>
      </c>
      <c r="D5029">
        <v>27</v>
      </c>
      <c r="E5029">
        <v>24.5</v>
      </c>
    </row>
    <row r="5030" spans="1:5" x14ac:dyDescent="0.25">
      <c r="A5030" t="s">
        <v>41</v>
      </c>
      <c r="B5030">
        <v>3425</v>
      </c>
      <c r="C5030">
        <v>0</v>
      </c>
      <c r="D5030">
        <v>0</v>
      </c>
      <c r="E5030">
        <v>0</v>
      </c>
    </row>
    <row r="5031" spans="1:5" x14ac:dyDescent="0.25">
      <c r="A5031" t="s">
        <v>679</v>
      </c>
      <c r="B5031">
        <v>3425</v>
      </c>
      <c r="C5031">
        <v>12</v>
      </c>
      <c r="D5031">
        <v>12</v>
      </c>
      <c r="E5031">
        <v>12</v>
      </c>
    </row>
    <row r="5032" spans="1:5" x14ac:dyDescent="0.25">
      <c r="A5032" t="s">
        <v>563</v>
      </c>
      <c r="B5032">
        <v>3425</v>
      </c>
      <c r="C5032">
        <v>0</v>
      </c>
      <c r="D5032">
        <v>0</v>
      </c>
      <c r="E5032">
        <v>0</v>
      </c>
    </row>
    <row r="5033" spans="1:5" x14ac:dyDescent="0.25">
      <c r="A5033" t="s">
        <v>680</v>
      </c>
      <c r="B5033">
        <v>3425</v>
      </c>
      <c r="C5033">
        <v>0</v>
      </c>
      <c r="D5033">
        <v>0</v>
      </c>
      <c r="E5033">
        <v>0</v>
      </c>
    </row>
    <row r="5034" spans="1:5" x14ac:dyDescent="0.25">
      <c r="A5034" t="s">
        <v>681</v>
      </c>
      <c r="B5034">
        <v>3425</v>
      </c>
      <c r="C5034">
        <v>16</v>
      </c>
      <c r="D5034">
        <v>16</v>
      </c>
      <c r="E5034">
        <v>16</v>
      </c>
    </row>
    <row r="5035" spans="1:5" x14ac:dyDescent="0.25">
      <c r="A5035" t="s">
        <v>682</v>
      </c>
      <c r="B5035">
        <v>3425</v>
      </c>
      <c r="C5035">
        <v>500</v>
      </c>
      <c r="D5035">
        <v>500</v>
      </c>
      <c r="E5035">
        <v>500</v>
      </c>
    </row>
    <row r="5036" spans="1:5" x14ac:dyDescent="0.25">
      <c r="A5036" t="s">
        <v>683</v>
      </c>
      <c r="B5036">
        <v>3425</v>
      </c>
      <c r="C5036">
        <v>1761</v>
      </c>
      <c r="D5036">
        <v>1761</v>
      </c>
      <c r="E5036">
        <v>1101</v>
      </c>
    </row>
    <row r="5037" spans="1:5" x14ac:dyDescent="0.25">
      <c r="A5037" t="s">
        <v>684</v>
      </c>
      <c r="B5037">
        <v>3425</v>
      </c>
      <c r="C5037">
        <v>1174</v>
      </c>
      <c r="D5037">
        <v>1174</v>
      </c>
      <c r="E5037">
        <v>734</v>
      </c>
    </row>
    <row r="5038" spans="1:5" x14ac:dyDescent="0.25">
      <c r="A5038" t="s">
        <v>685</v>
      </c>
      <c r="B5038">
        <v>3425</v>
      </c>
      <c r="C5038">
        <v>2348</v>
      </c>
      <c r="D5038">
        <v>2348</v>
      </c>
      <c r="E5038">
        <v>1468</v>
      </c>
    </row>
    <row r="5039" spans="1:5" x14ac:dyDescent="0.25">
      <c r="A5039" t="s">
        <v>686</v>
      </c>
      <c r="B5039">
        <v>3425</v>
      </c>
    </row>
    <row r="5040" spans="1:5" x14ac:dyDescent="0.25">
      <c r="A5040" t="s">
        <v>687</v>
      </c>
      <c r="B5040">
        <v>3425</v>
      </c>
    </row>
    <row r="5041" spans="1:6" x14ac:dyDescent="0.25">
      <c r="A5041" t="s">
        <v>688</v>
      </c>
      <c r="B5041">
        <v>3425</v>
      </c>
    </row>
    <row r="5042" spans="1:6" x14ac:dyDescent="0.25">
      <c r="A5042" t="s">
        <v>689</v>
      </c>
      <c r="B5042">
        <v>3425</v>
      </c>
      <c r="C5042" t="b">
        <v>0</v>
      </c>
      <c r="D5042" t="b">
        <v>0</v>
      </c>
      <c r="E5042" t="b">
        <v>0</v>
      </c>
    </row>
    <row r="5043" spans="1:6" x14ac:dyDescent="0.25">
      <c r="A5043" t="s">
        <v>690</v>
      </c>
      <c r="B5043">
        <v>3425</v>
      </c>
      <c r="C5043" t="b">
        <v>0</v>
      </c>
      <c r="D5043" t="b">
        <v>0</v>
      </c>
      <c r="E5043" t="b">
        <v>0</v>
      </c>
    </row>
    <row r="5044" spans="1:6" x14ac:dyDescent="0.25">
      <c r="A5044" t="s">
        <v>676</v>
      </c>
      <c r="B5044">
        <v>3450</v>
      </c>
      <c r="C5044">
        <v>3425</v>
      </c>
      <c r="D5044">
        <v>2324</v>
      </c>
      <c r="E5044">
        <v>173</v>
      </c>
      <c r="F5044">
        <v>303</v>
      </c>
    </row>
    <row r="5045" spans="1:6" x14ac:dyDescent="0.25">
      <c r="A5045" t="s">
        <v>36</v>
      </c>
      <c r="B5045">
        <v>3450</v>
      </c>
      <c r="C5045">
        <v>3</v>
      </c>
      <c r="D5045">
        <v>3</v>
      </c>
      <c r="E5045">
        <v>3</v>
      </c>
      <c r="F5045">
        <v>3</v>
      </c>
    </row>
    <row r="5046" spans="1:6" x14ac:dyDescent="0.25">
      <c r="A5046" t="s">
        <v>503</v>
      </c>
      <c r="B5046">
        <v>3450</v>
      </c>
      <c r="C5046" t="s">
        <v>810</v>
      </c>
      <c r="D5046" t="s">
        <v>810</v>
      </c>
      <c r="E5046" t="s">
        <v>815</v>
      </c>
      <c r="F5046" t="s">
        <v>815</v>
      </c>
    </row>
    <row r="5047" spans="1:6" x14ac:dyDescent="0.25">
      <c r="A5047" t="s">
        <v>677</v>
      </c>
      <c r="B5047">
        <v>3450</v>
      </c>
      <c r="C5047">
        <v>1586</v>
      </c>
      <c r="D5047">
        <v>2635</v>
      </c>
      <c r="E5047">
        <v>1034</v>
      </c>
      <c r="F5047">
        <v>763</v>
      </c>
    </row>
    <row r="5048" spans="1:6" x14ac:dyDescent="0.25">
      <c r="A5048" t="s">
        <v>42</v>
      </c>
      <c r="B5048">
        <v>3450</v>
      </c>
      <c r="C5048">
        <v>40</v>
      </c>
      <c r="D5048">
        <v>40</v>
      </c>
      <c r="E5048">
        <v>25</v>
      </c>
      <c r="F5048">
        <v>25</v>
      </c>
    </row>
    <row r="5049" spans="1:6" x14ac:dyDescent="0.25">
      <c r="A5049" t="s">
        <v>678</v>
      </c>
      <c r="B5049">
        <v>3450</v>
      </c>
      <c r="C5049">
        <v>27</v>
      </c>
      <c r="D5049">
        <v>44.9</v>
      </c>
      <c r="E5049">
        <v>28.2</v>
      </c>
      <c r="F5049">
        <v>20.8</v>
      </c>
    </row>
    <row r="5050" spans="1:6" x14ac:dyDescent="0.25">
      <c r="A5050" t="s">
        <v>41</v>
      </c>
      <c r="B5050">
        <v>3450</v>
      </c>
      <c r="C5050">
        <v>0</v>
      </c>
      <c r="D5050">
        <v>0</v>
      </c>
      <c r="E5050">
        <v>0</v>
      </c>
      <c r="F5050">
        <v>0</v>
      </c>
    </row>
    <row r="5051" spans="1:6" x14ac:dyDescent="0.25">
      <c r="A5051" t="s">
        <v>679</v>
      </c>
      <c r="B5051">
        <v>3450</v>
      </c>
      <c r="C5051">
        <v>12</v>
      </c>
      <c r="D5051">
        <v>12</v>
      </c>
      <c r="E5051">
        <v>12</v>
      </c>
      <c r="F5051">
        <v>12</v>
      </c>
    </row>
    <row r="5052" spans="1:6" x14ac:dyDescent="0.25">
      <c r="A5052" t="s">
        <v>563</v>
      </c>
      <c r="B5052">
        <v>3450</v>
      </c>
      <c r="C5052">
        <v>0</v>
      </c>
      <c r="D5052">
        <v>0</v>
      </c>
      <c r="E5052">
        <v>0</v>
      </c>
      <c r="F5052">
        <v>0</v>
      </c>
    </row>
    <row r="5053" spans="1:6" x14ac:dyDescent="0.25">
      <c r="A5053" t="s">
        <v>680</v>
      </c>
      <c r="B5053">
        <v>3450</v>
      </c>
      <c r="C5053">
        <v>0</v>
      </c>
      <c r="D5053">
        <v>0</v>
      </c>
      <c r="E5053">
        <v>0</v>
      </c>
      <c r="F5053">
        <v>0</v>
      </c>
    </row>
    <row r="5054" spans="1:6" x14ac:dyDescent="0.25">
      <c r="A5054" t="s">
        <v>681</v>
      </c>
      <c r="B5054">
        <v>3450</v>
      </c>
      <c r="C5054">
        <v>16</v>
      </c>
      <c r="D5054">
        <v>16</v>
      </c>
      <c r="E5054">
        <v>16</v>
      </c>
      <c r="F5054">
        <v>16</v>
      </c>
    </row>
    <row r="5055" spans="1:6" x14ac:dyDescent="0.25">
      <c r="A5055" t="s">
        <v>682</v>
      </c>
      <c r="B5055">
        <v>3450</v>
      </c>
      <c r="C5055">
        <v>500</v>
      </c>
      <c r="D5055">
        <v>500</v>
      </c>
      <c r="E5055">
        <v>500</v>
      </c>
      <c r="F5055">
        <v>500</v>
      </c>
    </row>
    <row r="5056" spans="1:6" x14ac:dyDescent="0.25">
      <c r="A5056" t="s">
        <v>683</v>
      </c>
      <c r="B5056">
        <v>3450</v>
      </c>
      <c r="C5056">
        <v>1761</v>
      </c>
      <c r="D5056">
        <v>1761</v>
      </c>
      <c r="E5056">
        <v>1101</v>
      </c>
      <c r="F5056">
        <v>1101</v>
      </c>
    </row>
    <row r="5057" spans="1:6" x14ac:dyDescent="0.25">
      <c r="A5057" t="s">
        <v>684</v>
      </c>
      <c r="B5057">
        <v>3450</v>
      </c>
      <c r="C5057">
        <v>1174</v>
      </c>
      <c r="D5057">
        <v>1174</v>
      </c>
      <c r="E5057">
        <v>734</v>
      </c>
      <c r="F5057">
        <v>734</v>
      </c>
    </row>
    <row r="5058" spans="1:6" x14ac:dyDescent="0.25">
      <c r="A5058" t="s">
        <v>685</v>
      </c>
      <c r="B5058">
        <v>3450</v>
      </c>
      <c r="C5058">
        <v>2348</v>
      </c>
      <c r="D5058">
        <v>2348</v>
      </c>
      <c r="E5058">
        <v>1468</v>
      </c>
      <c r="F5058">
        <v>1468</v>
      </c>
    </row>
    <row r="5059" spans="1:6" x14ac:dyDescent="0.25">
      <c r="A5059" t="s">
        <v>686</v>
      </c>
      <c r="B5059">
        <v>3450</v>
      </c>
    </row>
    <row r="5060" spans="1:6" x14ac:dyDescent="0.25">
      <c r="A5060" t="s">
        <v>687</v>
      </c>
      <c r="B5060">
        <v>3450</v>
      </c>
    </row>
    <row r="5061" spans="1:6" x14ac:dyDescent="0.25">
      <c r="A5061" t="s">
        <v>688</v>
      </c>
      <c r="B5061">
        <v>3450</v>
      </c>
    </row>
    <row r="5062" spans="1:6" x14ac:dyDescent="0.25">
      <c r="A5062" t="s">
        <v>689</v>
      </c>
      <c r="B5062">
        <v>3450</v>
      </c>
      <c r="C5062" t="b">
        <v>0</v>
      </c>
      <c r="D5062" t="b">
        <v>0</v>
      </c>
      <c r="E5062" t="b">
        <v>0</v>
      </c>
      <c r="F5062" t="b">
        <v>0</v>
      </c>
    </row>
    <row r="5063" spans="1:6" x14ac:dyDescent="0.25">
      <c r="A5063" t="s">
        <v>690</v>
      </c>
      <c r="B5063">
        <v>3450</v>
      </c>
      <c r="C5063" t="b">
        <v>0</v>
      </c>
      <c r="D5063" t="b">
        <v>0</v>
      </c>
      <c r="E5063" t="b">
        <v>0</v>
      </c>
      <c r="F5063" t="b">
        <v>0</v>
      </c>
    </row>
    <row r="5064" spans="1:6" x14ac:dyDescent="0.25">
      <c r="A5064" t="s">
        <v>676</v>
      </c>
      <c r="B5064">
        <v>3618</v>
      </c>
      <c r="E5064">
        <v>4300</v>
      </c>
    </row>
    <row r="5065" spans="1:6" x14ac:dyDescent="0.25">
      <c r="A5065" t="s">
        <v>36</v>
      </c>
      <c r="B5065">
        <v>3618</v>
      </c>
      <c r="E5065">
        <v>3</v>
      </c>
    </row>
    <row r="5066" spans="1:6" x14ac:dyDescent="0.25">
      <c r="A5066" t="s">
        <v>503</v>
      </c>
      <c r="B5066">
        <v>3618</v>
      </c>
      <c r="E5066" t="s">
        <v>791</v>
      </c>
    </row>
    <row r="5067" spans="1:6" x14ac:dyDescent="0.25">
      <c r="A5067" t="s">
        <v>677</v>
      </c>
      <c r="B5067">
        <v>3618</v>
      </c>
      <c r="E5067" t="s">
        <v>853</v>
      </c>
    </row>
    <row r="5068" spans="1:6" x14ac:dyDescent="0.25">
      <c r="A5068" t="s">
        <v>42</v>
      </c>
      <c r="B5068">
        <v>3618</v>
      </c>
      <c r="E5068">
        <v>40</v>
      </c>
    </row>
    <row r="5069" spans="1:6" x14ac:dyDescent="0.25">
      <c r="A5069" t="s">
        <v>678</v>
      </c>
      <c r="B5069">
        <v>3618</v>
      </c>
      <c r="E5069">
        <v>22.3</v>
      </c>
    </row>
    <row r="5070" spans="1:6" x14ac:dyDescent="0.25">
      <c r="A5070" t="s">
        <v>41</v>
      </c>
      <c r="B5070">
        <v>3618</v>
      </c>
      <c r="E5070">
        <v>0</v>
      </c>
    </row>
    <row r="5071" spans="1:6" x14ac:dyDescent="0.25">
      <c r="A5071" t="s">
        <v>679</v>
      </c>
      <c r="B5071">
        <v>3618</v>
      </c>
      <c r="E5071">
        <v>24</v>
      </c>
    </row>
    <row r="5072" spans="1:6" x14ac:dyDescent="0.25">
      <c r="A5072" t="s">
        <v>563</v>
      </c>
      <c r="B5072">
        <v>3618</v>
      </c>
      <c r="E5072">
        <v>0</v>
      </c>
    </row>
    <row r="5073" spans="1:5" x14ac:dyDescent="0.25">
      <c r="A5073" t="s">
        <v>680</v>
      </c>
      <c r="B5073">
        <v>3618</v>
      </c>
      <c r="E5073">
        <v>0</v>
      </c>
    </row>
    <row r="5074" spans="1:5" x14ac:dyDescent="0.25">
      <c r="A5074" t="s">
        <v>681</v>
      </c>
      <c r="B5074">
        <v>3618</v>
      </c>
      <c r="E5074">
        <v>16</v>
      </c>
    </row>
    <row r="5075" spans="1:5" x14ac:dyDescent="0.25">
      <c r="A5075" t="s">
        <v>682</v>
      </c>
      <c r="B5075">
        <v>3618</v>
      </c>
      <c r="E5075">
        <v>200</v>
      </c>
    </row>
    <row r="5076" spans="1:5" x14ac:dyDescent="0.25">
      <c r="A5076" t="s">
        <v>683</v>
      </c>
      <c r="B5076">
        <v>3618</v>
      </c>
      <c r="E5076">
        <v>1761</v>
      </c>
    </row>
    <row r="5077" spans="1:5" x14ac:dyDescent="0.25">
      <c r="A5077" t="s">
        <v>684</v>
      </c>
      <c r="B5077">
        <v>3618</v>
      </c>
      <c r="E5077">
        <v>1174</v>
      </c>
    </row>
    <row r="5078" spans="1:5" x14ac:dyDescent="0.25">
      <c r="A5078" t="s">
        <v>685</v>
      </c>
      <c r="B5078">
        <v>3618</v>
      </c>
      <c r="E5078">
        <v>2348</v>
      </c>
    </row>
    <row r="5079" spans="1:5" x14ac:dyDescent="0.25">
      <c r="A5079" t="s">
        <v>686</v>
      </c>
      <c r="B5079">
        <v>3618</v>
      </c>
    </row>
    <row r="5080" spans="1:5" x14ac:dyDescent="0.25">
      <c r="A5080" t="s">
        <v>687</v>
      </c>
      <c r="B5080">
        <v>3618</v>
      </c>
    </row>
    <row r="5081" spans="1:5" x14ac:dyDescent="0.25">
      <c r="A5081" t="s">
        <v>688</v>
      </c>
      <c r="B5081">
        <v>3618</v>
      </c>
    </row>
    <row r="5082" spans="1:5" x14ac:dyDescent="0.25">
      <c r="A5082" t="s">
        <v>689</v>
      </c>
      <c r="B5082">
        <v>3618</v>
      </c>
      <c r="E5082" t="b">
        <v>0</v>
      </c>
    </row>
    <row r="5083" spans="1:5" x14ac:dyDescent="0.25">
      <c r="A5083" t="s">
        <v>690</v>
      </c>
      <c r="B5083">
        <v>3618</v>
      </c>
      <c r="E5083" t="b">
        <v>0</v>
      </c>
    </row>
    <row r="5084" spans="1:5" x14ac:dyDescent="0.25">
      <c r="A5084" t="s">
        <v>676</v>
      </c>
      <c r="B5084">
        <v>3700</v>
      </c>
      <c r="E5084">
        <v>4400</v>
      </c>
    </row>
    <row r="5085" spans="1:5" x14ac:dyDescent="0.25">
      <c r="A5085" t="s">
        <v>36</v>
      </c>
      <c r="B5085">
        <v>3700</v>
      </c>
      <c r="E5085">
        <v>2</v>
      </c>
    </row>
    <row r="5086" spans="1:5" x14ac:dyDescent="0.25">
      <c r="A5086" t="s">
        <v>503</v>
      </c>
      <c r="B5086">
        <v>3700</v>
      </c>
      <c r="E5086" t="s">
        <v>854</v>
      </c>
    </row>
    <row r="5087" spans="1:5" x14ac:dyDescent="0.25">
      <c r="A5087" t="s">
        <v>677</v>
      </c>
      <c r="B5087">
        <v>3700</v>
      </c>
      <c r="E5087">
        <v>5270</v>
      </c>
    </row>
    <row r="5088" spans="1:5" x14ac:dyDescent="0.25">
      <c r="A5088" t="s">
        <v>42</v>
      </c>
      <c r="B5088">
        <v>3700</v>
      </c>
      <c r="E5088">
        <v>40</v>
      </c>
    </row>
    <row r="5089" spans="1:5" x14ac:dyDescent="0.25">
      <c r="A5089" t="s">
        <v>678</v>
      </c>
      <c r="B5089">
        <v>3700</v>
      </c>
      <c r="E5089">
        <v>89.8</v>
      </c>
    </row>
    <row r="5090" spans="1:5" x14ac:dyDescent="0.25">
      <c r="A5090" t="s">
        <v>41</v>
      </c>
      <c r="B5090">
        <v>3700</v>
      </c>
      <c r="E5090">
        <v>0</v>
      </c>
    </row>
    <row r="5091" spans="1:5" x14ac:dyDescent="0.25">
      <c r="A5091" t="s">
        <v>679</v>
      </c>
      <c r="B5091">
        <v>3700</v>
      </c>
      <c r="E5091">
        <v>12</v>
      </c>
    </row>
    <row r="5092" spans="1:5" x14ac:dyDescent="0.25">
      <c r="A5092" t="s">
        <v>563</v>
      </c>
      <c r="B5092">
        <v>3700</v>
      </c>
      <c r="E5092">
        <v>0</v>
      </c>
    </row>
    <row r="5093" spans="1:5" x14ac:dyDescent="0.25">
      <c r="A5093" t="s">
        <v>680</v>
      </c>
      <c r="B5093">
        <v>3700</v>
      </c>
      <c r="E5093">
        <v>0</v>
      </c>
    </row>
    <row r="5094" spans="1:5" x14ac:dyDescent="0.25">
      <c r="A5094" t="s">
        <v>681</v>
      </c>
      <c r="B5094">
        <v>3700</v>
      </c>
      <c r="E5094">
        <v>16</v>
      </c>
    </row>
    <row r="5095" spans="1:5" x14ac:dyDescent="0.25">
      <c r="A5095" t="s">
        <v>682</v>
      </c>
      <c r="B5095">
        <v>3700</v>
      </c>
      <c r="E5095">
        <v>200</v>
      </c>
    </row>
    <row r="5096" spans="1:5" x14ac:dyDescent="0.25">
      <c r="A5096" t="s">
        <v>683</v>
      </c>
      <c r="B5096">
        <v>3700</v>
      </c>
      <c r="E5096">
        <v>1761</v>
      </c>
    </row>
    <row r="5097" spans="1:5" x14ac:dyDescent="0.25">
      <c r="A5097" t="s">
        <v>684</v>
      </c>
      <c r="B5097">
        <v>3700</v>
      </c>
      <c r="E5097">
        <v>1174</v>
      </c>
    </row>
    <row r="5098" spans="1:5" x14ac:dyDescent="0.25">
      <c r="A5098" t="s">
        <v>685</v>
      </c>
      <c r="B5098">
        <v>3700</v>
      </c>
      <c r="E5098">
        <v>2348</v>
      </c>
    </row>
    <row r="5099" spans="1:5" x14ac:dyDescent="0.25">
      <c r="A5099" t="s">
        <v>686</v>
      </c>
      <c r="B5099">
        <v>3700</v>
      </c>
    </row>
    <row r="5100" spans="1:5" x14ac:dyDescent="0.25">
      <c r="A5100" t="s">
        <v>687</v>
      </c>
      <c r="B5100">
        <v>3700</v>
      </c>
    </row>
    <row r="5101" spans="1:5" x14ac:dyDescent="0.25">
      <c r="A5101" t="s">
        <v>688</v>
      </c>
      <c r="B5101">
        <v>3700</v>
      </c>
    </row>
    <row r="5102" spans="1:5" x14ac:dyDescent="0.25">
      <c r="A5102" t="s">
        <v>689</v>
      </c>
      <c r="B5102">
        <v>3700</v>
      </c>
      <c r="E5102" t="b">
        <v>0</v>
      </c>
    </row>
    <row r="5103" spans="1:5" x14ac:dyDescent="0.25">
      <c r="A5103" t="s">
        <v>690</v>
      </c>
      <c r="B5103">
        <v>3700</v>
      </c>
      <c r="E5103" t="b">
        <v>0</v>
      </c>
    </row>
    <row r="5104" spans="1:5" x14ac:dyDescent="0.25">
      <c r="A5104" t="s">
        <v>676</v>
      </c>
      <c r="B5104">
        <v>3725</v>
      </c>
      <c r="D5104">
        <v>3750</v>
      </c>
    </row>
    <row r="5105" spans="1:4" x14ac:dyDescent="0.25">
      <c r="A5105" t="s">
        <v>36</v>
      </c>
      <c r="B5105">
        <v>3725</v>
      </c>
      <c r="D5105">
        <v>3</v>
      </c>
    </row>
    <row r="5106" spans="1:4" x14ac:dyDescent="0.25">
      <c r="A5106" t="s">
        <v>503</v>
      </c>
      <c r="B5106">
        <v>3725</v>
      </c>
      <c r="D5106" t="s">
        <v>810</v>
      </c>
    </row>
    <row r="5107" spans="1:4" x14ac:dyDescent="0.25">
      <c r="A5107" t="s">
        <v>677</v>
      </c>
      <c r="B5107">
        <v>3725</v>
      </c>
      <c r="D5107">
        <v>1340</v>
      </c>
    </row>
    <row r="5108" spans="1:4" x14ac:dyDescent="0.25">
      <c r="A5108" t="s">
        <v>42</v>
      </c>
      <c r="B5108">
        <v>3725</v>
      </c>
      <c r="D5108">
        <v>40</v>
      </c>
    </row>
    <row r="5109" spans="1:4" x14ac:dyDescent="0.25">
      <c r="A5109" t="s">
        <v>678</v>
      </c>
      <c r="B5109">
        <v>3725</v>
      </c>
      <c r="D5109">
        <v>22.8</v>
      </c>
    </row>
    <row r="5110" spans="1:4" x14ac:dyDescent="0.25">
      <c r="A5110" t="s">
        <v>41</v>
      </c>
      <c r="B5110">
        <v>3725</v>
      </c>
      <c r="D5110">
        <v>0</v>
      </c>
    </row>
    <row r="5111" spans="1:4" x14ac:dyDescent="0.25">
      <c r="A5111" t="s">
        <v>679</v>
      </c>
      <c r="B5111">
        <v>3725</v>
      </c>
      <c r="D5111">
        <v>12</v>
      </c>
    </row>
    <row r="5112" spans="1:4" x14ac:dyDescent="0.25">
      <c r="A5112" t="s">
        <v>563</v>
      </c>
      <c r="B5112">
        <v>3725</v>
      </c>
      <c r="D5112">
        <v>0</v>
      </c>
    </row>
    <row r="5113" spans="1:4" x14ac:dyDescent="0.25">
      <c r="A5113" t="s">
        <v>680</v>
      </c>
      <c r="B5113">
        <v>3725</v>
      </c>
      <c r="D5113">
        <v>0</v>
      </c>
    </row>
    <row r="5114" spans="1:4" x14ac:dyDescent="0.25">
      <c r="A5114" t="s">
        <v>681</v>
      </c>
      <c r="B5114">
        <v>3725</v>
      </c>
      <c r="D5114">
        <v>16</v>
      </c>
    </row>
    <row r="5115" spans="1:4" x14ac:dyDescent="0.25">
      <c r="A5115" t="s">
        <v>682</v>
      </c>
      <c r="B5115">
        <v>3725</v>
      </c>
      <c r="D5115">
        <v>200</v>
      </c>
    </row>
    <row r="5116" spans="1:4" x14ac:dyDescent="0.25">
      <c r="A5116" t="s">
        <v>683</v>
      </c>
      <c r="B5116">
        <v>3725</v>
      </c>
      <c r="D5116">
        <v>1761</v>
      </c>
    </row>
    <row r="5117" spans="1:4" x14ac:dyDescent="0.25">
      <c r="A5117" t="s">
        <v>684</v>
      </c>
      <c r="B5117">
        <v>3725</v>
      </c>
      <c r="D5117">
        <v>1174</v>
      </c>
    </row>
    <row r="5118" spans="1:4" x14ac:dyDescent="0.25">
      <c r="A5118" t="s">
        <v>685</v>
      </c>
      <c r="B5118">
        <v>3725</v>
      </c>
      <c r="D5118">
        <v>2348</v>
      </c>
    </row>
    <row r="5119" spans="1:4" x14ac:dyDescent="0.25">
      <c r="A5119" t="s">
        <v>686</v>
      </c>
      <c r="B5119">
        <v>3725</v>
      </c>
    </row>
    <row r="5120" spans="1:4" x14ac:dyDescent="0.25">
      <c r="A5120" t="s">
        <v>687</v>
      </c>
      <c r="B5120">
        <v>3725</v>
      </c>
    </row>
    <row r="5121" spans="1:6" x14ac:dyDescent="0.25">
      <c r="A5121" t="s">
        <v>688</v>
      </c>
      <c r="B5121">
        <v>3725</v>
      </c>
    </row>
    <row r="5122" spans="1:6" x14ac:dyDescent="0.25">
      <c r="A5122" t="s">
        <v>689</v>
      </c>
      <c r="B5122">
        <v>3725</v>
      </c>
      <c r="D5122" t="b">
        <v>0</v>
      </c>
    </row>
    <row r="5123" spans="1:6" x14ac:dyDescent="0.25">
      <c r="A5123" t="s">
        <v>690</v>
      </c>
      <c r="B5123">
        <v>3725</v>
      </c>
      <c r="D5123" t="b">
        <v>0</v>
      </c>
    </row>
    <row r="5124" spans="1:6" x14ac:dyDescent="0.25">
      <c r="A5124" t="s">
        <v>676</v>
      </c>
      <c r="B5124">
        <v>3750</v>
      </c>
      <c r="C5124">
        <v>3725</v>
      </c>
      <c r="D5124">
        <v>3775</v>
      </c>
      <c r="E5124">
        <v>300</v>
      </c>
      <c r="F5124">
        <v>206</v>
      </c>
    </row>
    <row r="5125" spans="1:6" x14ac:dyDescent="0.25">
      <c r="A5125" t="s">
        <v>36</v>
      </c>
      <c r="B5125">
        <v>3750</v>
      </c>
      <c r="C5125">
        <v>4</v>
      </c>
      <c r="D5125">
        <v>4</v>
      </c>
      <c r="E5125">
        <v>3</v>
      </c>
      <c r="F5125">
        <v>3</v>
      </c>
    </row>
    <row r="5126" spans="1:6" x14ac:dyDescent="0.25">
      <c r="A5126" t="s">
        <v>503</v>
      </c>
      <c r="B5126">
        <v>3750</v>
      </c>
      <c r="C5126" t="s">
        <v>810</v>
      </c>
      <c r="D5126" t="s">
        <v>810</v>
      </c>
      <c r="E5126" t="s">
        <v>801</v>
      </c>
      <c r="F5126" t="s">
        <v>801</v>
      </c>
    </row>
    <row r="5127" spans="1:6" x14ac:dyDescent="0.25">
      <c r="A5127" t="s">
        <v>677</v>
      </c>
      <c r="B5127">
        <v>3750</v>
      </c>
      <c r="C5127">
        <v>1340</v>
      </c>
      <c r="D5127">
        <v>1330</v>
      </c>
      <c r="E5127">
        <v>1552</v>
      </c>
      <c r="F5127">
        <v>880</v>
      </c>
    </row>
    <row r="5128" spans="1:6" x14ac:dyDescent="0.25">
      <c r="A5128" t="s">
        <v>42</v>
      </c>
      <c r="B5128">
        <v>3750</v>
      </c>
      <c r="C5128">
        <v>40</v>
      </c>
      <c r="D5128">
        <v>30</v>
      </c>
      <c r="E5128">
        <v>40</v>
      </c>
      <c r="F5128">
        <v>40</v>
      </c>
    </row>
    <row r="5129" spans="1:6" x14ac:dyDescent="0.25">
      <c r="A5129" t="s">
        <v>678</v>
      </c>
      <c r="B5129">
        <v>3750</v>
      </c>
      <c r="C5129">
        <v>22.8</v>
      </c>
      <c r="D5129">
        <v>30.2</v>
      </c>
      <c r="E5129">
        <v>26.5</v>
      </c>
      <c r="F5129">
        <v>15</v>
      </c>
    </row>
    <row r="5130" spans="1:6" x14ac:dyDescent="0.25">
      <c r="A5130" t="s">
        <v>41</v>
      </c>
      <c r="B5130">
        <v>3750</v>
      </c>
      <c r="C5130">
        <v>0</v>
      </c>
      <c r="D5130">
        <v>0</v>
      </c>
      <c r="E5130">
        <v>0</v>
      </c>
      <c r="F5130">
        <v>0</v>
      </c>
    </row>
    <row r="5131" spans="1:6" x14ac:dyDescent="0.25">
      <c r="A5131" t="s">
        <v>679</v>
      </c>
      <c r="B5131">
        <v>3750</v>
      </c>
      <c r="C5131">
        <v>12</v>
      </c>
      <c r="D5131">
        <v>12</v>
      </c>
      <c r="E5131">
        <v>12</v>
      </c>
      <c r="F5131">
        <v>12</v>
      </c>
    </row>
    <row r="5132" spans="1:6" x14ac:dyDescent="0.25">
      <c r="A5132" t="s">
        <v>563</v>
      </c>
      <c r="B5132">
        <v>3750</v>
      </c>
      <c r="C5132">
        <v>0</v>
      </c>
      <c r="D5132">
        <v>0</v>
      </c>
      <c r="E5132">
        <v>0</v>
      </c>
      <c r="F5132">
        <v>0</v>
      </c>
    </row>
    <row r="5133" spans="1:6" x14ac:dyDescent="0.25">
      <c r="A5133" t="s">
        <v>680</v>
      </c>
      <c r="B5133">
        <v>3750</v>
      </c>
      <c r="C5133">
        <v>0</v>
      </c>
      <c r="D5133">
        <v>0</v>
      </c>
      <c r="E5133">
        <v>0</v>
      </c>
      <c r="F5133">
        <v>0</v>
      </c>
    </row>
    <row r="5134" spans="1:6" x14ac:dyDescent="0.25">
      <c r="A5134" t="s">
        <v>681</v>
      </c>
      <c r="B5134">
        <v>3750</v>
      </c>
      <c r="C5134">
        <v>16</v>
      </c>
      <c r="D5134">
        <v>16</v>
      </c>
      <c r="E5134">
        <v>16</v>
      </c>
      <c r="F5134">
        <v>16</v>
      </c>
    </row>
    <row r="5135" spans="1:6" x14ac:dyDescent="0.25">
      <c r="A5135" t="s">
        <v>682</v>
      </c>
      <c r="B5135">
        <v>3750</v>
      </c>
      <c r="C5135">
        <v>500</v>
      </c>
      <c r="D5135">
        <v>500</v>
      </c>
      <c r="E5135">
        <v>500</v>
      </c>
      <c r="F5135">
        <v>500</v>
      </c>
    </row>
    <row r="5136" spans="1:6" x14ac:dyDescent="0.25">
      <c r="A5136" t="s">
        <v>683</v>
      </c>
      <c r="B5136">
        <v>3750</v>
      </c>
      <c r="C5136">
        <v>1761</v>
      </c>
      <c r="D5136">
        <v>1320</v>
      </c>
      <c r="E5136">
        <v>1761</v>
      </c>
      <c r="F5136">
        <v>1761</v>
      </c>
    </row>
    <row r="5137" spans="1:6" x14ac:dyDescent="0.25">
      <c r="A5137" t="s">
        <v>684</v>
      </c>
      <c r="B5137">
        <v>3750</v>
      </c>
      <c r="C5137">
        <v>1174</v>
      </c>
      <c r="D5137">
        <v>880</v>
      </c>
      <c r="E5137">
        <v>1174</v>
      </c>
      <c r="F5137">
        <v>1174</v>
      </c>
    </row>
    <row r="5138" spans="1:6" x14ac:dyDescent="0.25">
      <c r="A5138" t="s">
        <v>685</v>
      </c>
      <c r="B5138">
        <v>3750</v>
      </c>
      <c r="C5138">
        <v>2348</v>
      </c>
      <c r="D5138">
        <v>1760</v>
      </c>
      <c r="E5138">
        <v>2348</v>
      </c>
      <c r="F5138">
        <v>2348</v>
      </c>
    </row>
    <row r="5139" spans="1:6" x14ac:dyDescent="0.25">
      <c r="A5139" t="s">
        <v>686</v>
      </c>
      <c r="B5139">
        <v>3750</v>
      </c>
    </row>
    <row r="5140" spans="1:6" x14ac:dyDescent="0.25">
      <c r="A5140" t="s">
        <v>687</v>
      </c>
      <c r="B5140">
        <v>3750</v>
      </c>
    </row>
    <row r="5141" spans="1:6" x14ac:dyDescent="0.25">
      <c r="A5141" t="s">
        <v>688</v>
      </c>
      <c r="B5141">
        <v>3750</v>
      </c>
    </row>
    <row r="5142" spans="1:6" x14ac:dyDescent="0.25">
      <c r="A5142" t="s">
        <v>689</v>
      </c>
      <c r="B5142">
        <v>3750</v>
      </c>
      <c r="C5142" t="b">
        <v>0</v>
      </c>
      <c r="D5142" t="b">
        <v>0</v>
      </c>
      <c r="E5142" t="b">
        <v>0</v>
      </c>
      <c r="F5142" t="b">
        <v>0</v>
      </c>
    </row>
    <row r="5143" spans="1:6" x14ac:dyDescent="0.25">
      <c r="A5143" t="s">
        <v>690</v>
      </c>
      <c r="B5143">
        <v>3750</v>
      </c>
      <c r="C5143" t="b">
        <v>0</v>
      </c>
      <c r="D5143" t="b">
        <v>0</v>
      </c>
      <c r="E5143" t="b">
        <v>0</v>
      </c>
      <c r="F5143" t="b">
        <v>0</v>
      </c>
    </row>
    <row r="5144" spans="1:6" x14ac:dyDescent="0.25">
      <c r="A5144" t="s">
        <v>676</v>
      </c>
      <c r="B5144">
        <v>3775</v>
      </c>
      <c r="C5144">
        <v>3750</v>
      </c>
      <c r="D5144">
        <v>102</v>
      </c>
      <c r="E5144">
        <v>208</v>
      </c>
      <c r="F5144">
        <v>209</v>
      </c>
    </row>
    <row r="5145" spans="1:6" x14ac:dyDescent="0.25">
      <c r="A5145" t="s">
        <v>36</v>
      </c>
      <c r="B5145">
        <v>3775</v>
      </c>
      <c r="C5145">
        <v>4</v>
      </c>
      <c r="D5145">
        <v>4</v>
      </c>
      <c r="E5145">
        <v>2</v>
      </c>
      <c r="F5145">
        <v>2</v>
      </c>
    </row>
    <row r="5146" spans="1:6" x14ac:dyDescent="0.25">
      <c r="A5146" t="s">
        <v>503</v>
      </c>
      <c r="B5146">
        <v>3775</v>
      </c>
      <c r="C5146" t="s">
        <v>810</v>
      </c>
      <c r="D5146" t="s">
        <v>797</v>
      </c>
      <c r="E5146" t="s">
        <v>823</v>
      </c>
      <c r="F5146" t="s">
        <v>823</v>
      </c>
    </row>
    <row r="5147" spans="1:6" x14ac:dyDescent="0.25">
      <c r="A5147" t="s">
        <v>677</v>
      </c>
      <c r="B5147">
        <v>3775</v>
      </c>
      <c r="C5147">
        <v>1330</v>
      </c>
      <c r="D5147">
        <v>1330</v>
      </c>
      <c r="E5147">
        <v>1039</v>
      </c>
      <c r="F5147">
        <v>869</v>
      </c>
    </row>
    <row r="5148" spans="1:6" x14ac:dyDescent="0.25">
      <c r="A5148" t="s">
        <v>42</v>
      </c>
      <c r="B5148">
        <v>3775</v>
      </c>
      <c r="C5148">
        <v>40</v>
      </c>
      <c r="D5148">
        <v>40</v>
      </c>
      <c r="E5148">
        <v>40</v>
      </c>
      <c r="F5148">
        <v>40</v>
      </c>
    </row>
    <row r="5149" spans="1:6" x14ac:dyDescent="0.25">
      <c r="A5149" t="s">
        <v>678</v>
      </c>
      <c r="B5149">
        <v>3775</v>
      </c>
      <c r="C5149">
        <v>22.7</v>
      </c>
      <c r="D5149">
        <v>22.7</v>
      </c>
      <c r="E5149">
        <v>17.7</v>
      </c>
      <c r="F5149">
        <v>14.8</v>
      </c>
    </row>
    <row r="5150" spans="1:6" x14ac:dyDescent="0.25">
      <c r="A5150" t="s">
        <v>41</v>
      </c>
      <c r="B5150">
        <v>3775</v>
      </c>
      <c r="C5150">
        <v>0</v>
      </c>
      <c r="D5150">
        <v>0</v>
      </c>
      <c r="E5150">
        <v>0</v>
      </c>
      <c r="F5150">
        <v>0</v>
      </c>
    </row>
    <row r="5151" spans="1:6" x14ac:dyDescent="0.25">
      <c r="A5151" t="s">
        <v>679</v>
      </c>
      <c r="B5151">
        <v>3775</v>
      </c>
      <c r="C5151">
        <v>12</v>
      </c>
      <c r="D5151">
        <v>12</v>
      </c>
      <c r="E5151">
        <v>12</v>
      </c>
      <c r="F5151">
        <v>12</v>
      </c>
    </row>
    <row r="5152" spans="1:6" x14ac:dyDescent="0.25">
      <c r="A5152" t="s">
        <v>563</v>
      </c>
      <c r="B5152">
        <v>3775</v>
      </c>
      <c r="C5152">
        <v>0</v>
      </c>
      <c r="D5152">
        <v>0</v>
      </c>
      <c r="E5152">
        <v>0</v>
      </c>
      <c r="F5152">
        <v>0</v>
      </c>
    </row>
    <row r="5153" spans="1:6" x14ac:dyDescent="0.25">
      <c r="A5153" t="s">
        <v>680</v>
      </c>
      <c r="B5153">
        <v>3775</v>
      </c>
      <c r="C5153">
        <v>0</v>
      </c>
      <c r="D5153">
        <v>0</v>
      </c>
      <c r="E5153">
        <v>0</v>
      </c>
      <c r="F5153">
        <v>0</v>
      </c>
    </row>
    <row r="5154" spans="1:6" x14ac:dyDescent="0.25">
      <c r="A5154" t="s">
        <v>681</v>
      </c>
      <c r="B5154">
        <v>3775</v>
      </c>
      <c r="C5154">
        <v>16</v>
      </c>
      <c r="D5154">
        <v>16</v>
      </c>
      <c r="E5154">
        <v>16</v>
      </c>
      <c r="F5154">
        <v>16</v>
      </c>
    </row>
    <row r="5155" spans="1:6" x14ac:dyDescent="0.25">
      <c r="A5155" t="s">
        <v>682</v>
      </c>
      <c r="B5155">
        <v>3775</v>
      </c>
      <c r="C5155">
        <v>500</v>
      </c>
      <c r="D5155">
        <v>500</v>
      </c>
      <c r="E5155">
        <v>500</v>
      </c>
      <c r="F5155">
        <v>500</v>
      </c>
    </row>
    <row r="5156" spans="1:6" x14ac:dyDescent="0.25">
      <c r="A5156" t="s">
        <v>683</v>
      </c>
      <c r="B5156">
        <v>3775</v>
      </c>
      <c r="C5156">
        <v>1761</v>
      </c>
      <c r="D5156">
        <v>1761</v>
      </c>
      <c r="E5156">
        <v>1761</v>
      </c>
      <c r="F5156">
        <v>1761</v>
      </c>
    </row>
    <row r="5157" spans="1:6" x14ac:dyDescent="0.25">
      <c r="A5157" t="s">
        <v>684</v>
      </c>
      <c r="B5157">
        <v>3775</v>
      </c>
      <c r="C5157">
        <v>1174</v>
      </c>
      <c r="D5157">
        <v>1174</v>
      </c>
      <c r="E5157">
        <v>1174</v>
      </c>
      <c r="F5157">
        <v>1174</v>
      </c>
    </row>
    <row r="5158" spans="1:6" x14ac:dyDescent="0.25">
      <c r="A5158" t="s">
        <v>685</v>
      </c>
      <c r="B5158">
        <v>3775</v>
      </c>
      <c r="C5158">
        <v>2348</v>
      </c>
      <c r="D5158">
        <v>2348</v>
      </c>
      <c r="E5158">
        <v>2348</v>
      </c>
      <c r="F5158">
        <v>2348</v>
      </c>
    </row>
    <row r="5159" spans="1:6" x14ac:dyDescent="0.25">
      <c r="A5159" t="s">
        <v>686</v>
      </c>
      <c r="B5159">
        <v>3775</v>
      </c>
      <c r="E5159">
        <v>10124</v>
      </c>
    </row>
    <row r="5160" spans="1:6" x14ac:dyDescent="0.25">
      <c r="A5160" t="s">
        <v>687</v>
      </c>
      <c r="B5160">
        <v>3775</v>
      </c>
      <c r="E5160">
        <v>17464</v>
      </c>
    </row>
    <row r="5161" spans="1:6" x14ac:dyDescent="0.25">
      <c r="A5161" t="s">
        <v>688</v>
      </c>
      <c r="B5161">
        <v>3775</v>
      </c>
      <c r="E5161">
        <v>11326</v>
      </c>
    </row>
    <row r="5162" spans="1:6" x14ac:dyDescent="0.25">
      <c r="A5162" t="s">
        <v>689</v>
      </c>
      <c r="B5162">
        <v>3775</v>
      </c>
      <c r="C5162" t="b">
        <v>0</v>
      </c>
      <c r="D5162" t="b">
        <v>0</v>
      </c>
      <c r="E5162" t="b">
        <v>0</v>
      </c>
      <c r="F5162" t="b">
        <v>0</v>
      </c>
    </row>
    <row r="5163" spans="1:6" x14ac:dyDescent="0.25">
      <c r="A5163" t="s">
        <v>690</v>
      </c>
      <c r="B5163">
        <v>3775</v>
      </c>
      <c r="C5163" t="b">
        <v>0</v>
      </c>
      <c r="D5163" t="b">
        <v>0</v>
      </c>
      <c r="E5163" t="b">
        <v>0</v>
      </c>
      <c r="F5163" t="b">
        <v>0</v>
      </c>
    </row>
    <row r="5164" spans="1:6" x14ac:dyDescent="0.25">
      <c r="A5164" t="s">
        <v>676</v>
      </c>
      <c r="B5164">
        <v>3825</v>
      </c>
      <c r="C5164">
        <v>277</v>
      </c>
      <c r="D5164">
        <v>3950</v>
      </c>
      <c r="E5164">
        <v>218</v>
      </c>
      <c r="F5164">
        <v>219</v>
      </c>
    </row>
    <row r="5165" spans="1:6" x14ac:dyDescent="0.25">
      <c r="A5165" t="s">
        <v>36</v>
      </c>
      <c r="B5165">
        <v>3825</v>
      </c>
      <c r="C5165">
        <v>3</v>
      </c>
      <c r="D5165">
        <v>5</v>
      </c>
      <c r="E5165">
        <v>3</v>
      </c>
      <c r="F5165">
        <v>3</v>
      </c>
    </row>
    <row r="5166" spans="1:6" x14ac:dyDescent="0.25">
      <c r="A5166" t="s">
        <v>503</v>
      </c>
      <c r="B5166">
        <v>3825</v>
      </c>
      <c r="C5166" t="s">
        <v>797</v>
      </c>
      <c r="D5166" t="s">
        <v>797</v>
      </c>
      <c r="E5166" t="s">
        <v>825</v>
      </c>
      <c r="F5166" t="s">
        <v>825</v>
      </c>
    </row>
    <row r="5167" spans="1:6" x14ac:dyDescent="0.25">
      <c r="A5167" t="s">
        <v>677</v>
      </c>
      <c r="B5167">
        <v>3825</v>
      </c>
      <c r="C5167">
        <v>858</v>
      </c>
      <c r="D5167">
        <v>6284</v>
      </c>
      <c r="E5167">
        <v>1508</v>
      </c>
      <c r="F5167">
        <v>365</v>
      </c>
    </row>
    <row r="5168" spans="1:6" x14ac:dyDescent="0.25">
      <c r="A5168" t="s">
        <v>42</v>
      </c>
      <c r="B5168">
        <v>3825</v>
      </c>
      <c r="C5168">
        <v>40</v>
      </c>
      <c r="D5168">
        <v>40</v>
      </c>
      <c r="E5168">
        <v>25</v>
      </c>
      <c r="F5168">
        <v>25</v>
      </c>
    </row>
    <row r="5169" spans="1:6" x14ac:dyDescent="0.25">
      <c r="A5169" t="s">
        <v>678</v>
      </c>
      <c r="B5169">
        <v>3825</v>
      </c>
      <c r="C5169">
        <v>14.6</v>
      </c>
      <c r="D5169">
        <v>107.1</v>
      </c>
      <c r="E5169">
        <v>41.1</v>
      </c>
      <c r="F5169">
        <v>10</v>
      </c>
    </row>
    <row r="5170" spans="1:6" x14ac:dyDescent="0.25">
      <c r="A5170" t="s">
        <v>41</v>
      </c>
      <c r="B5170">
        <v>3825</v>
      </c>
      <c r="C5170">
        <v>0</v>
      </c>
      <c r="D5170">
        <v>0</v>
      </c>
      <c r="E5170">
        <v>0</v>
      </c>
      <c r="F5170">
        <v>0</v>
      </c>
    </row>
    <row r="5171" spans="1:6" x14ac:dyDescent="0.25">
      <c r="A5171" t="s">
        <v>679</v>
      </c>
      <c r="B5171">
        <v>3825</v>
      </c>
      <c r="C5171">
        <v>12</v>
      </c>
      <c r="D5171">
        <v>12</v>
      </c>
      <c r="E5171">
        <v>12</v>
      </c>
      <c r="F5171">
        <v>12</v>
      </c>
    </row>
    <row r="5172" spans="1:6" x14ac:dyDescent="0.25">
      <c r="A5172" t="s">
        <v>563</v>
      </c>
      <c r="B5172">
        <v>3825</v>
      </c>
      <c r="C5172">
        <v>0</v>
      </c>
      <c r="D5172">
        <v>0</v>
      </c>
      <c r="E5172">
        <v>0</v>
      </c>
      <c r="F5172">
        <v>0</v>
      </c>
    </row>
    <row r="5173" spans="1:6" x14ac:dyDescent="0.25">
      <c r="A5173" t="s">
        <v>680</v>
      </c>
      <c r="B5173">
        <v>3825</v>
      </c>
      <c r="C5173">
        <v>0</v>
      </c>
      <c r="D5173">
        <v>0</v>
      </c>
      <c r="E5173">
        <v>0</v>
      </c>
      <c r="F5173">
        <v>0</v>
      </c>
    </row>
    <row r="5174" spans="1:6" x14ac:dyDescent="0.25">
      <c r="A5174" t="s">
        <v>681</v>
      </c>
      <c r="B5174">
        <v>3825</v>
      </c>
      <c r="C5174">
        <v>16</v>
      </c>
      <c r="D5174">
        <v>16</v>
      </c>
      <c r="E5174">
        <v>16</v>
      </c>
      <c r="F5174">
        <v>16</v>
      </c>
    </row>
    <row r="5175" spans="1:6" x14ac:dyDescent="0.25">
      <c r="A5175" t="s">
        <v>682</v>
      </c>
      <c r="B5175">
        <v>3825</v>
      </c>
      <c r="C5175">
        <v>500</v>
      </c>
      <c r="D5175">
        <v>500</v>
      </c>
      <c r="E5175">
        <v>500</v>
      </c>
      <c r="F5175">
        <v>500</v>
      </c>
    </row>
    <row r="5176" spans="1:6" x14ac:dyDescent="0.25">
      <c r="A5176" t="s">
        <v>683</v>
      </c>
      <c r="B5176">
        <v>3825</v>
      </c>
      <c r="C5176">
        <v>1761</v>
      </c>
      <c r="D5176">
        <v>1761</v>
      </c>
      <c r="E5176">
        <v>1101</v>
      </c>
      <c r="F5176">
        <v>1101</v>
      </c>
    </row>
    <row r="5177" spans="1:6" x14ac:dyDescent="0.25">
      <c r="A5177" t="s">
        <v>684</v>
      </c>
      <c r="B5177">
        <v>3825</v>
      </c>
      <c r="C5177">
        <v>1174</v>
      </c>
      <c r="D5177">
        <v>1174</v>
      </c>
      <c r="E5177">
        <v>734</v>
      </c>
      <c r="F5177">
        <v>734</v>
      </c>
    </row>
    <row r="5178" spans="1:6" x14ac:dyDescent="0.25">
      <c r="A5178" t="s">
        <v>685</v>
      </c>
      <c r="B5178">
        <v>3825</v>
      </c>
      <c r="C5178">
        <v>2348</v>
      </c>
      <c r="D5178">
        <v>2348</v>
      </c>
      <c r="E5178">
        <v>1468</v>
      </c>
      <c r="F5178">
        <v>1468</v>
      </c>
    </row>
    <row r="5179" spans="1:6" x14ac:dyDescent="0.25">
      <c r="A5179" t="s">
        <v>686</v>
      </c>
      <c r="B5179">
        <v>3825</v>
      </c>
    </row>
    <row r="5180" spans="1:6" x14ac:dyDescent="0.25">
      <c r="A5180" t="s">
        <v>687</v>
      </c>
      <c r="B5180">
        <v>3825</v>
      </c>
    </row>
    <row r="5181" spans="1:6" x14ac:dyDescent="0.25">
      <c r="A5181" t="s">
        <v>688</v>
      </c>
      <c r="B5181">
        <v>3825</v>
      </c>
    </row>
    <row r="5182" spans="1:6" x14ac:dyDescent="0.25">
      <c r="A5182" t="s">
        <v>689</v>
      </c>
      <c r="B5182">
        <v>3825</v>
      </c>
      <c r="C5182" t="b">
        <v>0</v>
      </c>
      <c r="D5182" t="b">
        <v>0</v>
      </c>
      <c r="E5182" t="b">
        <v>0</v>
      </c>
      <c r="F5182" t="b">
        <v>0</v>
      </c>
    </row>
    <row r="5183" spans="1:6" x14ac:dyDescent="0.25">
      <c r="A5183" t="s">
        <v>690</v>
      </c>
      <c r="B5183">
        <v>3825</v>
      </c>
      <c r="C5183" t="b">
        <v>0</v>
      </c>
      <c r="D5183" t="b">
        <v>0</v>
      </c>
      <c r="E5183" t="b">
        <v>0</v>
      </c>
      <c r="F5183" t="b">
        <v>0</v>
      </c>
    </row>
    <row r="5184" spans="1:6" x14ac:dyDescent="0.25">
      <c r="A5184" t="s">
        <v>676</v>
      </c>
      <c r="B5184">
        <v>3924</v>
      </c>
      <c r="C5184">
        <v>4550</v>
      </c>
    </row>
    <row r="5185" spans="1:3" x14ac:dyDescent="0.25">
      <c r="A5185" t="s">
        <v>36</v>
      </c>
      <c r="B5185">
        <v>3924</v>
      </c>
      <c r="C5185">
        <v>2</v>
      </c>
    </row>
    <row r="5186" spans="1:3" x14ac:dyDescent="0.25">
      <c r="A5186" t="s">
        <v>503</v>
      </c>
      <c r="B5186">
        <v>3924</v>
      </c>
      <c r="C5186" t="s">
        <v>790</v>
      </c>
    </row>
    <row r="5187" spans="1:3" x14ac:dyDescent="0.25">
      <c r="A5187" t="s">
        <v>677</v>
      </c>
      <c r="B5187">
        <v>3924</v>
      </c>
      <c r="C5187">
        <v>2659</v>
      </c>
    </row>
    <row r="5188" spans="1:3" x14ac:dyDescent="0.25">
      <c r="A5188" t="s">
        <v>42</v>
      </c>
      <c r="B5188">
        <v>3924</v>
      </c>
      <c r="C5188">
        <v>40</v>
      </c>
    </row>
    <row r="5189" spans="1:3" x14ac:dyDescent="0.25">
      <c r="A5189" t="s">
        <v>678</v>
      </c>
      <c r="B5189">
        <v>3924</v>
      </c>
      <c r="C5189">
        <v>45.3</v>
      </c>
    </row>
    <row r="5190" spans="1:3" x14ac:dyDescent="0.25">
      <c r="A5190" t="s">
        <v>41</v>
      </c>
      <c r="B5190">
        <v>3924</v>
      </c>
      <c r="C5190">
        <v>0</v>
      </c>
    </row>
    <row r="5191" spans="1:3" x14ac:dyDescent="0.25">
      <c r="A5191" t="s">
        <v>679</v>
      </c>
      <c r="B5191">
        <v>3924</v>
      </c>
      <c r="C5191">
        <v>12</v>
      </c>
    </row>
    <row r="5192" spans="1:3" x14ac:dyDescent="0.25">
      <c r="A5192" t="s">
        <v>563</v>
      </c>
      <c r="B5192">
        <v>3924</v>
      </c>
      <c r="C5192">
        <v>0</v>
      </c>
    </row>
    <row r="5193" spans="1:3" x14ac:dyDescent="0.25">
      <c r="A5193" t="s">
        <v>680</v>
      </c>
      <c r="B5193">
        <v>3924</v>
      </c>
      <c r="C5193">
        <v>0</v>
      </c>
    </row>
    <row r="5194" spans="1:3" x14ac:dyDescent="0.25">
      <c r="A5194" t="s">
        <v>681</v>
      </c>
      <c r="B5194">
        <v>3924</v>
      </c>
      <c r="C5194">
        <v>16</v>
      </c>
    </row>
    <row r="5195" spans="1:3" x14ac:dyDescent="0.25">
      <c r="A5195" t="s">
        <v>682</v>
      </c>
      <c r="B5195">
        <v>3924</v>
      </c>
      <c r="C5195">
        <v>200</v>
      </c>
    </row>
    <row r="5196" spans="1:3" x14ac:dyDescent="0.25">
      <c r="A5196" t="s">
        <v>683</v>
      </c>
      <c r="B5196">
        <v>3924</v>
      </c>
      <c r="C5196">
        <v>1761</v>
      </c>
    </row>
    <row r="5197" spans="1:3" x14ac:dyDescent="0.25">
      <c r="A5197" t="s">
        <v>684</v>
      </c>
      <c r="B5197">
        <v>3924</v>
      </c>
      <c r="C5197">
        <v>1174</v>
      </c>
    </row>
    <row r="5198" spans="1:3" x14ac:dyDescent="0.25">
      <c r="A5198" t="s">
        <v>685</v>
      </c>
      <c r="B5198">
        <v>3924</v>
      </c>
      <c r="C5198">
        <v>2348</v>
      </c>
    </row>
    <row r="5199" spans="1:3" x14ac:dyDescent="0.25">
      <c r="A5199" t="s">
        <v>686</v>
      </c>
      <c r="B5199">
        <v>3924</v>
      </c>
    </row>
    <row r="5200" spans="1:3" x14ac:dyDescent="0.25">
      <c r="A5200" t="s">
        <v>687</v>
      </c>
      <c r="B5200">
        <v>3924</v>
      </c>
    </row>
    <row r="5201" spans="1:3" x14ac:dyDescent="0.25">
      <c r="A5201" t="s">
        <v>688</v>
      </c>
      <c r="B5201">
        <v>3924</v>
      </c>
    </row>
    <row r="5202" spans="1:3" x14ac:dyDescent="0.25">
      <c r="A5202" t="s">
        <v>689</v>
      </c>
      <c r="B5202">
        <v>3924</v>
      </c>
      <c r="C5202" t="b">
        <v>0</v>
      </c>
    </row>
    <row r="5203" spans="1:3" x14ac:dyDescent="0.25">
      <c r="A5203" t="s">
        <v>690</v>
      </c>
      <c r="B5203">
        <v>3924</v>
      </c>
      <c r="C5203" t="b">
        <v>0</v>
      </c>
    </row>
    <row r="5204" spans="1:3" x14ac:dyDescent="0.25">
      <c r="A5204" t="s">
        <v>676</v>
      </c>
      <c r="B5204">
        <v>3950</v>
      </c>
      <c r="C5204">
        <v>3825</v>
      </c>
    </row>
    <row r="5205" spans="1:3" x14ac:dyDescent="0.25">
      <c r="A5205" t="s">
        <v>36</v>
      </c>
      <c r="B5205">
        <v>3950</v>
      </c>
      <c r="C5205">
        <v>2</v>
      </c>
    </row>
    <row r="5206" spans="1:3" x14ac:dyDescent="0.25">
      <c r="A5206" t="s">
        <v>503</v>
      </c>
      <c r="B5206">
        <v>3950</v>
      </c>
      <c r="C5206" t="s">
        <v>810</v>
      </c>
    </row>
    <row r="5207" spans="1:3" x14ac:dyDescent="0.25">
      <c r="A5207" t="s">
        <v>677</v>
      </c>
      <c r="B5207">
        <v>3950</v>
      </c>
      <c r="C5207">
        <v>6284</v>
      </c>
    </row>
    <row r="5208" spans="1:3" x14ac:dyDescent="0.25">
      <c r="A5208" t="s">
        <v>42</v>
      </c>
      <c r="B5208">
        <v>3950</v>
      </c>
      <c r="C5208">
        <v>40</v>
      </c>
    </row>
    <row r="5209" spans="1:3" x14ac:dyDescent="0.25">
      <c r="A5209" t="s">
        <v>678</v>
      </c>
      <c r="B5209">
        <v>3950</v>
      </c>
      <c r="C5209">
        <v>107.1</v>
      </c>
    </row>
    <row r="5210" spans="1:3" x14ac:dyDescent="0.25">
      <c r="A5210" t="s">
        <v>41</v>
      </c>
      <c r="B5210">
        <v>3950</v>
      </c>
      <c r="C5210">
        <v>0</v>
      </c>
    </row>
    <row r="5211" spans="1:3" x14ac:dyDescent="0.25">
      <c r="A5211" t="s">
        <v>679</v>
      </c>
      <c r="B5211">
        <v>3950</v>
      </c>
      <c r="C5211">
        <v>12</v>
      </c>
    </row>
    <row r="5212" spans="1:3" x14ac:dyDescent="0.25">
      <c r="A5212" t="s">
        <v>563</v>
      </c>
      <c r="B5212">
        <v>3950</v>
      </c>
      <c r="C5212">
        <v>0</v>
      </c>
    </row>
    <row r="5213" spans="1:3" x14ac:dyDescent="0.25">
      <c r="A5213" t="s">
        <v>680</v>
      </c>
      <c r="B5213">
        <v>3950</v>
      </c>
      <c r="C5213">
        <v>0</v>
      </c>
    </row>
    <row r="5214" spans="1:3" x14ac:dyDescent="0.25">
      <c r="A5214" t="s">
        <v>681</v>
      </c>
      <c r="B5214">
        <v>3950</v>
      </c>
      <c r="C5214">
        <v>16</v>
      </c>
    </row>
    <row r="5215" spans="1:3" x14ac:dyDescent="0.25">
      <c r="A5215" t="s">
        <v>682</v>
      </c>
      <c r="B5215">
        <v>3950</v>
      </c>
      <c r="C5215">
        <v>200</v>
      </c>
    </row>
    <row r="5216" spans="1:3" x14ac:dyDescent="0.25">
      <c r="A5216" t="s">
        <v>683</v>
      </c>
      <c r="B5216">
        <v>3950</v>
      </c>
      <c r="C5216">
        <v>1761</v>
      </c>
    </row>
    <row r="5217" spans="1:5" x14ac:dyDescent="0.25">
      <c r="A5217" t="s">
        <v>684</v>
      </c>
      <c r="B5217">
        <v>3950</v>
      </c>
      <c r="C5217">
        <v>1174</v>
      </c>
    </row>
    <row r="5218" spans="1:5" x14ac:dyDescent="0.25">
      <c r="A5218" t="s">
        <v>685</v>
      </c>
      <c r="B5218">
        <v>3950</v>
      </c>
      <c r="C5218">
        <v>2348</v>
      </c>
    </row>
    <row r="5219" spans="1:5" x14ac:dyDescent="0.25">
      <c r="A5219" t="s">
        <v>686</v>
      </c>
      <c r="B5219">
        <v>3950</v>
      </c>
    </row>
    <row r="5220" spans="1:5" x14ac:dyDescent="0.25">
      <c r="A5220" t="s">
        <v>687</v>
      </c>
      <c r="B5220">
        <v>3950</v>
      </c>
    </row>
    <row r="5221" spans="1:5" x14ac:dyDescent="0.25">
      <c r="A5221" t="s">
        <v>688</v>
      </c>
      <c r="B5221">
        <v>3950</v>
      </c>
    </row>
    <row r="5222" spans="1:5" x14ac:dyDescent="0.25">
      <c r="A5222" t="s">
        <v>689</v>
      </c>
      <c r="B5222">
        <v>3950</v>
      </c>
      <c r="C5222" t="b">
        <v>0</v>
      </c>
    </row>
    <row r="5223" spans="1:5" x14ac:dyDescent="0.25">
      <c r="A5223" t="s">
        <v>690</v>
      </c>
      <c r="B5223">
        <v>3950</v>
      </c>
      <c r="C5223" t="b">
        <v>0</v>
      </c>
    </row>
    <row r="5224" spans="1:5" x14ac:dyDescent="0.25">
      <c r="A5224" t="s">
        <v>676</v>
      </c>
      <c r="B5224">
        <v>4212</v>
      </c>
      <c r="E5224">
        <v>5100</v>
      </c>
    </row>
    <row r="5225" spans="1:5" x14ac:dyDescent="0.25">
      <c r="A5225" t="s">
        <v>36</v>
      </c>
      <c r="B5225">
        <v>4212</v>
      </c>
      <c r="E5225">
        <v>3</v>
      </c>
    </row>
    <row r="5226" spans="1:5" x14ac:dyDescent="0.25">
      <c r="A5226" t="s">
        <v>503</v>
      </c>
      <c r="B5226">
        <v>4212</v>
      </c>
      <c r="E5226" t="s">
        <v>756</v>
      </c>
    </row>
    <row r="5227" spans="1:5" x14ac:dyDescent="0.25">
      <c r="A5227" t="s">
        <v>677</v>
      </c>
      <c r="B5227">
        <v>4212</v>
      </c>
      <c r="E5227">
        <v>4276</v>
      </c>
    </row>
    <row r="5228" spans="1:5" x14ac:dyDescent="0.25">
      <c r="A5228" t="s">
        <v>42</v>
      </c>
      <c r="B5228">
        <v>4212</v>
      </c>
      <c r="E5228">
        <v>45</v>
      </c>
    </row>
    <row r="5229" spans="1:5" x14ac:dyDescent="0.25">
      <c r="A5229" t="s">
        <v>678</v>
      </c>
      <c r="B5229">
        <v>4212</v>
      </c>
      <c r="E5229">
        <v>64.8</v>
      </c>
    </row>
    <row r="5230" spans="1:5" x14ac:dyDescent="0.25">
      <c r="A5230" t="s">
        <v>41</v>
      </c>
      <c r="B5230">
        <v>4212</v>
      </c>
      <c r="E5230">
        <v>0</v>
      </c>
    </row>
    <row r="5231" spans="1:5" x14ac:dyDescent="0.25">
      <c r="A5231" t="s">
        <v>679</v>
      </c>
      <c r="B5231">
        <v>4212</v>
      </c>
      <c r="E5231">
        <v>24</v>
      </c>
    </row>
    <row r="5232" spans="1:5" x14ac:dyDescent="0.25">
      <c r="A5232" t="s">
        <v>563</v>
      </c>
      <c r="B5232">
        <v>4212</v>
      </c>
      <c r="E5232">
        <v>0</v>
      </c>
    </row>
    <row r="5233" spans="1:6" x14ac:dyDescent="0.25">
      <c r="A5233" t="s">
        <v>680</v>
      </c>
      <c r="B5233">
        <v>4212</v>
      </c>
      <c r="E5233">
        <v>0</v>
      </c>
    </row>
    <row r="5234" spans="1:6" x14ac:dyDescent="0.25">
      <c r="A5234" t="s">
        <v>681</v>
      </c>
      <c r="B5234">
        <v>4212</v>
      </c>
      <c r="E5234">
        <v>16</v>
      </c>
    </row>
    <row r="5235" spans="1:6" x14ac:dyDescent="0.25">
      <c r="A5235" t="s">
        <v>682</v>
      </c>
      <c r="B5235">
        <v>4212</v>
      </c>
      <c r="E5235">
        <v>200</v>
      </c>
    </row>
    <row r="5236" spans="1:6" x14ac:dyDescent="0.25">
      <c r="A5236" t="s">
        <v>683</v>
      </c>
      <c r="B5236">
        <v>4212</v>
      </c>
      <c r="E5236">
        <v>1980</v>
      </c>
    </row>
    <row r="5237" spans="1:6" x14ac:dyDescent="0.25">
      <c r="A5237" t="s">
        <v>684</v>
      </c>
      <c r="B5237">
        <v>4212</v>
      </c>
      <c r="E5237">
        <v>1320</v>
      </c>
    </row>
    <row r="5238" spans="1:6" x14ac:dyDescent="0.25">
      <c r="A5238" t="s">
        <v>685</v>
      </c>
      <c r="B5238">
        <v>4212</v>
      </c>
      <c r="E5238">
        <v>2640</v>
      </c>
    </row>
    <row r="5239" spans="1:6" x14ac:dyDescent="0.25">
      <c r="A5239" t="s">
        <v>686</v>
      </c>
      <c r="B5239">
        <v>4212</v>
      </c>
    </row>
    <row r="5240" spans="1:6" x14ac:dyDescent="0.25">
      <c r="A5240" t="s">
        <v>687</v>
      </c>
      <c r="B5240">
        <v>4212</v>
      </c>
    </row>
    <row r="5241" spans="1:6" x14ac:dyDescent="0.25">
      <c r="A5241" t="s">
        <v>688</v>
      </c>
      <c r="B5241">
        <v>4212</v>
      </c>
    </row>
    <row r="5242" spans="1:6" x14ac:dyDescent="0.25">
      <c r="A5242" t="s">
        <v>689</v>
      </c>
      <c r="B5242">
        <v>4212</v>
      </c>
      <c r="E5242" t="b">
        <v>0</v>
      </c>
    </row>
    <row r="5243" spans="1:6" x14ac:dyDescent="0.25">
      <c r="A5243" t="s">
        <v>690</v>
      </c>
      <c r="B5243">
        <v>4212</v>
      </c>
      <c r="E5243" t="b">
        <v>0</v>
      </c>
    </row>
    <row r="5244" spans="1:6" x14ac:dyDescent="0.25">
      <c r="A5244" t="s">
        <v>676</v>
      </c>
      <c r="B5244">
        <v>4300</v>
      </c>
      <c r="C5244">
        <v>38</v>
      </c>
      <c r="D5244">
        <v>4325</v>
      </c>
      <c r="E5244">
        <v>4306</v>
      </c>
      <c r="F5244">
        <v>3618</v>
      </c>
    </row>
    <row r="5245" spans="1:6" x14ac:dyDescent="0.25">
      <c r="A5245" t="s">
        <v>36</v>
      </c>
      <c r="B5245">
        <v>4300</v>
      </c>
      <c r="C5245">
        <v>5</v>
      </c>
      <c r="D5245">
        <v>6</v>
      </c>
      <c r="E5245">
        <v>6</v>
      </c>
      <c r="F5245">
        <v>6</v>
      </c>
    </row>
    <row r="5246" spans="1:6" x14ac:dyDescent="0.25">
      <c r="A5246" t="s">
        <v>503</v>
      </c>
      <c r="B5246">
        <v>4300</v>
      </c>
      <c r="C5246" t="s">
        <v>775</v>
      </c>
      <c r="D5246" t="s">
        <v>790</v>
      </c>
      <c r="E5246" t="s">
        <v>791</v>
      </c>
      <c r="F5246" t="s">
        <v>791</v>
      </c>
    </row>
    <row r="5247" spans="1:6" x14ac:dyDescent="0.25">
      <c r="A5247" t="s">
        <v>677</v>
      </c>
      <c r="B5247">
        <v>4300</v>
      </c>
      <c r="C5247">
        <v>1200</v>
      </c>
      <c r="D5247">
        <v>721</v>
      </c>
      <c r="E5247" t="s">
        <v>855</v>
      </c>
      <c r="F5247" t="s">
        <v>853</v>
      </c>
    </row>
    <row r="5248" spans="1:6" x14ac:dyDescent="0.25">
      <c r="A5248" t="s">
        <v>42</v>
      </c>
      <c r="B5248">
        <v>4300</v>
      </c>
      <c r="C5248">
        <v>40</v>
      </c>
      <c r="D5248">
        <v>40</v>
      </c>
      <c r="E5248">
        <v>40</v>
      </c>
      <c r="F5248">
        <v>40</v>
      </c>
    </row>
    <row r="5249" spans="1:6" x14ac:dyDescent="0.25">
      <c r="A5249" t="s">
        <v>678</v>
      </c>
      <c r="B5249">
        <v>4300</v>
      </c>
      <c r="C5249">
        <v>20.5</v>
      </c>
      <c r="D5249">
        <v>12.3</v>
      </c>
      <c r="E5249">
        <v>22.5</v>
      </c>
      <c r="F5249">
        <v>22.3</v>
      </c>
    </row>
    <row r="5250" spans="1:6" x14ac:dyDescent="0.25">
      <c r="A5250" t="s">
        <v>41</v>
      </c>
      <c r="B5250">
        <v>4300</v>
      </c>
      <c r="C5250">
        <v>0</v>
      </c>
      <c r="D5250">
        <v>0</v>
      </c>
      <c r="E5250">
        <v>0</v>
      </c>
      <c r="F5250">
        <v>0</v>
      </c>
    </row>
    <row r="5251" spans="1:6" x14ac:dyDescent="0.25">
      <c r="A5251" t="s">
        <v>679</v>
      </c>
      <c r="B5251">
        <v>4300</v>
      </c>
      <c r="C5251">
        <v>24</v>
      </c>
      <c r="D5251">
        <v>24</v>
      </c>
      <c r="E5251">
        <v>24</v>
      </c>
      <c r="F5251">
        <v>24</v>
      </c>
    </row>
    <row r="5252" spans="1:6" x14ac:dyDescent="0.25">
      <c r="A5252" t="s">
        <v>563</v>
      </c>
      <c r="B5252">
        <v>4300</v>
      </c>
      <c r="C5252">
        <v>0</v>
      </c>
      <c r="D5252">
        <v>0</v>
      </c>
      <c r="E5252">
        <v>0</v>
      </c>
      <c r="F5252">
        <v>0</v>
      </c>
    </row>
    <row r="5253" spans="1:6" x14ac:dyDescent="0.25">
      <c r="A5253" t="s">
        <v>680</v>
      </c>
      <c r="B5253">
        <v>4300</v>
      </c>
      <c r="C5253">
        <v>0</v>
      </c>
      <c r="D5253">
        <v>0</v>
      </c>
      <c r="E5253">
        <v>0</v>
      </c>
      <c r="F5253">
        <v>0</v>
      </c>
    </row>
    <row r="5254" spans="1:6" x14ac:dyDescent="0.25">
      <c r="A5254" t="s">
        <v>681</v>
      </c>
      <c r="B5254">
        <v>4300</v>
      </c>
      <c r="C5254">
        <v>16</v>
      </c>
      <c r="D5254">
        <v>16</v>
      </c>
      <c r="E5254">
        <v>16</v>
      </c>
      <c r="F5254">
        <v>16</v>
      </c>
    </row>
    <row r="5255" spans="1:6" x14ac:dyDescent="0.25">
      <c r="A5255" t="s">
        <v>682</v>
      </c>
      <c r="B5255">
        <v>4300</v>
      </c>
      <c r="C5255">
        <v>562</v>
      </c>
      <c r="D5255">
        <v>562</v>
      </c>
      <c r="E5255">
        <v>562</v>
      </c>
      <c r="F5255">
        <v>562</v>
      </c>
    </row>
    <row r="5256" spans="1:6" x14ac:dyDescent="0.25">
      <c r="A5256" t="s">
        <v>683</v>
      </c>
      <c r="B5256">
        <v>4300</v>
      </c>
      <c r="C5256">
        <v>1761</v>
      </c>
      <c r="D5256">
        <v>1761</v>
      </c>
      <c r="E5256">
        <v>1761</v>
      </c>
      <c r="F5256">
        <v>1761</v>
      </c>
    </row>
    <row r="5257" spans="1:6" x14ac:dyDescent="0.25">
      <c r="A5257" t="s">
        <v>684</v>
      </c>
      <c r="B5257">
        <v>4300</v>
      </c>
      <c r="C5257">
        <v>1174</v>
      </c>
      <c r="D5257">
        <v>1174</v>
      </c>
      <c r="E5257">
        <v>1174</v>
      </c>
      <c r="F5257">
        <v>1174</v>
      </c>
    </row>
    <row r="5258" spans="1:6" x14ac:dyDescent="0.25">
      <c r="A5258" t="s">
        <v>685</v>
      </c>
      <c r="B5258">
        <v>4300</v>
      </c>
      <c r="C5258">
        <v>2348</v>
      </c>
      <c r="D5258">
        <v>2348</v>
      </c>
      <c r="E5258">
        <v>2348</v>
      </c>
      <c r="F5258">
        <v>2348</v>
      </c>
    </row>
    <row r="5259" spans="1:6" x14ac:dyDescent="0.25">
      <c r="A5259" t="s">
        <v>686</v>
      </c>
      <c r="B5259">
        <v>4300</v>
      </c>
    </row>
    <row r="5260" spans="1:6" x14ac:dyDescent="0.25">
      <c r="A5260" t="s">
        <v>687</v>
      </c>
      <c r="B5260">
        <v>4300</v>
      </c>
    </row>
    <row r="5261" spans="1:6" x14ac:dyDescent="0.25">
      <c r="A5261" t="s">
        <v>688</v>
      </c>
      <c r="B5261">
        <v>4300</v>
      </c>
    </row>
    <row r="5262" spans="1:6" x14ac:dyDescent="0.25">
      <c r="A5262" t="s">
        <v>689</v>
      </c>
      <c r="B5262">
        <v>4300</v>
      </c>
      <c r="C5262" t="b">
        <v>0</v>
      </c>
      <c r="D5262" t="b">
        <v>0</v>
      </c>
      <c r="E5262" t="b">
        <v>0</v>
      </c>
      <c r="F5262" t="b">
        <v>0</v>
      </c>
    </row>
    <row r="5263" spans="1:6" x14ac:dyDescent="0.25">
      <c r="A5263" t="s">
        <v>690</v>
      </c>
      <c r="B5263">
        <v>4300</v>
      </c>
      <c r="C5263" t="b">
        <v>0</v>
      </c>
      <c r="D5263" t="b">
        <v>0</v>
      </c>
      <c r="E5263" t="b">
        <v>0</v>
      </c>
      <c r="F5263" t="b">
        <v>0</v>
      </c>
    </row>
    <row r="5264" spans="1:6" x14ac:dyDescent="0.25">
      <c r="A5264" t="s">
        <v>676</v>
      </c>
      <c r="B5264">
        <v>4306</v>
      </c>
      <c r="C5264">
        <v>29</v>
      </c>
      <c r="D5264">
        <v>46</v>
      </c>
      <c r="E5264">
        <v>4312</v>
      </c>
      <c r="F5264">
        <v>4300</v>
      </c>
    </row>
    <row r="5265" spans="1:6" x14ac:dyDescent="0.25">
      <c r="A5265" t="s">
        <v>36</v>
      </c>
      <c r="B5265">
        <v>4306</v>
      </c>
      <c r="C5265">
        <v>3</v>
      </c>
      <c r="D5265">
        <v>3</v>
      </c>
      <c r="E5265">
        <v>6</v>
      </c>
      <c r="F5265">
        <v>6</v>
      </c>
    </row>
    <row r="5266" spans="1:6" x14ac:dyDescent="0.25">
      <c r="A5266" t="s">
        <v>503</v>
      </c>
      <c r="B5266">
        <v>4306</v>
      </c>
      <c r="C5266" t="s">
        <v>773</v>
      </c>
      <c r="D5266" t="s">
        <v>773</v>
      </c>
      <c r="E5266" t="s">
        <v>856</v>
      </c>
      <c r="F5266" t="s">
        <v>791</v>
      </c>
    </row>
    <row r="5267" spans="1:6" x14ac:dyDescent="0.25">
      <c r="A5267" t="s">
        <v>677</v>
      </c>
      <c r="B5267">
        <v>4306</v>
      </c>
      <c r="C5267">
        <v>1192</v>
      </c>
      <c r="D5267">
        <v>1024</v>
      </c>
      <c r="E5267" t="s">
        <v>857</v>
      </c>
      <c r="F5267" t="s">
        <v>855</v>
      </c>
    </row>
    <row r="5268" spans="1:6" x14ac:dyDescent="0.25">
      <c r="A5268" t="s">
        <v>42</v>
      </c>
      <c r="B5268">
        <v>4306</v>
      </c>
      <c r="C5268">
        <v>30</v>
      </c>
      <c r="D5268">
        <v>30</v>
      </c>
      <c r="E5268">
        <v>40</v>
      </c>
      <c r="F5268">
        <v>40</v>
      </c>
    </row>
    <row r="5269" spans="1:6" x14ac:dyDescent="0.25">
      <c r="A5269" t="s">
        <v>678</v>
      </c>
      <c r="B5269">
        <v>4306</v>
      </c>
      <c r="C5269">
        <v>27.1</v>
      </c>
      <c r="D5269">
        <v>23.3</v>
      </c>
      <c r="E5269">
        <v>22.7</v>
      </c>
      <c r="F5269">
        <v>22.5</v>
      </c>
    </row>
    <row r="5270" spans="1:6" x14ac:dyDescent="0.25">
      <c r="A5270" t="s">
        <v>41</v>
      </c>
      <c r="B5270">
        <v>4306</v>
      </c>
      <c r="C5270">
        <v>0</v>
      </c>
      <c r="D5270">
        <v>0</v>
      </c>
      <c r="E5270">
        <v>0</v>
      </c>
      <c r="F5270">
        <v>0</v>
      </c>
    </row>
    <row r="5271" spans="1:6" x14ac:dyDescent="0.25">
      <c r="A5271" t="s">
        <v>679</v>
      </c>
      <c r="B5271">
        <v>4306</v>
      </c>
      <c r="C5271">
        <v>12</v>
      </c>
      <c r="D5271">
        <v>12</v>
      </c>
      <c r="E5271">
        <v>24</v>
      </c>
      <c r="F5271">
        <v>24</v>
      </c>
    </row>
    <row r="5272" spans="1:6" x14ac:dyDescent="0.25">
      <c r="A5272" t="s">
        <v>563</v>
      </c>
      <c r="B5272">
        <v>4306</v>
      </c>
      <c r="C5272">
        <v>0</v>
      </c>
      <c r="D5272">
        <v>0</v>
      </c>
      <c r="E5272">
        <v>0</v>
      </c>
      <c r="F5272">
        <v>0</v>
      </c>
    </row>
    <row r="5273" spans="1:6" x14ac:dyDescent="0.25">
      <c r="A5273" t="s">
        <v>680</v>
      </c>
      <c r="B5273">
        <v>4306</v>
      </c>
      <c r="C5273">
        <v>0</v>
      </c>
      <c r="D5273">
        <v>0</v>
      </c>
      <c r="E5273">
        <v>0</v>
      </c>
      <c r="F5273">
        <v>0</v>
      </c>
    </row>
    <row r="5274" spans="1:6" x14ac:dyDescent="0.25">
      <c r="A5274" t="s">
        <v>681</v>
      </c>
      <c r="B5274">
        <v>4306</v>
      </c>
      <c r="C5274">
        <v>16</v>
      </c>
      <c r="D5274">
        <v>16</v>
      </c>
      <c r="E5274">
        <v>16</v>
      </c>
      <c r="F5274">
        <v>16</v>
      </c>
    </row>
    <row r="5275" spans="1:6" x14ac:dyDescent="0.25">
      <c r="A5275" t="s">
        <v>682</v>
      </c>
      <c r="B5275">
        <v>4306</v>
      </c>
      <c r="C5275">
        <v>562</v>
      </c>
      <c r="D5275">
        <v>562</v>
      </c>
      <c r="E5275">
        <v>562</v>
      </c>
      <c r="F5275">
        <v>562</v>
      </c>
    </row>
    <row r="5276" spans="1:6" x14ac:dyDescent="0.25">
      <c r="A5276" t="s">
        <v>683</v>
      </c>
      <c r="B5276">
        <v>4306</v>
      </c>
      <c r="C5276">
        <v>1320</v>
      </c>
      <c r="D5276">
        <v>1320</v>
      </c>
      <c r="E5276">
        <v>1761</v>
      </c>
      <c r="F5276">
        <v>1761</v>
      </c>
    </row>
    <row r="5277" spans="1:6" x14ac:dyDescent="0.25">
      <c r="A5277" t="s">
        <v>684</v>
      </c>
      <c r="B5277">
        <v>4306</v>
      </c>
      <c r="C5277">
        <v>880</v>
      </c>
      <c r="D5277">
        <v>880</v>
      </c>
      <c r="E5277">
        <v>1174</v>
      </c>
      <c r="F5277">
        <v>1174</v>
      </c>
    </row>
    <row r="5278" spans="1:6" x14ac:dyDescent="0.25">
      <c r="A5278" t="s">
        <v>685</v>
      </c>
      <c r="B5278">
        <v>4306</v>
      </c>
      <c r="C5278">
        <v>1760</v>
      </c>
      <c r="D5278">
        <v>1760</v>
      </c>
      <c r="E5278">
        <v>2348</v>
      </c>
      <c r="F5278">
        <v>2348</v>
      </c>
    </row>
    <row r="5279" spans="1:6" x14ac:dyDescent="0.25">
      <c r="A5279" t="s">
        <v>686</v>
      </c>
      <c r="B5279">
        <v>4306</v>
      </c>
    </row>
    <row r="5280" spans="1:6" x14ac:dyDescent="0.25">
      <c r="A5280" t="s">
        <v>687</v>
      </c>
      <c r="B5280">
        <v>4306</v>
      </c>
    </row>
    <row r="5281" spans="1:6" x14ac:dyDescent="0.25">
      <c r="A5281" t="s">
        <v>688</v>
      </c>
      <c r="B5281">
        <v>4306</v>
      </c>
    </row>
    <row r="5282" spans="1:6" x14ac:dyDescent="0.25">
      <c r="A5282" t="s">
        <v>689</v>
      </c>
      <c r="B5282">
        <v>4306</v>
      </c>
      <c r="C5282" t="b">
        <v>0</v>
      </c>
      <c r="D5282" t="b">
        <v>0</v>
      </c>
      <c r="E5282" t="b">
        <v>0</v>
      </c>
      <c r="F5282" t="b">
        <v>0</v>
      </c>
    </row>
    <row r="5283" spans="1:6" x14ac:dyDescent="0.25">
      <c r="A5283" t="s">
        <v>690</v>
      </c>
      <c r="B5283">
        <v>4306</v>
      </c>
      <c r="C5283" t="b">
        <v>0</v>
      </c>
      <c r="D5283" t="b">
        <v>0</v>
      </c>
      <c r="E5283" t="b">
        <v>0</v>
      </c>
      <c r="F5283" t="b">
        <v>0</v>
      </c>
    </row>
    <row r="5284" spans="1:6" x14ac:dyDescent="0.25">
      <c r="A5284" t="s">
        <v>676</v>
      </c>
      <c r="B5284">
        <v>4312</v>
      </c>
      <c r="C5284">
        <v>43</v>
      </c>
      <c r="D5284">
        <v>58</v>
      </c>
      <c r="E5284">
        <v>4324</v>
      </c>
      <c r="F5284">
        <v>4306</v>
      </c>
    </row>
    <row r="5285" spans="1:6" x14ac:dyDescent="0.25">
      <c r="A5285" t="s">
        <v>36</v>
      </c>
      <c r="B5285">
        <v>4312</v>
      </c>
      <c r="C5285">
        <v>3</v>
      </c>
      <c r="D5285">
        <v>4</v>
      </c>
      <c r="E5285">
        <v>6</v>
      </c>
      <c r="F5285">
        <v>6</v>
      </c>
    </row>
    <row r="5286" spans="1:6" x14ac:dyDescent="0.25">
      <c r="A5286" t="s">
        <v>503</v>
      </c>
      <c r="B5286">
        <v>4312</v>
      </c>
      <c r="C5286" t="s">
        <v>780</v>
      </c>
      <c r="D5286" t="s">
        <v>780</v>
      </c>
      <c r="E5286" t="s">
        <v>856</v>
      </c>
      <c r="F5286" t="s">
        <v>856</v>
      </c>
    </row>
    <row r="5287" spans="1:6" x14ac:dyDescent="0.25">
      <c r="A5287" t="s">
        <v>677</v>
      </c>
      <c r="B5287">
        <v>4312</v>
      </c>
      <c r="C5287">
        <v>1160</v>
      </c>
      <c r="D5287">
        <v>318</v>
      </c>
      <c r="E5287" t="s">
        <v>858</v>
      </c>
      <c r="F5287" t="s">
        <v>857</v>
      </c>
    </row>
    <row r="5288" spans="1:6" x14ac:dyDescent="0.25">
      <c r="A5288" t="s">
        <v>42</v>
      </c>
      <c r="B5288">
        <v>4312</v>
      </c>
      <c r="C5288">
        <v>30</v>
      </c>
      <c r="D5288">
        <v>30</v>
      </c>
      <c r="E5288">
        <v>40</v>
      </c>
      <c r="F5288">
        <v>40</v>
      </c>
    </row>
    <row r="5289" spans="1:6" x14ac:dyDescent="0.25">
      <c r="A5289" t="s">
        <v>678</v>
      </c>
      <c r="B5289">
        <v>4312</v>
      </c>
      <c r="C5289">
        <v>26.4</v>
      </c>
      <c r="D5289">
        <v>7.2</v>
      </c>
      <c r="E5289">
        <v>23.4</v>
      </c>
      <c r="F5289">
        <v>22.7</v>
      </c>
    </row>
    <row r="5290" spans="1:6" x14ac:dyDescent="0.25">
      <c r="A5290" t="s">
        <v>41</v>
      </c>
      <c r="B5290">
        <v>4312</v>
      </c>
      <c r="C5290">
        <v>0</v>
      </c>
      <c r="D5290">
        <v>0</v>
      </c>
      <c r="E5290">
        <v>0</v>
      </c>
      <c r="F5290">
        <v>0</v>
      </c>
    </row>
    <row r="5291" spans="1:6" x14ac:dyDescent="0.25">
      <c r="A5291" t="s">
        <v>679</v>
      </c>
      <c r="B5291">
        <v>4312</v>
      </c>
      <c r="C5291">
        <v>12</v>
      </c>
      <c r="D5291">
        <v>12</v>
      </c>
      <c r="E5291">
        <v>24</v>
      </c>
      <c r="F5291">
        <v>24</v>
      </c>
    </row>
    <row r="5292" spans="1:6" x14ac:dyDescent="0.25">
      <c r="A5292" t="s">
        <v>563</v>
      </c>
      <c r="B5292">
        <v>4312</v>
      </c>
      <c r="C5292">
        <v>0</v>
      </c>
      <c r="D5292">
        <v>0</v>
      </c>
      <c r="E5292">
        <v>0</v>
      </c>
      <c r="F5292">
        <v>0</v>
      </c>
    </row>
    <row r="5293" spans="1:6" x14ac:dyDescent="0.25">
      <c r="A5293" t="s">
        <v>680</v>
      </c>
      <c r="B5293">
        <v>4312</v>
      </c>
      <c r="C5293">
        <v>0</v>
      </c>
      <c r="D5293">
        <v>0</v>
      </c>
      <c r="E5293">
        <v>0</v>
      </c>
      <c r="F5293">
        <v>0</v>
      </c>
    </row>
    <row r="5294" spans="1:6" x14ac:dyDescent="0.25">
      <c r="A5294" t="s">
        <v>681</v>
      </c>
      <c r="B5294">
        <v>4312</v>
      </c>
      <c r="C5294">
        <v>16</v>
      </c>
      <c r="D5294">
        <v>16</v>
      </c>
      <c r="E5294">
        <v>16</v>
      </c>
      <c r="F5294">
        <v>16</v>
      </c>
    </row>
    <row r="5295" spans="1:6" x14ac:dyDescent="0.25">
      <c r="A5295" t="s">
        <v>682</v>
      </c>
      <c r="B5295">
        <v>4312</v>
      </c>
      <c r="C5295">
        <v>562</v>
      </c>
      <c r="D5295">
        <v>562</v>
      </c>
      <c r="E5295">
        <v>562</v>
      </c>
      <c r="F5295">
        <v>562</v>
      </c>
    </row>
    <row r="5296" spans="1:6" x14ac:dyDescent="0.25">
      <c r="A5296" t="s">
        <v>683</v>
      </c>
      <c r="B5296">
        <v>4312</v>
      </c>
      <c r="C5296">
        <v>1320</v>
      </c>
      <c r="D5296">
        <v>1320</v>
      </c>
      <c r="E5296">
        <v>1761</v>
      </c>
      <c r="F5296">
        <v>1761</v>
      </c>
    </row>
    <row r="5297" spans="1:6" x14ac:dyDescent="0.25">
      <c r="A5297" t="s">
        <v>684</v>
      </c>
      <c r="B5297">
        <v>4312</v>
      </c>
      <c r="C5297">
        <v>880</v>
      </c>
      <c r="D5297">
        <v>880</v>
      </c>
      <c r="E5297">
        <v>1174</v>
      </c>
      <c r="F5297">
        <v>1174</v>
      </c>
    </row>
    <row r="5298" spans="1:6" x14ac:dyDescent="0.25">
      <c r="A5298" t="s">
        <v>685</v>
      </c>
      <c r="B5298">
        <v>4312</v>
      </c>
      <c r="C5298">
        <v>1760</v>
      </c>
      <c r="D5298">
        <v>1760</v>
      </c>
      <c r="E5298">
        <v>2348</v>
      </c>
      <c r="F5298">
        <v>2348</v>
      </c>
    </row>
    <row r="5299" spans="1:6" x14ac:dyDescent="0.25">
      <c r="A5299" t="s">
        <v>686</v>
      </c>
      <c r="B5299">
        <v>4312</v>
      </c>
    </row>
    <row r="5300" spans="1:6" x14ac:dyDescent="0.25">
      <c r="A5300" t="s">
        <v>687</v>
      </c>
      <c r="B5300">
        <v>4312</v>
      </c>
    </row>
    <row r="5301" spans="1:6" x14ac:dyDescent="0.25">
      <c r="A5301" t="s">
        <v>688</v>
      </c>
      <c r="B5301">
        <v>4312</v>
      </c>
    </row>
    <row r="5302" spans="1:6" x14ac:dyDescent="0.25">
      <c r="A5302" t="s">
        <v>689</v>
      </c>
      <c r="B5302">
        <v>4312</v>
      </c>
      <c r="C5302" t="b">
        <v>0</v>
      </c>
      <c r="D5302" t="b">
        <v>0</v>
      </c>
      <c r="E5302" t="b">
        <v>0</v>
      </c>
      <c r="F5302" t="b">
        <v>0</v>
      </c>
    </row>
    <row r="5303" spans="1:6" x14ac:dyDescent="0.25">
      <c r="A5303" t="s">
        <v>690</v>
      </c>
      <c r="B5303">
        <v>4312</v>
      </c>
      <c r="C5303" t="b">
        <v>0</v>
      </c>
      <c r="D5303" t="b">
        <v>0</v>
      </c>
      <c r="E5303" t="b">
        <v>0</v>
      </c>
      <c r="F5303" t="b">
        <v>0</v>
      </c>
    </row>
    <row r="5304" spans="1:6" x14ac:dyDescent="0.25">
      <c r="A5304" t="s">
        <v>676</v>
      </c>
      <c r="B5304">
        <v>4324</v>
      </c>
      <c r="C5304">
        <v>32</v>
      </c>
      <c r="D5304">
        <v>4374</v>
      </c>
      <c r="E5304">
        <v>92</v>
      </c>
      <c r="F5304">
        <v>4312</v>
      </c>
    </row>
    <row r="5305" spans="1:6" x14ac:dyDescent="0.25">
      <c r="A5305" t="s">
        <v>36</v>
      </c>
      <c r="B5305">
        <v>4324</v>
      </c>
      <c r="C5305">
        <v>6</v>
      </c>
      <c r="D5305">
        <v>6</v>
      </c>
      <c r="E5305">
        <v>6</v>
      </c>
      <c r="F5305">
        <v>6</v>
      </c>
    </row>
    <row r="5306" spans="1:6" x14ac:dyDescent="0.25">
      <c r="A5306" t="s">
        <v>503</v>
      </c>
      <c r="B5306">
        <v>4324</v>
      </c>
      <c r="C5306" t="s">
        <v>774</v>
      </c>
      <c r="D5306" t="s">
        <v>774</v>
      </c>
      <c r="E5306" t="s">
        <v>791</v>
      </c>
      <c r="F5306" t="s">
        <v>856</v>
      </c>
    </row>
    <row r="5307" spans="1:6" x14ac:dyDescent="0.25">
      <c r="A5307" t="s">
        <v>677</v>
      </c>
      <c r="B5307">
        <v>4324</v>
      </c>
      <c r="C5307">
        <v>1168</v>
      </c>
      <c r="D5307">
        <v>957</v>
      </c>
      <c r="E5307">
        <v>1088</v>
      </c>
      <c r="F5307" t="s">
        <v>858</v>
      </c>
    </row>
    <row r="5308" spans="1:6" x14ac:dyDescent="0.25">
      <c r="A5308" t="s">
        <v>42</v>
      </c>
      <c r="B5308">
        <v>4324</v>
      </c>
      <c r="C5308">
        <v>40</v>
      </c>
      <c r="D5308">
        <v>40</v>
      </c>
      <c r="E5308">
        <v>40</v>
      </c>
      <c r="F5308">
        <v>40</v>
      </c>
    </row>
    <row r="5309" spans="1:6" x14ac:dyDescent="0.25">
      <c r="A5309" t="s">
        <v>678</v>
      </c>
      <c r="B5309">
        <v>4324</v>
      </c>
      <c r="C5309">
        <v>19.899999999999999</v>
      </c>
      <c r="D5309">
        <v>16.3</v>
      </c>
      <c r="E5309">
        <v>18.5</v>
      </c>
      <c r="F5309">
        <v>23.4</v>
      </c>
    </row>
    <row r="5310" spans="1:6" x14ac:dyDescent="0.25">
      <c r="A5310" t="s">
        <v>41</v>
      </c>
      <c r="B5310">
        <v>4324</v>
      </c>
      <c r="C5310">
        <v>0</v>
      </c>
      <c r="D5310">
        <v>0</v>
      </c>
      <c r="E5310">
        <v>0</v>
      </c>
      <c r="F5310">
        <v>0</v>
      </c>
    </row>
    <row r="5311" spans="1:6" x14ac:dyDescent="0.25">
      <c r="A5311" t="s">
        <v>679</v>
      </c>
      <c r="B5311">
        <v>4324</v>
      </c>
      <c r="C5311">
        <v>24</v>
      </c>
      <c r="D5311">
        <v>24</v>
      </c>
      <c r="E5311">
        <v>24</v>
      </c>
      <c r="F5311">
        <v>24</v>
      </c>
    </row>
    <row r="5312" spans="1:6" x14ac:dyDescent="0.25">
      <c r="A5312" t="s">
        <v>563</v>
      </c>
      <c r="B5312">
        <v>4324</v>
      </c>
      <c r="C5312">
        <v>0</v>
      </c>
      <c r="D5312">
        <v>0</v>
      </c>
      <c r="E5312">
        <v>0</v>
      </c>
      <c r="F5312">
        <v>0</v>
      </c>
    </row>
    <row r="5313" spans="1:6" x14ac:dyDescent="0.25">
      <c r="A5313" t="s">
        <v>680</v>
      </c>
      <c r="B5313">
        <v>4324</v>
      </c>
      <c r="C5313">
        <v>0</v>
      </c>
      <c r="D5313">
        <v>0</v>
      </c>
      <c r="E5313">
        <v>0</v>
      </c>
      <c r="F5313">
        <v>0</v>
      </c>
    </row>
    <row r="5314" spans="1:6" x14ac:dyDescent="0.25">
      <c r="A5314" t="s">
        <v>681</v>
      </c>
      <c r="B5314">
        <v>4324</v>
      </c>
      <c r="C5314">
        <v>16</v>
      </c>
      <c r="D5314">
        <v>16</v>
      </c>
      <c r="E5314">
        <v>16</v>
      </c>
      <c r="F5314">
        <v>16</v>
      </c>
    </row>
    <row r="5315" spans="1:6" x14ac:dyDescent="0.25">
      <c r="A5315" t="s">
        <v>682</v>
      </c>
      <c r="B5315">
        <v>4324</v>
      </c>
      <c r="C5315">
        <v>562</v>
      </c>
      <c r="D5315">
        <v>562</v>
      </c>
      <c r="E5315">
        <v>562</v>
      </c>
      <c r="F5315">
        <v>562</v>
      </c>
    </row>
    <row r="5316" spans="1:6" x14ac:dyDescent="0.25">
      <c r="A5316" t="s">
        <v>683</v>
      </c>
      <c r="B5316">
        <v>4324</v>
      </c>
      <c r="C5316">
        <v>1761</v>
      </c>
      <c r="D5316">
        <v>1761</v>
      </c>
      <c r="E5316">
        <v>1761</v>
      </c>
      <c r="F5316">
        <v>1761</v>
      </c>
    </row>
    <row r="5317" spans="1:6" x14ac:dyDescent="0.25">
      <c r="A5317" t="s">
        <v>684</v>
      </c>
      <c r="B5317">
        <v>4324</v>
      </c>
      <c r="C5317">
        <v>1174</v>
      </c>
      <c r="D5317">
        <v>1174</v>
      </c>
      <c r="E5317">
        <v>1174</v>
      </c>
      <c r="F5317">
        <v>1174</v>
      </c>
    </row>
    <row r="5318" spans="1:6" x14ac:dyDescent="0.25">
      <c r="A5318" t="s">
        <v>685</v>
      </c>
      <c r="B5318">
        <v>4324</v>
      </c>
      <c r="C5318">
        <v>2348</v>
      </c>
      <c r="D5318">
        <v>2348</v>
      </c>
      <c r="E5318">
        <v>2348</v>
      </c>
      <c r="F5318">
        <v>2348</v>
      </c>
    </row>
    <row r="5319" spans="1:6" x14ac:dyDescent="0.25">
      <c r="A5319" t="s">
        <v>686</v>
      </c>
      <c r="B5319">
        <v>4324</v>
      </c>
      <c r="D5319">
        <v>1249</v>
      </c>
    </row>
    <row r="5320" spans="1:6" x14ac:dyDescent="0.25">
      <c r="A5320" t="s">
        <v>687</v>
      </c>
      <c r="B5320">
        <v>4324</v>
      </c>
      <c r="D5320">
        <v>8558</v>
      </c>
    </row>
    <row r="5321" spans="1:6" x14ac:dyDescent="0.25">
      <c r="A5321" t="s">
        <v>688</v>
      </c>
      <c r="B5321">
        <v>4324</v>
      </c>
      <c r="D5321">
        <v>0</v>
      </c>
    </row>
    <row r="5322" spans="1:6" x14ac:dyDescent="0.25">
      <c r="A5322" t="s">
        <v>689</v>
      </c>
      <c r="B5322">
        <v>4324</v>
      </c>
      <c r="C5322" t="b">
        <v>0</v>
      </c>
      <c r="D5322" t="b">
        <v>0</v>
      </c>
      <c r="E5322" t="b">
        <v>0</v>
      </c>
      <c r="F5322" t="b">
        <v>0</v>
      </c>
    </row>
    <row r="5323" spans="1:6" x14ac:dyDescent="0.25">
      <c r="A5323" t="s">
        <v>690</v>
      </c>
      <c r="B5323">
        <v>4324</v>
      </c>
      <c r="C5323" t="b">
        <v>0</v>
      </c>
      <c r="D5323" t="b">
        <v>0</v>
      </c>
      <c r="E5323" t="b">
        <v>0</v>
      </c>
      <c r="F5323" t="b">
        <v>0</v>
      </c>
    </row>
    <row r="5324" spans="1:6" x14ac:dyDescent="0.25">
      <c r="A5324" t="s">
        <v>676</v>
      </c>
      <c r="B5324">
        <v>4325</v>
      </c>
      <c r="C5324">
        <v>4300</v>
      </c>
      <c r="D5324">
        <v>4350</v>
      </c>
      <c r="E5324">
        <v>353</v>
      </c>
      <c r="F5324">
        <v>350</v>
      </c>
    </row>
    <row r="5325" spans="1:6" x14ac:dyDescent="0.25">
      <c r="A5325" t="s">
        <v>36</v>
      </c>
      <c r="B5325">
        <v>4325</v>
      </c>
      <c r="C5325">
        <v>5</v>
      </c>
      <c r="D5325">
        <v>5</v>
      </c>
      <c r="E5325">
        <v>4</v>
      </c>
      <c r="F5325">
        <v>3</v>
      </c>
    </row>
    <row r="5326" spans="1:6" x14ac:dyDescent="0.25">
      <c r="A5326" t="s">
        <v>503</v>
      </c>
      <c r="B5326">
        <v>4325</v>
      </c>
      <c r="C5326" t="s">
        <v>795</v>
      </c>
      <c r="D5326" t="s">
        <v>790</v>
      </c>
      <c r="E5326" t="s">
        <v>836</v>
      </c>
      <c r="F5326" t="s">
        <v>836</v>
      </c>
    </row>
    <row r="5327" spans="1:6" x14ac:dyDescent="0.25">
      <c r="A5327" t="s">
        <v>677</v>
      </c>
      <c r="B5327">
        <v>4325</v>
      </c>
      <c r="C5327">
        <v>721</v>
      </c>
      <c r="D5327">
        <v>567</v>
      </c>
      <c r="E5327">
        <v>432</v>
      </c>
      <c r="F5327">
        <v>267</v>
      </c>
    </row>
    <row r="5328" spans="1:6" x14ac:dyDescent="0.25">
      <c r="A5328" t="s">
        <v>42</v>
      </c>
      <c r="B5328">
        <v>4325</v>
      </c>
      <c r="C5328">
        <v>40</v>
      </c>
      <c r="D5328">
        <v>40</v>
      </c>
      <c r="E5328">
        <v>30</v>
      </c>
      <c r="F5328">
        <v>30</v>
      </c>
    </row>
    <row r="5329" spans="1:6" x14ac:dyDescent="0.25">
      <c r="A5329" t="s">
        <v>678</v>
      </c>
      <c r="B5329">
        <v>4325</v>
      </c>
      <c r="C5329">
        <v>12.3</v>
      </c>
      <c r="D5329">
        <v>9.6999999999999993</v>
      </c>
      <c r="E5329">
        <v>9.8000000000000007</v>
      </c>
      <c r="F5329">
        <v>6.1</v>
      </c>
    </row>
    <row r="5330" spans="1:6" x14ac:dyDescent="0.25">
      <c r="A5330" t="s">
        <v>41</v>
      </c>
      <c r="B5330">
        <v>4325</v>
      </c>
      <c r="C5330">
        <v>0</v>
      </c>
      <c r="D5330">
        <v>0</v>
      </c>
      <c r="E5330">
        <v>0</v>
      </c>
      <c r="F5330">
        <v>0</v>
      </c>
    </row>
    <row r="5331" spans="1:6" x14ac:dyDescent="0.25">
      <c r="A5331" t="s">
        <v>679</v>
      </c>
      <c r="B5331">
        <v>4325</v>
      </c>
      <c r="C5331">
        <v>24</v>
      </c>
      <c r="D5331">
        <v>24</v>
      </c>
      <c r="E5331">
        <v>12</v>
      </c>
      <c r="F5331">
        <v>12</v>
      </c>
    </row>
    <row r="5332" spans="1:6" x14ac:dyDescent="0.25">
      <c r="A5332" t="s">
        <v>563</v>
      </c>
      <c r="B5332">
        <v>4325</v>
      </c>
      <c r="C5332">
        <v>0</v>
      </c>
      <c r="D5332">
        <v>0</v>
      </c>
      <c r="E5332">
        <v>0</v>
      </c>
      <c r="F5332">
        <v>0</v>
      </c>
    </row>
    <row r="5333" spans="1:6" x14ac:dyDescent="0.25">
      <c r="A5333" t="s">
        <v>680</v>
      </c>
      <c r="B5333">
        <v>4325</v>
      </c>
      <c r="C5333">
        <v>0</v>
      </c>
      <c r="D5333">
        <v>0</v>
      </c>
      <c r="E5333">
        <v>0</v>
      </c>
      <c r="F5333">
        <v>0</v>
      </c>
    </row>
    <row r="5334" spans="1:6" x14ac:dyDescent="0.25">
      <c r="A5334" t="s">
        <v>681</v>
      </c>
      <c r="B5334">
        <v>4325</v>
      </c>
      <c r="C5334">
        <v>16</v>
      </c>
      <c r="D5334">
        <v>16</v>
      </c>
      <c r="E5334">
        <v>16</v>
      </c>
      <c r="F5334">
        <v>16</v>
      </c>
    </row>
    <row r="5335" spans="1:6" x14ac:dyDescent="0.25">
      <c r="A5335" t="s">
        <v>682</v>
      </c>
      <c r="B5335">
        <v>4325</v>
      </c>
      <c r="C5335">
        <v>500</v>
      </c>
      <c r="D5335">
        <v>500</v>
      </c>
      <c r="E5335">
        <v>500</v>
      </c>
      <c r="F5335">
        <v>500</v>
      </c>
    </row>
    <row r="5336" spans="1:6" x14ac:dyDescent="0.25">
      <c r="A5336" t="s">
        <v>683</v>
      </c>
      <c r="B5336">
        <v>4325</v>
      </c>
      <c r="C5336">
        <v>1761</v>
      </c>
      <c r="D5336">
        <v>1761</v>
      </c>
      <c r="E5336">
        <v>1320</v>
      </c>
      <c r="F5336">
        <v>1320</v>
      </c>
    </row>
    <row r="5337" spans="1:6" x14ac:dyDescent="0.25">
      <c r="A5337" t="s">
        <v>684</v>
      </c>
      <c r="B5337">
        <v>4325</v>
      </c>
      <c r="C5337">
        <v>1174</v>
      </c>
      <c r="D5337">
        <v>1174</v>
      </c>
      <c r="E5337">
        <v>880</v>
      </c>
      <c r="F5337">
        <v>880</v>
      </c>
    </row>
    <row r="5338" spans="1:6" x14ac:dyDescent="0.25">
      <c r="A5338" t="s">
        <v>685</v>
      </c>
      <c r="B5338">
        <v>4325</v>
      </c>
      <c r="C5338">
        <v>2348</v>
      </c>
      <c r="D5338">
        <v>2348</v>
      </c>
      <c r="E5338">
        <v>1760</v>
      </c>
      <c r="F5338">
        <v>1760</v>
      </c>
    </row>
    <row r="5339" spans="1:6" x14ac:dyDescent="0.25">
      <c r="A5339" t="s">
        <v>686</v>
      </c>
      <c r="B5339">
        <v>4325</v>
      </c>
      <c r="E5339">
        <v>5176</v>
      </c>
    </row>
    <row r="5340" spans="1:6" x14ac:dyDescent="0.25">
      <c r="A5340" t="s">
        <v>687</v>
      </c>
      <c r="B5340">
        <v>4325</v>
      </c>
      <c r="E5340">
        <v>8963</v>
      </c>
    </row>
    <row r="5341" spans="1:6" x14ac:dyDescent="0.25">
      <c r="A5341" t="s">
        <v>688</v>
      </c>
      <c r="B5341">
        <v>4325</v>
      </c>
      <c r="E5341">
        <v>0</v>
      </c>
    </row>
    <row r="5342" spans="1:6" x14ac:dyDescent="0.25">
      <c r="A5342" t="s">
        <v>689</v>
      </c>
      <c r="B5342">
        <v>4325</v>
      </c>
      <c r="C5342" t="b">
        <v>0</v>
      </c>
      <c r="D5342" t="b">
        <v>0</v>
      </c>
      <c r="E5342" t="b">
        <v>0</v>
      </c>
      <c r="F5342" t="b">
        <v>0</v>
      </c>
    </row>
    <row r="5343" spans="1:6" x14ac:dyDescent="0.25">
      <c r="A5343" t="s">
        <v>690</v>
      </c>
      <c r="B5343">
        <v>4325</v>
      </c>
      <c r="C5343" t="b">
        <v>0</v>
      </c>
      <c r="D5343" t="b">
        <v>0</v>
      </c>
      <c r="E5343" t="b">
        <v>0</v>
      </c>
      <c r="F5343" t="b">
        <v>0</v>
      </c>
    </row>
    <row r="5344" spans="1:6" x14ac:dyDescent="0.25">
      <c r="A5344" t="s">
        <v>676</v>
      </c>
      <c r="B5344">
        <v>4350</v>
      </c>
      <c r="C5344">
        <v>4325</v>
      </c>
      <c r="D5344">
        <v>4400</v>
      </c>
      <c r="E5344">
        <v>358</v>
      </c>
    </row>
    <row r="5345" spans="1:5" x14ac:dyDescent="0.25">
      <c r="A5345" t="s">
        <v>36</v>
      </c>
      <c r="B5345">
        <v>4350</v>
      </c>
      <c r="C5345">
        <v>3</v>
      </c>
      <c r="D5345">
        <v>3</v>
      </c>
      <c r="E5345">
        <v>3</v>
      </c>
    </row>
    <row r="5346" spans="1:5" x14ac:dyDescent="0.25">
      <c r="A5346" t="s">
        <v>503</v>
      </c>
      <c r="B5346">
        <v>4350</v>
      </c>
      <c r="C5346" t="s">
        <v>795</v>
      </c>
      <c r="D5346" t="s">
        <v>790</v>
      </c>
      <c r="E5346" t="s">
        <v>838</v>
      </c>
    </row>
    <row r="5347" spans="1:5" x14ac:dyDescent="0.25">
      <c r="A5347" t="s">
        <v>677</v>
      </c>
      <c r="B5347">
        <v>4350</v>
      </c>
      <c r="C5347">
        <v>567</v>
      </c>
      <c r="D5347">
        <v>3981</v>
      </c>
      <c r="E5347">
        <v>449</v>
      </c>
    </row>
    <row r="5348" spans="1:5" x14ac:dyDescent="0.25">
      <c r="A5348" t="s">
        <v>42</v>
      </c>
      <c r="B5348">
        <v>4350</v>
      </c>
      <c r="C5348">
        <v>40</v>
      </c>
      <c r="D5348">
        <v>40</v>
      </c>
      <c r="E5348">
        <v>30</v>
      </c>
    </row>
    <row r="5349" spans="1:5" x14ac:dyDescent="0.25">
      <c r="A5349" t="s">
        <v>678</v>
      </c>
      <c r="B5349">
        <v>4350</v>
      </c>
      <c r="C5349">
        <v>9.6999999999999993</v>
      </c>
      <c r="D5349">
        <v>67.900000000000006</v>
      </c>
      <c r="E5349">
        <v>10.199999999999999</v>
      </c>
    </row>
    <row r="5350" spans="1:5" x14ac:dyDescent="0.25">
      <c r="A5350" t="s">
        <v>41</v>
      </c>
      <c r="B5350">
        <v>4350</v>
      </c>
      <c r="C5350">
        <v>0</v>
      </c>
      <c r="D5350">
        <v>0</v>
      </c>
      <c r="E5350">
        <v>0</v>
      </c>
    </row>
    <row r="5351" spans="1:5" x14ac:dyDescent="0.25">
      <c r="A5351" t="s">
        <v>679</v>
      </c>
      <c r="B5351">
        <v>4350</v>
      </c>
      <c r="C5351">
        <v>12</v>
      </c>
      <c r="D5351">
        <v>12</v>
      </c>
      <c r="E5351">
        <v>24</v>
      </c>
    </row>
    <row r="5352" spans="1:5" x14ac:dyDescent="0.25">
      <c r="A5352" t="s">
        <v>563</v>
      </c>
      <c r="B5352">
        <v>4350</v>
      </c>
      <c r="C5352">
        <v>0</v>
      </c>
      <c r="D5352">
        <v>0</v>
      </c>
      <c r="E5352">
        <v>0</v>
      </c>
    </row>
    <row r="5353" spans="1:5" x14ac:dyDescent="0.25">
      <c r="A5353" t="s">
        <v>680</v>
      </c>
      <c r="B5353">
        <v>4350</v>
      </c>
      <c r="C5353">
        <v>0</v>
      </c>
      <c r="D5353">
        <v>0</v>
      </c>
      <c r="E5353">
        <v>0</v>
      </c>
    </row>
    <row r="5354" spans="1:5" x14ac:dyDescent="0.25">
      <c r="A5354" t="s">
        <v>681</v>
      </c>
      <c r="B5354">
        <v>4350</v>
      </c>
      <c r="C5354">
        <v>16</v>
      </c>
      <c r="D5354">
        <v>16</v>
      </c>
      <c r="E5354">
        <v>16</v>
      </c>
    </row>
    <row r="5355" spans="1:5" x14ac:dyDescent="0.25">
      <c r="A5355" t="s">
        <v>682</v>
      </c>
      <c r="B5355">
        <v>4350</v>
      </c>
      <c r="C5355">
        <v>500</v>
      </c>
      <c r="D5355">
        <v>500</v>
      </c>
      <c r="E5355">
        <v>500</v>
      </c>
    </row>
    <row r="5356" spans="1:5" x14ac:dyDescent="0.25">
      <c r="A5356" t="s">
        <v>683</v>
      </c>
      <c r="B5356">
        <v>4350</v>
      </c>
      <c r="C5356">
        <v>1761</v>
      </c>
      <c r="D5356">
        <v>1761</v>
      </c>
      <c r="E5356">
        <v>1320</v>
      </c>
    </row>
    <row r="5357" spans="1:5" x14ac:dyDescent="0.25">
      <c r="A5357" t="s">
        <v>684</v>
      </c>
      <c r="B5357">
        <v>4350</v>
      </c>
      <c r="C5357">
        <v>1174</v>
      </c>
      <c r="D5357">
        <v>1174</v>
      </c>
      <c r="E5357">
        <v>880</v>
      </c>
    </row>
    <row r="5358" spans="1:5" x14ac:dyDescent="0.25">
      <c r="A5358" t="s">
        <v>685</v>
      </c>
      <c r="B5358">
        <v>4350</v>
      </c>
      <c r="C5358">
        <v>2348</v>
      </c>
      <c r="D5358">
        <v>2348</v>
      </c>
      <c r="E5358">
        <v>1760</v>
      </c>
    </row>
    <row r="5359" spans="1:5" x14ac:dyDescent="0.25">
      <c r="A5359" t="s">
        <v>686</v>
      </c>
      <c r="B5359">
        <v>4350</v>
      </c>
    </row>
    <row r="5360" spans="1:5" x14ac:dyDescent="0.25">
      <c r="A5360" t="s">
        <v>687</v>
      </c>
      <c r="B5360">
        <v>4350</v>
      </c>
    </row>
    <row r="5361" spans="1:6" x14ac:dyDescent="0.25">
      <c r="A5361" t="s">
        <v>688</v>
      </c>
      <c r="B5361">
        <v>4350</v>
      </c>
    </row>
    <row r="5362" spans="1:6" x14ac:dyDescent="0.25">
      <c r="A5362" t="s">
        <v>689</v>
      </c>
      <c r="B5362">
        <v>4350</v>
      </c>
      <c r="C5362" t="b">
        <v>0</v>
      </c>
      <c r="D5362" t="b">
        <v>0</v>
      </c>
      <c r="E5362" t="b">
        <v>0</v>
      </c>
    </row>
    <row r="5363" spans="1:6" x14ac:dyDescent="0.25">
      <c r="A5363" t="s">
        <v>690</v>
      </c>
      <c r="B5363">
        <v>4350</v>
      </c>
      <c r="C5363" t="b">
        <v>0</v>
      </c>
      <c r="D5363" t="b">
        <v>0</v>
      </c>
      <c r="E5363" t="b">
        <v>0</v>
      </c>
    </row>
    <row r="5364" spans="1:6" x14ac:dyDescent="0.25">
      <c r="A5364" t="s">
        <v>676</v>
      </c>
      <c r="B5364">
        <v>4362</v>
      </c>
      <c r="C5364">
        <v>58</v>
      </c>
      <c r="D5364">
        <v>377</v>
      </c>
      <c r="E5364">
        <v>4374</v>
      </c>
      <c r="F5364">
        <v>131</v>
      </c>
    </row>
    <row r="5365" spans="1:6" x14ac:dyDescent="0.25">
      <c r="A5365" t="s">
        <v>36</v>
      </c>
      <c r="B5365">
        <v>4362</v>
      </c>
      <c r="C5365">
        <v>4</v>
      </c>
      <c r="D5365">
        <v>3</v>
      </c>
      <c r="E5365">
        <v>3</v>
      </c>
      <c r="F5365">
        <v>3</v>
      </c>
    </row>
    <row r="5366" spans="1:6" x14ac:dyDescent="0.25">
      <c r="A5366" t="s">
        <v>503</v>
      </c>
      <c r="B5366">
        <v>4362</v>
      </c>
      <c r="C5366" t="s">
        <v>780</v>
      </c>
      <c r="D5366" t="s">
        <v>780</v>
      </c>
      <c r="E5366" t="s">
        <v>804</v>
      </c>
      <c r="F5366" t="s">
        <v>804</v>
      </c>
    </row>
    <row r="5367" spans="1:6" x14ac:dyDescent="0.25">
      <c r="A5367" t="s">
        <v>677</v>
      </c>
      <c r="B5367">
        <v>4362</v>
      </c>
      <c r="C5367">
        <v>1105</v>
      </c>
      <c r="D5367">
        <v>1218</v>
      </c>
      <c r="E5367">
        <v>829</v>
      </c>
      <c r="F5367">
        <v>397</v>
      </c>
    </row>
    <row r="5368" spans="1:6" x14ac:dyDescent="0.25">
      <c r="A5368" t="s">
        <v>42</v>
      </c>
      <c r="B5368">
        <v>4362</v>
      </c>
      <c r="C5368">
        <v>30</v>
      </c>
      <c r="D5368">
        <v>30</v>
      </c>
      <c r="E5368">
        <v>30</v>
      </c>
      <c r="F5368">
        <v>30</v>
      </c>
    </row>
    <row r="5369" spans="1:6" x14ac:dyDescent="0.25">
      <c r="A5369" t="s">
        <v>678</v>
      </c>
      <c r="B5369">
        <v>4362</v>
      </c>
      <c r="C5369">
        <v>25.1</v>
      </c>
      <c r="D5369">
        <v>27.7</v>
      </c>
      <c r="E5369">
        <v>18.8</v>
      </c>
      <c r="F5369">
        <v>9</v>
      </c>
    </row>
    <row r="5370" spans="1:6" x14ac:dyDescent="0.25">
      <c r="A5370" t="s">
        <v>41</v>
      </c>
      <c r="B5370">
        <v>4362</v>
      </c>
      <c r="C5370">
        <v>0</v>
      </c>
      <c r="D5370">
        <v>0</v>
      </c>
      <c r="E5370">
        <v>0</v>
      </c>
      <c r="F5370">
        <v>0</v>
      </c>
    </row>
    <row r="5371" spans="1:6" x14ac:dyDescent="0.25">
      <c r="A5371" t="s">
        <v>679</v>
      </c>
      <c r="B5371">
        <v>4362</v>
      </c>
      <c r="C5371">
        <v>12</v>
      </c>
      <c r="D5371">
        <v>12</v>
      </c>
      <c r="E5371">
        <v>12</v>
      </c>
      <c r="F5371">
        <v>12</v>
      </c>
    </row>
    <row r="5372" spans="1:6" x14ac:dyDescent="0.25">
      <c r="A5372" t="s">
        <v>563</v>
      </c>
      <c r="B5372">
        <v>4362</v>
      </c>
      <c r="C5372">
        <v>0</v>
      </c>
      <c r="D5372">
        <v>0</v>
      </c>
      <c r="E5372">
        <v>0</v>
      </c>
      <c r="F5372">
        <v>0</v>
      </c>
    </row>
    <row r="5373" spans="1:6" x14ac:dyDescent="0.25">
      <c r="A5373" t="s">
        <v>680</v>
      </c>
      <c r="B5373">
        <v>4362</v>
      </c>
      <c r="C5373">
        <v>0</v>
      </c>
      <c r="D5373">
        <v>0</v>
      </c>
      <c r="E5373">
        <v>0</v>
      </c>
      <c r="F5373">
        <v>0</v>
      </c>
    </row>
    <row r="5374" spans="1:6" x14ac:dyDescent="0.25">
      <c r="A5374" t="s">
        <v>681</v>
      </c>
      <c r="B5374">
        <v>4362</v>
      </c>
      <c r="C5374">
        <v>16</v>
      </c>
      <c r="D5374">
        <v>16</v>
      </c>
      <c r="E5374">
        <v>16</v>
      </c>
      <c r="F5374">
        <v>16</v>
      </c>
    </row>
    <row r="5375" spans="1:6" x14ac:dyDescent="0.25">
      <c r="A5375" t="s">
        <v>682</v>
      </c>
      <c r="B5375">
        <v>4362</v>
      </c>
      <c r="C5375">
        <v>333</v>
      </c>
      <c r="D5375">
        <v>333</v>
      </c>
      <c r="E5375">
        <v>333</v>
      </c>
      <c r="F5375">
        <v>333</v>
      </c>
    </row>
    <row r="5376" spans="1:6" x14ac:dyDescent="0.25">
      <c r="A5376" t="s">
        <v>683</v>
      </c>
      <c r="B5376">
        <v>4362</v>
      </c>
      <c r="C5376">
        <v>1320</v>
      </c>
      <c r="D5376">
        <v>1320</v>
      </c>
      <c r="E5376">
        <v>1320</v>
      </c>
      <c r="F5376">
        <v>1320</v>
      </c>
    </row>
    <row r="5377" spans="1:6" x14ac:dyDescent="0.25">
      <c r="A5377" t="s">
        <v>684</v>
      </c>
      <c r="B5377">
        <v>4362</v>
      </c>
      <c r="C5377">
        <v>880</v>
      </c>
      <c r="D5377">
        <v>880</v>
      </c>
      <c r="E5377">
        <v>880</v>
      </c>
      <c r="F5377">
        <v>880</v>
      </c>
    </row>
    <row r="5378" spans="1:6" x14ac:dyDescent="0.25">
      <c r="A5378" t="s">
        <v>685</v>
      </c>
      <c r="B5378">
        <v>4362</v>
      </c>
      <c r="C5378">
        <v>1760</v>
      </c>
      <c r="D5378">
        <v>1760</v>
      </c>
      <c r="E5378">
        <v>1760</v>
      </c>
      <c r="F5378">
        <v>1760</v>
      </c>
    </row>
    <row r="5379" spans="1:6" x14ac:dyDescent="0.25">
      <c r="A5379" t="s">
        <v>686</v>
      </c>
      <c r="B5379">
        <v>4362</v>
      </c>
      <c r="C5379">
        <v>2029</v>
      </c>
      <c r="D5379">
        <v>1862</v>
      </c>
    </row>
    <row r="5380" spans="1:6" x14ac:dyDescent="0.25">
      <c r="A5380" t="s">
        <v>687</v>
      </c>
      <c r="B5380">
        <v>4362</v>
      </c>
      <c r="C5380">
        <v>9052</v>
      </c>
      <c r="D5380">
        <v>9850</v>
      </c>
    </row>
    <row r="5381" spans="1:6" x14ac:dyDescent="0.25">
      <c r="A5381" t="s">
        <v>688</v>
      </c>
      <c r="B5381">
        <v>4362</v>
      </c>
      <c r="C5381">
        <v>0</v>
      </c>
      <c r="D5381">
        <v>0</v>
      </c>
    </row>
    <row r="5382" spans="1:6" x14ac:dyDescent="0.25">
      <c r="A5382" t="s">
        <v>689</v>
      </c>
      <c r="B5382">
        <v>4362</v>
      </c>
      <c r="C5382" t="b">
        <v>0</v>
      </c>
      <c r="D5382" t="b">
        <v>0</v>
      </c>
      <c r="E5382" t="b">
        <v>0</v>
      </c>
      <c r="F5382" t="b">
        <v>0</v>
      </c>
    </row>
    <row r="5383" spans="1:6" x14ac:dyDescent="0.25">
      <c r="A5383" t="s">
        <v>690</v>
      </c>
      <c r="B5383">
        <v>4362</v>
      </c>
      <c r="C5383" t="b">
        <v>0</v>
      </c>
      <c r="D5383" t="b">
        <v>0</v>
      </c>
      <c r="E5383" t="b">
        <v>0</v>
      </c>
      <c r="F5383" t="b">
        <v>0</v>
      </c>
    </row>
    <row r="5384" spans="1:6" x14ac:dyDescent="0.25">
      <c r="A5384" t="s">
        <v>676</v>
      </c>
      <c r="B5384">
        <v>4374</v>
      </c>
      <c r="C5384">
        <v>4324</v>
      </c>
      <c r="D5384">
        <v>314</v>
      </c>
      <c r="E5384">
        <v>380</v>
      </c>
      <c r="F5384">
        <v>4362</v>
      </c>
    </row>
    <row r="5385" spans="1:6" x14ac:dyDescent="0.25">
      <c r="A5385" t="s">
        <v>36</v>
      </c>
      <c r="B5385">
        <v>4374</v>
      </c>
      <c r="C5385">
        <v>4</v>
      </c>
      <c r="D5385">
        <v>4</v>
      </c>
      <c r="E5385">
        <v>3</v>
      </c>
      <c r="F5385">
        <v>4</v>
      </c>
    </row>
    <row r="5386" spans="1:6" x14ac:dyDescent="0.25">
      <c r="A5386" t="s">
        <v>503</v>
      </c>
      <c r="B5386">
        <v>4374</v>
      </c>
      <c r="C5386" t="s">
        <v>774</v>
      </c>
      <c r="D5386" t="s">
        <v>774</v>
      </c>
      <c r="E5386" t="s">
        <v>804</v>
      </c>
      <c r="F5386" t="s">
        <v>804</v>
      </c>
    </row>
    <row r="5387" spans="1:6" x14ac:dyDescent="0.25">
      <c r="A5387" t="s">
        <v>677</v>
      </c>
      <c r="B5387">
        <v>4374</v>
      </c>
      <c r="C5387">
        <v>957</v>
      </c>
      <c r="D5387">
        <v>1759</v>
      </c>
      <c r="E5387">
        <v>249</v>
      </c>
      <c r="F5387">
        <v>829</v>
      </c>
    </row>
    <row r="5388" spans="1:6" x14ac:dyDescent="0.25">
      <c r="A5388" t="s">
        <v>42</v>
      </c>
      <c r="B5388">
        <v>4374</v>
      </c>
      <c r="C5388">
        <v>40</v>
      </c>
      <c r="D5388">
        <v>30</v>
      </c>
      <c r="E5388">
        <v>30</v>
      </c>
      <c r="F5388">
        <v>30</v>
      </c>
    </row>
    <row r="5389" spans="1:6" x14ac:dyDescent="0.25">
      <c r="A5389" t="s">
        <v>678</v>
      </c>
      <c r="B5389">
        <v>4374</v>
      </c>
      <c r="C5389">
        <v>16.3</v>
      </c>
      <c r="D5389">
        <v>40</v>
      </c>
      <c r="E5389">
        <v>5.7</v>
      </c>
      <c r="F5389">
        <v>18.8</v>
      </c>
    </row>
    <row r="5390" spans="1:6" x14ac:dyDescent="0.25">
      <c r="A5390" t="s">
        <v>41</v>
      </c>
      <c r="B5390">
        <v>4374</v>
      </c>
      <c r="C5390">
        <v>0</v>
      </c>
      <c r="D5390">
        <v>0</v>
      </c>
      <c r="E5390">
        <v>0</v>
      </c>
      <c r="F5390">
        <v>0</v>
      </c>
    </row>
    <row r="5391" spans="1:6" x14ac:dyDescent="0.25">
      <c r="A5391" t="s">
        <v>679</v>
      </c>
      <c r="B5391">
        <v>4374</v>
      </c>
      <c r="C5391">
        <v>36</v>
      </c>
      <c r="D5391">
        <v>36</v>
      </c>
      <c r="E5391">
        <v>24</v>
      </c>
      <c r="F5391">
        <v>24</v>
      </c>
    </row>
    <row r="5392" spans="1:6" x14ac:dyDescent="0.25">
      <c r="A5392" t="s">
        <v>563</v>
      </c>
      <c r="B5392">
        <v>4374</v>
      </c>
      <c r="C5392">
        <v>0</v>
      </c>
      <c r="D5392">
        <v>0</v>
      </c>
      <c r="E5392">
        <v>0</v>
      </c>
      <c r="F5392">
        <v>0</v>
      </c>
    </row>
    <row r="5393" spans="1:6" x14ac:dyDescent="0.25">
      <c r="A5393" t="s">
        <v>680</v>
      </c>
      <c r="B5393">
        <v>4374</v>
      </c>
      <c r="C5393">
        <v>0</v>
      </c>
      <c r="D5393">
        <v>0</v>
      </c>
      <c r="E5393">
        <v>0</v>
      </c>
      <c r="F5393">
        <v>0</v>
      </c>
    </row>
    <row r="5394" spans="1:6" x14ac:dyDescent="0.25">
      <c r="A5394" t="s">
        <v>681</v>
      </c>
      <c r="B5394">
        <v>4374</v>
      </c>
      <c r="C5394">
        <v>16</v>
      </c>
      <c r="D5394">
        <v>16</v>
      </c>
      <c r="E5394">
        <v>16</v>
      </c>
      <c r="F5394">
        <v>16</v>
      </c>
    </row>
    <row r="5395" spans="1:6" x14ac:dyDescent="0.25">
      <c r="A5395" t="s">
        <v>682</v>
      </c>
      <c r="B5395">
        <v>4374</v>
      </c>
      <c r="C5395">
        <v>333</v>
      </c>
      <c r="D5395">
        <v>333</v>
      </c>
      <c r="E5395">
        <v>333</v>
      </c>
      <c r="F5395">
        <v>333</v>
      </c>
    </row>
    <row r="5396" spans="1:6" x14ac:dyDescent="0.25">
      <c r="A5396" t="s">
        <v>683</v>
      </c>
      <c r="B5396">
        <v>4374</v>
      </c>
      <c r="C5396">
        <v>1761</v>
      </c>
      <c r="D5396">
        <v>1320</v>
      </c>
      <c r="E5396">
        <v>1320</v>
      </c>
      <c r="F5396">
        <v>1320</v>
      </c>
    </row>
    <row r="5397" spans="1:6" x14ac:dyDescent="0.25">
      <c r="A5397" t="s">
        <v>684</v>
      </c>
      <c r="B5397">
        <v>4374</v>
      </c>
      <c r="C5397">
        <v>1174</v>
      </c>
      <c r="D5397">
        <v>880</v>
      </c>
      <c r="E5397">
        <v>880</v>
      </c>
      <c r="F5397">
        <v>880</v>
      </c>
    </row>
    <row r="5398" spans="1:6" x14ac:dyDescent="0.25">
      <c r="A5398" t="s">
        <v>685</v>
      </c>
      <c r="B5398">
        <v>4374</v>
      </c>
      <c r="C5398">
        <v>2348</v>
      </c>
      <c r="D5398">
        <v>1760</v>
      </c>
      <c r="E5398">
        <v>1760</v>
      </c>
      <c r="F5398">
        <v>1760</v>
      </c>
    </row>
    <row r="5399" spans="1:6" x14ac:dyDescent="0.25">
      <c r="A5399" t="s">
        <v>686</v>
      </c>
      <c r="B5399">
        <v>4374</v>
      </c>
      <c r="C5399">
        <v>1314</v>
      </c>
      <c r="D5399">
        <v>922</v>
      </c>
    </row>
    <row r="5400" spans="1:6" x14ac:dyDescent="0.25">
      <c r="A5400" t="s">
        <v>687</v>
      </c>
      <c r="B5400">
        <v>4374</v>
      </c>
      <c r="C5400">
        <v>8685</v>
      </c>
      <c r="D5400">
        <v>9704</v>
      </c>
    </row>
    <row r="5401" spans="1:6" x14ac:dyDescent="0.25">
      <c r="A5401" t="s">
        <v>688</v>
      </c>
      <c r="B5401">
        <v>4374</v>
      </c>
      <c r="C5401">
        <v>0</v>
      </c>
      <c r="D5401">
        <v>0</v>
      </c>
    </row>
    <row r="5402" spans="1:6" x14ac:dyDescent="0.25">
      <c r="A5402" t="s">
        <v>689</v>
      </c>
      <c r="B5402">
        <v>4374</v>
      </c>
      <c r="C5402" t="b">
        <v>0</v>
      </c>
      <c r="D5402" t="b">
        <v>0</v>
      </c>
      <c r="E5402" t="b">
        <v>0</v>
      </c>
      <c r="F5402" t="b">
        <v>0</v>
      </c>
    </row>
    <row r="5403" spans="1:6" x14ac:dyDescent="0.25">
      <c r="A5403" t="s">
        <v>690</v>
      </c>
      <c r="B5403">
        <v>4374</v>
      </c>
      <c r="C5403" t="b">
        <v>0</v>
      </c>
      <c r="D5403" t="b">
        <v>0</v>
      </c>
      <c r="E5403" t="b">
        <v>0</v>
      </c>
      <c r="F5403" t="b">
        <v>0</v>
      </c>
    </row>
    <row r="5404" spans="1:6" x14ac:dyDescent="0.25">
      <c r="A5404" t="s">
        <v>676</v>
      </c>
      <c r="B5404">
        <v>4399</v>
      </c>
      <c r="C5404">
        <v>388</v>
      </c>
      <c r="D5404">
        <v>123</v>
      </c>
      <c r="F5404">
        <v>389</v>
      </c>
    </row>
    <row r="5405" spans="1:6" x14ac:dyDescent="0.25">
      <c r="A5405" t="s">
        <v>36</v>
      </c>
      <c r="B5405">
        <v>4399</v>
      </c>
      <c r="C5405">
        <v>3</v>
      </c>
      <c r="D5405">
        <v>3</v>
      </c>
      <c r="F5405">
        <v>2</v>
      </c>
    </row>
    <row r="5406" spans="1:6" x14ac:dyDescent="0.25">
      <c r="A5406" t="s">
        <v>503</v>
      </c>
      <c r="B5406">
        <v>4399</v>
      </c>
      <c r="C5406" t="s">
        <v>774</v>
      </c>
      <c r="D5406" t="s">
        <v>774</v>
      </c>
      <c r="F5406" t="s">
        <v>846</v>
      </c>
    </row>
    <row r="5407" spans="1:6" x14ac:dyDescent="0.25">
      <c r="A5407" t="s">
        <v>677</v>
      </c>
      <c r="B5407">
        <v>4399</v>
      </c>
      <c r="C5407">
        <v>577</v>
      </c>
      <c r="D5407">
        <v>435</v>
      </c>
      <c r="F5407">
        <v>289</v>
      </c>
    </row>
    <row r="5408" spans="1:6" x14ac:dyDescent="0.25">
      <c r="A5408" t="s">
        <v>42</v>
      </c>
      <c r="B5408">
        <v>4399</v>
      </c>
      <c r="C5408">
        <v>30</v>
      </c>
      <c r="D5408">
        <v>30</v>
      </c>
      <c r="F5408">
        <v>30</v>
      </c>
    </row>
    <row r="5409" spans="1:6" x14ac:dyDescent="0.25">
      <c r="A5409" t="s">
        <v>678</v>
      </c>
      <c r="B5409">
        <v>4399</v>
      </c>
      <c r="C5409">
        <v>13.1</v>
      </c>
      <c r="D5409">
        <v>9.9</v>
      </c>
      <c r="F5409">
        <v>6.6</v>
      </c>
    </row>
    <row r="5410" spans="1:6" x14ac:dyDescent="0.25">
      <c r="A5410" t="s">
        <v>41</v>
      </c>
      <c r="B5410">
        <v>4399</v>
      </c>
      <c r="C5410">
        <v>0</v>
      </c>
      <c r="D5410">
        <v>0</v>
      </c>
      <c r="F5410">
        <v>0</v>
      </c>
    </row>
    <row r="5411" spans="1:6" x14ac:dyDescent="0.25">
      <c r="A5411" t="s">
        <v>679</v>
      </c>
      <c r="B5411">
        <v>4399</v>
      </c>
      <c r="C5411">
        <v>12</v>
      </c>
      <c r="D5411">
        <v>12</v>
      </c>
      <c r="F5411">
        <v>12</v>
      </c>
    </row>
    <row r="5412" spans="1:6" x14ac:dyDescent="0.25">
      <c r="A5412" t="s">
        <v>563</v>
      </c>
      <c r="B5412">
        <v>4399</v>
      </c>
      <c r="C5412">
        <v>0</v>
      </c>
      <c r="D5412">
        <v>0</v>
      </c>
      <c r="F5412">
        <v>0</v>
      </c>
    </row>
    <row r="5413" spans="1:6" x14ac:dyDescent="0.25">
      <c r="A5413" t="s">
        <v>680</v>
      </c>
      <c r="B5413">
        <v>4399</v>
      </c>
      <c r="C5413">
        <v>0</v>
      </c>
      <c r="D5413">
        <v>0</v>
      </c>
      <c r="F5413">
        <v>0</v>
      </c>
    </row>
    <row r="5414" spans="1:6" x14ac:dyDescent="0.25">
      <c r="A5414" t="s">
        <v>681</v>
      </c>
      <c r="B5414">
        <v>4399</v>
      </c>
      <c r="C5414">
        <v>16</v>
      </c>
      <c r="D5414">
        <v>16</v>
      </c>
      <c r="F5414">
        <v>16</v>
      </c>
    </row>
    <row r="5415" spans="1:6" x14ac:dyDescent="0.25">
      <c r="A5415" t="s">
        <v>682</v>
      </c>
      <c r="B5415">
        <v>4399</v>
      </c>
      <c r="C5415">
        <v>375</v>
      </c>
      <c r="D5415">
        <v>375</v>
      </c>
      <c r="F5415">
        <v>375</v>
      </c>
    </row>
    <row r="5416" spans="1:6" x14ac:dyDescent="0.25">
      <c r="A5416" t="s">
        <v>683</v>
      </c>
      <c r="B5416">
        <v>4399</v>
      </c>
      <c r="C5416">
        <v>1320</v>
      </c>
      <c r="D5416">
        <v>1320</v>
      </c>
      <c r="F5416">
        <v>1320</v>
      </c>
    </row>
    <row r="5417" spans="1:6" x14ac:dyDescent="0.25">
      <c r="A5417" t="s">
        <v>684</v>
      </c>
      <c r="B5417">
        <v>4399</v>
      </c>
      <c r="C5417">
        <v>880</v>
      </c>
      <c r="D5417">
        <v>880</v>
      </c>
      <c r="F5417">
        <v>880</v>
      </c>
    </row>
    <row r="5418" spans="1:6" x14ac:dyDescent="0.25">
      <c r="A5418" t="s">
        <v>685</v>
      </c>
      <c r="B5418">
        <v>4399</v>
      </c>
      <c r="C5418">
        <v>1760</v>
      </c>
      <c r="D5418">
        <v>1760</v>
      </c>
      <c r="F5418">
        <v>1760</v>
      </c>
    </row>
    <row r="5419" spans="1:6" x14ac:dyDescent="0.25">
      <c r="A5419" t="s">
        <v>686</v>
      </c>
      <c r="B5419">
        <v>4399</v>
      </c>
      <c r="D5419">
        <v>264</v>
      </c>
    </row>
    <row r="5420" spans="1:6" x14ac:dyDescent="0.25">
      <c r="A5420" t="s">
        <v>687</v>
      </c>
      <c r="B5420">
        <v>4399</v>
      </c>
      <c r="D5420">
        <v>12792</v>
      </c>
    </row>
    <row r="5421" spans="1:6" x14ac:dyDescent="0.25">
      <c r="A5421" t="s">
        <v>688</v>
      </c>
      <c r="B5421">
        <v>4399</v>
      </c>
      <c r="D5421">
        <v>0</v>
      </c>
    </row>
    <row r="5422" spans="1:6" x14ac:dyDescent="0.25">
      <c r="A5422" t="s">
        <v>689</v>
      </c>
      <c r="B5422">
        <v>4399</v>
      </c>
      <c r="C5422" t="b">
        <v>0</v>
      </c>
      <c r="D5422" t="b">
        <v>0</v>
      </c>
      <c r="F5422" t="b">
        <v>0</v>
      </c>
    </row>
    <row r="5423" spans="1:6" x14ac:dyDescent="0.25">
      <c r="A5423" t="s">
        <v>690</v>
      </c>
      <c r="B5423">
        <v>4399</v>
      </c>
      <c r="C5423" t="b">
        <v>0</v>
      </c>
      <c r="D5423" t="b">
        <v>0</v>
      </c>
      <c r="F5423" t="b">
        <v>0</v>
      </c>
    </row>
    <row r="5424" spans="1:6" x14ac:dyDescent="0.25">
      <c r="A5424" t="s">
        <v>676</v>
      </c>
      <c r="B5424">
        <v>4400</v>
      </c>
      <c r="C5424">
        <v>4350</v>
      </c>
      <c r="D5424">
        <v>4450</v>
      </c>
      <c r="E5424">
        <v>4406</v>
      </c>
      <c r="F5424">
        <v>3700</v>
      </c>
    </row>
    <row r="5425" spans="1:6" x14ac:dyDescent="0.25">
      <c r="A5425" t="s">
        <v>36</v>
      </c>
      <c r="B5425">
        <v>4400</v>
      </c>
      <c r="C5425">
        <v>3</v>
      </c>
      <c r="D5425">
        <v>3</v>
      </c>
      <c r="E5425">
        <v>3</v>
      </c>
      <c r="F5425">
        <v>3</v>
      </c>
    </row>
    <row r="5426" spans="1:6" x14ac:dyDescent="0.25">
      <c r="A5426" t="s">
        <v>503</v>
      </c>
      <c r="B5426">
        <v>4400</v>
      </c>
      <c r="C5426" t="s">
        <v>790</v>
      </c>
      <c r="D5426" t="s">
        <v>790</v>
      </c>
      <c r="E5426" t="s">
        <v>854</v>
      </c>
      <c r="F5426" t="s">
        <v>854</v>
      </c>
    </row>
    <row r="5427" spans="1:6" x14ac:dyDescent="0.25">
      <c r="A5427" t="s">
        <v>677</v>
      </c>
      <c r="B5427">
        <v>4400</v>
      </c>
      <c r="C5427">
        <v>3981</v>
      </c>
      <c r="D5427">
        <v>2680</v>
      </c>
      <c r="E5427">
        <v>1331</v>
      </c>
      <c r="F5427">
        <v>5270</v>
      </c>
    </row>
    <row r="5428" spans="1:6" x14ac:dyDescent="0.25">
      <c r="A5428" t="s">
        <v>42</v>
      </c>
      <c r="B5428">
        <v>4400</v>
      </c>
      <c r="C5428">
        <v>35</v>
      </c>
      <c r="D5428">
        <v>35</v>
      </c>
      <c r="E5428">
        <v>35</v>
      </c>
      <c r="F5428">
        <v>35</v>
      </c>
    </row>
    <row r="5429" spans="1:6" x14ac:dyDescent="0.25">
      <c r="A5429" t="s">
        <v>678</v>
      </c>
      <c r="B5429">
        <v>4400</v>
      </c>
      <c r="C5429">
        <v>77.599999999999994</v>
      </c>
      <c r="D5429">
        <v>52.2</v>
      </c>
      <c r="E5429">
        <v>25.9</v>
      </c>
      <c r="F5429">
        <v>102.7</v>
      </c>
    </row>
    <row r="5430" spans="1:6" x14ac:dyDescent="0.25">
      <c r="A5430" t="s">
        <v>41</v>
      </c>
      <c r="B5430">
        <v>4400</v>
      </c>
      <c r="C5430">
        <v>0</v>
      </c>
      <c r="D5430">
        <v>0</v>
      </c>
      <c r="E5430">
        <v>0</v>
      </c>
      <c r="F5430">
        <v>0</v>
      </c>
    </row>
    <row r="5431" spans="1:6" x14ac:dyDescent="0.25">
      <c r="A5431" t="s">
        <v>679</v>
      </c>
      <c r="B5431">
        <v>4400</v>
      </c>
      <c r="C5431">
        <v>12</v>
      </c>
      <c r="D5431">
        <v>12</v>
      </c>
      <c r="E5431">
        <v>12</v>
      </c>
      <c r="F5431">
        <v>12</v>
      </c>
    </row>
    <row r="5432" spans="1:6" x14ac:dyDescent="0.25">
      <c r="A5432" t="s">
        <v>563</v>
      </c>
      <c r="B5432">
        <v>4400</v>
      </c>
      <c r="C5432">
        <v>0</v>
      </c>
      <c r="D5432">
        <v>0</v>
      </c>
      <c r="E5432">
        <v>0</v>
      </c>
      <c r="F5432">
        <v>0</v>
      </c>
    </row>
    <row r="5433" spans="1:6" x14ac:dyDescent="0.25">
      <c r="A5433" t="s">
        <v>680</v>
      </c>
      <c r="B5433">
        <v>4400</v>
      </c>
      <c r="C5433">
        <v>0</v>
      </c>
      <c r="D5433">
        <v>0</v>
      </c>
      <c r="E5433">
        <v>0</v>
      </c>
      <c r="F5433">
        <v>0</v>
      </c>
    </row>
    <row r="5434" spans="1:6" x14ac:dyDescent="0.25">
      <c r="A5434" t="s">
        <v>681</v>
      </c>
      <c r="B5434">
        <v>4400</v>
      </c>
      <c r="C5434">
        <v>16</v>
      </c>
      <c r="D5434">
        <v>16</v>
      </c>
      <c r="E5434">
        <v>16</v>
      </c>
      <c r="F5434">
        <v>16</v>
      </c>
    </row>
    <row r="5435" spans="1:6" x14ac:dyDescent="0.25">
      <c r="A5435" t="s">
        <v>682</v>
      </c>
      <c r="B5435">
        <v>4400</v>
      </c>
      <c r="C5435">
        <v>500</v>
      </c>
      <c r="D5435">
        <v>500</v>
      </c>
      <c r="E5435">
        <v>500</v>
      </c>
      <c r="F5435">
        <v>500</v>
      </c>
    </row>
    <row r="5436" spans="1:6" x14ac:dyDescent="0.25">
      <c r="A5436" t="s">
        <v>683</v>
      </c>
      <c r="B5436">
        <v>4400</v>
      </c>
      <c r="C5436">
        <v>1539</v>
      </c>
      <c r="D5436">
        <v>1539</v>
      </c>
      <c r="E5436">
        <v>1539</v>
      </c>
      <c r="F5436">
        <v>1539</v>
      </c>
    </row>
    <row r="5437" spans="1:6" x14ac:dyDescent="0.25">
      <c r="A5437" t="s">
        <v>684</v>
      </c>
      <c r="B5437">
        <v>4400</v>
      </c>
      <c r="C5437">
        <v>1026</v>
      </c>
      <c r="D5437">
        <v>1026</v>
      </c>
      <c r="E5437">
        <v>1026</v>
      </c>
      <c r="F5437">
        <v>1026</v>
      </c>
    </row>
    <row r="5438" spans="1:6" x14ac:dyDescent="0.25">
      <c r="A5438" t="s">
        <v>685</v>
      </c>
      <c r="B5438">
        <v>4400</v>
      </c>
      <c r="C5438">
        <v>2052</v>
      </c>
      <c r="D5438">
        <v>2052</v>
      </c>
      <c r="E5438">
        <v>2052</v>
      </c>
      <c r="F5438">
        <v>2052</v>
      </c>
    </row>
    <row r="5439" spans="1:6" x14ac:dyDescent="0.25">
      <c r="A5439" t="s">
        <v>686</v>
      </c>
      <c r="B5439">
        <v>4400</v>
      </c>
    </row>
    <row r="5440" spans="1:6" x14ac:dyDescent="0.25">
      <c r="A5440" t="s">
        <v>687</v>
      </c>
      <c r="B5440">
        <v>4400</v>
      </c>
    </row>
    <row r="5441" spans="1:6" x14ac:dyDescent="0.25">
      <c r="A5441" t="s">
        <v>688</v>
      </c>
      <c r="B5441">
        <v>4400</v>
      </c>
    </row>
    <row r="5442" spans="1:6" x14ac:dyDescent="0.25">
      <c r="A5442" t="s">
        <v>689</v>
      </c>
      <c r="B5442">
        <v>4400</v>
      </c>
      <c r="C5442" t="b">
        <v>0</v>
      </c>
      <c r="D5442" t="b">
        <v>0</v>
      </c>
      <c r="E5442" t="b">
        <v>0</v>
      </c>
      <c r="F5442" t="b">
        <v>0</v>
      </c>
    </row>
    <row r="5443" spans="1:6" x14ac:dyDescent="0.25">
      <c r="A5443" t="s">
        <v>690</v>
      </c>
      <c r="B5443">
        <v>4400</v>
      </c>
      <c r="C5443" t="b">
        <v>0</v>
      </c>
      <c r="D5443" t="b">
        <v>0</v>
      </c>
      <c r="E5443" t="b">
        <v>0</v>
      </c>
      <c r="F5443" t="b">
        <v>0</v>
      </c>
    </row>
    <row r="5444" spans="1:6" x14ac:dyDescent="0.25">
      <c r="A5444" t="s">
        <v>676</v>
      </c>
      <c r="B5444">
        <v>4406</v>
      </c>
      <c r="C5444">
        <v>280</v>
      </c>
      <c r="D5444">
        <v>110</v>
      </c>
      <c r="E5444">
        <v>4412</v>
      </c>
      <c r="F5444">
        <v>4400</v>
      </c>
    </row>
    <row r="5445" spans="1:6" x14ac:dyDescent="0.25">
      <c r="A5445" t="s">
        <v>36</v>
      </c>
      <c r="B5445">
        <v>4406</v>
      </c>
      <c r="C5445">
        <v>2</v>
      </c>
      <c r="D5445">
        <v>2</v>
      </c>
      <c r="E5445">
        <v>3</v>
      </c>
      <c r="F5445">
        <v>3</v>
      </c>
    </row>
    <row r="5446" spans="1:6" x14ac:dyDescent="0.25">
      <c r="A5446" t="s">
        <v>503</v>
      </c>
      <c r="B5446">
        <v>4406</v>
      </c>
      <c r="C5446" t="s">
        <v>859</v>
      </c>
      <c r="D5446" t="s">
        <v>859</v>
      </c>
      <c r="E5446" t="s">
        <v>854</v>
      </c>
      <c r="F5446" t="s">
        <v>854</v>
      </c>
    </row>
    <row r="5447" spans="1:6" x14ac:dyDescent="0.25">
      <c r="A5447" t="s">
        <v>677</v>
      </c>
      <c r="B5447">
        <v>4406</v>
      </c>
      <c r="C5447">
        <v>489</v>
      </c>
      <c r="D5447">
        <v>927</v>
      </c>
      <c r="E5447">
        <v>1313</v>
      </c>
      <c r="F5447">
        <v>1331</v>
      </c>
    </row>
    <row r="5448" spans="1:6" x14ac:dyDescent="0.25">
      <c r="A5448" t="s">
        <v>42</v>
      </c>
      <c r="B5448">
        <v>4406</v>
      </c>
      <c r="C5448">
        <v>30</v>
      </c>
      <c r="D5448">
        <v>30</v>
      </c>
      <c r="E5448">
        <v>40</v>
      </c>
      <c r="F5448">
        <v>40</v>
      </c>
    </row>
    <row r="5449" spans="1:6" x14ac:dyDescent="0.25">
      <c r="A5449" t="s">
        <v>678</v>
      </c>
      <c r="B5449">
        <v>4406</v>
      </c>
      <c r="C5449">
        <v>11.1</v>
      </c>
      <c r="D5449">
        <v>21.1</v>
      </c>
      <c r="E5449">
        <v>22.4</v>
      </c>
      <c r="F5449">
        <v>22.7</v>
      </c>
    </row>
    <row r="5450" spans="1:6" x14ac:dyDescent="0.25">
      <c r="A5450" t="s">
        <v>41</v>
      </c>
      <c r="B5450">
        <v>4406</v>
      </c>
      <c r="C5450">
        <v>0</v>
      </c>
      <c r="D5450">
        <v>0</v>
      </c>
      <c r="E5450">
        <v>0</v>
      </c>
      <c r="F5450">
        <v>0</v>
      </c>
    </row>
    <row r="5451" spans="1:6" x14ac:dyDescent="0.25">
      <c r="A5451" t="s">
        <v>679</v>
      </c>
      <c r="B5451">
        <v>4406</v>
      </c>
      <c r="C5451">
        <v>12</v>
      </c>
      <c r="D5451">
        <v>12</v>
      </c>
      <c r="E5451">
        <v>12</v>
      </c>
      <c r="F5451">
        <v>12</v>
      </c>
    </row>
    <row r="5452" spans="1:6" x14ac:dyDescent="0.25">
      <c r="A5452" t="s">
        <v>563</v>
      </c>
      <c r="B5452">
        <v>4406</v>
      </c>
      <c r="C5452">
        <v>0</v>
      </c>
      <c r="D5452">
        <v>0</v>
      </c>
      <c r="E5452">
        <v>0</v>
      </c>
      <c r="F5452">
        <v>0</v>
      </c>
    </row>
    <row r="5453" spans="1:6" x14ac:dyDescent="0.25">
      <c r="A5453" t="s">
        <v>680</v>
      </c>
      <c r="B5453">
        <v>4406</v>
      </c>
      <c r="C5453">
        <v>0</v>
      </c>
      <c r="D5453">
        <v>0</v>
      </c>
      <c r="E5453">
        <v>0</v>
      </c>
      <c r="F5453">
        <v>0</v>
      </c>
    </row>
    <row r="5454" spans="1:6" x14ac:dyDescent="0.25">
      <c r="A5454" t="s">
        <v>681</v>
      </c>
      <c r="B5454">
        <v>4406</v>
      </c>
      <c r="C5454">
        <v>16</v>
      </c>
      <c r="D5454">
        <v>16</v>
      </c>
      <c r="E5454">
        <v>16</v>
      </c>
      <c r="F5454">
        <v>16</v>
      </c>
    </row>
    <row r="5455" spans="1:6" x14ac:dyDescent="0.25">
      <c r="A5455" t="s">
        <v>682</v>
      </c>
      <c r="B5455">
        <v>4406</v>
      </c>
      <c r="C5455">
        <v>200</v>
      </c>
      <c r="D5455">
        <v>200</v>
      </c>
      <c r="E5455">
        <v>200</v>
      </c>
      <c r="F5455">
        <v>200</v>
      </c>
    </row>
    <row r="5456" spans="1:6" x14ac:dyDescent="0.25">
      <c r="A5456" t="s">
        <v>683</v>
      </c>
      <c r="B5456">
        <v>4406</v>
      </c>
      <c r="C5456">
        <v>1320</v>
      </c>
      <c r="D5456">
        <v>1320</v>
      </c>
      <c r="E5456">
        <v>1761</v>
      </c>
      <c r="F5456">
        <v>1761</v>
      </c>
    </row>
    <row r="5457" spans="1:6" x14ac:dyDescent="0.25">
      <c r="A5457" t="s">
        <v>684</v>
      </c>
      <c r="B5457">
        <v>4406</v>
      </c>
      <c r="C5457">
        <v>880</v>
      </c>
      <c r="D5457">
        <v>880</v>
      </c>
      <c r="E5457">
        <v>1174</v>
      </c>
      <c r="F5457">
        <v>1174</v>
      </c>
    </row>
    <row r="5458" spans="1:6" x14ac:dyDescent="0.25">
      <c r="A5458" t="s">
        <v>685</v>
      </c>
      <c r="B5458">
        <v>4406</v>
      </c>
      <c r="C5458">
        <v>1760</v>
      </c>
      <c r="D5458">
        <v>1760</v>
      </c>
      <c r="E5458">
        <v>2348</v>
      </c>
      <c r="F5458">
        <v>2348</v>
      </c>
    </row>
    <row r="5459" spans="1:6" x14ac:dyDescent="0.25">
      <c r="A5459" t="s">
        <v>686</v>
      </c>
      <c r="B5459">
        <v>4406</v>
      </c>
    </row>
    <row r="5460" spans="1:6" x14ac:dyDescent="0.25">
      <c r="A5460" t="s">
        <v>687</v>
      </c>
      <c r="B5460">
        <v>4406</v>
      </c>
    </row>
    <row r="5461" spans="1:6" x14ac:dyDescent="0.25">
      <c r="A5461" t="s">
        <v>688</v>
      </c>
      <c r="B5461">
        <v>4406</v>
      </c>
    </row>
    <row r="5462" spans="1:6" x14ac:dyDescent="0.25">
      <c r="A5462" t="s">
        <v>689</v>
      </c>
      <c r="B5462">
        <v>4406</v>
      </c>
      <c r="C5462" t="b">
        <v>0</v>
      </c>
      <c r="D5462" t="b">
        <v>0</v>
      </c>
      <c r="E5462" t="b">
        <v>0</v>
      </c>
      <c r="F5462" t="b">
        <v>0</v>
      </c>
    </row>
    <row r="5463" spans="1:6" x14ac:dyDescent="0.25">
      <c r="A5463" t="s">
        <v>690</v>
      </c>
      <c r="B5463">
        <v>4406</v>
      </c>
      <c r="C5463" t="b">
        <v>0</v>
      </c>
      <c r="D5463" t="b">
        <v>0</v>
      </c>
      <c r="E5463" t="b">
        <v>0</v>
      </c>
      <c r="F5463" t="b">
        <v>0</v>
      </c>
    </row>
    <row r="5464" spans="1:6" x14ac:dyDescent="0.25">
      <c r="A5464" t="s">
        <v>676</v>
      </c>
      <c r="B5464">
        <v>4412</v>
      </c>
      <c r="C5464">
        <v>378</v>
      </c>
      <c r="D5464">
        <v>124</v>
      </c>
      <c r="E5464">
        <v>4417</v>
      </c>
      <c r="F5464">
        <v>4406</v>
      </c>
    </row>
    <row r="5465" spans="1:6" x14ac:dyDescent="0.25">
      <c r="A5465" t="s">
        <v>36</v>
      </c>
      <c r="B5465">
        <v>4412</v>
      </c>
      <c r="C5465">
        <v>3</v>
      </c>
      <c r="D5465">
        <v>3</v>
      </c>
      <c r="E5465">
        <v>4</v>
      </c>
      <c r="F5465">
        <v>3</v>
      </c>
    </row>
    <row r="5466" spans="1:6" x14ac:dyDescent="0.25">
      <c r="A5466" t="s">
        <v>503</v>
      </c>
      <c r="B5466">
        <v>4412</v>
      </c>
      <c r="C5466" t="s">
        <v>780</v>
      </c>
      <c r="D5466" t="s">
        <v>780</v>
      </c>
      <c r="E5466" t="s">
        <v>854</v>
      </c>
      <c r="F5466" t="s">
        <v>854</v>
      </c>
    </row>
    <row r="5467" spans="1:6" x14ac:dyDescent="0.25">
      <c r="A5467" t="s">
        <v>677</v>
      </c>
      <c r="B5467">
        <v>4412</v>
      </c>
      <c r="C5467">
        <v>1547</v>
      </c>
      <c r="D5467">
        <v>904</v>
      </c>
      <c r="E5467">
        <v>799</v>
      </c>
      <c r="F5467">
        <v>1313</v>
      </c>
    </row>
    <row r="5468" spans="1:6" x14ac:dyDescent="0.25">
      <c r="A5468" t="s">
        <v>42</v>
      </c>
      <c r="B5468">
        <v>4412</v>
      </c>
      <c r="C5468">
        <v>30</v>
      </c>
      <c r="D5468">
        <v>30</v>
      </c>
      <c r="E5468">
        <v>40</v>
      </c>
      <c r="F5468">
        <v>40</v>
      </c>
    </row>
    <row r="5469" spans="1:6" x14ac:dyDescent="0.25">
      <c r="A5469" t="s">
        <v>678</v>
      </c>
      <c r="B5469">
        <v>4412</v>
      </c>
      <c r="C5469">
        <v>35.200000000000003</v>
      </c>
      <c r="D5469">
        <v>20.5</v>
      </c>
      <c r="E5469">
        <v>13.6</v>
      </c>
      <c r="F5469">
        <v>22.4</v>
      </c>
    </row>
    <row r="5470" spans="1:6" x14ac:dyDescent="0.25">
      <c r="A5470" t="s">
        <v>41</v>
      </c>
      <c r="B5470">
        <v>4412</v>
      </c>
      <c r="C5470">
        <v>0</v>
      </c>
      <c r="D5470">
        <v>0</v>
      </c>
      <c r="E5470">
        <v>0</v>
      </c>
      <c r="F5470">
        <v>0</v>
      </c>
    </row>
    <row r="5471" spans="1:6" x14ac:dyDescent="0.25">
      <c r="A5471" t="s">
        <v>679</v>
      </c>
      <c r="B5471">
        <v>4412</v>
      </c>
      <c r="C5471">
        <v>12</v>
      </c>
      <c r="D5471">
        <v>12</v>
      </c>
      <c r="E5471">
        <v>12</v>
      </c>
      <c r="F5471">
        <v>12</v>
      </c>
    </row>
    <row r="5472" spans="1:6" x14ac:dyDescent="0.25">
      <c r="A5472" t="s">
        <v>563</v>
      </c>
      <c r="B5472">
        <v>4412</v>
      </c>
      <c r="C5472">
        <v>0</v>
      </c>
      <c r="D5472">
        <v>0</v>
      </c>
      <c r="E5472">
        <v>0</v>
      </c>
      <c r="F5472">
        <v>0</v>
      </c>
    </row>
    <row r="5473" spans="1:6" x14ac:dyDescent="0.25">
      <c r="A5473" t="s">
        <v>680</v>
      </c>
      <c r="B5473">
        <v>4412</v>
      </c>
      <c r="C5473">
        <v>0</v>
      </c>
      <c r="D5473">
        <v>0</v>
      </c>
      <c r="E5473">
        <v>0</v>
      </c>
      <c r="F5473">
        <v>0</v>
      </c>
    </row>
    <row r="5474" spans="1:6" x14ac:dyDescent="0.25">
      <c r="A5474" t="s">
        <v>681</v>
      </c>
      <c r="B5474">
        <v>4412</v>
      </c>
      <c r="C5474">
        <v>16</v>
      </c>
      <c r="D5474">
        <v>16</v>
      </c>
      <c r="E5474">
        <v>16</v>
      </c>
      <c r="F5474">
        <v>16</v>
      </c>
    </row>
    <row r="5475" spans="1:6" x14ac:dyDescent="0.25">
      <c r="A5475" t="s">
        <v>682</v>
      </c>
      <c r="B5475">
        <v>4412</v>
      </c>
      <c r="C5475">
        <v>562</v>
      </c>
      <c r="D5475">
        <v>562</v>
      </c>
      <c r="E5475">
        <v>562</v>
      </c>
      <c r="F5475">
        <v>562</v>
      </c>
    </row>
    <row r="5476" spans="1:6" x14ac:dyDescent="0.25">
      <c r="A5476" t="s">
        <v>683</v>
      </c>
      <c r="B5476">
        <v>4412</v>
      </c>
      <c r="C5476">
        <v>1320</v>
      </c>
      <c r="D5476">
        <v>1320</v>
      </c>
      <c r="E5476">
        <v>1761</v>
      </c>
      <c r="F5476">
        <v>1761</v>
      </c>
    </row>
    <row r="5477" spans="1:6" x14ac:dyDescent="0.25">
      <c r="A5477" t="s">
        <v>684</v>
      </c>
      <c r="B5477">
        <v>4412</v>
      </c>
      <c r="C5477">
        <v>880</v>
      </c>
      <c r="D5477">
        <v>880</v>
      </c>
      <c r="E5477">
        <v>1174</v>
      </c>
      <c r="F5477">
        <v>1174</v>
      </c>
    </row>
    <row r="5478" spans="1:6" x14ac:dyDescent="0.25">
      <c r="A5478" t="s">
        <v>685</v>
      </c>
      <c r="B5478">
        <v>4412</v>
      </c>
      <c r="C5478">
        <v>1760</v>
      </c>
      <c r="D5478">
        <v>1760</v>
      </c>
      <c r="E5478">
        <v>2348</v>
      </c>
      <c r="F5478">
        <v>2348</v>
      </c>
    </row>
    <row r="5479" spans="1:6" x14ac:dyDescent="0.25">
      <c r="A5479" t="s">
        <v>686</v>
      </c>
      <c r="B5479">
        <v>4412</v>
      </c>
      <c r="C5479">
        <v>2553</v>
      </c>
    </row>
    <row r="5480" spans="1:6" x14ac:dyDescent="0.25">
      <c r="A5480" t="s">
        <v>687</v>
      </c>
      <c r="B5480">
        <v>4412</v>
      </c>
      <c r="C5480">
        <v>13081</v>
      </c>
    </row>
    <row r="5481" spans="1:6" x14ac:dyDescent="0.25">
      <c r="A5481" t="s">
        <v>688</v>
      </c>
      <c r="B5481">
        <v>4412</v>
      </c>
      <c r="C5481">
        <v>0</v>
      </c>
    </row>
    <row r="5482" spans="1:6" x14ac:dyDescent="0.25">
      <c r="A5482" t="s">
        <v>689</v>
      </c>
      <c r="B5482">
        <v>4412</v>
      </c>
      <c r="C5482" t="b">
        <v>0</v>
      </c>
      <c r="D5482" t="b">
        <v>0</v>
      </c>
      <c r="E5482" t="b">
        <v>0</v>
      </c>
      <c r="F5482" t="b">
        <v>0</v>
      </c>
    </row>
    <row r="5483" spans="1:6" x14ac:dyDescent="0.25">
      <c r="A5483" t="s">
        <v>690</v>
      </c>
      <c r="B5483">
        <v>4412</v>
      </c>
      <c r="C5483" t="b">
        <v>0</v>
      </c>
      <c r="D5483" t="b">
        <v>0</v>
      </c>
      <c r="E5483" t="b">
        <v>0</v>
      </c>
      <c r="F5483" t="b">
        <v>0</v>
      </c>
    </row>
    <row r="5484" spans="1:6" x14ac:dyDescent="0.25">
      <c r="A5484" t="s">
        <v>676</v>
      </c>
      <c r="B5484">
        <v>4417</v>
      </c>
      <c r="C5484">
        <v>255</v>
      </c>
      <c r="D5484">
        <v>269</v>
      </c>
      <c r="E5484">
        <v>4419</v>
      </c>
      <c r="F5484">
        <v>4412</v>
      </c>
    </row>
    <row r="5485" spans="1:6" x14ac:dyDescent="0.25">
      <c r="A5485" t="s">
        <v>36</v>
      </c>
      <c r="B5485">
        <v>4417</v>
      </c>
      <c r="C5485">
        <v>3</v>
      </c>
      <c r="D5485">
        <v>0</v>
      </c>
      <c r="E5485">
        <v>4</v>
      </c>
      <c r="F5485">
        <v>5</v>
      </c>
    </row>
    <row r="5486" spans="1:6" x14ac:dyDescent="0.25">
      <c r="A5486" t="s">
        <v>503</v>
      </c>
      <c r="B5486">
        <v>4417</v>
      </c>
      <c r="C5486" t="s">
        <v>860</v>
      </c>
      <c r="D5486" t="s">
        <v>860</v>
      </c>
      <c r="E5486" t="s">
        <v>802</v>
      </c>
      <c r="F5486" t="s">
        <v>854</v>
      </c>
    </row>
    <row r="5487" spans="1:6" x14ac:dyDescent="0.25">
      <c r="A5487" t="s">
        <v>677</v>
      </c>
      <c r="B5487">
        <v>4417</v>
      </c>
      <c r="C5487">
        <v>590</v>
      </c>
      <c r="D5487">
        <v>581</v>
      </c>
      <c r="E5487">
        <v>420</v>
      </c>
      <c r="F5487">
        <v>799</v>
      </c>
    </row>
    <row r="5488" spans="1:6" x14ac:dyDescent="0.25">
      <c r="A5488" t="s">
        <v>42</v>
      </c>
      <c r="B5488">
        <v>4417</v>
      </c>
      <c r="C5488">
        <v>30</v>
      </c>
      <c r="D5488">
        <v>30</v>
      </c>
      <c r="E5488">
        <v>26</v>
      </c>
      <c r="F5488">
        <v>36</v>
      </c>
    </row>
    <row r="5489" spans="1:6" x14ac:dyDescent="0.25">
      <c r="A5489" t="s">
        <v>678</v>
      </c>
      <c r="B5489">
        <v>4417</v>
      </c>
      <c r="C5489">
        <v>13.4</v>
      </c>
      <c r="D5489">
        <v>13.2</v>
      </c>
      <c r="E5489">
        <v>11</v>
      </c>
      <c r="F5489">
        <v>15.1</v>
      </c>
    </row>
    <row r="5490" spans="1:6" x14ac:dyDescent="0.25">
      <c r="A5490" t="s">
        <v>41</v>
      </c>
      <c r="B5490">
        <v>4417</v>
      </c>
      <c r="C5490">
        <v>0</v>
      </c>
      <c r="D5490">
        <v>0</v>
      </c>
      <c r="E5490">
        <v>0</v>
      </c>
      <c r="F5490">
        <v>0</v>
      </c>
    </row>
    <row r="5491" spans="1:6" x14ac:dyDescent="0.25">
      <c r="A5491" t="s">
        <v>679</v>
      </c>
      <c r="B5491">
        <v>4417</v>
      </c>
      <c r="C5491">
        <v>12</v>
      </c>
      <c r="D5491">
        <v>12</v>
      </c>
      <c r="E5491">
        <v>24</v>
      </c>
      <c r="F5491">
        <v>24</v>
      </c>
    </row>
    <row r="5492" spans="1:6" x14ac:dyDescent="0.25">
      <c r="A5492" t="s">
        <v>563</v>
      </c>
      <c r="B5492">
        <v>4417</v>
      </c>
      <c r="C5492">
        <v>0</v>
      </c>
      <c r="D5492">
        <v>0</v>
      </c>
      <c r="E5492">
        <v>0</v>
      </c>
      <c r="F5492">
        <v>0</v>
      </c>
    </row>
    <row r="5493" spans="1:6" x14ac:dyDescent="0.25">
      <c r="A5493" t="s">
        <v>680</v>
      </c>
      <c r="B5493">
        <v>4417</v>
      </c>
      <c r="C5493">
        <v>0</v>
      </c>
      <c r="D5493">
        <v>0</v>
      </c>
      <c r="E5493">
        <v>0</v>
      </c>
      <c r="F5493">
        <v>0</v>
      </c>
    </row>
    <row r="5494" spans="1:6" x14ac:dyDescent="0.25">
      <c r="A5494" t="s">
        <v>681</v>
      </c>
      <c r="B5494">
        <v>4417</v>
      </c>
      <c r="C5494">
        <v>16</v>
      </c>
      <c r="D5494">
        <v>16</v>
      </c>
      <c r="E5494">
        <v>16</v>
      </c>
      <c r="F5494">
        <v>16</v>
      </c>
    </row>
    <row r="5495" spans="1:6" x14ac:dyDescent="0.25">
      <c r="A5495" t="s">
        <v>682</v>
      </c>
      <c r="B5495">
        <v>4417</v>
      </c>
      <c r="C5495">
        <v>500</v>
      </c>
      <c r="D5495">
        <v>500</v>
      </c>
      <c r="E5495">
        <v>500</v>
      </c>
      <c r="F5495">
        <v>500</v>
      </c>
    </row>
    <row r="5496" spans="1:6" x14ac:dyDescent="0.25">
      <c r="A5496" t="s">
        <v>683</v>
      </c>
      <c r="B5496">
        <v>4417</v>
      </c>
      <c r="C5496">
        <v>1320</v>
      </c>
      <c r="D5496">
        <v>1320</v>
      </c>
      <c r="E5496">
        <v>1143</v>
      </c>
      <c r="F5496">
        <v>1584</v>
      </c>
    </row>
    <row r="5497" spans="1:6" x14ac:dyDescent="0.25">
      <c r="A5497" t="s">
        <v>684</v>
      </c>
      <c r="B5497">
        <v>4417</v>
      </c>
      <c r="C5497">
        <v>880</v>
      </c>
      <c r="D5497">
        <v>880</v>
      </c>
      <c r="E5497">
        <v>762</v>
      </c>
      <c r="F5497">
        <v>1056</v>
      </c>
    </row>
    <row r="5498" spans="1:6" x14ac:dyDescent="0.25">
      <c r="A5498" t="s">
        <v>685</v>
      </c>
      <c r="B5498">
        <v>4417</v>
      </c>
      <c r="C5498">
        <v>1760</v>
      </c>
      <c r="D5498">
        <v>1760</v>
      </c>
      <c r="E5498">
        <v>1524</v>
      </c>
      <c r="F5498">
        <v>2112</v>
      </c>
    </row>
    <row r="5499" spans="1:6" x14ac:dyDescent="0.25">
      <c r="A5499" t="s">
        <v>686</v>
      </c>
      <c r="B5499">
        <v>4417</v>
      </c>
    </row>
    <row r="5500" spans="1:6" x14ac:dyDescent="0.25">
      <c r="A5500" t="s">
        <v>687</v>
      </c>
      <c r="B5500">
        <v>4417</v>
      </c>
    </row>
    <row r="5501" spans="1:6" x14ac:dyDescent="0.25">
      <c r="A5501" t="s">
        <v>688</v>
      </c>
      <c r="B5501">
        <v>4417</v>
      </c>
    </row>
    <row r="5502" spans="1:6" x14ac:dyDescent="0.25">
      <c r="A5502" t="s">
        <v>689</v>
      </c>
      <c r="B5502">
        <v>4417</v>
      </c>
      <c r="C5502" t="b">
        <v>0</v>
      </c>
      <c r="D5502" t="b">
        <v>0</v>
      </c>
      <c r="E5502" t="b">
        <v>0</v>
      </c>
      <c r="F5502" t="b">
        <v>0</v>
      </c>
    </row>
    <row r="5503" spans="1:6" x14ac:dyDescent="0.25">
      <c r="A5503" t="s">
        <v>690</v>
      </c>
      <c r="B5503">
        <v>4417</v>
      </c>
      <c r="C5503" t="b">
        <v>0</v>
      </c>
      <c r="D5503" t="b">
        <v>0</v>
      </c>
      <c r="E5503" t="b">
        <v>0</v>
      </c>
      <c r="F5503" t="b">
        <v>0</v>
      </c>
    </row>
    <row r="5504" spans="1:6" x14ac:dyDescent="0.25">
      <c r="A5504" t="s">
        <v>676</v>
      </c>
      <c r="B5504">
        <v>4419</v>
      </c>
      <c r="C5504">
        <v>117</v>
      </c>
      <c r="D5504">
        <v>264</v>
      </c>
      <c r="E5504">
        <v>4423</v>
      </c>
      <c r="F5504">
        <v>4417</v>
      </c>
    </row>
    <row r="5505" spans="1:6" x14ac:dyDescent="0.25">
      <c r="A5505" t="s">
        <v>36</v>
      </c>
      <c r="B5505">
        <v>4419</v>
      </c>
      <c r="C5505">
        <v>0</v>
      </c>
      <c r="D5505">
        <v>3</v>
      </c>
      <c r="E5505">
        <v>4</v>
      </c>
      <c r="F5505">
        <v>4</v>
      </c>
    </row>
    <row r="5506" spans="1:6" x14ac:dyDescent="0.25">
      <c r="A5506" t="s">
        <v>503</v>
      </c>
      <c r="B5506">
        <v>4419</v>
      </c>
      <c r="C5506" t="s">
        <v>861</v>
      </c>
      <c r="D5506" t="s">
        <v>861</v>
      </c>
      <c r="E5506" t="s">
        <v>854</v>
      </c>
      <c r="F5506" t="s">
        <v>802</v>
      </c>
    </row>
    <row r="5507" spans="1:6" x14ac:dyDescent="0.25">
      <c r="A5507" t="s">
        <v>677</v>
      </c>
      <c r="B5507">
        <v>4419</v>
      </c>
      <c r="C5507">
        <v>590</v>
      </c>
      <c r="D5507">
        <v>557</v>
      </c>
      <c r="E5507">
        <v>706</v>
      </c>
      <c r="F5507">
        <v>420</v>
      </c>
    </row>
    <row r="5508" spans="1:6" x14ac:dyDescent="0.25">
      <c r="A5508" t="s">
        <v>42</v>
      </c>
      <c r="B5508">
        <v>4419</v>
      </c>
      <c r="C5508">
        <v>30</v>
      </c>
      <c r="D5508">
        <v>30</v>
      </c>
      <c r="E5508">
        <v>29</v>
      </c>
      <c r="F5508">
        <v>36</v>
      </c>
    </row>
    <row r="5509" spans="1:6" x14ac:dyDescent="0.25">
      <c r="A5509" t="s">
        <v>678</v>
      </c>
      <c r="B5509">
        <v>4419</v>
      </c>
      <c r="C5509">
        <v>13.4</v>
      </c>
      <c r="D5509">
        <v>12.7</v>
      </c>
      <c r="E5509">
        <v>16.600000000000001</v>
      </c>
      <c r="F5509">
        <v>8</v>
      </c>
    </row>
    <row r="5510" spans="1:6" x14ac:dyDescent="0.25">
      <c r="A5510" t="s">
        <v>41</v>
      </c>
      <c r="B5510">
        <v>4419</v>
      </c>
      <c r="C5510">
        <v>0</v>
      </c>
      <c r="D5510">
        <v>0</v>
      </c>
      <c r="E5510">
        <v>0</v>
      </c>
      <c r="F5510">
        <v>0</v>
      </c>
    </row>
    <row r="5511" spans="1:6" x14ac:dyDescent="0.25">
      <c r="A5511" t="s">
        <v>679</v>
      </c>
      <c r="B5511">
        <v>4419</v>
      </c>
      <c r="C5511">
        <v>12</v>
      </c>
      <c r="D5511">
        <v>12</v>
      </c>
      <c r="E5511">
        <v>24</v>
      </c>
      <c r="F5511">
        <v>24</v>
      </c>
    </row>
    <row r="5512" spans="1:6" x14ac:dyDescent="0.25">
      <c r="A5512" t="s">
        <v>563</v>
      </c>
      <c r="B5512">
        <v>4419</v>
      </c>
      <c r="C5512">
        <v>0</v>
      </c>
      <c r="D5512">
        <v>0</v>
      </c>
      <c r="E5512">
        <v>0</v>
      </c>
      <c r="F5512">
        <v>0</v>
      </c>
    </row>
    <row r="5513" spans="1:6" x14ac:dyDescent="0.25">
      <c r="A5513" t="s">
        <v>680</v>
      </c>
      <c r="B5513">
        <v>4419</v>
      </c>
      <c r="C5513">
        <v>0</v>
      </c>
      <c r="D5513">
        <v>0</v>
      </c>
      <c r="E5513">
        <v>0</v>
      </c>
      <c r="F5513">
        <v>0</v>
      </c>
    </row>
    <row r="5514" spans="1:6" x14ac:dyDescent="0.25">
      <c r="A5514" t="s">
        <v>681</v>
      </c>
      <c r="B5514">
        <v>4419</v>
      </c>
      <c r="C5514">
        <v>16</v>
      </c>
      <c r="D5514">
        <v>16</v>
      </c>
      <c r="E5514">
        <v>16</v>
      </c>
      <c r="F5514">
        <v>16</v>
      </c>
    </row>
    <row r="5515" spans="1:6" x14ac:dyDescent="0.25">
      <c r="A5515" t="s">
        <v>682</v>
      </c>
      <c r="B5515">
        <v>4419</v>
      </c>
      <c r="C5515">
        <v>500</v>
      </c>
      <c r="D5515">
        <v>500</v>
      </c>
      <c r="E5515">
        <v>500</v>
      </c>
      <c r="F5515">
        <v>500</v>
      </c>
    </row>
    <row r="5516" spans="1:6" x14ac:dyDescent="0.25">
      <c r="A5516" t="s">
        <v>683</v>
      </c>
      <c r="B5516">
        <v>4419</v>
      </c>
      <c r="C5516">
        <v>1320</v>
      </c>
      <c r="D5516">
        <v>1320</v>
      </c>
      <c r="E5516">
        <v>1275</v>
      </c>
      <c r="F5516">
        <v>1584</v>
      </c>
    </row>
    <row r="5517" spans="1:6" x14ac:dyDescent="0.25">
      <c r="A5517" t="s">
        <v>684</v>
      </c>
      <c r="B5517">
        <v>4419</v>
      </c>
      <c r="C5517">
        <v>880</v>
      </c>
      <c r="D5517">
        <v>880</v>
      </c>
      <c r="E5517">
        <v>850</v>
      </c>
      <c r="F5517">
        <v>1056</v>
      </c>
    </row>
    <row r="5518" spans="1:6" x14ac:dyDescent="0.25">
      <c r="A5518" t="s">
        <v>685</v>
      </c>
      <c r="B5518">
        <v>4419</v>
      </c>
      <c r="C5518">
        <v>1760</v>
      </c>
      <c r="D5518">
        <v>1760</v>
      </c>
      <c r="E5518">
        <v>1700</v>
      </c>
      <c r="F5518">
        <v>2112</v>
      </c>
    </row>
    <row r="5519" spans="1:6" x14ac:dyDescent="0.25">
      <c r="A5519" t="s">
        <v>686</v>
      </c>
      <c r="B5519">
        <v>4419</v>
      </c>
    </row>
    <row r="5520" spans="1:6" x14ac:dyDescent="0.25">
      <c r="A5520" t="s">
        <v>687</v>
      </c>
      <c r="B5520">
        <v>4419</v>
      </c>
    </row>
    <row r="5521" spans="1:6" x14ac:dyDescent="0.25">
      <c r="A5521" t="s">
        <v>688</v>
      </c>
      <c r="B5521">
        <v>4419</v>
      </c>
    </row>
    <row r="5522" spans="1:6" x14ac:dyDescent="0.25">
      <c r="A5522" t="s">
        <v>689</v>
      </c>
      <c r="B5522">
        <v>4419</v>
      </c>
      <c r="C5522" t="b">
        <v>0</v>
      </c>
      <c r="D5522" t="b">
        <v>0</v>
      </c>
      <c r="E5522" t="b">
        <v>0</v>
      </c>
      <c r="F5522" t="b">
        <v>0</v>
      </c>
    </row>
    <row r="5523" spans="1:6" x14ac:dyDescent="0.25">
      <c r="A5523" t="s">
        <v>690</v>
      </c>
      <c r="B5523">
        <v>4419</v>
      </c>
      <c r="C5523" t="b">
        <v>0</v>
      </c>
      <c r="D5523" t="b">
        <v>0</v>
      </c>
      <c r="E5523" t="b">
        <v>0</v>
      </c>
      <c r="F5523" t="b">
        <v>0</v>
      </c>
    </row>
    <row r="5524" spans="1:6" x14ac:dyDescent="0.25">
      <c r="A5524" t="s">
        <v>676</v>
      </c>
      <c r="B5524">
        <v>4423</v>
      </c>
      <c r="C5524">
        <v>119</v>
      </c>
      <c r="D5524">
        <v>322</v>
      </c>
      <c r="E5524">
        <v>4424</v>
      </c>
      <c r="F5524">
        <v>4419</v>
      </c>
    </row>
    <row r="5525" spans="1:6" x14ac:dyDescent="0.25">
      <c r="A5525" t="s">
        <v>36</v>
      </c>
      <c r="B5525">
        <v>4423</v>
      </c>
      <c r="C5525">
        <v>2</v>
      </c>
      <c r="D5525">
        <v>2</v>
      </c>
      <c r="E5525">
        <v>5</v>
      </c>
      <c r="F5525">
        <v>5</v>
      </c>
    </row>
    <row r="5526" spans="1:6" x14ac:dyDescent="0.25">
      <c r="A5526" t="s">
        <v>503</v>
      </c>
      <c r="B5526">
        <v>4423</v>
      </c>
      <c r="C5526" t="s">
        <v>800</v>
      </c>
      <c r="D5526" t="s">
        <v>800</v>
      </c>
      <c r="E5526" t="s">
        <v>854</v>
      </c>
      <c r="F5526" t="s">
        <v>854</v>
      </c>
    </row>
    <row r="5527" spans="1:6" x14ac:dyDescent="0.25">
      <c r="A5527" t="s">
        <v>677</v>
      </c>
      <c r="B5527">
        <v>4423</v>
      </c>
      <c r="C5527">
        <v>590</v>
      </c>
      <c r="D5527">
        <v>566</v>
      </c>
      <c r="E5527">
        <v>712</v>
      </c>
      <c r="F5527">
        <v>706</v>
      </c>
    </row>
    <row r="5528" spans="1:6" x14ac:dyDescent="0.25">
      <c r="A5528" t="s">
        <v>42</v>
      </c>
      <c r="B5528">
        <v>4423</v>
      </c>
      <c r="C5528">
        <v>30</v>
      </c>
      <c r="D5528">
        <v>30</v>
      </c>
      <c r="E5528">
        <v>27</v>
      </c>
      <c r="F5528">
        <v>33</v>
      </c>
    </row>
    <row r="5529" spans="1:6" x14ac:dyDescent="0.25">
      <c r="A5529" t="s">
        <v>678</v>
      </c>
      <c r="B5529">
        <v>4423</v>
      </c>
      <c r="C5529">
        <v>13.4</v>
      </c>
      <c r="D5529">
        <v>12.9</v>
      </c>
      <c r="E5529">
        <v>18</v>
      </c>
      <c r="F5529">
        <v>14.6</v>
      </c>
    </row>
    <row r="5530" spans="1:6" x14ac:dyDescent="0.25">
      <c r="A5530" t="s">
        <v>41</v>
      </c>
      <c r="B5530">
        <v>4423</v>
      </c>
      <c r="C5530">
        <v>0</v>
      </c>
      <c r="D5530">
        <v>0</v>
      </c>
      <c r="E5530">
        <v>0</v>
      </c>
      <c r="F5530">
        <v>0</v>
      </c>
    </row>
    <row r="5531" spans="1:6" x14ac:dyDescent="0.25">
      <c r="A5531" t="s">
        <v>679</v>
      </c>
      <c r="B5531">
        <v>4423</v>
      </c>
      <c r="C5531">
        <v>12</v>
      </c>
      <c r="D5531">
        <v>12</v>
      </c>
      <c r="E5531">
        <v>12</v>
      </c>
      <c r="F5531">
        <v>12</v>
      </c>
    </row>
    <row r="5532" spans="1:6" x14ac:dyDescent="0.25">
      <c r="A5532" t="s">
        <v>563</v>
      </c>
      <c r="B5532">
        <v>4423</v>
      </c>
      <c r="C5532">
        <v>0</v>
      </c>
      <c r="D5532">
        <v>0</v>
      </c>
      <c r="E5532">
        <v>0</v>
      </c>
      <c r="F5532">
        <v>0</v>
      </c>
    </row>
    <row r="5533" spans="1:6" x14ac:dyDescent="0.25">
      <c r="A5533" t="s">
        <v>680</v>
      </c>
      <c r="B5533">
        <v>4423</v>
      </c>
      <c r="C5533">
        <v>0</v>
      </c>
      <c r="D5533">
        <v>0</v>
      </c>
      <c r="E5533">
        <v>1</v>
      </c>
      <c r="F5533">
        <v>0</v>
      </c>
    </row>
    <row r="5534" spans="1:6" x14ac:dyDescent="0.25">
      <c r="A5534" t="s">
        <v>681</v>
      </c>
      <c r="B5534">
        <v>4423</v>
      </c>
      <c r="C5534">
        <v>16</v>
      </c>
      <c r="D5534">
        <v>16</v>
      </c>
      <c r="E5534">
        <v>16</v>
      </c>
      <c r="F5534">
        <v>16</v>
      </c>
    </row>
    <row r="5535" spans="1:6" x14ac:dyDescent="0.25">
      <c r="A5535" t="s">
        <v>682</v>
      </c>
      <c r="B5535">
        <v>4423</v>
      </c>
      <c r="C5535">
        <v>375</v>
      </c>
      <c r="D5535">
        <v>375</v>
      </c>
      <c r="E5535">
        <v>375</v>
      </c>
      <c r="F5535">
        <v>375</v>
      </c>
    </row>
    <row r="5536" spans="1:6" x14ac:dyDescent="0.25">
      <c r="A5536" t="s">
        <v>683</v>
      </c>
      <c r="B5536">
        <v>4423</v>
      </c>
      <c r="C5536">
        <v>1320</v>
      </c>
      <c r="D5536">
        <v>1320</v>
      </c>
      <c r="E5536">
        <v>1188</v>
      </c>
      <c r="F5536">
        <v>1452</v>
      </c>
    </row>
    <row r="5537" spans="1:6" x14ac:dyDescent="0.25">
      <c r="A5537" t="s">
        <v>684</v>
      </c>
      <c r="B5537">
        <v>4423</v>
      </c>
      <c r="C5537">
        <v>880</v>
      </c>
      <c r="D5537">
        <v>880</v>
      </c>
      <c r="E5537">
        <v>792</v>
      </c>
      <c r="F5537">
        <v>968</v>
      </c>
    </row>
    <row r="5538" spans="1:6" x14ac:dyDescent="0.25">
      <c r="A5538" t="s">
        <v>685</v>
      </c>
      <c r="B5538">
        <v>4423</v>
      </c>
      <c r="C5538">
        <v>1760</v>
      </c>
      <c r="D5538">
        <v>1760</v>
      </c>
      <c r="E5538">
        <v>1584</v>
      </c>
      <c r="F5538">
        <v>1936</v>
      </c>
    </row>
    <row r="5539" spans="1:6" x14ac:dyDescent="0.25">
      <c r="A5539" t="s">
        <v>686</v>
      </c>
      <c r="B5539">
        <v>4423</v>
      </c>
    </row>
    <row r="5540" spans="1:6" x14ac:dyDescent="0.25">
      <c r="A5540" t="s">
        <v>687</v>
      </c>
      <c r="B5540">
        <v>4423</v>
      </c>
    </row>
    <row r="5541" spans="1:6" x14ac:dyDescent="0.25">
      <c r="A5541" t="s">
        <v>688</v>
      </c>
      <c r="B5541">
        <v>4423</v>
      </c>
    </row>
    <row r="5542" spans="1:6" x14ac:dyDescent="0.25">
      <c r="A5542" t="s">
        <v>689</v>
      </c>
      <c r="B5542">
        <v>4423</v>
      </c>
      <c r="C5542" t="b">
        <v>0</v>
      </c>
      <c r="D5542" t="b">
        <v>0</v>
      </c>
      <c r="E5542" t="b">
        <v>0</v>
      </c>
      <c r="F5542" t="b">
        <v>0</v>
      </c>
    </row>
    <row r="5543" spans="1:6" x14ac:dyDescent="0.25">
      <c r="A5543" t="s">
        <v>690</v>
      </c>
      <c r="B5543">
        <v>4423</v>
      </c>
      <c r="C5543" t="b">
        <v>0</v>
      </c>
      <c r="D5543" t="b">
        <v>0</v>
      </c>
      <c r="E5543" t="b">
        <v>0</v>
      </c>
      <c r="F5543" t="b">
        <v>0</v>
      </c>
    </row>
    <row r="5544" spans="1:6" x14ac:dyDescent="0.25">
      <c r="A5544" t="s">
        <v>676</v>
      </c>
      <c r="B5544">
        <v>4424</v>
      </c>
      <c r="C5544">
        <v>123</v>
      </c>
      <c r="D5544">
        <v>121</v>
      </c>
      <c r="E5544">
        <v>122</v>
      </c>
      <c r="F5544">
        <v>4423</v>
      </c>
    </row>
    <row r="5545" spans="1:6" x14ac:dyDescent="0.25">
      <c r="A5545" t="s">
        <v>36</v>
      </c>
      <c r="B5545">
        <v>4424</v>
      </c>
      <c r="C5545">
        <v>5</v>
      </c>
      <c r="D5545">
        <v>5</v>
      </c>
      <c r="E5545">
        <v>5</v>
      </c>
      <c r="F5545">
        <v>5</v>
      </c>
    </row>
    <row r="5546" spans="1:6" x14ac:dyDescent="0.25">
      <c r="A5546" t="s">
        <v>503</v>
      </c>
      <c r="B5546">
        <v>4424</v>
      </c>
      <c r="C5546" t="s">
        <v>774</v>
      </c>
      <c r="D5546" t="s">
        <v>774</v>
      </c>
      <c r="E5546" t="s">
        <v>802</v>
      </c>
      <c r="F5546" t="s">
        <v>854</v>
      </c>
    </row>
    <row r="5547" spans="1:6" x14ac:dyDescent="0.25">
      <c r="A5547" t="s">
        <v>677</v>
      </c>
      <c r="B5547">
        <v>4424</v>
      </c>
      <c r="C5547">
        <v>528</v>
      </c>
      <c r="D5547">
        <v>712</v>
      </c>
      <c r="E5547">
        <v>919</v>
      </c>
      <c r="F5547">
        <v>712</v>
      </c>
    </row>
    <row r="5548" spans="1:6" x14ac:dyDescent="0.25">
      <c r="A5548" t="s">
        <v>42</v>
      </c>
      <c r="B5548">
        <v>4424</v>
      </c>
      <c r="C5548">
        <v>40</v>
      </c>
      <c r="D5548">
        <v>40</v>
      </c>
      <c r="E5548">
        <v>40</v>
      </c>
      <c r="F5548">
        <v>34</v>
      </c>
    </row>
    <row r="5549" spans="1:6" x14ac:dyDescent="0.25">
      <c r="A5549" t="s">
        <v>678</v>
      </c>
      <c r="B5549">
        <v>4424</v>
      </c>
      <c r="C5549">
        <v>9</v>
      </c>
      <c r="D5549">
        <v>12.1</v>
      </c>
      <c r="E5549">
        <v>15.7</v>
      </c>
      <c r="F5549">
        <v>14.3</v>
      </c>
    </row>
    <row r="5550" spans="1:6" x14ac:dyDescent="0.25">
      <c r="A5550" t="s">
        <v>41</v>
      </c>
      <c r="B5550">
        <v>4424</v>
      </c>
      <c r="C5550">
        <v>0</v>
      </c>
      <c r="D5550">
        <v>0</v>
      </c>
      <c r="E5550">
        <v>0</v>
      </c>
      <c r="F5550">
        <v>0</v>
      </c>
    </row>
    <row r="5551" spans="1:6" x14ac:dyDescent="0.25">
      <c r="A5551" t="s">
        <v>679</v>
      </c>
      <c r="B5551">
        <v>4424</v>
      </c>
      <c r="C5551">
        <v>24</v>
      </c>
      <c r="D5551">
        <v>24</v>
      </c>
      <c r="E5551">
        <v>12</v>
      </c>
      <c r="F5551">
        <v>12</v>
      </c>
    </row>
    <row r="5552" spans="1:6" x14ac:dyDescent="0.25">
      <c r="A5552" t="s">
        <v>563</v>
      </c>
      <c r="B5552">
        <v>4424</v>
      </c>
      <c r="C5552">
        <v>0</v>
      </c>
      <c r="D5552">
        <v>0</v>
      </c>
      <c r="E5552">
        <v>0</v>
      </c>
      <c r="F5552">
        <v>0</v>
      </c>
    </row>
    <row r="5553" spans="1:6" x14ac:dyDescent="0.25">
      <c r="A5553" t="s">
        <v>680</v>
      </c>
      <c r="B5553">
        <v>4424</v>
      </c>
      <c r="C5553">
        <v>0</v>
      </c>
      <c r="D5553">
        <v>0</v>
      </c>
      <c r="E5553">
        <v>0</v>
      </c>
      <c r="F5553">
        <v>1</v>
      </c>
    </row>
    <row r="5554" spans="1:6" x14ac:dyDescent="0.25">
      <c r="A5554" t="s">
        <v>681</v>
      </c>
      <c r="B5554">
        <v>4424</v>
      </c>
      <c r="C5554">
        <v>16</v>
      </c>
      <c r="D5554">
        <v>16</v>
      </c>
      <c r="E5554">
        <v>16</v>
      </c>
      <c r="F5554">
        <v>16</v>
      </c>
    </row>
    <row r="5555" spans="1:6" x14ac:dyDescent="0.25">
      <c r="A5555" t="s">
        <v>682</v>
      </c>
      <c r="B5555">
        <v>4424</v>
      </c>
      <c r="C5555">
        <v>500</v>
      </c>
      <c r="D5555">
        <v>500</v>
      </c>
      <c r="E5555">
        <v>500</v>
      </c>
      <c r="F5555">
        <v>500</v>
      </c>
    </row>
    <row r="5556" spans="1:6" x14ac:dyDescent="0.25">
      <c r="A5556" t="s">
        <v>683</v>
      </c>
      <c r="B5556">
        <v>4424</v>
      </c>
      <c r="C5556">
        <v>1761</v>
      </c>
      <c r="D5556">
        <v>1761</v>
      </c>
      <c r="E5556">
        <v>1761</v>
      </c>
      <c r="F5556">
        <v>1497</v>
      </c>
    </row>
    <row r="5557" spans="1:6" x14ac:dyDescent="0.25">
      <c r="A5557" t="s">
        <v>684</v>
      </c>
      <c r="B5557">
        <v>4424</v>
      </c>
      <c r="C5557">
        <v>1174</v>
      </c>
      <c r="D5557">
        <v>1174</v>
      </c>
      <c r="E5557">
        <v>1174</v>
      </c>
      <c r="F5557">
        <v>998</v>
      </c>
    </row>
    <row r="5558" spans="1:6" x14ac:dyDescent="0.25">
      <c r="A5558" t="s">
        <v>685</v>
      </c>
      <c r="B5558">
        <v>4424</v>
      </c>
      <c r="C5558">
        <v>2348</v>
      </c>
      <c r="D5558">
        <v>2348</v>
      </c>
      <c r="E5558">
        <v>2348</v>
      </c>
      <c r="F5558">
        <v>1996</v>
      </c>
    </row>
    <row r="5559" spans="1:6" x14ac:dyDescent="0.25">
      <c r="A5559" t="s">
        <v>686</v>
      </c>
      <c r="B5559">
        <v>4424</v>
      </c>
      <c r="C5559">
        <v>51</v>
      </c>
    </row>
    <row r="5560" spans="1:6" x14ac:dyDescent="0.25">
      <c r="A5560" t="s">
        <v>687</v>
      </c>
      <c r="B5560">
        <v>4424</v>
      </c>
      <c r="C5560">
        <v>13320</v>
      </c>
    </row>
    <row r="5561" spans="1:6" x14ac:dyDescent="0.25">
      <c r="A5561" t="s">
        <v>688</v>
      </c>
      <c r="B5561">
        <v>4424</v>
      </c>
      <c r="C5561">
        <v>0</v>
      </c>
    </row>
    <row r="5562" spans="1:6" x14ac:dyDescent="0.25">
      <c r="A5562" t="s">
        <v>689</v>
      </c>
      <c r="B5562">
        <v>4424</v>
      </c>
      <c r="C5562" t="b">
        <v>0</v>
      </c>
      <c r="D5562" t="b">
        <v>0</v>
      </c>
      <c r="E5562" t="b">
        <v>0</v>
      </c>
      <c r="F5562" t="b">
        <v>0</v>
      </c>
    </row>
    <row r="5563" spans="1:6" x14ac:dyDescent="0.25">
      <c r="A5563" t="s">
        <v>690</v>
      </c>
      <c r="B5563">
        <v>4424</v>
      </c>
      <c r="C5563" t="b">
        <v>0</v>
      </c>
      <c r="D5563" t="b">
        <v>0</v>
      </c>
      <c r="E5563" t="b">
        <v>0</v>
      </c>
      <c r="F5563" t="b">
        <v>0</v>
      </c>
    </row>
    <row r="5564" spans="1:6" x14ac:dyDescent="0.25">
      <c r="A5564" t="s">
        <v>676</v>
      </c>
      <c r="B5564">
        <v>4450</v>
      </c>
      <c r="C5564">
        <v>4400</v>
      </c>
      <c r="D5564">
        <v>250</v>
      </c>
      <c r="E5564">
        <v>245</v>
      </c>
      <c r="F5564">
        <v>246</v>
      </c>
    </row>
    <row r="5565" spans="1:6" x14ac:dyDescent="0.25">
      <c r="A5565" t="s">
        <v>36</v>
      </c>
      <c r="B5565">
        <v>4450</v>
      </c>
      <c r="C5565">
        <v>3</v>
      </c>
      <c r="D5565">
        <v>3</v>
      </c>
      <c r="E5565">
        <v>3</v>
      </c>
      <c r="F5565">
        <v>3</v>
      </c>
    </row>
    <row r="5566" spans="1:6" x14ac:dyDescent="0.25">
      <c r="A5566" t="s">
        <v>503</v>
      </c>
      <c r="B5566">
        <v>4450</v>
      </c>
      <c r="C5566" t="s">
        <v>790</v>
      </c>
      <c r="D5566" t="s">
        <v>790</v>
      </c>
      <c r="E5566" t="s">
        <v>801</v>
      </c>
      <c r="F5566" t="s">
        <v>801</v>
      </c>
    </row>
    <row r="5567" spans="1:6" x14ac:dyDescent="0.25">
      <c r="A5567" t="s">
        <v>677</v>
      </c>
      <c r="B5567">
        <v>4450</v>
      </c>
      <c r="C5567">
        <v>2680</v>
      </c>
      <c r="D5567">
        <v>2640</v>
      </c>
      <c r="E5567">
        <v>571</v>
      </c>
      <c r="F5567">
        <v>521</v>
      </c>
    </row>
    <row r="5568" spans="1:6" x14ac:dyDescent="0.25">
      <c r="A5568" t="s">
        <v>42</v>
      </c>
      <c r="B5568">
        <v>4450</v>
      </c>
      <c r="C5568">
        <v>40</v>
      </c>
      <c r="D5568">
        <v>40</v>
      </c>
      <c r="E5568">
        <v>30</v>
      </c>
      <c r="F5568">
        <v>30</v>
      </c>
    </row>
    <row r="5569" spans="1:6" x14ac:dyDescent="0.25">
      <c r="A5569" t="s">
        <v>678</v>
      </c>
      <c r="B5569">
        <v>4450</v>
      </c>
      <c r="C5569">
        <v>45.7</v>
      </c>
      <c r="D5569">
        <v>45</v>
      </c>
      <c r="E5569">
        <v>13</v>
      </c>
      <c r="F5569">
        <v>11.8</v>
      </c>
    </row>
    <row r="5570" spans="1:6" x14ac:dyDescent="0.25">
      <c r="A5570" t="s">
        <v>41</v>
      </c>
      <c r="B5570">
        <v>4450</v>
      </c>
      <c r="C5570">
        <v>0</v>
      </c>
      <c r="D5570">
        <v>0</v>
      </c>
      <c r="E5570">
        <v>0</v>
      </c>
      <c r="F5570">
        <v>0</v>
      </c>
    </row>
    <row r="5571" spans="1:6" x14ac:dyDescent="0.25">
      <c r="A5571" t="s">
        <v>679</v>
      </c>
      <c r="B5571">
        <v>4450</v>
      </c>
      <c r="C5571">
        <v>12</v>
      </c>
      <c r="D5571">
        <v>12</v>
      </c>
      <c r="E5571">
        <v>12</v>
      </c>
      <c r="F5571">
        <v>12</v>
      </c>
    </row>
    <row r="5572" spans="1:6" x14ac:dyDescent="0.25">
      <c r="A5572" t="s">
        <v>563</v>
      </c>
      <c r="B5572">
        <v>4450</v>
      </c>
      <c r="C5572">
        <v>0</v>
      </c>
      <c r="D5572">
        <v>0</v>
      </c>
      <c r="E5572">
        <v>0</v>
      </c>
      <c r="F5572">
        <v>0</v>
      </c>
    </row>
    <row r="5573" spans="1:6" x14ac:dyDescent="0.25">
      <c r="A5573" t="s">
        <v>680</v>
      </c>
      <c r="B5573">
        <v>4450</v>
      </c>
      <c r="C5573">
        <v>0</v>
      </c>
      <c r="D5573">
        <v>0</v>
      </c>
      <c r="E5573">
        <v>0</v>
      </c>
      <c r="F5573">
        <v>0</v>
      </c>
    </row>
    <row r="5574" spans="1:6" x14ac:dyDescent="0.25">
      <c r="A5574" t="s">
        <v>681</v>
      </c>
      <c r="B5574">
        <v>4450</v>
      </c>
      <c r="C5574">
        <v>16</v>
      </c>
      <c r="D5574">
        <v>16</v>
      </c>
      <c r="E5574">
        <v>16</v>
      </c>
      <c r="F5574">
        <v>16</v>
      </c>
    </row>
    <row r="5575" spans="1:6" x14ac:dyDescent="0.25">
      <c r="A5575" t="s">
        <v>682</v>
      </c>
      <c r="B5575">
        <v>4450</v>
      </c>
      <c r="C5575">
        <v>500</v>
      </c>
      <c r="D5575">
        <v>500</v>
      </c>
      <c r="E5575">
        <v>500</v>
      </c>
      <c r="F5575">
        <v>500</v>
      </c>
    </row>
    <row r="5576" spans="1:6" x14ac:dyDescent="0.25">
      <c r="A5576" t="s">
        <v>683</v>
      </c>
      <c r="B5576">
        <v>4450</v>
      </c>
      <c r="C5576">
        <v>1761</v>
      </c>
      <c r="D5576">
        <v>1761</v>
      </c>
      <c r="E5576">
        <v>1320</v>
      </c>
      <c r="F5576">
        <v>1320</v>
      </c>
    </row>
    <row r="5577" spans="1:6" x14ac:dyDescent="0.25">
      <c r="A5577" t="s">
        <v>684</v>
      </c>
      <c r="B5577">
        <v>4450</v>
      </c>
      <c r="C5577">
        <v>1174</v>
      </c>
      <c r="D5577">
        <v>1174</v>
      </c>
      <c r="E5577">
        <v>880</v>
      </c>
      <c r="F5577">
        <v>880</v>
      </c>
    </row>
    <row r="5578" spans="1:6" x14ac:dyDescent="0.25">
      <c r="A5578" t="s">
        <v>685</v>
      </c>
      <c r="B5578">
        <v>4450</v>
      </c>
      <c r="C5578">
        <v>2348</v>
      </c>
      <c r="D5578">
        <v>2348</v>
      </c>
      <c r="E5578">
        <v>1760</v>
      </c>
      <c r="F5578">
        <v>1760</v>
      </c>
    </row>
    <row r="5579" spans="1:6" x14ac:dyDescent="0.25">
      <c r="A5579" t="s">
        <v>686</v>
      </c>
      <c r="B5579">
        <v>4450</v>
      </c>
    </row>
    <row r="5580" spans="1:6" x14ac:dyDescent="0.25">
      <c r="A5580" t="s">
        <v>687</v>
      </c>
      <c r="B5580">
        <v>4450</v>
      </c>
    </row>
    <row r="5581" spans="1:6" x14ac:dyDescent="0.25">
      <c r="A5581" t="s">
        <v>688</v>
      </c>
      <c r="B5581">
        <v>4450</v>
      </c>
    </row>
    <row r="5582" spans="1:6" x14ac:dyDescent="0.25">
      <c r="A5582" t="s">
        <v>689</v>
      </c>
      <c r="B5582">
        <v>4450</v>
      </c>
      <c r="C5582" t="b">
        <v>0</v>
      </c>
      <c r="D5582" t="b">
        <v>0</v>
      </c>
      <c r="E5582" t="b">
        <v>0</v>
      </c>
      <c r="F5582" t="b">
        <v>0</v>
      </c>
    </row>
    <row r="5583" spans="1:6" x14ac:dyDescent="0.25">
      <c r="A5583" t="s">
        <v>690</v>
      </c>
      <c r="B5583">
        <v>4450</v>
      </c>
      <c r="C5583" t="b">
        <v>0</v>
      </c>
      <c r="D5583" t="b">
        <v>0</v>
      </c>
      <c r="E5583" t="b">
        <v>0</v>
      </c>
      <c r="F5583" t="b">
        <v>0</v>
      </c>
    </row>
    <row r="5584" spans="1:6" x14ac:dyDescent="0.25">
      <c r="A5584" t="s">
        <v>676</v>
      </c>
      <c r="B5584">
        <v>4550</v>
      </c>
      <c r="C5584">
        <v>363</v>
      </c>
      <c r="D5584">
        <v>3924</v>
      </c>
      <c r="E5584">
        <v>236</v>
      </c>
      <c r="F5584">
        <v>235</v>
      </c>
    </row>
    <row r="5585" spans="1:6" x14ac:dyDescent="0.25">
      <c r="A5585" t="s">
        <v>36</v>
      </c>
      <c r="B5585">
        <v>4550</v>
      </c>
      <c r="C5585">
        <v>4</v>
      </c>
      <c r="D5585">
        <v>4</v>
      </c>
      <c r="E5585">
        <v>4</v>
      </c>
      <c r="F5585">
        <v>3</v>
      </c>
    </row>
    <row r="5586" spans="1:6" x14ac:dyDescent="0.25">
      <c r="A5586" t="s">
        <v>503</v>
      </c>
      <c r="B5586">
        <v>4550</v>
      </c>
      <c r="C5586" t="s">
        <v>790</v>
      </c>
      <c r="D5586" t="s">
        <v>790</v>
      </c>
      <c r="E5586" t="s">
        <v>826</v>
      </c>
      <c r="F5586" t="s">
        <v>826</v>
      </c>
    </row>
    <row r="5587" spans="1:6" x14ac:dyDescent="0.25">
      <c r="A5587" t="s">
        <v>677</v>
      </c>
      <c r="B5587">
        <v>4550</v>
      </c>
      <c r="C5587">
        <v>1341</v>
      </c>
      <c r="D5587">
        <v>2659</v>
      </c>
      <c r="E5587">
        <v>1433</v>
      </c>
      <c r="F5587">
        <v>500</v>
      </c>
    </row>
    <row r="5588" spans="1:6" x14ac:dyDescent="0.25">
      <c r="A5588" t="s">
        <v>42</v>
      </c>
      <c r="B5588">
        <v>4550</v>
      </c>
      <c r="C5588">
        <v>40</v>
      </c>
      <c r="D5588">
        <v>40</v>
      </c>
      <c r="E5588">
        <v>30</v>
      </c>
      <c r="F5588">
        <v>30</v>
      </c>
    </row>
    <row r="5589" spans="1:6" x14ac:dyDescent="0.25">
      <c r="A5589" t="s">
        <v>678</v>
      </c>
      <c r="B5589">
        <v>4550</v>
      </c>
      <c r="C5589">
        <v>22.9</v>
      </c>
      <c r="D5589">
        <v>45.3</v>
      </c>
      <c r="E5589">
        <v>32.6</v>
      </c>
      <c r="F5589">
        <v>11.4</v>
      </c>
    </row>
    <row r="5590" spans="1:6" x14ac:dyDescent="0.25">
      <c r="A5590" t="s">
        <v>41</v>
      </c>
      <c r="B5590">
        <v>4550</v>
      </c>
      <c r="C5590">
        <v>0</v>
      </c>
      <c r="D5590">
        <v>0</v>
      </c>
      <c r="E5590">
        <v>0</v>
      </c>
      <c r="F5590">
        <v>0</v>
      </c>
    </row>
    <row r="5591" spans="1:6" x14ac:dyDescent="0.25">
      <c r="A5591" t="s">
        <v>679</v>
      </c>
      <c r="B5591">
        <v>4550</v>
      </c>
      <c r="C5591">
        <v>12</v>
      </c>
      <c r="D5591">
        <v>12</v>
      </c>
      <c r="E5591">
        <v>12</v>
      </c>
      <c r="F5591">
        <v>12</v>
      </c>
    </row>
    <row r="5592" spans="1:6" x14ac:dyDescent="0.25">
      <c r="A5592" t="s">
        <v>563</v>
      </c>
      <c r="B5592">
        <v>4550</v>
      </c>
      <c r="C5592">
        <v>0</v>
      </c>
      <c r="D5592">
        <v>0</v>
      </c>
      <c r="E5592">
        <v>0</v>
      </c>
      <c r="F5592">
        <v>0</v>
      </c>
    </row>
    <row r="5593" spans="1:6" x14ac:dyDescent="0.25">
      <c r="A5593" t="s">
        <v>680</v>
      </c>
      <c r="B5593">
        <v>4550</v>
      </c>
      <c r="C5593">
        <v>0</v>
      </c>
      <c r="D5593">
        <v>0</v>
      </c>
      <c r="E5593">
        <v>0</v>
      </c>
      <c r="F5593">
        <v>0</v>
      </c>
    </row>
    <row r="5594" spans="1:6" x14ac:dyDescent="0.25">
      <c r="A5594" t="s">
        <v>681</v>
      </c>
      <c r="B5594">
        <v>4550</v>
      </c>
      <c r="C5594">
        <v>16</v>
      </c>
      <c r="D5594">
        <v>16</v>
      </c>
      <c r="E5594">
        <v>16</v>
      </c>
      <c r="F5594">
        <v>16</v>
      </c>
    </row>
    <row r="5595" spans="1:6" x14ac:dyDescent="0.25">
      <c r="A5595" t="s">
        <v>682</v>
      </c>
      <c r="B5595">
        <v>4550</v>
      </c>
      <c r="C5595">
        <v>375</v>
      </c>
      <c r="D5595">
        <v>375</v>
      </c>
      <c r="E5595">
        <v>375</v>
      </c>
      <c r="F5595">
        <v>375</v>
      </c>
    </row>
    <row r="5596" spans="1:6" x14ac:dyDescent="0.25">
      <c r="A5596" t="s">
        <v>683</v>
      </c>
      <c r="B5596">
        <v>4550</v>
      </c>
      <c r="C5596">
        <v>1761</v>
      </c>
      <c r="D5596">
        <v>1761</v>
      </c>
      <c r="E5596">
        <v>1320</v>
      </c>
      <c r="F5596">
        <v>1320</v>
      </c>
    </row>
    <row r="5597" spans="1:6" x14ac:dyDescent="0.25">
      <c r="A5597" t="s">
        <v>684</v>
      </c>
      <c r="B5597">
        <v>4550</v>
      </c>
      <c r="C5597">
        <v>1174</v>
      </c>
      <c r="D5597">
        <v>1174</v>
      </c>
      <c r="E5597">
        <v>880</v>
      </c>
      <c r="F5597">
        <v>880</v>
      </c>
    </row>
    <row r="5598" spans="1:6" x14ac:dyDescent="0.25">
      <c r="A5598" t="s">
        <v>685</v>
      </c>
      <c r="B5598">
        <v>4550</v>
      </c>
      <c r="C5598">
        <v>2348</v>
      </c>
      <c r="D5598">
        <v>2348</v>
      </c>
      <c r="E5598">
        <v>1760</v>
      </c>
      <c r="F5598">
        <v>1760</v>
      </c>
    </row>
    <row r="5599" spans="1:6" x14ac:dyDescent="0.25">
      <c r="A5599" t="s">
        <v>686</v>
      </c>
      <c r="B5599">
        <v>4550</v>
      </c>
      <c r="E5599">
        <v>4525</v>
      </c>
    </row>
    <row r="5600" spans="1:6" x14ac:dyDescent="0.25">
      <c r="A5600" t="s">
        <v>687</v>
      </c>
      <c r="B5600">
        <v>4550</v>
      </c>
      <c r="E5600">
        <v>21389</v>
      </c>
    </row>
    <row r="5601" spans="1:6" x14ac:dyDescent="0.25">
      <c r="A5601" t="s">
        <v>688</v>
      </c>
      <c r="B5601">
        <v>4550</v>
      </c>
      <c r="E5601">
        <v>14213</v>
      </c>
    </row>
    <row r="5602" spans="1:6" x14ac:dyDescent="0.25">
      <c r="A5602" t="s">
        <v>689</v>
      </c>
      <c r="B5602">
        <v>4550</v>
      </c>
      <c r="C5602" t="b">
        <v>0</v>
      </c>
      <c r="D5602" t="b">
        <v>0</v>
      </c>
      <c r="E5602" t="b">
        <v>0</v>
      </c>
      <c r="F5602" t="b">
        <v>0</v>
      </c>
    </row>
    <row r="5603" spans="1:6" x14ac:dyDescent="0.25">
      <c r="A5603" t="s">
        <v>690</v>
      </c>
      <c r="B5603">
        <v>4550</v>
      </c>
      <c r="C5603" t="b">
        <v>0</v>
      </c>
      <c r="D5603" t="b">
        <v>0</v>
      </c>
      <c r="E5603" t="b">
        <v>0</v>
      </c>
      <c r="F5603" t="b">
        <v>0</v>
      </c>
    </row>
    <row r="5604" spans="1:6" x14ac:dyDescent="0.25">
      <c r="A5604" t="s">
        <v>676</v>
      </c>
      <c r="B5604">
        <v>4900</v>
      </c>
      <c r="C5604">
        <v>198</v>
      </c>
      <c r="D5604">
        <v>4915</v>
      </c>
      <c r="E5604">
        <v>4912</v>
      </c>
      <c r="F5604">
        <v>3100</v>
      </c>
    </row>
    <row r="5605" spans="1:6" x14ac:dyDescent="0.25">
      <c r="A5605" t="s">
        <v>36</v>
      </c>
      <c r="B5605">
        <v>4900</v>
      </c>
      <c r="C5605">
        <v>3</v>
      </c>
      <c r="D5605">
        <v>4</v>
      </c>
      <c r="E5605">
        <v>4</v>
      </c>
      <c r="F5605">
        <v>3</v>
      </c>
    </row>
    <row r="5606" spans="1:6" x14ac:dyDescent="0.25">
      <c r="A5606" t="s">
        <v>503</v>
      </c>
      <c r="B5606">
        <v>4900</v>
      </c>
      <c r="C5606" t="s">
        <v>862</v>
      </c>
      <c r="D5606" t="s">
        <v>862</v>
      </c>
      <c r="E5606" t="s">
        <v>832</v>
      </c>
      <c r="F5606" t="s">
        <v>832</v>
      </c>
    </row>
    <row r="5607" spans="1:6" x14ac:dyDescent="0.25">
      <c r="A5607" t="s">
        <v>677</v>
      </c>
      <c r="B5607">
        <v>4900</v>
      </c>
      <c r="C5607">
        <v>510</v>
      </c>
      <c r="D5607">
        <v>1323</v>
      </c>
      <c r="E5607">
        <v>2683</v>
      </c>
      <c r="F5607">
        <v>3088</v>
      </c>
    </row>
    <row r="5608" spans="1:6" x14ac:dyDescent="0.25">
      <c r="A5608" t="s">
        <v>42</v>
      </c>
      <c r="B5608">
        <v>4900</v>
      </c>
      <c r="C5608">
        <v>40</v>
      </c>
      <c r="D5608">
        <v>40</v>
      </c>
      <c r="E5608">
        <v>40</v>
      </c>
      <c r="F5608">
        <v>40</v>
      </c>
    </row>
    <row r="5609" spans="1:6" x14ac:dyDescent="0.25">
      <c r="A5609" t="s">
        <v>678</v>
      </c>
      <c r="B5609">
        <v>4900</v>
      </c>
      <c r="C5609">
        <v>8.6999999999999993</v>
      </c>
      <c r="D5609">
        <v>22.6</v>
      </c>
      <c r="E5609">
        <v>45.7</v>
      </c>
      <c r="F5609">
        <v>52.6</v>
      </c>
    </row>
    <row r="5610" spans="1:6" x14ac:dyDescent="0.25">
      <c r="A5610" t="s">
        <v>41</v>
      </c>
      <c r="B5610">
        <v>4900</v>
      </c>
      <c r="C5610">
        <v>0</v>
      </c>
      <c r="D5610">
        <v>0</v>
      </c>
      <c r="E5610">
        <v>0</v>
      </c>
      <c r="F5610">
        <v>0</v>
      </c>
    </row>
    <row r="5611" spans="1:6" x14ac:dyDescent="0.25">
      <c r="A5611" t="s">
        <v>679</v>
      </c>
      <c r="B5611">
        <v>4900</v>
      </c>
      <c r="C5611">
        <v>12</v>
      </c>
      <c r="D5611">
        <v>12</v>
      </c>
      <c r="E5611">
        <v>12</v>
      </c>
      <c r="F5611">
        <v>12</v>
      </c>
    </row>
    <row r="5612" spans="1:6" x14ac:dyDescent="0.25">
      <c r="A5612" t="s">
        <v>563</v>
      </c>
      <c r="B5612">
        <v>4900</v>
      </c>
      <c r="C5612">
        <v>0</v>
      </c>
      <c r="D5612">
        <v>0</v>
      </c>
      <c r="E5612">
        <v>0</v>
      </c>
      <c r="F5612">
        <v>0</v>
      </c>
    </row>
    <row r="5613" spans="1:6" x14ac:dyDescent="0.25">
      <c r="A5613" t="s">
        <v>680</v>
      </c>
      <c r="B5613">
        <v>4900</v>
      </c>
      <c r="C5613">
        <v>1</v>
      </c>
      <c r="D5613">
        <v>1</v>
      </c>
      <c r="E5613">
        <v>1</v>
      </c>
      <c r="F5613">
        <v>1</v>
      </c>
    </row>
    <row r="5614" spans="1:6" x14ac:dyDescent="0.25">
      <c r="A5614" t="s">
        <v>681</v>
      </c>
      <c r="B5614">
        <v>4900</v>
      </c>
      <c r="C5614">
        <v>16</v>
      </c>
      <c r="D5614">
        <v>16</v>
      </c>
      <c r="E5614">
        <v>16</v>
      </c>
      <c r="F5614">
        <v>16</v>
      </c>
    </row>
    <row r="5615" spans="1:6" x14ac:dyDescent="0.25">
      <c r="A5615" t="s">
        <v>682</v>
      </c>
      <c r="B5615">
        <v>4900</v>
      </c>
      <c r="C5615">
        <v>500</v>
      </c>
      <c r="D5615">
        <v>500</v>
      </c>
      <c r="E5615">
        <v>500</v>
      </c>
      <c r="F5615">
        <v>500</v>
      </c>
    </row>
    <row r="5616" spans="1:6" x14ac:dyDescent="0.25">
      <c r="A5616" t="s">
        <v>683</v>
      </c>
      <c r="B5616">
        <v>4900</v>
      </c>
      <c r="C5616">
        <v>1761</v>
      </c>
      <c r="D5616">
        <v>1761</v>
      </c>
      <c r="E5616">
        <v>1761</v>
      </c>
      <c r="F5616">
        <v>1761</v>
      </c>
    </row>
    <row r="5617" spans="1:6" x14ac:dyDescent="0.25">
      <c r="A5617" t="s">
        <v>684</v>
      </c>
      <c r="B5617">
        <v>4900</v>
      </c>
      <c r="C5617">
        <v>1174</v>
      </c>
      <c r="D5617">
        <v>1174</v>
      </c>
      <c r="E5617">
        <v>1174</v>
      </c>
      <c r="F5617">
        <v>1174</v>
      </c>
    </row>
    <row r="5618" spans="1:6" x14ac:dyDescent="0.25">
      <c r="A5618" t="s">
        <v>685</v>
      </c>
      <c r="B5618">
        <v>4900</v>
      </c>
      <c r="C5618">
        <v>2348</v>
      </c>
      <c r="D5618">
        <v>2348</v>
      </c>
      <c r="E5618">
        <v>2348</v>
      </c>
      <c r="F5618">
        <v>2348</v>
      </c>
    </row>
    <row r="5619" spans="1:6" x14ac:dyDescent="0.25">
      <c r="A5619" t="s">
        <v>686</v>
      </c>
      <c r="B5619">
        <v>4900</v>
      </c>
    </row>
    <row r="5620" spans="1:6" x14ac:dyDescent="0.25">
      <c r="A5620" t="s">
        <v>687</v>
      </c>
      <c r="B5620">
        <v>4900</v>
      </c>
    </row>
    <row r="5621" spans="1:6" x14ac:dyDescent="0.25">
      <c r="A5621" t="s">
        <v>688</v>
      </c>
      <c r="B5621">
        <v>4900</v>
      </c>
    </row>
    <row r="5622" spans="1:6" x14ac:dyDescent="0.25">
      <c r="A5622" t="s">
        <v>689</v>
      </c>
      <c r="B5622">
        <v>4900</v>
      </c>
      <c r="C5622" t="b">
        <v>0</v>
      </c>
      <c r="D5622" t="b">
        <v>0</v>
      </c>
      <c r="E5622" t="b">
        <v>0</v>
      </c>
      <c r="F5622" t="b">
        <v>0</v>
      </c>
    </row>
    <row r="5623" spans="1:6" x14ac:dyDescent="0.25">
      <c r="A5623" t="s">
        <v>690</v>
      </c>
      <c r="B5623">
        <v>4900</v>
      </c>
      <c r="C5623" t="b">
        <v>0</v>
      </c>
      <c r="D5623" t="b">
        <v>0</v>
      </c>
      <c r="E5623" t="b">
        <v>0</v>
      </c>
      <c r="F5623" t="b">
        <v>0</v>
      </c>
    </row>
    <row r="5624" spans="1:6" x14ac:dyDescent="0.25">
      <c r="A5624" t="s">
        <v>676</v>
      </c>
      <c r="B5624">
        <v>4912</v>
      </c>
      <c r="C5624">
        <v>279</v>
      </c>
      <c r="D5624">
        <v>276</v>
      </c>
      <c r="E5624">
        <v>4919</v>
      </c>
      <c r="F5624">
        <v>4900</v>
      </c>
    </row>
    <row r="5625" spans="1:6" x14ac:dyDescent="0.25">
      <c r="A5625" t="s">
        <v>36</v>
      </c>
      <c r="B5625">
        <v>4912</v>
      </c>
      <c r="C5625">
        <v>2</v>
      </c>
      <c r="D5625">
        <v>3</v>
      </c>
      <c r="E5625">
        <v>3</v>
      </c>
      <c r="F5625">
        <v>4</v>
      </c>
    </row>
    <row r="5626" spans="1:6" x14ac:dyDescent="0.25">
      <c r="A5626" t="s">
        <v>503</v>
      </c>
      <c r="B5626">
        <v>4912</v>
      </c>
      <c r="C5626" t="s">
        <v>829</v>
      </c>
      <c r="D5626" t="s">
        <v>829</v>
      </c>
      <c r="E5626" t="s">
        <v>832</v>
      </c>
    </row>
    <row r="5627" spans="1:6" x14ac:dyDescent="0.25">
      <c r="A5627" t="s">
        <v>677</v>
      </c>
      <c r="B5627">
        <v>4912</v>
      </c>
      <c r="C5627">
        <v>371</v>
      </c>
      <c r="D5627">
        <v>549</v>
      </c>
      <c r="E5627">
        <v>1455</v>
      </c>
      <c r="F5627">
        <v>2683</v>
      </c>
    </row>
    <row r="5628" spans="1:6" x14ac:dyDescent="0.25">
      <c r="A5628" t="s">
        <v>42</v>
      </c>
      <c r="B5628">
        <v>4912</v>
      </c>
      <c r="C5628">
        <v>40</v>
      </c>
      <c r="D5628">
        <v>40</v>
      </c>
      <c r="E5628">
        <v>40</v>
      </c>
      <c r="F5628">
        <v>30</v>
      </c>
    </row>
    <row r="5629" spans="1:6" x14ac:dyDescent="0.25">
      <c r="A5629" t="s">
        <v>678</v>
      </c>
      <c r="B5629">
        <v>4912</v>
      </c>
      <c r="C5629">
        <v>6.3</v>
      </c>
      <c r="D5629">
        <v>9.4</v>
      </c>
      <c r="E5629">
        <v>24.8</v>
      </c>
      <c r="F5629">
        <v>61</v>
      </c>
    </row>
    <row r="5630" spans="1:6" x14ac:dyDescent="0.25">
      <c r="A5630" t="s">
        <v>41</v>
      </c>
      <c r="B5630">
        <v>4912</v>
      </c>
      <c r="C5630">
        <v>0</v>
      </c>
      <c r="D5630">
        <v>0</v>
      </c>
      <c r="E5630">
        <v>0</v>
      </c>
      <c r="F5630">
        <v>0</v>
      </c>
    </row>
    <row r="5631" spans="1:6" x14ac:dyDescent="0.25">
      <c r="A5631" t="s">
        <v>679</v>
      </c>
      <c r="B5631">
        <v>4912</v>
      </c>
      <c r="C5631">
        <v>12</v>
      </c>
      <c r="D5631">
        <v>12</v>
      </c>
      <c r="E5631" t="s">
        <v>863</v>
      </c>
      <c r="F5631" t="s">
        <v>863</v>
      </c>
    </row>
    <row r="5632" spans="1:6" x14ac:dyDescent="0.25">
      <c r="A5632" t="s">
        <v>563</v>
      </c>
      <c r="B5632">
        <v>4912</v>
      </c>
      <c r="C5632">
        <v>0</v>
      </c>
      <c r="D5632">
        <v>0</v>
      </c>
      <c r="E5632">
        <v>0</v>
      </c>
      <c r="F5632">
        <v>0</v>
      </c>
    </row>
    <row r="5633" spans="1:6" x14ac:dyDescent="0.25">
      <c r="A5633" t="s">
        <v>680</v>
      </c>
      <c r="B5633">
        <v>4912</v>
      </c>
      <c r="C5633">
        <v>0</v>
      </c>
      <c r="D5633">
        <v>0</v>
      </c>
      <c r="E5633">
        <v>0</v>
      </c>
      <c r="F5633">
        <v>1</v>
      </c>
    </row>
    <row r="5634" spans="1:6" x14ac:dyDescent="0.25">
      <c r="A5634" t="s">
        <v>681</v>
      </c>
      <c r="B5634">
        <v>4912</v>
      </c>
      <c r="C5634">
        <v>16</v>
      </c>
      <c r="D5634">
        <v>16</v>
      </c>
      <c r="E5634">
        <v>16</v>
      </c>
      <c r="F5634">
        <v>16</v>
      </c>
    </row>
    <row r="5635" spans="1:6" x14ac:dyDescent="0.25">
      <c r="A5635" t="s">
        <v>682</v>
      </c>
      <c r="B5635">
        <v>4912</v>
      </c>
      <c r="C5635">
        <v>500</v>
      </c>
      <c r="D5635">
        <v>500</v>
      </c>
      <c r="E5635">
        <v>500</v>
      </c>
      <c r="F5635">
        <v>500</v>
      </c>
    </row>
    <row r="5636" spans="1:6" x14ac:dyDescent="0.25">
      <c r="A5636" t="s">
        <v>683</v>
      </c>
      <c r="B5636">
        <v>4912</v>
      </c>
      <c r="C5636">
        <v>1761</v>
      </c>
      <c r="D5636">
        <v>1761</v>
      </c>
      <c r="E5636">
        <v>1761</v>
      </c>
      <c r="F5636">
        <v>1320</v>
      </c>
    </row>
    <row r="5637" spans="1:6" x14ac:dyDescent="0.25">
      <c r="A5637" t="s">
        <v>684</v>
      </c>
      <c r="B5637">
        <v>4912</v>
      </c>
      <c r="C5637">
        <v>1174</v>
      </c>
      <c r="D5637">
        <v>1174</v>
      </c>
      <c r="E5637">
        <v>1174</v>
      </c>
      <c r="F5637">
        <v>880</v>
      </c>
    </row>
    <row r="5638" spans="1:6" x14ac:dyDescent="0.25">
      <c r="A5638" t="s">
        <v>685</v>
      </c>
      <c r="B5638">
        <v>4912</v>
      </c>
      <c r="C5638">
        <v>2348</v>
      </c>
      <c r="D5638">
        <v>2348</v>
      </c>
      <c r="E5638">
        <v>2348</v>
      </c>
      <c r="F5638">
        <v>1760</v>
      </c>
    </row>
    <row r="5639" spans="1:6" x14ac:dyDescent="0.25">
      <c r="A5639" t="s">
        <v>686</v>
      </c>
      <c r="B5639">
        <v>4912</v>
      </c>
    </row>
    <row r="5640" spans="1:6" x14ac:dyDescent="0.25">
      <c r="A5640" t="s">
        <v>687</v>
      </c>
      <c r="B5640">
        <v>4912</v>
      </c>
    </row>
    <row r="5641" spans="1:6" x14ac:dyDescent="0.25">
      <c r="A5641" t="s">
        <v>688</v>
      </c>
      <c r="B5641">
        <v>4912</v>
      </c>
    </row>
    <row r="5642" spans="1:6" x14ac:dyDescent="0.25">
      <c r="A5642" t="s">
        <v>689</v>
      </c>
      <c r="B5642">
        <v>4912</v>
      </c>
      <c r="C5642" t="b">
        <v>0</v>
      </c>
      <c r="D5642" t="b">
        <v>0</v>
      </c>
      <c r="E5642" t="b">
        <v>0</v>
      </c>
      <c r="F5642" t="b">
        <v>0</v>
      </c>
    </row>
    <row r="5643" spans="1:6" x14ac:dyDescent="0.25">
      <c r="A5643" t="s">
        <v>690</v>
      </c>
      <c r="B5643">
        <v>4912</v>
      </c>
      <c r="C5643" t="b">
        <v>0</v>
      </c>
      <c r="D5643" t="b">
        <v>0</v>
      </c>
      <c r="E5643" t="b">
        <v>0</v>
      </c>
      <c r="F5643" t="b">
        <v>0</v>
      </c>
    </row>
    <row r="5644" spans="1:6" x14ac:dyDescent="0.25">
      <c r="A5644" t="s">
        <v>676</v>
      </c>
      <c r="B5644">
        <v>4915</v>
      </c>
      <c r="C5644">
        <v>4900</v>
      </c>
      <c r="D5644">
        <v>5000</v>
      </c>
      <c r="E5644">
        <v>285</v>
      </c>
    </row>
    <row r="5645" spans="1:6" x14ac:dyDescent="0.25">
      <c r="A5645" t="s">
        <v>36</v>
      </c>
      <c r="B5645">
        <v>4915</v>
      </c>
      <c r="C5645">
        <v>3</v>
      </c>
      <c r="D5645">
        <v>3</v>
      </c>
      <c r="E5645">
        <v>3</v>
      </c>
    </row>
    <row r="5646" spans="1:6" x14ac:dyDescent="0.25">
      <c r="A5646" t="s">
        <v>503</v>
      </c>
      <c r="B5646">
        <v>4915</v>
      </c>
      <c r="C5646" t="s">
        <v>817</v>
      </c>
      <c r="D5646" t="s">
        <v>817</v>
      </c>
      <c r="E5646" t="s">
        <v>864</v>
      </c>
    </row>
    <row r="5647" spans="1:6" x14ac:dyDescent="0.25">
      <c r="A5647" t="s">
        <v>677</v>
      </c>
      <c r="B5647">
        <v>4915</v>
      </c>
      <c r="C5647">
        <v>1323</v>
      </c>
      <c r="D5647">
        <v>3904</v>
      </c>
      <c r="E5647" t="s">
        <v>865</v>
      </c>
    </row>
    <row r="5648" spans="1:6" x14ac:dyDescent="0.25">
      <c r="A5648" t="s">
        <v>42</v>
      </c>
      <c r="B5648">
        <v>4915</v>
      </c>
      <c r="C5648">
        <v>40</v>
      </c>
      <c r="D5648">
        <v>40</v>
      </c>
      <c r="E5648">
        <v>25</v>
      </c>
    </row>
    <row r="5649" spans="1:6" x14ac:dyDescent="0.25">
      <c r="A5649" t="s">
        <v>678</v>
      </c>
      <c r="B5649">
        <v>4915</v>
      </c>
      <c r="C5649">
        <v>22.6</v>
      </c>
      <c r="D5649">
        <v>66.5</v>
      </c>
      <c r="E5649">
        <v>2.7</v>
      </c>
    </row>
    <row r="5650" spans="1:6" x14ac:dyDescent="0.25">
      <c r="A5650" t="s">
        <v>41</v>
      </c>
      <c r="B5650">
        <v>4915</v>
      </c>
      <c r="C5650">
        <v>0</v>
      </c>
      <c r="D5650">
        <v>0</v>
      </c>
      <c r="E5650">
        <v>0</v>
      </c>
    </row>
    <row r="5651" spans="1:6" x14ac:dyDescent="0.25">
      <c r="A5651" t="s">
        <v>679</v>
      </c>
      <c r="B5651">
        <v>4915</v>
      </c>
      <c r="C5651" t="s">
        <v>863</v>
      </c>
      <c r="D5651" t="s">
        <v>863</v>
      </c>
      <c r="E5651">
        <v>24</v>
      </c>
    </row>
    <row r="5652" spans="1:6" x14ac:dyDescent="0.25">
      <c r="A5652" t="s">
        <v>563</v>
      </c>
      <c r="B5652">
        <v>4915</v>
      </c>
      <c r="C5652">
        <v>0</v>
      </c>
      <c r="D5652">
        <v>0</v>
      </c>
      <c r="E5652">
        <v>0</v>
      </c>
    </row>
    <row r="5653" spans="1:6" x14ac:dyDescent="0.25">
      <c r="A5653" t="s">
        <v>680</v>
      </c>
      <c r="B5653">
        <v>4915</v>
      </c>
      <c r="C5653">
        <v>1</v>
      </c>
      <c r="D5653">
        <v>1</v>
      </c>
      <c r="E5653">
        <v>0</v>
      </c>
    </row>
    <row r="5654" spans="1:6" x14ac:dyDescent="0.25">
      <c r="A5654" t="s">
        <v>681</v>
      </c>
      <c r="B5654">
        <v>4915</v>
      </c>
      <c r="C5654">
        <v>16</v>
      </c>
      <c r="D5654">
        <v>16</v>
      </c>
      <c r="E5654">
        <v>16</v>
      </c>
    </row>
    <row r="5655" spans="1:6" x14ac:dyDescent="0.25">
      <c r="A5655" t="s">
        <v>682</v>
      </c>
      <c r="B5655">
        <v>4915</v>
      </c>
      <c r="C5655">
        <v>375</v>
      </c>
      <c r="D5655">
        <v>375</v>
      </c>
      <c r="E5655">
        <v>375</v>
      </c>
    </row>
    <row r="5656" spans="1:6" x14ac:dyDescent="0.25">
      <c r="A5656" t="s">
        <v>683</v>
      </c>
      <c r="B5656">
        <v>4915</v>
      </c>
      <c r="C5656">
        <v>1761</v>
      </c>
      <c r="D5656">
        <v>1761</v>
      </c>
      <c r="E5656">
        <v>1101</v>
      </c>
    </row>
    <row r="5657" spans="1:6" x14ac:dyDescent="0.25">
      <c r="A5657" t="s">
        <v>684</v>
      </c>
      <c r="B5657">
        <v>4915</v>
      </c>
      <c r="C5657">
        <v>1174</v>
      </c>
      <c r="D5657">
        <v>1174</v>
      </c>
      <c r="E5657">
        <v>734</v>
      </c>
    </row>
    <row r="5658" spans="1:6" x14ac:dyDescent="0.25">
      <c r="A5658" t="s">
        <v>685</v>
      </c>
      <c r="B5658">
        <v>4915</v>
      </c>
      <c r="C5658">
        <v>2348</v>
      </c>
      <c r="D5658">
        <v>2348</v>
      </c>
      <c r="E5658">
        <v>1468</v>
      </c>
    </row>
    <row r="5659" spans="1:6" x14ac:dyDescent="0.25">
      <c r="A5659" t="s">
        <v>686</v>
      </c>
      <c r="B5659">
        <v>4915</v>
      </c>
    </row>
    <row r="5660" spans="1:6" x14ac:dyDescent="0.25">
      <c r="A5660" t="s">
        <v>687</v>
      </c>
      <c r="B5660">
        <v>4915</v>
      </c>
    </row>
    <row r="5661" spans="1:6" x14ac:dyDescent="0.25">
      <c r="A5661" t="s">
        <v>688</v>
      </c>
      <c r="B5661">
        <v>4915</v>
      </c>
    </row>
    <row r="5662" spans="1:6" x14ac:dyDescent="0.25">
      <c r="A5662" t="s">
        <v>689</v>
      </c>
      <c r="B5662">
        <v>4915</v>
      </c>
      <c r="C5662" t="b">
        <v>0</v>
      </c>
      <c r="D5662" t="b">
        <v>0</v>
      </c>
      <c r="E5662" t="b">
        <v>0</v>
      </c>
    </row>
    <row r="5663" spans="1:6" x14ac:dyDescent="0.25">
      <c r="A5663" t="s">
        <v>690</v>
      </c>
      <c r="B5663">
        <v>4915</v>
      </c>
      <c r="C5663" t="b">
        <v>0</v>
      </c>
      <c r="D5663" t="b">
        <v>0</v>
      </c>
      <c r="E5663" t="b">
        <v>0</v>
      </c>
    </row>
    <row r="5664" spans="1:6" x14ac:dyDescent="0.25">
      <c r="A5664" t="s">
        <v>676</v>
      </c>
      <c r="B5664">
        <v>4919</v>
      </c>
      <c r="C5664">
        <v>55</v>
      </c>
      <c r="D5664">
        <v>60</v>
      </c>
      <c r="E5664">
        <v>4920</v>
      </c>
      <c r="F5664">
        <v>4912</v>
      </c>
    </row>
    <row r="5665" spans="1:6" x14ac:dyDescent="0.25">
      <c r="A5665" t="s">
        <v>36</v>
      </c>
      <c r="B5665">
        <v>4919</v>
      </c>
      <c r="C5665">
        <v>1</v>
      </c>
      <c r="D5665">
        <v>0</v>
      </c>
      <c r="E5665">
        <v>2</v>
      </c>
      <c r="F5665">
        <v>5</v>
      </c>
    </row>
    <row r="5666" spans="1:6" x14ac:dyDescent="0.25">
      <c r="A5666" t="s">
        <v>503</v>
      </c>
      <c r="B5666">
        <v>4919</v>
      </c>
      <c r="C5666" t="s">
        <v>783</v>
      </c>
      <c r="D5666" t="s">
        <v>776</v>
      </c>
      <c r="E5666" t="s">
        <v>832</v>
      </c>
      <c r="F5666" t="s">
        <v>832</v>
      </c>
    </row>
    <row r="5667" spans="1:6" x14ac:dyDescent="0.25">
      <c r="A5667" t="s">
        <v>677</v>
      </c>
      <c r="B5667">
        <v>4919</v>
      </c>
      <c r="C5667">
        <v>177</v>
      </c>
      <c r="D5667">
        <v>177</v>
      </c>
      <c r="E5667">
        <v>167</v>
      </c>
      <c r="F5667">
        <v>1455</v>
      </c>
    </row>
    <row r="5668" spans="1:6" x14ac:dyDescent="0.25">
      <c r="A5668" t="s">
        <v>42</v>
      </c>
      <c r="B5668">
        <v>4919</v>
      </c>
      <c r="C5668">
        <v>40</v>
      </c>
      <c r="D5668">
        <v>40</v>
      </c>
      <c r="E5668">
        <v>40</v>
      </c>
      <c r="F5668">
        <v>40</v>
      </c>
    </row>
    <row r="5669" spans="1:6" x14ac:dyDescent="0.25">
      <c r="A5669" t="s">
        <v>678</v>
      </c>
      <c r="B5669">
        <v>4919</v>
      </c>
      <c r="C5669">
        <v>3</v>
      </c>
      <c r="D5669">
        <v>3</v>
      </c>
      <c r="E5669">
        <v>2.8</v>
      </c>
      <c r="F5669">
        <v>24.8</v>
      </c>
    </row>
    <row r="5670" spans="1:6" x14ac:dyDescent="0.25">
      <c r="A5670" t="s">
        <v>41</v>
      </c>
      <c r="B5670">
        <v>4919</v>
      </c>
      <c r="C5670">
        <v>0</v>
      </c>
      <c r="D5670">
        <v>0</v>
      </c>
      <c r="E5670">
        <v>0</v>
      </c>
      <c r="F5670">
        <v>0</v>
      </c>
    </row>
    <row r="5671" spans="1:6" x14ac:dyDescent="0.25">
      <c r="A5671" t="s">
        <v>679</v>
      </c>
      <c r="B5671">
        <v>4919</v>
      </c>
      <c r="C5671">
        <v>0</v>
      </c>
      <c r="D5671">
        <v>0</v>
      </c>
      <c r="E5671" t="s">
        <v>794</v>
      </c>
      <c r="F5671" t="s">
        <v>794</v>
      </c>
    </row>
    <row r="5672" spans="1:6" x14ac:dyDescent="0.25">
      <c r="A5672" t="s">
        <v>563</v>
      </c>
      <c r="B5672">
        <v>4919</v>
      </c>
      <c r="C5672">
        <v>0</v>
      </c>
      <c r="D5672">
        <v>0</v>
      </c>
      <c r="E5672">
        <v>0</v>
      </c>
      <c r="F5672">
        <v>0</v>
      </c>
    </row>
    <row r="5673" spans="1:6" x14ac:dyDescent="0.25">
      <c r="A5673" t="s">
        <v>680</v>
      </c>
      <c r="B5673">
        <v>4919</v>
      </c>
      <c r="C5673">
        <v>0</v>
      </c>
      <c r="D5673">
        <v>0</v>
      </c>
      <c r="E5673">
        <v>0</v>
      </c>
      <c r="F5673">
        <v>0</v>
      </c>
    </row>
    <row r="5674" spans="1:6" x14ac:dyDescent="0.25">
      <c r="A5674" t="s">
        <v>681</v>
      </c>
      <c r="B5674">
        <v>4919</v>
      </c>
      <c r="C5674">
        <v>16</v>
      </c>
      <c r="D5674">
        <v>16</v>
      </c>
      <c r="E5674">
        <v>16</v>
      </c>
      <c r="F5674">
        <v>16</v>
      </c>
    </row>
    <row r="5675" spans="1:6" x14ac:dyDescent="0.25">
      <c r="A5675" t="s">
        <v>682</v>
      </c>
      <c r="B5675">
        <v>4919</v>
      </c>
      <c r="C5675">
        <v>200</v>
      </c>
      <c r="D5675">
        <v>200</v>
      </c>
      <c r="E5675">
        <v>200</v>
      </c>
      <c r="F5675">
        <v>200</v>
      </c>
    </row>
    <row r="5676" spans="1:6" x14ac:dyDescent="0.25">
      <c r="A5676" t="s">
        <v>683</v>
      </c>
      <c r="B5676">
        <v>4919</v>
      </c>
      <c r="C5676">
        <v>1761</v>
      </c>
      <c r="D5676">
        <v>1761</v>
      </c>
      <c r="E5676">
        <v>1761</v>
      </c>
      <c r="F5676">
        <v>1761</v>
      </c>
    </row>
    <row r="5677" spans="1:6" x14ac:dyDescent="0.25">
      <c r="A5677" t="s">
        <v>684</v>
      </c>
      <c r="B5677">
        <v>4919</v>
      </c>
      <c r="C5677">
        <v>1174</v>
      </c>
      <c r="D5677">
        <v>1174</v>
      </c>
      <c r="E5677">
        <v>1174</v>
      </c>
      <c r="F5677">
        <v>1174</v>
      </c>
    </row>
    <row r="5678" spans="1:6" x14ac:dyDescent="0.25">
      <c r="A5678" t="s">
        <v>685</v>
      </c>
      <c r="B5678">
        <v>4919</v>
      </c>
      <c r="C5678">
        <v>2348</v>
      </c>
      <c r="D5678">
        <v>2348</v>
      </c>
      <c r="E5678">
        <v>2348</v>
      </c>
      <c r="F5678">
        <v>2348</v>
      </c>
    </row>
    <row r="5679" spans="1:6" x14ac:dyDescent="0.25">
      <c r="A5679" t="s">
        <v>686</v>
      </c>
      <c r="B5679">
        <v>4919</v>
      </c>
    </row>
    <row r="5680" spans="1:6" x14ac:dyDescent="0.25">
      <c r="A5680" t="s">
        <v>687</v>
      </c>
      <c r="B5680">
        <v>4919</v>
      </c>
    </row>
    <row r="5681" spans="1:10" x14ac:dyDescent="0.25">
      <c r="A5681" t="s">
        <v>688</v>
      </c>
      <c r="B5681">
        <v>4919</v>
      </c>
    </row>
    <row r="5682" spans="1:10" x14ac:dyDescent="0.25">
      <c r="A5682" t="s">
        <v>689</v>
      </c>
      <c r="B5682">
        <v>4919</v>
      </c>
      <c r="C5682" t="b">
        <v>0</v>
      </c>
      <c r="D5682" t="b">
        <v>0</v>
      </c>
      <c r="E5682" t="b">
        <v>0</v>
      </c>
      <c r="F5682" t="b">
        <v>0</v>
      </c>
    </row>
    <row r="5683" spans="1:10" x14ac:dyDescent="0.25">
      <c r="A5683" t="s">
        <v>690</v>
      </c>
      <c r="B5683">
        <v>4919</v>
      </c>
      <c r="C5683" t="b">
        <v>0</v>
      </c>
      <c r="D5683" t="b">
        <v>0</v>
      </c>
      <c r="E5683" t="b">
        <v>0</v>
      </c>
      <c r="F5683" t="b">
        <v>0</v>
      </c>
    </row>
    <row r="5684" spans="1:10" x14ac:dyDescent="0.25">
      <c r="A5684" t="s">
        <v>676</v>
      </c>
      <c r="B5684">
        <v>4920</v>
      </c>
      <c r="E5684">
        <v>4921</v>
      </c>
      <c r="F5684">
        <v>4919</v>
      </c>
      <c r="G5684">
        <v>54</v>
      </c>
      <c r="H5684">
        <v>55</v>
      </c>
      <c r="I5684">
        <v>59</v>
      </c>
      <c r="J5684">
        <v>60</v>
      </c>
    </row>
    <row r="5685" spans="1:10" x14ac:dyDescent="0.25">
      <c r="A5685" t="s">
        <v>36</v>
      </c>
      <c r="B5685">
        <v>4920</v>
      </c>
      <c r="E5685">
        <v>4</v>
      </c>
      <c r="F5685">
        <v>4</v>
      </c>
      <c r="G5685">
        <v>0</v>
      </c>
      <c r="H5685">
        <v>2</v>
      </c>
      <c r="I5685">
        <v>2</v>
      </c>
      <c r="J5685">
        <v>0</v>
      </c>
    </row>
    <row r="5686" spans="1:10" x14ac:dyDescent="0.25">
      <c r="A5686" t="s">
        <v>503</v>
      </c>
      <c r="B5686">
        <v>4920</v>
      </c>
      <c r="E5686" t="s">
        <v>832</v>
      </c>
      <c r="F5686" t="s">
        <v>832</v>
      </c>
      <c r="H5686" t="s">
        <v>784</v>
      </c>
      <c r="I5686" t="s">
        <v>784</v>
      </c>
      <c r="J5686" t="s">
        <v>777</v>
      </c>
    </row>
    <row r="5687" spans="1:10" x14ac:dyDescent="0.25">
      <c r="A5687" t="s">
        <v>677</v>
      </c>
      <c r="B5687">
        <v>4920</v>
      </c>
      <c r="E5687">
        <v>175</v>
      </c>
      <c r="F5687">
        <v>167</v>
      </c>
      <c r="G5687">
        <v>236</v>
      </c>
      <c r="H5687">
        <v>225</v>
      </c>
      <c r="I5687">
        <v>236</v>
      </c>
      <c r="J5687">
        <v>225</v>
      </c>
    </row>
    <row r="5688" spans="1:10" x14ac:dyDescent="0.25">
      <c r="A5688" t="s">
        <v>42</v>
      </c>
      <c r="B5688">
        <v>4920</v>
      </c>
      <c r="E5688">
        <v>40</v>
      </c>
      <c r="F5688">
        <v>40</v>
      </c>
      <c r="G5688">
        <v>40</v>
      </c>
      <c r="H5688">
        <v>40</v>
      </c>
      <c r="I5688">
        <v>40</v>
      </c>
      <c r="J5688">
        <v>50</v>
      </c>
    </row>
    <row r="5689" spans="1:10" x14ac:dyDescent="0.25">
      <c r="A5689" t="s">
        <v>678</v>
      </c>
      <c r="B5689">
        <v>4920</v>
      </c>
      <c r="E5689">
        <v>3</v>
      </c>
      <c r="F5689">
        <v>2.8</v>
      </c>
      <c r="G5689">
        <v>4</v>
      </c>
      <c r="H5689">
        <v>3.8</v>
      </c>
      <c r="I5689">
        <v>4</v>
      </c>
      <c r="J5689">
        <v>3.1</v>
      </c>
    </row>
    <row r="5690" spans="1:10" x14ac:dyDescent="0.25">
      <c r="A5690" t="s">
        <v>41</v>
      </c>
      <c r="B5690">
        <v>4920</v>
      </c>
      <c r="E5690">
        <v>0</v>
      </c>
      <c r="F5690">
        <v>0</v>
      </c>
      <c r="G5690">
        <v>0</v>
      </c>
      <c r="H5690">
        <v>0</v>
      </c>
      <c r="I5690">
        <v>0</v>
      </c>
      <c r="J5690">
        <v>0</v>
      </c>
    </row>
    <row r="5691" spans="1:10" x14ac:dyDescent="0.25">
      <c r="A5691" t="s">
        <v>679</v>
      </c>
      <c r="B5691">
        <v>4920</v>
      </c>
      <c r="E5691" t="s">
        <v>866</v>
      </c>
      <c r="F5691">
        <v>24</v>
      </c>
      <c r="G5691">
        <v>0</v>
      </c>
      <c r="H5691">
        <v>24</v>
      </c>
      <c r="I5691">
        <v>24</v>
      </c>
      <c r="J5691">
        <v>0</v>
      </c>
    </row>
    <row r="5692" spans="1:10" x14ac:dyDescent="0.25">
      <c r="A5692" t="s">
        <v>563</v>
      </c>
      <c r="B5692">
        <v>4920</v>
      </c>
      <c r="E5692">
        <v>0</v>
      </c>
      <c r="F5692">
        <v>0</v>
      </c>
      <c r="G5692">
        <v>0</v>
      </c>
      <c r="H5692">
        <v>0</v>
      </c>
      <c r="I5692">
        <v>0</v>
      </c>
      <c r="J5692">
        <v>0</v>
      </c>
    </row>
    <row r="5693" spans="1:10" x14ac:dyDescent="0.25">
      <c r="A5693" t="s">
        <v>680</v>
      </c>
      <c r="B5693">
        <v>4920</v>
      </c>
      <c r="E5693">
        <v>0</v>
      </c>
      <c r="F5693">
        <v>0</v>
      </c>
      <c r="G5693">
        <v>0</v>
      </c>
      <c r="H5693">
        <v>0</v>
      </c>
      <c r="I5693">
        <v>0</v>
      </c>
      <c r="J5693">
        <v>0</v>
      </c>
    </row>
    <row r="5694" spans="1:10" x14ac:dyDescent="0.25">
      <c r="A5694" t="s">
        <v>681</v>
      </c>
      <c r="B5694">
        <v>4920</v>
      </c>
      <c r="E5694">
        <v>16</v>
      </c>
      <c r="F5694">
        <v>16</v>
      </c>
      <c r="G5694">
        <v>16</v>
      </c>
      <c r="H5694">
        <v>16</v>
      </c>
      <c r="I5694">
        <v>16</v>
      </c>
      <c r="J5694">
        <v>16</v>
      </c>
    </row>
    <row r="5695" spans="1:10" x14ac:dyDescent="0.25">
      <c r="A5695" t="s">
        <v>682</v>
      </c>
      <c r="B5695">
        <v>4920</v>
      </c>
      <c r="E5695">
        <v>437</v>
      </c>
      <c r="F5695">
        <v>437</v>
      </c>
      <c r="G5695">
        <v>437</v>
      </c>
      <c r="H5695">
        <v>437</v>
      </c>
      <c r="I5695">
        <v>437</v>
      </c>
      <c r="J5695">
        <v>437</v>
      </c>
    </row>
    <row r="5696" spans="1:10" x14ac:dyDescent="0.25">
      <c r="A5696" t="s">
        <v>683</v>
      </c>
      <c r="B5696">
        <v>4920</v>
      </c>
      <c r="E5696">
        <v>1761</v>
      </c>
      <c r="F5696">
        <v>1761</v>
      </c>
      <c r="G5696">
        <v>1761</v>
      </c>
      <c r="H5696">
        <v>1761</v>
      </c>
      <c r="I5696">
        <v>1761</v>
      </c>
      <c r="J5696">
        <v>2199</v>
      </c>
    </row>
    <row r="5697" spans="1:10" x14ac:dyDescent="0.25">
      <c r="A5697" t="s">
        <v>684</v>
      </c>
      <c r="B5697">
        <v>4920</v>
      </c>
      <c r="E5697">
        <v>1174</v>
      </c>
      <c r="F5697">
        <v>1174</v>
      </c>
      <c r="G5697">
        <v>1174</v>
      </c>
      <c r="H5697">
        <v>1174</v>
      </c>
      <c r="I5697">
        <v>1174</v>
      </c>
      <c r="J5697">
        <v>1466</v>
      </c>
    </row>
    <row r="5698" spans="1:10" x14ac:dyDescent="0.25">
      <c r="A5698" t="s">
        <v>685</v>
      </c>
      <c r="B5698">
        <v>4920</v>
      </c>
      <c r="E5698">
        <v>2348</v>
      </c>
      <c r="F5698">
        <v>2348</v>
      </c>
      <c r="G5698">
        <v>2348</v>
      </c>
      <c r="H5698">
        <v>2348</v>
      </c>
      <c r="I5698">
        <v>2348</v>
      </c>
      <c r="J5698">
        <v>2932</v>
      </c>
    </row>
    <row r="5699" spans="1:10" x14ac:dyDescent="0.25">
      <c r="A5699" t="s">
        <v>686</v>
      </c>
      <c r="B5699">
        <v>4920</v>
      </c>
    </row>
    <row r="5700" spans="1:10" x14ac:dyDescent="0.25">
      <c r="A5700" t="s">
        <v>687</v>
      </c>
      <c r="B5700">
        <v>4920</v>
      </c>
    </row>
    <row r="5701" spans="1:10" x14ac:dyDescent="0.25">
      <c r="A5701" t="s">
        <v>688</v>
      </c>
      <c r="B5701">
        <v>4920</v>
      </c>
    </row>
    <row r="5702" spans="1:10" x14ac:dyDescent="0.25">
      <c r="A5702" t="s">
        <v>689</v>
      </c>
      <c r="B5702">
        <v>4920</v>
      </c>
      <c r="E5702" t="b">
        <v>0</v>
      </c>
      <c r="F5702" t="b">
        <v>0</v>
      </c>
      <c r="G5702" t="b">
        <v>0</v>
      </c>
      <c r="H5702" t="b">
        <v>0</v>
      </c>
      <c r="I5702" t="b">
        <v>0</v>
      </c>
      <c r="J5702" t="b">
        <v>0</v>
      </c>
    </row>
    <row r="5703" spans="1:10" x14ac:dyDescent="0.25">
      <c r="A5703" t="s">
        <v>690</v>
      </c>
      <c r="B5703">
        <v>4920</v>
      </c>
      <c r="E5703" t="b">
        <v>0</v>
      </c>
      <c r="F5703" t="b">
        <v>0</v>
      </c>
      <c r="G5703" t="b">
        <v>0</v>
      </c>
      <c r="H5703" t="b">
        <v>0</v>
      </c>
      <c r="I5703" t="b">
        <v>0</v>
      </c>
      <c r="J5703" t="b">
        <v>0</v>
      </c>
    </row>
    <row r="5704" spans="1:10" x14ac:dyDescent="0.25">
      <c r="A5704" t="s">
        <v>676</v>
      </c>
      <c r="B5704">
        <v>4921</v>
      </c>
      <c r="C5704">
        <v>54</v>
      </c>
      <c r="D5704">
        <v>59</v>
      </c>
      <c r="E5704">
        <v>4924</v>
      </c>
      <c r="F5704">
        <v>4920</v>
      </c>
    </row>
    <row r="5705" spans="1:10" x14ac:dyDescent="0.25">
      <c r="A5705" t="s">
        <v>36</v>
      </c>
      <c r="B5705">
        <v>4921</v>
      </c>
      <c r="C5705">
        <v>0</v>
      </c>
      <c r="D5705">
        <v>1</v>
      </c>
      <c r="E5705">
        <v>5</v>
      </c>
      <c r="F5705">
        <v>2</v>
      </c>
    </row>
    <row r="5706" spans="1:10" x14ac:dyDescent="0.25">
      <c r="A5706" t="s">
        <v>503</v>
      </c>
      <c r="B5706">
        <v>4921</v>
      </c>
      <c r="D5706" t="s">
        <v>786</v>
      </c>
      <c r="E5706" t="s">
        <v>832</v>
      </c>
      <c r="F5706" t="s">
        <v>832</v>
      </c>
    </row>
    <row r="5707" spans="1:10" x14ac:dyDescent="0.25">
      <c r="A5707" t="s">
        <v>677</v>
      </c>
      <c r="B5707">
        <v>4921</v>
      </c>
      <c r="C5707">
        <v>176</v>
      </c>
      <c r="D5707">
        <v>176</v>
      </c>
      <c r="E5707">
        <v>834</v>
      </c>
      <c r="F5707">
        <v>175</v>
      </c>
    </row>
    <row r="5708" spans="1:10" x14ac:dyDescent="0.25">
      <c r="A5708" t="s">
        <v>42</v>
      </c>
      <c r="B5708">
        <v>4921</v>
      </c>
      <c r="C5708">
        <v>45</v>
      </c>
      <c r="D5708">
        <v>45</v>
      </c>
      <c r="E5708">
        <v>40</v>
      </c>
      <c r="F5708">
        <v>40</v>
      </c>
    </row>
    <row r="5709" spans="1:10" x14ac:dyDescent="0.25">
      <c r="A5709" t="s">
        <v>678</v>
      </c>
      <c r="B5709">
        <v>4921</v>
      </c>
      <c r="C5709">
        <v>2.7</v>
      </c>
      <c r="D5709">
        <v>2.7</v>
      </c>
      <c r="E5709">
        <v>14.2</v>
      </c>
      <c r="F5709">
        <v>3</v>
      </c>
    </row>
    <row r="5710" spans="1:10" x14ac:dyDescent="0.25">
      <c r="A5710" t="s">
        <v>41</v>
      </c>
      <c r="B5710">
        <v>4921</v>
      </c>
      <c r="C5710">
        <v>0</v>
      </c>
      <c r="D5710">
        <v>0</v>
      </c>
      <c r="E5710">
        <v>0</v>
      </c>
      <c r="F5710">
        <v>0</v>
      </c>
    </row>
    <row r="5711" spans="1:10" x14ac:dyDescent="0.25">
      <c r="A5711" t="s">
        <v>679</v>
      </c>
      <c r="B5711">
        <v>4921</v>
      </c>
      <c r="C5711">
        <v>0</v>
      </c>
      <c r="D5711">
        <v>0</v>
      </c>
      <c r="E5711" t="s">
        <v>867</v>
      </c>
      <c r="F5711" t="s">
        <v>867</v>
      </c>
    </row>
    <row r="5712" spans="1:10" x14ac:dyDescent="0.25">
      <c r="A5712" t="s">
        <v>563</v>
      </c>
      <c r="B5712">
        <v>4921</v>
      </c>
      <c r="C5712">
        <v>0</v>
      </c>
      <c r="D5712">
        <v>0</v>
      </c>
      <c r="E5712">
        <v>0</v>
      </c>
      <c r="F5712">
        <v>0</v>
      </c>
    </row>
    <row r="5713" spans="1:6" x14ac:dyDescent="0.25">
      <c r="A5713" t="s">
        <v>680</v>
      </c>
      <c r="B5713">
        <v>4921</v>
      </c>
      <c r="C5713">
        <v>0</v>
      </c>
      <c r="D5713">
        <v>0</v>
      </c>
      <c r="E5713">
        <v>0</v>
      </c>
      <c r="F5713">
        <v>0</v>
      </c>
    </row>
    <row r="5714" spans="1:6" x14ac:dyDescent="0.25">
      <c r="A5714" t="s">
        <v>681</v>
      </c>
      <c r="B5714">
        <v>4921</v>
      </c>
      <c r="C5714">
        <v>16</v>
      </c>
      <c r="D5714">
        <v>16</v>
      </c>
      <c r="E5714">
        <v>16</v>
      </c>
      <c r="F5714">
        <v>16</v>
      </c>
    </row>
    <row r="5715" spans="1:6" x14ac:dyDescent="0.25">
      <c r="A5715" t="s">
        <v>682</v>
      </c>
      <c r="B5715">
        <v>4921</v>
      </c>
      <c r="C5715">
        <v>200</v>
      </c>
      <c r="D5715">
        <v>200</v>
      </c>
      <c r="E5715">
        <v>200</v>
      </c>
      <c r="F5715">
        <v>200</v>
      </c>
    </row>
    <row r="5716" spans="1:6" x14ac:dyDescent="0.25">
      <c r="A5716" t="s">
        <v>683</v>
      </c>
      <c r="B5716">
        <v>4921</v>
      </c>
      <c r="C5716">
        <v>1980</v>
      </c>
      <c r="D5716">
        <v>1980</v>
      </c>
      <c r="E5716">
        <v>1761</v>
      </c>
      <c r="F5716">
        <v>1761</v>
      </c>
    </row>
    <row r="5717" spans="1:6" x14ac:dyDescent="0.25">
      <c r="A5717" t="s">
        <v>684</v>
      </c>
      <c r="B5717">
        <v>4921</v>
      </c>
      <c r="C5717">
        <v>1320</v>
      </c>
      <c r="D5717">
        <v>1320</v>
      </c>
      <c r="E5717">
        <v>1174</v>
      </c>
      <c r="F5717">
        <v>1174</v>
      </c>
    </row>
    <row r="5718" spans="1:6" x14ac:dyDescent="0.25">
      <c r="A5718" t="s">
        <v>685</v>
      </c>
      <c r="B5718">
        <v>4921</v>
      </c>
      <c r="C5718">
        <v>2640</v>
      </c>
      <c r="D5718">
        <v>2640</v>
      </c>
      <c r="E5718">
        <v>2348</v>
      </c>
      <c r="F5718">
        <v>2348</v>
      </c>
    </row>
    <row r="5719" spans="1:6" x14ac:dyDescent="0.25">
      <c r="A5719" t="s">
        <v>686</v>
      </c>
      <c r="B5719">
        <v>4921</v>
      </c>
    </row>
    <row r="5720" spans="1:6" x14ac:dyDescent="0.25">
      <c r="A5720" t="s">
        <v>687</v>
      </c>
      <c r="B5720">
        <v>4921</v>
      </c>
    </row>
    <row r="5721" spans="1:6" x14ac:dyDescent="0.25">
      <c r="A5721" t="s">
        <v>688</v>
      </c>
      <c r="B5721">
        <v>4921</v>
      </c>
    </row>
    <row r="5722" spans="1:6" x14ac:dyDescent="0.25">
      <c r="A5722" t="s">
        <v>689</v>
      </c>
      <c r="B5722">
        <v>4921</v>
      </c>
      <c r="C5722" t="b">
        <v>0</v>
      </c>
      <c r="D5722" t="b">
        <v>0</v>
      </c>
      <c r="E5722" t="b">
        <v>0</v>
      </c>
      <c r="F5722" t="b">
        <v>0</v>
      </c>
    </row>
    <row r="5723" spans="1:6" x14ac:dyDescent="0.25">
      <c r="A5723" t="s">
        <v>690</v>
      </c>
      <c r="B5723">
        <v>4921</v>
      </c>
      <c r="C5723" t="b">
        <v>0</v>
      </c>
      <c r="D5723" t="b">
        <v>0</v>
      </c>
      <c r="E5723" t="b">
        <v>0</v>
      </c>
      <c r="F5723" t="b">
        <v>0</v>
      </c>
    </row>
    <row r="5724" spans="1:6" x14ac:dyDescent="0.25">
      <c r="A5724" t="s">
        <v>676</v>
      </c>
      <c r="B5724">
        <v>4924</v>
      </c>
      <c r="C5724">
        <v>291</v>
      </c>
      <c r="D5724">
        <v>4936</v>
      </c>
      <c r="E5724">
        <v>289</v>
      </c>
      <c r="F5724">
        <v>4921</v>
      </c>
    </row>
    <row r="5725" spans="1:6" x14ac:dyDescent="0.25">
      <c r="A5725" t="s">
        <v>36</v>
      </c>
      <c r="B5725">
        <v>4924</v>
      </c>
      <c r="C5725">
        <v>3</v>
      </c>
      <c r="D5725">
        <v>3</v>
      </c>
      <c r="E5725">
        <v>4</v>
      </c>
      <c r="F5725">
        <v>4</v>
      </c>
    </row>
    <row r="5726" spans="1:6" x14ac:dyDescent="0.25">
      <c r="A5726" t="s">
        <v>503</v>
      </c>
      <c r="B5726">
        <v>4924</v>
      </c>
      <c r="C5726" t="s">
        <v>868</v>
      </c>
      <c r="D5726" t="s">
        <v>868</v>
      </c>
      <c r="E5726" t="s">
        <v>832</v>
      </c>
      <c r="F5726" t="s">
        <v>832</v>
      </c>
    </row>
    <row r="5727" spans="1:6" x14ac:dyDescent="0.25">
      <c r="A5727" t="s">
        <v>677</v>
      </c>
      <c r="B5727">
        <v>4924</v>
      </c>
      <c r="C5727">
        <v>545</v>
      </c>
      <c r="D5727">
        <v>4469</v>
      </c>
      <c r="E5727">
        <v>504</v>
      </c>
      <c r="F5727">
        <v>834</v>
      </c>
    </row>
    <row r="5728" spans="1:6" x14ac:dyDescent="0.25">
      <c r="A5728" t="s">
        <v>42</v>
      </c>
      <c r="B5728">
        <v>4924</v>
      </c>
      <c r="C5728">
        <v>40</v>
      </c>
      <c r="D5728">
        <v>30</v>
      </c>
      <c r="E5728">
        <v>40</v>
      </c>
      <c r="F5728">
        <v>40</v>
      </c>
    </row>
    <row r="5729" spans="1:6" x14ac:dyDescent="0.25">
      <c r="A5729" t="s">
        <v>678</v>
      </c>
      <c r="B5729">
        <v>4924</v>
      </c>
      <c r="C5729">
        <v>9.3000000000000007</v>
      </c>
      <c r="D5729">
        <v>101.6</v>
      </c>
      <c r="E5729">
        <v>8.6</v>
      </c>
      <c r="F5729">
        <v>14.2</v>
      </c>
    </row>
    <row r="5730" spans="1:6" x14ac:dyDescent="0.25">
      <c r="A5730" t="s">
        <v>41</v>
      </c>
      <c r="B5730">
        <v>4924</v>
      </c>
      <c r="C5730">
        <v>0</v>
      </c>
      <c r="D5730">
        <v>0</v>
      </c>
      <c r="E5730">
        <v>0</v>
      </c>
      <c r="F5730">
        <v>0</v>
      </c>
    </row>
    <row r="5731" spans="1:6" x14ac:dyDescent="0.25">
      <c r="A5731" t="s">
        <v>679</v>
      </c>
      <c r="B5731">
        <v>4924</v>
      </c>
      <c r="C5731">
        <v>12</v>
      </c>
      <c r="D5731">
        <v>12</v>
      </c>
      <c r="E5731" t="s">
        <v>863</v>
      </c>
      <c r="F5731" t="s">
        <v>869</v>
      </c>
    </row>
    <row r="5732" spans="1:6" x14ac:dyDescent="0.25">
      <c r="A5732" t="s">
        <v>563</v>
      </c>
      <c r="B5732">
        <v>4924</v>
      </c>
      <c r="C5732">
        <v>0</v>
      </c>
      <c r="D5732">
        <v>0</v>
      </c>
      <c r="E5732">
        <v>0</v>
      </c>
      <c r="F5732">
        <v>0</v>
      </c>
    </row>
    <row r="5733" spans="1:6" x14ac:dyDescent="0.25">
      <c r="A5733" t="s">
        <v>680</v>
      </c>
      <c r="B5733">
        <v>4924</v>
      </c>
      <c r="C5733">
        <v>1</v>
      </c>
      <c r="D5733">
        <v>0</v>
      </c>
      <c r="E5733">
        <v>1</v>
      </c>
      <c r="F5733">
        <v>0</v>
      </c>
    </row>
    <row r="5734" spans="1:6" x14ac:dyDescent="0.25">
      <c r="A5734" t="s">
        <v>681</v>
      </c>
      <c r="B5734">
        <v>4924</v>
      </c>
      <c r="C5734">
        <v>16</v>
      </c>
      <c r="D5734">
        <v>16</v>
      </c>
      <c r="E5734">
        <v>16</v>
      </c>
      <c r="F5734">
        <v>16</v>
      </c>
    </row>
    <row r="5735" spans="1:6" x14ac:dyDescent="0.25">
      <c r="A5735" t="s">
        <v>682</v>
      </c>
      <c r="B5735">
        <v>4924</v>
      </c>
      <c r="C5735">
        <v>562</v>
      </c>
      <c r="D5735">
        <v>562</v>
      </c>
      <c r="E5735">
        <v>562</v>
      </c>
      <c r="F5735">
        <v>562</v>
      </c>
    </row>
    <row r="5736" spans="1:6" x14ac:dyDescent="0.25">
      <c r="A5736" t="s">
        <v>683</v>
      </c>
      <c r="B5736">
        <v>4924</v>
      </c>
      <c r="C5736">
        <v>1761</v>
      </c>
      <c r="D5736">
        <v>1320</v>
      </c>
      <c r="E5736">
        <v>1761</v>
      </c>
      <c r="F5736">
        <v>1761</v>
      </c>
    </row>
    <row r="5737" spans="1:6" x14ac:dyDescent="0.25">
      <c r="A5737" t="s">
        <v>684</v>
      </c>
      <c r="B5737">
        <v>4924</v>
      </c>
      <c r="C5737">
        <v>1174</v>
      </c>
      <c r="D5737">
        <v>880</v>
      </c>
      <c r="E5737">
        <v>1174</v>
      </c>
      <c r="F5737">
        <v>1174</v>
      </c>
    </row>
    <row r="5738" spans="1:6" x14ac:dyDescent="0.25">
      <c r="A5738" t="s">
        <v>685</v>
      </c>
      <c r="B5738">
        <v>4924</v>
      </c>
      <c r="C5738">
        <v>2348</v>
      </c>
      <c r="D5738">
        <v>1760</v>
      </c>
      <c r="E5738">
        <v>2348</v>
      </c>
      <c r="F5738">
        <v>2348</v>
      </c>
    </row>
    <row r="5739" spans="1:6" x14ac:dyDescent="0.25">
      <c r="A5739" t="s">
        <v>686</v>
      </c>
      <c r="B5739">
        <v>4924</v>
      </c>
    </row>
    <row r="5740" spans="1:6" x14ac:dyDescent="0.25">
      <c r="A5740" t="s">
        <v>687</v>
      </c>
      <c r="B5740">
        <v>4924</v>
      </c>
    </row>
    <row r="5741" spans="1:6" x14ac:dyDescent="0.25">
      <c r="A5741" t="s">
        <v>688</v>
      </c>
      <c r="B5741">
        <v>4924</v>
      </c>
    </row>
    <row r="5742" spans="1:6" x14ac:dyDescent="0.25">
      <c r="A5742" t="s">
        <v>689</v>
      </c>
      <c r="B5742">
        <v>4924</v>
      </c>
      <c r="C5742" t="b">
        <v>0</v>
      </c>
      <c r="D5742" t="b">
        <v>0</v>
      </c>
      <c r="E5742" t="b">
        <v>0</v>
      </c>
      <c r="F5742" t="b">
        <v>0</v>
      </c>
    </row>
    <row r="5743" spans="1:6" x14ac:dyDescent="0.25">
      <c r="A5743" t="s">
        <v>690</v>
      </c>
      <c r="B5743">
        <v>4924</v>
      </c>
      <c r="C5743" t="b">
        <v>0</v>
      </c>
      <c r="D5743" t="b">
        <v>0</v>
      </c>
      <c r="E5743" t="b">
        <v>0</v>
      </c>
      <c r="F5743" t="b">
        <v>0</v>
      </c>
    </row>
    <row r="5744" spans="1:6" x14ac:dyDescent="0.25">
      <c r="A5744" t="s">
        <v>676</v>
      </c>
      <c r="B5744">
        <v>4936</v>
      </c>
      <c r="C5744">
        <v>4924</v>
      </c>
      <c r="D5744">
        <v>5024</v>
      </c>
      <c r="F5744">
        <v>390</v>
      </c>
    </row>
    <row r="5745" spans="1:6" x14ac:dyDescent="0.25">
      <c r="A5745" t="s">
        <v>36</v>
      </c>
      <c r="B5745">
        <v>4936</v>
      </c>
      <c r="C5745">
        <v>2</v>
      </c>
      <c r="D5745">
        <v>3</v>
      </c>
      <c r="F5745">
        <v>2</v>
      </c>
    </row>
    <row r="5746" spans="1:6" x14ac:dyDescent="0.25">
      <c r="A5746" t="s">
        <v>503</v>
      </c>
      <c r="B5746">
        <v>4936</v>
      </c>
      <c r="C5746" t="s">
        <v>738</v>
      </c>
      <c r="D5746" t="s">
        <v>868</v>
      </c>
      <c r="F5746" t="s">
        <v>847</v>
      </c>
    </row>
    <row r="5747" spans="1:6" x14ac:dyDescent="0.25">
      <c r="A5747" t="s">
        <v>677</v>
      </c>
      <c r="B5747">
        <v>4936</v>
      </c>
      <c r="C5747">
        <v>4469</v>
      </c>
      <c r="D5747">
        <v>869</v>
      </c>
      <c r="F5747">
        <v>105</v>
      </c>
    </row>
    <row r="5748" spans="1:6" x14ac:dyDescent="0.25">
      <c r="A5748" t="s">
        <v>42</v>
      </c>
      <c r="B5748">
        <v>4936</v>
      </c>
      <c r="C5748">
        <v>25</v>
      </c>
      <c r="D5748">
        <v>30</v>
      </c>
      <c r="F5748">
        <v>30</v>
      </c>
    </row>
    <row r="5749" spans="1:6" x14ac:dyDescent="0.25">
      <c r="A5749" t="s">
        <v>678</v>
      </c>
      <c r="B5749">
        <v>4936</v>
      </c>
      <c r="C5749">
        <v>121.9</v>
      </c>
      <c r="D5749">
        <v>19.8</v>
      </c>
      <c r="F5749">
        <v>2.4</v>
      </c>
    </row>
    <row r="5750" spans="1:6" x14ac:dyDescent="0.25">
      <c r="A5750" t="s">
        <v>41</v>
      </c>
      <c r="B5750">
        <v>4936</v>
      </c>
      <c r="C5750">
        <v>0</v>
      </c>
      <c r="D5750">
        <v>0</v>
      </c>
      <c r="F5750">
        <v>0</v>
      </c>
    </row>
    <row r="5751" spans="1:6" x14ac:dyDescent="0.25">
      <c r="A5751" t="s">
        <v>679</v>
      </c>
      <c r="B5751">
        <v>4936</v>
      </c>
      <c r="C5751">
        <v>12</v>
      </c>
      <c r="D5751">
        <v>12</v>
      </c>
      <c r="F5751">
        <v>12</v>
      </c>
    </row>
    <row r="5752" spans="1:6" x14ac:dyDescent="0.25">
      <c r="A5752" t="s">
        <v>563</v>
      </c>
      <c r="B5752">
        <v>4936</v>
      </c>
      <c r="C5752">
        <v>0</v>
      </c>
      <c r="D5752">
        <v>0</v>
      </c>
      <c r="F5752">
        <v>0</v>
      </c>
    </row>
    <row r="5753" spans="1:6" x14ac:dyDescent="0.25">
      <c r="A5753" t="s">
        <v>680</v>
      </c>
      <c r="B5753">
        <v>4936</v>
      </c>
      <c r="C5753">
        <v>0</v>
      </c>
      <c r="D5753">
        <v>0</v>
      </c>
      <c r="F5753">
        <v>0</v>
      </c>
    </row>
    <row r="5754" spans="1:6" x14ac:dyDescent="0.25">
      <c r="A5754" t="s">
        <v>681</v>
      </c>
      <c r="B5754">
        <v>4936</v>
      </c>
      <c r="C5754">
        <v>16</v>
      </c>
      <c r="D5754">
        <v>16</v>
      </c>
      <c r="F5754">
        <v>16</v>
      </c>
    </row>
    <row r="5755" spans="1:6" x14ac:dyDescent="0.25">
      <c r="A5755" t="s">
        <v>682</v>
      </c>
      <c r="B5755">
        <v>4936</v>
      </c>
      <c r="C5755">
        <v>375</v>
      </c>
      <c r="D5755">
        <v>375</v>
      </c>
      <c r="F5755">
        <v>375</v>
      </c>
    </row>
    <row r="5756" spans="1:6" x14ac:dyDescent="0.25">
      <c r="A5756" t="s">
        <v>683</v>
      </c>
      <c r="B5756">
        <v>4936</v>
      </c>
      <c r="C5756">
        <v>1101</v>
      </c>
      <c r="D5756">
        <v>1320</v>
      </c>
      <c r="F5756">
        <v>1320</v>
      </c>
    </row>
    <row r="5757" spans="1:6" x14ac:dyDescent="0.25">
      <c r="A5757" t="s">
        <v>684</v>
      </c>
      <c r="B5757">
        <v>4936</v>
      </c>
      <c r="C5757">
        <v>734</v>
      </c>
      <c r="D5757">
        <v>880</v>
      </c>
      <c r="F5757">
        <v>880</v>
      </c>
    </row>
    <row r="5758" spans="1:6" x14ac:dyDescent="0.25">
      <c r="A5758" t="s">
        <v>685</v>
      </c>
      <c r="B5758">
        <v>4936</v>
      </c>
      <c r="C5758">
        <v>1468</v>
      </c>
      <c r="D5758">
        <v>1760</v>
      </c>
      <c r="F5758">
        <v>1760</v>
      </c>
    </row>
    <row r="5759" spans="1:6" x14ac:dyDescent="0.25">
      <c r="A5759" t="s">
        <v>686</v>
      </c>
      <c r="B5759">
        <v>4936</v>
      </c>
    </row>
    <row r="5760" spans="1:6" x14ac:dyDescent="0.25">
      <c r="A5760" t="s">
        <v>687</v>
      </c>
      <c r="B5760">
        <v>4936</v>
      </c>
    </row>
    <row r="5761" spans="1:6" x14ac:dyDescent="0.25">
      <c r="A5761" t="s">
        <v>688</v>
      </c>
      <c r="B5761">
        <v>4936</v>
      </c>
    </row>
    <row r="5762" spans="1:6" x14ac:dyDescent="0.25">
      <c r="A5762" t="s">
        <v>689</v>
      </c>
      <c r="B5762">
        <v>4936</v>
      </c>
      <c r="C5762" t="b">
        <v>0</v>
      </c>
      <c r="D5762" t="b">
        <v>0</v>
      </c>
      <c r="F5762" t="b">
        <v>0</v>
      </c>
    </row>
    <row r="5763" spans="1:6" x14ac:dyDescent="0.25">
      <c r="A5763" t="s">
        <v>690</v>
      </c>
      <c r="B5763">
        <v>4936</v>
      </c>
      <c r="C5763" t="b">
        <v>0</v>
      </c>
      <c r="D5763" t="b">
        <v>0</v>
      </c>
      <c r="F5763" t="b">
        <v>0</v>
      </c>
    </row>
    <row r="5764" spans="1:6" x14ac:dyDescent="0.25">
      <c r="A5764" t="s">
        <v>676</v>
      </c>
      <c r="B5764">
        <v>5000</v>
      </c>
      <c r="C5764">
        <v>4915</v>
      </c>
      <c r="D5764">
        <v>5025</v>
      </c>
      <c r="E5764">
        <v>5012</v>
      </c>
    </row>
    <row r="5765" spans="1:6" x14ac:dyDescent="0.25">
      <c r="A5765" t="s">
        <v>36</v>
      </c>
      <c r="B5765">
        <v>5000</v>
      </c>
      <c r="C5765">
        <v>4</v>
      </c>
      <c r="D5765">
        <v>4</v>
      </c>
      <c r="E5765">
        <v>4</v>
      </c>
    </row>
    <row r="5766" spans="1:6" x14ac:dyDescent="0.25">
      <c r="A5766" t="s">
        <v>503</v>
      </c>
      <c r="B5766">
        <v>5000</v>
      </c>
      <c r="C5766" t="s">
        <v>817</v>
      </c>
      <c r="D5766" t="s">
        <v>817</v>
      </c>
      <c r="E5766" t="s">
        <v>753</v>
      </c>
    </row>
    <row r="5767" spans="1:6" x14ac:dyDescent="0.25">
      <c r="A5767" t="s">
        <v>677</v>
      </c>
      <c r="B5767">
        <v>5000</v>
      </c>
      <c r="C5767">
        <v>3904</v>
      </c>
      <c r="D5767">
        <v>1198</v>
      </c>
      <c r="E5767">
        <v>2642</v>
      </c>
    </row>
    <row r="5768" spans="1:6" x14ac:dyDescent="0.25">
      <c r="A5768" t="s">
        <v>42</v>
      </c>
      <c r="B5768">
        <v>5000</v>
      </c>
      <c r="C5768">
        <v>25</v>
      </c>
      <c r="D5768">
        <v>25</v>
      </c>
      <c r="E5768">
        <v>30</v>
      </c>
    </row>
    <row r="5769" spans="1:6" x14ac:dyDescent="0.25">
      <c r="A5769" t="s">
        <v>678</v>
      </c>
      <c r="B5769">
        <v>5000</v>
      </c>
      <c r="C5769">
        <v>106.5</v>
      </c>
      <c r="D5769">
        <v>32.700000000000003</v>
      </c>
      <c r="E5769">
        <v>60</v>
      </c>
    </row>
    <row r="5770" spans="1:6" x14ac:dyDescent="0.25">
      <c r="A5770" t="s">
        <v>41</v>
      </c>
      <c r="B5770">
        <v>5000</v>
      </c>
      <c r="C5770">
        <v>0</v>
      </c>
      <c r="D5770">
        <v>0</v>
      </c>
      <c r="E5770">
        <v>0</v>
      </c>
    </row>
    <row r="5771" spans="1:6" x14ac:dyDescent="0.25">
      <c r="A5771" t="s">
        <v>679</v>
      </c>
      <c r="B5771">
        <v>5000</v>
      </c>
      <c r="C5771">
        <v>24</v>
      </c>
      <c r="D5771">
        <v>24</v>
      </c>
      <c r="E5771">
        <v>24</v>
      </c>
    </row>
    <row r="5772" spans="1:6" x14ac:dyDescent="0.25">
      <c r="A5772" t="s">
        <v>563</v>
      </c>
      <c r="B5772">
        <v>5000</v>
      </c>
      <c r="C5772">
        <v>0</v>
      </c>
      <c r="D5772">
        <v>0</v>
      </c>
      <c r="E5772">
        <v>0</v>
      </c>
    </row>
    <row r="5773" spans="1:6" x14ac:dyDescent="0.25">
      <c r="A5773" t="s">
        <v>680</v>
      </c>
      <c r="B5773">
        <v>5000</v>
      </c>
      <c r="C5773">
        <v>1</v>
      </c>
      <c r="D5773">
        <v>1</v>
      </c>
      <c r="E5773">
        <v>0</v>
      </c>
    </row>
    <row r="5774" spans="1:6" x14ac:dyDescent="0.25">
      <c r="A5774" t="s">
        <v>681</v>
      </c>
      <c r="B5774">
        <v>5000</v>
      </c>
      <c r="C5774">
        <v>16</v>
      </c>
      <c r="D5774">
        <v>16</v>
      </c>
      <c r="E5774">
        <v>16</v>
      </c>
    </row>
    <row r="5775" spans="1:6" x14ac:dyDescent="0.25">
      <c r="A5775" t="s">
        <v>682</v>
      </c>
      <c r="B5775">
        <v>5000</v>
      </c>
      <c r="C5775">
        <v>375</v>
      </c>
      <c r="D5775">
        <v>375</v>
      </c>
      <c r="E5775">
        <v>375</v>
      </c>
    </row>
    <row r="5776" spans="1:6" x14ac:dyDescent="0.25">
      <c r="A5776" t="s">
        <v>683</v>
      </c>
      <c r="B5776">
        <v>5000</v>
      </c>
      <c r="C5776">
        <v>1101</v>
      </c>
      <c r="D5776">
        <v>1101</v>
      </c>
      <c r="E5776">
        <v>1320</v>
      </c>
    </row>
    <row r="5777" spans="1:6" x14ac:dyDescent="0.25">
      <c r="A5777" t="s">
        <v>684</v>
      </c>
      <c r="B5777">
        <v>5000</v>
      </c>
      <c r="C5777">
        <v>734</v>
      </c>
      <c r="D5777">
        <v>734</v>
      </c>
      <c r="E5777">
        <v>880</v>
      </c>
    </row>
    <row r="5778" spans="1:6" x14ac:dyDescent="0.25">
      <c r="A5778" t="s">
        <v>685</v>
      </c>
      <c r="B5778">
        <v>5000</v>
      </c>
      <c r="C5778">
        <v>1468</v>
      </c>
      <c r="D5778">
        <v>1468</v>
      </c>
      <c r="E5778">
        <v>1760</v>
      </c>
    </row>
    <row r="5779" spans="1:6" x14ac:dyDescent="0.25">
      <c r="A5779" t="s">
        <v>686</v>
      </c>
      <c r="B5779">
        <v>5000</v>
      </c>
    </row>
    <row r="5780" spans="1:6" x14ac:dyDescent="0.25">
      <c r="A5780" t="s">
        <v>687</v>
      </c>
      <c r="B5780">
        <v>5000</v>
      </c>
    </row>
    <row r="5781" spans="1:6" x14ac:dyDescent="0.25">
      <c r="A5781" t="s">
        <v>688</v>
      </c>
      <c r="B5781">
        <v>5000</v>
      </c>
    </row>
    <row r="5782" spans="1:6" x14ac:dyDescent="0.25">
      <c r="A5782" t="s">
        <v>689</v>
      </c>
      <c r="B5782">
        <v>5000</v>
      </c>
      <c r="C5782" t="b">
        <v>0</v>
      </c>
      <c r="D5782" t="b">
        <v>0</v>
      </c>
      <c r="E5782" t="b">
        <v>0</v>
      </c>
    </row>
    <row r="5783" spans="1:6" x14ac:dyDescent="0.25">
      <c r="A5783" t="s">
        <v>690</v>
      </c>
      <c r="B5783">
        <v>5000</v>
      </c>
      <c r="C5783" t="b">
        <v>0</v>
      </c>
      <c r="D5783" t="b">
        <v>0</v>
      </c>
      <c r="E5783" t="b">
        <v>0</v>
      </c>
    </row>
    <row r="5784" spans="1:6" x14ac:dyDescent="0.25">
      <c r="A5784" t="s">
        <v>676</v>
      </c>
      <c r="B5784">
        <v>5012</v>
      </c>
      <c r="D5784">
        <v>347</v>
      </c>
      <c r="E5784">
        <v>5020</v>
      </c>
      <c r="F5784">
        <v>5000</v>
      </c>
    </row>
    <row r="5785" spans="1:6" x14ac:dyDescent="0.25">
      <c r="A5785" t="s">
        <v>36</v>
      </c>
      <c r="B5785">
        <v>5012</v>
      </c>
      <c r="D5785">
        <v>4</v>
      </c>
      <c r="E5785">
        <v>4</v>
      </c>
      <c r="F5785">
        <v>2</v>
      </c>
    </row>
    <row r="5786" spans="1:6" x14ac:dyDescent="0.25">
      <c r="A5786" t="s">
        <v>503</v>
      </c>
      <c r="B5786">
        <v>5012</v>
      </c>
      <c r="D5786" t="s">
        <v>811</v>
      </c>
      <c r="E5786" t="s">
        <v>870</v>
      </c>
      <c r="F5786" t="s">
        <v>753</v>
      </c>
    </row>
    <row r="5787" spans="1:6" x14ac:dyDescent="0.25">
      <c r="A5787" t="s">
        <v>677</v>
      </c>
      <c r="B5787">
        <v>5012</v>
      </c>
      <c r="D5787">
        <v>1026</v>
      </c>
      <c r="E5787">
        <v>1435</v>
      </c>
      <c r="F5787">
        <v>2642</v>
      </c>
    </row>
    <row r="5788" spans="1:6" x14ac:dyDescent="0.25">
      <c r="A5788" t="s">
        <v>42</v>
      </c>
      <c r="B5788">
        <v>5012</v>
      </c>
      <c r="D5788">
        <v>30</v>
      </c>
      <c r="E5788">
        <v>30</v>
      </c>
      <c r="F5788">
        <v>30</v>
      </c>
    </row>
    <row r="5789" spans="1:6" x14ac:dyDescent="0.25">
      <c r="A5789" t="s">
        <v>678</v>
      </c>
      <c r="B5789">
        <v>5012</v>
      </c>
      <c r="D5789">
        <v>23.3</v>
      </c>
      <c r="E5789">
        <v>32.6</v>
      </c>
      <c r="F5789">
        <v>60</v>
      </c>
    </row>
    <row r="5790" spans="1:6" x14ac:dyDescent="0.25">
      <c r="A5790" t="s">
        <v>41</v>
      </c>
      <c r="B5790">
        <v>5012</v>
      </c>
      <c r="D5790">
        <v>0</v>
      </c>
      <c r="E5790">
        <v>0</v>
      </c>
      <c r="F5790">
        <v>0</v>
      </c>
    </row>
    <row r="5791" spans="1:6" x14ac:dyDescent="0.25">
      <c r="A5791" t="s">
        <v>679</v>
      </c>
      <c r="B5791">
        <v>5012</v>
      </c>
      <c r="D5791">
        <v>24</v>
      </c>
      <c r="E5791">
        <v>36</v>
      </c>
      <c r="F5791">
        <v>36</v>
      </c>
    </row>
    <row r="5792" spans="1:6" x14ac:dyDescent="0.25">
      <c r="A5792" t="s">
        <v>563</v>
      </c>
      <c r="B5792">
        <v>5012</v>
      </c>
      <c r="D5792">
        <v>0</v>
      </c>
      <c r="E5792">
        <v>0</v>
      </c>
      <c r="F5792">
        <v>0</v>
      </c>
    </row>
    <row r="5793" spans="1:6" x14ac:dyDescent="0.25">
      <c r="A5793" t="s">
        <v>680</v>
      </c>
      <c r="B5793">
        <v>5012</v>
      </c>
      <c r="D5793">
        <v>0</v>
      </c>
      <c r="E5793">
        <v>0</v>
      </c>
      <c r="F5793">
        <v>0</v>
      </c>
    </row>
    <row r="5794" spans="1:6" x14ac:dyDescent="0.25">
      <c r="A5794" t="s">
        <v>681</v>
      </c>
      <c r="B5794">
        <v>5012</v>
      </c>
      <c r="D5794">
        <v>16</v>
      </c>
      <c r="E5794">
        <v>16</v>
      </c>
      <c r="F5794">
        <v>16</v>
      </c>
    </row>
    <row r="5795" spans="1:6" x14ac:dyDescent="0.25">
      <c r="A5795" t="s">
        <v>682</v>
      </c>
      <c r="B5795">
        <v>5012</v>
      </c>
      <c r="D5795">
        <v>375</v>
      </c>
      <c r="E5795">
        <v>375</v>
      </c>
      <c r="F5795">
        <v>375</v>
      </c>
    </row>
    <row r="5796" spans="1:6" x14ac:dyDescent="0.25">
      <c r="A5796" t="s">
        <v>683</v>
      </c>
      <c r="B5796">
        <v>5012</v>
      </c>
      <c r="D5796">
        <v>1320</v>
      </c>
      <c r="E5796">
        <v>1320</v>
      </c>
      <c r="F5796">
        <v>1320</v>
      </c>
    </row>
    <row r="5797" spans="1:6" x14ac:dyDescent="0.25">
      <c r="A5797" t="s">
        <v>684</v>
      </c>
      <c r="B5797">
        <v>5012</v>
      </c>
      <c r="D5797">
        <v>880</v>
      </c>
      <c r="E5797">
        <v>880</v>
      </c>
      <c r="F5797">
        <v>880</v>
      </c>
    </row>
    <row r="5798" spans="1:6" x14ac:dyDescent="0.25">
      <c r="A5798" t="s">
        <v>685</v>
      </c>
      <c r="B5798">
        <v>5012</v>
      </c>
      <c r="D5798">
        <v>1760</v>
      </c>
      <c r="E5798">
        <v>1760</v>
      </c>
      <c r="F5798">
        <v>1760</v>
      </c>
    </row>
    <row r="5799" spans="1:6" x14ac:dyDescent="0.25">
      <c r="A5799" t="s">
        <v>686</v>
      </c>
      <c r="B5799">
        <v>5012</v>
      </c>
    </row>
    <row r="5800" spans="1:6" x14ac:dyDescent="0.25">
      <c r="A5800" t="s">
        <v>687</v>
      </c>
      <c r="B5800">
        <v>5012</v>
      </c>
    </row>
    <row r="5801" spans="1:6" x14ac:dyDescent="0.25">
      <c r="A5801" t="s">
        <v>688</v>
      </c>
      <c r="B5801">
        <v>5012</v>
      </c>
    </row>
    <row r="5802" spans="1:6" x14ac:dyDescent="0.25">
      <c r="A5802" t="s">
        <v>689</v>
      </c>
      <c r="B5802">
        <v>5012</v>
      </c>
      <c r="D5802" t="b">
        <v>0</v>
      </c>
      <c r="E5802" t="b">
        <v>0</v>
      </c>
      <c r="F5802" t="b">
        <v>0</v>
      </c>
    </row>
    <row r="5803" spans="1:6" x14ac:dyDescent="0.25">
      <c r="A5803" t="s">
        <v>690</v>
      </c>
      <c r="B5803">
        <v>5012</v>
      </c>
      <c r="D5803" t="b">
        <v>0</v>
      </c>
      <c r="E5803" t="b">
        <v>0</v>
      </c>
      <c r="F5803" t="b">
        <v>0</v>
      </c>
    </row>
    <row r="5804" spans="1:6" x14ac:dyDescent="0.25">
      <c r="A5804" t="s">
        <v>676</v>
      </c>
      <c r="B5804">
        <v>5020</v>
      </c>
      <c r="C5804">
        <v>352</v>
      </c>
      <c r="D5804">
        <v>351</v>
      </c>
      <c r="E5804">
        <v>5021</v>
      </c>
      <c r="F5804">
        <v>5012</v>
      </c>
    </row>
    <row r="5805" spans="1:6" x14ac:dyDescent="0.25">
      <c r="A5805" t="s">
        <v>36</v>
      </c>
      <c r="B5805">
        <v>5020</v>
      </c>
      <c r="C5805">
        <v>3</v>
      </c>
      <c r="D5805">
        <v>0</v>
      </c>
      <c r="E5805">
        <v>3</v>
      </c>
      <c r="F5805">
        <v>5</v>
      </c>
    </row>
    <row r="5806" spans="1:6" x14ac:dyDescent="0.25">
      <c r="A5806" t="s">
        <v>503</v>
      </c>
      <c r="B5806">
        <v>5020</v>
      </c>
      <c r="C5806" t="s">
        <v>837</v>
      </c>
      <c r="E5806" t="s">
        <v>870</v>
      </c>
      <c r="F5806" t="s">
        <v>870</v>
      </c>
    </row>
    <row r="5807" spans="1:6" x14ac:dyDescent="0.25">
      <c r="A5807" t="s">
        <v>677</v>
      </c>
      <c r="B5807">
        <v>5020</v>
      </c>
      <c r="C5807">
        <v>369</v>
      </c>
      <c r="D5807">
        <v>200</v>
      </c>
      <c r="E5807">
        <v>376</v>
      </c>
      <c r="F5807">
        <v>1435</v>
      </c>
    </row>
    <row r="5808" spans="1:6" x14ac:dyDescent="0.25">
      <c r="A5808" t="s">
        <v>42</v>
      </c>
      <c r="B5808">
        <v>5020</v>
      </c>
      <c r="C5808">
        <v>30</v>
      </c>
      <c r="D5808">
        <v>30</v>
      </c>
      <c r="E5808">
        <v>30</v>
      </c>
      <c r="F5808">
        <v>30</v>
      </c>
    </row>
    <row r="5809" spans="1:6" x14ac:dyDescent="0.25">
      <c r="A5809" t="s">
        <v>678</v>
      </c>
      <c r="B5809">
        <v>5020</v>
      </c>
      <c r="C5809">
        <v>8.4</v>
      </c>
      <c r="D5809">
        <v>4.5</v>
      </c>
      <c r="E5809">
        <v>8.5</v>
      </c>
      <c r="F5809">
        <v>32.6</v>
      </c>
    </row>
    <row r="5810" spans="1:6" x14ac:dyDescent="0.25">
      <c r="A5810" t="s">
        <v>41</v>
      </c>
      <c r="B5810">
        <v>5020</v>
      </c>
      <c r="C5810">
        <v>0</v>
      </c>
      <c r="D5810">
        <v>0</v>
      </c>
      <c r="E5810">
        <v>0</v>
      </c>
      <c r="F5810">
        <v>0</v>
      </c>
    </row>
    <row r="5811" spans="1:6" x14ac:dyDescent="0.25">
      <c r="A5811" t="s">
        <v>679</v>
      </c>
      <c r="B5811">
        <v>5020</v>
      </c>
      <c r="C5811">
        <v>0</v>
      </c>
      <c r="D5811">
        <v>0</v>
      </c>
      <c r="E5811">
        <v>12</v>
      </c>
      <c r="F5811">
        <v>12</v>
      </c>
    </row>
    <row r="5812" spans="1:6" x14ac:dyDescent="0.25">
      <c r="A5812" t="s">
        <v>563</v>
      </c>
      <c r="B5812">
        <v>5020</v>
      </c>
      <c r="C5812">
        <v>0</v>
      </c>
      <c r="D5812">
        <v>0</v>
      </c>
      <c r="E5812">
        <v>0</v>
      </c>
      <c r="F5812">
        <v>0</v>
      </c>
    </row>
    <row r="5813" spans="1:6" x14ac:dyDescent="0.25">
      <c r="A5813" t="s">
        <v>680</v>
      </c>
      <c r="B5813">
        <v>5020</v>
      </c>
      <c r="C5813">
        <v>0</v>
      </c>
      <c r="D5813">
        <v>0</v>
      </c>
      <c r="E5813">
        <v>0</v>
      </c>
      <c r="F5813">
        <v>0</v>
      </c>
    </row>
    <row r="5814" spans="1:6" x14ac:dyDescent="0.25">
      <c r="A5814" t="s">
        <v>681</v>
      </c>
      <c r="B5814">
        <v>5020</v>
      </c>
      <c r="C5814">
        <v>16</v>
      </c>
      <c r="D5814">
        <v>16</v>
      </c>
      <c r="E5814">
        <v>16</v>
      </c>
      <c r="F5814">
        <v>16</v>
      </c>
    </row>
    <row r="5815" spans="1:6" x14ac:dyDescent="0.25">
      <c r="A5815" t="s">
        <v>682</v>
      </c>
      <c r="B5815">
        <v>5020</v>
      </c>
      <c r="C5815">
        <v>647</v>
      </c>
      <c r="D5815">
        <v>647</v>
      </c>
      <c r="E5815">
        <v>647</v>
      </c>
      <c r="F5815">
        <v>647</v>
      </c>
    </row>
    <row r="5816" spans="1:6" x14ac:dyDescent="0.25">
      <c r="A5816" t="s">
        <v>683</v>
      </c>
      <c r="B5816">
        <v>5020</v>
      </c>
      <c r="C5816">
        <v>1320</v>
      </c>
      <c r="D5816">
        <v>1320</v>
      </c>
      <c r="E5816">
        <v>1320</v>
      </c>
      <c r="F5816">
        <v>1320</v>
      </c>
    </row>
    <row r="5817" spans="1:6" x14ac:dyDescent="0.25">
      <c r="A5817" t="s">
        <v>684</v>
      </c>
      <c r="B5817">
        <v>5020</v>
      </c>
      <c r="C5817">
        <v>880</v>
      </c>
      <c r="D5817">
        <v>880</v>
      </c>
      <c r="E5817">
        <v>880</v>
      </c>
      <c r="F5817">
        <v>880</v>
      </c>
    </row>
    <row r="5818" spans="1:6" x14ac:dyDescent="0.25">
      <c r="A5818" t="s">
        <v>685</v>
      </c>
      <c r="B5818">
        <v>5020</v>
      </c>
      <c r="C5818">
        <v>1760</v>
      </c>
      <c r="D5818">
        <v>1760</v>
      </c>
      <c r="E5818">
        <v>1760</v>
      </c>
      <c r="F5818">
        <v>1760</v>
      </c>
    </row>
    <row r="5819" spans="1:6" x14ac:dyDescent="0.25">
      <c r="A5819" t="s">
        <v>686</v>
      </c>
      <c r="B5819">
        <v>5020</v>
      </c>
    </row>
    <row r="5820" spans="1:6" x14ac:dyDescent="0.25">
      <c r="A5820" t="s">
        <v>687</v>
      </c>
      <c r="B5820">
        <v>5020</v>
      </c>
    </row>
    <row r="5821" spans="1:6" x14ac:dyDescent="0.25">
      <c r="A5821" t="s">
        <v>688</v>
      </c>
      <c r="B5821">
        <v>5020</v>
      </c>
    </row>
    <row r="5822" spans="1:6" x14ac:dyDescent="0.25">
      <c r="A5822" t="s">
        <v>689</v>
      </c>
      <c r="B5822">
        <v>5020</v>
      </c>
      <c r="C5822" t="b">
        <v>0</v>
      </c>
      <c r="D5822" t="b">
        <v>0</v>
      </c>
      <c r="E5822" t="b">
        <v>0</v>
      </c>
      <c r="F5822" t="b">
        <v>0</v>
      </c>
    </row>
    <row r="5823" spans="1:6" x14ac:dyDescent="0.25">
      <c r="A5823" t="s">
        <v>690</v>
      </c>
      <c r="B5823">
        <v>5020</v>
      </c>
      <c r="C5823" t="b">
        <v>0</v>
      </c>
      <c r="D5823" t="b">
        <v>0</v>
      </c>
      <c r="E5823" t="b">
        <v>0</v>
      </c>
      <c r="F5823" t="b">
        <v>0</v>
      </c>
    </row>
    <row r="5824" spans="1:6" x14ac:dyDescent="0.25">
      <c r="A5824" t="s">
        <v>676</v>
      </c>
      <c r="B5824">
        <v>5021</v>
      </c>
      <c r="C5824">
        <v>355</v>
      </c>
      <c r="D5824">
        <v>354</v>
      </c>
      <c r="E5824">
        <v>5024</v>
      </c>
      <c r="F5824">
        <v>5020</v>
      </c>
    </row>
    <row r="5825" spans="1:6" x14ac:dyDescent="0.25">
      <c r="A5825" t="s">
        <v>36</v>
      </c>
      <c r="B5825">
        <v>5021</v>
      </c>
      <c r="C5825">
        <v>1</v>
      </c>
      <c r="D5825">
        <v>3</v>
      </c>
      <c r="E5825">
        <v>4</v>
      </c>
      <c r="F5825">
        <v>5</v>
      </c>
    </row>
    <row r="5826" spans="1:6" x14ac:dyDescent="0.25">
      <c r="A5826" t="s">
        <v>503</v>
      </c>
      <c r="B5826">
        <v>5021</v>
      </c>
      <c r="D5826" t="s">
        <v>837</v>
      </c>
      <c r="E5826" t="s">
        <v>870</v>
      </c>
      <c r="F5826" t="s">
        <v>870</v>
      </c>
    </row>
    <row r="5827" spans="1:6" x14ac:dyDescent="0.25">
      <c r="A5827" t="s">
        <v>677</v>
      </c>
      <c r="B5827">
        <v>5021</v>
      </c>
      <c r="C5827">
        <v>406</v>
      </c>
      <c r="D5827">
        <v>302</v>
      </c>
      <c r="E5827">
        <v>849</v>
      </c>
      <c r="F5827">
        <v>376</v>
      </c>
    </row>
    <row r="5828" spans="1:6" x14ac:dyDescent="0.25">
      <c r="A5828" t="s">
        <v>42</v>
      </c>
      <c r="B5828">
        <v>5021</v>
      </c>
      <c r="C5828">
        <v>30</v>
      </c>
      <c r="D5828">
        <v>30</v>
      </c>
      <c r="E5828">
        <v>30</v>
      </c>
      <c r="F5828">
        <v>30</v>
      </c>
    </row>
    <row r="5829" spans="1:6" x14ac:dyDescent="0.25">
      <c r="A5829" t="s">
        <v>678</v>
      </c>
      <c r="B5829">
        <v>5021</v>
      </c>
      <c r="C5829">
        <v>9.1999999999999993</v>
      </c>
      <c r="D5829">
        <v>6.9</v>
      </c>
      <c r="E5829">
        <v>19.3</v>
      </c>
      <c r="F5829">
        <v>8.5</v>
      </c>
    </row>
    <row r="5830" spans="1:6" x14ac:dyDescent="0.25">
      <c r="A5830" t="s">
        <v>41</v>
      </c>
      <c r="B5830">
        <v>5021</v>
      </c>
      <c r="C5830">
        <v>0</v>
      </c>
      <c r="D5830">
        <v>0</v>
      </c>
      <c r="E5830">
        <v>0</v>
      </c>
      <c r="F5830">
        <v>0</v>
      </c>
    </row>
    <row r="5831" spans="1:6" x14ac:dyDescent="0.25">
      <c r="A5831" t="s">
        <v>679</v>
      </c>
      <c r="B5831">
        <v>5021</v>
      </c>
      <c r="C5831">
        <v>12</v>
      </c>
      <c r="D5831">
        <v>12</v>
      </c>
      <c r="E5831">
        <v>24</v>
      </c>
      <c r="F5831">
        <v>24</v>
      </c>
    </row>
    <row r="5832" spans="1:6" x14ac:dyDescent="0.25">
      <c r="A5832" t="s">
        <v>563</v>
      </c>
      <c r="B5832">
        <v>5021</v>
      </c>
      <c r="C5832">
        <v>0</v>
      </c>
      <c r="D5832">
        <v>0</v>
      </c>
      <c r="E5832">
        <v>0</v>
      </c>
      <c r="F5832">
        <v>0</v>
      </c>
    </row>
    <row r="5833" spans="1:6" x14ac:dyDescent="0.25">
      <c r="A5833" t="s">
        <v>680</v>
      </c>
      <c r="B5833">
        <v>5021</v>
      </c>
      <c r="C5833">
        <v>0</v>
      </c>
      <c r="D5833">
        <v>0</v>
      </c>
      <c r="E5833">
        <v>0</v>
      </c>
      <c r="F5833">
        <v>0</v>
      </c>
    </row>
    <row r="5834" spans="1:6" x14ac:dyDescent="0.25">
      <c r="A5834" t="s">
        <v>681</v>
      </c>
      <c r="B5834">
        <v>5021</v>
      </c>
      <c r="C5834">
        <v>16</v>
      </c>
      <c r="D5834">
        <v>16</v>
      </c>
      <c r="E5834">
        <v>16</v>
      </c>
      <c r="F5834">
        <v>16</v>
      </c>
    </row>
    <row r="5835" spans="1:6" x14ac:dyDescent="0.25">
      <c r="A5835" t="s">
        <v>682</v>
      </c>
      <c r="B5835">
        <v>5021</v>
      </c>
      <c r="C5835">
        <v>647</v>
      </c>
      <c r="D5835">
        <v>647</v>
      </c>
      <c r="E5835">
        <v>647</v>
      </c>
      <c r="F5835">
        <v>647</v>
      </c>
    </row>
    <row r="5836" spans="1:6" x14ac:dyDescent="0.25">
      <c r="A5836" t="s">
        <v>683</v>
      </c>
      <c r="B5836">
        <v>5021</v>
      </c>
      <c r="C5836">
        <v>1320</v>
      </c>
      <c r="D5836">
        <v>1320</v>
      </c>
      <c r="E5836">
        <v>1320</v>
      </c>
      <c r="F5836">
        <v>1320</v>
      </c>
    </row>
    <row r="5837" spans="1:6" x14ac:dyDescent="0.25">
      <c r="A5837" t="s">
        <v>684</v>
      </c>
      <c r="B5837">
        <v>5021</v>
      </c>
      <c r="C5837">
        <v>880</v>
      </c>
      <c r="D5837">
        <v>880</v>
      </c>
      <c r="E5837">
        <v>880</v>
      </c>
      <c r="F5837">
        <v>880</v>
      </c>
    </row>
    <row r="5838" spans="1:6" x14ac:dyDescent="0.25">
      <c r="A5838" t="s">
        <v>685</v>
      </c>
      <c r="B5838">
        <v>5021</v>
      </c>
      <c r="C5838">
        <v>1760</v>
      </c>
      <c r="D5838">
        <v>1760</v>
      </c>
      <c r="E5838">
        <v>1760</v>
      </c>
      <c r="F5838">
        <v>1760</v>
      </c>
    </row>
    <row r="5839" spans="1:6" x14ac:dyDescent="0.25">
      <c r="A5839" t="s">
        <v>686</v>
      </c>
      <c r="B5839">
        <v>5021</v>
      </c>
    </row>
    <row r="5840" spans="1:6" x14ac:dyDescent="0.25">
      <c r="A5840" t="s">
        <v>687</v>
      </c>
      <c r="B5840">
        <v>5021</v>
      </c>
    </row>
    <row r="5841" spans="1:6" x14ac:dyDescent="0.25">
      <c r="A5841" t="s">
        <v>688</v>
      </c>
      <c r="B5841">
        <v>5021</v>
      </c>
    </row>
    <row r="5842" spans="1:6" x14ac:dyDescent="0.25">
      <c r="A5842" t="s">
        <v>689</v>
      </c>
      <c r="B5842">
        <v>5021</v>
      </c>
      <c r="C5842" t="b">
        <v>0</v>
      </c>
      <c r="D5842" t="b">
        <v>0</v>
      </c>
      <c r="E5842" t="b">
        <v>0</v>
      </c>
      <c r="F5842" t="b">
        <v>0</v>
      </c>
    </row>
    <row r="5843" spans="1:6" x14ac:dyDescent="0.25">
      <c r="A5843" t="s">
        <v>690</v>
      </c>
      <c r="B5843">
        <v>5021</v>
      </c>
      <c r="C5843" t="b">
        <v>0</v>
      </c>
      <c r="D5843" t="b">
        <v>0</v>
      </c>
      <c r="E5843" t="b">
        <v>0</v>
      </c>
      <c r="F5843" t="b">
        <v>0</v>
      </c>
    </row>
    <row r="5844" spans="1:6" x14ac:dyDescent="0.25">
      <c r="A5844" t="s">
        <v>676</v>
      </c>
      <c r="B5844">
        <v>5024</v>
      </c>
      <c r="C5844">
        <v>4936</v>
      </c>
      <c r="D5844">
        <v>5074</v>
      </c>
      <c r="F5844">
        <v>5021</v>
      </c>
    </row>
    <row r="5845" spans="1:6" x14ac:dyDescent="0.25">
      <c r="A5845" t="s">
        <v>36</v>
      </c>
      <c r="B5845">
        <v>5024</v>
      </c>
      <c r="C5845">
        <v>3</v>
      </c>
      <c r="D5845">
        <v>3</v>
      </c>
      <c r="F5845">
        <v>4</v>
      </c>
    </row>
    <row r="5846" spans="1:6" x14ac:dyDescent="0.25">
      <c r="A5846" t="s">
        <v>503</v>
      </c>
      <c r="B5846">
        <v>5024</v>
      </c>
      <c r="C5846" t="s">
        <v>738</v>
      </c>
      <c r="D5846" t="s">
        <v>868</v>
      </c>
      <c r="F5846" t="s">
        <v>870</v>
      </c>
    </row>
    <row r="5847" spans="1:6" x14ac:dyDescent="0.25">
      <c r="A5847" t="s">
        <v>677</v>
      </c>
      <c r="B5847">
        <v>5024</v>
      </c>
      <c r="C5847">
        <v>869</v>
      </c>
      <c r="D5847">
        <v>2621</v>
      </c>
      <c r="F5847">
        <v>849</v>
      </c>
    </row>
    <row r="5848" spans="1:6" x14ac:dyDescent="0.25">
      <c r="A5848" t="s">
        <v>42</v>
      </c>
      <c r="B5848">
        <v>5024</v>
      </c>
      <c r="C5848">
        <v>25</v>
      </c>
      <c r="D5848">
        <v>40</v>
      </c>
      <c r="F5848">
        <v>30</v>
      </c>
    </row>
    <row r="5849" spans="1:6" x14ac:dyDescent="0.25">
      <c r="A5849" t="s">
        <v>678</v>
      </c>
      <c r="B5849">
        <v>5024</v>
      </c>
      <c r="C5849">
        <v>23.7</v>
      </c>
      <c r="D5849">
        <v>44.7</v>
      </c>
      <c r="F5849">
        <v>19.3</v>
      </c>
    </row>
    <row r="5850" spans="1:6" x14ac:dyDescent="0.25">
      <c r="A5850" t="s">
        <v>41</v>
      </c>
      <c r="B5850">
        <v>5024</v>
      </c>
      <c r="C5850">
        <v>0</v>
      </c>
      <c r="D5850">
        <v>0</v>
      </c>
      <c r="F5850">
        <v>0</v>
      </c>
    </row>
    <row r="5851" spans="1:6" x14ac:dyDescent="0.25">
      <c r="A5851" t="s">
        <v>679</v>
      </c>
      <c r="B5851">
        <v>5024</v>
      </c>
      <c r="C5851">
        <v>12</v>
      </c>
      <c r="D5851">
        <v>12</v>
      </c>
      <c r="F5851">
        <v>24</v>
      </c>
    </row>
    <row r="5852" spans="1:6" x14ac:dyDescent="0.25">
      <c r="A5852" t="s">
        <v>563</v>
      </c>
      <c r="B5852">
        <v>5024</v>
      </c>
      <c r="C5852">
        <v>0</v>
      </c>
      <c r="D5852">
        <v>0</v>
      </c>
      <c r="F5852">
        <v>0</v>
      </c>
    </row>
    <row r="5853" spans="1:6" x14ac:dyDescent="0.25">
      <c r="A5853" t="s">
        <v>680</v>
      </c>
      <c r="B5853">
        <v>5024</v>
      </c>
      <c r="C5853">
        <v>0</v>
      </c>
      <c r="D5853">
        <v>0</v>
      </c>
      <c r="F5853">
        <v>0</v>
      </c>
    </row>
    <row r="5854" spans="1:6" x14ac:dyDescent="0.25">
      <c r="A5854" t="s">
        <v>681</v>
      </c>
      <c r="B5854">
        <v>5024</v>
      </c>
      <c r="C5854">
        <v>16</v>
      </c>
      <c r="D5854">
        <v>16</v>
      </c>
      <c r="F5854">
        <v>16</v>
      </c>
    </row>
    <row r="5855" spans="1:6" x14ac:dyDescent="0.25">
      <c r="A5855" t="s">
        <v>682</v>
      </c>
      <c r="B5855">
        <v>5024</v>
      </c>
      <c r="C5855">
        <v>375</v>
      </c>
      <c r="D5855">
        <v>375</v>
      </c>
      <c r="F5855">
        <v>375</v>
      </c>
    </row>
    <row r="5856" spans="1:6" x14ac:dyDescent="0.25">
      <c r="A5856" t="s">
        <v>683</v>
      </c>
      <c r="B5856">
        <v>5024</v>
      </c>
      <c r="C5856">
        <v>1101</v>
      </c>
      <c r="D5856">
        <v>1761</v>
      </c>
      <c r="F5856">
        <v>1320</v>
      </c>
    </row>
    <row r="5857" spans="1:6" x14ac:dyDescent="0.25">
      <c r="A5857" t="s">
        <v>684</v>
      </c>
      <c r="B5857">
        <v>5024</v>
      </c>
      <c r="C5857">
        <v>734</v>
      </c>
      <c r="D5857">
        <v>1174</v>
      </c>
      <c r="F5857">
        <v>880</v>
      </c>
    </row>
    <row r="5858" spans="1:6" x14ac:dyDescent="0.25">
      <c r="A5858" t="s">
        <v>685</v>
      </c>
      <c r="B5858">
        <v>5024</v>
      </c>
      <c r="C5858">
        <v>1468</v>
      </c>
      <c r="D5858">
        <v>2348</v>
      </c>
      <c r="F5858">
        <v>1760</v>
      </c>
    </row>
    <row r="5859" spans="1:6" x14ac:dyDescent="0.25">
      <c r="A5859" t="s">
        <v>686</v>
      </c>
      <c r="B5859">
        <v>5024</v>
      </c>
    </row>
    <row r="5860" spans="1:6" x14ac:dyDescent="0.25">
      <c r="A5860" t="s">
        <v>687</v>
      </c>
      <c r="B5860">
        <v>5024</v>
      </c>
    </row>
    <row r="5861" spans="1:6" x14ac:dyDescent="0.25">
      <c r="A5861" t="s">
        <v>688</v>
      </c>
      <c r="B5861">
        <v>5024</v>
      </c>
    </row>
    <row r="5862" spans="1:6" x14ac:dyDescent="0.25">
      <c r="A5862" t="s">
        <v>689</v>
      </c>
      <c r="B5862">
        <v>5024</v>
      </c>
      <c r="C5862" t="b">
        <v>0</v>
      </c>
      <c r="D5862" t="b">
        <v>0</v>
      </c>
      <c r="F5862" t="b">
        <v>0</v>
      </c>
    </row>
    <row r="5863" spans="1:6" x14ac:dyDescent="0.25">
      <c r="A5863" t="s">
        <v>690</v>
      </c>
      <c r="B5863">
        <v>5024</v>
      </c>
      <c r="C5863" t="b">
        <v>0</v>
      </c>
      <c r="D5863" t="b">
        <v>0</v>
      </c>
      <c r="F5863" t="b">
        <v>0</v>
      </c>
    </row>
    <row r="5864" spans="1:6" x14ac:dyDescent="0.25">
      <c r="A5864" t="s">
        <v>676</v>
      </c>
      <c r="B5864">
        <v>5025</v>
      </c>
      <c r="C5864">
        <v>5000</v>
      </c>
      <c r="D5864">
        <v>5050</v>
      </c>
      <c r="E5864">
        <v>193</v>
      </c>
      <c r="F5864">
        <v>192</v>
      </c>
    </row>
    <row r="5865" spans="1:6" x14ac:dyDescent="0.25">
      <c r="A5865" t="s">
        <v>36</v>
      </c>
      <c r="B5865">
        <v>5025</v>
      </c>
      <c r="C5865">
        <v>4</v>
      </c>
      <c r="D5865">
        <v>3</v>
      </c>
      <c r="E5865">
        <v>3</v>
      </c>
      <c r="F5865">
        <v>1</v>
      </c>
    </row>
    <row r="5866" spans="1:6" x14ac:dyDescent="0.25">
      <c r="A5866" t="s">
        <v>503</v>
      </c>
      <c r="B5866">
        <v>5025</v>
      </c>
      <c r="C5866" t="s">
        <v>817</v>
      </c>
      <c r="D5866" t="s">
        <v>817</v>
      </c>
      <c r="E5866" t="s">
        <v>821</v>
      </c>
    </row>
    <row r="5867" spans="1:6" x14ac:dyDescent="0.25">
      <c r="A5867" t="s">
        <v>677</v>
      </c>
      <c r="B5867">
        <v>5025</v>
      </c>
      <c r="C5867">
        <v>1198</v>
      </c>
      <c r="D5867">
        <v>1487</v>
      </c>
      <c r="E5867">
        <v>625</v>
      </c>
      <c r="F5867">
        <v>452</v>
      </c>
    </row>
    <row r="5868" spans="1:6" x14ac:dyDescent="0.25">
      <c r="A5868" t="s">
        <v>42</v>
      </c>
      <c r="B5868">
        <v>5025</v>
      </c>
      <c r="C5868">
        <v>25</v>
      </c>
      <c r="D5868">
        <v>25</v>
      </c>
      <c r="E5868">
        <v>30</v>
      </c>
      <c r="F5868">
        <v>30</v>
      </c>
    </row>
    <row r="5869" spans="1:6" x14ac:dyDescent="0.25">
      <c r="A5869" t="s">
        <v>678</v>
      </c>
      <c r="B5869">
        <v>5025</v>
      </c>
      <c r="C5869">
        <v>32.700000000000003</v>
      </c>
      <c r="D5869">
        <v>40.6</v>
      </c>
      <c r="E5869">
        <v>14.2</v>
      </c>
      <c r="F5869">
        <v>10.3</v>
      </c>
    </row>
    <row r="5870" spans="1:6" x14ac:dyDescent="0.25">
      <c r="A5870" t="s">
        <v>41</v>
      </c>
      <c r="B5870">
        <v>5025</v>
      </c>
      <c r="C5870">
        <v>0</v>
      </c>
      <c r="D5870">
        <v>0</v>
      </c>
      <c r="E5870">
        <v>0</v>
      </c>
      <c r="F5870">
        <v>0</v>
      </c>
    </row>
    <row r="5871" spans="1:6" x14ac:dyDescent="0.25">
      <c r="A5871" t="s">
        <v>679</v>
      </c>
      <c r="B5871">
        <v>5025</v>
      </c>
      <c r="C5871">
        <v>24</v>
      </c>
      <c r="D5871">
        <v>24</v>
      </c>
      <c r="E5871">
        <v>12</v>
      </c>
      <c r="F5871">
        <v>12</v>
      </c>
    </row>
    <row r="5872" spans="1:6" x14ac:dyDescent="0.25">
      <c r="A5872" t="s">
        <v>563</v>
      </c>
      <c r="B5872">
        <v>5025</v>
      </c>
      <c r="C5872">
        <v>0</v>
      </c>
      <c r="D5872">
        <v>0</v>
      </c>
      <c r="E5872">
        <v>0</v>
      </c>
      <c r="F5872">
        <v>0</v>
      </c>
    </row>
    <row r="5873" spans="1:6" x14ac:dyDescent="0.25">
      <c r="A5873" t="s">
        <v>680</v>
      </c>
      <c r="B5873">
        <v>5025</v>
      </c>
      <c r="C5873">
        <v>1</v>
      </c>
      <c r="D5873">
        <v>1</v>
      </c>
      <c r="E5873">
        <v>0</v>
      </c>
      <c r="F5873">
        <v>0</v>
      </c>
    </row>
    <row r="5874" spans="1:6" x14ac:dyDescent="0.25">
      <c r="A5874" t="s">
        <v>681</v>
      </c>
      <c r="B5874">
        <v>5025</v>
      </c>
      <c r="C5874">
        <v>16</v>
      </c>
      <c r="D5874">
        <v>16</v>
      </c>
      <c r="E5874">
        <v>16</v>
      </c>
      <c r="F5874">
        <v>16</v>
      </c>
    </row>
    <row r="5875" spans="1:6" x14ac:dyDescent="0.25">
      <c r="A5875" t="s">
        <v>682</v>
      </c>
      <c r="B5875">
        <v>5025</v>
      </c>
      <c r="C5875">
        <v>375</v>
      </c>
      <c r="D5875">
        <v>375</v>
      </c>
      <c r="E5875">
        <v>375</v>
      </c>
      <c r="F5875">
        <v>375</v>
      </c>
    </row>
    <row r="5876" spans="1:6" x14ac:dyDescent="0.25">
      <c r="A5876" t="s">
        <v>683</v>
      </c>
      <c r="B5876">
        <v>5025</v>
      </c>
      <c r="C5876">
        <v>1101</v>
      </c>
      <c r="D5876">
        <v>1101</v>
      </c>
      <c r="E5876">
        <v>1320</v>
      </c>
      <c r="F5876">
        <v>1320</v>
      </c>
    </row>
    <row r="5877" spans="1:6" x14ac:dyDescent="0.25">
      <c r="A5877" t="s">
        <v>684</v>
      </c>
      <c r="B5877">
        <v>5025</v>
      </c>
      <c r="C5877">
        <v>734</v>
      </c>
      <c r="D5877">
        <v>734</v>
      </c>
      <c r="E5877">
        <v>880</v>
      </c>
      <c r="F5877">
        <v>880</v>
      </c>
    </row>
    <row r="5878" spans="1:6" x14ac:dyDescent="0.25">
      <c r="A5878" t="s">
        <v>685</v>
      </c>
      <c r="B5878">
        <v>5025</v>
      </c>
      <c r="C5878">
        <v>1468</v>
      </c>
      <c r="D5878">
        <v>1468</v>
      </c>
      <c r="E5878">
        <v>1760</v>
      </c>
      <c r="F5878">
        <v>1760</v>
      </c>
    </row>
    <row r="5879" spans="1:6" x14ac:dyDescent="0.25">
      <c r="A5879" t="s">
        <v>686</v>
      </c>
      <c r="B5879">
        <v>5025</v>
      </c>
    </row>
    <row r="5880" spans="1:6" x14ac:dyDescent="0.25">
      <c r="A5880" t="s">
        <v>687</v>
      </c>
      <c r="B5880">
        <v>5025</v>
      </c>
    </row>
    <row r="5881" spans="1:6" x14ac:dyDescent="0.25">
      <c r="A5881" t="s">
        <v>688</v>
      </c>
      <c r="B5881">
        <v>5025</v>
      </c>
    </row>
    <row r="5882" spans="1:6" x14ac:dyDescent="0.25">
      <c r="A5882" t="s">
        <v>689</v>
      </c>
      <c r="B5882">
        <v>5025</v>
      </c>
      <c r="C5882" t="b">
        <v>0</v>
      </c>
      <c r="D5882" t="b">
        <v>0</v>
      </c>
      <c r="E5882" t="b">
        <v>0</v>
      </c>
      <c r="F5882" t="b">
        <v>0</v>
      </c>
    </row>
    <row r="5883" spans="1:6" x14ac:dyDescent="0.25">
      <c r="A5883" t="s">
        <v>690</v>
      </c>
      <c r="B5883">
        <v>5025</v>
      </c>
      <c r="C5883" t="b">
        <v>0</v>
      </c>
      <c r="D5883" t="b">
        <v>0</v>
      </c>
      <c r="E5883" t="b">
        <v>0</v>
      </c>
      <c r="F5883" t="b">
        <v>0</v>
      </c>
    </row>
    <row r="5884" spans="1:6" x14ac:dyDescent="0.25">
      <c r="A5884" t="s">
        <v>676</v>
      </c>
      <c r="B5884">
        <v>5050</v>
      </c>
      <c r="C5884">
        <v>5025</v>
      </c>
      <c r="D5884">
        <v>5063</v>
      </c>
      <c r="E5884">
        <v>5052</v>
      </c>
      <c r="F5884">
        <v>191</v>
      </c>
    </row>
    <row r="5885" spans="1:6" x14ac:dyDescent="0.25">
      <c r="A5885" t="s">
        <v>36</v>
      </c>
      <c r="B5885">
        <v>5050</v>
      </c>
      <c r="C5885">
        <v>4</v>
      </c>
      <c r="D5885">
        <v>5</v>
      </c>
      <c r="E5885">
        <v>4</v>
      </c>
      <c r="F5885">
        <v>2</v>
      </c>
    </row>
    <row r="5886" spans="1:6" x14ac:dyDescent="0.25">
      <c r="A5886" t="s">
        <v>503</v>
      </c>
      <c r="B5886">
        <v>5050</v>
      </c>
      <c r="C5886" t="s">
        <v>817</v>
      </c>
      <c r="D5886" t="s">
        <v>817</v>
      </c>
      <c r="E5886" t="s">
        <v>871</v>
      </c>
      <c r="F5886" t="s">
        <v>820</v>
      </c>
    </row>
    <row r="5887" spans="1:6" x14ac:dyDescent="0.25">
      <c r="A5887" t="s">
        <v>677</v>
      </c>
      <c r="B5887">
        <v>5050</v>
      </c>
      <c r="C5887">
        <v>1487</v>
      </c>
      <c r="D5887">
        <v>1002</v>
      </c>
      <c r="E5887">
        <v>631</v>
      </c>
      <c r="F5887">
        <v>1334</v>
      </c>
    </row>
    <row r="5888" spans="1:6" x14ac:dyDescent="0.25">
      <c r="A5888" t="s">
        <v>42</v>
      </c>
      <c r="B5888">
        <v>5050</v>
      </c>
      <c r="C5888">
        <v>25</v>
      </c>
      <c r="D5888">
        <v>25</v>
      </c>
      <c r="E5888">
        <v>25</v>
      </c>
      <c r="F5888">
        <v>25</v>
      </c>
    </row>
    <row r="5889" spans="1:6" x14ac:dyDescent="0.25">
      <c r="A5889" t="s">
        <v>678</v>
      </c>
      <c r="B5889">
        <v>5050</v>
      </c>
      <c r="C5889">
        <v>40.6</v>
      </c>
      <c r="D5889">
        <v>27.3</v>
      </c>
      <c r="E5889">
        <v>17.2</v>
      </c>
      <c r="F5889">
        <v>36.4</v>
      </c>
    </row>
    <row r="5890" spans="1:6" x14ac:dyDescent="0.25">
      <c r="A5890" t="s">
        <v>41</v>
      </c>
      <c r="B5890">
        <v>5050</v>
      </c>
      <c r="C5890">
        <v>0</v>
      </c>
      <c r="D5890">
        <v>0</v>
      </c>
      <c r="E5890">
        <v>0</v>
      </c>
      <c r="F5890">
        <v>0</v>
      </c>
    </row>
    <row r="5891" spans="1:6" x14ac:dyDescent="0.25">
      <c r="A5891" t="s">
        <v>679</v>
      </c>
      <c r="B5891">
        <v>5050</v>
      </c>
      <c r="C5891">
        <v>24</v>
      </c>
      <c r="D5891">
        <v>24</v>
      </c>
      <c r="E5891">
        <v>24</v>
      </c>
      <c r="F5891">
        <v>24</v>
      </c>
    </row>
    <row r="5892" spans="1:6" x14ac:dyDescent="0.25">
      <c r="A5892" t="s">
        <v>563</v>
      </c>
      <c r="B5892">
        <v>5050</v>
      </c>
      <c r="C5892">
        <v>0</v>
      </c>
      <c r="D5892">
        <v>0</v>
      </c>
      <c r="E5892">
        <v>0</v>
      </c>
      <c r="F5892">
        <v>0</v>
      </c>
    </row>
    <row r="5893" spans="1:6" x14ac:dyDescent="0.25">
      <c r="A5893" t="s">
        <v>680</v>
      </c>
      <c r="B5893">
        <v>5050</v>
      </c>
      <c r="C5893">
        <v>1</v>
      </c>
      <c r="D5893">
        <v>0</v>
      </c>
      <c r="E5893">
        <v>1</v>
      </c>
      <c r="F5893">
        <v>0</v>
      </c>
    </row>
    <row r="5894" spans="1:6" x14ac:dyDescent="0.25">
      <c r="A5894" t="s">
        <v>681</v>
      </c>
      <c r="B5894">
        <v>5050</v>
      </c>
      <c r="C5894">
        <v>16</v>
      </c>
      <c r="D5894">
        <v>16</v>
      </c>
      <c r="E5894">
        <v>16</v>
      </c>
      <c r="F5894">
        <v>16</v>
      </c>
    </row>
    <row r="5895" spans="1:6" x14ac:dyDescent="0.25">
      <c r="A5895" t="s">
        <v>682</v>
      </c>
      <c r="B5895">
        <v>5050</v>
      </c>
      <c r="C5895">
        <v>375</v>
      </c>
      <c r="D5895">
        <v>375</v>
      </c>
      <c r="E5895">
        <v>375</v>
      </c>
      <c r="F5895">
        <v>375</v>
      </c>
    </row>
    <row r="5896" spans="1:6" x14ac:dyDescent="0.25">
      <c r="A5896" t="s">
        <v>683</v>
      </c>
      <c r="B5896">
        <v>5050</v>
      </c>
      <c r="C5896">
        <v>1101</v>
      </c>
      <c r="D5896">
        <v>1101</v>
      </c>
      <c r="E5896">
        <v>1101</v>
      </c>
      <c r="F5896">
        <v>1101</v>
      </c>
    </row>
    <row r="5897" spans="1:6" x14ac:dyDescent="0.25">
      <c r="A5897" t="s">
        <v>684</v>
      </c>
      <c r="B5897">
        <v>5050</v>
      </c>
      <c r="C5897">
        <v>734</v>
      </c>
      <c r="D5897">
        <v>734</v>
      </c>
      <c r="E5897">
        <v>734</v>
      </c>
      <c r="F5897">
        <v>734</v>
      </c>
    </row>
    <row r="5898" spans="1:6" x14ac:dyDescent="0.25">
      <c r="A5898" t="s">
        <v>685</v>
      </c>
      <c r="B5898">
        <v>5050</v>
      </c>
      <c r="C5898">
        <v>1468</v>
      </c>
      <c r="D5898">
        <v>1468</v>
      </c>
      <c r="E5898">
        <v>1468</v>
      </c>
      <c r="F5898">
        <v>1468</v>
      </c>
    </row>
    <row r="5899" spans="1:6" x14ac:dyDescent="0.25">
      <c r="A5899" t="s">
        <v>686</v>
      </c>
      <c r="B5899">
        <v>5050</v>
      </c>
    </row>
    <row r="5900" spans="1:6" x14ac:dyDescent="0.25">
      <c r="A5900" t="s">
        <v>687</v>
      </c>
      <c r="B5900">
        <v>5050</v>
      </c>
    </row>
    <row r="5901" spans="1:6" x14ac:dyDescent="0.25">
      <c r="A5901" t="s">
        <v>688</v>
      </c>
      <c r="B5901">
        <v>5050</v>
      </c>
    </row>
    <row r="5902" spans="1:6" x14ac:dyDescent="0.25">
      <c r="A5902" t="s">
        <v>689</v>
      </c>
      <c r="B5902">
        <v>5050</v>
      </c>
      <c r="C5902" t="b">
        <v>0</v>
      </c>
      <c r="D5902" t="b">
        <v>0</v>
      </c>
      <c r="E5902" t="b">
        <v>0</v>
      </c>
      <c r="F5902" t="b">
        <v>0</v>
      </c>
    </row>
    <row r="5903" spans="1:6" x14ac:dyDescent="0.25">
      <c r="A5903" t="s">
        <v>690</v>
      </c>
      <c r="B5903">
        <v>5050</v>
      </c>
      <c r="C5903" t="b">
        <v>0</v>
      </c>
      <c r="D5903" t="b">
        <v>0</v>
      </c>
      <c r="E5903" t="b">
        <v>0</v>
      </c>
      <c r="F5903" t="b">
        <v>0</v>
      </c>
    </row>
    <row r="5904" spans="1:6" x14ac:dyDescent="0.25">
      <c r="A5904" t="s">
        <v>676</v>
      </c>
      <c r="B5904">
        <v>5052</v>
      </c>
      <c r="D5904">
        <v>5068</v>
      </c>
      <c r="E5904">
        <v>5060</v>
      </c>
      <c r="F5904">
        <v>5050</v>
      </c>
    </row>
    <row r="5905" spans="1:6" x14ac:dyDescent="0.25">
      <c r="A5905" t="s">
        <v>36</v>
      </c>
      <c r="B5905">
        <v>5052</v>
      </c>
      <c r="D5905">
        <v>2</v>
      </c>
      <c r="E5905">
        <v>3</v>
      </c>
      <c r="F5905">
        <v>2</v>
      </c>
    </row>
    <row r="5906" spans="1:6" x14ac:dyDescent="0.25">
      <c r="A5906" t="s">
        <v>503</v>
      </c>
      <c r="B5906">
        <v>5052</v>
      </c>
      <c r="D5906" t="s">
        <v>872</v>
      </c>
      <c r="E5906" t="s">
        <v>767</v>
      </c>
      <c r="F5906" t="s">
        <v>871</v>
      </c>
    </row>
    <row r="5907" spans="1:6" x14ac:dyDescent="0.25">
      <c r="A5907" t="s">
        <v>677</v>
      </c>
      <c r="B5907">
        <v>5052</v>
      </c>
      <c r="D5907">
        <v>1020</v>
      </c>
      <c r="E5907">
        <v>2297</v>
      </c>
      <c r="F5907">
        <v>631</v>
      </c>
    </row>
    <row r="5908" spans="1:6" x14ac:dyDescent="0.25">
      <c r="A5908" t="s">
        <v>42</v>
      </c>
      <c r="B5908">
        <v>5052</v>
      </c>
      <c r="D5908">
        <v>30</v>
      </c>
      <c r="E5908">
        <v>40</v>
      </c>
      <c r="F5908">
        <v>40</v>
      </c>
    </row>
    <row r="5909" spans="1:6" x14ac:dyDescent="0.25">
      <c r="A5909" t="s">
        <v>678</v>
      </c>
      <c r="B5909">
        <v>5052</v>
      </c>
      <c r="D5909">
        <v>23.2</v>
      </c>
      <c r="E5909">
        <v>39.200000000000003</v>
      </c>
      <c r="F5909">
        <v>10.8</v>
      </c>
    </row>
    <row r="5910" spans="1:6" x14ac:dyDescent="0.25">
      <c r="A5910" t="s">
        <v>41</v>
      </c>
      <c r="B5910">
        <v>5052</v>
      </c>
      <c r="D5910">
        <v>0</v>
      </c>
      <c r="E5910">
        <v>0</v>
      </c>
      <c r="F5910">
        <v>0</v>
      </c>
    </row>
    <row r="5911" spans="1:6" x14ac:dyDescent="0.25">
      <c r="A5911" t="s">
        <v>679</v>
      </c>
      <c r="B5911">
        <v>5052</v>
      </c>
      <c r="D5911">
        <v>36</v>
      </c>
      <c r="E5911">
        <v>12</v>
      </c>
      <c r="F5911">
        <v>12</v>
      </c>
    </row>
    <row r="5912" spans="1:6" x14ac:dyDescent="0.25">
      <c r="A5912" t="s">
        <v>563</v>
      </c>
      <c r="B5912">
        <v>5052</v>
      </c>
      <c r="D5912">
        <v>0</v>
      </c>
      <c r="E5912">
        <v>0</v>
      </c>
      <c r="F5912">
        <v>0</v>
      </c>
    </row>
    <row r="5913" spans="1:6" x14ac:dyDescent="0.25">
      <c r="A5913" t="s">
        <v>680</v>
      </c>
      <c r="B5913">
        <v>5052</v>
      </c>
      <c r="D5913">
        <v>0</v>
      </c>
      <c r="E5913">
        <v>1</v>
      </c>
      <c r="F5913">
        <v>1</v>
      </c>
    </row>
    <row r="5914" spans="1:6" x14ac:dyDescent="0.25">
      <c r="A5914" t="s">
        <v>681</v>
      </c>
      <c r="B5914">
        <v>5052</v>
      </c>
      <c r="D5914">
        <v>16</v>
      </c>
      <c r="E5914">
        <v>16</v>
      </c>
      <c r="F5914">
        <v>16</v>
      </c>
    </row>
    <row r="5915" spans="1:6" x14ac:dyDescent="0.25">
      <c r="A5915" t="s">
        <v>682</v>
      </c>
      <c r="B5915">
        <v>5052</v>
      </c>
      <c r="D5915">
        <v>200</v>
      </c>
      <c r="E5915">
        <v>200</v>
      </c>
      <c r="F5915">
        <v>200</v>
      </c>
    </row>
    <row r="5916" spans="1:6" x14ac:dyDescent="0.25">
      <c r="A5916" t="s">
        <v>683</v>
      </c>
      <c r="B5916">
        <v>5052</v>
      </c>
      <c r="D5916">
        <v>1320</v>
      </c>
      <c r="E5916">
        <v>1761</v>
      </c>
      <c r="F5916">
        <v>1761</v>
      </c>
    </row>
    <row r="5917" spans="1:6" x14ac:dyDescent="0.25">
      <c r="A5917" t="s">
        <v>684</v>
      </c>
      <c r="B5917">
        <v>5052</v>
      </c>
      <c r="D5917">
        <v>880</v>
      </c>
      <c r="E5917">
        <v>1174</v>
      </c>
      <c r="F5917">
        <v>1174</v>
      </c>
    </row>
    <row r="5918" spans="1:6" x14ac:dyDescent="0.25">
      <c r="A5918" t="s">
        <v>685</v>
      </c>
      <c r="B5918">
        <v>5052</v>
      </c>
      <c r="D5918">
        <v>1760</v>
      </c>
      <c r="E5918">
        <v>2348</v>
      </c>
      <c r="F5918">
        <v>2348</v>
      </c>
    </row>
    <row r="5919" spans="1:6" x14ac:dyDescent="0.25">
      <c r="A5919" t="s">
        <v>686</v>
      </c>
      <c r="B5919">
        <v>5052</v>
      </c>
    </row>
    <row r="5920" spans="1:6" x14ac:dyDescent="0.25">
      <c r="A5920" t="s">
        <v>687</v>
      </c>
      <c r="B5920">
        <v>5052</v>
      </c>
    </row>
    <row r="5921" spans="1:6" x14ac:dyDescent="0.25">
      <c r="A5921" t="s">
        <v>688</v>
      </c>
      <c r="B5921">
        <v>5052</v>
      </c>
    </row>
    <row r="5922" spans="1:6" x14ac:dyDescent="0.25">
      <c r="A5922" t="s">
        <v>689</v>
      </c>
      <c r="B5922">
        <v>5052</v>
      </c>
      <c r="D5922" t="b">
        <v>0</v>
      </c>
      <c r="E5922" t="b">
        <v>0</v>
      </c>
      <c r="F5922" t="b">
        <v>0</v>
      </c>
    </row>
    <row r="5923" spans="1:6" x14ac:dyDescent="0.25">
      <c r="A5923" t="s">
        <v>690</v>
      </c>
      <c r="B5923">
        <v>5052</v>
      </c>
      <c r="D5923" t="b">
        <v>0</v>
      </c>
      <c r="E5923" t="b">
        <v>0</v>
      </c>
      <c r="F5923" t="b">
        <v>0</v>
      </c>
    </row>
    <row r="5924" spans="1:6" x14ac:dyDescent="0.25">
      <c r="A5924" t="s">
        <v>676</v>
      </c>
      <c r="B5924">
        <v>5060</v>
      </c>
      <c r="C5924">
        <v>349</v>
      </c>
      <c r="D5924">
        <v>5073</v>
      </c>
      <c r="E5924">
        <v>5070</v>
      </c>
      <c r="F5924">
        <v>5052</v>
      </c>
    </row>
    <row r="5925" spans="1:6" x14ac:dyDescent="0.25">
      <c r="A5925" t="s">
        <v>36</v>
      </c>
      <c r="B5925">
        <v>5060</v>
      </c>
      <c r="C5925">
        <v>4</v>
      </c>
      <c r="D5925">
        <v>4</v>
      </c>
      <c r="E5925">
        <v>3</v>
      </c>
      <c r="F5925">
        <v>3</v>
      </c>
    </row>
    <row r="5926" spans="1:6" x14ac:dyDescent="0.25">
      <c r="A5926" t="s">
        <v>503</v>
      </c>
      <c r="B5926">
        <v>5060</v>
      </c>
      <c r="C5926" t="s">
        <v>835</v>
      </c>
      <c r="D5926" t="s">
        <v>835</v>
      </c>
      <c r="E5926" t="s">
        <v>767</v>
      </c>
      <c r="F5926" t="s">
        <v>767</v>
      </c>
    </row>
    <row r="5927" spans="1:6" x14ac:dyDescent="0.25">
      <c r="A5927" t="s">
        <v>677</v>
      </c>
      <c r="B5927">
        <v>5060</v>
      </c>
      <c r="C5927">
        <v>978</v>
      </c>
      <c r="D5927">
        <v>1020</v>
      </c>
      <c r="E5927">
        <v>1177</v>
      </c>
      <c r="F5927">
        <v>2297</v>
      </c>
    </row>
    <row r="5928" spans="1:6" x14ac:dyDescent="0.25">
      <c r="A5928" t="s">
        <v>42</v>
      </c>
      <c r="B5928">
        <v>5060</v>
      </c>
      <c r="C5928">
        <v>30</v>
      </c>
      <c r="D5928">
        <v>25</v>
      </c>
      <c r="E5928">
        <v>30</v>
      </c>
      <c r="F5928">
        <v>25</v>
      </c>
    </row>
    <row r="5929" spans="1:6" x14ac:dyDescent="0.25">
      <c r="A5929" t="s">
        <v>678</v>
      </c>
      <c r="B5929">
        <v>5060</v>
      </c>
      <c r="C5929">
        <v>22.2</v>
      </c>
      <c r="D5929">
        <v>27.8</v>
      </c>
      <c r="E5929">
        <v>26.8</v>
      </c>
      <c r="F5929">
        <v>62.6</v>
      </c>
    </row>
    <row r="5930" spans="1:6" x14ac:dyDescent="0.25">
      <c r="A5930" t="s">
        <v>41</v>
      </c>
      <c r="B5930">
        <v>5060</v>
      </c>
      <c r="C5930">
        <v>0</v>
      </c>
      <c r="D5930">
        <v>0</v>
      </c>
      <c r="E5930">
        <v>0</v>
      </c>
      <c r="F5930">
        <v>0</v>
      </c>
    </row>
    <row r="5931" spans="1:6" x14ac:dyDescent="0.25">
      <c r="A5931" t="s">
        <v>679</v>
      </c>
      <c r="B5931">
        <v>5060</v>
      </c>
      <c r="C5931">
        <v>48</v>
      </c>
      <c r="D5931">
        <v>48</v>
      </c>
      <c r="E5931">
        <v>12</v>
      </c>
      <c r="F5931">
        <v>12</v>
      </c>
    </row>
    <row r="5932" spans="1:6" x14ac:dyDescent="0.25">
      <c r="A5932" t="s">
        <v>563</v>
      </c>
      <c r="B5932">
        <v>5060</v>
      </c>
      <c r="C5932">
        <v>0</v>
      </c>
      <c r="D5932">
        <v>0</v>
      </c>
      <c r="E5932">
        <v>0</v>
      </c>
      <c r="F5932">
        <v>0</v>
      </c>
    </row>
    <row r="5933" spans="1:6" x14ac:dyDescent="0.25">
      <c r="A5933" t="s">
        <v>680</v>
      </c>
      <c r="B5933">
        <v>5060</v>
      </c>
      <c r="C5933">
        <v>0</v>
      </c>
      <c r="D5933">
        <v>0</v>
      </c>
      <c r="E5933">
        <v>0</v>
      </c>
      <c r="F5933">
        <v>1</v>
      </c>
    </row>
    <row r="5934" spans="1:6" x14ac:dyDescent="0.25">
      <c r="A5934" t="s">
        <v>681</v>
      </c>
      <c r="B5934">
        <v>5060</v>
      </c>
      <c r="C5934">
        <v>16</v>
      </c>
      <c r="D5934">
        <v>16</v>
      </c>
      <c r="E5934">
        <v>16</v>
      </c>
      <c r="F5934">
        <v>16</v>
      </c>
    </row>
    <row r="5935" spans="1:6" x14ac:dyDescent="0.25">
      <c r="A5935" t="s">
        <v>682</v>
      </c>
      <c r="B5935">
        <v>5060</v>
      </c>
      <c r="C5935">
        <v>416</v>
      </c>
      <c r="D5935">
        <v>416</v>
      </c>
      <c r="E5935">
        <v>416</v>
      </c>
      <c r="F5935">
        <v>416</v>
      </c>
    </row>
    <row r="5936" spans="1:6" x14ac:dyDescent="0.25">
      <c r="A5936" t="s">
        <v>683</v>
      </c>
      <c r="B5936">
        <v>5060</v>
      </c>
      <c r="C5936">
        <v>1320</v>
      </c>
      <c r="D5936">
        <v>1101</v>
      </c>
      <c r="E5936">
        <v>1320</v>
      </c>
      <c r="F5936">
        <v>1101</v>
      </c>
    </row>
    <row r="5937" spans="1:6" x14ac:dyDescent="0.25">
      <c r="A5937" t="s">
        <v>684</v>
      </c>
      <c r="B5937">
        <v>5060</v>
      </c>
      <c r="C5937">
        <v>880</v>
      </c>
      <c r="D5937">
        <v>734</v>
      </c>
      <c r="E5937">
        <v>880</v>
      </c>
      <c r="F5937">
        <v>734</v>
      </c>
    </row>
    <row r="5938" spans="1:6" x14ac:dyDescent="0.25">
      <c r="A5938" t="s">
        <v>685</v>
      </c>
      <c r="B5938">
        <v>5060</v>
      </c>
      <c r="C5938">
        <v>1760</v>
      </c>
      <c r="D5938">
        <v>1468</v>
      </c>
      <c r="E5938">
        <v>1760</v>
      </c>
      <c r="F5938">
        <v>1468</v>
      </c>
    </row>
    <row r="5939" spans="1:6" x14ac:dyDescent="0.25">
      <c r="A5939" t="s">
        <v>686</v>
      </c>
      <c r="B5939">
        <v>5060</v>
      </c>
    </row>
    <row r="5940" spans="1:6" x14ac:dyDescent="0.25">
      <c r="A5940" t="s">
        <v>687</v>
      </c>
      <c r="B5940">
        <v>5060</v>
      </c>
    </row>
    <row r="5941" spans="1:6" x14ac:dyDescent="0.25">
      <c r="A5941" t="s">
        <v>688</v>
      </c>
      <c r="B5941">
        <v>5060</v>
      </c>
    </row>
    <row r="5942" spans="1:6" x14ac:dyDescent="0.25">
      <c r="A5942" t="s">
        <v>689</v>
      </c>
      <c r="B5942">
        <v>5060</v>
      </c>
      <c r="C5942" t="b">
        <v>0</v>
      </c>
      <c r="D5942" t="b">
        <v>0</v>
      </c>
      <c r="E5942" t="b">
        <v>0</v>
      </c>
      <c r="F5942" t="b">
        <v>0</v>
      </c>
    </row>
    <row r="5943" spans="1:6" x14ac:dyDescent="0.25">
      <c r="A5943" t="s">
        <v>690</v>
      </c>
      <c r="B5943">
        <v>5060</v>
      </c>
      <c r="C5943" t="b">
        <v>0</v>
      </c>
      <c r="D5943" t="b">
        <v>0</v>
      </c>
      <c r="E5943" t="b">
        <v>0</v>
      </c>
      <c r="F5943" t="b">
        <v>0</v>
      </c>
    </row>
    <row r="5944" spans="1:6" x14ac:dyDescent="0.25">
      <c r="A5944" t="s">
        <v>676</v>
      </c>
      <c r="B5944">
        <v>5063</v>
      </c>
      <c r="C5944">
        <v>5050</v>
      </c>
      <c r="D5944">
        <v>5100</v>
      </c>
      <c r="E5944">
        <v>5068</v>
      </c>
    </row>
    <row r="5945" spans="1:6" x14ac:dyDescent="0.25">
      <c r="A5945" t="s">
        <v>36</v>
      </c>
      <c r="B5945">
        <v>5063</v>
      </c>
      <c r="C5945">
        <v>5</v>
      </c>
      <c r="D5945">
        <v>4</v>
      </c>
      <c r="E5945">
        <v>4</v>
      </c>
    </row>
    <row r="5946" spans="1:6" x14ac:dyDescent="0.25">
      <c r="A5946" t="s">
        <v>503</v>
      </c>
      <c r="B5946">
        <v>5063</v>
      </c>
      <c r="C5946" t="s">
        <v>817</v>
      </c>
      <c r="D5946" t="s">
        <v>817</v>
      </c>
      <c r="E5946" t="s">
        <v>772</v>
      </c>
    </row>
    <row r="5947" spans="1:6" x14ac:dyDescent="0.25">
      <c r="A5947" t="s">
        <v>677</v>
      </c>
      <c r="B5947">
        <v>5063</v>
      </c>
      <c r="C5947">
        <v>1002</v>
      </c>
      <c r="D5947">
        <v>1561</v>
      </c>
      <c r="E5947">
        <v>640</v>
      </c>
    </row>
    <row r="5948" spans="1:6" x14ac:dyDescent="0.25">
      <c r="A5948" t="s">
        <v>42</v>
      </c>
      <c r="B5948">
        <v>5063</v>
      </c>
      <c r="C5948">
        <v>40</v>
      </c>
      <c r="D5948">
        <v>40</v>
      </c>
      <c r="E5948">
        <v>25</v>
      </c>
    </row>
    <row r="5949" spans="1:6" x14ac:dyDescent="0.25">
      <c r="A5949" t="s">
        <v>678</v>
      </c>
      <c r="B5949">
        <v>5063</v>
      </c>
      <c r="C5949">
        <v>17.100000000000001</v>
      </c>
      <c r="D5949">
        <v>26.6</v>
      </c>
      <c r="E5949">
        <v>17.5</v>
      </c>
    </row>
    <row r="5950" spans="1:6" x14ac:dyDescent="0.25">
      <c r="A5950" t="s">
        <v>41</v>
      </c>
      <c r="B5950">
        <v>5063</v>
      </c>
      <c r="C5950">
        <v>0</v>
      </c>
      <c r="D5950">
        <v>0</v>
      </c>
      <c r="E5950">
        <v>0</v>
      </c>
    </row>
    <row r="5951" spans="1:6" x14ac:dyDescent="0.25">
      <c r="A5951" t="s">
        <v>679</v>
      </c>
      <c r="B5951">
        <v>5063</v>
      </c>
      <c r="C5951">
        <v>24</v>
      </c>
      <c r="D5951">
        <v>24</v>
      </c>
      <c r="E5951">
        <v>24</v>
      </c>
    </row>
    <row r="5952" spans="1:6" x14ac:dyDescent="0.25">
      <c r="A5952" t="s">
        <v>563</v>
      </c>
      <c r="B5952">
        <v>5063</v>
      </c>
      <c r="C5952">
        <v>0</v>
      </c>
      <c r="D5952">
        <v>0</v>
      </c>
      <c r="E5952">
        <v>0</v>
      </c>
    </row>
    <row r="5953" spans="1:6" x14ac:dyDescent="0.25">
      <c r="A5953" t="s">
        <v>680</v>
      </c>
      <c r="B5953">
        <v>5063</v>
      </c>
      <c r="C5953">
        <v>0</v>
      </c>
      <c r="D5953">
        <v>0</v>
      </c>
      <c r="E5953">
        <v>0</v>
      </c>
    </row>
    <row r="5954" spans="1:6" x14ac:dyDescent="0.25">
      <c r="A5954" t="s">
        <v>681</v>
      </c>
      <c r="B5954">
        <v>5063</v>
      </c>
      <c r="C5954">
        <v>16</v>
      </c>
      <c r="D5954">
        <v>16</v>
      </c>
      <c r="E5954">
        <v>16</v>
      </c>
    </row>
    <row r="5955" spans="1:6" x14ac:dyDescent="0.25">
      <c r="A5955" t="s">
        <v>682</v>
      </c>
      <c r="B5955">
        <v>5063</v>
      </c>
      <c r="C5955">
        <v>375</v>
      </c>
      <c r="D5955">
        <v>375</v>
      </c>
      <c r="E5955">
        <v>375</v>
      </c>
    </row>
    <row r="5956" spans="1:6" x14ac:dyDescent="0.25">
      <c r="A5956" t="s">
        <v>683</v>
      </c>
      <c r="B5956">
        <v>5063</v>
      </c>
      <c r="C5956">
        <v>1761</v>
      </c>
      <c r="D5956">
        <v>1761</v>
      </c>
      <c r="E5956">
        <v>1101</v>
      </c>
    </row>
    <row r="5957" spans="1:6" x14ac:dyDescent="0.25">
      <c r="A5957" t="s">
        <v>684</v>
      </c>
      <c r="B5957">
        <v>5063</v>
      </c>
      <c r="C5957">
        <v>1174</v>
      </c>
      <c r="D5957">
        <v>1174</v>
      </c>
      <c r="E5957">
        <v>734</v>
      </c>
    </row>
    <row r="5958" spans="1:6" x14ac:dyDescent="0.25">
      <c r="A5958" t="s">
        <v>685</v>
      </c>
      <c r="B5958">
        <v>5063</v>
      </c>
      <c r="C5958">
        <v>2348</v>
      </c>
      <c r="D5958">
        <v>2348</v>
      </c>
      <c r="E5958">
        <v>1468</v>
      </c>
    </row>
    <row r="5959" spans="1:6" x14ac:dyDescent="0.25">
      <c r="A5959" t="s">
        <v>686</v>
      </c>
      <c r="B5959">
        <v>5063</v>
      </c>
    </row>
    <row r="5960" spans="1:6" x14ac:dyDescent="0.25">
      <c r="A5960" t="s">
        <v>687</v>
      </c>
      <c r="B5960">
        <v>5063</v>
      </c>
    </row>
    <row r="5961" spans="1:6" x14ac:dyDescent="0.25">
      <c r="A5961" t="s">
        <v>688</v>
      </c>
      <c r="B5961">
        <v>5063</v>
      </c>
    </row>
    <row r="5962" spans="1:6" x14ac:dyDescent="0.25">
      <c r="A5962" t="s">
        <v>689</v>
      </c>
      <c r="B5962">
        <v>5063</v>
      </c>
      <c r="C5962" t="b">
        <v>0</v>
      </c>
      <c r="D5962" t="b">
        <v>0</v>
      </c>
      <c r="E5962" t="b">
        <v>0</v>
      </c>
    </row>
    <row r="5963" spans="1:6" x14ac:dyDescent="0.25">
      <c r="A5963" t="s">
        <v>690</v>
      </c>
      <c r="B5963">
        <v>5063</v>
      </c>
      <c r="C5963" t="b">
        <v>0</v>
      </c>
      <c r="D5963" t="b">
        <v>0</v>
      </c>
      <c r="E5963" t="b">
        <v>0</v>
      </c>
    </row>
    <row r="5964" spans="1:6" x14ac:dyDescent="0.25">
      <c r="A5964" t="s">
        <v>676</v>
      </c>
      <c r="B5964">
        <v>5068</v>
      </c>
      <c r="C5964">
        <v>5052</v>
      </c>
      <c r="D5964">
        <v>5081</v>
      </c>
      <c r="E5964">
        <v>372</v>
      </c>
      <c r="F5964">
        <v>5063</v>
      </c>
    </row>
    <row r="5965" spans="1:6" x14ac:dyDescent="0.25">
      <c r="A5965" t="s">
        <v>36</v>
      </c>
      <c r="B5965">
        <v>5068</v>
      </c>
      <c r="C5965">
        <v>4</v>
      </c>
      <c r="D5965">
        <v>5</v>
      </c>
      <c r="E5965">
        <v>4</v>
      </c>
      <c r="F5965">
        <v>4</v>
      </c>
    </row>
    <row r="5966" spans="1:6" x14ac:dyDescent="0.25">
      <c r="A5966" t="s">
        <v>503</v>
      </c>
      <c r="B5966">
        <v>5068</v>
      </c>
      <c r="C5966" t="s">
        <v>872</v>
      </c>
      <c r="D5966" t="s">
        <v>872</v>
      </c>
      <c r="F5966" t="s">
        <v>772</v>
      </c>
    </row>
    <row r="5967" spans="1:6" x14ac:dyDescent="0.25">
      <c r="A5967" t="s">
        <v>677</v>
      </c>
      <c r="B5967">
        <v>5068</v>
      </c>
      <c r="C5967">
        <v>1020</v>
      </c>
      <c r="D5967">
        <v>670</v>
      </c>
      <c r="E5967">
        <v>554</v>
      </c>
      <c r="F5967">
        <v>640</v>
      </c>
    </row>
    <row r="5968" spans="1:6" x14ac:dyDescent="0.25">
      <c r="A5968" t="s">
        <v>42</v>
      </c>
      <c r="B5968">
        <v>5068</v>
      </c>
      <c r="C5968">
        <v>25</v>
      </c>
      <c r="D5968">
        <v>25</v>
      </c>
      <c r="E5968">
        <v>30</v>
      </c>
      <c r="F5968">
        <v>25</v>
      </c>
    </row>
    <row r="5969" spans="1:6" x14ac:dyDescent="0.25">
      <c r="A5969" t="s">
        <v>678</v>
      </c>
      <c r="B5969">
        <v>5068</v>
      </c>
      <c r="C5969">
        <v>27.8</v>
      </c>
      <c r="D5969">
        <v>18.3</v>
      </c>
      <c r="E5969">
        <v>12.6</v>
      </c>
      <c r="F5969">
        <v>17.5</v>
      </c>
    </row>
    <row r="5970" spans="1:6" x14ac:dyDescent="0.25">
      <c r="A5970" t="s">
        <v>41</v>
      </c>
      <c r="B5970">
        <v>5068</v>
      </c>
      <c r="C5970">
        <v>0</v>
      </c>
      <c r="D5970">
        <v>0</v>
      </c>
      <c r="E5970">
        <v>0</v>
      </c>
      <c r="F5970">
        <v>0</v>
      </c>
    </row>
    <row r="5971" spans="1:6" x14ac:dyDescent="0.25">
      <c r="A5971" t="s">
        <v>679</v>
      </c>
      <c r="B5971">
        <v>5068</v>
      </c>
      <c r="C5971">
        <v>24</v>
      </c>
      <c r="D5971">
        <v>24</v>
      </c>
      <c r="E5971">
        <v>24</v>
      </c>
      <c r="F5971">
        <v>24</v>
      </c>
    </row>
    <row r="5972" spans="1:6" x14ac:dyDescent="0.25">
      <c r="A5972" t="s">
        <v>563</v>
      </c>
      <c r="B5972">
        <v>5068</v>
      </c>
      <c r="C5972">
        <v>0</v>
      </c>
      <c r="D5972">
        <v>0</v>
      </c>
      <c r="E5972">
        <v>0</v>
      </c>
      <c r="F5972">
        <v>0</v>
      </c>
    </row>
    <row r="5973" spans="1:6" x14ac:dyDescent="0.25">
      <c r="A5973" t="s">
        <v>680</v>
      </c>
      <c r="B5973">
        <v>5068</v>
      </c>
      <c r="C5973">
        <v>0</v>
      </c>
      <c r="D5973">
        <v>0</v>
      </c>
      <c r="E5973">
        <v>0</v>
      </c>
      <c r="F5973">
        <v>0</v>
      </c>
    </row>
    <row r="5974" spans="1:6" x14ac:dyDescent="0.25">
      <c r="A5974" t="s">
        <v>681</v>
      </c>
      <c r="B5974">
        <v>5068</v>
      </c>
      <c r="C5974">
        <v>16</v>
      </c>
      <c r="D5974">
        <v>16</v>
      </c>
      <c r="E5974">
        <v>16</v>
      </c>
      <c r="F5974">
        <v>16</v>
      </c>
    </row>
    <row r="5975" spans="1:6" x14ac:dyDescent="0.25">
      <c r="A5975" t="s">
        <v>682</v>
      </c>
      <c r="B5975">
        <v>5068</v>
      </c>
      <c r="C5975">
        <v>250</v>
      </c>
      <c r="D5975">
        <v>250</v>
      </c>
      <c r="E5975">
        <v>250</v>
      </c>
      <c r="F5975">
        <v>250</v>
      </c>
    </row>
    <row r="5976" spans="1:6" x14ac:dyDescent="0.25">
      <c r="A5976" t="s">
        <v>683</v>
      </c>
      <c r="B5976">
        <v>5068</v>
      </c>
      <c r="C5976">
        <v>1101</v>
      </c>
      <c r="D5976">
        <v>1101</v>
      </c>
      <c r="E5976">
        <v>1320</v>
      </c>
      <c r="F5976">
        <v>1101</v>
      </c>
    </row>
    <row r="5977" spans="1:6" x14ac:dyDescent="0.25">
      <c r="A5977" t="s">
        <v>684</v>
      </c>
      <c r="B5977">
        <v>5068</v>
      </c>
      <c r="C5977">
        <v>734</v>
      </c>
      <c r="D5977">
        <v>734</v>
      </c>
      <c r="E5977">
        <v>880</v>
      </c>
      <c r="F5977">
        <v>734</v>
      </c>
    </row>
    <row r="5978" spans="1:6" x14ac:dyDescent="0.25">
      <c r="A5978" t="s">
        <v>685</v>
      </c>
      <c r="B5978">
        <v>5068</v>
      </c>
      <c r="C5978">
        <v>1468</v>
      </c>
      <c r="D5978">
        <v>1468</v>
      </c>
      <c r="E5978">
        <v>1760</v>
      </c>
      <c r="F5978">
        <v>1468</v>
      </c>
    </row>
    <row r="5979" spans="1:6" x14ac:dyDescent="0.25">
      <c r="A5979" t="s">
        <v>686</v>
      </c>
      <c r="B5979">
        <v>5068</v>
      </c>
    </row>
    <row r="5980" spans="1:6" x14ac:dyDescent="0.25">
      <c r="A5980" t="s">
        <v>687</v>
      </c>
      <c r="B5980">
        <v>5068</v>
      </c>
    </row>
    <row r="5981" spans="1:6" x14ac:dyDescent="0.25">
      <c r="A5981" t="s">
        <v>688</v>
      </c>
      <c r="B5981">
        <v>5068</v>
      </c>
    </row>
    <row r="5982" spans="1:6" x14ac:dyDescent="0.25">
      <c r="A5982" t="s">
        <v>689</v>
      </c>
      <c r="B5982">
        <v>5068</v>
      </c>
      <c r="C5982" t="b">
        <v>0</v>
      </c>
      <c r="D5982" t="b">
        <v>0</v>
      </c>
      <c r="E5982" t="b">
        <v>0</v>
      </c>
      <c r="F5982" t="b">
        <v>0</v>
      </c>
    </row>
    <row r="5983" spans="1:6" x14ac:dyDescent="0.25">
      <c r="A5983" t="s">
        <v>690</v>
      </c>
      <c r="B5983">
        <v>5068</v>
      </c>
      <c r="C5983" t="b">
        <v>0</v>
      </c>
      <c r="D5983" t="b">
        <v>0</v>
      </c>
      <c r="E5983" t="b">
        <v>0</v>
      </c>
      <c r="F5983" t="b">
        <v>0</v>
      </c>
    </row>
    <row r="5984" spans="1:6" x14ac:dyDescent="0.25">
      <c r="A5984" t="s">
        <v>676</v>
      </c>
      <c r="B5984">
        <v>5070</v>
      </c>
      <c r="C5984">
        <v>387</v>
      </c>
      <c r="D5984">
        <v>386</v>
      </c>
      <c r="E5984">
        <v>5074</v>
      </c>
      <c r="F5984">
        <v>5060</v>
      </c>
    </row>
    <row r="5985" spans="1:6" x14ac:dyDescent="0.25">
      <c r="A5985" t="s">
        <v>36</v>
      </c>
      <c r="B5985">
        <v>5070</v>
      </c>
      <c r="C5985">
        <v>2</v>
      </c>
      <c r="D5985">
        <v>2</v>
      </c>
      <c r="E5985">
        <v>3</v>
      </c>
      <c r="F5985">
        <v>3</v>
      </c>
    </row>
    <row r="5986" spans="1:6" x14ac:dyDescent="0.25">
      <c r="A5986" t="s">
        <v>503</v>
      </c>
      <c r="B5986">
        <v>5070</v>
      </c>
      <c r="C5986" t="s">
        <v>845</v>
      </c>
      <c r="D5986" t="s">
        <v>845</v>
      </c>
      <c r="E5986" t="s">
        <v>767</v>
      </c>
      <c r="F5986" t="s">
        <v>767</v>
      </c>
    </row>
    <row r="5987" spans="1:6" x14ac:dyDescent="0.25">
      <c r="A5987" t="s">
        <v>677</v>
      </c>
      <c r="B5987">
        <v>5070</v>
      </c>
      <c r="C5987">
        <v>623</v>
      </c>
      <c r="D5987">
        <v>517</v>
      </c>
      <c r="E5987">
        <v>1160</v>
      </c>
      <c r="F5987">
        <v>1177</v>
      </c>
    </row>
    <row r="5988" spans="1:6" x14ac:dyDescent="0.25">
      <c r="A5988" t="s">
        <v>42</v>
      </c>
      <c r="B5988">
        <v>5070</v>
      </c>
      <c r="C5988">
        <v>30</v>
      </c>
      <c r="D5988">
        <v>30</v>
      </c>
      <c r="E5988">
        <v>30</v>
      </c>
      <c r="F5988">
        <v>30</v>
      </c>
    </row>
    <row r="5989" spans="1:6" x14ac:dyDescent="0.25">
      <c r="A5989" t="s">
        <v>678</v>
      </c>
      <c r="B5989">
        <v>5070</v>
      </c>
      <c r="C5989">
        <v>14.2</v>
      </c>
      <c r="D5989">
        <v>11.8</v>
      </c>
      <c r="E5989">
        <v>26.4</v>
      </c>
      <c r="F5989">
        <v>26.8</v>
      </c>
    </row>
    <row r="5990" spans="1:6" x14ac:dyDescent="0.25">
      <c r="A5990" t="s">
        <v>41</v>
      </c>
      <c r="B5990">
        <v>5070</v>
      </c>
      <c r="C5990">
        <v>0</v>
      </c>
      <c r="D5990">
        <v>0</v>
      </c>
      <c r="E5990">
        <v>0</v>
      </c>
      <c r="F5990">
        <v>0</v>
      </c>
    </row>
    <row r="5991" spans="1:6" x14ac:dyDescent="0.25">
      <c r="A5991" t="s">
        <v>679</v>
      </c>
      <c r="B5991">
        <v>5070</v>
      </c>
      <c r="C5991">
        <v>12</v>
      </c>
      <c r="D5991">
        <v>12</v>
      </c>
      <c r="E5991">
        <v>24</v>
      </c>
      <c r="F5991">
        <v>24</v>
      </c>
    </row>
    <row r="5992" spans="1:6" x14ac:dyDescent="0.25">
      <c r="A5992" t="s">
        <v>563</v>
      </c>
      <c r="B5992">
        <v>5070</v>
      </c>
      <c r="C5992">
        <v>0</v>
      </c>
      <c r="D5992">
        <v>0</v>
      </c>
      <c r="E5992">
        <v>0</v>
      </c>
      <c r="F5992">
        <v>0</v>
      </c>
    </row>
    <row r="5993" spans="1:6" x14ac:dyDescent="0.25">
      <c r="A5993" t="s">
        <v>680</v>
      </c>
      <c r="B5993">
        <v>5070</v>
      </c>
      <c r="C5993">
        <v>0</v>
      </c>
      <c r="D5993">
        <v>0</v>
      </c>
      <c r="E5993">
        <v>0</v>
      </c>
      <c r="F5993">
        <v>0</v>
      </c>
    </row>
    <row r="5994" spans="1:6" x14ac:dyDescent="0.25">
      <c r="A5994" t="s">
        <v>681</v>
      </c>
      <c r="B5994">
        <v>5070</v>
      </c>
      <c r="C5994">
        <v>16</v>
      </c>
      <c r="D5994">
        <v>16</v>
      </c>
      <c r="E5994">
        <v>16</v>
      </c>
      <c r="F5994">
        <v>16</v>
      </c>
    </row>
    <row r="5995" spans="1:6" x14ac:dyDescent="0.25">
      <c r="A5995" t="s">
        <v>682</v>
      </c>
      <c r="B5995">
        <v>5070</v>
      </c>
      <c r="C5995">
        <v>375</v>
      </c>
      <c r="D5995">
        <v>375</v>
      </c>
      <c r="E5995">
        <v>375</v>
      </c>
      <c r="F5995">
        <v>375</v>
      </c>
    </row>
    <row r="5996" spans="1:6" x14ac:dyDescent="0.25">
      <c r="A5996" t="s">
        <v>683</v>
      </c>
      <c r="B5996">
        <v>5070</v>
      </c>
      <c r="C5996">
        <v>1320</v>
      </c>
      <c r="D5996">
        <v>1320</v>
      </c>
      <c r="E5996">
        <v>1320</v>
      </c>
      <c r="F5996">
        <v>1320</v>
      </c>
    </row>
    <row r="5997" spans="1:6" x14ac:dyDescent="0.25">
      <c r="A5997" t="s">
        <v>684</v>
      </c>
      <c r="B5997">
        <v>5070</v>
      </c>
      <c r="C5997">
        <v>880</v>
      </c>
      <c r="D5997">
        <v>880</v>
      </c>
      <c r="E5997">
        <v>880</v>
      </c>
      <c r="F5997">
        <v>880</v>
      </c>
    </row>
    <row r="5998" spans="1:6" x14ac:dyDescent="0.25">
      <c r="A5998" t="s">
        <v>685</v>
      </c>
      <c r="B5998">
        <v>5070</v>
      </c>
      <c r="C5998">
        <v>1760</v>
      </c>
      <c r="D5998">
        <v>1760</v>
      </c>
      <c r="E5998">
        <v>1760</v>
      </c>
      <c r="F5998">
        <v>1760</v>
      </c>
    </row>
    <row r="5999" spans="1:6" x14ac:dyDescent="0.25">
      <c r="A5999" t="s">
        <v>686</v>
      </c>
      <c r="B5999">
        <v>5070</v>
      </c>
    </row>
    <row r="6000" spans="1:6" x14ac:dyDescent="0.25">
      <c r="A6000" t="s">
        <v>687</v>
      </c>
      <c r="B6000">
        <v>5070</v>
      </c>
    </row>
    <row r="6001" spans="1:6" x14ac:dyDescent="0.25">
      <c r="A6001" t="s">
        <v>688</v>
      </c>
      <c r="B6001">
        <v>5070</v>
      </c>
    </row>
    <row r="6002" spans="1:6" x14ac:dyDescent="0.25">
      <c r="A6002" t="s">
        <v>689</v>
      </c>
      <c r="B6002">
        <v>5070</v>
      </c>
      <c r="C6002" t="b">
        <v>0</v>
      </c>
      <c r="D6002" t="b">
        <v>0</v>
      </c>
      <c r="E6002" t="b">
        <v>0</v>
      </c>
      <c r="F6002" t="b">
        <v>0</v>
      </c>
    </row>
    <row r="6003" spans="1:6" x14ac:dyDescent="0.25">
      <c r="A6003" t="s">
        <v>690</v>
      </c>
      <c r="B6003">
        <v>5070</v>
      </c>
      <c r="C6003" t="b">
        <v>0</v>
      </c>
      <c r="D6003" t="b">
        <v>0</v>
      </c>
      <c r="E6003" t="b">
        <v>0</v>
      </c>
      <c r="F6003" t="b">
        <v>0</v>
      </c>
    </row>
    <row r="6004" spans="1:6" x14ac:dyDescent="0.25">
      <c r="A6004" t="s">
        <v>676</v>
      </c>
      <c r="B6004">
        <v>5073</v>
      </c>
      <c r="C6004">
        <v>5060</v>
      </c>
      <c r="D6004">
        <v>5087</v>
      </c>
      <c r="E6004">
        <v>26</v>
      </c>
      <c r="F6004">
        <v>371</v>
      </c>
    </row>
    <row r="6005" spans="1:6" x14ac:dyDescent="0.25">
      <c r="A6005" t="s">
        <v>36</v>
      </c>
      <c r="B6005">
        <v>5073</v>
      </c>
      <c r="C6005">
        <v>5</v>
      </c>
      <c r="D6005">
        <v>5</v>
      </c>
      <c r="E6005">
        <v>4</v>
      </c>
      <c r="F6005">
        <v>3</v>
      </c>
    </row>
    <row r="6006" spans="1:6" x14ac:dyDescent="0.25">
      <c r="A6006" t="s">
        <v>503</v>
      </c>
      <c r="B6006">
        <v>5073</v>
      </c>
      <c r="C6006" t="s">
        <v>835</v>
      </c>
      <c r="D6006" t="s">
        <v>835</v>
      </c>
      <c r="E6006" t="s">
        <v>772</v>
      </c>
    </row>
    <row r="6007" spans="1:6" x14ac:dyDescent="0.25">
      <c r="A6007" t="s">
        <v>677</v>
      </c>
      <c r="B6007">
        <v>5073</v>
      </c>
      <c r="C6007">
        <v>1020</v>
      </c>
      <c r="D6007">
        <v>680</v>
      </c>
      <c r="E6007">
        <v>440</v>
      </c>
      <c r="F6007">
        <v>466</v>
      </c>
    </row>
    <row r="6008" spans="1:6" x14ac:dyDescent="0.25">
      <c r="A6008" t="s">
        <v>42</v>
      </c>
      <c r="B6008">
        <v>5073</v>
      </c>
      <c r="C6008">
        <v>25</v>
      </c>
      <c r="D6008">
        <v>25</v>
      </c>
      <c r="E6008">
        <v>25</v>
      </c>
      <c r="F6008">
        <v>30</v>
      </c>
    </row>
    <row r="6009" spans="1:6" x14ac:dyDescent="0.25">
      <c r="A6009" t="s">
        <v>678</v>
      </c>
      <c r="B6009">
        <v>5073</v>
      </c>
      <c r="C6009">
        <v>27.8</v>
      </c>
      <c r="D6009">
        <v>18.5</v>
      </c>
      <c r="E6009">
        <v>12</v>
      </c>
      <c r="F6009">
        <v>10.6</v>
      </c>
    </row>
    <row r="6010" spans="1:6" x14ac:dyDescent="0.25">
      <c r="A6010" t="s">
        <v>41</v>
      </c>
      <c r="B6010">
        <v>5073</v>
      </c>
      <c r="C6010">
        <v>0</v>
      </c>
      <c r="D6010">
        <v>0</v>
      </c>
      <c r="E6010">
        <v>0</v>
      </c>
      <c r="F6010">
        <v>0</v>
      </c>
    </row>
    <row r="6011" spans="1:6" x14ac:dyDescent="0.25">
      <c r="A6011" t="s">
        <v>679</v>
      </c>
      <c r="B6011">
        <v>5073</v>
      </c>
      <c r="C6011">
        <v>24</v>
      </c>
      <c r="D6011">
        <v>24</v>
      </c>
      <c r="E6011">
        <v>24</v>
      </c>
      <c r="F6011">
        <v>24</v>
      </c>
    </row>
    <row r="6012" spans="1:6" x14ac:dyDescent="0.25">
      <c r="A6012" t="s">
        <v>563</v>
      </c>
      <c r="B6012">
        <v>5073</v>
      </c>
      <c r="C6012">
        <v>0</v>
      </c>
      <c r="D6012">
        <v>0</v>
      </c>
      <c r="E6012">
        <v>0</v>
      </c>
      <c r="F6012">
        <v>0</v>
      </c>
    </row>
    <row r="6013" spans="1:6" x14ac:dyDescent="0.25">
      <c r="A6013" t="s">
        <v>680</v>
      </c>
      <c r="B6013">
        <v>5073</v>
      </c>
      <c r="C6013">
        <v>0</v>
      </c>
      <c r="D6013">
        <v>0</v>
      </c>
      <c r="E6013">
        <v>0</v>
      </c>
      <c r="F6013">
        <v>0</v>
      </c>
    </row>
    <row r="6014" spans="1:6" x14ac:dyDescent="0.25">
      <c r="A6014" t="s">
        <v>681</v>
      </c>
      <c r="B6014">
        <v>5073</v>
      </c>
      <c r="C6014">
        <v>16</v>
      </c>
      <c r="D6014">
        <v>16</v>
      </c>
      <c r="E6014">
        <v>16</v>
      </c>
      <c r="F6014">
        <v>16</v>
      </c>
    </row>
    <row r="6015" spans="1:6" x14ac:dyDescent="0.25">
      <c r="A6015" t="s">
        <v>682</v>
      </c>
      <c r="B6015">
        <v>5073</v>
      </c>
      <c r="C6015">
        <v>250</v>
      </c>
      <c r="D6015">
        <v>250</v>
      </c>
      <c r="E6015">
        <v>250</v>
      </c>
      <c r="F6015">
        <v>250</v>
      </c>
    </row>
    <row r="6016" spans="1:6" x14ac:dyDescent="0.25">
      <c r="A6016" t="s">
        <v>683</v>
      </c>
      <c r="B6016">
        <v>5073</v>
      </c>
      <c r="C6016">
        <v>1101</v>
      </c>
      <c r="D6016">
        <v>1101</v>
      </c>
      <c r="E6016">
        <v>1101</v>
      </c>
      <c r="F6016">
        <v>1320</v>
      </c>
    </row>
    <row r="6017" spans="1:6" x14ac:dyDescent="0.25">
      <c r="A6017" t="s">
        <v>684</v>
      </c>
      <c r="B6017">
        <v>5073</v>
      </c>
      <c r="C6017">
        <v>734</v>
      </c>
      <c r="D6017">
        <v>734</v>
      </c>
      <c r="E6017">
        <v>734</v>
      </c>
      <c r="F6017">
        <v>880</v>
      </c>
    </row>
    <row r="6018" spans="1:6" x14ac:dyDescent="0.25">
      <c r="A6018" t="s">
        <v>685</v>
      </c>
      <c r="B6018">
        <v>5073</v>
      </c>
      <c r="C6018">
        <v>1468</v>
      </c>
      <c r="D6018">
        <v>1468</v>
      </c>
      <c r="E6018">
        <v>1468</v>
      </c>
      <c r="F6018">
        <v>1760</v>
      </c>
    </row>
    <row r="6019" spans="1:6" x14ac:dyDescent="0.25">
      <c r="A6019" t="s">
        <v>686</v>
      </c>
      <c r="B6019">
        <v>5073</v>
      </c>
    </row>
    <row r="6020" spans="1:6" x14ac:dyDescent="0.25">
      <c r="A6020" t="s">
        <v>687</v>
      </c>
      <c r="B6020">
        <v>5073</v>
      </c>
    </row>
    <row r="6021" spans="1:6" x14ac:dyDescent="0.25">
      <c r="A6021" t="s">
        <v>688</v>
      </c>
      <c r="B6021">
        <v>5073</v>
      </c>
    </row>
    <row r="6022" spans="1:6" x14ac:dyDescent="0.25">
      <c r="A6022" t="s">
        <v>689</v>
      </c>
      <c r="B6022">
        <v>5073</v>
      </c>
      <c r="C6022" t="b">
        <v>0</v>
      </c>
      <c r="D6022" t="b">
        <v>0</v>
      </c>
      <c r="E6022" t="b">
        <v>0</v>
      </c>
      <c r="F6022" t="b">
        <v>0</v>
      </c>
    </row>
    <row r="6023" spans="1:6" x14ac:dyDescent="0.25">
      <c r="A6023" t="s">
        <v>690</v>
      </c>
      <c r="B6023">
        <v>5073</v>
      </c>
      <c r="C6023" t="b">
        <v>0</v>
      </c>
      <c r="D6023" t="b">
        <v>0</v>
      </c>
      <c r="E6023" t="b">
        <v>0</v>
      </c>
      <c r="F6023" t="b">
        <v>0</v>
      </c>
    </row>
    <row r="6024" spans="1:6" x14ac:dyDescent="0.25">
      <c r="A6024" t="s">
        <v>676</v>
      </c>
      <c r="B6024">
        <v>5074</v>
      </c>
      <c r="C6024">
        <v>5024</v>
      </c>
      <c r="D6024">
        <v>5300</v>
      </c>
      <c r="E6024">
        <v>4</v>
      </c>
      <c r="F6024">
        <v>5070</v>
      </c>
    </row>
    <row r="6025" spans="1:6" x14ac:dyDescent="0.25">
      <c r="A6025" t="s">
        <v>36</v>
      </c>
      <c r="B6025">
        <v>5074</v>
      </c>
      <c r="C6025">
        <v>2</v>
      </c>
      <c r="D6025">
        <v>3</v>
      </c>
      <c r="E6025">
        <v>1</v>
      </c>
      <c r="F6025">
        <v>3</v>
      </c>
    </row>
    <row r="6026" spans="1:6" x14ac:dyDescent="0.25">
      <c r="A6026" t="s">
        <v>503</v>
      </c>
      <c r="B6026">
        <v>5074</v>
      </c>
      <c r="C6026" t="s">
        <v>738</v>
      </c>
      <c r="D6026" t="s">
        <v>868</v>
      </c>
      <c r="F6026" t="s">
        <v>767</v>
      </c>
    </row>
    <row r="6027" spans="1:6" x14ac:dyDescent="0.25">
      <c r="A6027" t="s">
        <v>677</v>
      </c>
      <c r="B6027">
        <v>5074</v>
      </c>
      <c r="C6027">
        <v>2621</v>
      </c>
      <c r="D6027">
        <v>2492</v>
      </c>
      <c r="E6027">
        <v>225</v>
      </c>
      <c r="F6027">
        <v>1160</v>
      </c>
    </row>
    <row r="6028" spans="1:6" x14ac:dyDescent="0.25">
      <c r="A6028" t="s">
        <v>42</v>
      </c>
      <c r="B6028">
        <v>5074</v>
      </c>
      <c r="C6028">
        <v>40</v>
      </c>
      <c r="D6028">
        <v>40</v>
      </c>
      <c r="E6028">
        <v>30</v>
      </c>
      <c r="F6028">
        <v>30</v>
      </c>
    </row>
    <row r="6029" spans="1:6" x14ac:dyDescent="0.25">
      <c r="A6029" t="s">
        <v>678</v>
      </c>
      <c r="B6029">
        <v>5074</v>
      </c>
      <c r="C6029">
        <v>44.7</v>
      </c>
      <c r="D6029">
        <v>42.5</v>
      </c>
      <c r="E6029">
        <v>5.0999999999999996</v>
      </c>
      <c r="F6029">
        <v>26.4</v>
      </c>
    </row>
    <row r="6030" spans="1:6" x14ac:dyDescent="0.25">
      <c r="A6030" t="s">
        <v>41</v>
      </c>
      <c r="B6030">
        <v>5074</v>
      </c>
      <c r="C6030">
        <v>0</v>
      </c>
      <c r="D6030">
        <v>0</v>
      </c>
      <c r="E6030">
        <v>0</v>
      </c>
      <c r="F6030">
        <v>0</v>
      </c>
    </row>
    <row r="6031" spans="1:6" x14ac:dyDescent="0.25">
      <c r="A6031" t="s">
        <v>679</v>
      </c>
      <c r="B6031">
        <v>5074</v>
      </c>
      <c r="C6031">
        <v>12</v>
      </c>
      <c r="D6031">
        <v>12</v>
      </c>
      <c r="E6031">
        <v>12</v>
      </c>
      <c r="F6031">
        <v>12</v>
      </c>
    </row>
    <row r="6032" spans="1:6" x14ac:dyDescent="0.25">
      <c r="A6032" t="s">
        <v>563</v>
      </c>
      <c r="B6032">
        <v>5074</v>
      </c>
      <c r="C6032">
        <v>0</v>
      </c>
      <c r="D6032">
        <v>0</v>
      </c>
      <c r="E6032">
        <v>0</v>
      </c>
      <c r="F6032">
        <v>0</v>
      </c>
    </row>
    <row r="6033" spans="1:6" x14ac:dyDescent="0.25">
      <c r="A6033" t="s">
        <v>680</v>
      </c>
      <c r="B6033">
        <v>5074</v>
      </c>
      <c r="C6033">
        <v>0</v>
      </c>
      <c r="D6033">
        <v>0</v>
      </c>
      <c r="E6033">
        <v>0</v>
      </c>
      <c r="F6033">
        <v>0</v>
      </c>
    </row>
    <row r="6034" spans="1:6" x14ac:dyDescent="0.25">
      <c r="A6034" t="s">
        <v>681</v>
      </c>
      <c r="B6034">
        <v>5074</v>
      </c>
      <c r="C6034">
        <v>16</v>
      </c>
      <c r="D6034">
        <v>16</v>
      </c>
      <c r="E6034">
        <v>16</v>
      </c>
      <c r="F6034">
        <v>16</v>
      </c>
    </row>
    <row r="6035" spans="1:6" x14ac:dyDescent="0.25">
      <c r="A6035" t="s">
        <v>682</v>
      </c>
      <c r="B6035">
        <v>5074</v>
      </c>
      <c r="C6035">
        <v>500</v>
      </c>
      <c r="D6035">
        <v>500</v>
      </c>
      <c r="E6035">
        <v>500</v>
      </c>
      <c r="F6035">
        <v>500</v>
      </c>
    </row>
    <row r="6036" spans="1:6" x14ac:dyDescent="0.25">
      <c r="A6036" t="s">
        <v>683</v>
      </c>
      <c r="B6036">
        <v>5074</v>
      </c>
      <c r="C6036">
        <v>1761</v>
      </c>
      <c r="D6036">
        <v>1761</v>
      </c>
      <c r="E6036">
        <v>1320</v>
      </c>
      <c r="F6036">
        <v>1320</v>
      </c>
    </row>
    <row r="6037" spans="1:6" x14ac:dyDescent="0.25">
      <c r="A6037" t="s">
        <v>684</v>
      </c>
      <c r="B6037">
        <v>5074</v>
      </c>
      <c r="C6037">
        <v>1174</v>
      </c>
      <c r="D6037">
        <v>1174</v>
      </c>
      <c r="E6037">
        <v>880</v>
      </c>
      <c r="F6037">
        <v>880</v>
      </c>
    </row>
    <row r="6038" spans="1:6" x14ac:dyDescent="0.25">
      <c r="A6038" t="s">
        <v>685</v>
      </c>
      <c r="B6038">
        <v>5074</v>
      </c>
      <c r="C6038">
        <v>2348</v>
      </c>
      <c r="D6038">
        <v>2348</v>
      </c>
      <c r="E6038">
        <v>1760</v>
      </c>
      <c r="F6038">
        <v>1760</v>
      </c>
    </row>
    <row r="6039" spans="1:6" x14ac:dyDescent="0.25">
      <c r="A6039" t="s">
        <v>686</v>
      </c>
      <c r="B6039">
        <v>5074</v>
      </c>
    </row>
    <row r="6040" spans="1:6" x14ac:dyDescent="0.25">
      <c r="A6040" t="s">
        <v>687</v>
      </c>
      <c r="B6040">
        <v>5074</v>
      </c>
    </row>
    <row r="6041" spans="1:6" x14ac:dyDescent="0.25">
      <c r="A6041" t="s">
        <v>688</v>
      </c>
      <c r="B6041">
        <v>5074</v>
      </c>
    </row>
    <row r="6042" spans="1:6" x14ac:dyDescent="0.25">
      <c r="A6042" t="s">
        <v>689</v>
      </c>
      <c r="B6042">
        <v>5074</v>
      </c>
      <c r="C6042" t="b">
        <v>0</v>
      </c>
      <c r="D6042" t="b">
        <v>0</v>
      </c>
      <c r="E6042" t="b">
        <v>0</v>
      </c>
      <c r="F6042" t="b">
        <v>0</v>
      </c>
    </row>
    <row r="6043" spans="1:6" x14ac:dyDescent="0.25">
      <c r="A6043" t="s">
        <v>690</v>
      </c>
      <c r="B6043">
        <v>5074</v>
      </c>
      <c r="C6043" t="b">
        <v>0</v>
      </c>
      <c r="D6043" t="b">
        <v>0</v>
      </c>
      <c r="E6043" t="b">
        <v>0</v>
      </c>
      <c r="F6043" t="b">
        <v>0</v>
      </c>
    </row>
    <row r="6044" spans="1:6" x14ac:dyDescent="0.25">
      <c r="A6044" t="s">
        <v>676</v>
      </c>
      <c r="B6044">
        <v>5081</v>
      </c>
      <c r="C6044">
        <v>5068</v>
      </c>
      <c r="D6044">
        <v>5106</v>
      </c>
      <c r="E6044">
        <v>197</v>
      </c>
      <c r="F6044">
        <v>373</v>
      </c>
    </row>
    <row r="6045" spans="1:6" x14ac:dyDescent="0.25">
      <c r="A6045" t="s">
        <v>36</v>
      </c>
      <c r="B6045">
        <v>5081</v>
      </c>
      <c r="C6045">
        <v>4</v>
      </c>
      <c r="D6045">
        <v>3</v>
      </c>
      <c r="E6045">
        <v>3</v>
      </c>
      <c r="F6045">
        <v>0</v>
      </c>
    </row>
    <row r="6046" spans="1:6" x14ac:dyDescent="0.25">
      <c r="A6046" t="s">
        <v>503</v>
      </c>
      <c r="B6046">
        <v>5081</v>
      </c>
      <c r="C6046" t="s">
        <v>872</v>
      </c>
      <c r="D6046" t="s">
        <v>872</v>
      </c>
      <c r="E6046" t="s">
        <v>822</v>
      </c>
    </row>
    <row r="6047" spans="1:6" x14ac:dyDescent="0.25">
      <c r="A6047" t="s">
        <v>677</v>
      </c>
      <c r="B6047">
        <v>5081</v>
      </c>
      <c r="C6047">
        <v>670</v>
      </c>
      <c r="D6047">
        <v>1086</v>
      </c>
      <c r="E6047">
        <v>498</v>
      </c>
      <c r="F6047">
        <v>283</v>
      </c>
    </row>
    <row r="6048" spans="1:6" x14ac:dyDescent="0.25">
      <c r="A6048" t="s">
        <v>42</v>
      </c>
      <c r="B6048">
        <v>5081</v>
      </c>
      <c r="C6048">
        <v>25</v>
      </c>
      <c r="D6048">
        <v>25</v>
      </c>
      <c r="E6048">
        <v>25</v>
      </c>
      <c r="F6048">
        <v>30</v>
      </c>
    </row>
    <row r="6049" spans="1:6" x14ac:dyDescent="0.25">
      <c r="A6049" t="s">
        <v>678</v>
      </c>
      <c r="B6049">
        <v>5081</v>
      </c>
      <c r="C6049">
        <v>18.3</v>
      </c>
      <c r="D6049">
        <v>29.6</v>
      </c>
      <c r="E6049">
        <v>13.6</v>
      </c>
      <c r="F6049">
        <v>6.4</v>
      </c>
    </row>
    <row r="6050" spans="1:6" x14ac:dyDescent="0.25">
      <c r="A6050" t="s">
        <v>41</v>
      </c>
      <c r="B6050">
        <v>5081</v>
      </c>
      <c r="C6050">
        <v>0</v>
      </c>
      <c r="D6050">
        <v>0</v>
      </c>
      <c r="E6050">
        <v>0</v>
      </c>
      <c r="F6050">
        <v>0</v>
      </c>
    </row>
    <row r="6051" spans="1:6" x14ac:dyDescent="0.25">
      <c r="A6051" t="s">
        <v>679</v>
      </c>
      <c r="B6051">
        <v>5081</v>
      </c>
      <c r="C6051">
        <v>36</v>
      </c>
      <c r="D6051">
        <v>36</v>
      </c>
      <c r="E6051">
        <v>24</v>
      </c>
      <c r="F6051">
        <v>24</v>
      </c>
    </row>
    <row r="6052" spans="1:6" x14ac:dyDescent="0.25">
      <c r="A6052" t="s">
        <v>563</v>
      </c>
      <c r="B6052">
        <v>5081</v>
      </c>
      <c r="C6052">
        <v>0</v>
      </c>
      <c r="D6052">
        <v>0</v>
      </c>
      <c r="E6052">
        <v>0</v>
      </c>
      <c r="F6052">
        <v>0</v>
      </c>
    </row>
    <row r="6053" spans="1:6" x14ac:dyDescent="0.25">
      <c r="A6053" t="s">
        <v>680</v>
      </c>
      <c r="B6053">
        <v>5081</v>
      </c>
      <c r="C6053">
        <v>0</v>
      </c>
      <c r="D6053">
        <v>0</v>
      </c>
      <c r="E6053">
        <v>0</v>
      </c>
      <c r="F6053">
        <v>0</v>
      </c>
    </row>
    <row r="6054" spans="1:6" x14ac:dyDescent="0.25">
      <c r="A6054" t="s">
        <v>681</v>
      </c>
      <c r="B6054">
        <v>5081</v>
      </c>
      <c r="C6054">
        <v>16</v>
      </c>
      <c r="D6054">
        <v>16</v>
      </c>
      <c r="E6054">
        <v>16</v>
      </c>
      <c r="F6054">
        <v>16</v>
      </c>
    </row>
    <row r="6055" spans="1:6" x14ac:dyDescent="0.25">
      <c r="A6055" t="s">
        <v>682</v>
      </c>
      <c r="B6055">
        <v>5081</v>
      </c>
      <c r="C6055">
        <v>375</v>
      </c>
      <c r="D6055">
        <v>375</v>
      </c>
      <c r="E6055">
        <v>375</v>
      </c>
      <c r="F6055">
        <v>375</v>
      </c>
    </row>
    <row r="6056" spans="1:6" x14ac:dyDescent="0.25">
      <c r="A6056" t="s">
        <v>683</v>
      </c>
      <c r="B6056">
        <v>5081</v>
      </c>
      <c r="C6056">
        <v>1101</v>
      </c>
      <c r="D6056">
        <v>1101</v>
      </c>
      <c r="E6056">
        <v>1101</v>
      </c>
      <c r="F6056">
        <v>1320</v>
      </c>
    </row>
    <row r="6057" spans="1:6" x14ac:dyDescent="0.25">
      <c r="A6057" t="s">
        <v>684</v>
      </c>
      <c r="B6057">
        <v>5081</v>
      </c>
      <c r="C6057">
        <v>734</v>
      </c>
      <c r="D6057">
        <v>734</v>
      </c>
      <c r="E6057">
        <v>734</v>
      </c>
      <c r="F6057">
        <v>880</v>
      </c>
    </row>
    <row r="6058" spans="1:6" x14ac:dyDescent="0.25">
      <c r="A6058" t="s">
        <v>685</v>
      </c>
      <c r="B6058">
        <v>5081</v>
      </c>
      <c r="C6058">
        <v>1468</v>
      </c>
      <c r="D6058">
        <v>1468</v>
      </c>
      <c r="E6058">
        <v>1468</v>
      </c>
      <c r="F6058">
        <v>1760</v>
      </c>
    </row>
    <row r="6059" spans="1:6" x14ac:dyDescent="0.25">
      <c r="A6059" t="s">
        <v>686</v>
      </c>
      <c r="B6059">
        <v>5081</v>
      </c>
      <c r="D6059">
        <v>-5748</v>
      </c>
    </row>
    <row r="6060" spans="1:6" x14ac:dyDescent="0.25">
      <c r="A6060" t="s">
        <v>687</v>
      </c>
      <c r="B6060">
        <v>5081</v>
      </c>
      <c r="D6060">
        <v>-28447</v>
      </c>
    </row>
    <row r="6061" spans="1:6" x14ac:dyDescent="0.25">
      <c r="A6061" t="s">
        <v>688</v>
      </c>
      <c r="B6061">
        <v>5081</v>
      </c>
      <c r="D6061">
        <v>0</v>
      </c>
    </row>
    <row r="6062" spans="1:6" x14ac:dyDescent="0.25">
      <c r="A6062" t="s">
        <v>689</v>
      </c>
      <c r="B6062">
        <v>5081</v>
      </c>
      <c r="C6062" t="b">
        <v>0</v>
      </c>
      <c r="D6062" t="b">
        <v>0</v>
      </c>
      <c r="E6062" t="b">
        <v>0</v>
      </c>
      <c r="F6062" t="b">
        <v>0</v>
      </c>
    </row>
    <row r="6063" spans="1:6" x14ac:dyDescent="0.25">
      <c r="A6063" t="s">
        <v>690</v>
      </c>
      <c r="B6063">
        <v>5081</v>
      </c>
      <c r="C6063" t="b">
        <v>0</v>
      </c>
      <c r="D6063" t="b">
        <v>0</v>
      </c>
      <c r="E6063" t="b">
        <v>0</v>
      </c>
      <c r="F6063" t="b">
        <v>0</v>
      </c>
    </row>
    <row r="6064" spans="1:6" x14ac:dyDescent="0.25">
      <c r="A6064" t="s">
        <v>676</v>
      </c>
      <c r="B6064">
        <v>5087</v>
      </c>
      <c r="C6064">
        <v>5073</v>
      </c>
      <c r="D6064">
        <v>5112</v>
      </c>
      <c r="E6064">
        <v>171</v>
      </c>
      <c r="F6064">
        <v>195</v>
      </c>
    </row>
    <row r="6065" spans="1:6" x14ac:dyDescent="0.25">
      <c r="A6065" t="s">
        <v>36</v>
      </c>
      <c r="B6065">
        <v>5087</v>
      </c>
      <c r="C6065">
        <v>5</v>
      </c>
      <c r="D6065">
        <v>5</v>
      </c>
      <c r="E6065">
        <v>4</v>
      </c>
      <c r="F6065">
        <v>3</v>
      </c>
    </row>
    <row r="6066" spans="1:6" x14ac:dyDescent="0.25">
      <c r="A6066" t="s">
        <v>503</v>
      </c>
      <c r="B6066">
        <v>5087</v>
      </c>
      <c r="C6066" t="s">
        <v>835</v>
      </c>
      <c r="D6066" t="s">
        <v>811</v>
      </c>
      <c r="E6066" t="s">
        <v>814</v>
      </c>
      <c r="F6066" t="s">
        <v>814</v>
      </c>
    </row>
    <row r="6067" spans="1:6" x14ac:dyDescent="0.25">
      <c r="A6067" t="s">
        <v>677</v>
      </c>
      <c r="B6067">
        <v>5087</v>
      </c>
      <c r="C6067">
        <v>680</v>
      </c>
      <c r="D6067">
        <v>969</v>
      </c>
      <c r="E6067">
        <v>420</v>
      </c>
      <c r="F6067">
        <v>478</v>
      </c>
    </row>
    <row r="6068" spans="1:6" x14ac:dyDescent="0.25">
      <c r="A6068" t="s">
        <v>42</v>
      </c>
      <c r="B6068">
        <v>5087</v>
      </c>
      <c r="C6068">
        <v>25</v>
      </c>
      <c r="D6068">
        <v>25</v>
      </c>
      <c r="E6068">
        <v>25</v>
      </c>
      <c r="F6068">
        <v>25</v>
      </c>
    </row>
    <row r="6069" spans="1:6" x14ac:dyDescent="0.25">
      <c r="A6069" t="s">
        <v>678</v>
      </c>
      <c r="B6069">
        <v>5087</v>
      </c>
      <c r="C6069">
        <v>18.5</v>
      </c>
      <c r="D6069">
        <v>26.4</v>
      </c>
      <c r="E6069">
        <v>11.5</v>
      </c>
      <c r="F6069">
        <v>13</v>
      </c>
    </row>
    <row r="6070" spans="1:6" x14ac:dyDescent="0.25">
      <c r="A6070" t="s">
        <v>41</v>
      </c>
      <c r="B6070">
        <v>5087</v>
      </c>
      <c r="C6070">
        <v>0</v>
      </c>
      <c r="D6070">
        <v>0</v>
      </c>
      <c r="E6070">
        <v>0</v>
      </c>
      <c r="F6070">
        <v>0</v>
      </c>
    </row>
    <row r="6071" spans="1:6" x14ac:dyDescent="0.25">
      <c r="A6071" t="s">
        <v>679</v>
      </c>
      <c r="B6071">
        <v>5087</v>
      </c>
      <c r="C6071">
        <v>24</v>
      </c>
      <c r="D6071">
        <v>24</v>
      </c>
      <c r="E6071">
        <v>24</v>
      </c>
      <c r="F6071">
        <v>24</v>
      </c>
    </row>
    <row r="6072" spans="1:6" x14ac:dyDescent="0.25">
      <c r="A6072" t="s">
        <v>563</v>
      </c>
      <c r="B6072">
        <v>5087</v>
      </c>
      <c r="C6072">
        <v>0</v>
      </c>
      <c r="D6072">
        <v>0</v>
      </c>
      <c r="E6072">
        <v>0</v>
      </c>
      <c r="F6072">
        <v>0</v>
      </c>
    </row>
    <row r="6073" spans="1:6" x14ac:dyDescent="0.25">
      <c r="A6073" t="s">
        <v>680</v>
      </c>
      <c r="B6073">
        <v>5087</v>
      </c>
      <c r="C6073">
        <v>0</v>
      </c>
      <c r="D6073">
        <v>0</v>
      </c>
      <c r="E6073">
        <v>0</v>
      </c>
      <c r="F6073">
        <v>0</v>
      </c>
    </row>
    <row r="6074" spans="1:6" x14ac:dyDescent="0.25">
      <c r="A6074" t="s">
        <v>681</v>
      </c>
      <c r="B6074">
        <v>5087</v>
      </c>
      <c r="C6074">
        <v>16</v>
      </c>
      <c r="D6074">
        <v>16</v>
      </c>
      <c r="E6074">
        <v>16</v>
      </c>
      <c r="F6074">
        <v>16</v>
      </c>
    </row>
    <row r="6075" spans="1:6" x14ac:dyDescent="0.25">
      <c r="A6075" t="s">
        <v>682</v>
      </c>
      <c r="B6075">
        <v>5087</v>
      </c>
      <c r="C6075">
        <v>375</v>
      </c>
      <c r="D6075">
        <v>375</v>
      </c>
      <c r="E6075">
        <v>375</v>
      </c>
      <c r="F6075">
        <v>375</v>
      </c>
    </row>
    <row r="6076" spans="1:6" x14ac:dyDescent="0.25">
      <c r="A6076" t="s">
        <v>683</v>
      </c>
      <c r="B6076">
        <v>5087</v>
      </c>
      <c r="C6076">
        <v>1101</v>
      </c>
      <c r="D6076">
        <v>1101</v>
      </c>
      <c r="E6076">
        <v>1101</v>
      </c>
      <c r="F6076">
        <v>1101</v>
      </c>
    </row>
    <row r="6077" spans="1:6" x14ac:dyDescent="0.25">
      <c r="A6077" t="s">
        <v>684</v>
      </c>
      <c r="B6077">
        <v>5087</v>
      </c>
      <c r="C6077">
        <v>734</v>
      </c>
      <c r="D6077">
        <v>734</v>
      </c>
      <c r="E6077">
        <v>734</v>
      </c>
      <c r="F6077">
        <v>734</v>
      </c>
    </row>
    <row r="6078" spans="1:6" x14ac:dyDescent="0.25">
      <c r="A6078" t="s">
        <v>685</v>
      </c>
      <c r="B6078">
        <v>5087</v>
      </c>
      <c r="C6078">
        <v>1468</v>
      </c>
      <c r="D6078">
        <v>1468</v>
      </c>
      <c r="E6078">
        <v>1468</v>
      </c>
      <c r="F6078">
        <v>1468</v>
      </c>
    </row>
    <row r="6079" spans="1:6" x14ac:dyDescent="0.25">
      <c r="A6079" t="s">
        <v>686</v>
      </c>
      <c r="B6079">
        <v>5087</v>
      </c>
      <c r="D6079">
        <v>-8021</v>
      </c>
    </row>
    <row r="6080" spans="1:6" x14ac:dyDescent="0.25">
      <c r="A6080" t="s">
        <v>687</v>
      </c>
      <c r="B6080">
        <v>5087</v>
      </c>
      <c r="D6080">
        <v>-28540</v>
      </c>
    </row>
    <row r="6081" spans="1:6" x14ac:dyDescent="0.25">
      <c r="A6081" t="s">
        <v>688</v>
      </c>
      <c r="B6081">
        <v>5087</v>
      </c>
      <c r="D6081">
        <v>0</v>
      </c>
    </row>
    <row r="6082" spans="1:6" x14ac:dyDescent="0.25">
      <c r="A6082" t="s">
        <v>689</v>
      </c>
      <c r="B6082">
        <v>5087</v>
      </c>
      <c r="C6082" t="b">
        <v>0</v>
      </c>
      <c r="D6082" t="b">
        <v>0</v>
      </c>
      <c r="E6082" t="b">
        <v>0</v>
      </c>
      <c r="F6082" t="b">
        <v>0</v>
      </c>
    </row>
    <row r="6083" spans="1:6" x14ac:dyDescent="0.25">
      <c r="A6083" t="s">
        <v>690</v>
      </c>
      <c r="B6083">
        <v>5087</v>
      </c>
      <c r="C6083" t="b">
        <v>0</v>
      </c>
      <c r="D6083" t="b">
        <v>0</v>
      </c>
      <c r="E6083" t="b">
        <v>0</v>
      </c>
      <c r="F6083" t="b">
        <v>0</v>
      </c>
    </row>
    <row r="6084" spans="1:6" x14ac:dyDescent="0.25">
      <c r="A6084" t="s">
        <v>676</v>
      </c>
      <c r="B6084">
        <v>5100</v>
      </c>
      <c r="C6084">
        <v>5063</v>
      </c>
      <c r="D6084">
        <v>178</v>
      </c>
      <c r="E6084">
        <v>5106</v>
      </c>
      <c r="F6084">
        <v>4212</v>
      </c>
    </row>
    <row r="6085" spans="1:6" x14ac:dyDescent="0.25">
      <c r="A6085" t="s">
        <v>36</v>
      </c>
      <c r="B6085">
        <v>5100</v>
      </c>
      <c r="C6085">
        <v>5</v>
      </c>
      <c r="D6085">
        <v>6</v>
      </c>
      <c r="E6085">
        <v>6</v>
      </c>
      <c r="F6085">
        <v>6</v>
      </c>
    </row>
    <row r="6086" spans="1:6" x14ac:dyDescent="0.25">
      <c r="A6086" t="s">
        <v>503</v>
      </c>
      <c r="B6086">
        <v>5100</v>
      </c>
      <c r="C6086" t="s">
        <v>816</v>
      </c>
      <c r="D6086" t="s">
        <v>816</v>
      </c>
      <c r="E6086" t="s">
        <v>756</v>
      </c>
      <c r="F6086" t="s">
        <v>756</v>
      </c>
    </row>
    <row r="6087" spans="1:6" x14ac:dyDescent="0.25">
      <c r="A6087" t="s">
        <v>677</v>
      </c>
      <c r="B6087">
        <v>5100</v>
      </c>
      <c r="C6087">
        <v>1561</v>
      </c>
      <c r="D6087">
        <v>843</v>
      </c>
      <c r="E6087">
        <v>1207</v>
      </c>
      <c r="F6087">
        <v>4276</v>
      </c>
    </row>
    <row r="6088" spans="1:6" x14ac:dyDescent="0.25">
      <c r="A6088" t="s">
        <v>42</v>
      </c>
      <c r="B6088">
        <v>5100</v>
      </c>
      <c r="C6088">
        <v>40</v>
      </c>
      <c r="D6088">
        <v>40</v>
      </c>
      <c r="E6088">
        <v>45</v>
      </c>
      <c r="F6088">
        <v>45</v>
      </c>
    </row>
    <row r="6089" spans="1:6" x14ac:dyDescent="0.25">
      <c r="A6089" t="s">
        <v>678</v>
      </c>
      <c r="B6089">
        <v>5100</v>
      </c>
      <c r="C6089">
        <v>26.6</v>
      </c>
      <c r="D6089">
        <v>14.4</v>
      </c>
      <c r="E6089">
        <v>18.3</v>
      </c>
      <c r="F6089">
        <v>64.8</v>
      </c>
    </row>
    <row r="6090" spans="1:6" x14ac:dyDescent="0.25">
      <c r="A6090" t="s">
        <v>41</v>
      </c>
      <c r="B6090">
        <v>5100</v>
      </c>
      <c r="C6090">
        <v>0</v>
      </c>
      <c r="D6090">
        <v>0</v>
      </c>
      <c r="E6090">
        <v>0</v>
      </c>
      <c r="F6090">
        <v>0</v>
      </c>
    </row>
    <row r="6091" spans="1:6" x14ac:dyDescent="0.25">
      <c r="A6091" t="s">
        <v>679</v>
      </c>
      <c r="B6091">
        <v>5100</v>
      </c>
      <c r="C6091">
        <v>24</v>
      </c>
      <c r="D6091">
        <v>24</v>
      </c>
      <c r="E6091">
        <v>24</v>
      </c>
      <c r="F6091">
        <v>24</v>
      </c>
    </row>
    <row r="6092" spans="1:6" x14ac:dyDescent="0.25">
      <c r="A6092" t="s">
        <v>563</v>
      </c>
      <c r="B6092">
        <v>5100</v>
      </c>
      <c r="C6092">
        <v>0</v>
      </c>
      <c r="D6092">
        <v>0</v>
      </c>
      <c r="E6092">
        <v>0</v>
      </c>
      <c r="F6092">
        <v>0</v>
      </c>
    </row>
    <row r="6093" spans="1:6" x14ac:dyDescent="0.25">
      <c r="A6093" t="s">
        <v>680</v>
      </c>
      <c r="B6093">
        <v>5100</v>
      </c>
      <c r="C6093">
        <v>0</v>
      </c>
      <c r="D6093">
        <v>0</v>
      </c>
      <c r="E6093">
        <v>0</v>
      </c>
      <c r="F6093">
        <v>0</v>
      </c>
    </row>
    <row r="6094" spans="1:6" x14ac:dyDescent="0.25">
      <c r="A6094" t="s">
        <v>681</v>
      </c>
      <c r="B6094">
        <v>5100</v>
      </c>
      <c r="C6094">
        <v>16</v>
      </c>
      <c r="D6094">
        <v>16</v>
      </c>
      <c r="E6094">
        <v>16</v>
      </c>
      <c r="F6094">
        <v>16</v>
      </c>
    </row>
    <row r="6095" spans="1:6" x14ac:dyDescent="0.25">
      <c r="A6095" t="s">
        <v>682</v>
      </c>
      <c r="B6095">
        <v>5100</v>
      </c>
      <c r="C6095">
        <v>500</v>
      </c>
      <c r="D6095">
        <v>500</v>
      </c>
      <c r="E6095">
        <v>500</v>
      </c>
      <c r="F6095">
        <v>500</v>
      </c>
    </row>
    <row r="6096" spans="1:6" x14ac:dyDescent="0.25">
      <c r="A6096" t="s">
        <v>683</v>
      </c>
      <c r="B6096">
        <v>5100</v>
      </c>
      <c r="C6096">
        <v>1761</v>
      </c>
      <c r="D6096">
        <v>1761</v>
      </c>
      <c r="E6096">
        <v>1980</v>
      </c>
      <c r="F6096">
        <v>1980</v>
      </c>
    </row>
    <row r="6097" spans="1:6" x14ac:dyDescent="0.25">
      <c r="A6097" t="s">
        <v>684</v>
      </c>
      <c r="B6097">
        <v>5100</v>
      </c>
      <c r="C6097">
        <v>1174</v>
      </c>
      <c r="D6097">
        <v>1174</v>
      </c>
      <c r="E6097">
        <v>1320</v>
      </c>
      <c r="F6097">
        <v>1320</v>
      </c>
    </row>
    <row r="6098" spans="1:6" x14ac:dyDescent="0.25">
      <c r="A6098" t="s">
        <v>685</v>
      </c>
      <c r="B6098">
        <v>5100</v>
      </c>
      <c r="C6098">
        <v>2348</v>
      </c>
      <c r="D6098">
        <v>2348</v>
      </c>
      <c r="E6098">
        <v>2640</v>
      </c>
      <c r="F6098">
        <v>2640</v>
      </c>
    </row>
    <row r="6099" spans="1:6" x14ac:dyDescent="0.25">
      <c r="A6099" t="s">
        <v>686</v>
      </c>
      <c r="B6099">
        <v>5100</v>
      </c>
    </row>
    <row r="6100" spans="1:6" x14ac:dyDescent="0.25">
      <c r="A6100" t="s">
        <v>687</v>
      </c>
      <c r="B6100">
        <v>5100</v>
      </c>
    </row>
    <row r="6101" spans="1:6" x14ac:dyDescent="0.25">
      <c r="A6101" t="s">
        <v>688</v>
      </c>
      <c r="B6101">
        <v>5100</v>
      </c>
    </row>
    <row r="6102" spans="1:6" x14ac:dyDescent="0.25">
      <c r="A6102" t="s">
        <v>689</v>
      </c>
      <c r="B6102">
        <v>5100</v>
      </c>
      <c r="C6102" t="b">
        <v>0</v>
      </c>
      <c r="D6102" t="b">
        <v>0</v>
      </c>
      <c r="E6102" t="b">
        <v>0</v>
      </c>
      <c r="F6102" t="b">
        <v>0</v>
      </c>
    </row>
    <row r="6103" spans="1:6" x14ac:dyDescent="0.25">
      <c r="A6103" t="s">
        <v>690</v>
      </c>
      <c r="B6103">
        <v>5100</v>
      </c>
      <c r="C6103" t="b">
        <v>0</v>
      </c>
      <c r="D6103" t="b">
        <v>0</v>
      </c>
      <c r="E6103" t="b">
        <v>0</v>
      </c>
      <c r="F6103" t="b">
        <v>0</v>
      </c>
    </row>
    <row r="6104" spans="1:6" x14ac:dyDescent="0.25">
      <c r="A6104" t="s">
        <v>676</v>
      </c>
      <c r="B6104">
        <v>5106</v>
      </c>
      <c r="C6104">
        <v>5081</v>
      </c>
      <c r="D6104">
        <v>170</v>
      </c>
      <c r="E6104">
        <v>5112</v>
      </c>
      <c r="F6104">
        <v>5100</v>
      </c>
    </row>
    <row r="6105" spans="1:6" x14ac:dyDescent="0.25">
      <c r="A6105" t="s">
        <v>36</v>
      </c>
      <c r="B6105">
        <v>5106</v>
      </c>
      <c r="C6105">
        <v>4</v>
      </c>
      <c r="D6105">
        <v>3</v>
      </c>
      <c r="E6105">
        <v>6</v>
      </c>
      <c r="F6105">
        <v>6</v>
      </c>
    </row>
    <row r="6106" spans="1:6" x14ac:dyDescent="0.25">
      <c r="A6106" t="s">
        <v>503</v>
      </c>
      <c r="B6106">
        <v>5106</v>
      </c>
      <c r="C6106" t="s">
        <v>872</v>
      </c>
      <c r="D6106" t="s">
        <v>812</v>
      </c>
      <c r="E6106" t="s">
        <v>756</v>
      </c>
      <c r="F6106" t="s">
        <v>756</v>
      </c>
    </row>
    <row r="6107" spans="1:6" x14ac:dyDescent="0.25">
      <c r="A6107" t="s">
        <v>677</v>
      </c>
      <c r="B6107">
        <v>5106</v>
      </c>
      <c r="C6107">
        <v>1086</v>
      </c>
      <c r="D6107">
        <v>765</v>
      </c>
      <c r="E6107">
        <v>1420</v>
      </c>
      <c r="F6107">
        <v>1207</v>
      </c>
    </row>
    <row r="6108" spans="1:6" x14ac:dyDescent="0.25">
      <c r="A6108" t="s">
        <v>42</v>
      </c>
      <c r="B6108">
        <v>5106</v>
      </c>
      <c r="C6108">
        <v>25</v>
      </c>
      <c r="D6108">
        <v>25</v>
      </c>
      <c r="E6108">
        <v>40</v>
      </c>
      <c r="F6108">
        <v>40</v>
      </c>
    </row>
    <row r="6109" spans="1:6" x14ac:dyDescent="0.25">
      <c r="A6109" t="s">
        <v>678</v>
      </c>
      <c r="B6109">
        <v>5106</v>
      </c>
      <c r="C6109">
        <v>29.6</v>
      </c>
      <c r="D6109">
        <v>20.9</v>
      </c>
      <c r="E6109">
        <v>24.2</v>
      </c>
      <c r="F6109">
        <v>20.6</v>
      </c>
    </row>
    <row r="6110" spans="1:6" x14ac:dyDescent="0.25">
      <c r="A6110" t="s">
        <v>41</v>
      </c>
      <c r="B6110">
        <v>5106</v>
      </c>
      <c r="C6110">
        <v>0</v>
      </c>
      <c r="D6110">
        <v>0</v>
      </c>
      <c r="E6110">
        <v>0</v>
      </c>
      <c r="F6110">
        <v>0</v>
      </c>
    </row>
    <row r="6111" spans="1:6" x14ac:dyDescent="0.25">
      <c r="A6111" t="s">
        <v>679</v>
      </c>
      <c r="B6111">
        <v>5106</v>
      </c>
      <c r="C6111">
        <v>36</v>
      </c>
      <c r="D6111">
        <v>36</v>
      </c>
      <c r="E6111">
        <v>24</v>
      </c>
      <c r="F6111">
        <v>24</v>
      </c>
    </row>
    <row r="6112" spans="1:6" x14ac:dyDescent="0.25">
      <c r="A6112" t="s">
        <v>563</v>
      </c>
      <c r="B6112">
        <v>5106</v>
      </c>
      <c r="C6112">
        <v>0</v>
      </c>
      <c r="D6112">
        <v>0</v>
      </c>
      <c r="E6112">
        <v>0</v>
      </c>
      <c r="F6112">
        <v>0</v>
      </c>
    </row>
    <row r="6113" spans="1:6" x14ac:dyDescent="0.25">
      <c r="A6113" t="s">
        <v>680</v>
      </c>
      <c r="B6113">
        <v>5106</v>
      </c>
      <c r="C6113">
        <v>0</v>
      </c>
      <c r="D6113">
        <v>0</v>
      </c>
      <c r="E6113">
        <v>0</v>
      </c>
      <c r="F6113">
        <v>0</v>
      </c>
    </row>
    <row r="6114" spans="1:6" x14ac:dyDescent="0.25">
      <c r="A6114" t="s">
        <v>681</v>
      </c>
      <c r="B6114">
        <v>5106</v>
      </c>
      <c r="C6114">
        <v>16</v>
      </c>
      <c r="D6114">
        <v>16</v>
      </c>
      <c r="E6114">
        <v>16</v>
      </c>
      <c r="F6114">
        <v>16</v>
      </c>
    </row>
    <row r="6115" spans="1:6" x14ac:dyDescent="0.25">
      <c r="A6115" t="s">
        <v>682</v>
      </c>
      <c r="B6115">
        <v>5106</v>
      </c>
      <c r="C6115">
        <v>500</v>
      </c>
      <c r="D6115">
        <v>500</v>
      </c>
      <c r="E6115">
        <v>500</v>
      </c>
      <c r="F6115">
        <v>500</v>
      </c>
    </row>
    <row r="6116" spans="1:6" x14ac:dyDescent="0.25">
      <c r="A6116" t="s">
        <v>683</v>
      </c>
      <c r="B6116">
        <v>5106</v>
      </c>
      <c r="C6116">
        <v>1101</v>
      </c>
      <c r="D6116">
        <v>1101</v>
      </c>
      <c r="E6116">
        <v>1761</v>
      </c>
      <c r="F6116">
        <v>1761</v>
      </c>
    </row>
    <row r="6117" spans="1:6" x14ac:dyDescent="0.25">
      <c r="A6117" t="s">
        <v>684</v>
      </c>
      <c r="B6117">
        <v>5106</v>
      </c>
      <c r="C6117">
        <v>734</v>
      </c>
      <c r="D6117">
        <v>734</v>
      </c>
      <c r="E6117">
        <v>1174</v>
      </c>
      <c r="F6117">
        <v>1174</v>
      </c>
    </row>
    <row r="6118" spans="1:6" x14ac:dyDescent="0.25">
      <c r="A6118" t="s">
        <v>685</v>
      </c>
      <c r="B6118">
        <v>5106</v>
      </c>
      <c r="C6118">
        <v>1468</v>
      </c>
      <c r="D6118">
        <v>1468</v>
      </c>
      <c r="E6118">
        <v>2348</v>
      </c>
      <c r="F6118">
        <v>2348</v>
      </c>
    </row>
    <row r="6119" spans="1:6" x14ac:dyDescent="0.25">
      <c r="A6119" t="s">
        <v>686</v>
      </c>
      <c r="B6119">
        <v>5106</v>
      </c>
      <c r="C6119">
        <v>-6237</v>
      </c>
    </row>
    <row r="6120" spans="1:6" x14ac:dyDescent="0.25">
      <c r="A6120" t="s">
        <v>687</v>
      </c>
      <c r="B6120">
        <v>5106</v>
      </c>
      <c r="C6120">
        <v>-28663</v>
      </c>
    </row>
    <row r="6121" spans="1:6" x14ac:dyDescent="0.25">
      <c r="A6121" t="s">
        <v>688</v>
      </c>
      <c r="B6121">
        <v>5106</v>
      </c>
      <c r="C6121">
        <v>-19426</v>
      </c>
    </row>
    <row r="6122" spans="1:6" x14ac:dyDescent="0.25">
      <c r="A6122" t="s">
        <v>689</v>
      </c>
      <c r="B6122">
        <v>5106</v>
      </c>
      <c r="C6122" t="b">
        <v>0</v>
      </c>
      <c r="D6122" t="b">
        <v>0</v>
      </c>
      <c r="E6122" t="b">
        <v>0</v>
      </c>
      <c r="F6122" t="b">
        <v>0</v>
      </c>
    </row>
    <row r="6123" spans="1:6" x14ac:dyDescent="0.25">
      <c r="A6123" t="s">
        <v>690</v>
      </c>
      <c r="B6123">
        <v>5106</v>
      </c>
      <c r="C6123" t="b">
        <v>0</v>
      </c>
      <c r="D6123" t="b">
        <v>0</v>
      </c>
      <c r="E6123" t="b">
        <v>0</v>
      </c>
      <c r="F6123" t="b">
        <v>0</v>
      </c>
    </row>
    <row r="6124" spans="1:6" x14ac:dyDescent="0.25">
      <c r="A6124" t="s">
        <v>676</v>
      </c>
      <c r="B6124">
        <v>5112</v>
      </c>
      <c r="C6124">
        <v>5087</v>
      </c>
      <c r="D6124">
        <v>162</v>
      </c>
      <c r="E6124">
        <v>5119</v>
      </c>
      <c r="F6124">
        <v>5106</v>
      </c>
    </row>
    <row r="6125" spans="1:6" x14ac:dyDescent="0.25">
      <c r="A6125" t="s">
        <v>36</v>
      </c>
      <c r="B6125">
        <v>5112</v>
      </c>
      <c r="C6125">
        <v>5</v>
      </c>
      <c r="D6125">
        <v>3</v>
      </c>
      <c r="E6125">
        <v>7</v>
      </c>
      <c r="F6125">
        <v>6</v>
      </c>
    </row>
    <row r="6126" spans="1:6" x14ac:dyDescent="0.25">
      <c r="A6126" t="s">
        <v>503</v>
      </c>
      <c r="B6126">
        <v>5112</v>
      </c>
      <c r="C6126" t="s">
        <v>835</v>
      </c>
      <c r="D6126" t="s">
        <v>835</v>
      </c>
      <c r="E6126" t="s">
        <v>756</v>
      </c>
      <c r="F6126" t="s">
        <v>756</v>
      </c>
    </row>
    <row r="6127" spans="1:6" x14ac:dyDescent="0.25">
      <c r="A6127" t="s">
        <v>677</v>
      </c>
      <c r="B6127">
        <v>5112</v>
      </c>
      <c r="C6127">
        <v>969</v>
      </c>
      <c r="D6127">
        <v>808</v>
      </c>
      <c r="E6127">
        <v>1665</v>
      </c>
      <c r="F6127">
        <v>1420</v>
      </c>
    </row>
    <row r="6128" spans="1:6" x14ac:dyDescent="0.25">
      <c r="A6128" t="s">
        <v>42</v>
      </c>
      <c r="B6128">
        <v>5112</v>
      </c>
      <c r="C6128">
        <v>30</v>
      </c>
      <c r="D6128">
        <v>30</v>
      </c>
      <c r="E6128">
        <v>40</v>
      </c>
      <c r="F6128">
        <v>40</v>
      </c>
    </row>
    <row r="6129" spans="1:6" x14ac:dyDescent="0.25">
      <c r="A6129" t="s">
        <v>678</v>
      </c>
      <c r="B6129">
        <v>5112</v>
      </c>
      <c r="C6129">
        <v>22</v>
      </c>
      <c r="D6129">
        <v>18.399999999999999</v>
      </c>
      <c r="E6129">
        <v>28.4</v>
      </c>
      <c r="F6129">
        <v>24.2</v>
      </c>
    </row>
    <row r="6130" spans="1:6" x14ac:dyDescent="0.25">
      <c r="A6130" t="s">
        <v>41</v>
      </c>
      <c r="B6130">
        <v>5112</v>
      </c>
      <c r="C6130">
        <v>0</v>
      </c>
      <c r="D6130">
        <v>0</v>
      </c>
      <c r="E6130">
        <v>0</v>
      </c>
      <c r="F6130">
        <v>0</v>
      </c>
    </row>
    <row r="6131" spans="1:6" x14ac:dyDescent="0.25">
      <c r="A6131" t="s">
        <v>679</v>
      </c>
      <c r="B6131">
        <v>5112</v>
      </c>
      <c r="C6131">
        <v>36</v>
      </c>
      <c r="D6131">
        <v>36</v>
      </c>
      <c r="E6131">
        <v>24</v>
      </c>
      <c r="F6131">
        <v>24</v>
      </c>
    </row>
    <row r="6132" spans="1:6" x14ac:dyDescent="0.25">
      <c r="A6132" t="s">
        <v>563</v>
      </c>
      <c r="B6132">
        <v>5112</v>
      </c>
      <c r="C6132">
        <v>0</v>
      </c>
      <c r="D6132">
        <v>0</v>
      </c>
      <c r="E6132">
        <v>0</v>
      </c>
      <c r="F6132">
        <v>0</v>
      </c>
    </row>
    <row r="6133" spans="1:6" x14ac:dyDescent="0.25">
      <c r="A6133" t="s">
        <v>680</v>
      </c>
      <c r="B6133">
        <v>5112</v>
      </c>
      <c r="C6133">
        <v>0</v>
      </c>
      <c r="D6133">
        <v>0</v>
      </c>
      <c r="E6133">
        <v>0</v>
      </c>
      <c r="F6133">
        <v>0</v>
      </c>
    </row>
    <row r="6134" spans="1:6" x14ac:dyDescent="0.25">
      <c r="A6134" t="s">
        <v>681</v>
      </c>
      <c r="B6134">
        <v>5112</v>
      </c>
      <c r="C6134">
        <v>16</v>
      </c>
      <c r="D6134">
        <v>16</v>
      </c>
      <c r="E6134">
        <v>16</v>
      </c>
      <c r="F6134">
        <v>16</v>
      </c>
    </row>
    <row r="6135" spans="1:6" x14ac:dyDescent="0.25">
      <c r="A6135" t="s">
        <v>682</v>
      </c>
      <c r="B6135">
        <v>5112</v>
      </c>
      <c r="C6135">
        <v>500</v>
      </c>
      <c r="D6135">
        <v>500</v>
      </c>
      <c r="E6135">
        <v>500</v>
      </c>
      <c r="F6135">
        <v>500</v>
      </c>
    </row>
    <row r="6136" spans="1:6" x14ac:dyDescent="0.25">
      <c r="A6136" t="s">
        <v>683</v>
      </c>
      <c r="B6136">
        <v>5112</v>
      </c>
      <c r="C6136">
        <v>1320</v>
      </c>
      <c r="D6136">
        <v>1320</v>
      </c>
      <c r="E6136">
        <v>1761</v>
      </c>
      <c r="F6136">
        <v>1761</v>
      </c>
    </row>
    <row r="6137" spans="1:6" x14ac:dyDescent="0.25">
      <c r="A6137" t="s">
        <v>684</v>
      </c>
      <c r="B6137">
        <v>5112</v>
      </c>
      <c r="C6137">
        <v>880</v>
      </c>
      <c r="D6137">
        <v>880</v>
      </c>
      <c r="E6137">
        <v>1174</v>
      </c>
      <c r="F6137">
        <v>1174</v>
      </c>
    </row>
    <row r="6138" spans="1:6" x14ac:dyDescent="0.25">
      <c r="A6138" t="s">
        <v>685</v>
      </c>
      <c r="B6138">
        <v>5112</v>
      </c>
      <c r="C6138">
        <v>1760</v>
      </c>
      <c r="D6138">
        <v>1760</v>
      </c>
      <c r="E6138">
        <v>2348</v>
      </c>
      <c r="F6138">
        <v>2348</v>
      </c>
    </row>
    <row r="6139" spans="1:6" x14ac:dyDescent="0.25">
      <c r="A6139" t="s">
        <v>686</v>
      </c>
      <c r="B6139">
        <v>5112</v>
      </c>
      <c r="C6139">
        <v>-7649</v>
      </c>
    </row>
    <row r="6140" spans="1:6" x14ac:dyDescent="0.25">
      <c r="A6140" t="s">
        <v>687</v>
      </c>
      <c r="B6140">
        <v>5112</v>
      </c>
      <c r="C6140">
        <v>-28645</v>
      </c>
    </row>
    <row r="6141" spans="1:6" x14ac:dyDescent="0.25">
      <c r="A6141" t="s">
        <v>688</v>
      </c>
      <c r="B6141">
        <v>5112</v>
      </c>
      <c r="C6141">
        <v>-19452</v>
      </c>
    </row>
    <row r="6142" spans="1:6" x14ac:dyDescent="0.25">
      <c r="A6142" t="s">
        <v>689</v>
      </c>
      <c r="B6142">
        <v>5112</v>
      </c>
      <c r="C6142" t="b">
        <v>0</v>
      </c>
      <c r="D6142" t="b">
        <v>0</v>
      </c>
      <c r="E6142" t="b">
        <v>0</v>
      </c>
      <c r="F6142" t="b">
        <v>0</v>
      </c>
    </row>
    <row r="6143" spans="1:6" x14ac:dyDescent="0.25">
      <c r="A6143" t="s">
        <v>690</v>
      </c>
      <c r="B6143">
        <v>5112</v>
      </c>
      <c r="C6143" t="b">
        <v>0</v>
      </c>
      <c r="D6143" t="b">
        <v>0</v>
      </c>
      <c r="E6143" t="b">
        <v>0</v>
      </c>
      <c r="F6143" t="b">
        <v>0</v>
      </c>
    </row>
    <row r="6144" spans="1:6" x14ac:dyDescent="0.25">
      <c r="A6144" t="s">
        <v>676</v>
      </c>
      <c r="B6144">
        <v>5119</v>
      </c>
      <c r="C6144">
        <v>72</v>
      </c>
      <c r="D6144">
        <v>77</v>
      </c>
      <c r="E6144">
        <v>5120</v>
      </c>
      <c r="F6144">
        <v>5112</v>
      </c>
    </row>
    <row r="6145" spans="1:6" x14ac:dyDescent="0.25">
      <c r="A6145" t="s">
        <v>36</v>
      </c>
      <c r="B6145">
        <v>5119</v>
      </c>
      <c r="C6145">
        <v>2</v>
      </c>
      <c r="D6145">
        <v>0</v>
      </c>
      <c r="E6145">
        <v>3</v>
      </c>
      <c r="F6145">
        <v>5</v>
      </c>
    </row>
    <row r="6146" spans="1:6" x14ac:dyDescent="0.25">
      <c r="A6146" t="s">
        <v>503</v>
      </c>
      <c r="B6146">
        <v>5119</v>
      </c>
      <c r="C6146" t="s">
        <v>783</v>
      </c>
      <c r="D6146" t="s">
        <v>776</v>
      </c>
      <c r="E6146" t="s">
        <v>771</v>
      </c>
      <c r="F6146" t="s">
        <v>756</v>
      </c>
    </row>
    <row r="6147" spans="1:6" x14ac:dyDescent="0.25">
      <c r="A6147" t="s">
        <v>677</v>
      </c>
      <c r="B6147">
        <v>5119</v>
      </c>
      <c r="C6147">
        <v>177</v>
      </c>
      <c r="D6147">
        <v>177</v>
      </c>
      <c r="E6147">
        <v>167</v>
      </c>
      <c r="F6147">
        <v>1665</v>
      </c>
    </row>
    <row r="6148" spans="1:6" x14ac:dyDescent="0.25">
      <c r="A6148" t="s">
        <v>42</v>
      </c>
      <c r="B6148">
        <v>5119</v>
      </c>
      <c r="C6148">
        <v>45</v>
      </c>
      <c r="D6148">
        <v>45</v>
      </c>
      <c r="E6148">
        <v>40</v>
      </c>
      <c r="F6148">
        <v>40</v>
      </c>
    </row>
    <row r="6149" spans="1:6" x14ac:dyDescent="0.25">
      <c r="A6149" t="s">
        <v>678</v>
      </c>
      <c r="B6149">
        <v>5119</v>
      </c>
      <c r="C6149">
        <v>2.7</v>
      </c>
      <c r="D6149">
        <v>2.7</v>
      </c>
      <c r="E6149">
        <v>2.8</v>
      </c>
      <c r="F6149">
        <v>28.4</v>
      </c>
    </row>
    <row r="6150" spans="1:6" x14ac:dyDescent="0.25">
      <c r="A6150" t="s">
        <v>41</v>
      </c>
      <c r="B6150">
        <v>5119</v>
      </c>
      <c r="C6150">
        <v>0</v>
      </c>
      <c r="D6150">
        <v>0</v>
      </c>
      <c r="E6150">
        <v>0</v>
      </c>
      <c r="F6150">
        <v>0</v>
      </c>
    </row>
    <row r="6151" spans="1:6" x14ac:dyDescent="0.25">
      <c r="A6151" t="s">
        <v>679</v>
      </c>
      <c r="B6151">
        <v>5119</v>
      </c>
      <c r="C6151">
        <v>0</v>
      </c>
      <c r="D6151">
        <v>0</v>
      </c>
      <c r="E6151">
        <v>0</v>
      </c>
      <c r="F6151">
        <v>0</v>
      </c>
    </row>
    <row r="6152" spans="1:6" x14ac:dyDescent="0.25">
      <c r="A6152" t="s">
        <v>563</v>
      </c>
      <c r="B6152">
        <v>5119</v>
      </c>
      <c r="C6152">
        <v>0</v>
      </c>
      <c r="D6152">
        <v>0</v>
      </c>
      <c r="E6152">
        <v>0</v>
      </c>
      <c r="F6152">
        <v>0</v>
      </c>
    </row>
    <row r="6153" spans="1:6" x14ac:dyDescent="0.25">
      <c r="A6153" t="s">
        <v>680</v>
      </c>
      <c r="B6153">
        <v>5119</v>
      </c>
      <c r="C6153">
        <v>0</v>
      </c>
      <c r="D6153">
        <v>0</v>
      </c>
      <c r="E6153">
        <v>0</v>
      </c>
      <c r="F6153">
        <v>0</v>
      </c>
    </row>
    <row r="6154" spans="1:6" x14ac:dyDescent="0.25">
      <c r="A6154" t="s">
        <v>681</v>
      </c>
      <c r="B6154">
        <v>5119</v>
      </c>
      <c r="C6154">
        <v>16</v>
      </c>
      <c r="D6154">
        <v>16</v>
      </c>
      <c r="E6154">
        <v>16</v>
      </c>
      <c r="F6154">
        <v>16</v>
      </c>
    </row>
    <row r="6155" spans="1:6" x14ac:dyDescent="0.25">
      <c r="A6155" t="s">
        <v>682</v>
      </c>
      <c r="B6155">
        <v>5119</v>
      </c>
      <c r="C6155">
        <v>200</v>
      </c>
      <c r="D6155">
        <v>200</v>
      </c>
      <c r="E6155">
        <v>200</v>
      </c>
      <c r="F6155">
        <v>200</v>
      </c>
    </row>
    <row r="6156" spans="1:6" x14ac:dyDescent="0.25">
      <c r="A6156" t="s">
        <v>683</v>
      </c>
      <c r="B6156">
        <v>5119</v>
      </c>
      <c r="C6156">
        <v>1980</v>
      </c>
      <c r="D6156">
        <v>1980</v>
      </c>
      <c r="E6156">
        <v>1761</v>
      </c>
      <c r="F6156">
        <v>1761</v>
      </c>
    </row>
    <row r="6157" spans="1:6" x14ac:dyDescent="0.25">
      <c r="A6157" t="s">
        <v>684</v>
      </c>
      <c r="B6157">
        <v>5119</v>
      </c>
      <c r="C6157">
        <v>1320</v>
      </c>
      <c r="D6157">
        <v>1320</v>
      </c>
      <c r="E6157">
        <v>1174</v>
      </c>
      <c r="F6157">
        <v>1174</v>
      </c>
    </row>
    <row r="6158" spans="1:6" x14ac:dyDescent="0.25">
      <c r="A6158" t="s">
        <v>685</v>
      </c>
      <c r="B6158">
        <v>5119</v>
      </c>
      <c r="C6158">
        <v>2640</v>
      </c>
      <c r="D6158">
        <v>2640</v>
      </c>
      <c r="E6158">
        <v>2348</v>
      </c>
      <c r="F6158">
        <v>2348</v>
      </c>
    </row>
    <row r="6159" spans="1:6" x14ac:dyDescent="0.25">
      <c r="A6159" t="s">
        <v>686</v>
      </c>
      <c r="B6159">
        <v>5119</v>
      </c>
    </row>
    <row r="6160" spans="1:6" x14ac:dyDescent="0.25">
      <c r="A6160" t="s">
        <v>687</v>
      </c>
      <c r="B6160">
        <v>5119</v>
      </c>
    </row>
    <row r="6161" spans="1:10" x14ac:dyDescent="0.25">
      <c r="A6161" t="s">
        <v>688</v>
      </c>
      <c r="B6161">
        <v>5119</v>
      </c>
    </row>
    <row r="6162" spans="1:10" x14ac:dyDescent="0.25">
      <c r="A6162" t="s">
        <v>689</v>
      </c>
      <c r="B6162">
        <v>5119</v>
      </c>
      <c r="C6162" t="b">
        <v>0</v>
      </c>
      <c r="D6162" t="b">
        <v>0</v>
      </c>
      <c r="E6162" t="b">
        <v>0</v>
      </c>
      <c r="F6162" t="b">
        <v>0</v>
      </c>
    </row>
    <row r="6163" spans="1:10" x14ac:dyDescent="0.25">
      <c r="A6163" t="s">
        <v>690</v>
      </c>
      <c r="B6163">
        <v>5119</v>
      </c>
      <c r="C6163" t="b">
        <v>0</v>
      </c>
      <c r="D6163" t="b">
        <v>0</v>
      </c>
      <c r="E6163" t="b">
        <v>0</v>
      </c>
      <c r="F6163" t="b">
        <v>0</v>
      </c>
    </row>
    <row r="6164" spans="1:10" x14ac:dyDescent="0.25">
      <c r="A6164" t="s">
        <v>676</v>
      </c>
      <c r="B6164">
        <v>5120</v>
      </c>
      <c r="E6164">
        <v>5121</v>
      </c>
      <c r="F6164">
        <v>5119</v>
      </c>
      <c r="G6164">
        <v>71</v>
      </c>
      <c r="H6164">
        <v>72</v>
      </c>
      <c r="I6164">
        <v>76</v>
      </c>
      <c r="J6164">
        <v>77</v>
      </c>
    </row>
    <row r="6165" spans="1:10" x14ac:dyDescent="0.25">
      <c r="A6165" t="s">
        <v>36</v>
      </c>
      <c r="B6165">
        <v>5120</v>
      </c>
      <c r="E6165">
        <v>5</v>
      </c>
      <c r="F6165">
        <v>5</v>
      </c>
      <c r="G6165">
        <v>0</v>
      </c>
      <c r="H6165">
        <v>2</v>
      </c>
      <c r="I6165">
        <v>2</v>
      </c>
      <c r="J6165">
        <v>0</v>
      </c>
    </row>
    <row r="6166" spans="1:10" x14ac:dyDescent="0.25">
      <c r="A6166" t="s">
        <v>503</v>
      </c>
      <c r="B6166">
        <v>5120</v>
      </c>
      <c r="E6166" t="s">
        <v>771</v>
      </c>
      <c r="F6166" t="s">
        <v>771</v>
      </c>
      <c r="H6166" t="s">
        <v>784</v>
      </c>
      <c r="I6166" t="s">
        <v>784</v>
      </c>
      <c r="J6166" t="s">
        <v>777</v>
      </c>
    </row>
    <row r="6167" spans="1:10" x14ac:dyDescent="0.25">
      <c r="A6167" t="s">
        <v>677</v>
      </c>
      <c r="B6167">
        <v>5120</v>
      </c>
      <c r="E6167">
        <v>175</v>
      </c>
      <c r="F6167">
        <v>167</v>
      </c>
      <c r="G6167">
        <v>236</v>
      </c>
      <c r="H6167">
        <v>225</v>
      </c>
      <c r="I6167">
        <v>236</v>
      </c>
      <c r="J6167">
        <v>225</v>
      </c>
    </row>
    <row r="6168" spans="1:10" x14ac:dyDescent="0.25">
      <c r="A6168" t="s">
        <v>42</v>
      </c>
      <c r="B6168">
        <v>5120</v>
      </c>
      <c r="E6168">
        <v>40</v>
      </c>
      <c r="F6168">
        <v>40</v>
      </c>
      <c r="G6168">
        <v>40</v>
      </c>
      <c r="H6168">
        <v>30</v>
      </c>
      <c r="I6168">
        <v>30</v>
      </c>
      <c r="J6168">
        <v>50</v>
      </c>
    </row>
    <row r="6169" spans="1:10" x14ac:dyDescent="0.25">
      <c r="A6169" t="s">
        <v>678</v>
      </c>
      <c r="B6169">
        <v>5120</v>
      </c>
      <c r="E6169">
        <v>3</v>
      </c>
      <c r="F6169">
        <v>2.8</v>
      </c>
      <c r="G6169">
        <v>4</v>
      </c>
      <c r="H6169">
        <v>5.0999999999999996</v>
      </c>
      <c r="I6169">
        <v>5.4</v>
      </c>
      <c r="J6169">
        <v>3.1</v>
      </c>
    </row>
    <row r="6170" spans="1:10" x14ac:dyDescent="0.25">
      <c r="A6170" t="s">
        <v>41</v>
      </c>
      <c r="B6170">
        <v>5120</v>
      </c>
      <c r="E6170">
        <v>0</v>
      </c>
      <c r="F6170">
        <v>0</v>
      </c>
      <c r="G6170">
        <v>0</v>
      </c>
      <c r="H6170">
        <v>0</v>
      </c>
      <c r="I6170">
        <v>0</v>
      </c>
      <c r="J6170">
        <v>0</v>
      </c>
    </row>
    <row r="6171" spans="1:10" x14ac:dyDescent="0.25">
      <c r="A6171" t="s">
        <v>679</v>
      </c>
      <c r="B6171">
        <v>5120</v>
      </c>
      <c r="E6171">
        <v>24</v>
      </c>
      <c r="F6171">
        <v>24</v>
      </c>
      <c r="G6171">
        <v>0</v>
      </c>
      <c r="H6171">
        <v>24</v>
      </c>
      <c r="I6171">
        <v>24</v>
      </c>
      <c r="J6171">
        <v>0</v>
      </c>
    </row>
    <row r="6172" spans="1:10" x14ac:dyDescent="0.25">
      <c r="A6172" t="s">
        <v>563</v>
      </c>
      <c r="B6172">
        <v>5120</v>
      </c>
      <c r="E6172">
        <v>0</v>
      </c>
      <c r="F6172">
        <v>0</v>
      </c>
      <c r="G6172">
        <v>0</v>
      </c>
      <c r="H6172">
        <v>0</v>
      </c>
      <c r="I6172">
        <v>0</v>
      </c>
      <c r="J6172">
        <v>0</v>
      </c>
    </row>
    <row r="6173" spans="1:10" x14ac:dyDescent="0.25">
      <c r="A6173" t="s">
        <v>680</v>
      </c>
      <c r="B6173">
        <v>5120</v>
      </c>
      <c r="E6173">
        <v>0</v>
      </c>
      <c r="F6173">
        <v>0</v>
      </c>
      <c r="G6173">
        <v>0</v>
      </c>
      <c r="H6173">
        <v>0</v>
      </c>
      <c r="I6173">
        <v>0</v>
      </c>
      <c r="J6173">
        <v>0</v>
      </c>
    </row>
    <row r="6174" spans="1:10" x14ac:dyDescent="0.25">
      <c r="A6174" t="s">
        <v>681</v>
      </c>
      <c r="B6174">
        <v>5120</v>
      </c>
      <c r="E6174">
        <v>16</v>
      </c>
      <c r="F6174">
        <v>16</v>
      </c>
      <c r="G6174">
        <v>16</v>
      </c>
      <c r="H6174">
        <v>16</v>
      </c>
      <c r="I6174">
        <v>16</v>
      </c>
      <c r="J6174">
        <v>16</v>
      </c>
    </row>
    <row r="6175" spans="1:10" x14ac:dyDescent="0.25">
      <c r="A6175" t="s">
        <v>682</v>
      </c>
      <c r="B6175">
        <v>5120</v>
      </c>
      <c r="E6175">
        <v>416</v>
      </c>
      <c r="F6175">
        <v>416</v>
      </c>
      <c r="G6175">
        <v>416</v>
      </c>
      <c r="H6175">
        <v>416</v>
      </c>
      <c r="I6175">
        <v>416</v>
      </c>
      <c r="J6175">
        <v>416</v>
      </c>
    </row>
    <row r="6176" spans="1:10" x14ac:dyDescent="0.25">
      <c r="A6176" t="s">
        <v>683</v>
      </c>
      <c r="B6176">
        <v>5120</v>
      </c>
      <c r="E6176">
        <v>1761</v>
      </c>
      <c r="F6176">
        <v>1761</v>
      </c>
      <c r="G6176">
        <v>1761</v>
      </c>
      <c r="H6176">
        <v>1320</v>
      </c>
      <c r="I6176">
        <v>1320</v>
      </c>
      <c r="J6176">
        <v>2199</v>
      </c>
    </row>
    <row r="6177" spans="1:10" x14ac:dyDescent="0.25">
      <c r="A6177" t="s">
        <v>684</v>
      </c>
      <c r="B6177">
        <v>5120</v>
      </c>
      <c r="E6177">
        <v>1174</v>
      </c>
      <c r="F6177">
        <v>1174</v>
      </c>
      <c r="G6177">
        <v>1174</v>
      </c>
      <c r="H6177">
        <v>880</v>
      </c>
      <c r="I6177">
        <v>880</v>
      </c>
      <c r="J6177">
        <v>1466</v>
      </c>
    </row>
    <row r="6178" spans="1:10" x14ac:dyDescent="0.25">
      <c r="A6178" t="s">
        <v>685</v>
      </c>
      <c r="B6178">
        <v>5120</v>
      </c>
      <c r="E6178">
        <v>2348</v>
      </c>
      <c r="F6178">
        <v>2348</v>
      </c>
      <c r="G6178">
        <v>2348</v>
      </c>
      <c r="H6178">
        <v>1760</v>
      </c>
      <c r="I6178">
        <v>1760</v>
      </c>
      <c r="J6178">
        <v>2932</v>
      </c>
    </row>
    <row r="6179" spans="1:10" x14ac:dyDescent="0.25">
      <c r="A6179" t="s">
        <v>686</v>
      </c>
      <c r="B6179">
        <v>5120</v>
      </c>
    </row>
    <row r="6180" spans="1:10" x14ac:dyDescent="0.25">
      <c r="A6180" t="s">
        <v>687</v>
      </c>
      <c r="B6180">
        <v>5120</v>
      </c>
    </row>
    <row r="6181" spans="1:10" x14ac:dyDescent="0.25">
      <c r="A6181" t="s">
        <v>688</v>
      </c>
      <c r="B6181">
        <v>5120</v>
      </c>
    </row>
    <row r="6182" spans="1:10" x14ac:dyDescent="0.25">
      <c r="A6182" t="s">
        <v>689</v>
      </c>
      <c r="B6182">
        <v>5120</v>
      </c>
      <c r="E6182" t="b">
        <v>0</v>
      </c>
      <c r="F6182" t="b">
        <v>0</v>
      </c>
      <c r="G6182" t="b">
        <v>0</v>
      </c>
      <c r="H6182" t="b">
        <v>0</v>
      </c>
      <c r="I6182" t="b">
        <v>0</v>
      </c>
      <c r="J6182" t="b">
        <v>0</v>
      </c>
    </row>
    <row r="6183" spans="1:10" x14ac:dyDescent="0.25">
      <c r="A6183" t="s">
        <v>690</v>
      </c>
      <c r="B6183">
        <v>5120</v>
      </c>
      <c r="E6183" t="b">
        <v>0</v>
      </c>
      <c r="F6183" t="b">
        <v>0</v>
      </c>
      <c r="G6183" t="b">
        <v>0</v>
      </c>
      <c r="H6183" t="b">
        <v>0</v>
      </c>
      <c r="I6183" t="b">
        <v>0</v>
      </c>
      <c r="J6183" t="b">
        <v>0</v>
      </c>
    </row>
    <row r="6184" spans="1:10" x14ac:dyDescent="0.25">
      <c r="A6184" t="s">
        <v>676</v>
      </c>
      <c r="B6184">
        <v>5121</v>
      </c>
      <c r="C6184">
        <v>71</v>
      </c>
      <c r="D6184">
        <v>76</v>
      </c>
      <c r="E6184">
        <v>5300</v>
      </c>
      <c r="F6184">
        <v>5120</v>
      </c>
    </row>
    <row r="6185" spans="1:10" x14ac:dyDescent="0.25">
      <c r="A6185" t="s">
        <v>36</v>
      </c>
      <c r="B6185">
        <v>5121</v>
      </c>
      <c r="C6185">
        <v>0</v>
      </c>
      <c r="D6185">
        <v>1</v>
      </c>
      <c r="E6185">
        <v>6</v>
      </c>
      <c r="F6185">
        <v>3</v>
      </c>
    </row>
    <row r="6186" spans="1:10" x14ac:dyDescent="0.25">
      <c r="A6186" t="s">
        <v>503</v>
      </c>
      <c r="B6186">
        <v>5121</v>
      </c>
      <c r="D6186" t="s">
        <v>786</v>
      </c>
      <c r="E6186" t="s">
        <v>756</v>
      </c>
      <c r="F6186" t="s">
        <v>771</v>
      </c>
    </row>
    <row r="6187" spans="1:10" x14ac:dyDescent="0.25">
      <c r="A6187" t="s">
        <v>677</v>
      </c>
      <c r="B6187">
        <v>5121</v>
      </c>
      <c r="C6187">
        <v>176</v>
      </c>
      <c r="D6187">
        <v>176</v>
      </c>
      <c r="E6187">
        <v>649</v>
      </c>
      <c r="F6187">
        <v>175</v>
      </c>
    </row>
    <row r="6188" spans="1:10" x14ac:dyDescent="0.25">
      <c r="A6188" t="s">
        <v>42</v>
      </c>
      <c r="B6188">
        <v>5121</v>
      </c>
      <c r="C6188">
        <v>45</v>
      </c>
      <c r="D6188">
        <v>45</v>
      </c>
      <c r="E6188">
        <v>40</v>
      </c>
      <c r="F6188">
        <v>40</v>
      </c>
    </row>
    <row r="6189" spans="1:10" x14ac:dyDescent="0.25">
      <c r="A6189" t="s">
        <v>678</v>
      </c>
      <c r="B6189">
        <v>5121</v>
      </c>
      <c r="C6189">
        <v>2.7</v>
      </c>
      <c r="D6189">
        <v>2.7</v>
      </c>
      <c r="E6189">
        <v>11.1</v>
      </c>
      <c r="F6189">
        <v>3</v>
      </c>
    </row>
    <row r="6190" spans="1:10" x14ac:dyDescent="0.25">
      <c r="A6190" t="s">
        <v>41</v>
      </c>
      <c r="B6190">
        <v>5121</v>
      </c>
      <c r="C6190">
        <v>0</v>
      </c>
      <c r="D6190">
        <v>0</v>
      </c>
      <c r="E6190">
        <v>0</v>
      </c>
      <c r="F6190">
        <v>0</v>
      </c>
    </row>
    <row r="6191" spans="1:10" x14ac:dyDescent="0.25">
      <c r="A6191" t="s">
        <v>679</v>
      </c>
      <c r="B6191">
        <v>5121</v>
      </c>
      <c r="C6191">
        <v>0</v>
      </c>
      <c r="D6191">
        <v>0</v>
      </c>
      <c r="E6191">
        <v>0</v>
      </c>
      <c r="F6191">
        <v>0</v>
      </c>
    </row>
    <row r="6192" spans="1:10" x14ac:dyDescent="0.25">
      <c r="A6192" t="s">
        <v>563</v>
      </c>
      <c r="B6192">
        <v>5121</v>
      </c>
      <c r="C6192">
        <v>0</v>
      </c>
      <c r="D6192">
        <v>0</v>
      </c>
      <c r="E6192">
        <v>0</v>
      </c>
      <c r="F6192">
        <v>0</v>
      </c>
    </row>
    <row r="6193" spans="1:6" x14ac:dyDescent="0.25">
      <c r="A6193" t="s">
        <v>680</v>
      </c>
      <c r="B6193">
        <v>5121</v>
      </c>
      <c r="C6193">
        <v>0</v>
      </c>
      <c r="D6193">
        <v>0</v>
      </c>
      <c r="E6193">
        <v>0</v>
      </c>
      <c r="F6193">
        <v>0</v>
      </c>
    </row>
    <row r="6194" spans="1:6" x14ac:dyDescent="0.25">
      <c r="A6194" t="s">
        <v>681</v>
      </c>
      <c r="B6194">
        <v>5121</v>
      </c>
      <c r="C6194">
        <v>16</v>
      </c>
      <c r="D6194">
        <v>16</v>
      </c>
      <c r="E6194">
        <v>16</v>
      </c>
      <c r="F6194">
        <v>16</v>
      </c>
    </row>
    <row r="6195" spans="1:6" x14ac:dyDescent="0.25">
      <c r="A6195" t="s">
        <v>682</v>
      </c>
      <c r="B6195">
        <v>5121</v>
      </c>
      <c r="C6195">
        <v>200</v>
      </c>
      <c r="D6195">
        <v>200</v>
      </c>
      <c r="E6195">
        <v>200</v>
      </c>
      <c r="F6195">
        <v>200</v>
      </c>
    </row>
    <row r="6196" spans="1:6" x14ac:dyDescent="0.25">
      <c r="A6196" t="s">
        <v>683</v>
      </c>
      <c r="B6196">
        <v>5121</v>
      </c>
      <c r="C6196">
        <v>1980</v>
      </c>
      <c r="D6196">
        <v>1980</v>
      </c>
      <c r="E6196">
        <v>1761</v>
      </c>
      <c r="F6196">
        <v>1761</v>
      </c>
    </row>
    <row r="6197" spans="1:6" x14ac:dyDescent="0.25">
      <c r="A6197" t="s">
        <v>684</v>
      </c>
      <c r="B6197">
        <v>5121</v>
      </c>
      <c r="C6197">
        <v>1320</v>
      </c>
      <c r="D6197">
        <v>1320</v>
      </c>
      <c r="E6197">
        <v>1174</v>
      </c>
      <c r="F6197">
        <v>1174</v>
      </c>
    </row>
    <row r="6198" spans="1:6" x14ac:dyDescent="0.25">
      <c r="A6198" t="s">
        <v>685</v>
      </c>
      <c r="B6198">
        <v>5121</v>
      </c>
      <c r="C6198">
        <v>2640</v>
      </c>
      <c r="D6198">
        <v>2640</v>
      </c>
      <c r="E6198">
        <v>2348</v>
      </c>
      <c r="F6198">
        <v>2348</v>
      </c>
    </row>
    <row r="6199" spans="1:6" x14ac:dyDescent="0.25">
      <c r="A6199" t="s">
        <v>686</v>
      </c>
      <c r="B6199">
        <v>5121</v>
      </c>
    </row>
    <row r="6200" spans="1:6" x14ac:dyDescent="0.25">
      <c r="A6200" t="s">
        <v>687</v>
      </c>
      <c r="B6200">
        <v>5121</v>
      </c>
    </row>
    <row r="6201" spans="1:6" x14ac:dyDescent="0.25">
      <c r="A6201" t="s">
        <v>688</v>
      </c>
      <c r="B6201">
        <v>5121</v>
      </c>
    </row>
    <row r="6202" spans="1:6" x14ac:dyDescent="0.25">
      <c r="A6202" t="s">
        <v>689</v>
      </c>
      <c r="B6202">
        <v>5121</v>
      </c>
      <c r="C6202" t="b">
        <v>0</v>
      </c>
      <c r="D6202" t="b">
        <v>0</v>
      </c>
      <c r="E6202" t="b">
        <v>0</v>
      </c>
      <c r="F6202" t="b">
        <v>0</v>
      </c>
    </row>
    <row r="6203" spans="1:6" x14ac:dyDescent="0.25">
      <c r="A6203" t="s">
        <v>690</v>
      </c>
      <c r="B6203">
        <v>5121</v>
      </c>
      <c r="C6203" t="b">
        <v>0</v>
      </c>
      <c r="D6203" t="b">
        <v>0</v>
      </c>
      <c r="E6203" t="b">
        <v>0</v>
      </c>
      <c r="F6203" t="b">
        <v>0</v>
      </c>
    </row>
    <row r="6204" spans="1:6" x14ac:dyDescent="0.25">
      <c r="A6204" t="s">
        <v>676</v>
      </c>
      <c r="B6204">
        <v>5139</v>
      </c>
      <c r="C6204">
        <v>178</v>
      </c>
      <c r="D6204">
        <v>340</v>
      </c>
      <c r="E6204">
        <v>342</v>
      </c>
      <c r="F6204">
        <v>343</v>
      </c>
    </row>
    <row r="6205" spans="1:6" x14ac:dyDescent="0.25">
      <c r="A6205" t="s">
        <v>36</v>
      </c>
      <c r="B6205">
        <v>5139</v>
      </c>
      <c r="C6205">
        <v>3</v>
      </c>
      <c r="D6205">
        <v>5</v>
      </c>
      <c r="E6205">
        <v>3</v>
      </c>
      <c r="F6205">
        <v>2</v>
      </c>
    </row>
    <row r="6206" spans="1:6" x14ac:dyDescent="0.25">
      <c r="A6206" t="s">
        <v>503</v>
      </c>
      <c r="B6206">
        <v>5139</v>
      </c>
      <c r="C6206" t="s">
        <v>817</v>
      </c>
      <c r="D6206" t="s">
        <v>817</v>
      </c>
      <c r="E6206" t="s">
        <v>812</v>
      </c>
      <c r="F6206" t="s">
        <v>833</v>
      </c>
    </row>
    <row r="6207" spans="1:6" x14ac:dyDescent="0.25">
      <c r="A6207" t="s">
        <v>677</v>
      </c>
      <c r="B6207">
        <v>5139</v>
      </c>
      <c r="C6207">
        <v>1130</v>
      </c>
      <c r="D6207">
        <v>2946</v>
      </c>
      <c r="E6207">
        <v>644</v>
      </c>
      <c r="F6207">
        <v>556</v>
      </c>
    </row>
    <row r="6208" spans="1:6" x14ac:dyDescent="0.25">
      <c r="A6208" t="s">
        <v>42</v>
      </c>
      <c r="B6208">
        <v>5139</v>
      </c>
      <c r="C6208">
        <v>40</v>
      </c>
      <c r="D6208">
        <v>40</v>
      </c>
      <c r="E6208">
        <v>25</v>
      </c>
      <c r="F6208">
        <v>25</v>
      </c>
    </row>
    <row r="6209" spans="1:6" x14ac:dyDescent="0.25">
      <c r="A6209" t="s">
        <v>678</v>
      </c>
      <c r="B6209">
        <v>5139</v>
      </c>
      <c r="C6209">
        <v>19.3</v>
      </c>
      <c r="D6209">
        <v>50.2</v>
      </c>
      <c r="E6209">
        <v>17.600000000000001</v>
      </c>
      <c r="F6209">
        <v>15.2</v>
      </c>
    </row>
    <row r="6210" spans="1:6" x14ac:dyDescent="0.25">
      <c r="A6210" t="s">
        <v>41</v>
      </c>
      <c r="B6210">
        <v>5139</v>
      </c>
      <c r="C6210">
        <v>0</v>
      </c>
      <c r="D6210">
        <v>0</v>
      </c>
      <c r="E6210">
        <v>0</v>
      </c>
      <c r="F6210">
        <v>0</v>
      </c>
    </row>
    <row r="6211" spans="1:6" x14ac:dyDescent="0.25">
      <c r="A6211" t="s">
        <v>679</v>
      </c>
      <c r="B6211">
        <v>5139</v>
      </c>
      <c r="C6211">
        <v>12</v>
      </c>
      <c r="D6211">
        <v>12</v>
      </c>
      <c r="E6211">
        <v>24</v>
      </c>
      <c r="F6211">
        <v>24</v>
      </c>
    </row>
    <row r="6212" spans="1:6" x14ac:dyDescent="0.25">
      <c r="A6212" t="s">
        <v>563</v>
      </c>
      <c r="B6212">
        <v>5139</v>
      </c>
      <c r="C6212">
        <v>0</v>
      </c>
      <c r="D6212">
        <v>0</v>
      </c>
      <c r="E6212">
        <v>0</v>
      </c>
      <c r="F6212">
        <v>0</v>
      </c>
    </row>
    <row r="6213" spans="1:6" x14ac:dyDescent="0.25">
      <c r="A6213" t="s">
        <v>680</v>
      </c>
      <c r="B6213">
        <v>5139</v>
      </c>
      <c r="C6213">
        <v>0</v>
      </c>
      <c r="D6213">
        <v>0</v>
      </c>
      <c r="E6213">
        <v>0</v>
      </c>
      <c r="F6213">
        <v>0</v>
      </c>
    </row>
    <row r="6214" spans="1:6" x14ac:dyDescent="0.25">
      <c r="A6214" t="s">
        <v>681</v>
      </c>
      <c r="B6214">
        <v>5139</v>
      </c>
      <c r="C6214">
        <v>16</v>
      </c>
      <c r="D6214">
        <v>16</v>
      </c>
      <c r="E6214">
        <v>16</v>
      </c>
      <c r="F6214">
        <v>16</v>
      </c>
    </row>
    <row r="6215" spans="1:6" x14ac:dyDescent="0.25">
      <c r="A6215" t="s">
        <v>682</v>
      </c>
      <c r="B6215">
        <v>5139</v>
      </c>
      <c r="C6215">
        <v>375</v>
      </c>
      <c r="D6215">
        <v>375</v>
      </c>
      <c r="E6215">
        <v>375</v>
      </c>
      <c r="F6215">
        <v>375</v>
      </c>
    </row>
    <row r="6216" spans="1:6" x14ac:dyDescent="0.25">
      <c r="A6216" t="s">
        <v>683</v>
      </c>
      <c r="B6216">
        <v>5139</v>
      </c>
      <c r="C6216">
        <v>1761</v>
      </c>
      <c r="D6216">
        <v>1761</v>
      </c>
      <c r="E6216">
        <v>1101</v>
      </c>
      <c r="F6216">
        <v>1101</v>
      </c>
    </row>
    <row r="6217" spans="1:6" x14ac:dyDescent="0.25">
      <c r="A6217" t="s">
        <v>684</v>
      </c>
      <c r="B6217">
        <v>5139</v>
      </c>
      <c r="C6217">
        <v>1174</v>
      </c>
      <c r="D6217">
        <v>1174</v>
      </c>
      <c r="E6217">
        <v>734</v>
      </c>
      <c r="F6217">
        <v>734</v>
      </c>
    </row>
    <row r="6218" spans="1:6" x14ac:dyDescent="0.25">
      <c r="A6218" t="s">
        <v>685</v>
      </c>
      <c r="B6218">
        <v>5139</v>
      </c>
      <c r="C6218">
        <v>2348</v>
      </c>
      <c r="D6218">
        <v>2348</v>
      </c>
      <c r="E6218">
        <v>1468</v>
      </c>
      <c r="F6218">
        <v>1468</v>
      </c>
    </row>
    <row r="6219" spans="1:6" x14ac:dyDescent="0.25">
      <c r="A6219" t="s">
        <v>686</v>
      </c>
      <c r="B6219">
        <v>5139</v>
      </c>
    </row>
    <row r="6220" spans="1:6" x14ac:dyDescent="0.25">
      <c r="A6220" t="s">
        <v>687</v>
      </c>
      <c r="B6220">
        <v>5139</v>
      </c>
    </row>
    <row r="6221" spans="1:6" x14ac:dyDescent="0.25">
      <c r="A6221" t="s">
        <v>688</v>
      </c>
      <c r="B6221">
        <v>5139</v>
      </c>
    </row>
    <row r="6222" spans="1:6" x14ac:dyDescent="0.25">
      <c r="A6222" t="s">
        <v>689</v>
      </c>
      <c r="B6222">
        <v>5139</v>
      </c>
      <c r="C6222" t="b">
        <v>0</v>
      </c>
      <c r="D6222" t="b">
        <v>0</v>
      </c>
      <c r="E6222" t="b">
        <v>0</v>
      </c>
      <c r="F6222" t="b">
        <v>0</v>
      </c>
    </row>
    <row r="6223" spans="1:6" x14ac:dyDescent="0.25">
      <c r="A6223" t="s">
        <v>690</v>
      </c>
      <c r="B6223">
        <v>5139</v>
      </c>
      <c r="C6223" t="b">
        <v>0</v>
      </c>
      <c r="D6223" t="b">
        <v>0</v>
      </c>
      <c r="E6223" t="b">
        <v>0</v>
      </c>
      <c r="F6223" t="b">
        <v>0</v>
      </c>
    </row>
    <row r="6224" spans="1:6" x14ac:dyDescent="0.25">
      <c r="A6224" t="s">
        <v>676</v>
      </c>
      <c r="B6224">
        <v>5300</v>
      </c>
      <c r="C6224">
        <v>5074</v>
      </c>
      <c r="D6224">
        <v>184</v>
      </c>
      <c r="E6224">
        <v>151</v>
      </c>
      <c r="F6224">
        <v>5121</v>
      </c>
    </row>
    <row r="6225" spans="1:6" x14ac:dyDescent="0.25">
      <c r="A6225" t="s">
        <v>36</v>
      </c>
      <c r="B6225">
        <v>5300</v>
      </c>
      <c r="C6225">
        <v>4</v>
      </c>
      <c r="D6225">
        <v>4</v>
      </c>
      <c r="E6225">
        <v>4</v>
      </c>
      <c r="F6225">
        <v>4</v>
      </c>
    </row>
    <row r="6226" spans="1:6" x14ac:dyDescent="0.25">
      <c r="A6226" t="s">
        <v>503</v>
      </c>
      <c r="B6226">
        <v>5300</v>
      </c>
      <c r="C6226" t="s">
        <v>738</v>
      </c>
      <c r="D6226" t="s">
        <v>738</v>
      </c>
      <c r="E6226" t="s">
        <v>756</v>
      </c>
      <c r="F6226" t="s">
        <v>756</v>
      </c>
    </row>
    <row r="6227" spans="1:6" x14ac:dyDescent="0.25">
      <c r="A6227" t="s">
        <v>677</v>
      </c>
      <c r="B6227">
        <v>5300</v>
      </c>
      <c r="C6227">
        <v>2492</v>
      </c>
      <c r="D6227">
        <v>857</v>
      </c>
      <c r="E6227">
        <v>13066</v>
      </c>
      <c r="F6227">
        <v>649</v>
      </c>
    </row>
    <row r="6228" spans="1:6" x14ac:dyDescent="0.25">
      <c r="A6228" t="s">
        <v>42</v>
      </c>
      <c r="B6228">
        <v>5300</v>
      </c>
      <c r="C6228">
        <v>40</v>
      </c>
      <c r="D6228">
        <v>40</v>
      </c>
      <c r="E6228">
        <v>40</v>
      </c>
      <c r="F6228">
        <v>40</v>
      </c>
    </row>
    <row r="6229" spans="1:6" x14ac:dyDescent="0.25">
      <c r="A6229" t="s">
        <v>678</v>
      </c>
      <c r="B6229">
        <v>5300</v>
      </c>
      <c r="C6229">
        <v>42.5</v>
      </c>
      <c r="D6229">
        <v>14.6</v>
      </c>
      <c r="E6229">
        <v>222.7</v>
      </c>
      <c r="F6229">
        <v>11.1</v>
      </c>
    </row>
    <row r="6230" spans="1:6" x14ac:dyDescent="0.25">
      <c r="A6230" t="s">
        <v>41</v>
      </c>
      <c r="B6230">
        <v>5300</v>
      </c>
      <c r="C6230">
        <v>0</v>
      </c>
      <c r="D6230">
        <v>0</v>
      </c>
      <c r="E6230">
        <v>0</v>
      </c>
      <c r="F6230">
        <v>0</v>
      </c>
    </row>
    <row r="6231" spans="1:6" x14ac:dyDescent="0.25">
      <c r="A6231" t="s">
        <v>679</v>
      </c>
      <c r="B6231">
        <v>5300</v>
      </c>
      <c r="C6231">
        <v>12</v>
      </c>
      <c r="D6231">
        <v>12</v>
      </c>
      <c r="E6231">
        <v>24</v>
      </c>
      <c r="F6231">
        <v>24</v>
      </c>
    </row>
    <row r="6232" spans="1:6" x14ac:dyDescent="0.25">
      <c r="A6232" t="s">
        <v>563</v>
      </c>
      <c r="B6232">
        <v>5300</v>
      </c>
      <c r="C6232">
        <v>0</v>
      </c>
      <c r="D6232">
        <v>0</v>
      </c>
      <c r="E6232">
        <v>0</v>
      </c>
      <c r="F6232">
        <v>0</v>
      </c>
    </row>
    <row r="6233" spans="1:6" x14ac:dyDescent="0.25">
      <c r="A6233" t="s">
        <v>680</v>
      </c>
      <c r="B6233">
        <v>5300</v>
      </c>
      <c r="C6233">
        <v>0</v>
      </c>
      <c r="D6233">
        <v>0</v>
      </c>
      <c r="E6233">
        <v>0</v>
      </c>
      <c r="F6233">
        <v>0</v>
      </c>
    </row>
    <row r="6234" spans="1:6" x14ac:dyDescent="0.25">
      <c r="A6234" t="s">
        <v>681</v>
      </c>
      <c r="B6234">
        <v>5300</v>
      </c>
      <c r="C6234">
        <v>16</v>
      </c>
      <c r="D6234">
        <v>16</v>
      </c>
      <c r="E6234">
        <v>16</v>
      </c>
      <c r="F6234">
        <v>16</v>
      </c>
    </row>
    <row r="6235" spans="1:6" x14ac:dyDescent="0.25">
      <c r="A6235" t="s">
        <v>682</v>
      </c>
      <c r="B6235">
        <v>5300</v>
      </c>
      <c r="C6235">
        <v>375</v>
      </c>
      <c r="D6235">
        <v>375</v>
      </c>
      <c r="E6235">
        <v>375</v>
      </c>
      <c r="F6235">
        <v>375</v>
      </c>
    </row>
    <row r="6236" spans="1:6" x14ac:dyDescent="0.25">
      <c r="A6236" t="s">
        <v>683</v>
      </c>
      <c r="B6236">
        <v>5300</v>
      </c>
      <c r="C6236">
        <v>1761</v>
      </c>
      <c r="D6236">
        <v>1761</v>
      </c>
      <c r="E6236">
        <v>1761</v>
      </c>
      <c r="F6236">
        <v>1761</v>
      </c>
    </row>
    <row r="6237" spans="1:6" x14ac:dyDescent="0.25">
      <c r="A6237" t="s">
        <v>684</v>
      </c>
      <c r="B6237">
        <v>5300</v>
      </c>
      <c r="C6237">
        <v>1174</v>
      </c>
      <c r="D6237">
        <v>1174</v>
      </c>
      <c r="E6237">
        <v>1174</v>
      </c>
      <c r="F6237">
        <v>1174</v>
      </c>
    </row>
    <row r="6238" spans="1:6" x14ac:dyDescent="0.25">
      <c r="A6238" t="s">
        <v>685</v>
      </c>
      <c r="B6238">
        <v>5300</v>
      </c>
      <c r="C6238">
        <v>2348</v>
      </c>
      <c r="D6238">
        <v>2348</v>
      </c>
      <c r="E6238">
        <v>2348</v>
      </c>
      <c r="F6238">
        <v>2348</v>
      </c>
    </row>
    <row r="6239" spans="1:6" x14ac:dyDescent="0.25">
      <c r="A6239" t="s">
        <v>686</v>
      </c>
      <c r="B6239">
        <v>5300</v>
      </c>
    </row>
    <row r="6240" spans="1:6" x14ac:dyDescent="0.25">
      <c r="A6240" t="s">
        <v>687</v>
      </c>
      <c r="B6240">
        <v>5300</v>
      </c>
    </row>
    <row r="6241" spans="1:6" x14ac:dyDescent="0.25">
      <c r="A6241" t="s">
        <v>688</v>
      </c>
      <c r="B6241">
        <v>5300</v>
      </c>
    </row>
    <row r="6242" spans="1:6" x14ac:dyDescent="0.25">
      <c r="A6242" t="s">
        <v>689</v>
      </c>
      <c r="B6242">
        <v>5300</v>
      </c>
      <c r="C6242" t="b">
        <v>0</v>
      </c>
      <c r="D6242" t="b">
        <v>0</v>
      </c>
      <c r="E6242" t="b">
        <v>0</v>
      </c>
      <c r="F6242" t="b">
        <v>0</v>
      </c>
    </row>
    <row r="6243" spans="1:6" x14ac:dyDescent="0.25">
      <c r="A6243" t="s">
        <v>690</v>
      </c>
      <c r="B6243">
        <v>5300</v>
      </c>
      <c r="C6243" t="b">
        <v>0</v>
      </c>
      <c r="D6243" t="b">
        <v>0</v>
      </c>
      <c r="E6243" t="b">
        <v>0</v>
      </c>
      <c r="F6243" t="b">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dimension ref="A1:AD5715"/>
  <sheetViews>
    <sheetView topLeftCell="A1678" workbookViewId="0">
      <selection activeCell="A1678" sqref="A1678:AD1734"/>
    </sheetView>
  </sheetViews>
  <sheetFormatPr defaultRowHeight="15" x14ac:dyDescent="0.25"/>
  <sheetData>
    <row r="1" spans="1:30" x14ac:dyDescent="0.25">
      <c r="A1" t="s">
        <v>564</v>
      </c>
    </row>
    <row r="2" spans="1:30" x14ac:dyDescent="0.25">
      <c r="A2" t="s">
        <v>693</v>
      </c>
    </row>
    <row r="3" spans="1:30" x14ac:dyDescent="0.25">
      <c r="A3" t="s">
        <v>0</v>
      </c>
      <c r="B3" t="s">
        <v>1</v>
      </c>
      <c r="C3" t="s">
        <v>2</v>
      </c>
      <c r="D3" t="s">
        <v>3</v>
      </c>
      <c r="E3" t="s">
        <v>4</v>
      </c>
      <c r="F3" t="s">
        <v>5</v>
      </c>
      <c r="G3" t="s">
        <v>6</v>
      </c>
      <c r="H3" t="s">
        <v>7</v>
      </c>
      <c r="I3" t="s">
        <v>8</v>
      </c>
      <c r="J3" t="s">
        <v>9</v>
      </c>
      <c r="K3" t="s">
        <v>10</v>
      </c>
      <c r="L3" t="s">
        <v>11</v>
      </c>
      <c r="M3" t="s">
        <v>12</v>
      </c>
      <c r="N3" t="s">
        <v>13</v>
      </c>
      <c r="O3" t="s">
        <v>14</v>
      </c>
      <c r="P3" t="s">
        <v>15</v>
      </c>
      <c r="Q3" t="s">
        <v>16</v>
      </c>
      <c r="R3" t="s">
        <v>17</v>
      </c>
      <c r="S3" t="s">
        <v>18</v>
      </c>
      <c r="T3" t="s">
        <v>19</v>
      </c>
      <c r="U3" t="s">
        <v>20</v>
      </c>
      <c r="V3" t="s">
        <v>21</v>
      </c>
      <c r="W3" t="s">
        <v>873</v>
      </c>
      <c r="X3" t="s">
        <v>22</v>
      </c>
      <c r="Y3" t="s">
        <v>23</v>
      </c>
      <c r="Z3" t="s">
        <v>24</v>
      </c>
      <c r="AA3" t="s">
        <v>874</v>
      </c>
      <c r="AB3" t="s">
        <v>875</v>
      </c>
      <c r="AC3" t="s">
        <v>25</v>
      </c>
      <c r="AD3" t="s">
        <v>26</v>
      </c>
    </row>
    <row r="4" spans="1:30" x14ac:dyDescent="0.25">
      <c r="A4" t="s">
        <v>34</v>
      </c>
      <c r="B4">
        <v>1</v>
      </c>
      <c r="H4">
        <v>356</v>
      </c>
      <c r="I4">
        <v>356</v>
      </c>
      <c r="K4">
        <v>356</v>
      </c>
      <c r="L4">
        <v>356</v>
      </c>
      <c r="M4">
        <v>812</v>
      </c>
      <c r="N4">
        <v>812</v>
      </c>
      <c r="O4">
        <v>812</v>
      </c>
      <c r="P4">
        <v>812</v>
      </c>
      <c r="S4">
        <v>212</v>
      </c>
      <c r="T4">
        <v>212</v>
      </c>
      <c r="U4">
        <v>212</v>
      </c>
      <c r="V4">
        <v>212</v>
      </c>
      <c r="AC4">
        <v>364</v>
      </c>
      <c r="AD4">
        <v>364</v>
      </c>
    </row>
    <row r="5" spans="1:30" x14ac:dyDescent="0.25">
      <c r="A5" t="s">
        <v>35</v>
      </c>
      <c r="B5">
        <v>1</v>
      </c>
      <c r="H5">
        <v>212</v>
      </c>
      <c r="I5">
        <v>364</v>
      </c>
      <c r="K5">
        <v>812</v>
      </c>
      <c r="L5">
        <v>369</v>
      </c>
      <c r="M5">
        <v>369</v>
      </c>
      <c r="N5">
        <v>356</v>
      </c>
      <c r="O5">
        <v>212</v>
      </c>
      <c r="P5">
        <v>364</v>
      </c>
      <c r="S5">
        <v>364</v>
      </c>
      <c r="T5">
        <v>812</v>
      </c>
      <c r="U5">
        <v>369</v>
      </c>
      <c r="V5">
        <v>356</v>
      </c>
      <c r="AC5">
        <v>812</v>
      </c>
      <c r="AD5">
        <v>369</v>
      </c>
    </row>
    <row r="6" spans="1:30" x14ac:dyDescent="0.25">
      <c r="A6" t="s">
        <v>36</v>
      </c>
      <c r="B6">
        <v>1</v>
      </c>
      <c r="H6">
        <v>0</v>
      </c>
      <c r="I6">
        <v>0</v>
      </c>
      <c r="K6">
        <v>1</v>
      </c>
      <c r="L6">
        <v>0</v>
      </c>
      <c r="M6">
        <v>0</v>
      </c>
      <c r="N6">
        <v>1</v>
      </c>
      <c r="O6">
        <v>2</v>
      </c>
      <c r="P6">
        <v>1</v>
      </c>
      <c r="S6">
        <v>1</v>
      </c>
      <c r="T6">
        <v>2</v>
      </c>
      <c r="U6">
        <v>0</v>
      </c>
      <c r="V6">
        <v>1</v>
      </c>
      <c r="AC6">
        <v>1</v>
      </c>
      <c r="AD6">
        <v>3</v>
      </c>
    </row>
    <row r="7" spans="1:30" x14ac:dyDescent="0.25">
      <c r="A7" t="s">
        <v>37</v>
      </c>
      <c r="B7">
        <v>1</v>
      </c>
      <c r="H7">
        <v>0</v>
      </c>
      <c r="I7">
        <v>0</v>
      </c>
      <c r="K7">
        <v>0</v>
      </c>
      <c r="M7">
        <v>0</v>
      </c>
      <c r="N7">
        <v>0</v>
      </c>
      <c r="O7">
        <v>0</v>
      </c>
      <c r="S7">
        <v>0</v>
      </c>
      <c r="T7">
        <v>0</v>
      </c>
      <c r="U7">
        <v>0</v>
      </c>
      <c r="AC7">
        <v>0</v>
      </c>
      <c r="AD7">
        <v>2</v>
      </c>
    </row>
    <row r="8" spans="1:30" x14ac:dyDescent="0.25">
      <c r="A8" t="s">
        <v>38</v>
      </c>
      <c r="B8">
        <v>1</v>
      </c>
      <c r="H8">
        <v>12</v>
      </c>
      <c r="I8">
        <v>12</v>
      </c>
      <c r="K8">
        <v>12</v>
      </c>
      <c r="L8">
        <v>12</v>
      </c>
      <c r="M8">
        <v>12</v>
      </c>
      <c r="N8">
        <v>12</v>
      </c>
      <c r="O8">
        <v>12</v>
      </c>
      <c r="P8">
        <v>12</v>
      </c>
      <c r="S8">
        <v>12</v>
      </c>
      <c r="T8">
        <v>12</v>
      </c>
      <c r="U8">
        <v>12</v>
      </c>
      <c r="V8">
        <v>12</v>
      </c>
      <c r="AC8">
        <v>12</v>
      </c>
      <c r="AD8">
        <v>12</v>
      </c>
    </row>
    <row r="9" spans="1:30" x14ac:dyDescent="0.25">
      <c r="A9" t="s">
        <v>39</v>
      </c>
      <c r="B9">
        <v>1</v>
      </c>
      <c r="N9">
        <v>300</v>
      </c>
      <c r="P9">
        <v>300</v>
      </c>
      <c r="S9">
        <v>100</v>
      </c>
      <c r="AC9">
        <v>100</v>
      </c>
    </row>
    <row r="10" spans="1:30" x14ac:dyDescent="0.25">
      <c r="A10" t="s">
        <v>694</v>
      </c>
      <c r="B10">
        <v>1</v>
      </c>
      <c r="N10">
        <v>100</v>
      </c>
      <c r="P10">
        <v>100</v>
      </c>
      <c r="S10">
        <v>100</v>
      </c>
      <c r="AC10">
        <v>100</v>
      </c>
    </row>
    <row r="11" spans="1:30" x14ac:dyDescent="0.25">
      <c r="A11" t="s">
        <v>40</v>
      </c>
      <c r="B11">
        <v>1</v>
      </c>
      <c r="N11">
        <v>1</v>
      </c>
      <c r="P11">
        <v>1</v>
      </c>
      <c r="S11">
        <v>1</v>
      </c>
      <c r="AC11">
        <v>1</v>
      </c>
    </row>
    <row r="12" spans="1:30" x14ac:dyDescent="0.25">
      <c r="A12" t="s">
        <v>41</v>
      </c>
      <c r="B12">
        <v>1</v>
      </c>
    </row>
    <row r="13" spans="1:30" x14ac:dyDescent="0.25">
      <c r="A13" t="s">
        <v>42</v>
      </c>
      <c r="B13">
        <v>1</v>
      </c>
      <c r="I13">
        <v>30</v>
      </c>
      <c r="O13">
        <v>40</v>
      </c>
      <c r="T13">
        <v>40</v>
      </c>
      <c r="AD13">
        <v>30</v>
      </c>
    </row>
    <row r="14" spans="1:30" x14ac:dyDescent="0.25">
      <c r="A14" t="s">
        <v>45</v>
      </c>
      <c r="B14">
        <v>1</v>
      </c>
      <c r="O14">
        <v>1</v>
      </c>
      <c r="T14">
        <v>2</v>
      </c>
      <c r="AD14">
        <v>4</v>
      </c>
    </row>
    <row r="15" spans="1:30" x14ac:dyDescent="0.25">
      <c r="A15" t="s">
        <v>46</v>
      </c>
      <c r="B15">
        <v>1</v>
      </c>
      <c r="K15">
        <v>8</v>
      </c>
      <c r="N15">
        <v>1</v>
      </c>
      <c r="P15">
        <v>1</v>
      </c>
      <c r="S15">
        <v>2</v>
      </c>
      <c r="V15">
        <v>2</v>
      </c>
      <c r="AC15">
        <v>4</v>
      </c>
    </row>
    <row r="16" spans="1:30" x14ac:dyDescent="0.25">
      <c r="A16" t="s">
        <v>49</v>
      </c>
      <c r="B16">
        <v>1</v>
      </c>
      <c r="H16">
        <v>4</v>
      </c>
      <c r="I16">
        <v>4</v>
      </c>
      <c r="K16">
        <v>4</v>
      </c>
      <c r="L16">
        <v>4</v>
      </c>
      <c r="M16">
        <v>4</v>
      </c>
      <c r="N16">
        <v>4</v>
      </c>
      <c r="O16">
        <v>4</v>
      </c>
      <c r="P16">
        <v>4</v>
      </c>
      <c r="S16">
        <v>4</v>
      </c>
      <c r="T16">
        <v>4</v>
      </c>
      <c r="U16">
        <v>4</v>
      </c>
      <c r="V16">
        <v>4</v>
      </c>
      <c r="AC16">
        <v>4</v>
      </c>
      <c r="AD16">
        <v>4</v>
      </c>
    </row>
    <row r="17" spans="1:30" x14ac:dyDescent="0.25">
      <c r="A17" t="s">
        <v>695</v>
      </c>
      <c r="B17">
        <v>1</v>
      </c>
      <c r="H17">
        <v>0</v>
      </c>
      <c r="I17">
        <v>0</v>
      </c>
      <c r="K17">
        <v>0</v>
      </c>
      <c r="L17">
        <v>0</v>
      </c>
      <c r="M17">
        <v>0</v>
      </c>
      <c r="N17">
        <v>0</v>
      </c>
      <c r="O17">
        <v>0</v>
      </c>
      <c r="P17">
        <v>0</v>
      </c>
      <c r="S17">
        <v>0</v>
      </c>
      <c r="T17">
        <v>0</v>
      </c>
      <c r="U17">
        <v>0</v>
      </c>
      <c r="V17">
        <v>0</v>
      </c>
      <c r="AC17">
        <v>0</v>
      </c>
      <c r="AD17">
        <v>0</v>
      </c>
    </row>
    <row r="18" spans="1:30" x14ac:dyDescent="0.25">
      <c r="A18" t="s">
        <v>48</v>
      </c>
      <c r="B18">
        <v>1</v>
      </c>
      <c r="H18">
        <v>1900</v>
      </c>
      <c r="I18">
        <v>1900</v>
      </c>
      <c r="K18">
        <v>1900</v>
      </c>
      <c r="L18">
        <v>1900</v>
      </c>
      <c r="M18">
        <v>1900</v>
      </c>
      <c r="N18">
        <v>1900</v>
      </c>
      <c r="O18">
        <v>1900</v>
      </c>
      <c r="P18">
        <v>1900</v>
      </c>
      <c r="S18">
        <v>1900</v>
      </c>
      <c r="T18">
        <v>1900</v>
      </c>
      <c r="U18">
        <v>1900</v>
      </c>
      <c r="V18">
        <v>1900</v>
      </c>
      <c r="AC18">
        <v>1900</v>
      </c>
      <c r="AD18">
        <v>1900</v>
      </c>
    </row>
    <row r="19" spans="1:30" x14ac:dyDescent="0.25">
      <c r="A19" t="s">
        <v>696</v>
      </c>
      <c r="B19">
        <v>1</v>
      </c>
      <c r="H19">
        <v>0</v>
      </c>
      <c r="I19">
        <v>0</v>
      </c>
      <c r="K19">
        <v>1863</v>
      </c>
      <c r="L19">
        <v>0</v>
      </c>
      <c r="M19">
        <v>0</v>
      </c>
      <c r="N19">
        <v>1770</v>
      </c>
      <c r="O19">
        <v>3539</v>
      </c>
      <c r="P19">
        <v>1583</v>
      </c>
      <c r="S19">
        <v>1770</v>
      </c>
      <c r="T19">
        <v>3539</v>
      </c>
      <c r="U19">
        <v>0</v>
      </c>
      <c r="V19">
        <v>1583</v>
      </c>
      <c r="AC19">
        <v>1770</v>
      </c>
      <c r="AD19">
        <v>5085</v>
      </c>
    </row>
    <row r="20" spans="1:30" x14ac:dyDescent="0.25">
      <c r="A20" t="s">
        <v>50</v>
      </c>
      <c r="B20">
        <v>1</v>
      </c>
      <c r="H20">
        <v>0</v>
      </c>
      <c r="I20">
        <v>0</v>
      </c>
      <c r="K20">
        <v>1863</v>
      </c>
      <c r="L20">
        <v>0</v>
      </c>
      <c r="M20">
        <v>0</v>
      </c>
      <c r="N20">
        <v>702</v>
      </c>
      <c r="O20">
        <v>3539</v>
      </c>
      <c r="P20">
        <v>1583</v>
      </c>
      <c r="S20">
        <v>853</v>
      </c>
      <c r="T20">
        <v>3539</v>
      </c>
      <c r="U20">
        <v>0</v>
      </c>
      <c r="V20">
        <v>1583</v>
      </c>
      <c r="AC20">
        <v>484</v>
      </c>
      <c r="AD20">
        <v>5085</v>
      </c>
    </row>
    <row r="21" spans="1:30" x14ac:dyDescent="0.25">
      <c r="A21" t="s">
        <v>697</v>
      </c>
      <c r="B21">
        <v>1</v>
      </c>
      <c r="H21">
        <v>1</v>
      </c>
      <c r="I21">
        <v>1</v>
      </c>
      <c r="K21">
        <v>1</v>
      </c>
      <c r="L21">
        <v>1</v>
      </c>
      <c r="M21">
        <v>1</v>
      </c>
      <c r="N21">
        <v>1</v>
      </c>
      <c r="O21">
        <v>1</v>
      </c>
      <c r="P21">
        <v>1</v>
      </c>
      <c r="S21">
        <v>1</v>
      </c>
      <c r="T21">
        <v>1</v>
      </c>
      <c r="U21">
        <v>1</v>
      </c>
      <c r="V21">
        <v>1</v>
      </c>
      <c r="AC21">
        <v>1</v>
      </c>
      <c r="AD21">
        <v>1</v>
      </c>
    </row>
    <row r="22" spans="1:30" x14ac:dyDescent="0.25">
      <c r="A22" t="s">
        <v>51</v>
      </c>
      <c r="B22">
        <v>1</v>
      </c>
      <c r="H22">
        <v>0</v>
      </c>
      <c r="I22">
        <v>0</v>
      </c>
      <c r="K22">
        <v>0</v>
      </c>
      <c r="L22">
        <v>0</v>
      </c>
      <c r="M22">
        <v>0</v>
      </c>
      <c r="N22">
        <v>0</v>
      </c>
      <c r="O22">
        <v>0</v>
      </c>
      <c r="P22">
        <v>282</v>
      </c>
      <c r="S22">
        <v>0</v>
      </c>
      <c r="T22">
        <v>0</v>
      </c>
      <c r="U22">
        <v>0</v>
      </c>
      <c r="V22">
        <v>133</v>
      </c>
      <c r="AC22">
        <v>0</v>
      </c>
      <c r="AD22">
        <v>0</v>
      </c>
    </row>
    <row r="23" spans="1:30" x14ac:dyDescent="0.25">
      <c r="A23" t="s">
        <v>53</v>
      </c>
      <c r="B23">
        <v>1</v>
      </c>
      <c r="H23">
        <v>0</v>
      </c>
      <c r="I23">
        <v>0</v>
      </c>
      <c r="K23">
        <v>0</v>
      </c>
      <c r="L23">
        <v>0</v>
      </c>
      <c r="M23">
        <v>0</v>
      </c>
      <c r="N23">
        <v>13</v>
      </c>
      <c r="O23">
        <v>481</v>
      </c>
      <c r="P23">
        <v>259</v>
      </c>
      <c r="S23">
        <v>45</v>
      </c>
      <c r="T23">
        <v>256</v>
      </c>
      <c r="U23">
        <v>0</v>
      </c>
      <c r="V23">
        <v>117</v>
      </c>
      <c r="AC23">
        <v>52</v>
      </c>
      <c r="AD23">
        <v>814</v>
      </c>
    </row>
    <row r="24" spans="1:30" x14ac:dyDescent="0.25">
      <c r="A24" t="s">
        <v>54</v>
      </c>
      <c r="B24">
        <v>1</v>
      </c>
      <c r="H24">
        <v>0</v>
      </c>
      <c r="I24">
        <v>0</v>
      </c>
      <c r="K24">
        <v>0</v>
      </c>
      <c r="L24">
        <v>0</v>
      </c>
      <c r="M24">
        <v>0</v>
      </c>
      <c r="N24">
        <v>0</v>
      </c>
      <c r="O24">
        <v>0</v>
      </c>
      <c r="P24">
        <v>0</v>
      </c>
      <c r="S24">
        <v>0</v>
      </c>
      <c r="T24">
        <v>0</v>
      </c>
      <c r="U24">
        <v>0</v>
      </c>
      <c r="V24">
        <v>0</v>
      </c>
      <c r="AC24">
        <v>0</v>
      </c>
      <c r="AD24">
        <v>0</v>
      </c>
    </row>
    <row r="25" spans="1:30" x14ac:dyDescent="0.25">
      <c r="A25" t="s">
        <v>55</v>
      </c>
      <c r="B25">
        <v>1</v>
      </c>
      <c r="H25">
        <v>0</v>
      </c>
      <c r="I25">
        <v>0</v>
      </c>
      <c r="K25">
        <v>0</v>
      </c>
      <c r="L25">
        <v>0</v>
      </c>
      <c r="M25">
        <v>0</v>
      </c>
      <c r="N25">
        <v>0</v>
      </c>
      <c r="O25">
        <v>0</v>
      </c>
      <c r="P25">
        <v>0</v>
      </c>
      <c r="S25">
        <v>0</v>
      </c>
      <c r="T25">
        <v>0</v>
      </c>
      <c r="U25">
        <v>0</v>
      </c>
      <c r="V25">
        <v>0</v>
      </c>
      <c r="AC25">
        <v>0</v>
      </c>
      <c r="AD25">
        <v>0</v>
      </c>
    </row>
    <row r="26" spans="1:30" x14ac:dyDescent="0.25">
      <c r="A26" t="s">
        <v>56</v>
      </c>
      <c r="B26">
        <v>1</v>
      </c>
      <c r="H26">
        <v>0.92</v>
      </c>
      <c r="I26">
        <v>0.92</v>
      </c>
      <c r="K26">
        <v>0.92</v>
      </c>
      <c r="L26">
        <v>0.92</v>
      </c>
      <c r="M26">
        <v>0.92</v>
      </c>
      <c r="N26">
        <v>0.92</v>
      </c>
      <c r="O26">
        <v>0.92</v>
      </c>
      <c r="P26">
        <v>0.92</v>
      </c>
      <c r="S26">
        <v>0.92</v>
      </c>
      <c r="T26">
        <v>0.92</v>
      </c>
      <c r="U26">
        <v>0.92</v>
      </c>
      <c r="V26">
        <v>0.92</v>
      </c>
      <c r="AC26">
        <v>0.92</v>
      </c>
      <c r="AD26">
        <v>0.92</v>
      </c>
    </row>
    <row r="27" spans="1:30" x14ac:dyDescent="0.25">
      <c r="A27" t="s">
        <v>57</v>
      </c>
      <c r="B27">
        <v>1</v>
      </c>
      <c r="H27">
        <v>100</v>
      </c>
      <c r="I27">
        <v>100</v>
      </c>
      <c r="K27">
        <v>100</v>
      </c>
      <c r="L27">
        <v>100</v>
      </c>
      <c r="M27">
        <v>100</v>
      </c>
      <c r="N27">
        <v>100</v>
      </c>
      <c r="O27">
        <v>100</v>
      </c>
      <c r="P27">
        <v>100</v>
      </c>
      <c r="S27">
        <v>100</v>
      </c>
      <c r="T27">
        <v>100</v>
      </c>
      <c r="U27">
        <v>100</v>
      </c>
      <c r="V27">
        <v>100</v>
      </c>
      <c r="AC27">
        <v>100</v>
      </c>
      <c r="AD27">
        <v>100</v>
      </c>
    </row>
    <row r="28" spans="1:30" x14ac:dyDescent="0.25">
      <c r="A28" t="s">
        <v>58</v>
      </c>
      <c r="B28">
        <v>1</v>
      </c>
      <c r="H28">
        <v>2</v>
      </c>
      <c r="I28">
        <v>2</v>
      </c>
      <c r="K28">
        <v>2</v>
      </c>
      <c r="L28">
        <v>2</v>
      </c>
      <c r="M28">
        <v>2</v>
      </c>
      <c r="N28">
        <v>2</v>
      </c>
      <c r="O28">
        <v>2</v>
      </c>
      <c r="P28">
        <v>2</v>
      </c>
      <c r="S28">
        <v>2</v>
      </c>
      <c r="T28">
        <v>2</v>
      </c>
      <c r="U28">
        <v>2</v>
      </c>
      <c r="V28">
        <v>2</v>
      </c>
      <c r="AC28">
        <v>2</v>
      </c>
      <c r="AD28">
        <v>2</v>
      </c>
    </row>
    <row r="29" spans="1:30" x14ac:dyDescent="0.25">
      <c r="A29" t="s">
        <v>59</v>
      </c>
      <c r="B29">
        <v>1</v>
      </c>
      <c r="H29">
        <v>0</v>
      </c>
      <c r="I29">
        <v>0</v>
      </c>
      <c r="K29">
        <v>0</v>
      </c>
      <c r="L29">
        <v>0</v>
      </c>
      <c r="M29">
        <v>0</v>
      </c>
      <c r="N29">
        <v>0</v>
      </c>
      <c r="O29">
        <v>0</v>
      </c>
      <c r="P29">
        <v>0</v>
      </c>
      <c r="S29">
        <v>0</v>
      </c>
      <c r="T29">
        <v>0</v>
      </c>
      <c r="U29">
        <v>0</v>
      </c>
      <c r="V29">
        <v>0</v>
      </c>
      <c r="AC29">
        <v>0</v>
      </c>
      <c r="AD29">
        <v>0</v>
      </c>
    </row>
    <row r="30" spans="1:30" x14ac:dyDescent="0.25">
      <c r="A30" t="s">
        <v>698</v>
      </c>
      <c r="B30">
        <v>1</v>
      </c>
      <c r="I30">
        <v>0</v>
      </c>
      <c r="O30">
        <v>0</v>
      </c>
      <c r="T30">
        <v>0</v>
      </c>
      <c r="AD30">
        <v>0</v>
      </c>
    </row>
    <row r="31" spans="1:30" x14ac:dyDescent="0.25">
      <c r="A31" t="s">
        <v>677</v>
      </c>
      <c r="B31">
        <v>1</v>
      </c>
      <c r="I31">
        <v>178</v>
      </c>
      <c r="O31">
        <v>2880</v>
      </c>
      <c r="T31">
        <v>2426</v>
      </c>
      <c r="AD31">
        <v>339</v>
      </c>
    </row>
    <row r="32" spans="1:30" x14ac:dyDescent="0.25">
      <c r="A32" t="s">
        <v>78</v>
      </c>
      <c r="B32">
        <v>1</v>
      </c>
      <c r="I32">
        <v>4</v>
      </c>
      <c r="O32">
        <v>49.1</v>
      </c>
      <c r="T32">
        <v>41.4</v>
      </c>
      <c r="AD32">
        <v>7.7</v>
      </c>
    </row>
    <row r="33" spans="1:30" x14ac:dyDescent="0.25">
      <c r="A33" t="s">
        <v>699</v>
      </c>
      <c r="B33">
        <v>1</v>
      </c>
      <c r="L33">
        <v>0</v>
      </c>
      <c r="P33">
        <v>0</v>
      </c>
      <c r="V33">
        <v>0</v>
      </c>
    </row>
    <row r="34" spans="1:30" x14ac:dyDescent="0.25">
      <c r="A34" t="s">
        <v>700</v>
      </c>
      <c r="B34">
        <v>1</v>
      </c>
      <c r="H34">
        <v>0</v>
      </c>
      <c r="I34">
        <v>0</v>
      </c>
      <c r="K34">
        <v>1</v>
      </c>
      <c r="L34">
        <v>1</v>
      </c>
      <c r="M34">
        <v>0</v>
      </c>
      <c r="N34">
        <v>0</v>
      </c>
      <c r="O34">
        <v>0</v>
      </c>
      <c r="P34">
        <v>1</v>
      </c>
      <c r="S34">
        <v>0</v>
      </c>
      <c r="T34">
        <v>0</v>
      </c>
      <c r="U34">
        <v>1</v>
      </c>
      <c r="V34">
        <v>1</v>
      </c>
      <c r="AC34">
        <v>0</v>
      </c>
      <c r="AD34">
        <v>0</v>
      </c>
    </row>
    <row r="35" spans="1:30" x14ac:dyDescent="0.25">
      <c r="A35" t="s">
        <v>701</v>
      </c>
      <c r="B35">
        <v>1</v>
      </c>
      <c r="H35">
        <v>0</v>
      </c>
      <c r="I35">
        <v>0</v>
      </c>
      <c r="K35">
        <v>0</v>
      </c>
      <c r="L35">
        <v>0</v>
      </c>
      <c r="M35">
        <v>0</v>
      </c>
      <c r="N35">
        <v>0</v>
      </c>
      <c r="O35">
        <v>0</v>
      </c>
      <c r="P35">
        <v>0</v>
      </c>
      <c r="S35">
        <v>0</v>
      </c>
      <c r="T35">
        <v>0</v>
      </c>
      <c r="U35">
        <v>0</v>
      </c>
      <c r="V35">
        <v>0</v>
      </c>
      <c r="AC35">
        <v>0</v>
      </c>
      <c r="AD35">
        <v>0</v>
      </c>
    </row>
    <row r="36" spans="1:30" x14ac:dyDescent="0.25">
      <c r="A36" t="s">
        <v>52</v>
      </c>
      <c r="B36">
        <v>1</v>
      </c>
      <c r="H36">
        <v>1</v>
      </c>
      <c r="I36">
        <v>1</v>
      </c>
      <c r="K36">
        <v>1</v>
      </c>
      <c r="L36">
        <v>1</v>
      </c>
      <c r="M36">
        <v>1</v>
      </c>
      <c r="N36">
        <v>1</v>
      </c>
      <c r="O36">
        <v>1</v>
      </c>
      <c r="P36">
        <v>1</v>
      </c>
      <c r="S36">
        <v>1</v>
      </c>
      <c r="T36">
        <v>1</v>
      </c>
      <c r="U36">
        <v>1</v>
      </c>
      <c r="V36">
        <v>1</v>
      </c>
      <c r="AC36">
        <v>1</v>
      </c>
      <c r="AD36">
        <v>1</v>
      </c>
    </row>
    <row r="37" spans="1:30" x14ac:dyDescent="0.25">
      <c r="A37" t="s">
        <v>702</v>
      </c>
      <c r="B37">
        <v>1</v>
      </c>
      <c r="H37">
        <v>15</v>
      </c>
      <c r="I37">
        <v>15</v>
      </c>
      <c r="K37">
        <v>9</v>
      </c>
      <c r="L37">
        <v>9</v>
      </c>
      <c r="M37">
        <v>15</v>
      </c>
      <c r="N37">
        <v>15</v>
      </c>
      <c r="O37">
        <v>60</v>
      </c>
      <c r="P37">
        <v>9</v>
      </c>
      <c r="S37">
        <v>15</v>
      </c>
      <c r="T37">
        <v>60</v>
      </c>
      <c r="U37">
        <v>9</v>
      </c>
      <c r="V37">
        <v>9</v>
      </c>
      <c r="AC37">
        <v>15</v>
      </c>
      <c r="AD37">
        <v>60</v>
      </c>
    </row>
    <row r="38" spans="1:30" x14ac:dyDescent="0.25">
      <c r="A38" t="s">
        <v>43</v>
      </c>
      <c r="B38">
        <v>1</v>
      </c>
      <c r="K38">
        <v>0</v>
      </c>
      <c r="N38">
        <v>0</v>
      </c>
      <c r="O38">
        <v>0</v>
      </c>
      <c r="P38">
        <v>0</v>
      </c>
      <c r="S38">
        <v>0</v>
      </c>
      <c r="T38">
        <v>0</v>
      </c>
      <c r="V38">
        <v>0</v>
      </c>
      <c r="AC38">
        <v>0</v>
      </c>
      <c r="AD38">
        <v>0</v>
      </c>
    </row>
    <row r="39" spans="1:30" x14ac:dyDescent="0.25">
      <c r="A39" t="s">
        <v>44</v>
      </c>
      <c r="B39">
        <v>1</v>
      </c>
      <c r="K39">
        <v>0</v>
      </c>
      <c r="N39">
        <v>0</v>
      </c>
      <c r="O39">
        <v>0</v>
      </c>
      <c r="P39">
        <v>0</v>
      </c>
      <c r="S39">
        <v>0</v>
      </c>
      <c r="T39">
        <v>0</v>
      </c>
      <c r="V39">
        <v>0</v>
      </c>
      <c r="AC39">
        <v>0</v>
      </c>
      <c r="AD39">
        <v>0</v>
      </c>
    </row>
    <row r="40" spans="1:30" x14ac:dyDescent="0.25">
      <c r="A40" t="s">
        <v>47</v>
      </c>
      <c r="B40">
        <v>1</v>
      </c>
      <c r="K40">
        <v>8</v>
      </c>
      <c r="N40">
        <v>1</v>
      </c>
      <c r="O40">
        <v>1</v>
      </c>
      <c r="P40">
        <v>1</v>
      </c>
      <c r="S40">
        <v>2</v>
      </c>
      <c r="T40">
        <v>2</v>
      </c>
      <c r="V40">
        <v>2</v>
      </c>
      <c r="AC40">
        <v>4</v>
      </c>
      <c r="AD40">
        <v>4</v>
      </c>
    </row>
    <row r="41" spans="1:30" x14ac:dyDescent="0.25">
      <c r="A41" t="s">
        <v>703</v>
      </c>
      <c r="B41">
        <v>1</v>
      </c>
      <c r="K41">
        <v>0</v>
      </c>
      <c r="N41">
        <v>0</v>
      </c>
      <c r="O41">
        <v>0</v>
      </c>
      <c r="P41">
        <v>0</v>
      </c>
      <c r="S41">
        <v>0</v>
      </c>
      <c r="T41">
        <v>0</v>
      </c>
      <c r="V41">
        <v>0</v>
      </c>
      <c r="AC41">
        <v>0</v>
      </c>
      <c r="AD41">
        <v>0</v>
      </c>
    </row>
    <row r="42" spans="1:30" x14ac:dyDescent="0.25">
      <c r="A42" t="s">
        <v>704</v>
      </c>
      <c r="B42">
        <v>1</v>
      </c>
      <c r="K42">
        <v>0</v>
      </c>
      <c r="N42">
        <v>0</v>
      </c>
      <c r="O42">
        <v>0</v>
      </c>
      <c r="P42">
        <v>0</v>
      </c>
      <c r="S42">
        <v>0</v>
      </c>
      <c r="T42">
        <v>0</v>
      </c>
      <c r="V42">
        <v>0</v>
      </c>
      <c r="AC42">
        <v>0</v>
      </c>
      <c r="AD42">
        <v>0</v>
      </c>
    </row>
    <row r="43" spans="1:30" x14ac:dyDescent="0.25">
      <c r="A43" t="s">
        <v>705</v>
      </c>
      <c r="B43">
        <v>1</v>
      </c>
      <c r="K43">
        <v>0</v>
      </c>
      <c r="N43">
        <v>0</v>
      </c>
      <c r="O43">
        <v>0</v>
      </c>
      <c r="P43">
        <v>0</v>
      </c>
      <c r="S43">
        <v>0</v>
      </c>
      <c r="T43">
        <v>0</v>
      </c>
      <c r="V43">
        <v>0</v>
      </c>
      <c r="AC43">
        <v>0</v>
      </c>
      <c r="AD43">
        <v>0</v>
      </c>
    </row>
    <row r="44" spans="1:30" x14ac:dyDescent="0.25">
      <c r="A44" t="s">
        <v>706</v>
      </c>
      <c r="B44">
        <v>1</v>
      </c>
      <c r="K44">
        <v>0</v>
      </c>
      <c r="N44">
        <v>0</v>
      </c>
      <c r="O44">
        <v>0</v>
      </c>
      <c r="P44">
        <v>0</v>
      </c>
      <c r="S44">
        <v>0</v>
      </c>
      <c r="T44">
        <v>0</v>
      </c>
      <c r="V44">
        <v>0</v>
      </c>
      <c r="AC44">
        <v>0</v>
      </c>
      <c r="AD44">
        <v>0</v>
      </c>
    </row>
    <row r="45" spans="1:30" x14ac:dyDescent="0.25">
      <c r="A45" t="s">
        <v>707</v>
      </c>
      <c r="B45">
        <v>1</v>
      </c>
      <c r="K45">
        <v>0</v>
      </c>
      <c r="N45">
        <v>0</v>
      </c>
      <c r="O45">
        <v>0</v>
      </c>
      <c r="P45">
        <v>0</v>
      </c>
      <c r="S45">
        <v>0</v>
      </c>
      <c r="T45">
        <v>0</v>
      </c>
      <c r="V45">
        <v>0</v>
      </c>
      <c r="AC45">
        <v>0</v>
      </c>
      <c r="AD45">
        <v>0</v>
      </c>
    </row>
    <row r="46" spans="1:30" x14ac:dyDescent="0.25">
      <c r="A46" t="s">
        <v>718</v>
      </c>
      <c r="B46">
        <v>1</v>
      </c>
      <c r="I46">
        <v>0</v>
      </c>
      <c r="O46">
        <v>0</v>
      </c>
      <c r="T46">
        <v>0</v>
      </c>
      <c r="AD46">
        <v>0</v>
      </c>
    </row>
    <row r="47" spans="1:30" x14ac:dyDescent="0.25">
      <c r="A47" t="s">
        <v>405</v>
      </c>
      <c r="B47">
        <v>1</v>
      </c>
      <c r="AD47">
        <v>0</v>
      </c>
    </row>
    <row r="48" spans="1:30" x14ac:dyDescent="0.25">
      <c r="A48" t="s">
        <v>719</v>
      </c>
      <c r="B48">
        <v>1</v>
      </c>
      <c r="H48">
        <v>0</v>
      </c>
      <c r="I48">
        <v>0</v>
      </c>
      <c r="K48">
        <v>0</v>
      </c>
      <c r="L48">
        <v>0</v>
      </c>
      <c r="M48">
        <v>0</v>
      </c>
      <c r="N48">
        <v>14</v>
      </c>
      <c r="O48">
        <v>523</v>
      </c>
      <c r="P48">
        <v>282</v>
      </c>
      <c r="S48">
        <v>49</v>
      </c>
      <c r="T48">
        <v>278</v>
      </c>
      <c r="U48">
        <v>0</v>
      </c>
      <c r="V48">
        <v>127</v>
      </c>
      <c r="AC48">
        <v>57</v>
      </c>
      <c r="AD48">
        <v>885</v>
      </c>
    </row>
    <row r="49" spans="1:21" x14ac:dyDescent="0.25">
      <c r="A49" t="s">
        <v>34</v>
      </c>
      <c r="B49">
        <v>9</v>
      </c>
      <c r="D49">
        <v>921</v>
      </c>
      <c r="E49">
        <v>921</v>
      </c>
      <c r="F49">
        <v>921</v>
      </c>
      <c r="I49">
        <v>217</v>
      </c>
      <c r="J49">
        <v>217</v>
      </c>
      <c r="K49">
        <v>217</v>
      </c>
      <c r="N49">
        <v>287</v>
      </c>
      <c r="O49">
        <v>287</v>
      </c>
      <c r="P49">
        <v>287</v>
      </c>
      <c r="S49">
        <v>10</v>
      </c>
      <c r="T49">
        <v>10</v>
      </c>
      <c r="U49">
        <v>10</v>
      </c>
    </row>
    <row r="50" spans="1:21" x14ac:dyDescent="0.25">
      <c r="A50" t="s">
        <v>35</v>
      </c>
      <c r="B50">
        <v>9</v>
      </c>
      <c r="D50">
        <v>287</v>
      </c>
      <c r="E50">
        <v>217</v>
      </c>
      <c r="F50">
        <v>10</v>
      </c>
      <c r="I50">
        <v>10</v>
      </c>
      <c r="J50">
        <v>921</v>
      </c>
      <c r="K50">
        <v>287</v>
      </c>
      <c r="N50">
        <v>217</v>
      </c>
      <c r="O50">
        <v>10</v>
      </c>
      <c r="P50">
        <v>921</v>
      </c>
      <c r="S50">
        <v>921</v>
      </c>
      <c r="T50">
        <v>287</v>
      </c>
      <c r="U50">
        <v>217</v>
      </c>
    </row>
    <row r="51" spans="1:21" x14ac:dyDescent="0.25">
      <c r="A51" t="s">
        <v>36</v>
      </c>
      <c r="B51">
        <v>9</v>
      </c>
      <c r="D51">
        <v>0</v>
      </c>
      <c r="E51">
        <v>1</v>
      </c>
      <c r="F51">
        <v>0</v>
      </c>
      <c r="I51">
        <v>0</v>
      </c>
      <c r="J51">
        <v>1</v>
      </c>
      <c r="K51">
        <v>0</v>
      </c>
      <c r="N51">
        <v>0</v>
      </c>
      <c r="O51">
        <v>1</v>
      </c>
      <c r="P51">
        <v>0</v>
      </c>
      <c r="S51">
        <v>0</v>
      </c>
      <c r="T51">
        <v>1</v>
      </c>
      <c r="U51">
        <v>0</v>
      </c>
    </row>
    <row r="52" spans="1:21" x14ac:dyDescent="0.25">
      <c r="A52" t="s">
        <v>37</v>
      </c>
      <c r="B52">
        <v>9</v>
      </c>
      <c r="D52">
        <v>0</v>
      </c>
      <c r="E52">
        <v>3</v>
      </c>
      <c r="I52">
        <v>0</v>
      </c>
      <c r="J52">
        <v>3</v>
      </c>
      <c r="N52">
        <v>0</v>
      </c>
      <c r="O52">
        <v>3</v>
      </c>
      <c r="S52">
        <v>0</v>
      </c>
      <c r="T52">
        <v>3</v>
      </c>
    </row>
    <row r="53" spans="1:21" x14ac:dyDescent="0.25">
      <c r="A53" t="s">
        <v>38</v>
      </c>
      <c r="B53">
        <v>9</v>
      </c>
      <c r="D53">
        <v>12</v>
      </c>
      <c r="E53">
        <v>12</v>
      </c>
      <c r="F53">
        <v>12</v>
      </c>
      <c r="I53">
        <v>12</v>
      </c>
      <c r="J53">
        <v>12</v>
      </c>
      <c r="K53">
        <v>12</v>
      </c>
      <c r="N53">
        <v>12</v>
      </c>
      <c r="O53">
        <v>12</v>
      </c>
      <c r="P53">
        <v>12</v>
      </c>
      <c r="S53">
        <v>12</v>
      </c>
      <c r="T53">
        <v>12</v>
      </c>
      <c r="U53">
        <v>12</v>
      </c>
    </row>
    <row r="54" spans="1:21" x14ac:dyDescent="0.25">
      <c r="A54" t="s">
        <v>39</v>
      </c>
      <c r="B54">
        <v>9</v>
      </c>
    </row>
    <row r="55" spans="1:21" x14ac:dyDescent="0.25">
      <c r="A55" t="s">
        <v>694</v>
      </c>
      <c r="B55">
        <v>9</v>
      </c>
    </row>
    <row r="56" spans="1:21" x14ac:dyDescent="0.25">
      <c r="A56" t="s">
        <v>40</v>
      </c>
      <c r="B56">
        <v>9</v>
      </c>
    </row>
    <row r="57" spans="1:21" x14ac:dyDescent="0.25">
      <c r="A57" t="s">
        <v>41</v>
      </c>
      <c r="B57">
        <v>9</v>
      </c>
    </row>
    <row r="58" spans="1:21" x14ac:dyDescent="0.25">
      <c r="A58" t="s">
        <v>42</v>
      </c>
      <c r="B58">
        <v>9</v>
      </c>
      <c r="E58">
        <v>25</v>
      </c>
      <c r="J58">
        <v>25</v>
      </c>
      <c r="O58">
        <v>25</v>
      </c>
      <c r="T58">
        <v>25</v>
      </c>
    </row>
    <row r="59" spans="1:21" x14ac:dyDescent="0.25">
      <c r="A59" t="s">
        <v>876</v>
      </c>
      <c r="B59">
        <v>9</v>
      </c>
      <c r="E59">
        <v>1</v>
      </c>
      <c r="J59">
        <v>1</v>
      </c>
      <c r="O59">
        <v>1</v>
      </c>
      <c r="T59">
        <v>1</v>
      </c>
    </row>
    <row r="60" spans="1:21" x14ac:dyDescent="0.25">
      <c r="A60" t="s">
        <v>48</v>
      </c>
      <c r="B60">
        <v>9</v>
      </c>
      <c r="D60">
        <v>1900</v>
      </c>
      <c r="E60">
        <v>1900</v>
      </c>
      <c r="F60">
        <v>1900</v>
      </c>
      <c r="I60">
        <v>1900</v>
      </c>
      <c r="J60">
        <v>1900</v>
      </c>
      <c r="K60">
        <v>1900</v>
      </c>
      <c r="N60">
        <v>1900</v>
      </c>
      <c r="O60">
        <v>1900</v>
      </c>
      <c r="P60">
        <v>1900</v>
      </c>
      <c r="S60">
        <v>1900</v>
      </c>
      <c r="T60">
        <v>1900</v>
      </c>
      <c r="U60">
        <v>1900</v>
      </c>
    </row>
    <row r="61" spans="1:21" x14ac:dyDescent="0.25">
      <c r="A61" t="s">
        <v>696</v>
      </c>
      <c r="B61">
        <v>9</v>
      </c>
      <c r="D61">
        <v>0</v>
      </c>
      <c r="E61">
        <v>1863</v>
      </c>
      <c r="F61">
        <v>0</v>
      </c>
      <c r="I61">
        <v>0</v>
      </c>
      <c r="J61">
        <v>1863</v>
      </c>
      <c r="K61">
        <v>0</v>
      </c>
      <c r="N61">
        <v>0</v>
      </c>
      <c r="O61">
        <v>1863</v>
      </c>
      <c r="P61">
        <v>0</v>
      </c>
      <c r="S61">
        <v>0</v>
      </c>
      <c r="T61">
        <v>1863</v>
      </c>
      <c r="U61">
        <v>0</v>
      </c>
    </row>
    <row r="62" spans="1:21" x14ac:dyDescent="0.25">
      <c r="A62" t="s">
        <v>50</v>
      </c>
      <c r="B62">
        <v>9</v>
      </c>
      <c r="D62">
        <v>0</v>
      </c>
      <c r="E62">
        <v>1863</v>
      </c>
      <c r="F62">
        <v>0</v>
      </c>
      <c r="I62">
        <v>0</v>
      </c>
      <c r="J62">
        <v>1863</v>
      </c>
      <c r="K62">
        <v>0</v>
      </c>
      <c r="N62">
        <v>0</v>
      </c>
      <c r="O62">
        <v>1863</v>
      </c>
      <c r="P62">
        <v>0</v>
      </c>
      <c r="S62">
        <v>0</v>
      </c>
      <c r="T62">
        <v>1863</v>
      </c>
      <c r="U62">
        <v>0</v>
      </c>
    </row>
    <row r="63" spans="1:21" x14ac:dyDescent="0.25">
      <c r="A63" t="s">
        <v>697</v>
      </c>
      <c r="B63">
        <v>9</v>
      </c>
      <c r="D63">
        <v>1</v>
      </c>
      <c r="E63">
        <v>1</v>
      </c>
      <c r="F63">
        <v>1</v>
      </c>
      <c r="I63">
        <v>1</v>
      </c>
      <c r="J63">
        <v>1</v>
      </c>
      <c r="K63">
        <v>1</v>
      </c>
      <c r="N63">
        <v>1</v>
      </c>
      <c r="O63">
        <v>1</v>
      </c>
      <c r="P63">
        <v>1</v>
      </c>
      <c r="S63">
        <v>1</v>
      </c>
      <c r="T63">
        <v>1</v>
      </c>
      <c r="U63">
        <v>1</v>
      </c>
    </row>
    <row r="64" spans="1:21" x14ac:dyDescent="0.25">
      <c r="A64" t="s">
        <v>51</v>
      </c>
      <c r="B64">
        <v>9</v>
      </c>
      <c r="D64">
        <v>0</v>
      </c>
      <c r="E64">
        <v>0</v>
      </c>
      <c r="F64">
        <v>0</v>
      </c>
      <c r="I64">
        <v>0</v>
      </c>
      <c r="J64">
        <v>0</v>
      </c>
      <c r="K64">
        <v>0</v>
      </c>
      <c r="N64">
        <v>0</v>
      </c>
      <c r="O64">
        <v>0</v>
      </c>
      <c r="P64">
        <v>0</v>
      </c>
      <c r="S64">
        <v>0</v>
      </c>
      <c r="T64">
        <v>0</v>
      </c>
      <c r="U64">
        <v>0</v>
      </c>
    </row>
    <row r="65" spans="1:21" x14ac:dyDescent="0.25">
      <c r="A65" t="s">
        <v>53</v>
      </c>
      <c r="B65">
        <v>9</v>
      </c>
      <c r="D65">
        <v>0</v>
      </c>
      <c r="E65">
        <v>0</v>
      </c>
      <c r="F65">
        <v>0</v>
      </c>
      <c r="I65">
        <v>0</v>
      </c>
      <c r="J65">
        <v>0</v>
      </c>
      <c r="K65">
        <v>0</v>
      </c>
      <c r="N65">
        <v>0</v>
      </c>
      <c r="O65">
        <v>0</v>
      </c>
      <c r="P65">
        <v>0</v>
      </c>
      <c r="S65">
        <v>0</v>
      </c>
      <c r="T65">
        <v>0</v>
      </c>
      <c r="U65">
        <v>0</v>
      </c>
    </row>
    <row r="66" spans="1:21" x14ac:dyDescent="0.25">
      <c r="A66" t="s">
        <v>54</v>
      </c>
      <c r="B66">
        <v>9</v>
      </c>
      <c r="D66">
        <v>0</v>
      </c>
      <c r="E66">
        <v>0</v>
      </c>
      <c r="F66">
        <v>0</v>
      </c>
      <c r="I66">
        <v>0</v>
      </c>
      <c r="J66">
        <v>0</v>
      </c>
      <c r="K66">
        <v>0</v>
      </c>
      <c r="N66">
        <v>0</v>
      </c>
      <c r="O66">
        <v>0</v>
      </c>
      <c r="P66">
        <v>0</v>
      </c>
      <c r="S66">
        <v>0</v>
      </c>
      <c r="T66">
        <v>0</v>
      </c>
      <c r="U66">
        <v>0</v>
      </c>
    </row>
    <row r="67" spans="1:21" x14ac:dyDescent="0.25">
      <c r="A67" t="s">
        <v>55</v>
      </c>
      <c r="B67">
        <v>9</v>
      </c>
      <c r="D67">
        <v>0</v>
      </c>
      <c r="E67">
        <v>0</v>
      </c>
      <c r="F67">
        <v>0</v>
      </c>
      <c r="I67">
        <v>0</v>
      </c>
      <c r="J67">
        <v>0</v>
      </c>
      <c r="K67">
        <v>0</v>
      </c>
      <c r="N67">
        <v>0</v>
      </c>
      <c r="O67">
        <v>0</v>
      </c>
      <c r="P67">
        <v>0</v>
      </c>
      <c r="S67">
        <v>0</v>
      </c>
      <c r="T67">
        <v>0</v>
      </c>
      <c r="U67">
        <v>0</v>
      </c>
    </row>
    <row r="68" spans="1:21" x14ac:dyDescent="0.25">
      <c r="A68" t="s">
        <v>56</v>
      </c>
      <c r="B68">
        <v>9</v>
      </c>
      <c r="D68">
        <v>0.92</v>
      </c>
      <c r="E68">
        <v>0.92</v>
      </c>
      <c r="F68">
        <v>0.92</v>
      </c>
      <c r="I68">
        <v>0.92</v>
      </c>
      <c r="J68">
        <v>0.92</v>
      </c>
      <c r="K68">
        <v>0.92</v>
      </c>
      <c r="N68">
        <v>0.92</v>
      </c>
      <c r="O68">
        <v>0.92</v>
      </c>
      <c r="P68">
        <v>0.92</v>
      </c>
      <c r="S68">
        <v>0.92</v>
      </c>
      <c r="T68">
        <v>0.92</v>
      </c>
      <c r="U68">
        <v>0.92</v>
      </c>
    </row>
    <row r="69" spans="1:21" x14ac:dyDescent="0.25">
      <c r="A69" t="s">
        <v>57</v>
      </c>
      <c r="B69">
        <v>9</v>
      </c>
      <c r="D69">
        <v>100</v>
      </c>
      <c r="E69">
        <v>100</v>
      </c>
      <c r="F69">
        <v>100</v>
      </c>
      <c r="I69">
        <v>100</v>
      </c>
      <c r="J69">
        <v>100</v>
      </c>
      <c r="K69">
        <v>100</v>
      </c>
      <c r="N69">
        <v>100</v>
      </c>
      <c r="O69">
        <v>100</v>
      </c>
      <c r="P69">
        <v>100</v>
      </c>
      <c r="S69">
        <v>100</v>
      </c>
      <c r="T69">
        <v>100</v>
      </c>
      <c r="U69">
        <v>100</v>
      </c>
    </row>
    <row r="70" spans="1:21" x14ac:dyDescent="0.25">
      <c r="A70" t="s">
        <v>58</v>
      </c>
      <c r="B70">
        <v>9</v>
      </c>
      <c r="D70">
        <v>2</v>
      </c>
      <c r="E70">
        <v>2</v>
      </c>
      <c r="F70">
        <v>2</v>
      </c>
      <c r="I70">
        <v>2</v>
      </c>
      <c r="J70">
        <v>2</v>
      </c>
      <c r="K70">
        <v>2</v>
      </c>
      <c r="N70">
        <v>2</v>
      </c>
      <c r="O70">
        <v>2</v>
      </c>
      <c r="P70">
        <v>2</v>
      </c>
      <c r="S70">
        <v>2</v>
      </c>
      <c r="T70">
        <v>2</v>
      </c>
      <c r="U70">
        <v>2</v>
      </c>
    </row>
    <row r="71" spans="1:21" x14ac:dyDescent="0.25">
      <c r="A71" t="s">
        <v>59</v>
      </c>
      <c r="B71">
        <v>9</v>
      </c>
      <c r="D71">
        <v>0</v>
      </c>
      <c r="E71">
        <v>0</v>
      </c>
      <c r="F71">
        <v>0</v>
      </c>
      <c r="I71">
        <v>0</v>
      </c>
      <c r="J71">
        <v>0</v>
      </c>
      <c r="K71">
        <v>0</v>
      </c>
      <c r="N71">
        <v>0</v>
      </c>
      <c r="O71">
        <v>0</v>
      </c>
      <c r="P71">
        <v>0</v>
      </c>
      <c r="S71">
        <v>0</v>
      </c>
      <c r="T71">
        <v>0</v>
      </c>
      <c r="U71">
        <v>0</v>
      </c>
    </row>
    <row r="72" spans="1:21" x14ac:dyDescent="0.25">
      <c r="A72" t="s">
        <v>698</v>
      </c>
      <c r="B72">
        <v>9</v>
      </c>
      <c r="E72">
        <v>0</v>
      </c>
      <c r="J72">
        <v>0</v>
      </c>
      <c r="O72">
        <v>0</v>
      </c>
      <c r="T72">
        <v>0</v>
      </c>
    </row>
    <row r="73" spans="1:21" x14ac:dyDescent="0.25">
      <c r="A73" t="s">
        <v>677</v>
      </c>
      <c r="B73">
        <v>9</v>
      </c>
      <c r="E73">
        <v>439</v>
      </c>
      <c r="J73">
        <v>399</v>
      </c>
      <c r="O73">
        <v>556</v>
      </c>
      <c r="T73">
        <v>371</v>
      </c>
    </row>
    <row r="74" spans="1:21" x14ac:dyDescent="0.25">
      <c r="A74" t="s">
        <v>78</v>
      </c>
      <c r="B74">
        <v>9</v>
      </c>
      <c r="E74">
        <v>12</v>
      </c>
      <c r="J74">
        <v>10.9</v>
      </c>
      <c r="O74">
        <v>15.2</v>
      </c>
      <c r="T74">
        <v>10.1</v>
      </c>
    </row>
    <row r="75" spans="1:21" x14ac:dyDescent="0.25">
      <c r="A75" t="s">
        <v>699</v>
      </c>
      <c r="B75">
        <v>9</v>
      </c>
      <c r="F75">
        <v>0</v>
      </c>
      <c r="K75">
        <v>0</v>
      </c>
      <c r="P75">
        <v>0</v>
      </c>
      <c r="U75">
        <v>0</v>
      </c>
    </row>
    <row r="76" spans="1:21" x14ac:dyDescent="0.25">
      <c r="A76" t="s">
        <v>700</v>
      </c>
      <c r="B76">
        <v>9</v>
      </c>
      <c r="D76">
        <v>0</v>
      </c>
      <c r="E76">
        <v>0</v>
      </c>
      <c r="F76">
        <v>1</v>
      </c>
      <c r="I76">
        <v>0</v>
      </c>
      <c r="J76">
        <v>0</v>
      </c>
      <c r="K76">
        <v>1</v>
      </c>
      <c r="N76">
        <v>0</v>
      </c>
      <c r="O76">
        <v>0</v>
      </c>
      <c r="P76">
        <v>1</v>
      </c>
      <c r="S76">
        <v>0</v>
      </c>
      <c r="T76">
        <v>0</v>
      </c>
      <c r="U76">
        <v>1</v>
      </c>
    </row>
    <row r="77" spans="1:21" x14ac:dyDescent="0.25">
      <c r="A77" t="s">
        <v>701</v>
      </c>
      <c r="B77">
        <v>9</v>
      </c>
      <c r="D77">
        <v>0</v>
      </c>
      <c r="E77">
        <v>0</v>
      </c>
      <c r="F77">
        <v>0</v>
      </c>
      <c r="I77">
        <v>0</v>
      </c>
      <c r="J77">
        <v>0</v>
      </c>
      <c r="K77">
        <v>0</v>
      </c>
      <c r="N77">
        <v>0</v>
      </c>
      <c r="O77">
        <v>0</v>
      </c>
      <c r="P77">
        <v>0</v>
      </c>
      <c r="S77">
        <v>0</v>
      </c>
      <c r="T77">
        <v>0</v>
      </c>
      <c r="U77">
        <v>0</v>
      </c>
    </row>
    <row r="78" spans="1:21" x14ac:dyDescent="0.25">
      <c r="A78" t="s">
        <v>52</v>
      </c>
      <c r="B78">
        <v>9</v>
      </c>
      <c r="D78">
        <v>1</v>
      </c>
      <c r="E78">
        <v>1</v>
      </c>
      <c r="F78">
        <v>1</v>
      </c>
      <c r="I78">
        <v>1</v>
      </c>
      <c r="J78">
        <v>1</v>
      </c>
      <c r="K78">
        <v>1</v>
      </c>
      <c r="N78">
        <v>1</v>
      </c>
      <c r="O78">
        <v>1</v>
      </c>
      <c r="P78">
        <v>1</v>
      </c>
      <c r="S78">
        <v>1</v>
      </c>
      <c r="T78">
        <v>1</v>
      </c>
      <c r="U78">
        <v>1</v>
      </c>
    </row>
    <row r="79" spans="1:21" x14ac:dyDescent="0.25">
      <c r="A79" t="s">
        <v>702</v>
      </c>
      <c r="B79">
        <v>9</v>
      </c>
      <c r="D79">
        <v>15</v>
      </c>
      <c r="E79">
        <v>60</v>
      </c>
      <c r="F79">
        <v>9</v>
      </c>
      <c r="I79">
        <v>15</v>
      </c>
      <c r="J79">
        <v>60</v>
      </c>
      <c r="K79">
        <v>9</v>
      </c>
      <c r="N79">
        <v>15</v>
      </c>
      <c r="O79">
        <v>60</v>
      </c>
      <c r="P79">
        <v>9</v>
      </c>
      <c r="S79">
        <v>15</v>
      </c>
      <c r="T79">
        <v>60</v>
      </c>
      <c r="U79">
        <v>9</v>
      </c>
    </row>
    <row r="80" spans="1:21" x14ac:dyDescent="0.25">
      <c r="A80" t="s">
        <v>43</v>
      </c>
      <c r="B80">
        <v>9</v>
      </c>
      <c r="D80">
        <v>50</v>
      </c>
      <c r="E80">
        <v>50</v>
      </c>
      <c r="I80">
        <v>50</v>
      </c>
      <c r="J80">
        <v>50</v>
      </c>
      <c r="N80">
        <v>50</v>
      </c>
      <c r="O80">
        <v>50</v>
      </c>
      <c r="S80">
        <v>50</v>
      </c>
      <c r="T80">
        <v>50</v>
      </c>
    </row>
    <row r="81" spans="1:21" x14ac:dyDescent="0.25">
      <c r="A81" t="s">
        <v>44</v>
      </c>
      <c r="B81">
        <v>9</v>
      </c>
      <c r="D81">
        <v>0</v>
      </c>
      <c r="E81">
        <v>0</v>
      </c>
      <c r="I81">
        <v>0</v>
      </c>
      <c r="J81">
        <v>0</v>
      </c>
      <c r="N81">
        <v>0</v>
      </c>
      <c r="O81">
        <v>0</v>
      </c>
      <c r="S81">
        <v>0</v>
      </c>
      <c r="T81">
        <v>0</v>
      </c>
    </row>
    <row r="82" spans="1:21" x14ac:dyDescent="0.25">
      <c r="A82" t="s">
        <v>718</v>
      </c>
      <c r="B82">
        <v>9</v>
      </c>
      <c r="E82">
        <v>0</v>
      </c>
      <c r="J82">
        <v>0</v>
      </c>
      <c r="O82">
        <v>0</v>
      </c>
      <c r="T82">
        <v>0</v>
      </c>
    </row>
    <row r="83" spans="1:21" x14ac:dyDescent="0.25">
      <c r="A83" t="s">
        <v>405</v>
      </c>
      <c r="B83">
        <v>9</v>
      </c>
      <c r="E83">
        <v>0</v>
      </c>
    </row>
    <row r="84" spans="1:21" x14ac:dyDescent="0.25">
      <c r="A84" t="s">
        <v>719</v>
      </c>
      <c r="B84">
        <v>9</v>
      </c>
      <c r="D84">
        <v>0</v>
      </c>
      <c r="E84">
        <v>0</v>
      </c>
      <c r="F84">
        <v>0</v>
      </c>
      <c r="I84">
        <v>0</v>
      </c>
      <c r="J84">
        <v>0</v>
      </c>
      <c r="K84">
        <v>0</v>
      </c>
      <c r="N84">
        <v>0</v>
      </c>
      <c r="O84">
        <v>0</v>
      </c>
      <c r="P84">
        <v>0</v>
      </c>
      <c r="S84">
        <v>0</v>
      </c>
      <c r="T84">
        <v>0</v>
      </c>
      <c r="U84">
        <v>0</v>
      </c>
    </row>
    <row r="85" spans="1:21" x14ac:dyDescent="0.25">
      <c r="A85" t="s">
        <v>34</v>
      </c>
      <c r="B85">
        <v>10</v>
      </c>
      <c r="D85">
        <v>919</v>
      </c>
      <c r="E85">
        <v>919</v>
      </c>
      <c r="F85">
        <v>919</v>
      </c>
      <c r="I85">
        <v>301</v>
      </c>
      <c r="J85">
        <v>301</v>
      </c>
      <c r="K85">
        <v>301</v>
      </c>
      <c r="N85">
        <v>9</v>
      </c>
      <c r="O85">
        <v>9</v>
      </c>
      <c r="P85">
        <v>9</v>
      </c>
      <c r="S85">
        <v>11</v>
      </c>
      <c r="T85">
        <v>11</v>
      </c>
      <c r="U85">
        <v>11</v>
      </c>
    </row>
    <row r="86" spans="1:21" x14ac:dyDescent="0.25">
      <c r="A86" t="s">
        <v>35</v>
      </c>
      <c r="B86">
        <v>10</v>
      </c>
      <c r="D86">
        <v>9</v>
      </c>
      <c r="E86">
        <v>301</v>
      </c>
      <c r="F86">
        <v>11</v>
      </c>
      <c r="I86">
        <v>11</v>
      </c>
      <c r="J86">
        <v>919</v>
      </c>
      <c r="K86">
        <v>9</v>
      </c>
      <c r="N86">
        <v>301</v>
      </c>
      <c r="O86">
        <v>11</v>
      </c>
      <c r="P86">
        <v>919</v>
      </c>
      <c r="S86">
        <v>919</v>
      </c>
      <c r="T86">
        <v>9</v>
      </c>
      <c r="U86">
        <v>301</v>
      </c>
    </row>
    <row r="87" spans="1:21" x14ac:dyDescent="0.25">
      <c r="A87" t="s">
        <v>36</v>
      </c>
      <c r="B87">
        <v>10</v>
      </c>
      <c r="D87">
        <v>0</v>
      </c>
      <c r="E87">
        <v>1</v>
      </c>
      <c r="F87">
        <v>0</v>
      </c>
      <c r="I87">
        <v>0</v>
      </c>
      <c r="J87">
        <v>1</v>
      </c>
      <c r="K87">
        <v>0</v>
      </c>
      <c r="N87">
        <v>0</v>
      </c>
      <c r="O87">
        <v>1</v>
      </c>
      <c r="P87">
        <v>0</v>
      </c>
      <c r="S87">
        <v>0</v>
      </c>
      <c r="T87">
        <v>1</v>
      </c>
      <c r="U87">
        <v>0</v>
      </c>
    </row>
    <row r="88" spans="1:21" x14ac:dyDescent="0.25">
      <c r="A88" t="s">
        <v>37</v>
      </c>
      <c r="B88">
        <v>10</v>
      </c>
      <c r="D88">
        <v>0</v>
      </c>
      <c r="E88">
        <v>3</v>
      </c>
      <c r="I88">
        <v>0</v>
      </c>
      <c r="J88">
        <v>3</v>
      </c>
      <c r="N88">
        <v>0</v>
      </c>
      <c r="O88">
        <v>3</v>
      </c>
      <c r="S88">
        <v>0</v>
      </c>
      <c r="T88">
        <v>3</v>
      </c>
    </row>
    <row r="89" spans="1:21" x14ac:dyDescent="0.25">
      <c r="A89" t="s">
        <v>38</v>
      </c>
      <c r="B89">
        <v>10</v>
      </c>
      <c r="D89">
        <v>12</v>
      </c>
      <c r="E89">
        <v>12</v>
      </c>
      <c r="F89">
        <v>12</v>
      </c>
      <c r="I89">
        <v>12</v>
      </c>
      <c r="J89">
        <v>12</v>
      </c>
      <c r="K89">
        <v>12</v>
      </c>
      <c r="N89">
        <v>12</v>
      </c>
      <c r="O89">
        <v>12</v>
      </c>
      <c r="P89">
        <v>12</v>
      </c>
      <c r="S89">
        <v>12</v>
      </c>
      <c r="T89">
        <v>12</v>
      </c>
      <c r="U89">
        <v>12</v>
      </c>
    </row>
    <row r="90" spans="1:21" x14ac:dyDescent="0.25">
      <c r="A90" t="s">
        <v>39</v>
      </c>
      <c r="B90">
        <v>10</v>
      </c>
    </row>
    <row r="91" spans="1:21" x14ac:dyDescent="0.25">
      <c r="A91" t="s">
        <v>694</v>
      </c>
      <c r="B91">
        <v>10</v>
      </c>
    </row>
    <row r="92" spans="1:21" x14ac:dyDescent="0.25">
      <c r="A92" t="s">
        <v>40</v>
      </c>
      <c r="B92">
        <v>10</v>
      </c>
    </row>
    <row r="93" spans="1:21" x14ac:dyDescent="0.25">
      <c r="A93" t="s">
        <v>41</v>
      </c>
      <c r="B93">
        <v>10</v>
      </c>
    </row>
    <row r="94" spans="1:21" x14ac:dyDescent="0.25">
      <c r="A94" t="s">
        <v>42</v>
      </c>
      <c r="B94">
        <v>10</v>
      </c>
      <c r="E94">
        <v>25</v>
      </c>
      <c r="J94">
        <v>25</v>
      </c>
      <c r="O94">
        <v>25</v>
      </c>
      <c r="T94">
        <v>25</v>
      </c>
    </row>
    <row r="95" spans="1:21" x14ac:dyDescent="0.25">
      <c r="A95" t="s">
        <v>876</v>
      </c>
      <c r="B95">
        <v>10</v>
      </c>
      <c r="E95">
        <v>1</v>
      </c>
      <c r="J95">
        <v>1</v>
      </c>
      <c r="O95">
        <v>1</v>
      </c>
      <c r="T95">
        <v>1</v>
      </c>
    </row>
    <row r="96" spans="1:21" x14ac:dyDescent="0.25">
      <c r="A96" t="s">
        <v>48</v>
      </c>
      <c r="B96">
        <v>10</v>
      </c>
      <c r="D96">
        <v>1900</v>
      </c>
      <c r="E96">
        <v>1900</v>
      </c>
      <c r="F96">
        <v>1900</v>
      </c>
      <c r="I96">
        <v>1900</v>
      </c>
      <c r="J96">
        <v>1900</v>
      </c>
      <c r="K96">
        <v>1900</v>
      </c>
      <c r="N96">
        <v>1900</v>
      </c>
      <c r="O96">
        <v>1900</v>
      </c>
      <c r="P96">
        <v>1900</v>
      </c>
      <c r="S96">
        <v>1900</v>
      </c>
      <c r="T96">
        <v>1900</v>
      </c>
      <c r="U96">
        <v>1900</v>
      </c>
    </row>
    <row r="97" spans="1:21" x14ac:dyDescent="0.25">
      <c r="A97" t="s">
        <v>696</v>
      </c>
      <c r="B97">
        <v>10</v>
      </c>
      <c r="D97">
        <v>0</v>
      </c>
      <c r="E97">
        <v>1863</v>
      </c>
      <c r="F97">
        <v>0</v>
      </c>
      <c r="I97">
        <v>0</v>
      </c>
      <c r="J97">
        <v>1863</v>
      </c>
      <c r="K97">
        <v>0</v>
      </c>
      <c r="N97">
        <v>0</v>
      </c>
      <c r="O97">
        <v>1863</v>
      </c>
      <c r="P97">
        <v>0</v>
      </c>
      <c r="S97">
        <v>0</v>
      </c>
      <c r="T97">
        <v>1863</v>
      </c>
      <c r="U97">
        <v>0</v>
      </c>
    </row>
    <row r="98" spans="1:21" x14ac:dyDescent="0.25">
      <c r="A98" t="s">
        <v>50</v>
      </c>
      <c r="B98">
        <v>10</v>
      </c>
      <c r="D98">
        <v>0</v>
      </c>
      <c r="E98">
        <v>1863</v>
      </c>
      <c r="F98">
        <v>0</v>
      </c>
      <c r="I98">
        <v>0</v>
      </c>
      <c r="J98">
        <v>1863</v>
      </c>
      <c r="K98">
        <v>0</v>
      </c>
      <c r="N98">
        <v>0</v>
      </c>
      <c r="O98">
        <v>1863</v>
      </c>
      <c r="P98">
        <v>0</v>
      </c>
      <c r="S98">
        <v>0</v>
      </c>
      <c r="T98">
        <v>1863</v>
      </c>
      <c r="U98">
        <v>0</v>
      </c>
    </row>
    <row r="99" spans="1:21" x14ac:dyDescent="0.25">
      <c r="A99" t="s">
        <v>697</v>
      </c>
      <c r="B99">
        <v>10</v>
      </c>
      <c r="D99">
        <v>1</v>
      </c>
      <c r="E99">
        <v>1</v>
      </c>
      <c r="F99">
        <v>1</v>
      </c>
      <c r="I99">
        <v>1</v>
      </c>
      <c r="J99">
        <v>1</v>
      </c>
      <c r="K99">
        <v>1</v>
      </c>
      <c r="N99">
        <v>1</v>
      </c>
      <c r="O99">
        <v>1</v>
      </c>
      <c r="P99">
        <v>1</v>
      </c>
      <c r="S99">
        <v>1</v>
      </c>
      <c r="T99">
        <v>1</v>
      </c>
      <c r="U99">
        <v>1</v>
      </c>
    </row>
    <row r="100" spans="1:21" x14ac:dyDescent="0.25">
      <c r="A100" t="s">
        <v>51</v>
      </c>
      <c r="B100">
        <v>10</v>
      </c>
      <c r="D100">
        <v>0</v>
      </c>
      <c r="E100">
        <v>0</v>
      </c>
      <c r="F100">
        <v>0</v>
      </c>
      <c r="I100">
        <v>0</v>
      </c>
      <c r="J100">
        <v>0</v>
      </c>
      <c r="K100">
        <v>0</v>
      </c>
      <c r="N100">
        <v>0</v>
      </c>
      <c r="O100">
        <v>0</v>
      </c>
      <c r="P100">
        <v>0</v>
      </c>
      <c r="S100">
        <v>0</v>
      </c>
      <c r="T100">
        <v>0</v>
      </c>
      <c r="U100">
        <v>0</v>
      </c>
    </row>
    <row r="101" spans="1:21" x14ac:dyDescent="0.25">
      <c r="A101" t="s">
        <v>53</v>
      </c>
      <c r="B101">
        <v>10</v>
      </c>
      <c r="D101">
        <v>0</v>
      </c>
      <c r="E101">
        <v>0</v>
      </c>
      <c r="F101">
        <v>0</v>
      </c>
      <c r="I101">
        <v>0</v>
      </c>
      <c r="J101">
        <v>0</v>
      </c>
      <c r="K101">
        <v>0</v>
      </c>
      <c r="N101">
        <v>0</v>
      </c>
      <c r="O101">
        <v>0</v>
      </c>
      <c r="P101">
        <v>0</v>
      </c>
      <c r="S101">
        <v>0</v>
      </c>
      <c r="T101">
        <v>0</v>
      </c>
      <c r="U101">
        <v>0</v>
      </c>
    </row>
    <row r="102" spans="1:21" x14ac:dyDescent="0.25">
      <c r="A102" t="s">
        <v>54</v>
      </c>
      <c r="B102">
        <v>10</v>
      </c>
      <c r="D102">
        <v>0</v>
      </c>
      <c r="E102">
        <v>0</v>
      </c>
      <c r="F102">
        <v>0</v>
      </c>
      <c r="I102">
        <v>0</v>
      </c>
      <c r="J102">
        <v>0</v>
      </c>
      <c r="K102">
        <v>0</v>
      </c>
      <c r="N102">
        <v>0</v>
      </c>
      <c r="O102">
        <v>0</v>
      </c>
      <c r="P102">
        <v>0</v>
      </c>
      <c r="S102">
        <v>0</v>
      </c>
      <c r="T102">
        <v>0</v>
      </c>
      <c r="U102">
        <v>0</v>
      </c>
    </row>
    <row r="103" spans="1:21" x14ac:dyDescent="0.25">
      <c r="A103" t="s">
        <v>55</v>
      </c>
      <c r="B103">
        <v>10</v>
      </c>
      <c r="D103">
        <v>0</v>
      </c>
      <c r="E103">
        <v>0</v>
      </c>
      <c r="F103">
        <v>0</v>
      </c>
      <c r="I103">
        <v>0</v>
      </c>
      <c r="J103">
        <v>0</v>
      </c>
      <c r="K103">
        <v>0</v>
      </c>
      <c r="N103">
        <v>0</v>
      </c>
      <c r="O103">
        <v>0</v>
      </c>
      <c r="P103">
        <v>0</v>
      </c>
      <c r="S103">
        <v>0</v>
      </c>
      <c r="T103">
        <v>0</v>
      </c>
      <c r="U103">
        <v>0</v>
      </c>
    </row>
    <row r="104" spans="1:21" x14ac:dyDescent="0.25">
      <c r="A104" t="s">
        <v>56</v>
      </c>
      <c r="B104">
        <v>10</v>
      </c>
      <c r="D104">
        <v>0.92</v>
      </c>
      <c r="E104">
        <v>0.92</v>
      </c>
      <c r="F104">
        <v>0.92</v>
      </c>
      <c r="I104">
        <v>0.92</v>
      </c>
      <c r="J104">
        <v>0.92</v>
      </c>
      <c r="K104">
        <v>0.92</v>
      </c>
      <c r="N104">
        <v>0.92</v>
      </c>
      <c r="O104">
        <v>0.92</v>
      </c>
      <c r="P104">
        <v>0.92</v>
      </c>
      <c r="S104">
        <v>0.92</v>
      </c>
      <c r="T104">
        <v>0.92</v>
      </c>
      <c r="U104">
        <v>0.92</v>
      </c>
    </row>
    <row r="105" spans="1:21" x14ac:dyDescent="0.25">
      <c r="A105" t="s">
        <v>57</v>
      </c>
      <c r="B105">
        <v>10</v>
      </c>
      <c r="D105">
        <v>100</v>
      </c>
      <c r="E105">
        <v>100</v>
      </c>
      <c r="F105">
        <v>100</v>
      </c>
      <c r="I105">
        <v>100</v>
      </c>
      <c r="J105">
        <v>100</v>
      </c>
      <c r="K105">
        <v>100</v>
      </c>
      <c r="N105">
        <v>100</v>
      </c>
      <c r="O105">
        <v>100</v>
      </c>
      <c r="P105">
        <v>100</v>
      </c>
      <c r="S105">
        <v>100</v>
      </c>
      <c r="T105">
        <v>100</v>
      </c>
      <c r="U105">
        <v>100</v>
      </c>
    </row>
    <row r="106" spans="1:21" x14ac:dyDescent="0.25">
      <c r="A106" t="s">
        <v>58</v>
      </c>
      <c r="B106">
        <v>10</v>
      </c>
      <c r="D106">
        <v>2</v>
      </c>
      <c r="E106">
        <v>2</v>
      </c>
      <c r="F106">
        <v>2</v>
      </c>
      <c r="I106">
        <v>2</v>
      </c>
      <c r="J106">
        <v>2</v>
      </c>
      <c r="K106">
        <v>2</v>
      </c>
      <c r="N106">
        <v>2</v>
      </c>
      <c r="O106">
        <v>2</v>
      </c>
      <c r="P106">
        <v>2</v>
      </c>
      <c r="S106">
        <v>2</v>
      </c>
      <c r="T106">
        <v>2</v>
      </c>
      <c r="U106">
        <v>2</v>
      </c>
    </row>
    <row r="107" spans="1:21" x14ac:dyDescent="0.25">
      <c r="A107" t="s">
        <v>59</v>
      </c>
      <c r="B107">
        <v>10</v>
      </c>
      <c r="D107">
        <v>0</v>
      </c>
      <c r="E107">
        <v>0</v>
      </c>
      <c r="F107">
        <v>0</v>
      </c>
      <c r="I107">
        <v>0</v>
      </c>
      <c r="J107">
        <v>0</v>
      </c>
      <c r="K107">
        <v>0</v>
      </c>
      <c r="N107">
        <v>0</v>
      </c>
      <c r="O107">
        <v>0</v>
      </c>
      <c r="P107">
        <v>0</v>
      </c>
      <c r="S107">
        <v>0</v>
      </c>
      <c r="T107">
        <v>0</v>
      </c>
      <c r="U107">
        <v>0</v>
      </c>
    </row>
    <row r="108" spans="1:21" x14ac:dyDescent="0.25">
      <c r="A108" t="s">
        <v>698</v>
      </c>
      <c r="B108">
        <v>10</v>
      </c>
      <c r="E108">
        <v>0</v>
      </c>
      <c r="J108">
        <v>0</v>
      </c>
      <c r="O108">
        <v>0</v>
      </c>
      <c r="T108">
        <v>0</v>
      </c>
    </row>
    <row r="109" spans="1:21" x14ac:dyDescent="0.25">
      <c r="A109" t="s">
        <v>677</v>
      </c>
      <c r="B109">
        <v>10</v>
      </c>
      <c r="E109">
        <v>438</v>
      </c>
      <c r="J109">
        <v>399</v>
      </c>
      <c r="O109">
        <v>371</v>
      </c>
      <c r="T109">
        <v>390</v>
      </c>
    </row>
    <row r="110" spans="1:21" x14ac:dyDescent="0.25">
      <c r="A110" t="s">
        <v>78</v>
      </c>
      <c r="B110">
        <v>10</v>
      </c>
      <c r="E110">
        <v>11.9</v>
      </c>
      <c r="J110">
        <v>10.9</v>
      </c>
      <c r="O110">
        <v>10.1</v>
      </c>
      <c r="T110">
        <v>10.6</v>
      </c>
    </row>
    <row r="111" spans="1:21" x14ac:dyDescent="0.25">
      <c r="A111" t="s">
        <v>699</v>
      </c>
      <c r="B111">
        <v>10</v>
      </c>
      <c r="F111">
        <v>0</v>
      </c>
      <c r="K111">
        <v>0</v>
      </c>
      <c r="P111">
        <v>0</v>
      </c>
      <c r="U111">
        <v>0</v>
      </c>
    </row>
    <row r="112" spans="1:21" x14ac:dyDescent="0.25">
      <c r="A112" t="s">
        <v>700</v>
      </c>
      <c r="B112">
        <v>10</v>
      </c>
      <c r="D112">
        <v>0</v>
      </c>
      <c r="E112">
        <v>0</v>
      </c>
      <c r="F112">
        <v>1</v>
      </c>
      <c r="I112">
        <v>0</v>
      </c>
      <c r="J112">
        <v>0</v>
      </c>
      <c r="K112">
        <v>1</v>
      </c>
      <c r="N112">
        <v>0</v>
      </c>
      <c r="O112">
        <v>0</v>
      </c>
      <c r="P112">
        <v>1</v>
      </c>
      <c r="S112">
        <v>0</v>
      </c>
      <c r="T112">
        <v>0</v>
      </c>
      <c r="U112">
        <v>1</v>
      </c>
    </row>
    <row r="113" spans="1:21" x14ac:dyDescent="0.25">
      <c r="A113" t="s">
        <v>701</v>
      </c>
      <c r="B113">
        <v>10</v>
      </c>
      <c r="D113">
        <v>0</v>
      </c>
      <c r="E113">
        <v>0</v>
      </c>
      <c r="F113">
        <v>0</v>
      </c>
      <c r="I113">
        <v>0</v>
      </c>
      <c r="J113">
        <v>0</v>
      </c>
      <c r="K113">
        <v>0</v>
      </c>
      <c r="N113">
        <v>0</v>
      </c>
      <c r="O113">
        <v>0</v>
      </c>
      <c r="P113">
        <v>0</v>
      </c>
      <c r="S113">
        <v>0</v>
      </c>
      <c r="T113">
        <v>0</v>
      </c>
      <c r="U113">
        <v>0</v>
      </c>
    </row>
    <row r="114" spans="1:21" x14ac:dyDescent="0.25">
      <c r="A114" t="s">
        <v>52</v>
      </c>
      <c r="B114">
        <v>10</v>
      </c>
      <c r="D114">
        <v>1</v>
      </c>
      <c r="E114">
        <v>1</v>
      </c>
      <c r="F114">
        <v>1</v>
      </c>
      <c r="I114">
        <v>1</v>
      </c>
      <c r="J114">
        <v>1</v>
      </c>
      <c r="K114">
        <v>1</v>
      </c>
      <c r="N114">
        <v>1</v>
      </c>
      <c r="O114">
        <v>1</v>
      </c>
      <c r="P114">
        <v>1</v>
      </c>
      <c r="S114">
        <v>1</v>
      </c>
      <c r="T114">
        <v>1</v>
      </c>
      <c r="U114">
        <v>1</v>
      </c>
    </row>
    <row r="115" spans="1:21" x14ac:dyDescent="0.25">
      <c r="A115" t="s">
        <v>702</v>
      </c>
      <c r="B115">
        <v>10</v>
      </c>
      <c r="D115">
        <v>15</v>
      </c>
      <c r="E115">
        <v>60</v>
      </c>
      <c r="F115">
        <v>9</v>
      </c>
      <c r="I115">
        <v>15</v>
      </c>
      <c r="J115">
        <v>60</v>
      </c>
      <c r="K115">
        <v>9</v>
      </c>
      <c r="N115">
        <v>15</v>
      </c>
      <c r="O115">
        <v>60</v>
      </c>
      <c r="P115">
        <v>9</v>
      </c>
      <c r="S115">
        <v>15</v>
      </c>
      <c r="T115">
        <v>60</v>
      </c>
      <c r="U115">
        <v>9</v>
      </c>
    </row>
    <row r="116" spans="1:21" x14ac:dyDescent="0.25">
      <c r="A116" t="s">
        <v>43</v>
      </c>
      <c r="B116">
        <v>10</v>
      </c>
      <c r="D116">
        <v>50</v>
      </c>
      <c r="E116">
        <v>50</v>
      </c>
      <c r="I116">
        <v>50</v>
      </c>
      <c r="J116">
        <v>50</v>
      </c>
      <c r="N116">
        <v>50</v>
      </c>
      <c r="O116">
        <v>50</v>
      </c>
      <c r="S116">
        <v>50</v>
      </c>
      <c r="T116">
        <v>50</v>
      </c>
    </row>
    <row r="117" spans="1:21" x14ac:dyDescent="0.25">
      <c r="A117" t="s">
        <v>44</v>
      </c>
      <c r="B117">
        <v>10</v>
      </c>
      <c r="D117">
        <v>0</v>
      </c>
      <c r="E117">
        <v>0</v>
      </c>
      <c r="I117">
        <v>0</v>
      </c>
      <c r="J117">
        <v>0</v>
      </c>
      <c r="N117">
        <v>0</v>
      </c>
      <c r="O117">
        <v>0</v>
      </c>
      <c r="S117">
        <v>0</v>
      </c>
      <c r="T117">
        <v>0</v>
      </c>
    </row>
    <row r="118" spans="1:21" x14ac:dyDescent="0.25">
      <c r="A118" t="s">
        <v>718</v>
      </c>
      <c r="B118">
        <v>10</v>
      </c>
      <c r="E118">
        <v>0</v>
      </c>
      <c r="J118">
        <v>0</v>
      </c>
      <c r="O118">
        <v>0</v>
      </c>
      <c r="T118">
        <v>0</v>
      </c>
    </row>
    <row r="119" spans="1:21" x14ac:dyDescent="0.25">
      <c r="A119" t="s">
        <v>405</v>
      </c>
      <c r="B119">
        <v>10</v>
      </c>
      <c r="E119">
        <v>0</v>
      </c>
    </row>
    <row r="120" spans="1:21" x14ac:dyDescent="0.25">
      <c r="A120" t="s">
        <v>719</v>
      </c>
      <c r="B120">
        <v>10</v>
      </c>
      <c r="D120">
        <v>0</v>
      </c>
      <c r="E120">
        <v>0</v>
      </c>
      <c r="F120">
        <v>0</v>
      </c>
      <c r="I120">
        <v>0</v>
      </c>
      <c r="J120">
        <v>0</v>
      </c>
      <c r="K120">
        <v>0</v>
      </c>
      <c r="N120">
        <v>0</v>
      </c>
      <c r="O120">
        <v>0</v>
      </c>
      <c r="P120">
        <v>0</v>
      </c>
      <c r="S120">
        <v>0</v>
      </c>
      <c r="T120">
        <v>0</v>
      </c>
      <c r="U120">
        <v>0</v>
      </c>
    </row>
    <row r="121" spans="1:21" x14ac:dyDescent="0.25">
      <c r="A121" t="s">
        <v>34</v>
      </c>
      <c r="B121">
        <v>11</v>
      </c>
      <c r="D121">
        <v>918</v>
      </c>
      <c r="E121">
        <v>918</v>
      </c>
      <c r="F121">
        <v>918</v>
      </c>
      <c r="I121">
        <v>313</v>
      </c>
      <c r="J121">
        <v>313</v>
      </c>
      <c r="K121">
        <v>313</v>
      </c>
      <c r="N121">
        <v>10</v>
      </c>
      <c r="O121">
        <v>10</v>
      </c>
      <c r="P121">
        <v>10</v>
      </c>
      <c r="S121">
        <v>12</v>
      </c>
      <c r="T121">
        <v>12</v>
      </c>
      <c r="U121">
        <v>12</v>
      </c>
    </row>
    <row r="122" spans="1:21" x14ac:dyDescent="0.25">
      <c r="A122" t="s">
        <v>35</v>
      </c>
      <c r="B122">
        <v>11</v>
      </c>
      <c r="D122">
        <v>10</v>
      </c>
      <c r="E122">
        <v>313</v>
      </c>
      <c r="F122">
        <v>12</v>
      </c>
      <c r="I122">
        <v>12</v>
      </c>
      <c r="J122">
        <v>918</v>
      </c>
      <c r="K122">
        <v>10</v>
      </c>
      <c r="N122">
        <v>313</v>
      </c>
      <c r="O122">
        <v>12</v>
      </c>
      <c r="P122">
        <v>918</v>
      </c>
      <c r="S122">
        <v>918</v>
      </c>
      <c r="T122">
        <v>10</v>
      </c>
      <c r="U122">
        <v>313</v>
      </c>
    </row>
    <row r="123" spans="1:21" x14ac:dyDescent="0.25">
      <c r="A123" t="s">
        <v>36</v>
      </c>
      <c r="B123">
        <v>11</v>
      </c>
      <c r="D123">
        <v>0</v>
      </c>
      <c r="E123">
        <v>1</v>
      </c>
      <c r="F123">
        <v>0</v>
      </c>
      <c r="I123">
        <v>0</v>
      </c>
      <c r="J123">
        <v>1</v>
      </c>
      <c r="K123">
        <v>0</v>
      </c>
      <c r="N123">
        <v>0</v>
      </c>
      <c r="O123">
        <v>1</v>
      </c>
      <c r="P123">
        <v>0</v>
      </c>
      <c r="S123">
        <v>0</v>
      </c>
      <c r="T123">
        <v>1</v>
      </c>
      <c r="U123">
        <v>0</v>
      </c>
    </row>
    <row r="124" spans="1:21" x14ac:dyDescent="0.25">
      <c r="A124" t="s">
        <v>37</v>
      </c>
      <c r="B124">
        <v>11</v>
      </c>
      <c r="D124">
        <v>0</v>
      </c>
      <c r="E124">
        <v>3</v>
      </c>
      <c r="I124">
        <v>0</v>
      </c>
      <c r="J124">
        <v>3</v>
      </c>
      <c r="N124">
        <v>0</v>
      </c>
      <c r="O124">
        <v>3</v>
      </c>
      <c r="S124">
        <v>0</v>
      </c>
      <c r="T124">
        <v>3</v>
      </c>
    </row>
    <row r="125" spans="1:21" x14ac:dyDescent="0.25">
      <c r="A125" t="s">
        <v>38</v>
      </c>
      <c r="B125">
        <v>11</v>
      </c>
      <c r="D125">
        <v>12</v>
      </c>
      <c r="E125">
        <v>12</v>
      </c>
      <c r="F125">
        <v>12</v>
      </c>
      <c r="I125">
        <v>12</v>
      </c>
      <c r="J125">
        <v>12</v>
      </c>
      <c r="K125">
        <v>12</v>
      </c>
      <c r="N125">
        <v>12</v>
      </c>
      <c r="O125">
        <v>12</v>
      </c>
      <c r="P125">
        <v>12</v>
      </c>
      <c r="S125">
        <v>12</v>
      </c>
      <c r="T125">
        <v>12</v>
      </c>
      <c r="U125">
        <v>12</v>
      </c>
    </row>
    <row r="126" spans="1:21" x14ac:dyDescent="0.25">
      <c r="A126" t="s">
        <v>39</v>
      </c>
      <c r="B126">
        <v>11</v>
      </c>
    </row>
    <row r="127" spans="1:21" x14ac:dyDescent="0.25">
      <c r="A127" t="s">
        <v>694</v>
      </c>
      <c r="B127">
        <v>11</v>
      </c>
    </row>
    <row r="128" spans="1:21" x14ac:dyDescent="0.25">
      <c r="A128" t="s">
        <v>40</v>
      </c>
      <c r="B128">
        <v>11</v>
      </c>
    </row>
    <row r="129" spans="1:21" x14ac:dyDescent="0.25">
      <c r="A129" t="s">
        <v>41</v>
      </c>
      <c r="B129">
        <v>11</v>
      </c>
    </row>
    <row r="130" spans="1:21" x14ac:dyDescent="0.25">
      <c r="A130" t="s">
        <v>42</v>
      </c>
      <c r="B130">
        <v>11</v>
      </c>
      <c r="E130">
        <v>25</v>
      </c>
      <c r="J130">
        <v>25</v>
      </c>
      <c r="O130">
        <v>25</v>
      </c>
      <c r="T130">
        <v>25</v>
      </c>
    </row>
    <row r="131" spans="1:21" x14ac:dyDescent="0.25">
      <c r="A131" t="s">
        <v>876</v>
      </c>
      <c r="B131">
        <v>11</v>
      </c>
      <c r="E131">
        <v>1</v>
      </c>
      <c r="J131">
        <v>1</v>
      </c>
      <c r="O131">
        <v>1</v>
      </c>
      <c r="T131">
        <v>1</v>
      </c>
    </row>
    <row r="132" spans="1:21" x14ac:dyDescent="0.25">
      <c r="A132" t="s">
        <v>48</v>
      </c>
      <c r="B132">
        <v>11</v>
      </c>
      <c r="D132">
        <v>1900</v>
      </c>
      <c r="E132">
        <v>1900</v>
      </c>
      <c r="F132">
        <v>1900</v>
      </c>
      <c r="I132">
        <v>1900</v>
      </c>
      <c r="J132">
        <v>1900</v>
      </c>
      <c r="K132">
        <v>1900</v>
      </c>
      <c r="N132">
        <v>1900</v>
      </c>
      <c r="O132">
        <v>1900</v>
      </c>
      <c r="P132">
        <v>1900</v>
      </c>
      <c r="S132">
        <v>1900</v>
      </c>
      <c r="T132">
        <v>1900</v>
      </c>
      <c r="U132">
        <v>1900</v>
      </c>
    </row>
    <row r="133" spans="1:21" x14ac:dyDescent="0.25">
      <c r="A133" t="s">
        <v>696</v>
      </c>
      <c r="B133">
        <v>11</v>
      </c>
      <c r="D133">
        <v>0</v>
      </c>
      <c r="E133">
        <v>1863</v>
      </c>
      <c r="F133">
        <v>0</v>
      </c>
      <c r="I133">
        <v>0</v>
      </c>
      <c r="J133">
        <v>1863</v>
      </c>
      <c r="K133">
        <v>0</v>
      </c>
      <c r="N133">
        <v>0</v>
      </c>
      <c r="O133">
        <v>1863</v>
      </c>
      <c r="P133">
        <v>0</v>
      </c>
      <c r="S133">
        <v>0</v>
      </c>
      <c r="T133">
        <v>1863</v>
      </c>
      <c r="U133">
        <v>0</v>
      </c>
    </row>
    <row r="134" spans="1:21" x14ac:dyDescent="0.25">
      <c r="A134" t="s">
        <v>50</v>
      </c>
      <c r="B134">
        <v>11</v>
      </c>
      <c r="D134">
        <v>0</v>
      </c>
      <c r="E134">
        <v>1863</v>
      </c>
      <c r="F134">
        <v>0</v>
      </c>
      <c r="I134">
        <v>0</v>
      </c>
      <c r="J134">
        <v>1863</v>
      </c>
      <c r="K134">
        <v>0</v>
      </c>
      <c r="N134">
        <v>0</v>
      </c>
      <c r="O134">
        <v>1863</v>
      </c>
      <c r="P134">
        <v>0</v>
      </c>
      <c r="S134">
        <v>0</v>
      </c>
      <c r="T134">
        <v>1863</v>
      </c>
      <c r="U134">
        <v>0</v>
      </c>
    </row>
    <row r="135" spans="1:21" x14ac:dyDescent="0.25">
      <c r="A135" t="s">
        <v>697</v>
      </c>
      <c r="B135">
        <v>11</v>
      </c>
      <c r="D135">
        <v>1</v>
      </c>
      <c r="E135">
        <v>1</v>
      </c>
      <c r="F135">
        <v>1</v>
      </c>
      <c r="I135">
        <v>1</v>
      </c>
      <c r="J135">
        <v>1</v>
      </c>
      <c r="K135">
        <v>1</v>
      </c>
      <c r="N135">
        <v>1</v>
      </c>
      <c r="O135">
        <v>1</v>
      </c>
      <c r="P135">
        <v>1</v>
      </c>
      <c r="S135">
        <v>1</v>
      </c>
      <c r="T135">
        <v>1</v>
      </c>
      <c r="U135">
        <v>1</v>
      </c>
    </row>
    <row r="136" spans="1:21" x14ac:dyDescent="0.25">
      <c r="A136" t="s">
        <v>51</v>
      </c>
      <c r="B136">
        <v>11</v>
      </c>
      <c r="D136">
        <v>0</v>
      </c>
      <c r="E136">
        <v>0</v>
      </c>
      <c r="F136">
        <v>0</v>
      </c>
      <c r="I136">
        <v>0</v>
      </c>
      <c r="J136">
        <v>0</v>
      </c>
      <c r="K136">
        <v>0</v>
      </c>
      <c r="N136">
        <v>0</v>
      </c>
      <c r="O136">
        <v>0</v>
      </c>
      <c r="P136">
        <v>0</v>
      </c>
      <c r="S136">
        <v>0</v>
      </c>
      <c r="T136">
        <v>0</v>
      </c>
      <c r="U136">
        <v>0</v>
      </c>
    </row>
    <row r="137" spans="1:21" x14ac:dyDescent="0.25">
      <c r="A137" t="s">
        <v>53</v>
      </c>
      <c r="B137">
        <v>11</v>
      </c>
      <c r="D137">
        <v>0</v>
      </c>
      <c r="E137">
        <v>0</v>
      </c>
      <c r="F137">
        <v>0</v>
      </c>
      <c r="I137">
        <v>0</v>
      </c>
      <c r="J137">
        <v>0</v>
      </c>
      <c r="K137">
        <v>0</v>
      </c>
      <c r="N137">
        <v>0</v>
      </c>
      <c r="O137">
        <v>0</v>
      </c>
      <c r="P137">
        <v>0</v>
      </c>
      <c r="S137">
        <v>0</v>
      </c>
      <c r="T137">
        <v>0</v>
      </c>
      <c r="U137">
        <v>0</v>
      </c>
    </row>
    <row r="138" spans="1:21" x14ac:dyDescent="0.25">
      <c r="A138" t="s">
        <v>54</v>
      </c>
      <c r="B138">
        <v>11</v>
      </c>
      <c r="D138">
        <v>0</v>
      </c>
      <c r="E138">
        <v>0</v>
      </c>
      <c r="F138">
        <v>0</v>
      </c>
      <c r="I138">
        <v>0</v>
      </c>
      <c r="J138">
        <v>0</v>
      </c>
      <c r="K138">
        <v>0</v>
      </c>
      <c r="N138">
        <v>0</v>
      </c>
      <c r="O138">
        <v>0</v>
      </c>
      <c r="P138">
        <v>0</v>
      </c>
      <c r="S138">
        <v>0</v>
      </c>
      <c r="T138">
        <v>0</v>
      </c>
      <c r="U138">
        <v>0</v>
      </c>
    </row>
    <row r="139" spans="1:21" x14ac:dyDescent="0.25">
      <c r="A139" t="s">
        <v>55</v>
      </c>
      <c r="B139">
        <v>11</v>
      </c>
      <c r="D139">
        <v>0</v>
      </c>
      <c r="E139">
        <v>0</v>
      </c>
      <c r="F139">
        <v>0</v>
      </c>
      <c r="I139">
        <v>0</v>
      </c>
      <c r="J139">
        <v>0</v>
      </c>
      <c r="K139">
        <v>0</v>
      </c>
      <c r="N139">
        <v>0</v>
      </c>
      <c r="O139">
        <v>0</v>
      </c>
      <c r="P139">
        <v>0</v>
      </c>
      <c r="S139">
        <v>0</v>
      </c>
      <c r="T139">
        <v>0</v>
      </c>
      <c r="U139">
        <v>0</v>
      </c>
    </row>
    <row r="140" spans="1:21" x14ac:dyDescent="0.25">
      <c r="A140" t="s">
        <v>56</v>
      </c>
      <c r="B140">
        <v>11</v>
      </c>
      <c r="D140">
        <v>0.92</v>
      </c>
      <c r="E140">
        <v>0.92</v>
      </c>
      <c r="F140">
        <v>0.92</v>
      </c>
      <c r="I140">
        <v>0.92</v>
      </c>
      <c r="J140">
        <v>0.92</v>
      </c>
      <c r="K140">
        <v>0.92</v>
      </c>
      <c r="N140">
        <v>0.92</v>
      </c>
      <c r="O140">
        <v>0.92</v>
      </c>
      <c r="P140">
        <v>0.92</v>
      </c>
      <c r="S140">
        <v>0.92</v>
      </c>
      <c r="T140">
        <v>0.92</v>
      </c>
      <c r="U140">
        <v>0.92</v>
      </c>
    </row>
    <row r="141" spans="1:21" x14ac:dyDescent="0.25">
      <c r="A141" t="s">
        <v>57</v>
      </c>
      <c r="B141">
        <v>11</v>
      </c>
      <c r="D141">
        <v>100</v>
      </c>
      <c r="E141">
        <v>100</v>
      </c>
      <c r="F141">
        <v>100</v>
      </c>
      <c r="I141">
        <v>100</v>
      </c>
      <c r="J141">
        <v>100</v>
      </c>
      <c r="K141">
        <v>100</v>
      </c>
      <c r="N141">
        <v>100</v>
      </c>
      <c r="O141">
        <v>100</v>
      </c>
      <c r="P141">
        <v>100</v>
      </c>
      <c r="S141">
        <v>100</v>
      </c>
      <c r="T141">
        <v>100</v>
      </c>
      <c r="U141">
        <v>100</v>
      </c>
    </row>
    <row r="142" spans="1:21" x14ac:dyDescent="0.25">
      <c r="A142" t="s">
        <v>58</v>
      </c>
      <c r="B142">
        <v>11</v>
      </c>
      <c r="D142">
        <v>2</v>
      </c>
      <c r="E142">
        <v>2</v>
      </c>
      <c r="F142">
        <v>2</v>
      </c>
      <c r="I142">
        <v>2</v>
      </c>
      <c r="J142">
        <v>2</v>
      </c>
      <c r="K142">
        <v>2</v>
      </c>
      <c r="N142">
        <v>2</v>
      </c>
      <c r="O142">
        <v>2</v>
      </c>
      <c r="P142">
        <v>2</v>
      </c>
      <c r="S142">
        <v>2</v>
      </c>
      <c r="T142">
        <v>2</v>
      </c>
      <c r="U142">
        <v>2</v>
      </c>
    </row>
    <row r="143" spans="1:21" x14ac:dyDescent="0.25">
      <c r="A143" t="s">
        <v>59</v>
      </c>
      <c r="B143">
        <v>11</v>
      </c>
      <c r="D143">
        <v>0</v>
      </c>
      <c r="E143">
        <v>0</v>
      </c>
      <c r="F143">
        <v>0</v>
      </c>
      <c r="I143">
        <v>0</v>
      </c>
      <c r="J143">
        <v>0</v>
      </c>
      <c r="K143">
        <v>0</v>
      </c>
      <c r="N143">
        <v>0</v>
      </c>
      <c r="O143">
        <v>0</v>
      </c>
      <c r="P143">
        <v>0</v>
      </c>
      <c r="S143">
        <v>0</v>
      </c>
      <c r="T143">
        <v>0</v>
      </c>
      <c r="U143">
        <v>0</v>
      </c>
    </row>
    <row r="144" spans="1:21" x14ac:dyDescent="0.25">
      <c r="A144" t="s">
        <v>698</v>
      </c>
      <c r="B144">
        <v>11</v>
      </c>
      <c r="E144">
        <v>0</v>
      </c>
      <c r="J144">
        <v>0</v>
      </c>
      <c r="O144">
        <v>0</v>
      </c>
      <c r="T144">
        <v>0</v>
      </c>
    </row>
    <row r="145" spans="1:21" x14ac:dyDescent="0.25">
      <c r="A145" t="s">
        <v>677</v>
      </c>
      <c r="B145">
        <v>11</v>
      </c>
      <c r="E145">
        <v>438</v>
      </c>
      <c r="J145">
        <v>414</v>
      </c>
      <c r="O145">
        <v>390</v>
      </c>
      <c r="T145">
        <v>374</v>
      </c>
    </row>
    <row r="146" spans="1:21" x14ac:dyDescent="0.25">
      <c r="A146" t="s">
        <v>78</v>
      </c>
      <c r="B146">
        <v>11</v>
      </c>
      <c r="E146">
        <v>11.9</v>
      </c>
      <c r="J146">
        <v>11.3</v>
      </c>
      <c r="O146">
        <v>10.6</v>
      </c>
      <c r="T146">
        <v>10.199999999999999</v>
      </c>
    </row>
    <row r="147" spans="1:21" x14ac:dyDescent="0.25">
      <c r="A147" t="s">
        <v>699</v>
      </c>
      <c r="B147">
        <v>11</v>
      </c>
      <c r="F147">
        <v>0</v>
      </c>
      <c r="K147">
        <v>0</v>
      </c>
      <c r="P147">
        <v>0</v>
      </c>
      <c r="U147">
        <v>0</v>
      </c>
    </row>
    <row r="148" spans="1:21" x14ac:dyDescent="0.25">
      <c r="A148" t="s">
        <v>700</v>
      </c>
      <c r="B148">
        <v>11</v>
      </c>
      <c r="D148">
        <v>0</v>
      </c>
      <c r="E148">
        <v>0</v>
      </c>
      <c r="F148">
        <v>1</v>
      </c>
      <c r="I148">
        <v>0</v>
      </c>
      <c r="J148">
        <v>0</v>
      </c>
      <c r="K148">
        <v>1</v>
      </c>
      <c r="N148">
        <v>0</v>
      </c>
      <c r="O148">
        <v>0</v>
      </c>
      <c r="P148">
        <v>1</v>
      </c>
      <c r="S148">
        <v>0</v>
      </c>
      <c r="T148">
        <v>0</v>
      </c>
      <c r="U148">
        <v>1</v>
      </c>
    </row>
    <row r="149" spans="1:21" x14ac:dyDescent="0.25">
      <c r="A149" t="s">
        <v>701</v>
      </c>
      <c r="B149">
        <v>11</v>
      </c>
      <c r="D149">
        <v>0</v>
      </c>
      <c r="E149">
        <v>0</v>
      </c>
      <c r="F149">
        <v>0</v>
      </c>
      <c r="I149">
        <v>0</v>
      </c>
      <c r="J149">
        <v>0</v>
      </c>
      <c r="K149">
        <v>0</v>
      </c>
      <c r="N149">
        <v>0</v>
      </c>
      <c r="O149">
        <v>0</v>
      </c>
      <c r="P149">
        <v>0</v>
      </c>
      <c r="S149">
        <v>0</v>
      </c>
      <c r="T149">
        <v>0</v>
      </c>
      <c r="U149">
        <v>0</v>
      </c>
    </row>
    <row r="150" spans="1:21" x14ac:dyDescent="0.25">
      <c r="A150" t="s">
        <v>52</v>
      </c>
      <c r="B150">
        <v>11</v>
      </c>
      <c r="D150">
        <v>1</v>
      </c>
      <c r="E150">
        <v>1</v>
      </c>
      <c r="F150">
        <v>1</v>
      </c>
      <c r="I150">
        <v>1</v>
      </c>
      <c r="J150">
        <v>1</v>
      </c>
      <c r="K150">
        <v>1</v>
      </c>
      <c r="N150">
        <v>1</v>
      </c>
      <c r="O150">
        <v>1</v>
      </c>
      <c r="P150">
        <v>1</v>
      </c>
      <c r="S150">
        <v>1</v>
      </c>
      <c r="T150">
        <v>1</v>
      </c>
      <c r="U150">
        <v>1</v>
      </c>
    </row>
    <row r="151" spans="1:21" x14ac:dyDescent="0.25">
      <c r="A151" t="s">
        <v>702</v>
      </c>
      <c r="B151">
        <v>11</v>
      </c>
      <c r="D151">
        <v>15</v>
      </c>
      <c r="E151">
        <v>60</v>
      </c>
      <c r="F151">
        <v>9</v>
      </c>
      <c r="I151">
        <v>15</v>
      </c>
      <c r="J151">
        <v>60</v>
      </c>
      <c r="K151">
        <v>9</v>
      </c>
      <c r="N151">
        <v>15</v>
      </c>
      <c r="O151">
        <v>60</v>
      </c>
      <c r="P151">
        <v>9</v>
      </c>
      <c r="S151">
        <v>15</v>
      </c>
      <c r="T151">
        <v>60</v>
      </c>
      <c r="U151">
        <v>9</v>
      </c>
    </row>
    <row r="152" spans="1:21" x14ac:dyDescent="0.25">
      <c r="A152" t="s">
        <v>43</v>
      </c>
      <c r="B152">
        <v>11</v>
      </c>
      <c r="D152">
        <v>50</v>
      </c>
      <c r="E152">
        <v>50</v>
      </c>
      <c r="I152">
        <v>50</v>
      </c>
      <c r="J152">
        <v>50</v>
      </c>
      <c r="N152">
        <v>50</v>
      </c>
      <c r="O152">
        <v>50</v>
      </c>
      <c r="S152">
        <v>50</v>
      </c>
      <c r="T152">
        <v>50</v>
      </c>
    </row>
    <row r="153" spans="1:21" x14ac:dyDescent="0.25">
      <c r="A153" t="s">
        <v>44</v>
      </c>
      <c r="B153">
        <v>11</v>
      </c>
      <c r="D153">
        <v>0</v>
      </c>
      <c r="E153">
        <v>0</v>
      </c>
      <c r="I153">
        <v>0</v>
      </c>
      <c r="J153">
        <v>0</v>
      </c>
      <c r="N153">
        <v>0</v>
      </c>
      <c r="O153">
        <v>0</v>
      </c>
      <c r="S153">
        <v>0</v>
      </c>
      <c r="T153">
        <v>0</v>
      </c>
    </row>
    <row r="154" spans="1:21" x14ac:dyDescent="0.25">
      <c r="A154" t="s">
        <v>718</v>
      </c>
      <c r="B154">
        <v>11</v>
      </c>
      <c r="E154">
        <v>0</v>
      </c>
      <c r="J154">
        <v>0</v>
      </c>
      <c r="O154">
        <v>0</v>
      </c>
      <c r="T154">
        <v>0</v>
      </c>
    </row>
    <row r="155" spans="1:21" x14ac:dyDescent="0.25">
      <c r="A155" t="s">
        <v>405</v>
      </c>
      <c r="B155">
        <v>11</v>
      </c>
      <c r="E155">
        <v>0</v>
      </c>
    </row>
    <row r="156" spans="1:21" x14ac:dyDescent="0.25">
      <c r="A156" t="s">
        <v>719</v>
      </c>
      <c r="B156">
        <v>11</v>
      </c>
      <c r="D156">
        <v>0</v>
      </c>
      <c r="E156">
        <v>0</v>
      </c>
      <c r="F156">
        <v>0</v>
      </c>
      <c r="I156">
        <v>0</v>
      </c>
      <c r="J156">
        <v>0</v>
      </c>
      <c r="K156">
        <v>0</v>
      </c>
      <c r="N156">
        <v>0</v>
      </c>
      <c r="O156">
        <v>0</v>
      </c>
      <c r="P156">
        <v>0</v>
      </c>
      <c r="S156">
        <v>0</v>
      </c>
      <c r="T156">
        <v>0</v>
      </c>
      <c r="U156">
        <v>0</v>
      </c>
    </row>
    <row r="157" spans="1:21" x14ac:dyDescent="0.25">
      <c r="A157" t="s">
        <v>34</v>
      </c>
      <c r="B157">
        <v>12</v>
      </c>
      <c r="D157">
        <v>915</v>
      </c>
      <c r="E157">
        <v>915</v>
      </c>
      <c r="F157">
        <v>915</v>
      </c>
      <c r="I157">
        <v>108</v>
      </c>
      <c r="J157">
        <v>108</v>
      </c>
      <c r="K157">
        <v>108</v>
      </c>
      <c r="N157">
        <v>11</v>
      </c>
      <c r="O157">
        <v>11</v>
      </c>
      <c r="P157">
        <v>11</v>
      </c>
      <c r="S157">
        <v>937</v>
      </c>
      <c r="T157">
        <v>937</v>
      </c>
      <c r="U157">
        <v>937</v>
      </c>
    </row>
    <row r="158" spans="1:21" x14ac:dyDescent="0.25">
      <c r="A158" t="s">
        <v>35</v>
      </c>
      <c r="B158">
        <v>12</v>
      </c>
      <c r="D158">
        <v>11</v>
      </c>
      <c r="E158">
        <v>108</v>
      </c>
      <c r="F158">
        <v>937</v>
      </c>
      <c r="I158">
        <v>937</v>
      </c>
      <c r="J158">
        <v>915</v>
      </c>
      <c r="K158">
        <v>11</v>
      </c>
      <c r="N158">
        <v>108</v>
      </c>
      <c r="O158">
        <v>937</v>
      </c>
      <c r="P158">
        <v>915</v>
      </c>
      <c r="S158">
        <v>915</v>
      </c>
      <c r="T158">
        <v>11</v>
      </c>
      <c r="U158">
        <v>108</v>
      </c>
    </row>
    <row r="159" spans="1:21" x14ac:dyDescent="0.25">
      <c r="A159" t="s">
        <v>36</v>
      </c>
      <c r="B159">
        <v>12</v>
      </c>
      <c r="D159">
        <v>0</v>
      </c>
      <c r="E159">
        <v>1</v>
      </c>
      <c r="F159">
        <v>0</v>
      </c>
      <c r="I159">
        <v>0</v>
      </c>
      <c r="J159">
        <v>1</v>
      </c>
      <c r="K159">
        <v>0</v>
      </c>
      <c r="N159">
        <v>0</v>
      </c>
      <c r="O159">
        <v>1</v>
      </c>
      <c r="P159">
        <v>0</v>
      </c>
      <c r="S159">
        <v>0</v>
      </c>
      <c r="T159">
        <v>1</v>
      </c>
      <c r="U159">
        <v>0</v>
      </c>
    </row>
    <row r="160" spans="1:21" x14ac:dyDescent="0.25">
      <c r="A160" t="s">
        <v>37</v>
      </c>
      <c r="B160">
        <v>12</v>
      </c>
      <c r="D160">
        <v>0</v>
      </c>
      <c r="E160">
        <v>3</v>
      </c>
      <c r="I160">
        <v>0</v>
      </c>
      <c r="J160">
        <v>3</v>
      </c>
      <c r="N160">
        <v>0</v>
      </c>
      <c r="O160">
        <v>3</v>
      </c>
      <c r="S160">
        <v>0</v>
      </c>
      <c r="T160">
        <v>3</v>
      </c>
    </row>
    <row r="161" spans="1:21" x14ac:dyDescent="0.25">
      <c r="A161" t="s">
        <v>38</v>
      </c>
      <c r="B161">
        <v>12</v>
      </c>
      <c r="D161">
        <v>12</v>
      </c>
      <c r="E161">
        <v>12</v>
      </c>
      <c r="F161">
        <v>12</v>
      </c>
      <c r="I161">
        <v>12</v>
      </c>
      <c r="J161">
        <v>12</v>
      </c>
      <c r="K161">
        <v>12</v>
      </c>
      <c r="N161">
        <v>12</v>
      </c>
      <c r="O161">
        <v>12</v>
      </c>
      <c r="P161">
        <v>12</v>
      </c>
      <c r="S161">
        <v>12</v>
      </c>
      <c r="T161">
        <v>12</v>
      </c>
      <c r="U161">
        <v>12</v>
      </c>
    </row>
    <row r="162" spans="1:21" x14ac:dyDescent="0.25">
      <c r="A162" t="s">
        <v>39</v>
      </c>
      <c r="B162">
        <v>12</v>
      </c>
      <c r="D162">
        <v>100</v>
      </c>
      <c r="F162">
        <v>100</v>
      </c>
      <c r="I162">
        <v>100</v>
      </c>
      <c r="K162">
        <v>100</v>
      </c>
      <c r="N162">
        <v>150</v>
      </c>
      <c r="P162">
        <v>150</v>
      </c>
      <c r="S162">
        <v>150</v>
      </c>
    </row>
    <row r="163" spans="1:21" x14ac:dyDescent="0.25">
      <c r="A163" t="s">
        <v>694</v>
      </c>
      <c r="B163">
        <v>12</v>
      </c>
      <c r="D163">
        <v>25</v>
      </c>
      <c r="F163">
        <v>25</v>
      </c>
      <c r="I163">
        <v>25</v>
      </c>
      <c r="K163">
        <v>25</v>
      </c>
      <c r="N163">
        <v>25</v>
      </c>
      <c r="P163">
        <v>25</v>
      </c>
      <c r="S163">
        <v>25</v>
      </c>
    </row>
    <row r="164" spans="1:21" x14ac:dyDescent="0.25">
      <c r="A164" t="s">
        <v>40</v>
      </c>
      <c r="B164">
        <v>12</v>
      </c>
      <c r="D164">
        <v>0</v>
      </c>
      <c r="F164">
        <v>0</v>
      </c>
      <c r="I164">
        <v>0</v>
      </c>
      <c r="K164">
        <v>0</v>
      </c>
      <c r="N164">
        <v>0</v>
      </c>
      <c r="P164">
        <v>0</v>
      </c>
      <c r="S164">
        <v>0</v>
      </c>
    </row>
    <row r="165" spans="1:21" x14ac:dyDescent="0.25">
      <c r="A165" t="s">
        <v>41</v>
      </c>
      <c r="B165">
        <v>12</v>
      </c>
    </row>
    <row r="166" spans="1:21" x14ac:dyDescent="0.25">
      <c r="A166" t="s">
        <v>42</v>
      </c>
      <c r="B166">
        <v>12</v>
      </c>
      <c r="E166">
        <v>30</v>
      </c>
      <c r="J166">
        <v>30</v>
      </c>
      <c r="O166">
        <v>40</v>
      </c>
      <c r="T166">
        <v>40</v>
      </c>
    </row>
    <row r="167" spans="1:21" x14ac:dyDescent="0.25">
      <c r="A167" t="s">
        <v>876</v>
      </c>
      <c r="B167">
        <v>12</v>
      </c>
      <c r="E167">
        <v>1</v>
      </c>
      <c r="J167">
        <v>1</v>
      </c>
      <c r="O167">
        <v>1</v>
      </c>
      <c r="T167">
        <v>1</v>
      </c>
    </row>
    <row r="168" spans="1:21" x14ac:dyDescent="0.25">
      <c r="A168" t="s">
        <v>48</v>
      </c>
      <c r="B168">
        <v>12</v>
      </c>
      <c r="D168">
        <v>1900</v>
      </c>
      <c r="E168">
        <v>1900</v>
      </c>
      <c r="F168">
        <v>1900</v>
      </c>
      <c r="I168">
        <v>1900</v>
      </c>
      <c r="J168">
        <v>1900</v>
      </c>
      <c r="K168">
        <v>1900</v>
      </c>
      <c r="N168">
        <v>1900</v>
      </c>
      <c r="O168">
        <v>1900</v>
      </c>
      <c r="P168">
        <v>1900</v>
      </c>
      <c r="S168">
        <v>1900</v>
      </c>
      <c r="T168">
        <v>1900</v>
      </c>
      <c r="U168">
        <v>1900</v>
      </c>
    </row>
    <row r="169" spans="1:21" x14ac:dyDescent="0.25">
      <c r="A169" t="s">
        <v>696</v>
      </c>
      <c r="B169">
        <v>12</v>
      </c>
      <c r="D169">
        <v>0</v>
      </c>
      <c r="E169">
        <v>1863</v>
      </c>
      <c r="F169">
        <v>0</v>
      </c>
      <c r="I169">
        <v>0</v>
      </c>
      <c r="J169">
        <v>1863</v>
      </c>
      <c r="K169">
        <v>0</v>
      </c>
      <c r="N169">
        <v>0</v>
      </c>
      <c r="O169">
        <v>1863</v>
      </c>
      <c r="P169">
        <v>0</v>
      </c>
      <c r="S169">
        <v>0</v>
      </c>
      <c r="T169">
        <v>1863</v>
      </c>
      <c r="U169">
        <v>0</v>
      </c>
    </row>
    <row r="170" spans="1:21" x14ac:dyDescent="0.25">
      <c r="A170" t="s">
        <v>50</v>
      </c>
      <c r="B170">
        <v>12</v>
      </c>
      <c r="D170">
        <v>0</v>
      </c>
      <c r="E170">
        <v>1863</v>
      </c>
      <c r="F170">
        <v>0</v>
      </c>
      <c r="I170">
        <v>0</v>
      </c>
      <c r="J170">
        <v>1863</v>
      </c>
      <c r="K170">
        <v>0</v>
      </c>
      <c r="N170">
        <v>0</v>
      </c>
      <c r="O170">
        <v>1863</v>
      </c>
      <c r="P170">
        <v>0</v>
      </c>
      <c r="S170">
        <v>0</v>
      </c>
      <c r="T170">
        <v>1863</v>
      </c>
      <c r="U170">
        <v>0</v>
      </c>
    </row>
    <row r="171" spans="1:21" x14ac:dyDescent="0.25">
      <c r="A171" t="s">
        <v>697</v>
      </c>
      <c r="B171">
        <v>12</v>
      </c>
      <c r="D171">
        <v>1</v>
      </c>
      <c r="E171">
        <v>1</v>
      </c>
      <c r="F171">
        <v>1</v>
      </c>
      <c r="I171">
        <v>1</v>
      </c>
      <c r="J171">
        <v>1</v>
      </c>
      <c r="K171">
        <v>1</v>
      </c>
      <c r="N171">
        <v>1</v>
      </c>
      <c r="O171">
        <v>1</v>
      </c>
      <c r="P171">
        <v>1</v>
      </c>
      <c r="S171">
        <v>1</v>
      </c>
      <c r="T171">
        <v>1</v>
      </c>
      <c r="U171">
        <v>1</v>
      </c>
    </row>
    <row r="172" spans="1:21" x14ac:dyDescent="0.25">
      <c r="A172" t="s">
        <v>51</v>
      </c>
      <c r="B172">
        <v>12</v>
      </c>
      <c r="D172">
        <v>0</v>
      </c>
      <c r="E172">
        <v>0</v>
      </c>
      <c r="F172">
        <v>0</v>
      </c>
      <c r="I172">
        <v>0</v>
      </c>
      <c r="J172">
        <v>0</v>
      </c>
      <c r="K172">
        <v>0</v>
      </c>
      <c r="N172">
        <v>0</v>
      </c>
      <c r="O172">
        <v>0</v>
      </c>
      <c r="P172">
        <v>0</v>
      </c>
      <c r="S172">
        <v>0</v>
      </c>
      <c r="T172">
        <v>0</v>
      </c>
      <c r="U172">
        <v>0</v>
      </c>
    </row>
    <row r="173" spans="1:21" x14ac:dyDescent="0.25">
      <c r="A173" t="s">
        <v>53</v>
      </c>
      <c r="B173">
        <v>12</v>
      </c>
      <c r="D173">
        <v>0</v>
      </c>
      <c r="E173">
        <v>0</v>
      </c>
      <c r="F173">
        <v>0</v>
      </c>
      <c r="I173">
        <v>0</v>
      </c>
      <c r="J173">
        <v>0</v>
      </c>
      <c r="K173">
        <v>0</v>
      </c>
      <c r="N173">
        <v>0</v>
      </c>
      <c r="O173">
        <v>0</v>
      </c>
      <c r="P173">
        <v>0</v>
      </c>
      <c r="S173">
        <v>0</v>
      </c>
      <c r="T173">
        <v>0</v>
      </c>
      <c r="U173">
        <v>0</v>
      </c>
    </row>
    <row r="174" spans="1:21" x14ac:dyDescent="0.25">
      <c r="A174" t="s">
        <v>54</v>
      </c>
      <c r="B174">
        <v>12</v>
      </c>
      <c r="D174">
        <v>0</v>
      </c>
      <c r="E174">
        <v>0</v>
      </c>
      <c r="F174">
        <v>0</v>
      </c>
      <c r="I174">
        <v>0</v>
      </c>
      <c r="J174">
        <v>0</v>
      </c>
      <c r="K174">
        <v>0</v>
      </c>
      <c r="N174">
        <v>0</v>
      </c>
      <c r="O174">
        <v>0</v>
      </c>
      <c r="P174">
        <v>0</v>
      </c>
      <c r="S174">
        <v>0</v>
      </c>
      <c r="T174">
        <v>0</v>
      </c>
      <c r="U174">
        <v>0</v>
      </c>
    </row>
    <row r="175" spans="1:21" x14ac:dyDescent="0.25">
      <c r="A175" t="s">
        <v>55</v>
      </c>
      <c r="B175">
        <v>12</v>
      </c>
      <c r="D175">
        <v>0</v>
      </c>
      <c r="E175">
        <v>0</v>
      </c>
      <c r="F175">
        <v>0</v>
      </c>
      <c r="I175">
        <v>0</v>
      </c>
      <c r="J175">
        <v>0</v>
      </c>
      <c r="K175">
        <v>0</v>
      </c>
      <c r="N175">
        <v>0</v>
      </c>
      <c r="O175">
        <v>0</v>
      </c>
      <c r="P175">
        <v>0</v>
      </c>
      <c r="S175">
        <v>0</v>
      </c>
      <c r="T175">
        <v>0</v>
      </c>
      <c r="U175">
        <v>0</v>
      </c>
    </row>
    <row r="176" spans="1:21" x14ac:dyDescent="0.25">
      <c r="A176" t="s">
        <v>56</v>
      </c>
      <c r="B176">
        <v>12</v>
      </c>
      <c r="D176">
        <v>0.92</v>
      </c>
      <c r="E176">
        <v>0.92</v>
      </c>
      <c r="F176">
        <v>0.92</v>
      </c>
      <c r="I176">
        <v>0.92</v>
      </c>
      <c r="J176">
        <v>0.92</v>
      </c>
      <c r="K176">
        <v>0.92</v>
      </c>
      <c r="N176">
        <v>0.92</v>
      </c>
      <c r="O176">
        <v>0.92</v>
      </c>
      <c r="P176">
        <v>0.92</v>
      </c>
      <c r="S176">
        <v>0.92</v>
      </c>
      <c r="T176">
        <v>0.92</v>
      </c>
      <c r="U176">
        <v>0.92</v>
      </c>
    </row>
    <row r="177" spans="1:21" x14ac:dyDescent="0.25">
      <c r="A177" t="s">
        <v>57</v>
      </c>
      <c r="B177">
        <v>12</v>
      </c>
      <c r="D177">
        <v>100</v>
      </c>
      <c r="E177">
        <v>100</v>
      </c>
      <c r="F177">
        <v>100</v>
      </c>
      <c r="I177">
        <v>100</v>
      </c>
      <c r="J177">
        <v>100</v>
      </c>
      <c r="K177">
        <v>100</v>
      </c>
      <c r="N177">
        <v>100</v>
      </c>
      <c r="O177">
        <v>100</v>
      </c>
      <c r="P177">
        <v>100</v>
      </c>
      <c r="S177">
        <v>100</v>
      </c>
      <c r="T177">
        <v>100</v>
      </c>
      <c r="U177">
        <v>100</v>
      </c>
    </row>
    <row r="178" spans="1:21" x14ac:dyDescent="0.25">
      <c r="A178" t="s">
        <v>58</v>
      </c>
      <c r="B178">
        <v>12</v>
      </c>
      <c r="D178">
        <v>2</v>
      </c>
      <c r="E178">
        <v>2</v>
      </c>
      <c r="F178">
        <v>2</v>
      </c>
      <c r="I178">
        <v>2</v>
      </c>
      <c r="J178">
        <v>2</v>
      </c>
      <c r="K178">
        <v>2</v>
      </c>
      <c r="N178">
        <v>2</v>
      </c>
      <c r="O178">
        <v>2</v>
      </c>
      <c r="P178">
        <v>2</v>
      </c>
      <c r="S178">
        <v>2</v>
      </c>
      <c r="T178">
        <v>2</v>
      </c>
      <c r="U178">
        <v>2</v>
      </c>
    </row>
    <row r="179" spans="1:21" x14ac:dyDescent="0.25">
      <c r="A179" t="s">
        <v>59</v>
      </c>
      <c r="B179">
        <v>12</v>
      </c>
      <c r="D179">
        <v>0</v>
      </c>
      <c r="E179">
        <v>0</v>
      </c>
      <c r="F179">
        <v>0</v>
      </c>
      <c r="I179">
        <v>0</v>
      </c>
      <c r="J179">
        <v>0</v>
      </c>
      <c r="K179">
        <v>0</v>
      </c>
      <c r="N179">
        <v>0</v>
      </c>
      <c r="O179">
        <v>0</v>
      </c>
      <c r="P179">
        <v>0</v>
      </c>
      <c r="S179">
        <v>0</v>
      </c>
      <c r="T179">
        <v>0</v>
      </c>
      <c r="U179">
        <v>0</v>
      </c>
    </row>
    <row r="180" spans="1:21" x14ac:dyDescent="0.25">
      <c r="A180" t="s">
        <v>698</v>
      </c>
      <c r="B180">
        <v>12</v>
      </c>
      <c r="E180">
        <v>0</v>
      </c>
      <c r="J180">
        <v>0</v>
      </c>
      <c r="O180">
        <v>0</v>
      </c>
      <c r="T180">
        <v>0</v>
      </c>
    </row>
    <row r="181" spans="1:21" x14ac:dyDescent="0.25">
      <c r="A181" t="s">
        <v>677</v>
      </c>
      <c r="B181">
        <v>12</v>
      </c>
      <c r="E181">
        <v>437</v>
      </c>
      <c r="J181">
        <v>449</v>
      </c>
      <c r="O181">
        <v>374</v>
      </c>
      <c r="T181">
        <v>781</v>
      </c>
    </row>
    <row r="182" spans="1:21" x14ac:dyDescent="0.25">
      <c r="A182" t="s">
        <v>78</v>
      </c>
      <c r="B182">
        <v>12</v>
      </c>
      <c r="E182">
        <v>9.9</v>
      </c>
      <c r="J182">
        <v>10.199999999999999</v>
      </c>
      <c r="O182">
        <v>6.4</v>
      </c>
      <c r="T182">
        <v>13.3</v>
      </c>
    </row>
    <row r="183" spans="1:21" x14ac:dyDescent="0.25">
      <c r="A183" t="s">
        <v>699</v>
      </c>
      <c r="B183">
        <v>12</v>
      </c>
      <c r="F183">
        <v>0</v>
      </c>
      <c r="K183">
        <v>0</v>
      </c>
      <c r="P183">
        <v>0</v>
      </c>
      <c r="U183">
        <v>0</v>
      </c>
    </row>
    <row r="184" spans="1:21" x14ac:dyDescent="0.25">
      <c r="A184" t="s">
        <v>700</v>
      </c>
      <c r="B184">
        <v>12</v>
      </c>
      <c r="D184">
        <v>0</v>
      </c>
      <c r="E184">
        <v>0</v>
      </c>
      <c r="F184">
        <v>1</v>
      </c>
      <c r="I184">
        <v>0</v>
      </c>
      <c r="J184">
        <v>0</v>
      </c>
      <c r="K184">
        <v>1</v>
      </c>
      <c r="N184">
        <v>0</v>
      </c>
      <c r="O184">
        <v>0</v>
      </c>
      <c r="P184">
        <v>1</v>
      </c>
      <c r="S184">
        <v>0</v>
      </c>
      <c r="T184">
        <v>0</v>
      </c>
      <c r="U184">
        <v>1</v>
      </c>
    </row>
    <row r="185" spans="1:21" x14ac:dyDescent="0.25">
      <c r="A185" t="s">
        <v>701</v>
      </c>
      <c r="B185">
        <v>12</v>
      </c>
      <c r="D185">
        <v>0</v>
      </c>
      <c r="E185">
        <v>0</v>
      </c>
      <c r="F185">
        <v>0</v>
      </c>
      <c r="I185">
        <v>0</v>
      </c>
      <c r="J185">
        <v>0</v>
      </c>
      <c r="K185">
        <v>0</v>
      </c>
      <c r="N185">
        <v>0</v>
      </c>
      <c r="O185">
        <v>0</v>
      </c>
      <c r="P185">
        <v>0</v>
      </c>
      <c r="S185">
        <v>0</v>
      </c>
      <c r="T185">
        <v>0</v>
      </c>
      <c r="U185">
        <v>0</v>
      </c>
    </row>
    <row r="186" spans="1:21" x14ac:dyDescent="0.25">
      <c r="A186" t="s">
        <v>52</v>
      </c>
      <c r="B186">
        <v>12</v>
      </c>
      <c r="D186">
        <v>1</v>
      </c>
      <c r="E186">
        <v>1</v>
      </c>
      <c r="F186">
        <v>1</v>
      </c>
      <c r="I186">
        <v>1</v>
      </c>
      <c r="J186">
        <v>1</v>
      </c>
      <c r="K186">
        <v>1</v>
      </c>
      <c r="N186">
        <v>1</v>
      </c>
      <c r="O186">
        <v>1</v>
      </c>
      <c r="P186">
        <v>1</v>
      </c>
      <c r="S186">
        <v>1</v>
      </c>
      <c r="T186">
        <v>1</v>
      </c>
      <c r="U186">
        <v>1</v>
      </c>
    </row>
    <row r="187" spans="1:21" x14ac:dyDescent="0.25">
      <c r="A187" t="s">
        <v>702</v>
      </c>
      <c r="B187">
        <v>12</v>
      </c>
      <c r="D187">
        <v>15</v>
      </c>
      <c r="E187">
        <v>60</v>
      </c>
      <c r="F187">
        <v>9</v>
      </c>
      <c r="I187">
        <v>15</v>
      </c>
      <c r="J187">
        <v>60</v>
      </c>
      <c r="K187">
        <v>9</v>
      </c>
      <c r="N187">
        <v>15</v>
      </c>
      <c r="O187">
        <v>60</v>
      </c>
      <c r="P187">
        <v>9</v>
      </c>
      <c r="S187">
        <v>15</v>
      </c>
      <c r="T187">
        <v>60</v>
      </c>
      <c r="U187">
        <v>9</v>
      </c>
    </row>
    <row r="188" spans="1:21" x14ac:dyDescent="0.25">
      <c r="A188" t="s">
        <v>43</v>
      </c>
      <c r="B188">
        <v>12</v>
      </c>
      <c r="D188">
        <v>80</v>
      </c>
      <c r="E188">
        <v>20</v>
      </c>
      <c r="I188">
        <v>80</v>
      </c>
      <c r="J188">
        <v>20</v>
      </c>
      <c r="N188">
        <v>80</v>
      </c>
      <c r="O188">
        <v>20</v>
      </c>
      <c r="S188">
        <v>80</v>
      </c>
      <c r="T188">
        <v>20</v>
      </c>
    </row>
    <row r="189" spans="1:21" x14ac:dyDescent="0.25">
      <c r="A189" t="s">
        <v>44</v>
      </c>
      <c r="B189">
        <v>12</v>
      </c>
      <c r="D189">
        <v>50</v>
      </c>
      <c r="E189">
        <v>0</v>
      </c>
      <c r="I189">
        <v>50</v>
      </c>
      <c r="J189">
        <v>0</v>
      </c>
      <c r="N189">
        <v>50</v>
      </c>
      <c r="O189">
        <v>0</v>
      </c>
      <c r="S189">
        <v>50</v>
      </c>
      <c r="T189">
        <v>0</v>
      </c>
    </row>
    <row r="190" spans="1:21" x14ac:dyDescent="0.25">
      <c r="A190" t="s">
        <v>718</v>
      </c>
      <c r="B190">
        <v>12</v>
      </c>
      <c r="E190">
        <v>0</v>
      </c>
      <c r="J190">
        <v>0</v>
      </c>
      <c r="O190">
        <v>0</v>
      </c>
      <c r="T190">
        <v>0</v>
      </c>
    </row>
    <row r="191" spans="1:21" x14ac:dyDescent="0.25">
      <c r="A191" t="s">
        <v>405</v>
      </c>
      <c r="B191">
        <v>12</v>
      </c>
      <c r="E191">
        <v>0</v>
      </c>
    </row>
    <row r="192" spans="1:21" x14ac:dyDescent="0.25">
      <c r="A192" t="s">
        <v>719</v>
      </c>
      <c r="B192">
        <v>12</v>
      </c>
      <c r="D192">
        <v>0</v>
      </c>
      <c r="E192">
        <v>0</v>
      </c>
      <c r="F192">
        <v>0</v>
      </c>
      <c r="I192">
        <v>0</v>
      </c>
      <c r="J192">
        <v>0</v>
      </c>
      <c r="K192">
        <v>0</v>
      </c>
      <c r="N192">
        <v>0</v>
      </c>
      <c r="O192">
        <v>0</v>
      </c>
      <c r="P192">
        <v>0</v>
      </c>
      <c r="S192">
        <v>0</v>
      </c>
      <c r="T192">
        <v>0</v>
      </c>
      <c r="U192">
        <v>0</v>
      </c>
    </row>
    <row r="193" spans="1:20" x14ac:dyDescent="0.25">
      <c r="A193" t="s">
        <v>34</v>
      </c>
      <c r="B193">
        <v>13</v>
      </c>
      <c r="D193">
        <v>909</v>
      </c>
      <c r="F193">
        <v>909</v>
      </c>
      <c r="O193">
        <v>937</v>
      </c>
      <c r="P193">
        <v>937</v>
      </c>
      <c r="S193">
        <v>273</v>
      </c>
      <c r="T193">
        <v>273</v>
      </c>
    </row>
    <row r="194" spans="1:20" x14ac:dyDescent="0.25">
      <c r="A194" t="s">
        <v>35</v>
      </c>
      <c r="B194">
        <v>13</v>
      </c>
      <c r="D194">
        <v>937</v>
      </c>
      <c r="F194">
        <v>273</v>
      </c>
      <c r="O194">
        <v>273</v>
      </c>
      <c r="P194">
        <v>909</v>
      </c>
      <c r="S194">
        <v>909</v>
      </c>
      <c r="T194">
        <v>937</v>
      </c>
    </row>
    <row r="195" spans="1:20" x14ac:dyDescent="0.25">
      <c r="A195" t="s">
        <v>36</v>
      </c>
      <c r="B195">
        <v>13</v>
      </c>
      <c r="D195">
        <v>1</v>
      </c>
      <c r="F195">
        <v>0</v>
      </c>
      <c r="O195">
        <v>1</v>
      </c>
      <c r="P195">
        <v>0</v>
      </c>
      <c r="S195">
        <v>0</v>
      </c>
      <c r="T195">
        <v>1</v>
      </c>
    </row>
    <row r="196" spans="1:20" x14ac:dyDescent="0.25">
      <c r="A196" t="s">
        <v>37</v>
      </c>
      <c r="B196">
        <v>13</v>
      </c>
      <c r="D196">
        <v>2</v>
      </c>
      <c r="O196">
        <v>2</v>
      </c>
      <c r="S196">
        <v>0</v>
      </c>
      <c r="T196">
        <v>1</v>
      </c>
    </row>
    <row r="197" spans="1:20" x14ac:dyDescent="0.25">
      <c r="A197" t="s">
        <v>38</v>
      </c>
      <c r="B197">
        <v>13</v>
      </c>
      <c r="D197">
        <v>12</v>
      </c>
      <c r="F197">
        <v>12</v>
      </c>
      <c r="O197">
        <v>12</v>
      </c>
      <c r="P197">
        <v>12</v>
      </c>
      <c r="S197">
        <v>12</v>
      </c>
      <c r="T197">
        <v>12</v>
      </c>
    </row>
    <row r="198" spans="1:20" x14ac:dyDescent="0.25">
      <c r="A198" t="s">
        <v>39</v>
      </c>
      <c r="B198">
        <v>13</v>
      </c>
    </row>
    <row r="199" spans="1:20" x14ac:dyDescent="0.25">
      <c r="A199" t="s">
        <v>694</v>
      </c>
      <c r="B199">
        <v>13</v>
      </c>
    </row>
    <row r="200" spans="1:20" x14ac:dyDescent="0.25">
      <c r="A200" t="s">
        <v>40</v>
      </c>
      <c r="B200">
        <v>13</v>
      </c>
    </row>
    <row r="201" spans="1:20" x14ac:dyDescent="0.25">
      <c r="A201" t="s">
        <v>41</v>
      </c>
      <c r="B201">
        <v>13</v>
      </c>
    </row>
    <row r="202" spans="1:20" x14ac:dyDescent="0.25">
      <c r="A202" t="s">
        <v>42</v>
      </c>
      <c r="B202">
        <v>13</v>
      </c>
      <c r="D202">
        <v>25</v>
      </c>
      <c r="O202">
        <v>25</v>
      </c>
      <c r="T202">
        <v>25</v>
      </c>
    </row>
    <row r="203" spans="1:20" x14ac:dyDescent="0.25">
      <c r="A203" t="s">
        <v>45</v>
      </c>
      <c r="B203">
        <v>13</v>
      </c>
      <c r="D203">
        <v>2</v>
      </c>
      <c r="O203">
        <v>1</v>
      </c>
      <c r="T203">
        <v>2</v>
      </c>
    </row>
    <row r="204" spans="1:20" x14ac:dyDescent="0.25">
      <c r="A204" t="s">
        <v>46</v>
      </c>
      <c r="B204">
        <v>13</v>
      </c>
      <c r="S204">
        <v>2</v>
      </c>
    </row>
    <row r="205" spans="1:20" x14ac:dyDescent="0.25">
      <c r="A205" t="s">
        <v>49</v>
      </c>
      <c r="B205">
        <v>13</v>
      </c>
      <c r="D205">
        <v>5.5</v>
      </c>
      <c r="F205">
        <v>4</v>
      </c>
      <c r="O205">
        <v>4</v>
      </c>
      <c r="P205">
        <v>4</v>
      </c>
      <c r="S205">
        <v>5.5</v>
      </c>
      <c r="T205">
        <v>5.5</v>
      </c>
    </row>
    <row r="206" spans="1:20" x14ac:dyDescent="0.25">
      <c r="A206" t="s">
        <v>695</v>
      </c>
      <c r="B206">
        <v>13</v>
      </c>
      <c r="D206">
        <v>0</v>
      </c>
      <c r="F206">
        <v>0</v>
      </c>
      <c r="O206">
        <v>0</v>
      </c>
      <c r="P206">
        <v>0</v>
      </c>
      <c r="S206">
        <v>0</v>
      </c>
      <c r="T206">
        <v>0</v>
      </c>
    </row>
    <row r="207" spans="1:20" x14ac:dyDescent="0.25">
      <c r="A207" t="s">
        <v>48</v>
      </c>
      <c r="B207">
        <v>13</v>
      </c>
      <c r="D207">
        <v>1900</v>
      </c>
      <c r="F207">
        <v>1900</v>
      </c>
      <c r="O207">
        <v>1900</v>
      </c>
      <c r="P207">
        <v>1900</v>
      </c>
      <c r="S207">
        <v>1900</v>
      </c>
      <c r="T207">
        <v>1900</v>
      </c>
    </row>
    <row r="208" spans="1:20" x14ac:dyDescent="0.25">
      <c r="A208" t="s">
        <v>696</v>
      </c>
      <c r="B208">
        <v>13</v>
      </c>
      <c r="D208">
        <v>1863</v>
      </c>
      <c r="F208">
        <v>0</v>
      </c>
      <c r="O208">
        <v>1863</v>
      </c>
      <c r="P208">
        <v>0</v>
      </c>
      <c r="S208">
        <v>0</v>
      </c>
      <c r="T208">
        <v>1863</v>
      </c>
    </row>
    <row r="209" spans="1:20" x14ac:dyDescent="0.25">
      <c r="A209" t="s">
        <v>50</v>
      </c>
      <c r="B209">
        <v>13</v>
      </c>
      <c r="D209">
        <v>1863</v>
      </c>
      <c r="F209">
        <v>0</v>
      </c>
      <c r="O209">
        <v>1863</v>
      </c>
      <c r="P209">
        <v>0</v>
      </c>
      <c r="S209">
        <v>0</v>
      </c>
      <c r="T209">
        <v>1863</v>
      </c>
    </row>
    <row r="210" spans="1:20" x14ac:dyDescent="0.25">
      <c r="A210" t="s">
        <v>697</v>
      </c>
      <c r="B210">
        <v>13</v>
      </c>
      <c r="D210">
        <v>1</v>
      </c>
      <c r="F210">
        <v>1</v>
      </c>
      <c r="O210">
        <v>1</v>
      </c>
      <c r="P210">
        <v>1</v>
      </c>
      <c r="S210">
        <v>1</v>
      </c>
      <c r="T210">
        <v>1</v>
      </c>
    </row>
    <row r="211" spans="1:20" x14ac:dyDescent="0.25">
      <c r="A211" t="s">
        <v>51</v>
      </c>
      <c r="B211">
        <v>13</v>
      </c>
      <c r="D211">
        <v>0</v>
      </c>
      <c r="F211">
        <v>0</v>
      </c>
      <c r="O211">
        <v>0</v>
      </c>
      <c r="P211">
        <v>0</v>
      </c>
      <c r="S211">
        <v>0</v>
      </c>
      <c r="T211">
        <v>0</v>
      </c>
    </row>
    <row r="212" spans="1:20" x14ac:dyDescent="0.25">
      <c r="A212" t="s">
        <v>53</v>
      </c>
      <c r="B212">
        <v>13</v>
      </c>
      <c r="D212">
        <v>0</v>
      </c>
      <c r="F212">
        <v>0</v>
      </c>
      <c r="O212">
        <v>0</v>
      </c>
      <c r="P212">
        <v>0</v>
      </c>
      <c r="S212">
        <v>0</v>
      </c>
      <c r="T212">
        <v>0</v>
      </c>
    </row>
    <row r="213" spans="1:20" x14ac:dyDescent="0.25">
      <c r="A213" t="s">
        <v>54</v>
      </c>
      <c r="B213">
        <v>13</v>
      </c>
      <c r="D213">
        <v>0</v>
      </c>
      <c r="F213">
        <v>0</v>
      </c>
      <c r="O213">
        <v>0</v>
      </c>
      <c r="P213">
        <v>0</v>
      </c>
      <c r="S213">
        <v>0</v>
      </c>
      <c r="T213">
        <v>0</v>
      </c>
    </row>
    <row r="214" spans="1:20" x14ac:dyDescent="0.25">
      <c r="A214" t="s">
        <v>55</v>
      </c>
      <c r="B214">
        <v>13</v>
      </c>
      <c r="D214">
        <v>0</v>
      </c>
      <c r="F214">
        <v>0</v>
      </c>
      <c r="O214">
        <v>0</v>
      </c>
      <c r="P214">
        <v>0</v>
      </c>
      <c r="S214">
        <v>0</v>
      </c>
      <c r="T214">
        <v>0</v>
      </c>
    </row>
    <row r="215" spans="1:20" x14ac:dyDescent="0.25">
      <c r="A215" t="s">
        <v>56</v>
      </c>
      <c r="B215">
        <v>13</v>
      </c>
      <c r="D215">
        <v>0.92</v>
      </c>
      <c r="F215">
        <v>0.92</v>
      </c>
      <c r="O215">
        <v>0.92</v>
      </c>
      <c r="P215">
        <v>0.92</v>
      </c>
      <c r="S215">
        <v>0.92</v>
      </c>
      <c r="T215">
        <v>0.92</v>
      </c>
    </row>
    <row r="216" spans="1:20" x14ac:dyDescent="0.25">
      <c r="A216" t="s">
        <v>57</v>
      </c>
      <c r="B216">
        <v>13</v>
      </c>
      <c r="D216">
        <v>100</v>
      </c>
      <c r="F216">
        <v>100</v>
      </c>
      <c r="O216">
        <v>100</v>
      </c>
      <c r="P216">
        <v>100</v>
      </c>
      <c r="S216">
        <v>100</v>
      </c>
      <c r="T216">
        <v>100</v>
      </c>
    </row>
    <row r="217" spans="1:20" x14ac:dyDescent="0.25">
      <c r="A217" t="s">
        <v>58</v>
      </c>
      <c r="B217">
        <v>13</v>
      </c>
      <c r="D217">
        <v>2</v>
      </c>
      <c r="F217">
        <v>2</v>
      </c>
      <c r="O217">
        <v>2</v>
      </c>
      <c r="P217">
        <v>2</v>
      </c>
      <c r="S217">
        <v>2</v>
      </c>
      <c r="T217">
        <v>2</v>
      </c>
    </row>
    <row r="218" spans="1:20" x14ac:dyDescent="0.25">
      <c r="A218" t="s">
        <v>59</v>
      </c>
      <c r="B218">
        <v>13</v>
      </c>
      <c r="D218">
        <v>0</v>
      </c>
      <c r="F218">
        <v>0</v>
      </c>
      <c r="O218">
        <v>0</v>
      </c>
      <c r="P218">
        <v>0</v>
      </c>
      <c r="S218">
        <v>0</v>
      </c>
      <c r="T218">
        <v>0</v>
      </c>
    </row>
    <row r="219" spans="1:20" x14ac:dyDescent="0.25">
      <c r="A219" t="s">
        <v>698</v>
      </c>
      <c r="B219">
        <v>13</v>
      </c>
      <c r="D219">
        <v>0</v>
      </c>
      <c r="O219">
        <v>0</v>
      </c>
      <c r="T219">
        <v>0</v>
      </c>
    </row>
    <row r="220" spans="1:20" x14ac:dyDescent="0.25">
      <c r="A220" t="s">
        <v>677</v>
      </c>
      <c r="B220">
        <v>13</v>
      </c>
      <c r="D220">
        <v>444</v>
      </c>
      <c r="O220">
        <v>748</v>
      </c>
      <c r="T220">
        <v>390</v>
      </c>
    </row>
    <row r="221" spans="1:20" x14ac:dyDescent="0.25">
      <c r="A221" t="s">
        <v>78</v>
      </c>
      <c r="B221">
        <v>13</v>
      </c>
      <c r="D221">
        <v>12.1</v>
      </c>
      <c r="O221">
        <v>20.399999999999999</v>
      </c>
      <c r="T221">
        <v>10.6</v>
      </c>
    </row>
    <row r="222" spans="1:20" x14ac:dyDescent="0.25">
      <c r="A222" t="s">
        <v>699</v>
      </c>
      <c r="B222">
        <v>13</v>
      </c>
      <c r="F222">
        <v>0</v>
      </c>
      <c r="P222">
        <v>0</v>
      </c>
      <c r="T222">
        <v>0</v>
      </c>
    </row>
    <row r="223" spans="1:20" x14ac:dyDescent="0.25">
      <c r="A223" t="s">
        <v>700</v>
      </c>
      <c r="B223">
        <v>13</v>
      </c>
      <c r="D223">
        <v>0</v>
      </c>
      <c r="F223">
        <v>1</v>
      </c>
      <c r="O223">
        <v>0</v>
      </c>
      <c r="P223">
        <v>1</v>
      </c>
      <c r="S223">
        <v>0</v>
      </c>
      <c r="T223">
        <v>0</v>
      </c>
    </row>
    <row r="224" spans="1:20" x14ac:dyDescent="0.25">
      <c r="A224" t="s">
        <v>701</v>
      </c>
      <c r="B224">
        <v>13</v>
      </c>
      <c r="D224">
        <v>0</v>
      </c>
      <c r="F224">
        <v>0</v>
      </c>
      <c r="O224">
        <v>0</v>
      </c>
      <c r="P224">
        <v>0</v>
      </c>
      <c r="S224">
        <v>0</v>
      </c>
      <c r="T224">
        <v>0</v>
      </c>
    </row>
    <row r="225" spans="1:20" x14ac:dyDescent="0.25">
      <c r="A225" t="s">
        <v>52</v>
      </c>
      <c r="B225">
        <v>13</v>
      </c>
      <c r="D225">
        <v>1</v>
      </c>
      <c r="F225">
        <v>1</v>
      </c>
      <c r="O225">
        <v>1</v>
      </c>
      <c r="P225">
        <v>1</v>
      </c>
      <c r="S225">
        <v>1</v>
      </c>
      <c r="T225">
        <v>1</v>
      </c>
    </row>
    <row r="226" spans="1:20" x14ac:dyDescent="0.25">
      <c r="A226" t="s">
        <v>702</v>
      </c>
      <c r="B226">
        <v>13</v>
      </c>
      <c r="D226">
        <v>15</v>
      </c>
      <c r="F226">
        <v>9</v>
      </c>
      <c r="O226">
        <v>60</v>
      </c>
      <c r="P226">
        <v>9</v>
      </c>
      <c r="S226">
        <v>15</v>
      </c>
      <c r="T226">
        <v>60</v>
      </c>
    </row>
    <row r="227" spans="1:20" x14ac:dyDescent="0.25">
      <c r="A227" t="s">
        <v>43</v>
      </c>
      <c r="B227">
        <v>13</v>
      </c>
      <c r="D227">
        <v>50</v>
      </c>
      <c r="O227">
        <v>50</v>
      </c>
      <c r="S227">
        <v>50</v>
      </c>
      <c r="T227">
        <v>50</v>
      </c>
    </row>
    <row r="228" spans="1:20" x14ac:dyDescent="0.25">
      <c r="A228" t="s">
        <v>44</v>
      </c>
      <c r="B228">
        <v>13</v>
      </c>
      <c r="D228">
        <v>0</v>
      </c>
      <c r="O228">
        <v>0</v>
      </c>
      <c r="S228">
        <v>0</v>
      </c>
      <c r="T228">
        <v>0</v>
      </c>
    </row>
    <row r="229" spans="1:20" x14ac:dyDescent="0.25">
      <c r="A229" t="s">
        <v>47</v>
      </c>
      <c r="B229">
        <v>13</v>
      </c>
      <c r="D229">
        <v>2</v>
      </c>
      <c r="O229">
        <v>1</v>
      </c>
      <c r="S229">
        <v>2</v>
      </c>
      <c r="T229">
        <v>2</v>
      </c>
    </row>
    <row r="230" spans="1:20" x14ac:dyDescent="0.25">
      <c r="A230" t="s">
        <v>703</v>
      </c>
      <c r="B230">
        <v>13</v>
      </c>
      <c r="D230">
        <v>0</v>
      </c>
      <c r="O230">
        <v>0</v>
      </c>
      <c r="S230">
        <v>0</v>
      </c>
      <c r="T230">
        <v>0</v>
      </c>
    </row>
    <row r="231" spans="1:20" x14ac:dyDescent="0.25">
      <c r="A231" t="s">
        <v>704</v>
      </c>
      <c r="B231">
        <v>13</v>
      </c>
      <c r="D231">
        <v>0</v>
      </c>
      <c r="O231">
        <v>0</v>
      </c>
      <c r="S231">
        <v>0</v>
      </c>
      <c r="T231">
        <v>0</v>
      </c>
    </row>
    <row r="232" spans="1:20" x14ac:dyDescent="0.25">
      <c r="A232" t="s">
        <v>705</v>
      </c>
      <c r="B232">
        <v>13</v>
      </c>
      <c r="D232">
        <v>0</v>
      </c>
      <c r="O232">
        <v>0</v>
      </c>
      <c r="S232">
        <v>0</v>
      </c>
      <c r="T232">
        <v>0</v>
      </c>
    </row>
    <row r="233" spans="1:20" x14ac:dyDescent="0.25">
      <c r="A233" t="s">
        <v>706</v>
      </c>
      <c r="B233">
        <v>13</v>
      </c>
      <c r="D233">
        <v>0</v>
      </c>
      <c r="O233">
        <v>0</v>
      </c>
      <c r="S233">
        <v>0</v>
      </c>
      <c r="T233">
        <v>0</v>
      </c>
    </row>
    <row r="234" spans="1:20" x14ac:dyDescent="0.25">
      <c r="A234" t="s">
        <v>707</v>
      </c>
      <c r="B234">
        <v>13</v>
      </c>
      <c r="D234">
        <v>1</v>
      </c>
      <c r="O234">
        <v>1</v>
      </c>
      <c r="S234">
        <v>1</v>
      </c>
      <c r="T234">
        <v>1</v>
      </c>
    </row>
    <row r="235" spans="1:20" x14ac:dyDescent="0.25">
      <c r="A235" t="s">
        <v>708</v>
      </c>
      <c r="B235">
        <v>13</v>
      </c>
      <c r="D235">
        <v>0</v>
      </c>
      <c r="O235">
        <v>0</v>
      </c>
      <c r="S235">
        <v>0</v>
      </c>
      <c r="T235">
        <v>0</v>
      </c>
    </row>
    <row r="236" spans="1:20" x14ac:dyDescent="0.25">
      <c r="A236" t="s">
        <v>709</v>
      </c>
      <c r="B236">
        <v>13</v>
      </c>
      <c r="D236">
        <v>50</v>
      </c>
      <c r="O236">
        <v>50</v>
      </c>
      <c r="S236">
        <v>50</v>
      </c>
      <c r="T236">
        <v>50</v>
      </c>
    </row>
    <row r="237" spans="1:20" x14ac:dyDescent="0.25">
      <c r="A237" t="s">
        <v>710</v>
      </c>
      <c r="B237">
        <v>13</v>
      </c>
      <c r="D237">
        <v>3</v>
      </c>
      <c r="O237">
        <v>3</v>
      </c>
      <c r="S237">
        <v>3</v>
      </c>
      <c r="T237">
        <v>3</v>
      </c>
    </row>
    <row r="238" spans="1:20" x14ac:dyDescent="0.25">
      <c r="A238" t="s">
        <v>711</v>
      </c>
      <c r="B238">
        <v>13</v>
      </c>
      <c r="D238">
        <v>0</v>
      </c>
      <c r="O238">
        <v>0</v>
      </c>
      <c r="S238">
        <v>0</v>
      </c>
      <c r="T238">
        <v>0</v>
      </c>
    </row>
    <row r="239" spans="1:20" x14ac:dyDescent="0.25">
      <c r="A239" t="s">
        <v>712</v>
      </c>
      <c r="B239">
        <v>13</v>
      </c>
      <c r="D239">
        <v>0</v>
      </c>
      <c r="O239">
        <v>0</v>
      </c>
      <c r="S239">
        <v>0</v>
      </c>
      <c r="T239">
        <v>0</v>
      </c>
    </row>
    <row r="240" spans="1:20" x14ac:dyDescent="0.25">
      <c r="A240" t="s">
        <v>713</v>
      </c>
      <c r="B240">
        <v>13</v>
      </c>
      <c r="D240">
        <v>0</v>
      </c>
      <c r="O240">
        <v>0</v>
      </c>
      <c r="S240">
        <v>0</v>
      </c>
      <c r="T240">
        <v>0</v>
      </c>
    </row>
    <row r="241" spans="1:26" x14ac:dyDescent="0.25">
      <c r="A241" t="s">
        <v>718</v>
      </c>
      <c r="B241">
        <v>13</v>
      </c>
      <c r="D241">
        <v>0</v>
      </c>
      <c r="O241">
        <v>0</v>
      </c>
      <c r="T241">
        <v>0</v>
      </c>
    </row>
    <row r="242" spans="1:26" x14ac:dyDescent="0.25">
      <c r="A242" t="s">
        <v>405</v>
      </c>
      <c r="B242">
        <v>13</v>
      </c>
      <c r="D242">
        <v>0</v>
      </c>
    </row>
    <row r="243" spans="1:26" x14ac:dyDescent="0.25">
      <c r="A243" t="s">
        <v>719</v>
      </c>
      <c r="B243">
        <v>13</v>
      </c>
      <c r="D243">
        <v>0</v>
      </c>
      <c r="F243">
        <v>0</v>
      </c>
      <c r="O243">
        <v>0</v>
      </c>
      <c r="P243">
        <v>0</v>
      </c>
      <c r="S243">
        <v>0</v>
      </c>
      <c r="T243">
        <v>0</v>
      </c>
    </row>
    <row r="244" spans="1:26" x14ac:dyDescent="0.25">
      <c r="A244" t="s">
        <v>34</v>
      </c>
      <c r="B244">
        <v>42</v>
      </c>
      <c r="D244">
        <v>92</v>
      </c>
      <c r="E244">
        <v>92</v>
      </c>
      <c r="J244">
        <v>96</v>
      </c>
      <c r="K244">
        <v>96</v>
      </c>
      <c r="X244">
        <v>91</v>
      </c>
      <c r="Z244">
        <v>91</v>
      </c>
    </row>
    <row r="245" spans="1:26" x14ac:dyDescent="0.25">
      <c r="A245" t="s">
        <v>35</v>
      </c>
      <c r="B245">
        <v>42</v>
      </c>
      <c r="D245">
        <v>91</v>
      </c>
      <c r="E245">
        <v>96</v>
      </c>
      <c r="J245">
        <v>92</v>
      </c>
      <c r="K245">
        <v>91</v>
      </c>
      <c r="X245">
        <v>96</v>
      </c>
      <c r="Z245">
        <v>92</v>
      </c>
    </row>
    <row r="246" spans="1:26" x14ac:dyDescent="0.25">
      <c r="A246" t="s">
        <v>36</v>
      </c>
      <c r="B246">
        <v>42</v>
      </c>
      <c r="D246">
        <v>0</v>
      </c>
      <c r="E246">
        <v>2</v>
      </c>
      <c r="J246">
        <v>0</v>
      </c>
      <c r="K246">
        <v>0</v>
      </c>
      <c r="X246">
        <v>2</v>
      </c>
      <c r="Z246">
        <v>0</v>
      </c>
    </row>
    <row r="247" spans="1:26" x14ac:dyDescent="0.25">
      <c r="A247" t="s">
        <v>37</v>
      </c>
      <c r="B247">
        <v>42</v>
      </c>
      <c r="D247">
        <v>0</v>
      </c>
      <c r="E247">
        <v>0</v>
      </c>
      <c r="J247">
        <v>0</v>
      </c>
      <c r="X247">
        <v>0</v>
      </c>
    </row>
    <row r="248" spans="1:26" x14ac:dyDescent="0.25">
      <c r="A248" t="s">
        <v>38</v>
      </c>
      <c r="B248">
        <v>42</v>
      </c>
      <c r="D248">
        <v>12</v>
      </c>
      <c r="E248">
        <v>12</v>
      </c>
      <c r="J248">
        <v>12</v>
      </c>
      <c r="K248">
        <v>12</v>
      </c>
      <c r="X248">
        <v>12</v>
      </c>
      <c r="Z248">
        <v>12</v>
      </c>
    </row>
    <row r="249" spans="1:26" x14ac:dyDescent="0.25">
      <c r="A249" t="s">
        <v>39</v>
      </c>
      <c r="B249">
        <v>42</v>
      </c>
    </row>
    <row r="250" spans="1:26" x14ac:dyDescent="0.25">
      <c r="A250" t="s">
        <v>694</v>
      </c>
      <c r="B250">
        <v>42</v>
      </c>
    </row>
    <row r="251" spans="1:26" x14ac:dyDescent="0.25">
      <c r="A251" t="s">
        <v>40</v>
      </c>
      <c r="B251">
        <v>42</v>
      </c>
    </row>
    <row r="252" spans="1:26" x14ac:dyDescent="0.25">
      <c r="A252" t="s">
        <v>41</v>
      </c>
      <c r="B252">
        <v>42</v>
      </c>
    </row>
    <row r="253" spans="1:26" x14ac:dyDescent="0.25">
      <c r="A253" t="s">
        <v>42</v>
      </c>
      <c r="B253">
        <v>42</v>
      </c>
      <c r="E253">
        <v>45</v>
      </c>
      <c r="J253">
        <v>50</v>
      </c>
      <c r="X253">
        <v>50</v>
      </c>
    </row>
    <row r="254" spans="1:26" x14ac:dyDescent="0.25">
      <c r="A254" t="s">
        <v>876</v>
      </c>
      <c r="B254">
        <v>42</v>
      </c>
      <c r="E254">
        <v>2</v>
      </c>
      <c r="J254">
        <v>1</v>
      </c>
      <c r="X254">
        <v>0</v>
      </c>
    </row>
    <row r="255" spans="1:26" x14ac:dyDescent="0.25">
      <c r="A255" t="s">
        <v>48</v>
      </c>
      <c r="B255">
        <v>42</v>
      </c>
      <c r="D255">
        <v>1900</v>
      </c>
      <c r="E255">
        <v>1900</v>
      </c>
      <c r="J255">
        <v>1900</v>
      </c>
      <c r="K255">
        <v>1900</v>
      </c>
      <c r="X255">
        <v>1900</v>
      </c>
      <c r="Z255">
        <v>1900</v>
      </c>
    </row>
    <row r="256" spans="1:26" x14ac:dyDescent="0.25">
      <c r="A256" t="s">
        <v>696</v>
      </c>
      <c r="B256">
        <v>42</v>
      </c>
      <c r="D256">
        <v>0</v>
      </c>
      <c r="E256">
        <v>3539</v>
      </c>
      <c r="J256">
        <v>0</v>
      </c>
      <c r="K256">
        <v>0</v>
      </c>
      <c r="X256">
        <v>3433</v>
      </c>
      <c r="Z256">
        <v>0</v>
      </c>
    </row>
    <row r="257" spans="1:26" x14ac:dyDescent="0.25">
      <c r="A257" t="s">
        <v>50</v>
      </c>
      <c r="B257">
        <v>42</v>
      </c>
      <c r="D257">
        <v>0</v>
      </c>
      <c r="E257">
        <v>3539</v>
      </c>
      <c r="J257">
        <v>0</v>
      </c>
      <c r="K257">
        <v>0</v>
      </c>
      <c r="X257">
        <v>3433</v>
      </c>
      <c r="Z257">
        <v>0</v>
      </c>
    </row>
    <row r="258" spans="1:26" x14ac:dyDescent="0.25">
      <c r="A258" t="s">
        <v>697</v>
      </c>
      <c r="B258">
        <v>42</v>
      </c>
      <c r="D258">
        <v>1</v>
      </c>
      <c r="E258">
        <v>1</v>
      </c>
      <c r="J258">
        <v>1</v>
      </c>
      <c r="K258">
        <v>1</v>
      </c>
      <c r="X258">
        <v>1</v>
      </c>
      <c r="Z258">
        <v>1</v>
      </c>
    </row>
    <row r="259" spans="1:26" x14ac:dyDescent="0.25">
      <c r="A259" t="s">
        <v>51</v>
      </c>
      <c r="B259">
        <v>42</v>
      </c>
      <c r="D259">
        <v>0</v>
      </c>
      <c r="E259">
        <v>0</v>
      </c>
      <c r="J259">
        <v>0</v>
      </c>
      <c r="K259">
        <v>0</v>
      </c>
      <c r="X259">
        <v>0</v>
      </c>
      <c r="Z259">
        <v>0</v>
      </c>
    </row>
    <row r="260" spans="1:26" x14ac:dyDescent="0.25">
      <c r="A260" t="s">
        <v>53</v>
      </c>
      <c r="B260">
        <v>42</v>
      </c>
      <c r="D260">
        <v>0</v>
      </c>
      <c r="E260">
        <v>1200</v>
      </c>
      <c r="J260">
        <v>0</v>
      </c>
      <c r="K260">
        <v>0</v>
      </c>
      <c r="X260">
        <v>800</v>
      </c>
      <c r="Z260">
        <v>0</v>
      </c>
    </row>
    <row r="261" spans="1:26" x14ac:dyDescent="0.25">
      <c r="A261" t="s">
        <v>54</v>
      </c>
      <c r="B261">
        <v>42</v>
      </c>
      <c r="D261">
        <v>0</v>
      </c>
      <c r="E261">
        <v>0</v>
      </c>
      <c r="J261">
        <v>0</v>
      </c>
      <c r="K261">
        <v>0</v>
      </c>
      <c r="X261">
        <v>0</v>
      </c>
      <c r="Z261">
        <v>0</v>
      </c>
    </row>
    <row r="262" spans="1:26" x14ac:dyDescent="0.25">
      <c r="A262" t="s">
        <v>55</v>
      </c>
      <c r="B262">
        <v>42</v>
      </c>
      <c r="D262">
        <v>0</v>
      </c>
      <c r="E262">
        <v>0</v>
      </c>
      <c r="J262">
        <v>0</v>
      </c>
      <c r="K262">
        <v>0</v>
      </c>
      <c r="X262">
        <v>0</v>
      </c>
      <c r="Z262">
        <v>0</v>
      </c>
    </row>
    <row r="263" spans="1:26" x14ac:dyDescent="0.25">
      <c r="A263" t="s">
        <v>56</v>
      </c>
      <c r="B263">
        <v>42</v>
      </c>
      <c r="D263">
        <v>0.9</v>
      </c>
      <c r="E263">
        <v>0.9</v>
      </c>
      <c r="J263">
        <v>0.9</v>
      </c>
      <c r="K263">
        <v>0.9</v>
      </c>
      <c r="X263">
        <v>0.9</v>
      </c>
      <c r="Z263">
        <v>0.9</v>
      </c>
    </row>
    <row r="264" spans="1:26" x14ac:dyDescent="0.25">
      <c r="A264" t="s">
        <v>57</v>
      </c>
      <c r="B264">
        <v>42</v>
      </c>
      <c r="D264">
        <v>100</v>
      </c>
      <c r="E264">
        <v>100</v>
      </c>
      <c r="J264">
        <v>100</v>
      </c>
      <c r="K264">
        <v>100</v>
      </c>
      <c r="X264">
        <v>100</v>
      </c>
      <c r="Z264">
        <v>100</v>
      </c>
    </row>
    <row r="265" spans="1:26" x14ac:dyDescent="0.25">
      <c r="A265" t="s">
        <v>58</v>
      </c>
      <c r="B265">
        <v>42</v>
      </c>
      <c r="D265">
        <v>2</v>
      </c>
      <c r="E265">
        <v>2</v>
      </c>
      <c r="J265">
        <v>2</v>
      </c>
      <c r="K265">
        <v>2</v>
      </c>
      <c r="X265">
        <v>2</v>
      </c>
      <c r="Z265">
        <v>2</v>
      </c>
    </row>
    <row r="266" spans="1:26" x14ac:dyDescent="0.25">
      <c r="A266" t="s">
        <v>59</v>
      </c>
      <c r="B266">
        <v>42</v>
      </c>
      <c r="D266">
        <v>0</v>
      </c>
      <c r="E266">
        <v>0</v>
      </c>
      <c r="J266">
        <v>0</v>
      </c>
      <c r="K266">
        <v>0</v>
      </c>
      <c r="X266">
        <v>0</v>
      </c>
      <c r="Z266">
        <v>0</v>
      </c>
    </row>
    <row r="267" spans="1:26" x14ac:dyDescent="0.25">
      <c r="A267" t="s">
        <v>698</v>
      </c>
      <c r="B267">
        <v>42</v>
      </c>
      <c r="E267">
        <v>0</v>
      </c>
      <c r="J267">
        <v>0</v>
      </c>
      <c r="X267">
        <v>0</v>
      </c>
    </row>
    <row r="268" spans="1:26" x14ac:dyDescent="0.25">
      <c r="A268" t="s">
        <v>677</v>
      </c>
      <c r="B268">
        <v>42</v>
      </c>
      <c r="E268">
        <v>177</v>
      </c>
      <c r="J268">
        <v>250</v>
      </c>
      <c r="X268">
        <v>225</v>
      </c>
    </row>
    <row r="269" spans="1:26" x14ac:dyDescent="0.25">
      <c r="A269" t="s">
        <v>78</v>
      </c>
      <c r="B269">
        <v>42</v>
      </c>
      <c r="E269">
        <v>2.7</v>
      </c>
      <c r="J269">
        <v>3.4</v>
      </c>
      <c r="X269">
        <v>3.1</v>
      </c>
    </row>
    <row r="270" spans="1:26" x14ac:dyDescent="0.25">
      <c r="A270" t="s">
        <v>699</v>
      </c>
      <c r="B270">
        <v>42</v>
      </c>
      <c r="E270">
        <v>0</v>
      </c>
      <c r="K270">
        <v>0</v>
      </c>
      <c r="Z270">
        <v>0</v>
      </c>
    </row>
    <row r="271" spans="1:26" x14ac:dyDescent="0.25">
      <c r="A271" t="s">
        <v>700</v>
      </c>
      <c r="B271">
        <v>42</v>
      </c>
      <c r="D271">
        <v>0</v>
      </c>
      <c r="E271">
        <v>0</v>
      </c>
      <c r="J271">
        <v>0</v>
      </c>
      <c r="K271">
        <v>1</v>
      </c>
      <c r="X271">
        <v>0</v>
      </c>
      <c r="Z271">
        <v>1</v>
      </c>
    </row>
    <row r="272" spans="1:26" x14ac:dyDescent="0.25">
      <c r="A272" t="s">
        <v>701</v>
      </c>
      <c r="B272">
        <v>42</v>
      </c>
      <c r="D272">
        <v>0</v>
      </c>
      <c r="E272">
        <v>0</v>
      </c>
      <c r="J272">
        <v>0</v>
      </c>
      <c r="K272">
        <v>0</v>
      </c>
      <c r="X272">
        <v>0</v>
      </c>
      <c r="Z272">
        <v>0</v>
      </c>
    </row>
    <row r="273" spans="1:26" x14ac:dyDescent="0.25">
      <c r="A273" t="s">
        <v>52</v>
      </c>
      <c r="B273">
        <v>42</v>
      </c>
      <c r="D273">
        <v>1</v>
      </c>
      <c r="E273">
        <v>1</v>
      </c>
      <c r="J273">
        <v>1</v>
      </c>
      <c r="K273">
        <v>1</v>
      </c>
      <c r="X273">
        <v>1</v>
      </c>
      <c r="Z273">
        <v>1</v>
      </c>
    </row>
    <row r="274" spans="1:26" x14ac:dyDescent="0.25">
      <c r="A274" t="s">
        <v>702</v>
      </c>
      <c r="B274">
        <v>42</v>
      </c>
      <c r="D274">
        <v>15</v>
      </c>
      <c r="E274">
        <v>60</v>
      </c>
      <c r="J274">
        <v>60</v>
      </c>
      <c r="K274">
        <v>9</v>
      </c>
      <c r="X274">
        <v>25</v>
      </c>
      <c r="Z274">
        <v>9</v>
      </c>
    </row>
    <row r="275" spans="1:26" x14ac:dyDescent="0.25">
      <c r="A275" t="s">
        <v>43</v>
      </c>
      <c r="B275">
        <v>42</v>
      </c>
      <c r="E275">
        <v>50</v>
      </c>
      <c r="X275">
        <v>50</v>
      </c>
    </row>
    <row r="276" spans="1:26" x14ac:dyDescent="0.25">
      <c r="A276" t="s">
        <v>44</v>
      </c>
      <c r="B276">
        <v>42</v>
      </c>
      <c r="E276">
        <v>0</v>
      </c>
      <c r="X276">
        <v>0</v>
      </c>
    </row>
    <row r="277" spans="1:26" x14ac:dyDescent="0.25">
      <c r="A277" t="s">
        <v>718</v>
      </c>
      <c r="B277">
        <v>42</v>
      </c>
      <c r="E277">
        <v>0</v>
      </c>
      <c r="J277">
        <v>0</v>
      </c>
      <c r="X277">
        <v>0</v>
      </c>
    </row>
    <row r="278" spans="1:26" x14ac:dyDescent="0.25">
      <c r="A278" t="s">
        <v>405</v>
      </c>
      <c r="B278">
        <v>42</v>
      </c>
      <c r="X278">
        <v>0</v>
      </c>
    </row>
    <row r="279" spans="1:26" x14ac:dyDescent="0.25">
      <c r="A279" t="s">
        <v>719</v>
      </c>
      <c r="B279">
        <v>42</v>
      </c>
      <c r="D279">
        <v>0</v>
      </c>
      <c r="E279">
        <v>1333</v>
      </c>
      <c r="J279">
        <v>0</v>
      </c>
      <c r="K279">
        <v>0</v>
      </c>
      <c r="X279">
        <v>889</v>
      </c>
      <c r="Z279">
        <v>0</v>
      </c>
    </row>
    <row r="280" spans="1:26" x14ac:dyDescent="0.25">
      <c r="A280" t="s">
        <v>34</v>
      </c>
      <c r="B280">
        <v>54</v>
      </c>
      <c r="E280">
        <v>53</v>
      </c>
      <c r="F280">
        <v>53</v>
      </c>
      <c r="I280">
        <v>4921</v>
      </c>
      <c r="J280">
        <v>4921</v>
      </c>
    </row>
    <row r="281" spans="1:26" x14ac:dyDescent="0.25">
      <c r="A281" t="s">
        <v>35</v>
      </c>
      <c r="B281">
        <v>54</v>
      </c>
      <c r="E281">
        <v>4921</v>
      </c>
      <c r="F281">
        <v>4920</v>
      </c>
      <c r="I281">
        <v>4920</v>
      </c>
      <c r="J281">
        <v>53</v>
      </c>
    </row>
    <row r="282" spans="1:26" x14ac:dyDescent="0.25">
      <c r="A282" t="s">
        <v>36</v>
      </c>
      <c r="B282">
        <v>54</v>
      </c>
      <c r="E282">
        <v>0</v>
      </c>
      <c r="F282">
        <v>0</v>
      </c>
      <c r="I282">
        <v>0</v>
      </c>
      <c r="J282">
        <v>1</v>
      </c>
    </row>
    <row r="283" spans="1:26" x14ac:dyDescent="0.25">
      <c r="A283" t="s">
        <v>37</v>
      </c>
      <c r="B283">
        <v>54</v>
      </c>
      <c r="E283">
        <v>0</v>
      </c>
      <c r="I283">
        <v>0</v>
      </c>
      <c r="J283">
        <v>0</v>
      </c>
    </row>
    <row r="284" spans="1:26" x14ac:dyDescent="0.25">
      <c r="A284" t="s">
        <v>38</v>
      </c>
      <c r="B284">
        <v>54</v>
      </c>
      <c r="E284">
        <v>12</v>
      </c>
      <c r="F284">
        <v>12</v>
      </c>
      <c r="I284">
        <v>12</v>
      </c>
      <c r="J284">
        <v>12</v>
      </c>
    </row>
    <row r="285" spans="1:26" x14ac:dyDescent="0.25">
      <c r="A285" t="s">
        <v>39</v>
      </c>
      <c r="B285">
        <v>54</v>
      </c>
    </row>
    <row r="286" spans="1:26" x14ac:dyDescent="0.25">
      <c r="A286" t="s">
        <v>694</v>
      </c>
      <c r="B286">
        <v>54</v>
      </c>
    </row>
    <row r="287" spans="1:26" x14ac:dyDescent="0.25">
      <c r="A287" t="s">
        <v>40</v>
      </c>
      <c r="B287">
        <v>54</v>
      </c>
    </row>
    <row r="288" spans="1:26" x14ac:dyDescent="0.25">
      <c r="A288" t="s">
        <v>41</v>
      </c>
      <c r="B288">
        <v>54</v>
      </c>
    </row>
    <row r="289" spans="1:10" x14ac:dyDescent="0.25">
      <c r="A289" t="s">
        <v>42</v>
      </c>
      <c r="B289">
        <v>54</v>
      </c>
      <c r="E289">
        <v>45</v>
      </c>
      <c r="J289">
        <v>45</v>
      </c>
    </row>
    <row r="290" spans="1:10" x14ac:dyDescent="0.25">
      <c r="A290" t="s">
        <v>876</v>
      </c>
      <c r="B290">
        <v>54</v>
      </c>
      <c r="E290">
        <v>1</v>
      </c>
      <c r="J290">
        <v>2</v>
      </c>
    </row>
    <row r="291" spans="1:10" x14ac:dyDescent="0.25">
      <c r="A291" t="s">
        <v>48</v>
      </c>
      <c r="B291">
        <v>54</v>
      </c>
      <c r="E291">
        <v>1900</v>
      </c>
      <c r="F291">
        <v>1900</v>
      </c>
      <c r="I291">
        <v>1900</v>
      </c>
      <c r="J291">
        <v>1900</v>
      </c>
    </row>
    <row r="292" spans="1:10" x14ac:dyDescent="0.25">
      <c r="A292" t="s">
        <v>696</v>
      </c>
      <c r="B292">
        <v>54</v>
      </c>
      <c r="E292">
        <v>0</v>
      </c>
      <c r="F292">
        <v>0</v>
      </c>
      <c r="I292">
        <v>0</v>
      </c>
      <c r="J292">
        <v>1863</v>
      </c>
    </row>
    <row r="293" spans="1:10" x14ac:dyDescent="0.25">
      <c r="A293" t="s">
        <v>50</v>
      </c>
      <c r="B293">
        <v>54</v>
      </c>
      <c r="E293">
        <v>0</v>
      </c>
      <c r="F293">
        <v>0</v>
      </c>
      <c r="I293">
        <v>0</v>
      </c>
      <c r="J293">
        <v>1863</v>
      </c>
    </row>
    <row r="294" spans="1:10" x14ac:dyDescent="0.25">
      <c r="A294" t="s">
        <v>697</v>
      </c>
      <c r="B294">
        <v>54</v>
      </c>
      <c r="E294">
        <v>1</v>
      </c>
      <c r="F294">
        <v>1</v>
      </c>
      <c r="I294">
        <v>1</v>
      </c>
      <c r="J294">
        <v>1</v>
      </c>
    </row>
    <row r="295" spans="1:10" x14ac:dyDescent="0.25">
      <c r="A295" t="s">
        <v>51</v>
      </c>
      <c r="B295">
        <v>54</v>
      </c>
      <c r="E295">
        <v>0</v>
      </c>
      <c r="F295">
        <v>0</v>
      </c>
      <c r="I295">
        <v>0</v>
      </c>
      <c r="J295">
        <v>0</v>
      </c>
    </row>
    <row r="296" spans="1:10" x14ac:dyDescent="0.25">
      <c r="A296" t="s">
        <v>53</v>
      </c>
      <c r="B296">
        <v>54</v>
      </c>
      <c r="E296">
        <v>0</v>
      </c>
      <c r="F296">
        <v>0</v>
      </c>
      <c r="I296">
        <v>0</v>
      </c>
      <c r="J296">
        <v>143</v>
      </c>
    </row>
    <row r="297" spans="1:10" x14ac:dyDescent="0.25">
      <c r="A297" t="s">
        <v>54</v>
      </c>
      <c r="B297">
        <v>54</v>
      </c>
      <c r="E297">
        <v>0</v>
      </c>
      <c r="F297">
        <v>0</v>
      </c>
      <c r="I297">
        <v>0</v>
      </c>
      <c r="J297">
        <v>0</v>
      </c>
    </row>
    <row r="298" spans="1:10" x14ac:dyDescent="0.25">
      <c r="A298" t="s">
        <v>55</v>
      </c>
      <c r="B298">
        <v>54</v>
      </c>
      <c r="E298">
        <v>0</v>
      </c>
      <c r="F298">
        <v>0</v>
      </c>
      <c r="I298">
        <v>0</v>
      </c>
      <c r="J298">
        <v>0</v>
      </c>
    </row>
    <row r="299" spans="1:10" x14ac:dyDescent="0.25">
      <c r="A299" t="s">
        <v>56</v>
      </c>
      <c r="B299">
        <v>54</v>
      </c>
      <c r="E299">
        <v>0.9</v>
      </c>
      <c r="F299">
        <v>0.9</v>
      </c>
      <c r="I299">
        <v>0.9</v>
      </c>
      <c r="J299">
        <v>0.9</v>
      </c>
    </row>
    <row r="300" spans="1:10" x14ac:dyDescent="0.25">
      <c r="A300" t="s">
        <v>57</v>
      </c>
      <c r="B300">
        <v>54</v>
      </c>
      <c r="E300">
        <v>100</v>
      </c>
      <c r="F300">
        <v>100</v>
      </c>
      <c r="I300">
        <v>100</v>
      </c>
      <c r="J300">
        <v>100</v>
      </c>
    </row>
    <row r="301" spans="1:10" x14ac:dyDescent="0.25">
      <c r="A301" t="s">
        <v>58</v>
      </c>
      <c r="B301">
        <v>54</v>
      </c>
      <c r="E301">
        <v>2</v>
      </c>
      <c r="F301">
        <v>2</v>
      </c>
      <c r="I301">
        <v>2</v>
      </c>
      <c r="J301">
        <v>2</v>
      </c>
    </row>
    <row r="302" spans="1:10" x14ac:dyDescent="0.25">
      <c r="A302" t="s">
        <v>59</v>
      </c>
      <c r="B302">
        <v>54</v>
      </c>
      <c r="E302">
        <v>0</v>
      </c>
      <c r="F302">
        <v>0</v>
      </c>
      <c r="I302">
        <v>0</v>
      </c>
      <c r="J302">
        <v>0</v>
      </c>
    </row>
    <row r="303" spans="1:10" x14ac:dyDescent="0.25">
      <c r="A303" t="s">
        <v>698</v>
      </c>
      <c r="B303">
        <v>54</v>
      </c>
      <c r="E303">
        <v>0</v>
      </c>
      <c r="J303">
        <v>0</v>
      </c>
    </row>
    <row r="304" spans="1:10" x14ac:dyDescent="0.25">
      <c r="A304" t="s">
        <v>677</v>
      </c>
      <c r="B304">
        <v>54</v>
      </c>
      <c r="E304">
        <v>279</v>
      </c>
      <c r="J304">
        <v>176</v>
      </c>
    </row>
    <row r="305" spans="1:11" x14ac:dyDescent="0.25">
      <c r="A305" t="s">
        <v>78</v>
      </c>
      <c r="B305">
        <v>54</v>
      </c>
      <c r="E305">
        <v>4.2</v>
      </c>
      <c r="J305">
        <v>2.7</v>
      </c>
    </row>
    <row r="306" spans="1:11" x14ac:dyDescent="0.25">
      <c r="A306" t="s">
        <v>699</v>
      </c>
      <c r="B306">
        <v>54</v>
      </c>
      <c r="F306">
        <v>0</v>
      </c>
      <c r="J306">
        <v>0</v>
      </c>
    </row>
    <row r="307" spans="1:11" x14ac:dyDescent="0.25">
      <c r="A307" t="s">
        <v>700</v>
      </c>
      <c r="B307">
        <v>54</v>
      </c>
      <c r="E307">
        <v>0</v>
      </c>
      <c r="F307">
        <v>1</v>
      </c>
      <c r="I307">
        <v>0</v>
      </c>
      <c r="J307">
        <v>0</v>
      </c>
    </row>
    <row r="308" spans="1:11" x14ac:dyDescent="0.25">
      <c r="A308" t="s">
        <v>701</v>
      </c>
      <c r="B308">
        <v>54</v>
      </c>
      <c r="E308">
        <v>0</v>
      </c>
      <c r="F308">
        <v>0</v>
      </c>
      <c r="I308">
        <v>0</v>
      </c>
      <c r="J308">
        <v>0</v>
      </c>
    </row>
    <row r="309" spans="1:11" x14ac:dyDescent="0.25">
      <c r="A309" t="s">
        <v>52</v>
      </c>
      <c r="B309">
        <v>54</v>
      </c>
      <c r="E309">
        <v>1</v>
      </c>
      <c r="F309">
        <v>1</v>
      </c>
      <c r="I309">
        <v>1</v>
      </c>
      <c r="J309">
        <v>1</v>
      </c>
    </row>
    <row r="310" spans="1:11" x14ac:dyDescent="0.25">
      <c r="A310" t="s">
        <v>702</v>
      </c>
      <c r="B310">
        <v>54</v>
      </c>
      <c r="E310">
        <v>60</v>
      </c>
      <c r="F310">
        <v>9</v>
      </c>
      <c r="I310">
        <v>15</v>
      </c>
      <c r="J310">
        <v>60</v>
      </c>
    </row>
    <row r="311" spans="1:11" x14ac:dyDescent="0.25">
      <c r="A311" t="s">
        <v>43</v>
      </c>
      <c r="B311">
        <v>54</v>
      </c>
      <c r="J311">
        <v>50</v>
      </c>
    </row>
    <row r="312" spans="1:11" x14ac:dyDescent="0.25">
      <c r="A312" t="s">
        <v>44</v>
      </c>
      <c r="B312">
        <v>54</v>
      </c>
      <c r="J312">
        <v>0</v>
      </c>
    </row>
    <row r="313" spans="1:11" x14ac:dyDescent="0.25">
      <c r="A313" t="s">
        <v>718</v>
      </c>
      <c r="B313">
        <v>54</v>
      </c>
      <c r="E313">
        <v>0</v>
      </c>
      <c r="J313">
        <v>0</v>
      </c>
    </row>
    <row r="314" spans="1:11" x14ac:dyDescent="0.25">
      <c r="A314" t="s">
        <v>405</v>
      </c>
      <c r="B314">
        <v>54</v>
      </c>
      <c r="E314">
        <v>0</v>
      </c>
    </row>
    <row r="315" spans="1:11" x14ac:dyDescent="0.25">
      <c r="A315" t="s">
        <v>719</v>
      </c>
      <c r="B315">
        <v>54</v>
      </c>
      <c r="E315">
        <v>0</v>
      </c>
      <c r="F315">
        <v>0</v>
      </c>
      <c r="I315">
        <v>0</v>
      </c>
      <c r="J315">
        <v>159</v>
      </c>
    </row>
    <row r="316" spans="1:11" x14ac:dyDescent="0.25">
      <c r="A316" t="s">
        <v>34</v>
      </c>
      <c r="B316">
        <v>55</v>
      </c>
      <c r="D316">
        <v>52</v>
      </c>
      <c r="E316">
        <v>52</v>
      </c>
      <c r="J316">
        <v>4919</v>
      </c>
      <c r="K316">
        <v>4919</v>
      </c>
    </row>
    <row r="317" spans="1:11" x14ac:dyDescent="0.25">
      <c r="A317" t="s">
        <v>35</v>
      </c>
      <c r="B317">
        <v>55</v>
      </c>
      <c r="D317">
        <v>4920</v>
      </c>
      <c r="E317">
        <v>4919</v>
      </c>
      <c r="J317">
        <v>52</v>
      </c>
      <c r="K317">
        <v>4920</v>
      </c>
    </row>
    <row r="318" spans="1:11" x14ac:dyDescent="0.25">
      <c r="A318" t="s">
        <v>36</v>
      </c>
      <c r="B318">
        <v>55</v>
      </c>
      <c r="D318">
        <v>2</v>
      </c>
      <c r="E318">
        <v>1</v>
      </c>
      <c r="J318">
        <v>0</v>
      </c>
      <c r="K318">
        <v>0</v>
      </c>
    </row>
    <row r="319" spans="1:11" x14ac:dyDescent="0.25">
      <c r="A319" t="s">
        <v>37</v>
      </c>
      <c r="B319">
        <v>55</v>
      </c>
      <c r="D319">
        <v>0</v>
      </c>
      <c r="E319">
        <v>0</v>
      </c>
      <c r="J319">
        <v>0</v>
      </c>
    </row>
    <row r="320" spans="1:11" x14ac:dyDescent="0.25">
      <c r="A320" t="s">
        <v>38</v>
      </c>
      <c r="B320">
        <v>55</v>
      </c>
      <c r="D320">
        <v>12</v>
      </c>
      <c r="E320">
        <v>12</v>
      </c>
      <c r="J320">
        <v>12</v>
      </c>
      <c r="K320">
        <v>12</v>
      </c>
    </row>
    <row r="321" spans="1:11" x14ac:dyDescent="0.25">
      <c r="A321" t="s">
        <v>39</v>
      </c>
      <c r="B321">
        <v>55</v>
      </c>
      <c r="D321">
        <v>200</v>
      </c>
    </row>
    <row r="322" spans="1:11" x14ac:dyDescent="0.25">
      <c r="A322" t="s">
        <v>694</v>
      </c>
      <c r="B322">
        <v>55</v>
      </c>
      <c r="D322">
        <v>25</v>
      </c>
    </row>
    <row r="323" spans="1:11" x14ac:dyDescent="0.25">
      <c r="A323" t="s">
        <v>40</v>
      </c>
      <c r="B323">
        <v>55</v>
      </c>
      <c r="D323">
        <v>2</v>
      </c>
    </row>
    <row r="324" spans="1:11" x14ac:dyDescent="0.25">
      <c r="A324" t="s">
        <v>41</v>
      </c>
      <c r="B324">
        <v>55</v>
      </c>
    </row>
    <row r="325" spans="1:11" x14ac:dyDescent="0.25">
      <c r="A325" t="s">
        <v>42</v>
      </c>
      <c r="B325">
        <v>55</v>
      </c>
      <c r="E325">
        <v>45</v>
      </c>
      <c r="J325">
        <v>45</v>
      </c>
    </row>
    <row r="326" spans="1:11" x14ac:dyDescent="0.25">
      <c r="A326" t="s">
        <v>876</v>
      </c>
      <c r="B326">
        <v>55</v>
      </c>
      <c r="E326">
        <v>0</v>
      </c>
      <c r="J326">
        <v>1</v>
      </c>
    </row>
    <row r="327" spans="1:11" x14ac:dyDescent="0.25">
      <c r="A327" t="s">
        <v>48</v>
      </c>
      <c r="B327">
        <v>55</v>
      </c>
      <c r="D327">
        <v>1900</v>
      </c>
      <c r="E327">
        <v>1900</v>
      </c>
      <c r="J327">
        <v>1900</v>
      </c>
      <c r="K327">
        <v>1900</v>
      </c>
    </row>
    <row r="328" spans="1:11" x14ac:dyDescent="0.25">
      <c r="A328" t="s">
        <v>696</v>
      </c>
      <c r="B328">
        <v>55</v>
      </c>
      <c r="D328">
        <v>3433</v>
      </c>
      <c r="E328">
        <v>1863</v>
      </c>
      <c r="J328">
        <v>0</v>
      </c>
      <c r="K328">
        <v>0</v>
      </c>
    </row>
    <row r="329" spans="1:11" x14ac:dyDescent="0.25">
      <c r="A329" t="s">
        <v>50</v>
      </c>
      <c r="B329">
        <v>55</v>
      </c>
      <c r="D329">
        <v>3433</v>
      </c>
      <c r="E329">
        <v>1863</v>
      </c>
      <c r="J329">
        <v>0</v>
      </c>
      <c r="K329">
        <v>0</v>
      </c>
    </row>
    <row r="330" spans="1:11" x14ac:dyDescent="0.25">
      <c r="A330" t="s">
        <v>697</v>
      </c>
      <c r="B330">
        <v>55</v>
      </c>
      <c r="D330">
        <v>1</v>
      </c>
      <c r="E330">
        <v>1</v>
      </c>
      <c r="J330">
        <v>1</v>
      </c>
      <c r="K330">
        <v>1</v>
      </c>
    </row>
    <row r="331" spans="1:11" x14ac:dyDescent="0.25">
      <c r="A331" t="s">
        <v>51</v>
      </c>
      <c r="B331">
        <v>55</v>
      </c>
      <c r="D331">
        <v>0</v>
      </c>
      <c r="E331">
        <v>0</v>
      </c>
      <c r="J331">
        <v>0</v>
      </c>
      <c r="K331">
        <v>0</v>
      </c>
    </row>
    <row r="332" spans="1:11" x14ac:dyDescent="0.25">
      <c r="A332" t="s">
        <v>53</v>
      </c>
      <c r="B332">
        <v>55</v>
      </c>
      <c r="D332">
        <v>422</v>
      </c>
      <c r="E332">
        <v>263</v>
      </c>
      <c r="J332">
        <v>0</v>
      </c>
      <c r="K332">
        <v>0</v>
      </c>
    </row>
    <row r="333" spans="1:11" x14ac:dyDescent="0.25">
      <c r="A333" t="s">
        <v>54</v>
      </c>
      <c r="B333">
        <v>55</v>
      </c>
      <c r="D333">
        <v>0</v>
      </c>
      <c r="E333">
        <v>0</v>
      </c>
      <c r="J333">
        <v>0</v>
      </c>
      <c r="K333">
        <v>0</v>
      </c>
    </row>
    <row r="334" spans="1:11" x14ac:dyDescent="0.25">
      <c r="A334" t="s">
        <v>55</v>
      </c>
      <c r="B334">
        <v>55</v>
      </c>
      <c r="D334">
        <v>0</v>
      </c>
      <c r="E334">
        <v>0</v>
      </c>
      <c r="J334">
        <v>0</v>
      </c>
      <c r="K334">
        <v>0</v>
      </c>
    </row>
    <row r="335" spans="1:11" x14ac:dyDescent="0.25">
      <c r="A335" t="s">
        <v>56</v>
      </c>
      <c r="B335">
        <v>55</v>
      </c>
      <c r="D335">
        <v>0.9</v>
      </c>
      <c r="E335">
        <v>0.9</v>
      </c>
      <c r="J335">
        <v>0.9</v>
      </c>
      <c r="K335">
        <v>0.9</v>
      </c>
    </row>
    <row r="336" spans="1:11" x14ac:dyDescent="0.25">
      <c r="A336" t="s">
        <v>57</v>
      </c>
      <c r="B336">
        <v>55</v>
      </c>
      <c r="D336">
        <v>100</v>
      </c>
      <c r="E336">
        <v>100</v>
      </c>
      <c r="J336">
        <v>100</v>
      </c>
      <c r="K336">
        <v>100</v>
      </c>
    </row>
    <row r="337" spans="1:29" x14ac:dyDescent="0.25">
      <c r="A337" t="s">
        <v>58</v>
      </c>
      <c r="B337">
        <v>55</v>
      </c>
      <c r="D337">
        <v>2</v>
      </c>
      <c r="E337">
        <v>2</v>
      </c>
      <c r="J337">
        <v>2</v>
      </c>
      <c r="K337">
        <v>2</v>
      </c>
    </row>
    <row r="338" spans="1:29" x14ac:dyDescent="0.25">
      <c r="A338" t="s">
        <v>59</v>
      </c>
      <c r="B338">
        <v>55</v>
      </c>
      <c r="D338">
        <v>0</v>
      </c>
      <c r="E338">
        <v>0</v>
      </c>
      <c r="J338">
        <v>0</v>
      </c>
      <c r="K338">
        <v>0</v>
      </c>
    </row>
    <row r="339" spans="1:29" x14ac:dyDescent="0.25">
      <c r="A339" t="s">
        <v>698</v>
      </c>
      <c r="B339">
        <v>55</v>
      </c>
      <c r="E339">
        <v>0</v>
      </c>
      <c r="J339">
        <v>0</v>
      </c>
    </row>
    <row r="340" spans="1:29" x14ac:dyDescent="0.25">
      <c r="A340" t="s">
        <v>677</v>
      </c>
      <c r="B340">
        <v>55</v>
      </c>
      <c r="E340">
        <v>266</v>
      </c>
      <c r="J340">
        <v>177</v>
      </c>
    </row>
    <row r="341" spans="1:29" x14ac:dyDescent="0.25">
      <c r="A341" t="s">
        <v>78</v>
      </c>
      <c r="B341">
        <v>55</v>
      </c>
      <c r="E341">
        <v>4</v>
      </c>
      <c r="J341">
        <v>2.7</v>
      </c>
    </row>
    <row r="342" spans="1:29" x14ac:dyDescent="0.25">
      <c r="A342" t="s">
        <v>699</v>
      </c>
      <c r="B342">
        <v>55</v>
      </c>
      <c r="E342">
        <v>0</v>
      </c>
      <c r="K342">
        <v>0</v>
      </c>
    </row>
    <row r="343" spans="1:29" x14ac:dyDescent="0.25">
      <c r="A343" t="s">
        <v>700</v>
      </c>
      <c r="B343">
        <v>55</v>
      </c>
      <c r="D343">
        <v>0</v>
      </c>
      <c r="E343">
        <v>0</v>
      </c>
      <c r="J343">
        <v>0</v>
      </c>
      <c r="K343">
        <v>1</v>
      </c>
    </row>
    <row r="344" spans="1:29" x14ac:dyDescent="0.25">
      <c r="A344" t="s">
        <v>701</v>
      </c>
      <c r="B344">
        <v>55</v>
      </c>
      <c r="D344">
        <v>0</v>
      </c>
      <c r="E344">
        <v>0</v>
      </c>
      <c r="J344">
        <v>0</v>
      </c>
      <c r="K344">
        <v>0</v>
      </c>
    </row>
    <row r="345" spans="1:29" x14ac:dyDescent="0.25">
      <c r="A345" t="s">
        <v>52</v>
      </c>
      <c r="B345">
        <v>55</v>
      </c>
      <c r="D345">
        <v>1</v>
      </c>
      <c r="E345">
        <v>1</v>
      </c>
      <c r="J345">
        <v>1</v>
      </c>
      <c r="K345">
        <v>1</v>
      </c>
    </row>
    <row r="346" spans="1:29" x14ac:dyDescent="0.25">
      <c r="A346" t="s">
        <v>702</v>
      </c>
      <c r="B346">
        <v>55</v>
      </c>
      <c r="D346">
        <v>25</v>
      </c>
      <c r="E346">
        <v>60</v>
      </c>
      <c r="J346">
        <v>60</v>
      </c>
      <c r="K346">
        <v>9</v>
      </c>
    </row>
    <row r="347" spans="1:29" x14ac:dyDescent="0.25">
      <c r="A347" t="s">
        <v>43</v>
      </c>
      <c r="B347">
        <v>55</v>
      </c>
      <c r="D347">
        <v>50</v>
      </c>
      <c r="E347">
        <v>50</v>
      </c>
    </row>
    <row r="348" spans="1:29" x14ac:dyDescent="0.25">
      <c r="A348" t="s">
        <v>44</v>
      </c>
      <c r="B348">
        <v>55</v>
      </c>
      <c r="D348">
        <v>0</v>
      </c>
      <c r="E348">
        <v>0</v>
      </c>
    </row>
    <row r="349" spans="1:29" x14ac:dyDescent="0.25">
      <c r="A349" t="s">
        <v>718</v>
      </c>
      <c r="B349">
        <v>55</v>
      </c>
      <c r="E349">
        <v>0</v>
      </c>
      <c r="J349">
        <v>0</v>
      </c>
    </row>
    <row r="350" spans="1:29" x14ac:dyDescent="0.25">
      <c r="A350" t="s">
        <v>405</v>
      </c>
      <c r="B350">
        <v>55</v>
      </c>
      <c r="E350">
        <v>0</v>
      </c>
    </row>
    <row r="351" spans="1:29" x14ac:dyDescent="0.25">
      <c r="A351" t="s">
        <v>719</v>
      </c>
      <c r="B351">
        <v>55</v>
      </c>
      <c r="D351">
        <v>469</v>
      </c>
      <c r="E351">
        <v>292</v>
      </c>
      <c r="J351">
        <v>0</v>
      </c>
      <c r="K351">
        <v>0</v>
      </c>
    </row>
    <row r="352" spans="1:29" x14ac:dyDescent="0.25">
      <c r="A352" t="s">
        <v>34</v>
      </c>
      <c r="B352">
        <v>59</v>
      </c>
      <c r="E352">
        <v>4921</v>
      </c>
      <c r="F352">
        <v>4921</v>
      </c>
      <c r="I352">
        <v>62</v>
      </c>
      <c r="J352">
        <v>62</v>
      </c>
      <c r="AC352">
        <v>4920</v>
      </c>
    </row>
    <row r="353" spans="1:29" x14ac:dyDescent="0.25">
      <c r="A353" t="s">
        <v>35</v>
      </c>
      <c r="B353">
        <v>59</v>
      </c>
      <c r="E353">
        <v>62</v>
      </c>
      <c r="F353">
        <v>4920</v>
      </c>
      <c r="I353">
        <v>4920</v>
      </c>
      <c r="J353">
        <v>4921</v>
      </c>
      <c r="AC353">
        <v>4921</v>
      </c>
    </row>
    <row r="354" spans="1:29" x14ac:dyDescent="0.25">
      <c r="A354" t="s">
        <v>36</v>
      </c>
      <c r="B354">
        <v>59</v>
      </c>
      <c r="E354">
        <v>0</v>
      </c>
      <c r="F354">
        <v>0</v>
      </c>
      <c r="I354">
        <v>2</v>
      </c>
      <c r="J354">
        <v>1</v>
      </c>
      <c r="AC354">
        <v>0</v>
      </c>
    </row>
    <row r="355" spans="1:29" x14ac:dyDescent="0.25">
      <c r="A355" t="s">
        <v>37</v>
      </c>
      <c r="B355">
        <v>59</v>
      </c>
      <c r="E355">
        <v>0</v>
      </c>
      <c r="I355">
        <v>0</v>
      </c>
      <c r="J355">
        <v>0</v>
      </c>
      <c r="AC355">
        <v>0</v>
      </c>
    </row>
    <row r="356" spans="1:29" x14ac:dyDescent="0.25">
      <c r="A356" t="s">
        <v>38</v>
      </c>
      <c r="B356">
        <v>59</v>
      </c>
      <c r="E356">
        <v>12</v>
      </c>
      <c r="F356">
        <v>12</v>
      </c>
      <c r="I356">
        <v>12</v>
      </c>
      <c r="J356">
        <v>12</v>
      </c>
      <c r="AC356">
        <v>12</v>
      </c>
    </row>
    <row r="357" spans="1:29" x14ac:dyDescent="0.25">
      <c r="A357" t="s">
        <v>39</v>
      </c>
      <c r="B357">
        <v>59</v>
      </c>
      <c r="I357">
        <v>200</v>
      </c>
    </row>
    <row r="358" spans="1:29" x14ac:dyDescent="0.25">
      <c r="A358" t="s">
        <v>694</v>
      </c>
      <c r="B358">
        <v>59</v>
      </c>
      <c r="I358">
        <v>25</v>
      </c>
    </row>
    <row r="359" spans="1:29" x14ac:dyDescent="0.25">
      <c r="A359" t="s">
        <v>40</v>
      </c>
      <c r="B359">
        <v>59</v>
      </c>
      <c r="I359">
        <v>2</v>
      </c>
    </row>
    <row r="360" spans="1:29" x14ac:dyDescent="0.25">
      <c r="A360" t="s">
        <v>41</v>
      </c>
      <c r="B360">
        <v>59</v>
      </c>
    </row>
    <row r="361" spans="1:29" x14ac:dyDescent="0.25">
      <c r="A361" t="s">
        <v>42</v>
      </c>
      <c r="B361">
        <v>59</v>
      </c>
      <c r="E361">
        <v>45</v>
      </c>
      <c r="J361">
        <v>45</v>
      </c>
      <c r="AC361">
        <v>30</v>
      </c>
    </row>
    <row r="362" spans="1:29" x14ac:dyDescent="0.25">
      <c r="A362" t="s">
        <v>876</v>
      </c>
      <c r="B362">
        <v>59</v>
      </c>
      <c r="E362">
        <v>1</v>
      </c>
      <c r="J362">
        <v>0</v>
      </c>
      <c r="AC362">
        <v>1</v>
      </c>
    </row>
    <row r="363" spans="1:29" x14ac:dyDescent="0.25">
      <c r="A363" t="s">
        <v>48</v>
      </c>
      <c r="B363">
        <v>59</v>
      </c>
      <c r="E363">
        <v>1900</v>
      </c>
      <c r="F363">
        <v>1900</v>
      </c>
      <c r="I363">
        <v>1900</v>
      </c>
      <c r="J363">
        <v>1900</v>
      </c>
      <c r="AC363">
        <v>1900</v>
      </c>
    </row>
    <row r="364" spans="1:29" x14ac:dyDescent="0.25">
      <c r="A364" t="s">
        <v>696</v>
      </c>
      <c r="B364">
        <v>59</v>
      </c>
      <c r="E364">
        <v>0</v>
      </c>
      <c r="F364">
        <v>0</v>
      </c>
      <c r="I364">
        <v>3433</v>
      </c>
      <c r="J364">
        <v>1863</v>
      </c>
      <c r="AC364">
        <v>0</v>
      </c>
    </row>
    <row r="365" spans="1:29" x14ac:dyDescent="0.25">
      <c r="A365" t="s">
        <v>50</v>
      </c>
      <c r="B365">
        <v>59</v>
      </c>
      <c r="E365">
        <v>0</v>
      </c>
      <c r="F365">
        <v>0</v>
      </c>
      <c r="I365">
        <v>3433</v>
      </c>
      <c r="J365">
        <v>1863</v>
      </c>
      <c r="AC365">
        <v>0</v>
      </c>
    </row>
    <row r="366" spans="1:29" x14ac:dyDescent="0.25">
      <c r="A366" t="s">
        <v>697</v>
      </c>
      <c r="B366">
        <v>59</v>
      </c>
      <c r="E366">
        <v>1</v>
      </c>
      <c r="F366">
        <v>1</v>
      </c>
      <c r="I366">
        <v>1</v>
      </c>
      <c r="J366">
        <v>1</v>
      </c>
      <c r="AC366">
        <v>1</v>
      </c>
    </row>
    <row r="367" spans="1:29" x14ac:dyDescent="0.25">
      <c r="A367" t="s">
        <v>51</v>
      </c>
      <c r="B367">
        <v>59</v>
      </c>
      <c r="E367">
        <v>0</v>
      </c>
      <c r="F367">
        <v>0</v>
      </c>
      <c r="I367">
        <v>0</v>
      </c>
      <c r="J367">
        <v>0</v>
      </c>
      <c r="AC367">
        <v>0</v>
      </c>
    </row>
    <row r="368" spans="1:29" x14ac:dyDescent="0.25">
      <c r="A368" t="s">
        <v>53</v>
      </c>
      <c r="B368">
        <v>59</v>
      </c>
      <c r="E368">
        <v>0</v>
      </c>
      <c r="F368">
        <v>0</v>
      </c>
      <c r="I368">
        <v>325</v>
      </c>
      <c r="J368">
        <v>614</v>
      </c>
      <c r="AC368">
        <v>0</v>
      </c>
    </row>
    <row r="369" spans="1:29" x14ac:dyDescent="0.25">
      <c r="A369" t="s">
        <v>54</v>
      </c>
      <c r="B369">
        <v>59</v>
      </c>
      <c r="E369">
        <v>0</v>
      </c>
      <c r="F369">
        <v>0</v>
      </c>
      <c r="I369">
        <v>0</v>
      </c>
      <c r="J369">
        <v>0</v>
      </c>
      <c r="AC369">
        <v>0</v>
      </c>
    </row>
    <row r="370" spans="1:29" x14ac:dyDescent="0.25">
      <c r="A370" t="s">
        <v>55</v>
      </c>
      <c r="B370">
        <v>59</v>
      </c>
      <c r="E370">
        <v>0</v>
      </c>
      <c r="F370">
        <v>0</v>
      </c>
      <c r="I370">
        <v>0</v>
      </c>
      <c r="J370">
        <v>0</v>
      </c>
      <c r="AC370">
        <v>0</v>
      </c>
    </row>
    <row r="371" spans="1:29" x14ac:dyDescent="0.25">
      <c r="A371" t="s">
        <v>56</v>
      </c>
      <c r="B371">
        <v>59</v>
      </c>
      <c r="E371">
        <v>0.9</v>
      </c>
      <c r="F371">
        <v>0.9</v>
      </c>
      <c r="I371">
        <v>0.9</v>
      </c>
      <c r="J371">
        <v>0.9</v>
      </c>
      <c r="AC371">
        <v>0.9</v>
      </c>
    </row>
    <row r="372" spans="1:29" x14ac:dyDescent="0.25">
      <c r="A372" t="s">
        <v>57</v>
      </c>
      <c r="B372">
        <v>59</v>
      </c>
      <c r="E372">
        <v>100</v>
      </c>
      <c r="F372">
        <v>100</v>
      </c>
      <c r="I372">
        <v>100</v>
      </c>
      <c r="J372">
        <v>100</v>
      </c>
      <c r="AC372">
        <v>100</v>
      </c>
    </row>
    <row r="373" spans="1:29" x14ac:dyDescent="0.25">
      <c r="A373" t="s">
        <v>58</v>
      </c>
      <c r="B373">
        <v>59</v>
      </c>
      <c r="E373">
        <v>2</v>
      </c>
      <c r="F373">
        <v>2</v>
      </c>
      <c r="I373">
        <v>2</v>
      </c>
      <c r="J373">
        <v>2</v>
      </c>
      <c r="AC373">
        <v>2</v>
      </c>
    </row>
    <row r="374" spans="1:29" x14ac:dyDescent="0.25">
      <c r="A374" t="s">
        <v>59</v>
      </c>
      <c r="B374">
        <v>59</v>
      </c>
      <c r="E374">
        <v>0</v>
      </c>
      <c r="F374">
        <v>0</v>
      </c>
      <c r="I374">
        <v>0</v>
      </c>
      <c r="J374">
        <v>0</v>
      </c>
      <c r="AC374">
        <v>0</v>
      </c>
    </row>
    <row r="375" spans="1:29" x14ac:dyDescent="0.25">
      <c r="A375" t="s">
        <v>698</v>
      </c>
      <c r="B375">
        <v>59</v>
      </c>
      <c r="E375">
        <v>0</v>
      </c>
      <c r="J375">
        <v>0</v>
      </c>
      <c r="AC375">
        <v>0</v>
      </c>
    </row>
    <row r="376" spans="1:29" x14ac:dyDescent="0.25">
      <c r="A376" t="s">
        <v>677</v>
      </c>
      <c r="B376">
        <v>59</v>
      </c>
      <c r="E376">
        <v>176</v>
      </c>
      <c r="J376">
        <v>259</v>
      </c>
      <c r="AC376">
        <v>236</v>
      </c>
    </row>
    <row r="377" spans="1:29" x14ac:dyDescent="0.25">
      <c r="A377" t="s">
        <v>78</v>
      </c>
      <c r="B377">
        <v>59</v>
      </c>
      <c r="E377">
        <v>2.7</v>
      </c>
      <c r="J377">
        <v>3.9</v>
      </c>
      <c r="AC377">
        <v>5.4</v>
      </c>
    </row>
    <row r="378" spans="1:29" x14ac:dyDescent="0.25">
      <c r="A378" t="s">
        <v>699</v>
      </c>
      <c r="B378">
        <v>59</v>
      </c>
      <c r="F378">
        <v>0</v>
      </c>
      <c r="J378">
        <v>0</v>
      </c>
    </row>
    <row r="379" spans="1:29" x14ac:dyDescent="0.25">
      <c r="A379" t="s">
        <v>700</v>
      </c>
      <c r="B379">
        <v>59</v>
      </c>
      <c r="E379">
        <v>0</v>
      </c>
      <c r="F379">
        <v>1</v>
      </c>
      <c r="I379">
        <v>0</v>
      </c>
      <c r="J379">
        <v>0</v>
      </c>
      <c r="AC379">
        <v>0</v>
      </c>
    </row>
    <row r="380" spans="1:29" x14ac:dyDescent="0.25">
      <c r="A380" t="s">
        <v>701</v>
      </c>
      <c r="B380">
        <v>59</v>
      </c>
      <c r="E380">
        <v>0</v>
      </c>
      <c r="F380">
        <v>0</v>
      </c>
      <c r="I380">
        <v>0</v>
      </c>
      <c r="J380">
        <v>0</v>
      </c>
      <c r="AC380">
        <v>0</v>
      </c>
    </row>
    <row r="381" spans="1:29" x14ac:dyDescent="0.25">
      <c r="A381" t="s">
        <v>52</v>
      </c>
      <c r="B381">
        <v>59</v>
      </c>
      <c r="E381">
        <v>1</v>
      </c>
      <c r="F381">
        <v>1</v>
      </c>
      <c r="I381">
        <v>1</v>
      </c>
      <c r="J381">
        <v>1</v>
      </c>
      <c r="AC381">
        <v>1</v>
      </c>
    </row>
    <row r="382" spans="1:29" x14ac:dyDescent="0.25">
      <c r="A382" t="s">
        <v>702</v>
      </c>
      <c r="B382">
        <v>59</v>
      </c>
      <c r="E382">
        <v>60</v>
      </c>
      <c r="F382">
        <v>9</v>
      </c>
      <c r="I382">
        <v>25</v>
      </c>
      <c r="J382">
        <v>60</v>
      </c>
      <c r="AC382">
        <v>15</v>
      </c>
    </row>
    <row r="383" spans="1:29" x14ac:dyDescent="0.25">
      <c r="A383" t="s">
        <v>43</v>
      </c>
      <c r="B383">
        <v>59</v>
      </c>
      <c r="I383">
        <v>50</v>
      </c>
      <c r="J383">
        <v>50</v>
      </c>
    </row>
    <row r="384" spans="1:29" x14ac:dyDescent="0.25">
      <c r="A384" t="s">
        <v>44</v>
      </c>
      <c r="B384">
        <v>59</v>
      </c>
      <c r="I384">
        <v>0</v>
      </c>
      <c r="J384">
        <v>0</v>
      </c>
    </row>
    <row r="385" spans="1:29" x14ac:dyDescent="0.25">
      <c r="A385" t="s">
        <v>718</v>
      </c>
      <c r="B385">
        <v>59</v>
      </c>
      <c r="E385">
        <v>0</v>
      </c>
      <c r="J385">
        <v>0</v>
      </c>
      <c r="AC385">
        <v>0</v>
      </c>
    </row>
    <row r="386" spans="1:29" x14ac:dyDescent="0.25">
      <c r="A386" t="s">
        <v>405</v>
      </c>
      <c r="B386">
        <v>59</v>
      </c>
      <c r="E386">
        <v>0</v>
      </c>
    </row>
    <row r="387" spans="1:29" x14ac:dyDescent="0.25">
      <c r="A387" t="s">
        <v>719</v>
      </c>
      <c r="B387">
        <v>59</v>
      </c>
      <c r="E387">
        <v>0</v>
      </c>
      <c r="F387">
        <v>0</v>
      </c>
      <c r="I387">
        <v>361</v>
      </c>
      <c r="J387">
        <v>682</v>
      </c>
      <c r="AC387">
        <v>0</v>
      </c>
    </row>
    <row r="388" spans="1:29" x14ac:dyDescent="0.25">
      <c r="A388" t="s">
        <v>34</v>
      </c>
      <c r="B388">
        <v>60</v>
      </c>
      <c r="D388">
        <v>4919</v>
      </c>
      <c r="E388">
        <v>4919</v>
      </c>
      <c r="J388">
        <v>63</v>
      </c>
      <c r="K388">
        <v>63</v>
      </c>
      <c r="X388">
        <v>4920</v>
      </c>
      <c r="Z388">
        <v>4920</v>
      </c>
    </row>
    <row r="389" spans="1:29" x14ac:dyDescent="0.25">
      <c r="A389" t="s">
        <v>35</v>
      </c>
      <c r="B389">
        <v>60</v>
      </c>
      <c r="D389">
        <v>4920</v>
      </c>
      <c r="E389">
        <v>63</v>
      </c>
      <c r="J389">
        <v>4919</v>
      </c>
      <c r="K389">
        <v>4920</v>
      </c>
      <c r="X389">
        <v>63</v>
      </c>
      <c r="Z389">
        <v>4919</v>
      </c>
    </row>
    <row r="390" spans="1:29" x14ac:dyDescent="0.25">
      <c r="A390" t="s">
        <v>36</v>
      </c>
      <c r="B390">
        <v>60</v>
      </c>
      <c r="D390">
        <v>0</v>
      </c>
      <c r="E390">
        <v>1</v>
      </c>
      <c r="J390">
        <v>0</v>
      </c>
      <c r="K390">
        <v>0</v>
      </c>
      <c r="X390">
        <v>2</v>
      </c>
      <c r="Z390">
        <v>0</v>
      </c>
    </row>
    <row r="391" spans="1:29" x14ac:dyDescent="0.25">
      <c r="A391" t="s">
        <v>37</v>
      </c>
      <c r="B391">
        <v>60</v>
      </c>
      <c r="D391">
        <v>0</v>
      </c>
      <c r="E391">
        <v>0</v>
      </c>
      <c r="J391">
        <v>0</v>
      </c>
      <c r="X391">
        <v>0</v>
      </c>
    </row>
    <row r="392" spans="1:29" x14ac:dyDescent="0.25">
      <c r="A392" t="s">
        <v>38</v>
      </c>
      <c r="B392">
        <v>60</v>
      </c>
      <c r="D392">
        <v>12</v>
      </c>
      <c r="E392">
        <v>12</v>
      </c>
      <c r="J392">
        <v>12</v>
      </c>
      <c r="K392">
        <v>12</v>
      </c>
      <c r="X392">
        <v>12</v>
      </c>
      <c r="Z392">
        <v>12</v>
      </c>
    </row>
    <row r="393" spans="1:29" x14ac:dyDescent="0.25">
      <c r="A393" t="s">
        <v>39</v>
      </c>
      <c r="B393">
        <v>60</v>
      </c>
    </row>
    <row r="394" spans="1:29" x14ac:dyDescent="0.25">
      <c r="A394" t="s">
        <v>694</v>
      </c>
      <c r="B394">
        <v>60</v>
      </c>
    </row>
    <row r="395" spans="1:29" x14ac:dyDescent="0.25">
      <c r="A395" t="s">
        <v>40</v>
      </c>
      <c r="B395">
        <v>60</v>
      </c>
    </row>
    <row r="396" spans="1:29" x14ac:dyDescent="0.25">
      <c r="A396" t="s">
        <v>41</v>
      </c>
      <c r="B396">
        <v>60</v>
      </c>
    </row>
    <row r="397" spans="1:29" x14ac:dyDescent="0.25">
      <c r="A397" t="s">
        <v>42</v>
      </c>
      <c r="B397">
        <v>60</v>
      </c>
      <c r="E397">
        <v>45</v>
      </c>
      <c r="J397">
        <v>50</v>
      </c>
      <c r="X397">
        <v>50</v>
      </c>
    </row>
    <row r="398" spans="1:29" x14ac:dyDescent="0.25">
      <c r="A398" t="s">
        <v>876</v>
      </c>
      <c r="B398">
        <v>60</v>
      </c>
      <c r="E398">
        <v>2</v>
      </c>
      <c r="J398">
        <v>1</v>
      </c>
      <c r="X398">
        <v>0</v>
      </c>
    </row>
    <row r="399" spans="1:29" x14ac:dyDescent="0.25">
      <c r="A399" t="s">
        <v>48</v>
      </c>
      <c r="B399">
        <v>60</v>
      </c>
      <c r="D399">
        <v>1900</v>
      </c>
      <c r="E399">
        <v>1900</v>
      </c>
      <c r="J399">
        <v>1900</v>
      </c>
      <c r="K399">
        <v>1900</v>
      </c>
      <c r="X399">
        <v>1900</v>
      </c>
      <c r="Z399">
        <v>1900</v>
      </c>
    </row>
    <row r="400" spans="1:29" x14ac:dyDescent="0.25">
      <c r="A400" t="s">
        <v>696</v>
      </c>
      <c r="B400">
        <v>60</v>
      </c>
      <c r="D400">
        <v>0</v>
      </c>
      <c r="E400">
        <v>1863</v>
      </c>
      <c r="J400">
        <v>0</v>
      </c>
      <c r="K400">
        <v>0</v>
      </c>
      <c r="X400">
        <v>3433</v>
      </c>
      <c r="Z400">
        <v>0</v>
      </c>
    </row>
    <row r="401" spans="1:26" x14ac:dyDescent="0.25">
      <c r="A401" t="s">
        <v>50</v>
      </c>
      <c r="B401">
        <v>60</v>
      </c>
      <c r="D401">
        <v>0</v>
      </c>
      <c r="E401">
        <v>1863</v>
      </c>
      <c r="J401">
        <v>0</v>
      </c>
      <c r="K401">
        <v>0</v>
      </c>
      <c r="X401">
        <v>3433</v>
      </c>
      <c r="Z401">
        <v>0</v>
      </c>
    </row>
    <row r="402" spans="1:26" x14ac:dyDescent="0.25">
      <c r="A402" t="s">
        <v>697</v>
      </c>
      <c r="B402">
        <v>60</v>
      </c>
      <c r="D402">
        <v>1</v>
      </c>
      <c r="E402">
        <v>1</v>
      </c>
      <c r="J402">
        <v>1</v>
      </c>
      <c r="K402">
        <v>1</v>
      </c>
      <c r="X402">
        <v>1</v>
      </c>
      <c r="Z402">
        <v>1</v>
      </c>
    </row>
    <row r="403" spans="1:26" x14ac:dyDescent="0.25">
      <c r="A403" t="s">
        <v>51</v>
      </c>
      <c r="B403">
        <v>60</v>
      </c>
      <c r="D403">
        <v>0</v>
      </c>
      <c r="E403">
        <v>0</v>
      </c>
      <c r="J403">
        <v>0</v>
      </c>
      <c r="K403">
        <v>0</v>
      </c>
      <c r="X403">
        <v>0</v>
      </c>
      <c r="Z403">
        <v>0</v>
      </c>
    </row>
    <row r="404" spans="1:26" x14ac:dyDescent="0.25">
      <c r="A404" t="s">
        <v>53</v>
      </c>
      <c r="B404">
        <v>60</v>
      </c>
      <c r="D404">
        <v>0</v>
      </c>
      <c r="E404">
        <v>1200</v>
      </c>
      <c r="J404">
        <v>0</v>
      </c>
      <c r="K404">
        <v>0</v>
      </c>
      <c r="X404">
        <v>800</v>
      </c>
      <c r="Z404">
        <v>0</v>
      </c>
    </row>
    <row r="405" spans="1:26" x14ac:dyDescent="0.25">
      <c r="A405" t="s">
        <v>54</v>
      </c>
      <c r="B405">
        <v>60</v>
      </c>
      <c r="D405">
        <v>0</v>
      </c>
      <c r="E405">
        <v>0</v>
      </c>
      <c r="J405">
        <v>0</v>
      </c>
      <c r="K405">
        <v>0</v>
      </c>
      <c r="X405">
        <v>0</v>
      </c>
      <c r="Z405">
        <v>0</v>
      </c>
    </row>
    <row r="406" spans="1:26" x14ac:dyDescent="0.25">
      <c r="A406" t="s">
        <v>55</v>
      </c>
      <c r="B406">
        <v>60</v>
      </c>
      <c r="D406">
        <v>0</v>
      </c>
      <c r="E406">
        <v>0</v>
      </c>
      <c r="J406">
        <v>0</v>
      </c>
      <c r="K406">
        <v>0</v>
      </c>
      <c r="X406">
        <v>0</v>
      </c>
      <c r="Z406">
        <v>0</v>
      </c>
    </row>
    <row r="407" spans="1:26" x14ac:dyDescent="0.25">
      <c r="A407" t="s">
        <v>56</v>
      </c>
      <c r="B407">
        <v>60</v>
      </c>
      <c r="D407">
        <v>0.9</v>
      </c>
      <c r="E407">
        <v>0.9</v>
      </c>
      <c r="J407">
        <v>0.9</v>
      </c>
      <c r="K407">
        <v>0.9</v>
      </c>
      <c r="X407">
        <v>0.9</v>
      </c>
      <c r="Z407">
        <v>0.9</v>
      </c>
    </row>
    <row r="408" spans="1:26" x14ac:dyDescent="0.25">
      <c r="A408" t="s">
        <v>57</v>
      </c>
      <c r="B408">
        <v>60</v>
      </c>
      <c r="D408">
        <v>100</v>
      </c>
      <c r="E408">
        <v>100</v>
      </c>
      <c r="J408">
        <v>100</v>
      </c>
      <c r="K408">
        <v>100</v>
      </c>
      <c r="X408">
        <v>100</v>
      </c>
      <c r="Z408">
        <v>100</v>
      </c>
    </row>
    <row r="409" spans="1:26" x14ac:dyDescent="0.25">
      <c r="A409" t="s">
        <v>58</v>
      </c>
      <c r="B409">
        <v>60</v>
      </c>
      <c r="D409">
        <v>2</v>
      </c>
      <c r="E409">
        <v>2</v>
      </c>
      <c r="J409">
        <v>2</v>
      </c>
      <c r="K409">
        <v>2</v>
      </c>
      <c r="X409">
        <v>2</v>
      </c>
      <c r="Z409">
        <v>2</v>
      </c>
    </row>
    <row r="410" spans="1:26" x14ac:dyDescent="0.25">
      <c r="A410" t="s">
        <v>59</v>
      </c>
      <c r="B410">
        <v>60</v>
      </c>
      <c r="D410">
        <v>0</v>
      </c>
      <c r="E410">
        <v>0</v>
      </c>
      <c r="J410">
        <v>0</v>
      </c>
      <c r="K410">
        <v>0</v>
      </c>
      <c r="X410">
        <v>0</v>
      </c>
      <c r="Z410">
        <v>0</v>
      </c>
    </row>
    <row r="411" spans="1:26" x14ac:dyDescent="0.25">
      <c r="A411" t="s">
        <v>698</v>
      </c>
      <c r="B411">
        <v>60</v>
      </c>
      <c r="E411">
        <v>0</v>
      </c>
      <c r="J411">
        <v>0</v>
      </c>
      <c r="X411">
        <v>0</v>
      </c>
    </row>
    <row r="412" spans="1:26" x14ac:dyDescent="0.25">
      <c r="A412" t="s">
        <v>677</v>
      </c>
      <c r="B412">
        <v>60</v>
      </c>
      <c r="E412">
        <v>177</v>
      </c>
      <c r="J412">
        <v>273</v>
      </c>
      <c r="X412">
        <v>225</v>
      </c>
    </row>
    <row r="413" spans="1:26" x14ac:dyDescent="0.25">
      <c r="A413" t="s">
        <v>78</v>
      </c>
      <c r="B413">
        <v>60</v>
      </c>
      <c r="E413">
        <v>2.7</v>
      </c>
      <c r="J413">
        <v>3.7</v>
      </c>
      <c r="X413">
        <v>3.1</v>
      </c>
    </row>
    <row r="414" spans="1:26" x14ac:dyDescent="0.25">
      <c r="A414" t="s">
        <v>699</v>
      </c>
      <c r="B414">
        <v>60</v>
      </c>
      <c r="E414">
        <v>0</v>
      </c>
      <c r="K414">
        <v>0</v>
      </c>
      <c r="Z414">
        <v>0</v>
      </c>
    </row>
    <row r="415" spans="1:26" x14ac:dyDescent="0.25">
      <c r="A415" t="s">
        <v>700</v>
      </c>
      <c r="B415">
        <v>60</v>
      </c>
      <c r="D415">
        <v>0</v>
      </c>
      <c r="E415">
        <v>0</v>
      </c>
      <c r="J415">
        <v>0</v>
      </c>
      <c r="K415">
        <v>1</v>
      </c>
      <c r="X415">
        <v>0</v>
      </c>
      <c r="Z415">
        <v>1</v>
      </c>
    </row>
    <row r="416" spans="1:26" x14ac:dyDescent="0.25">
      <c r="A416" t="s">
        <v>701</v>
      </c>
      <c r="B416">
        <v>60</v>
      </c>
      <c r="D416">
        <v>0</v>
      </c>
      <c r="E416">
        <v>0</v>
      </c>
      <c r="J416">
        <v>0</v>
      </c>
      <c r="K416">
        <v>0</v>
      </c>
      <c r="X416">
        <v>0</v>
      </c>
      <c r="Z416">
        <v>0</v>
      </c>
    </row>
    <row r="417" spans="1:29" x14ac:dyDescent="0.25">
      <c r="A417" t="s">
        <v>52</v>
      </c>
      <c r="B417">
        <v>60</v>
      </c>
      <c r="D417">
        <v>1</v>
      </c>
      <c r="E417">
        <v>1</v>
      </c>
      <c r="J417">
        <v>1</v>
      </c>
      <c r="K417">
        <v>1</v>
      </c>
      <c r="X417">
        <v>1</v>
      </c>
      <c r="Z417">
        <v>1</v>
      </c>
    </row>
    <row r="418" spans="1:29" x14ac:dyDescent="0.25">
      <c r="A418" t="s">
        <v>702</v>
      </c>
      <c r="B418">
        <v>60</v>
      </c>
      <c r="D418">
        <v>15</v>
      </c>
      <c r="E418">
        <v>60</v>
      </c>
      <c r="J418">
        <v>60</v>
      </c>
      <c r="K418">
        <v>9</v>
      </c>
      <c r="X418">
        <v>25</v>
      </c>
      <c r="Z418">
        <v>9</v>
      </c>
    </row>
    <row r="419" spans="1:29" x14ac:dyDescent="0.25">
      <c r="A419" t="s">
        <v>43</v>
      </c>
      <c r="B419">
        <v>60</v>
      </c>
      <c r="E419">
        <v>50</v>
      </c>
      <c r="X419">
        <v>50</v>
      </c>
    </row>
    <row r="420" spans="1:29" x14ac:dyDescent="0.25">
      <c r="A420" t="s">
        <v>44</v>
      </c>
      <c r="B420">
        <v>60</v>
      </c>
      <c r="E420">
        <v>0</v>
      </c>
      <c r="X420">
        <v>0</v>
      </c>
    </row>
    <row r="421" spans="1:29" x14ac:dyDescent="0.25">
      <c r="A421" t="s">
        <v>718</v>
      </c>
      <c r="B421">
        <v>60</v>
      </c>
      <c r="E421">
        <v>0</v>
      </c>
      <c r="J421">
        <v>0</v>
      </c>
      <c r="X421">
        <v>0</v>
      </c>
    </row>
    <row r="422" spans="1:29" x14ac:dyDescent="0.25">
      <c r="A422" t="s">
        <v>405</v>
      </c>
      <c r="B422">
        <v>60</v>
      </c>
      <c r="X422">
        <v>0</v>
      </c>
    </row>
    <row r="423" spans="1:29" x14ac:dyDescent="0.25">
      <c r="A423" t="s">
        <v>719</v>
      </c>
      <c r="B423">
        <v>60</v>
      </c>
      <c r="D423">
        <v>0</v>
      </c>
      <c r="E423">
        <v>1333</v>
      </c>
      <c r="J423">
        <v>0</v>
      </c>
      <c r="K423">
        <v>0</v>
      </c>
      <c r="X423">
        <v>889</v>
      </c>
      <c r="Z423">
        <v>0</v>
      </c>
    </row>
    <row r="424" spans="1:29" x14ac:dyDescent="0.25">
      <c r="A424" t="s">
        <v>34</v>
      </c>
      <c r="B424">
        <v>63</v>
      </c>
      <c r="E424">
        <v>61</v>
      </c>
      <c r="F424">
        <v>61</v>
      </c>
      <c r="I424">
        <v>64</v>
      </c>
      <c r="J424">
        <v>64</v>
      </c>
      <c r="AC424">
        <v>60</v>
      </c>
    </row>
    <row r="425" spans="1:29" x14ac:dyDescent="0.25">
      <c r="A425" t="s">
        <v>35</v>
      </c>
      <c r="B425">
        <v>63</v>
      </c>
      <c r="E425">
        <v>64</v>
      </c>
      <c r="F425">
        <v>60</v>
      </c>
      <c r="I425">
        <v>60</v>
      </c>
      <c r="J425">
        <v>61</v>
      </c>
      <c r="AC425">
        <v>61</v>
      </c>
    </row>
    <row r="426" spans="1:29" x14ac:dyDescent="0.25">
      <c r="A426" t="s">
        <v>36</v>
      </c>
      <c r="B426">
        <v>63</v>
      </c>
      <c r="E426">
        <v>3</v>
      </c>
      <c r="F426">
        <v>0</v>
      </c>
      <c r="I426">
        <v>0</v>
      </c>
      <c r="J426">
        <v>0</v>
      </c>
      <c r="AC426">
        <v>0</v>
      </c>
    </row>
    <row r="427" spans="1:29" x14ac:dyDescent="0.25">
      <c r="A427" t="s">
        <v>37</v>
      </c>
      <c r="B427">
        <v>63</v>
      </c>
      <c r="E427">
        <v>0</v>
      </c>
      <c r="I427">
        <v>0</v>
      </c>
      <c r="J427">
        <v>0</v>
      </c>
      <c r="AC427">
        <v>0</v>
      </c>
    </row>
    <row r="428" spans="1:29" x14ac:dyDescent="0.25">
      <c r="A428" t="s">
        <v>38</v>
      </c>
      <c r="B428">
        <v>63</v>
      </c>
      <c r="E428">
        <v>12</v>
      </c>
      <c r="F428">
        <v>12</v>
      </c>
      <c r="I428">
        <v>12</v>
      </c>
      <c r="J428">
        <v>12</v>
      </c>
      <c r="AC428">
        <v>12</v>
      </c>
    </row>
    <row r="429" spans="1:29" x14ac:dyDescent="0.25">
      <c r="A429" t="s">
        <v>39</v>
      </c>
      <c r="B429">
        <v>63</v>
      </c>
    </row>
    <row r="430" spans="1:29" x14ac:dyDescent="0.25">
      <c r="A430" t="s">
        <v>694</v>
      </c>
      <c r="B430">
        <v>63</v>
      </c>
    </row>
    <row r="431" spans="1:29" x14ac:dyDescent="0.25">
      <c r="A431" t="s">
        <v>40</v>
      </c>
      <c r="B431">
        <v>63</v>
      </c>
    </row>
    <row r="432" spans="1:29" x14ac:dyDescent="0.25">
      <c r="A432" t="s">
        <v>41</v>
      </c>
      <c r="B432">
        <v>63</v>
      </c>
    </row>
    <row r="433" spans="1:29" x14ac:dyDescent="0.25">
      <c r="A433" t="s">
        <v>42</v>
      </c>
      <c r="B433">
        <v>63</v>
      </c>
      <c r="E433">
        <v>55</v>
      </c>
      <c r="J433">
        <v>55</v>
      </c>
      <c r="AC433">
        <v>50</v>
      </c>
    </row>
    <row r="434" spans="1:29" x14ac:dyDescent="0.25">
      <c r="A434" t="s">
        <v>876</v>
      </c>
      <c r="B434">
        <v>63</v>
      </c>
      <c r="E434">
        <v>0</v>
      </c>
      <c r="J434">
        <v>1</v>
      </c>
      <c r="AC434">
        <v>0</v>
      </c>
    </row>
    <row r="435" spans="1:29" x14ac:dyDescent="0.25">
      <c r="A435" t="s">
        <v>48</v>
      </c>
      <c r="B435">
        <v>63</v>
      </c>
      <c r="E435">
        <v>1900</v>
      </c>
      <c r="F435">
        <v>1900</v>
      </c>
      <c r="I435">
        <v>1900</v>
      </c>
      <c r="J435">
        <v>1900</v>
      </c>
      <c r="AC435">
        <v>1900</v>
      </c>
    </row>
    <row r="436" spans="1:29" x14ac:dyDescent="0.25">
      <c r="A436" t="s">
        <v>696</v>
      </c>
      <c r="B436">
        <v>63</v>
      </c>
      <c r="E436">
        <v>5085</v>
      </c>
      <c r="F436">
        <v>0</v>
      </c>
      <c r="I436">
        <v>0</v>
      </c>
      <c r="J436">
        <v>0</v>
      </c>
      <c r="AC436">
        <v>0</v>
      </c>
    </row>
    <row r="437" spans="1:29" x14ac:dyDescent="0.25">
      <c r="A437" t="s">
        <v>50</v>
      </c>
      <c r="B437">
        <v>63</v>
      </c>
      <c r="E437">
        <v>5085</v>
      </c>
      <c r="F437">
        <v>0</v>
      </c>
      <c r="I437">
        <v>0</v>
      </c>
      <c r="J437">
        <v>0</v>
      </c>
      <c r="AC437">
        <v>0</v>
      </c>
    </row>
    <row r="438" spans="1:29" x14ac:dyDescent="0.25">
      <c r="A438" t="s">
        <v>697</v>
      </c>
      <c r="B438">
        <v>63</v>
      </c>
      <c r="E438">
        <v>1</v>
      </c>
      <c r="F438">
        <v>1</v>
      </c>
      <c r="I438">
        <v>1</v>
      </c>
      <c r="J438">
        <v>1</v>
      </c>
      <c r="AC438">
        <v>1</v>
      </c>
    </row>
    <row r="439" spans="1:29" x14ac:dyDescent="0.25">
      <c r="A439" t="s">
        <v>51</v>
      </c>
      <c r="B439">
        <v>63</v>
      </c>
      <c r="E439">
        <v>0</v>
      </c>
      <c r="F439">
        <v>0</v>
      </c>
      <c r="I439">
        <v>0</v>
      </c>
      <c r="J439">
        <v>0</v>
      </c>
      <c r="AC439">
        <v>0</v>
      </c>
    </row>
    <row r="440" spans="1:29" x14ac:dyDescent="0.25">
      <c r="A440" t="s">
        <v>53</v>
      </c>
      <c r="B440">
        <v>63</v>
      </c>
      <c r="E440">
        <v>3000</v>
      </c>
      <c r="F440">
        <v>0</v>
      </c>
      <c r="I440">
        <v>0</v>
      </c>
      <c r="J440">
        <v>0</v>
      </c>
      <c r="AC440">
        <v>0</v>
      </c>
    </row>
    <row r="441" spans="1:29" x14ac:dyDescent="0.25">
      <c r="A441" t="s">
        <v>54</v>
      </c>
      <c r="B441">
        <v>63</v>
      </c>
      <c r="E441">
        <v>0</v>
      </c>
      <c r="F441">
        <v>0</v>
      </c>
      <c r="I441">
        <v>0</v>
      </c>
      <c r="J441">
        <v>0</v>
      </c>
      <c r="AC441">
        <v>0</v>
      </c>
    </row>
    <row r="442" spans="1:29" x14ac:dyDescent="0.25">
      <c r="A442" t="s">
        <v>55</v>
      </c>
      <c r="B442">
        <v>63</v>
      </c>
      <c r="E442">
        <v>0</v>
      </c>
      <c r="F442">
        <v>0</v>
      </c>
      <c r="I442">
        <v>0</v>
      </c>
      <c r="J442">
        <v>0</v>
      </c>
      <c r="AC442">
        <v>0</v>
      </c>
    </row>
    <row r="443" spans="1:29" x14ac:dyDescent="0.25">
      <c r="A443" t="s">
        <v>56</v>
      </c>
      <c r="B443">
        <v>63</v>
      </c>
      <c r="E443">
        <v>0.9</v>
      </c>
      <c r="F443">
        <v>0.9</v>
      </c>
      <c r="I443">
        <v>0.9</v>
      </c>
      <c r="J443">
        <v>0.9</v>
      </c>
      <c r="AC443">
        <v>0.9</v>
      </c>
    </row>
    <row r="444" spans="1:29" x14ac:dyDescent="0.25">
      <c r="A444" t="s">
        <v>57</v>
      </c>
      <c r="B444">
        <v>63</v>
      </c>
      <c r="E444">
        <v>100</v>
      </c>
      <c r="F444">
        <v>100</v>
      </c>
      <c r="I444">
        <v>100</v>
      </c>
      <c r="J444">
        <v>100</v>
      </c>
      <c r="AC444">
        <v>100</v>
      </c>
    </row>
    <row r="445" spans="1:29" x14ac:dyDescent="0.25">
      <c r="A445" t="s">
        <v>58</v>
      </c>
      <c r="B445">
        <v>63</v>
      </c>
      <c r="E445">
        <v>2</v>
      </c>
      <c r="F445">
        <v>2</v>
      </c>
      <c r="I445">
        <v>2</v>
      </c>
      <c r="J445">
        <v>2</v>
      </c>
      <c r="AC445">
        <v>2</v>
      </c>
    </row>
    <row r="446" spans="1:29" x14ac:dyDescent="0.25">
      <c r="A446" t="s">
        <v>59</v>
      </c>
      <c r="B446">
        <v>63</v>
      </c>
      <c r="E446">
        <v>0</v>
      </c>
      <c r="F446">
        <v>0</v>
      </c>
      <c r="I446">
        <v>0</v>
      </c>
      <c r="J446">
        <v>0</v>
      </c>
      <c r="AC446">
        <v>0</v>
      </c>
    </row>
    <row r="447" spans="1:29" x14ac:dyDescent="0.25">
      <c r="A447" t="s">
        <v>698</v>
      </c>
      <c r="B447">
        <v>63</v>
      </c>
      <c r="E447">
        <v>0</v>
      </c>
      <c r="J447">
        <v>0</v>
      </c>
      <c r="AC447">
        <v>0</v>
      </c>
    </row>
    <row r="448" spans="1:29" x14ac:dyDescent="0.25">
      <c r="A448" t="s">
        <v>677</v>
      </c>
      <c r="B448">
        <v>63</v>
      </c>
      <c r="E448">
        <v>164</v>
      </c>
      <c r="J448">
        <v>762</v>
      </c>
      <c r="AC448">
        <v>273</v>
      </c>
    </row>
    <row r="449" spans="1:29" x14ac:dyDescent="0.25">
      <c r="A449" t="s">
        <v>78</v>
      </c>
      <c r="B449">
        <v>63</v>
      </c>
      <c r="E449">
        <v>2</v>
      </c>
      <c r="J449">
        <v>9.4</v>
      </c>
      <c r="AC449">
        <v>3.7</v>
      </c>
    </row>
    <row r="450" spans="1:29" x14ac:dyDescent="0.25">
      <c r="A450" t="s">
        <v>699</v>
      </c>
      <c r="B450">
        <v>63</v>
      </c>
      <c r="F450">
        <v>0</v>
      </c>
      <c r="J450">
        <v>0</v>
      </c>
    </row>
    <row r="451" spans="1:29" x14ac:dyDescent="0.25">
      <c r="A451" t="s">
        <v>700</v>
      </c>
      <c r="B451">
        <v>63</v>
      </c>
      <c r="E451">
        <v>0</v>
      </c>
      <c r="F451">
        <v>1</v>
      </c>
      <c r="I451">
        <v>0</v>
      </c>
      <c r="J451">
        <v>0</v>
      </c>
      <c r="AC451">
        <v>0</v>
      </c>
    </row>
    <row r="452" spans="1:29" x14ac:dyDescent="0.25">
      <c r="A452" t="s">
        <v>701</v>
      </c>
      <c r="B452">
        <v>63</v>
      </c>
      <c r="E452">
        <v>0</v>
      </c>
      <c r="F452">
        <v>0</v>
      </c>
      <c r="I452">
        <v>0</v>
      </c>
      <c r="J452">
        <v>0</v>
      </c>
      <c r="AC452">
        <v>0</v>
      </c>
    </row>
    <row r="453" spans="1:29" x14ac:dyDescent="0.25">
      <c r="A453" t="s">
        <v>52</v>
      </c>
      <c r="B453">
        <v>63</v>
      </c>
      <c r="E453" t="s">
        <v>877</v>
      </c>
      <c r="F453">
        <v>1</v>
      </c>
      <c r="I453">
        <v>1</v>
      </c>
      <c r="J453">
        <v>1</v>
      </c>
      <c r="AC453">
        <v>1</v>
      </c>
    </row>
    <row r="454" spans="1:29" x14ac:dyDescent="0.25">
      <c r="A454" t="s">
        <v>702</v>
      </c>
      <c r="B454">
        <v>63</v>
      </c>
      <c r="E454">
        <v>60</v>
      </c>
      <c r="F454">
        <v>9</v>
      </c>
      <c r="I454">
        <v>15</v>
      </c>
      <c r="J454">
        <v>60</v>
      </c>
      <c r="AC454">
        <v>15</v>
      </c>
    </row>
    <row r="455" spans="1:29" x14ac:dyDescent="0.25">
      <c r="A455" t="s">
        <v>43</v>
      </c>
      <c r="B455">
        <v>63</v>
      </c>
      <c r="E455">
        <v>50</v>
      </c>
    </row>
    <row r="456" spans="1:29" x14ac:dyDescent="0.25">
      <c r="A456" t="s">
        <v>44</v>
      </c>
      <c r="B456">
        <v>63</v>
      </c>
      <c r="E456">
        <v>0</v>
      </c>
    </row>
    <row r="457" spans="1:29" x14ac:dyDescent="0.25">
      <c r="A457" t="s">
        <v>718</v>
      </c>
      <c r="B457">
        <v>63</v>
      </c>
      <c r="E457">
        <v>0</v>
      </c>
      <c r="J457">
        <v>0</v>
      </c>
      <c r="AC457">
        <v>0</v>
      </c>
    </row>
    <row r="458" spans="1:29" x14ac:dyDescent="0.25">
      <c r="A458" t="s">
        <v>405</v>
      </c>
      <c r="B458">
        <v>63</v>
      </c>
      <c r="E458">
        <v>0</v>
      </c>
    </row>
    <row r="459" spans="1:29" x14ac:dyDescent="0.25">
      <c r="A459" t="s">
        <v>719</v>
      </c>
      <c r="B459">
        <v>63</v>
      </c>
      <c r="E459">
        <v>3333</v>
      </c>
      <c r="F459">
        <v>0</v>
      </c>
      <c r="I459">
        <v>0</v>
      </c>
      <c r="J459">
        <v>0</v>
      </c>
      <c r="AC459">
        <v>0</v>
      </c>
    </row>
    <row r="460" spans="1:29" x14ac:dyDescent="0.25">
      <c r="A460" t="s">
        <v>34</v>
      </c>
      <c r="B460">
        <v>71</v>
      </c>
      <c r="E460">
        <v>69</v>
      </c>
      <c r="F460">
        <v>69</v>
      </c>
      <c r="I460">
        <v>5121</v>
      </c>
      <c r="J460">
        <v>5121</v>
      </c>
    </row>
    <row r="461" spans="1:29" x14ac:dyDescent="0.25">
      <c r="A461" t="s">
        <v>35</v>
      </c>
      <c r="B461">
        <v>71</v>
      </c>
      <c r="E461">
        <v>5121</v>
      </c>
      <c r="F461">
        <v>5120</v>
      </c>
      <c r="I461">
        <v>5120</v>
      </c>
      <c r="J461">
        <v>69</v>
      </c>
    </row>
    <row r="462" spans="1:29" x14ac:dyDescent="0.25">
      <c r="A462" t="s">
        <v>36</v>
      </c>
      <c r="B462">
        <v>71</v>
      </c>
      <c r="E462">
        <v>0</v>
      </c>
      <c r="F462">
        <v>0</v>
      </c>
      <c r="I462">
        <v>0</v>
      </c>
      <c r="J462">
        <v>1</v>
      </c>
    </row>
    <row r="463" spans="1:29" x14ac:dyDescent="0.25">
      <c r="A463" t="s">
        <v>37</v>
      </c>
      <c r="B463">
        <v>71</v>
      </c>
      <c r="E463">
        <v>0</v>
      </c>
      <c r="I463">
        <v>0</v>
      </c>
      <c r="J463">
        <v>0</v>
      </c>
    </row>
    <row r="464" spans="1:29" x14ac:dyDescent="0.25">
      <c r="A464" t="s">
        <v>38</v>
      </c>
      <c r="B464">
        <v>71</v>
      </c>
      <c r="E464">
        <v>12</v>
      </c>
      <c r="F464">
        <v>12</v>
      </c>
      <c r="I464">
        <v>12</v>
      </c>
      <c r="J464">
        <v>12</v>
      </c>
    </row>
    <row r="465" spans="1:10" x14ac:dyDescent="0.25">
      <c r="A465" t="s">
        <v>39</v>
      </c>
      <c r="B465">
        <v>71</v>
      </c>
    </row>
    <row r="466" spans="1:10" x14ac:dyDescent="0.25">
      <c r="A466" t="s">
        <v>694</v>
      </c>
      <c r="B466">
        <v>71</v>
      </c>
    </row>
    <row r="467" spans="1:10" x14ac:dyDescent="0.25">
      <c r="A467" t="s">
        <v>40</v>
      </c>
      <c r="B467">
        <v>71</v>
      </c>
    </row>
    <row r="468" spans="1:10" x14ac:dyDescent="0.25">
      <c r="A468" t="s">
        <v>41</v>
      </c>
      <c r="B468">
        <v>71</v>
      </c>
    </row>
    <row r="469" spans="1:10" x14ac:dyDescent="0.25">
      <c r="A469" t="s">
        <v>42</v>
      </c>
      <c r="B469">
        <v>71</v>
      </c>
      <c r="E469">
        <v>45</v>
      </c>
      <c r="J469">
        <v>45</v>
      </c>
    </row>
    <row r="470" spans="1:10" x14ac:dyDescent="0.25">
      <c r="A470" t="s">
        <v>876</v>
      </c>
      <c r="B470">
        <v>71</v>
      </c>
      <c r="E470">
        <v>1</v>
      </c>
      <c r="J470">
        <v>2</v>
      </c>
    </row>
    <row r="471" spans="1:10" x14ac:dyDescent="0.25">
      <c r="A471" t="s">
        <v>48</v>
      </c>
      <c r="B471">
        <v>71</v>
      </c>
      <c r="E471">
        <v>1900</v>
      </c>
      <c r="F471">
        <v>1900</v>
      </c>
      <c r="I471">
        <v>1900</v>
      </c>
      <c r="J471">
        <v>1900</v>
      </c>
    </row>
    <row r="472" spans="1:10" x14ac:dyDescent="0.25">
      <c r="A472" t="s">
        <v>696</v>
      </c>
      <c r="B472">
        <v>71</v>
      </c>
      <c r="E472">
        <v>0</v>
      </c>
      <c r="F472">
        <v>0</v>
      </c>
      <c r="I472">
        <v>0</v>
      </c>
      <c r="J472">
        <v>1863</v>
      </c>
    </row>
    <row r="473" spans="1:10" x14ac:dyDescent="0.25">
      <c r="A473" t="s">
        <v>50</v>
      </c>
      <c r="B473">
        <v>71</v>
      </c>
      <c r="E473">
        <v>0</v>
      </c>
      <c r="F473">
        <v>0</v>
      </c>
      <c r="I473">
        <v>0</v>
      </c>
      <c r="J473">
        <v>1863</v>
      </c>
    </row>
    <row r="474" spans="1:10" x14ac:dyDescent="0.25">
      <c r="A474" t="s">
        <v>697</v>
      </c>
      <c r="B474">
        <v>71</v>
      </c>
      <c r="E474">
        <v>1</v>
      </c>
      <c r="F474">
        <v>1</v>
      </c>
      <c r="I474">
        <v>1</v>
      </c>
      <c r="J474">
        <v>1</v>
      </c>
    </row>
    <row r="475" spans="1:10" x14ac:dyDescent="0.25">
      <c r="A475" t="s">
        <v>51</v>
      </c>
      <c r="B475">
        <v>71</v>
      </c>
      <c r="E475">
        <v>0</v>
      </c>
      <c r="F475">
        <v>0</v>
      </c>
      <c r="I475">
        <v>0</v>
      </c>
      <c r="J475">
        <v>0</v>
      </c>
    </row>
    <row r="476" spans="1:10" x14ac:dyDescent="0.25">
      <c r="A476" t="s">
        <v>53</v>
      </c>
      <c r="B476">
        <v>71</v>
      </c>
      <c r="E476">
        <v>0</v>
      </c>
      <c r="F476">
        <v>0</v>
      </c>
      <c r="I476">
        <v>0</v>
      </c>
      <c r="J476">
        <v>500</v>
      </c>
    </row>
    <row r="477" spans="1:10" x14ac:dyDescent="0.25">
      <c r="A477" t="s">
        <v>54</v>
      </c>
      <c r="B477">
        <v>71</v>
      </c>
      <c r="E477">
        <v>0</v>
      </c>
      <c r="F477">
        <v>0</v>
      </c>
      <c r="I477">
        <v>0</v>
      </c>
      <c r="J477">
        <v>0</v>
      </c>
    </row>
    <row r="478" spans="1:10" x14ac:dyDescent="0.25">
      <c r="A478" t="s">
        <v>55</v>
      </c>
      <c r="B478">
        <v>71</v>
      </c>
      <c r="E478">
        <v>0</v>
      </c>
      <c r="F478">
        <v>0</v>
      </c>
      <c r="I478">
        <v>0</v>
      </c>
      <c r="J478">
        <v>0</v>
      </c>
    </row>
    <row r="479" spans="1:10" x14ac:dyDescent="0.25">
      <c r="A479" t="s">
        <v>56</v>
      </c>
      <c r="B479">
        <v>71</v>
      </c>
      <c r="E479">
        <v>0.9</v>
      </c>
      <c r="F479">
        <v>0.9</v>
      </c>
      <c r="I479">
        <v>0.9</v>
      </c>
      <c r="J479">
        <v>0.9</v>
      </c>
    </row>
    <row r="480" spans="1:10" x14ac:dyDescent="0.25">
      <c r="A480" t="s">
        <v>57</v>
      </c>
      <c r="B480">
        <v>71</v>
      </c>
      <c r="E480">
        <v>100</v>
      </c>
      <c r="F480">
        <v>100</v>
      </c>
      <c r="I480">
        <v>100</v>
      </c>
      <c r="J480">
        <v>100</v>
      </c>
    </row>
    <row r="481" spans="1:11" x14ac:dyDescent="0.25">
      <c r="A481" t="s">
        <v>58</v>
      </c>
      <c r="B481">
        <v>71</v>
      </c>
      <c r="E481">
        <v>2</v>
      </c>
      <c r="F481">
        <v>2</v>
      </c>
      <c r="I481">
        <v>2</v>
      </c>
      <c r="J481">
        <v>2</v>
      </c>
    </row>
    <row r="482" spans="1:11" x14ac:dyDescent="0.25">
      <c r="A482" t="s">
        <v>59</v>
      </c>
      <c r="B482">
        <v>71</v>
      </c>
      <c r="E482">
        <v>0</v>
      </c>
      <c r="F482">
        <v>0</v>
      </c>
      <c r="I482">
        <v>0</v>
      </c>
      <c r="J482">
        <v>0</v>
      </c>
    </row>
    <row r="483" spans="1:11" x14ac:dyDescent="0.25">
      <c r="A483" t="s">
        <v>698</v>
      </c>
      <c r="B483">
        <v>71</v>
      </c>
      <c r="E483">
        <v>0</v>
      </c>
      <c r="J483">
        <v>0</v>
      </c>
    </row>
    <row r="484" spans="1:11" x14ac:dyDescent="0.25">
      <c r="A484" t="s">
        <v>677</v>
      </c>
      <c r="B484">
        <v>71</v>
      </c>
      <c r="E484">
        <v>279</v>
      </c>
      <c r="J484">
        <v>176</v>
      </c>
    </row>
    <row r="485" spans="1:11" x14ac:dyDescent="0.25">
      <c r="A485" t="s">
        <v>78</v>
      </c>
      <c r="B485">
        <v>71</v>
      </c>
      <c r="E485">
        <v>4.2</v>
      </c>
      <c r="J485">
        <v>2.7</v>
      </c>
    </row>
    <row r="486" spans="1:11" x14ac:dyDescent="0.25">
      <c r="A486" t="s">
        <v>699</v>
      </c>
      <c r="B486">
        <v>71</v>
      </c>
      <c r="F486">
        <v>0</v>
      </c>
      <c r="J486">
        <v>0</v>
      </c>
    </row>
    <row r="487" spans="1:11" x14ac:dyDescent="0.25">
      <c r="A487" t="s">
        <v>700</v>
      </c>
      <c r="B487">
        <v>71</v>
      </c>
      <c r="E487">
        <v>0</v>
      </c>
      <c r="F487">
        <v>1</v>
      </c>
      <c r="I487">
        <v>0</v>
      </c>
      <c r="J487">
        <v>0</v>
      </c>
    </row>
    <row r="488" spans="1:11" x14ac:dyDescent="0.25">
      <c r="A488" t="s">
        <v>701</v>
      </c>
      <c r="B488">
        <v>71</v>
      </c>
      <c r="E488">
        <v>0</v>
      </c>
      <c r="F488">
        <v>0</v>
      </c>
      <c r="I488">
        <v>0</v>
      </c>
      <c r="J488">
        <v>0</v>
      </c>
    </row>
    <row r="489" spans="1:11" x14ac:dyDescent="0.25">
      <c r="A489" t="s">
        <v>52</v>
      </c>
      <c r="B489">
        <v>71</v>
      </c>
      <c r="E489">
        <v>1</v>
      </c>
      <c r="F489">
        <v>1</v>
      </c>
      <c r="I489">
        <v>1</v>
      </c>
      <c r="J489">
        <v>1</v>
      </c>
    </row>
    <row r="490" spans="1:11" x14ac:dyDescent="0.25">
      <c r="A490" t="s">
        <v>702</v>
      </c>
      <c r="B490">
        <v>71</v>
      </c>
      <c r="E490">
        <v>60</v>
      </c>
      <c r="F490">
        <v>9</v>
      </c>
      <c r="I490">
        <v>15</v>
      </c>
      <c r="J490">
        <v>60</v>
      </c>
    </row>
    <row r="491" spans="1:11" x14ac:dyDescent="0.25">
      <c r="A491" t="s">
        <v>43</v>
      </c>
      <c r="B491">
        <v>71</v>
      </c>
      <c r="J491">
        <v>50</v>
      </c>
    </row>
    <row r="492" spans="1:11" x14ac:dyDescent="0.25">
      <c r="A492" t="s">
        <v>44</v>
      </c>
      <c r="B492">
        <v>71</v>
      </c>
      <c r="J492">
        <v>0</v>
      </c>
    </row>
    <row r="493" spans="1:11" x14ac:dyDescent="0.25">
      <c r="A493" t="s">
        <v>718</v>
      </c>
      <c r="B493">
        <v>71</v>
      </c>
      <c r="E493">
        <v>0</v>
      </c>
      <c r="J493">
        <v>0</v>
      </c>
    </row>
    <row r="494" spans="1:11" x14ac:dyDescent="0.25">
      <c r="A494" t="s">
        <v>405</v>
      </c>
      <c r="B494">
        <v>71</v>
      </c>
      <c r="E494">
        <v>0</v>
      </c>
    </row>
    <row r="495" spans="1:11" x14ac:dyDescent="0.25">
      <c r="A495" t="s">
        <v>719</v>
      </c>
      <c r="B495">
        <v>71</v>
      </c>
      <c r="E495">
        <v>0</v>
      </c>
      <c r="F495">
        <v>0</v>
      </c>
      <c r="I495">
        <v>0</v>
      </c>
      <c r="J495">
        <v>556</v>
      </c>
    </row>
    <row r="496" spans="1:11" x14ac:dyDescent="0.25">
      <c r="A496" t="s">
        <v>34</v>
      </c>
      <c r="B496">
        <v>72</v>
      </c>
      <c r="D496">
        <v>70</v>
      </c>
      <c r="E496">
        <v>70</v>
      </c>
      <c r="J496">
        <v>5119</v>
      </c>
      <c r="K496">
        <v>5119</v>
      </c>
    </row>
    <row r="497" spans="1:11" x14ac:dyDescent="0.25">
      <c r="A497" t="s">
        <v>35</v>
      </c>
      <c r="B497">
        <v>72</v>
      </c>
      <c r="D497">
        <v>5120</v>
      </c>
      <c r="E497">
        <v>5119</v>
      </c>
      <c r="J497">
        <v>70</v>
      </c>
      <c r="K497">
        <v>5120</v>
      </c>
    </row>
    <row r="498" spans="1:11" x14ac:dyDescent="0.25">
      <c r="A498" t="s">
        <v>36</v>
      </c>
      <c r="B498">
        <v>72</v>
      </c>
      <c r="D498">
        <v>1</v>
      </c>
      <c r="E498">
        <v>2</v>
      </c>
      <c r="J498">
        <v>0</v>
      </c>
      <c r="K498">
        <v>0</v>
      </c>
    </row>
    <row r="499" spans="1:11" x14ac:dyDescent="0.25">
      <c r="A499" t="s">
        <v>37</v>
      </c>
      <c r="B499">
        <v>72</v>
      </c>
      <c r="D499">
        <v>0</v>
      </c>
      <c r="E499">
        <v>1</v>
      </c>
      <c r="J499">
        <v>0</v>
      </c>
    </row>
    <row r="500" spans="1:11" x14ac:dyDescent="0.25">
      <c r="A500" t="s">
        <v>38</v>
      </c>
      <c r="B500">
        <v>72</v>
      </c>
      <c r="D500">
        <v>12</v>
      </c>
      <c r="E500">
        <v>12</v>
      </c>
      <c r="J500">
        <v>12</v>
      </c>
      <c r="K500">
        <v>12</v>
      </c>
    </row>
    <row r="501" spans="1:11" x14ac:dyDescent="0.25">
      <c r="A501" t="s">
        <v>39</v>
      </c>
      <c r="B501">
        <v>72</v>
      </c>
      <c r="D501">
        <v>200</v>
      </c>
    </row>
    <row r="502" spans="1:11" x14ac:dyDescent="0.25">
      <c r="A502" t="s">
        <v>694</v>
      </c>
      <c r="B502">
        <v>72</v>
      </c>
      <c r="D502">
        <v>25</v>
      </c>
    </row>
    <row r="503" spans="1:11" x14ac:dyDescent="0.25">
      <c r="A503" t="s">
        <v>40</v>
      </c>
      <c r="B503">
        <v>72</v>
      </c>
      <c r="D503">
        <v>1</v>
      </c>
    </row>
    <row r="504" spans="1:11" x14ac:dyDescent="0.25">
      <c r="A504" t="s">
        <v>41</v>
      </c>
      <c r="B504">
        <v>72</v>
      </c>
    </row>
    <row r="505" spans="1:11" x14ac:dyDescent="0.25">
      <c r="A505" t="s">
        <v>42</v>
      </c>
      <c r="B505">
        <v>72</v>
      </c>
      <c r="E505">
        <v>45</v>
      </c>
      <c r="J505">
        <v>45</v>
      </c>
    </row>
    <row r="506" spans="1:11" x14ac:dyDescent="0.25">
      <c r="A506" t="s">
        <v>876</v>
      </c>
      <c r="B506">
        <v>72</v>
      </c>
      <c r="E506">
        <v>0</v>
      </c>
      <c r="J506">
        <v>1</v>
      </c>
    </row>
    <row r="507" spans="1:11" x14ac:dyDescent="0.25">
      <c r="A507" t="s">
        <v>48</v>
      </c>
      <c r="B507">
        <v>72</v>
      </c>
      <c r="D507">
        <v>1900</v>
      </c>
      <c r="E507">
        <v>1900</v>
      </c>
      <c r="J507">
        <v>1900</v>
      </c>
      <c r="K507">
        <v>1900</v>
      </c>
    </row>
    <row r="508" spans="1:11" x14ac:dyDescent="0.25">
      <c r="A508" t="s">
        <v>696</v>
      </c>
      <c r="B508">
        <v>72</v>
      </c>
      <c r="D508">
        <v>1610</v>
      </c>
      <c r="E508">
        <v>3346</v>
      </c>
      <c r="J508">
        <v>0</v>
      </c>
      <c r="K508">
        <v>0</v>
      </c>
    </row>
    <row r="509" spans="1:11" x14ac:dyDescent="0.25">
      <c r="A509" t="s">
        <v>50</v>
      </c>
      <c r="B509">
        <v>72</v>
      </c>
      <c r="D509">
        <v>1610</v>
      </c>
      <c r="E509">
        <v>3346</v>
      </c>
      <c r="J509">
        <v>0</v>
      </c>
      <c r="K509">
        <v>0</v>
      </c>
    </row>
    <row r="510" spans="1:11" x14ac:dyDescent="0.25">
      <c r="A510" t="s">
        <v>697</v>
      </c>
      <c r="B510">
        <v>72</v>
      </c>
      <c r="D510">
        <v>1</v>
      </c>
      <c r="E510">
        <v>1</v>
      </c>
      <c r="J510">
        <v>1</v>
      </c>
      <c r="K510">
        <v>1</v>
      </c>
    </row>
    <row r="511" spans="1:11" x14ac:dyDescent="0.25">
      <c r="A511" t="s">
        <v>51</v>
      </c>
      <c r="B511">
        <v>72</v>
      </c>
      <c r="D511">
        <v>0</v>
      </c>
      <c r="E511">
        <v>0</v>
      </c>
      <c r="J511">
        <v>0</v>
      </c>
      <c r="K511">
        <v>0</v>
      </c>
    </row>
    <row r="512" spans="1:11" x14ac:dyDescent="0.25">
      <c r="A512" t="s">
        <v>53</v>
      </c>
      <c r="B512">
        <v>72</v>
      </c>
      <c r="D512">
        <v>600</v>
      </c>
      <c r="E512">
        <v>600</v>
      </c>
      <c r="J512">
        <v>0</v>
      </c>
      <c r="K512">
        <v>0</v>
      </c>
    </row>
    <row r="513" spans="1:11" x14ac:dyDescent="0.25">
      <c r="A513" t="s">
        <v>54</v>
      </c>
      <c r="B513">
        <v>72</v>
      </c>
      <c r="D513">
        <v>0</v>
      </c>
      <c r="E513">
        <v>0</v>
      </c>
      <c r="J513">
        <v>0</v>
      </c>
      <c r="K513">
        <v>0</v>
      </c>
    </row>
    <row r="514" spans="1:11" x14ac:dyDescent="0.25">
      <c r="A514" t="s">
        <v>55</v>
      </c>
      <c r="B514">
        <v>72</v>
      </c>
      <c r="D514">
        <v>0</v>
      </c>
      <c r="E514">
        <v>0</v>
      </c>
      <c r="J514">
        <v>0</v>
      </c>
      <c r="K514">
        <v>0</v>
      </c>
    </row>
    <row r="515" spans="1:11" x14ac:dyDescent="0.25">
      <c r="A515" t="s">
        <v>56</v>
      </c>
      <c r="B515">
        <v>72</v>
      </c>
      <c r="D515">
        <v>0.9</v>
      </c>
      <c r="E515">
        <v>0.9</v>
      </c>
      <c r="J515">
        <v>0.9</v>
      </c>
      <c r="K515">
        <v>0.9</v>
      </c>
    </row>
    <row r="516" spans="1:11" x14ac:dyDescent="0.25">
      <c r="A516" t="s">
        <v>57</v>
      </c>
      <c r="B516">
        <v>72</v>
      </c>
      <c r="D516">
        <v>100</v>
      </c>
      <c r="E516">
        <v>100</v>
      </c>
      <c r="J516">
        <v>100</v>
      </c>
      <c r="K516">
        <v>100</v>
      </c>
    </row>
    <row r="517" spans="1:11" x14ac:dyDescent="0.25">
      <c r="A517" t="s">
        <v>58</v>
      </c>
      <c r="B517">
        <v>72</v>
      </c>
      <c r="D517">
        <v>2</v>
      </c>
      <c r="E517">
        <v>2</v>
      </c>
      <c r="J517">
        <v>2</v>
      </c>
      <c r="K517">
        <v>2</v>
      </c>
    </row>
    <row r="518" spans="1:11" x14ac:dyDescent="0.25">
      <c r="A518" t="s">
        <v>59</v>
      </c>
      <c r="B518">
        <v>72</v>
      </c>
      <c r="D518">
        <v>0</v>
      </c>
      <c r="E518">
        <v>0</v>
      </c>
      <c r="J518">
        <v>0</v>
      </c>
      <c r="K518">
        <v>0</v>
      </c>
    </row>
    <row r="519" spans="1:11" x14ac:dyDescent="0.25">
      <c r="A519" t="s">
        <v>698</v>
      </c>
      <c r="B519">
        <v>72</v>
      </c>
      <c r="E519">
        <v>0</v>
      </c>
      <c r="J519">
        <v>0</v>
      </c>
    </row>
    <row r="520" spans="1:11" x14ac:dyDescent="0.25">
      <c r="A520" t="s">
        <v>677</v>
      </c>
      <c r="B520">
        <v>72</v>
      </c>
      <c r="E520">
        <v>266</v>
      </c>
      <c r="J520">
        <v>177</v>
      </c>
    </row>
    <row r="521" spans="1:11" x14ac:dyDescent="0.25">
      <c r="A521" t="s">
        <v>78</v>
      </c>
      <c r="B521">
        <v>72</v>
      </c>
      <c r="E521">
        <v>4</v>
      </c>
      <c r="J521">
        <v>2.7</v>
      </c>
    </row>
    <row r="522" spans="1:11" x14ac:dyDescent="0.25">
      <c r="A522" t="s">
        <v>699</v>
      </c>
      <c r="B522">
        <v>72</v>
      </c>
      <c r="E522">
        <v>0</v>
      </c>
      <c r="K522">
        <v>0</v>
      </c>
    </row>
    <row r="523" spans="1:11" x14ac:dyDescent="0.25">
      <c r="A523" t="s">
        <v>700</v>
      </c>
      <c r="B523">
        <v>72</v>
      </c>
      <c r="D523">
        <v>0</v>
      </c>
      <c r="E523">
        <v>0</v>
      </c>
      <c r="J523">
        <v>0</v>
      </c>
      <c r="K523">
        <v>1</v>
      </c>
    </row>
    <row r="524" spans="1:11" x14ac:dyDescent="0.25">
      <c r="A524" t="s">
        <v>701</v>
      </c>
      <c r="B524">
        <v>72</v>
      </c>
      <c r="D524">
        <v>0</v>
      </c>
      <c r="E524">
        <v>0</v>
      </c>
      <c r="J524">
        <v>0</v>
      </c>
      <c r="K524">
        <v>0</v>
      </c>
    </row>
    <row r="525" spans="1:11" x14ac:dyDescent="0.25">
      <c r="A525" t="s">
        <v>52</v>
      </c>
      <c r="B525">
        <v>72</v>
      </c>
      <c r="D525">
        <v>1</v>
      </c>
      <c r="E525">
        <v>1</v>
      </c>
      <c r="J525">
        <v>1</v>
      </c>
      <c r="K525">
        <v>1</v>
      </c>
    </row>
    <row r="526" spans="1:11" x14ac:dyDescent="0.25">
      <c r="A526" t="s">
        <v>702</v>
      </c>
      <c r="B526">
        <v>72</v>
      </c>
      <c r="D526">
        <v>25</v>
      </c>
      <c r="E526">
        <v>60</v>
      </c>
      <c r="J526">
        <v>60</v>
      </c>
      <c r="K526">
        <v>9</v>
      </c>
    </row>
    <row r="527" spans="1:11" x14ac:dyDescent="0.25">
      <c r="A527" t="s">
        <v>43</v>
      </c>
      <c r="B527">
        <v>72</v>
      </c>
      <c r="D527">
        <v>50</v>
      </c>
      <c r="E527">
        <v>50</v>
      </c>
    </row>
    <row r="528" spans="1:11" x14ac:dyDescent="0.25">
      <c r="A528" t="s">
        <v>44</v>
      </c>
      <c r="B528">
        <v>72</v>
      </c>
      <c r="D528">
        <v>0</v>
      </c>
      <c r="E528">
        <v>0</v>
      </c>
    </row>
    <row r="529" spans="1:29" x14ac:dyDescent="0.25">
      <c r="A529" t="s">
        <v>718</v>
      </c>
      <c r="B529">
        <v>72</v>
      </c>
      <c r="E529">
        <v>0</v>
      </c>
      <c r="J529">
        <v>0</v>
      </c>
    </row>
    <row r="530" spans="1:29" x14ac:dyDescent="0.25">
      <c r="A530" t="s">
        <v>405</v>
      </c>
      <c r="B530">
        <v>72</v>
      </c>
      <c r="E530">
        <v>0</v>
      </c>
    </row>
    <row r="531" spans="1:29" x14ac:dyDescent="0.25">
      <c r="A531" t="s">
        <v>742</v>
      </c>
      <c r="B531">
        <v>72</v>
      </c>
      <c r="D531">
        <v>35</v>
      </c>
    </row>
    <row r="532" spans="1:29" x14ac:dyDescent="0.25">
      <c r="A532" t="s">
        <v>719</v>
      </c>
      <c r="B532">
        <v>72</v>
      </c>
      <c r="D532">
        <v>434</v>
      </c>
      <c r="E532">
        <v>900</v>
      </c>
      <c r="J532">
        <v>0</v>
      </c>
      <c r="K532">
        <v>0</v>
      </c>
    </row>
    <row r="533" spans="1:29" x14ac:dyDescent="0.25">
      <c r="A533" t="s">
        <v>34</v>
      </c>
      <c r="B533">
        <v>76</v>
      </c>
      <c r="E533">
        <v>5121</v>
      </c>
      <c r="F533">
        <v>5121</v>
      </c>
      <c r="I533">
        <v>79</v>
      </c>
      <c r="J533">
        <v>79</v>
      </c>
      <c r="AC533">
        <v>5120</v>
      </c>
    </row>
    <row r="534" spans="1:29" x14ac:dyDescent="0.25">
      <c r="A534" t="s">
        <v>35</v>
      </c>
      <c r="B534">
        <v>76</v>
      </c>
      <c r="E534">
        <v>79</v>
      </c>
      <c r="F534">
        <v>5120</v>
      </c>
      <c r="I534">
        <v>5120</v>
      </c>
      <c r="J534">
        <v>5121</v>
      </c>
      <c r="AC534">
        <v>5121</v>
      </c>
    </row>
    <row r="535" spans="1:29" x14ac:dyDescent="0.25">
      <c r="A535" t="s">
        <v>36</v>
      </c>
      <c r="B535">
        <v>76</v>
      </c>
      <c r="E535">
        <v>0</v>
      </c>
      <c r="F535">
        <v>0</v>
      </c>
      <c r="I535">
        <v>1</v>
      </c>
      <c r="J535">
        <v>2</v>
      </c>
      <c r="AC535">
        <v>0</v>
      </c>
    </row>
    <row r="536" spans="1:29" x14ac:dyDescent="0.25">
      <c r="A536" t="s">
        <v>37</v>
      </c>
      <c r="B536">
        <v>76</v>
      </c>
      <c r="E536">
        <v>0</v>
      </c>
      <c r="I536">
        <v>0</v>
      </c>
      <c r="J536">
        <v>1</v>
      </c>
      <c r="AC536">
        <v>0</v>
      </c>
    </row>
    <row r="537" spans="1:29" x14ac:dyDescent="0.25">
      <c r="A537" t="s">
        <v>38</v>
      </c>
      <c r="B537">
        <v>76</v>
      </c>
      <c r="E537">
        <v>12</v>
      </c>
      <c r="F537">
        <v>12</v>
      </c>
      <c r="I537">
        <v>12</v>
      </c>
      <c r="J537">
        <v>12</v>
      </c>
      <c r="AC537">
        <v>12</v>
      </c>
    </row>
    <row r="538" spans="1:29" x14ac:dyDescent="0.25">
      <c r="A538" t="s">
        <v>39</v>
      </c>
      <c r="B538">
        <v>76</v>
      </c>
      <c r="I538">
        <v>200</v>
      </c>
    </row>
    <row r="539" spans="1:29" x14ac:dyDescent="0.25">
      <c r="A539" t="s">
        <v>694</v>
      </c>
      <c r="B539">
        <v>76</v>
      </c>
      <c r="I539">
        <v>25</v>
      </c>
    </row>
    <row r="540" spans="1:29" x14ac:dyDescent="0.25">
      <c r="A540" t="s">
        <v>40</v>
      </c>
      <c r="B540">
        <v>76</v>
      </c>
      <c r="I540">
        <v>1</v>
      </c>
    </row>
    <row r="541" spans="1:29" x14ac:dyDescent="0.25">
      <c r="A541" t="s">
        <v>41</v>
      </c>
      <c r="B541">
        <v>76</v>
      </c>
    </row>
    <row r="542" spans="1:29" x14ac:dyDescent="0.25">
      <c r="A542" t="s">
        <v>42</v>
      </c>
      <c r="B542">
        <v>76</v>
      </c>
      <c r="E542">
        <v>45</v>
      </c>
      <c r="J542">
        <v>45</v>
      </c>
      <c r="AC542">
        <v>30</v>
      </c>
    </row>
    <row r="543" spans="1:29" x14ac:dyDescent="0.25">
      <c r="A543" t="s">
        <v>876</v>
      </c>
      <c r="B543">
        <v>76</v>
      </c>
      <c r="E543">
        <v>1</v>
      </c>
      <c r="J543">
        <v>0</v>
      </c>
      <c r="AC543">
        <v>1</v>
      </c>
    </row>
    <row r="544" spans="1:29" x14ac:dyDescent="0.25">
      <c r="A544" t="s">
        <v>48</v>
      </c>
      <c r="B544">
        <v>76</v>
      </c>
      <c r="E544">
        <v>1900</v>
      </c>
      <c r="F544">
        <v>1900</v>
      </c>
      <c r="I544">
        <v>1900</v>
      </c>
      <c r="J544">
        <v>1900</v>
      </c>
      <c r="AC544">
        <v>1900</v>
      </c>
    </row>
    <row r="545" spans="1:29" x14ac:dyDescent="0.25">
      <c r="A545" t="s">
        <v>696</v>
      </c>
      <c r="B545">
        <v>76</v>
      </c>
      <c r="E545">
        <v>0</v>
      </c>
      <c r="F545">
        <v>0</v>
      </c>
      <c r="I545">
        <v>1610</v>
      </c>
      <c r="J545">
        <v>3370</v>
      </c>
      <c r="AC545">
        <v>0</v>
      </c>
    </row>
    <row r="546" spans="1:29" x14ac:dyDescent="0.25">
      <c r="A546" t="s">
        <v>50</v>
      </c>
      <c r="B546">
        <v>76</v>
      </c>
      <c r="E546">
        <v>0</v>
      </c>
      <c r="F546">
        <v>0</v>
      </c>
      <c r="I546">
        <v>1610</v>
      </c>
      <c r="J546">
        <v>3370</v>
      </c>
      <c r="AC546">
        <v>0</v>
      </c>
    </row>
    <row r="547" spans="1:29" x14ac:dyDescent="0.25">
      <c r="A547" t="s">
        <v>697</v>
      </c>
      <c r="B547">
        <v>76</v>
      </c>
      <c r="E547">
        <v>1</v>
      </c>
      <c r="F547">
        <v>1</v>
      </c>
      <c r="I547">
        <v>1</v>
      </c>
      <c r="J547">
        <v>1</v>
      </c>
      <c r="AC547">
        <v>1</v>
      </c>
    </row>
    <row r="548" spans="1:29" x14ac:dyDescent="0.25">
      <c r="A548" t="s">
        <v>51</v>
      </c>
      <c r="B548">
        <v>76</v>
      </c>
      <c r="E548">
        <v>0</v>
      </c>
      <c r="F548">
        <v>0</v>
      </c>
      <c r="I548">
        <v>0</v>
      </c>
      <c r="J548">
        <v>0</v>
      </c>
      <c r="AC548">
        <v>0</v>
      </c>
    </row>
    <row r="549" spans="1:29" x14ac:dyDescent="0.25">
      <c r="A549" t="s">
        <v>53</v>
      </c>
      <c r="B549">
        <v>76</v>
      </c>
      <c r="E549">
        <v>0</v>
      </c>
      <c r="F549">
        <v>0</v>
      </c>
      <c r="I549">
        <v>700</v>
      </c>
      <c r="J549">
        <v>1000</v>
      </c>
      <c r="AC549">
        <v>0</v>
      </c>
    </row>
    <row r="550" spans="1:29" x14ac:dyDescent="0.25">
      <c r="A550" t="s">
        <v>54</v>
      </c>
      <c r="B550">
        <v>76</v>
      </c>
      <c r="E550">
        <v>0</v>
      </c>
      <c r="F550">
        <v>0</v>
      </c>
      <c r="I550">
        <v>0</v>
      </c>
      <c r="J550">
        <v>0</v>
      </c>
      <c r="AC550">
        <v>0</v>
      </c>
    </row>
    <row r="551" spans="1:29" x14ac:dyDescent="0.25">
      <c r="A551" t="s">
        <v>55</v>
      </c>
      <c r="B551">
        <v>76</v>
      </c>
      <c r="E551">
        <v>0</v>
      </c>
      <c r="F551">
        <v>0</v>
      </c>
      <c r="I551">
        <v>0</v>
      </c>
      <c r="J551">
        <v>0</v>
      </c>
      <c r="AC551">
        <v>0</v>
      </c>
    </row>
    <row r="552" spans="1:29" x14ac:dyDescent="0.25">
      <c r="A552" t="s">
        <v>56</v>
      </c>
      <c r="B552">
        <v>76</v>
      </c>
      <c r="E552">
        <v>0.9</v>
      </c>
      <c r="F552">
        <v>0.9</v>
      </c>
      <c r="I552">
        <v>0.9</v>
      </c>
      <c r="J552">
        <v>0.9</v>
      </c>
      <c r="AC552">
        <v>0.9</v>
      </c>
    </row>
    <row r="553" spans="1:29" x14ac:dyDescent="0.25">
      <c r="A553" t="s">
        <v>57</v>
      </c>
      <c r="B553">
        <v>76</v>
      </c>
      <c r="E553">
        <v>100</v>
      </c>
      <c r="F553">
        <v>100</v>
      </c>
      <c r="I553">
        <v>100</v>
      </c>
      <c r="J553">
        <v>100</v>
      </c>
      <c r="AC553">
        <v>100</v>
      </c>
    </row>
    <row r="554" spans="1:29" x14ac:dyDescent="0.25">
      <c r="A554" t="s">
        <v>58</v>
      </c>
      <c r="B554">
        <v>76</v>
      </c>
      <c r="E554">
        <v>2</v>
      </c>
      <c r="F554">
        <v>2</v>
      </c>
      <c r="I554">
        <v>2</v>
      </c>
      <c r="J554">
        <v>2</v>
      </c>
      <c r="AC554">
        <v>2</v>
      </c>
    </row>
    <row r="555" spans="1:29" x14ac:dyDescent="0.25">
      <c r="A555" t="s">
        <v>59</v>
      </c>
      <c r="B555">
        <v>76</v>
      </c>
      <c r="E555">
        <v>0</v>
      </c>
      <c r="F555">
        <v>0</v>
      </c>
      <c r="I555">
        <v>0</v>
      </c>
      <c r="J555">
        <v>0</v>
      </c>
      <c r="AC555">
        <v>0</v>
      </c>
    </row>
    <row r="556" spans="1:29" x14ac:dyDescent="0.25">
      <c r="A556" t="s">
        <v>698</v>
      </c>
      <c r="B556">
        <v>76</v>
      </c>
      <c r="E556">
        <v>0</v>
      </c>
      <c r="J556">
        <v>0</v>
      </c>
      <c r="AC556">
        <v>0</v>
      </c>
    </row>
    <row r="557" spans="1:29" x14ac:dyDescent="0.25">
      <c r="A557" t="s">
        <v>677</v>
      </c>
      <c r="B557">
        <v>76</v>
      </c>
      <c r="E557">
        <v>176</v>
      </c>
      <c r="J557">
        <v>259</v>
      </c>
      <c r="AC557">
        <v>236</v>
      </c>
    </row>
    <row r="558" spans="1:29" x14ac:dyDescent="0.25">
      <c r="A558" t="s">
        <v>78</v>
      </c>
      <c r="B558">
        <v>76</v>
      </c>
      <c r="E558">
        <v>2.7</v>
      </c>
      <c r="J558">
        <v>3.9</v>
      </c>
      <c r="AC558">
        <v>5.4</v>
      </c>
    </row>
    <row r="559" spans="1:29" x14ac:dyDescent="0.25">
      <c r="A559" t="s">
        <v>699</v>
      </c>
      <c r="B559">
        <v>76</v>
      </c>
      <c r="F559">
        <v>0</v>
      </c>
      <c r="J559">
        <v>0</v>
      </c>
    </row>
    <row r="560" spans="1:29" x14ac:dyDescent="0.25">
      <c r="A560" t="s">
        <v>700</v>
      </c>
      <c r="B560">
        <v>76</v>
      </c>
      <c r="E560">
        <v>0</v>
      </c>
      <c r="F560">
        <v>1</v>
      </c>
      <c r="I560">
        <v>0</v>
      </c>
      <c r="J560">
        <v>0</v>
      </c>
      <c r="AC560">
        <v>0</v>
      </c>
    </row>
    <row r="561" spans="1:29" x14ac:dyDescent="0.25">
      <c r="A561" t="s">
        <v>701</v>
      </c>
      <c r="B561">
        <v>76</v>
      </c>
      <c r="E561">
        <v>0</v>
      </c>
      <c r="F561">
        <v>0</v>
      </c>
      <c r="I561">
        <v>0</v>
      </c>
      <c r="J561">
        <v>0</v>
      </c>
      <c r="AC561">
        <v>0</v>
      </c>
    </row>
    <row r="562" spans="1:29" x14ac:dyDescent="0.25">
      <c r="A562" t="s">
        <v>52</v>
      </c>
      <c r="B562">
        <v>76</v>
      </c>
      <c r="E562">
        <v>1</v>
      </c>
      <c r="F562">
        <v>1</v>
      </c>
      <c r="I562">
        <v>1</v>
      </c>
      <c r="J562">
        <v>1</v>
      </c>
      <c r="AC562">
        <v>1</v>
      </c>
    </row>
    <row r="563" spans="1:29" x14ac:dyDescent="0.25">
      <c r="A563" t="s">
        <v>702</v>
      </c>
      <c r="B563">
        <v>76</v>
      </c>
      <c r="E563">
        <v>60</v>
      </c>
      <c r="F563">
        <v>9</v>
      </c>
      <c r="I563">
        <v>25</v>
      </c>
      <c r="J563">
        <v>60</v>
      </c>
      <c r="AC563">
        <v>15</v>
      </c>
    </row>
    <row r="564" spans="1:29" x14ac:dyDescent="0.25">
      <c r="A564" t="s">
        <v>43</v>
      </c>
      <c r="B564">
        <v>76</v>
      </c>
      <c r="I564">
        <v>50</v>
      </c>
      <c r="J564">
        <v>50</v>
      </c>
    </row>
    <row r="565" spans="1:29" x14ac:dyDescent="0.25">
      <c r="A565" t="s">
        <v>44</v>
      </c>
      <c r="B565">
        <v>76</v>
      </c>
      <c r="I565">
        <v>0</v>
      </c>
      <c r="J565">
        <v>0</v>
      </c>
    </row>
    <row r="566" spans="1:29" x14ac:dyDescent="0.25">
      <c r="A566" t="s">
        <v>718</v>
      </c>
      <c r="B566">
        <v>76</v>
      </c>
      <c r="E566">
        <v>0</v>
      </c>
      <c r="J566">
        <v>0</v>
      </c>
      <c r="AC566">
        <v>0</v>
      </c>
    </row>
    <row r="567" spans="1:29" x14ac:dyDescent="0.25">
      <c r="A567" t="s">
        <v>405</v>
      </c>
      <c r="B567">
        <v>76</v>
      </c>
      <c r="E567">
        <v>0</v>
      </c>
    </row>
    <row r="568" spans="1:29" x14ac:dyDescent="0.25">
      <c r="A568" t="s">
        <v>742</v>
      </c>
      <c r="B568">
        <v>76</v>
      </c>
      <c r="I568">
        <v>21</v>
      </c>
    </row>
    <row r="569" spans="1:29" x14ac:dyDescent="0.25">
      <c r="A569" t="s">
        <v>719</v>
      </c>
      <c r="B569">
        <v>76</v>
      </c>
      <c r="E569">
        <v>0</v>
      </c>
      <c r="F569">
        <v>0</v>
      </c>
      <c r="I569">
        <v>615</v>
      </c>
      <c r="J569">
        <v>1274</v>
      </c>
      <c r="AC569">
        <v>0</v>
      </c>
    </row>
    <row r="570" spans="1:29" x14ac:dyDescent="0.25">
      <c r="A570" t="s">
        <v>34</v>
      </c>
      <c r="B570">
        <v>77</v>
      </c>
      <c r="D570">
        <v>5119</v>
      </c>
      <c r="E570">
        <v>5119</v>
      </c>
      <c r="J570">
        <v>80</v>
      </c>
      <c r="K570">
        <v>80</v>
      </c>
      <c r="X570">
        <v>5120</v>
      </c>
      <c r="Z570">
        <v>5120</v>
      </c>
    </row>
    <row r="571" spans="1:29" x14ac:dyDescent="0.25">
      <c r="A571" t="s">
        <v>35</v>
      </c>
      <c r="B571">
        <v>77</v>
      </c>
      <c r="D571">
        <v>5120</v>
      </c>
      <c r="E571">
        <v>80</v>
      </c>
      <c r="J571">
        <v>5119</v>
      </c>
      <c r="K571">
        <v>5120</v>
      </c>
      <c r="X571">
        <v>80</v>
      </c>
      <c r="Z571">
        <v>5119</v>
      </c>
    </row>
    <row r="572" spans="1:29" x14ac:dyDescent="0.25">
      <c r="A572" t="s">
        <v>36</v>
      </c>
      <c r="B572">
        <v>77</v>
      </c>
      <c r="D572">
        <v>0</v>
      </c>
      <c r="E572">
        <v>1</v>
      </c>
      <c r="J572">
        <v>0</v>
      </c>
      <c r="K572">
        <v>0</v>
      </c>
      <c r="X572">
        <v>2</v>
      </c>
      <c r="Z572">
        <v>0</v>
      </c>
    </row>
    <row r="573" spans="1:29" x14ac:dyDescent="0.25">
      <c r="A573" t="s">
        <v>37</v>
      </c>
      <c r="B573">
        <v>77</v>
      </c>
      <c r="D573">
        <v>0</v>
      </c>
      <c r="E573">
        <v>0</v>
      </c>
      <c r="J573">
        <v>0</v>
      </c>
      <c r="X573">
        <v>0</v>
      </c>
    </row>
    <row r="574" spans="1:29" x14ac:dyDescent="0.25">
      <c r="A574" t="s">
        <v>38</v>
      </c>
      <c r="B574">
        <v>77</v>
      </c>
      <c r="D574">
        <v>12</v>
      </c>
      <c r="E574">
        <v>12</v>
      </c>
      <c r="J574">
        <v>12</v>
      </c>
      <c r="K574">
        <v>12</v>
      </c>
      <c r="X574">
        <v>12</v>
      </c>
      <c r="Z574">
        <v>12</v>
      </c>
    </row>
    <row r="575" spans="1:29" x14ac:dyDescent="0.25">
      <c r="A575" t="s">
        <v>39</v>
      </c>
      <c r="B575">
        <v>77</v>
      </c>
    </row>
    <row r="576" spans="1:29" x14ac:dyDescent="0.25">
      <c r="A576" t="s">
        <v>694</v>
      </c>
      <c r="B576">
        <v>77</v>
      </c>
    </row>
    <row r="577" spans="1:26" x14ac:dyDescent="0.25">
      <c r="A577" t="s">
        <v>40</v>
      </c>
      <c r="B577">
        <v>77</v>
      </c>
    </row>
    <row r="578" spans="1:26" x14ac:dyDescent="0.25">
      <c r="A578" t="s">
        <v>41</v>
      </c>
      <c r="B578">
        <v>77</v>
      </c>
    </row>
    <row r="579" spans="1:26" x14ac:dyDescent="0.25">
      <c r="A579" t="s">
        <v>42</v>
      </c>
      <c r="B579">
        <v>77</v>
      </c>
      <c r="E579">
        <v>45</v>
      </c>
      <c r="J579">
        <v>50</v>
      </c>
      <c r="X579">
        <v>50</v>
      </c>
    </row>
    <row r="580" spans="1:26" x14ac:dyDescent="0.25">
      <c r="A580" t="s">
        <v>876</v>
      </c>
      <c r="B580">
        <v>77</v>
      </c>
      <c r="E580">
        <v>2</v>
      </c>
      <c r="J580">
        <v>1</v>
      </c>
      <c r="X580">
        <v>0</v>
      </c>
    </row>
    <row r="581" spans="1:26" x14ac:dyDescent="0.25">
      <c r="A581" t="s">
        <v>48</v>
      </c>
      <c r="B581">
        <v>77</v>
      </c>
      <c r="D581">
        <v>1900</v>
      </c>
      <c r="E581">
        <v>1900</v>
      </c>
      <c r="J581">
        <v>1900</v>
      </c>
      <c r="K581">
        <v>1900</v>
      </c>
      <c r="X581">
        <v>1900</v>
      </c>
      <c r="Z581">
        <v>1900</v>
      </c>
    </row>
    <row r="582" spans="1:26" x14ac:dyDescent="0.25">
      <c r="A582" t="s">
        <v>696</v>
      </c>
      <c r="B582">
        <v>77</v>
      </c>
      <c r="D582">
        <v>0</v>
      </c>
      <c r="E582">
        <v>1863</v>
      </c>
      <c r="J582">
        <v>0</v>
      </c>
      <c r="K582">
        <v>0</v>
      </c>
      <c r="X582">
        <v>3433</v>
      </c>
      <c r="Z582">
        <v>0</v>
      </c>
    </row>
    <row r="583" spans="1:26" x14ac:dyDescent="0.25">
      <c r="A583" t="s">
        <v>50</v>
      </c>
      <c r="B583">
        <v>77</v>
      </c>
      <c r="D583">
        <v>0</v>
      </c>
      <c r="E583">
        <v>1863</v>
      </c>
      <c r="J583">
        <v>0</v>
      </c>
      <c r="K583">
        <v>0</v>
      </c>
      <c r="X583">
        <v>3433</v>
      </c>
      <c r="Z583">
        <v>0</v>
      </c>
    </row>
    <row r="584" spans="1:26" x14ac:dyDescent="0.25">
      <c r="A584" t="s">
        <v>697</v>
      </c>
      <c r="B584">
        <v>77</v>
      </c>
      <c r="D584">
        <v>1</v>
      </c>
      <c r="E584">
        <v>1</v>
      </c>
      <c r="J584">
        <v>1</v>
      </c>
      <c r="K584">
        <v>1</v>
      </c>
      <c r="X584">
        <v>1</v>
      </c>
      <c r="Z584">
        <v>1</v>
      </c>
    </row>
    <row r="585" spans="1:26" x14ac:dyDescent="0.25">
      <c r="A585" t="s">
        <v>51</v>
      </c>
      <c r="B585">
        <v>77</v>
      </c>
      <c r="D585">
        <v>0</v>
      </c>
      <c r="E585">
        <v>0</v>
      </c>
      <c r="J585">
        <v>0</v>
      </c>
      <c r="K585">
        <v>0</v>
      </c>
      <c r="X585">
        <v>548</v>
      </c>
      <c r="Z585">
        <v>0</v>
      </c>
    </row>
    <row r="586" spans="1:26" x14ac:dyDescent="0.25">
      <c r="A586" t="s">
        <v>53</v>
      </c>
      <c r="B586">
        <v>77</v>
      </c>
      <c r="D586">
        <v>0</v>
      </c>
      <c r="E586">
        <v>1200</v>
      </c>
      <c r="J586">
        <v>0</v>
      </c>
      <c r="K586">
        <v>0</v>
      </c>
      <c r="X586">
        <v>800</v>
      </c>
      <c r="Z586">
        <v>0</v>
      </c>
    </row>
    <row r="587" spans="1:26" x14ac:dyDescent="0.25">
      <c r="A587" t="s">
        <v>54</v>
      </c>
      <c r="B587">
        <v>77</v>
      </c>
      <c r="D587">
        <v>0</v>
      </c>
      <c r="E587">
        <v>0</v>
      </c>
      <c r="J587">
        <v>0</v>
      </c>
      <c r="K587">
        <v>0</v>
      </c>
      <c r="X587">
        <v>0</v>
      </c>
      <c r="Z587">
        <v>0</v>
      </c>
    </row>
    <row r="588" spans="1:26" x14ac:dyDescent="0.25">
      <c r="A588" t="s">
        <v>55</v>
      </c>
      <c r="B588">
        <v>77</v>
      </c>
      <c r="D588">
        <v>0</v>
      </c>
      <c r="E588">
        <v>0</v>
      </c>
      <c r="J588">
        <v>0</v>
      </c>
      <c r="K588">
        <v>0</v>
      </c>
      <c r="X588">
        <v>0</v>
      </c>
      <c r="Z588">
        <v>0</v>
      </c>
    </row>
    <row r="589" spans="1:26" x14ac:dyDescent="0.25">
      <c r="A589" t="s">
        <v>56</v>
      </c>
      <c r="B589">
        <v>77</v>
      </c>
      <c r="D589">
        <v>0.9</v>
      </c>
      <c r="E589">
        <v>0.9</v>
      </c>
      <c r="J589">
        <v>0.9</v>
      </c>
      <c r="K589">
        <v>0.9</v>
      </c>
      <c r="X589">
        <v>0.9</v>
      </c>
      <c r="Z589">
        <v>0.9</v>
      </c>
    </row>
    <row r="590" spans="1:26" x14ac:dyDescent="0.25">
      <c r="A590" t="s">
        <v>57</v>
      </c>
      <c r="B590">
        <v>77</v>
      </c>
      <c r="D590">
        <v>100</v>
      </c>
      <c r="E590">
        <v>100</v>
      </c>
      <c r="J590">
        <v>100</v>
      </c>
      <c r="K590">
        <v>100</v>
      </c>
      <c r="X590">
        <v>100</v>
      </c>
      <c r="Z590">
        <v>100</v>
      </c>
    </row>
    <row r="591" spans="1:26" x14ac:dyDescent="0.25">
      <c r="A591" t="s">
        <v>58</v>
      </c>
      <c r="B591">
        <v>77</v>
      </c>
      <c r="D591">
        <v>2</v>
      </c>
      <c r="E591">
        <v>2</v>
      </c>
      <c r="J591">
        <v>2</v>
      </c>
      <c r="K591">
        <v>2</v>
      </c>
      <c r="X591">
        <v>2</v>
      </c>
      <c r="Z591">
        <v>2</v>
      </c>
    </row>
    <row r="592" spans="1:26" x14ac:dyDescent="0.25">
      <c r="A592" t="s">
        <v>59</v>
      </c>
      <c r="B592">
        <v>77</v>
      </c>
      <c r="D592">
        <v>0</v>
      </c>
      <c r="E592">
        <v>0</v>
      </c>
      <c r="J592">
        <v>0</v>
      </c>
      <c r="K592">
        <v>0</v>
      </c>
      <c r="X592">
        <v>0</v>
      </c>
      <c r="Z592">
        <v>0</v>
      </c>
    </row>
    <row r="593" spans="1:29" x14ac:dyDescent="0.25">
      <c r="A593" t="s">
        <v>698</v>
      </c>
      <c r="B593">
        <v>77</v>
      </c>
      <c r="E593">
        <v>0</v>
      </c>
      <c r="J593">
        <v>0</v>
      </c>
      <c r="X593">
        <v>0</v>
      </c>
    </row>
    <row r="594" spans="1:29" x14ac:dyDescent="0.25">
      <c r="A594" t="s">
        <v>677</v>
      </c>
      <c r="B594">
        <v>77</v>
      </c>
      <c r="E594">
        <v>177</v>
      </c>
      <c r="J594">
        <v>273</v>
      </c>
      <c r="X594">
        <v>225</v>
      </c>
    </row>
    <row r="595" spans="1:29" x14ac:dyDescent="0.25">
      <c r="A595" t="s">
        <v>78</v>
      </c>
      <c r="B595">
        <v>77</v>
      </c>
      <c r="E595">
        <v>2.7</v>
      </c>
      <c r="J595">
        <v>3.7</v>
      </c>
      <c r="X595">
        <v>3.1</v>
      </c>
    </row>
    <row r="596" spans="1:29" x14ac:dyDescent="0.25">
      <c r="A596" t="s">
        <v>699</v>
      </c>
      <c r="B596">
        <v>77</v>
      </c>
      <c r="E596">
        <v>0</v>
      </c>
      <c r="K596">
        <v>0</v>
      </c>
      <c r="Z596">
        <v>0</v>
      </c>
    </row>
    <row r="597" spans="1:29" x14ac:dyDescent="0.25">
      <c r="A597" t="s">
        <v>700</v>
      </c>
      <c r="B597">
        <v>77</v>
      </c>
      <c r="D597">
        <v>0</v>
      </c>
      <c r="E597">
        <v>0</v>
      </c>
      <c r="J597">
        <v>0</v>
      </c>
      <c r="K597">
        <v>1</v>
      </c>
      <c r="X597">
        <v>0</v>
      </c>
      <c r="Z597">
        <v>1</v>
      </c>
    </row>
    <row r="598" spans="1:29" x14ac:dyDescent="0.25">
      <c r="A598" t="s">
        <v>701</v>
      </c>
      <c r="B598">
        <v>77</v>
      </c>
      <c r="D598">
        <v>0</v>
      </c>
      <c r="E598">
        <v>0</v>
      </c>
      <c r="J598">
        <v>0</v>
      </c>
      <c r="K598">
        <v>0</v>
      </c>
      <c r="X598">
        <v>0</v>
      </c>
      <c r="Z598">
        <v>0</v>
      </c>
    </row>
    <row r="599" spans="1:29" x14ac:dyDescent="0.25">
      <c r="A599" t="s">
        <v>52</v>
      </c>
      <c r="B599">
        <v>77</v>
      </c>
      <c r="D599">
        <v>1</v>
      </c>
      <c r="E599">
        <v>1</v>
      </c>
      <c r="J599">
        <v>1</v>
      </c>
      <c r="K599">
        <v>1</v>
      </c>
      <c r="X599">
        <v>1</v>
      </c>
      <c r="Z599">
        <v>1</v>
      </c>
    </row>
    <row r="600" spans="1:29" x14ac:dyDescent="0.25">
      <c r="A600" t="s">
        <v>702</v>
      </c>
      <c r="B600">
        <v>77</v>
      </c>
      <c r="D600">
        <v>15</v>
      </c>
      <c r="E600">
        <v>60</v>
      </c>
      <c r="J600">
        <v>60</v>
      </c>
      <c r="K600">
        <v>9</v>
      </c>
      <c r="X600">
        <v>25</v>
      </c>
      <c r="Z600">
        <v>9</v>
      </c>
    </row>
    <row r="601" spans="1:29" x14ac:dyDescent="0.25">
      <c r="A601" t="s">
        <v>43</v>
      </c>
      <c r="B601">
        <v>77</v>
      </c>
      <c r="E601">
        <v>50</v>
      </c>
      <c r="X601">
        <v>50</v>
      </c>
    </row>
    <row r="602" spans="1:29" x14ac:dyDescent="0.25">
      <c r="A602" t="s">
        <v>44</v>
      </c>
      <c r="B602">
        <v>77</v>
      </c>
      <c r="E602">
        <v>0</v>
      </c>
      <c r="X602">
        <v>0</v>
      </c>
    </row>
    <row r="603" spans="1:29" x14ac:dyDescent="0.25">
      <c r="A603" t="s">
        <v>718</v>
      </c>
      <c r="B603">
        <v>77</v>
      </c>
      <c r="E603">
        <v>0</v>
      </c>
      <c r="J603">
        <v>0</v>
      </c>
      <c r="X603">
        <v>0</v>
      </c>
    </row>
    <row r="604" spans="1:29" x14ac:dyDescent="0.25">
      <c r="A604" t="s">
        <v>405</v>
      </c>
      <c r="B604">
        <v>77</v>
      </c>
      <c r="X604">
        <v>0</v>
      </c>
    </row>
    <row r="605" spans="1:29" x14ac:dyDescent="0.25">
      <c r="A605" t="s">
        <v>719</v>
      </c>
      <c r="B605">
        <v>77</v>
      </c>
      <c r="D605">
        <v>0</v>
      </c>
      <c r="E605">
        <v>1333</v>
      </c>
      <c r="J605">
        <v>0</v>
      </c>
      <c r="K605">
        <v>0</v>
      </c>
      <c r="X605">
        <v>889</v>
      </c>
      <c r="Z605">
        <v>0</v>
      </c>
    </row>
    <row r="606" spans="1:29" x14ac:dyDescent="0.25">
      <c r="A606" t="s">
        <v>34</v>
      </c>
      <c r="B606">
        <v>80</v>
      </c>
      <c r="E606">
        <v>78</v>
      </c>
      <c r="F606">
        <v>78</v>
      </c>
      <c r="I606">
        <v>81</v>
      </c>
      <c r="J606">
        <v>81</v>
      </c>
      <c r="AC606">
        <v>77</v>
      </c>
    </row>
    <row r="607" spans="1:29" x14ac:dyDescent="0.25">
      <c r="A607" t="s">
        <v>35</v>
      </c>
      <c r="B607">
        <v>80</v>
      </c>
      <c r="E607">
        <v>81</v>
      </c>
      <c r="F607">
        <v>77</v>
      </c>
      <c r="I607">
        <v>77</v>
      </c>
      <c r="J607">
        <v>78</v>
      </c>
      <c r="AC607">
        <v>78</v>
      </c>
    </row>
    <row r="608" spans="1:29" x14ac:dyDescent="0.25">
      <c r="A608" t="s">
        <v>36</v>
      </c>
      <c r="B608">
        <v>80</v>
      </c>
      <c r="E608">
        <v>3</v>
      </c>
      <c r="F608">
        <v>0</v>
      </c>
      <c r="I608">
        <v>0</v>
      </c>
      <c r="J608">
        <v>0</v>
      </c>
      <c r="AC608">
        <v>0</v>
      </c>
    </row>
    <row r="609" spans="1:29" x14ac:dyDescent="0.25">
      <c r="A609" t="s">
        <v>37</v>
      </c>
      <c r="B609">
        <v>80</v>
      </c>
      <c r="E609">
        <v>0</v>
      </c>
      <c r="I609">
        <v>0</v>
      </c>
      <c r="J609">
        <v>0</v>
      </c>
      <c r="AC609">
        <v>0</v>
      </c>
    </row>
    <row r="610" spans="1:29" x14ac:dyDescent="0.25">
      <c r="A610" t="s">
        <v>38</v>
      </c>
      <c r="B610">
        <v>80</v>
      </c>
      <c r="E610">
        <v>12</v>
      </c>
      <c r="F610">
        <v>12</v>
      </c>
      <c r="I610">
        <v>12</v>
      </c>
      <c r="J610">
        <v>12</v>
      </c>
      <c r="AC610">
        <v>12</v>
      </c>
    </row>
    <row r="611" spans="1:29" x14ac:dyDescent="0.25">
      <c r="A611" t="s">
        <v>39</v>
      </c>
      <c r="B611">
        <v>80</v>
      </c>
    </row>
    <row r="612" spans="1:29" x14ac:dyDescent="0.25">
      <c r="A612" t="s">
        <v>694</v>
      </c>
      <c r="B612">
        <v>80</v>
      </c>
    </row>
    <row r="613" spans="1:29" x14ac:dyDescent="0.25">
      <c r="A613" t="s">
        <v>40</v>
      </c>
      <c r="B613">
        <v>80</v>
      </c>
    </row>
    <row r="614" spans="1:29" x14ac:dyDescent="0.25">
      <c r="A614" t="s">
        <v>41</v>
      </c>
      <c r="B614">
        <v>80</v>
      </c>
    </row>
    <row r="615" spans="1:29" x14ac:dyDescent="0.25">
      <c r="A615" t="s">
        <v>42</v>
      </c>
      <c r="B615">
        <v>80</v>
      </c>
      <c r="E615">
        <v>55</v>
      </c>
      <c r="J615">
        <v>55</v>
      </c>
      <c r="AC615">
        <v>50</v>
      </c>
    </row>
    <row r="616" spans="1:29" x14ac:dyDescent="0.25">
      <c r="A616" t="s">
        <v>876</v>
      </c>
      <c r="B616">
        <v>80</v>
      </c>
      <c r="E616">
        <v>0</v>
      </c>
      <c r="J616">
        <v>1</v>
      </c>
      <c r="AC616">
        <v>0</v>
      </c>
    </row>
    <row r="617" spans="1:29" x14ac:dyDescent="0.25">
      <c r="A617" t="s">
        <v>48</v>
      </c>
      <c r="B617">
        <v>80</v>
      </c>
      <c r="E617">
        <v>1900</v>
      </c>
      <c r="F617">
        <v>1900</v>
      </c>
      <c r="I617">
        <v>1900</v>
      </c>
      <c r="J617">
        <v>1900</v>
      </c>
      <c r="AC617">
        <v>1900</v>
      </c>
    </row>
    <row r="618" spans="1:29" x14ac:dyDescent="0.25">
      <c r="A618" t="s">
        <v>696</v>
      </c>
      <c r="B618">
        <v>80</v>
      </c>
      <c r="E618">
        <v>5085</v>
      </c>
      <c r="F618">
        <v>0</v>
      </c>
      <c r="I618">
        <v>0</v>
      </c>
      <c r="J618">
        <v>0</v>
      </c>
      <c r="AC618">
        <v>0</v>
      </c>
    </row>
    <row r="619" spans="1:29" x14ac:dyDescent="0.25">
      <c r="A619" t="s">
        <v>50</v>
      </c>
      <c r="B619">
        <v>80</v>
      </c>
      <c r="E619">
        <v>5085</v>
      </c>
      <c r="F619">
        <v>0</v>
      </c>
      <c r="I619">
        <v>0</v>
      </c>
      <c r="J619">
        <v>0</v>
      </c>
      <c r="AC619">
        <v>0</v>
      </c>
    </row>
    <row r="620" spans="1:29" x14ac:dyDescent="0.25">
      <c r="A620" t="s">
        <v>697</v>
      </c>
      <c r="B620">
        <v>80</v>
      </c>
      <c r="E620">
        <v>1</v>
      </c>
      <c r="F620">
        <v>1</v>
      </c>
      <c r="I620">
        <v>1</v>
      </c>
      <c r="J620">
        <v>1</v>
      </c>
      <c r="AC620">
        <v>1</v>
      </c>
    </row>
    <row r="621" spans="1:29" x14ac:dyDescent="0.25">
      <c r="A621" t="s">
        <v>51</v>
      </c>
      <c r="B621">
        <v>80</v>
      </c>
      <c r="E621">
        <v>0</v>
      </c>
      <c r="F621">
        <v>0</v>
      </c>
      <c r="I621">
        <v>0</v>
      </c>
      <c r="J621">
        <v>0</v>
      </c>
      <c r="AC621">
        <v>0</v>
      </c>
    </row>
    <row r="622" spans="1:29" x14ac:dyDescent="0.25">
      <c r="A622" t="s">
        <v>53</v>
      </c>
      <c r="B622">
        <v>80</v>
      </c>
      <c r="E622">
        <v>3000</v>
      </c>
      <c r="F622">
        <v>0</v>
      </c>
      <c r="I622">
        <v>0</v>
      </c>
      <c r="J622">
        <v>0</v>
      </c>
      <c r="AC622">
        <v>0</v>
      </c>
    </row>
    <row r="623" spans="1:29" x14ac:dyDescent="0.25">
      <c r="A623" t="s">
        <v>54</v>
      </c>
      <c r="B623">
        <v>80</v>
      </c>
      <c r="E623">
        <v>0</v>
      </c>
      <c r="F623">
        <v>0</v>
      </c>
      <c r="I623">
        <v>0</v>
      </c>
      <c r="J623">
        <v>0</v>
      </c>
      <c r="AC623">
        <v>0</v>
      </c>
    </row>
    <row r="624" spans="1:29" x14ac:dyDescent="0.25">
      <c r="A624" t="s">
        <v>55</v>
      </c>
      <c r="B624">
        <v>80</v>
      </c>
      <c r="E624">
        <v>0</v>
      </c>
      <c r="F624">
        <v>0</v>
      </c>
      <c r="I624">
        <v>0</v>
      </c>
      <c r="J624">
        <v>0</v>
      </c>
      <c r="AC624">
        <v>0</v>
      </c>
    </row>
    <row r="625" spans="1:29" x14ac:dyDescent="0.25">
      <c r="A625" t="s">
        <v>56</v>
      </c>
      <c r="B625">
        <v>80</v>
      </c>
      <c r="E625">
        <v>0.9</v>
      </c>
      <c r="F625">
        <v>0.9</v>
      </c>
      <c r="I625">
        <v>0.9</v>
      </c>
      <c r="J625">
        <v>0.9</v>
      </c>
      <c r="AC625">
        <v>0.9</v>
      </c>
    </row>
    <row r="626" spans="1:29" x14ac:dyDescent="0.25">
      <c r="A626" t="s">
        <v>57</v>
      </c>
      <c r="B626">
        <v>80</v>
      </c>
      <c r="E626">
        <v>100</v>
      </c>
      <c r="F626">
        <v>100</v>
      </c>
      <c r="I626">
        <v>100</v>
      </c>
      <c r="J626">
        <v>100</v>
      </c>
      <c r="AC626">
        <v>100</v>
      </c>
    </row>
    <row r="627" spans="1:29" x14ac:dyDescent="0.25">
      <c r="A627" t="s">
        <v>58</v>
      </c>
      <c r="B627">
        <v>80</v>
      </c>
      <c r="E627">
        <v>2</v>
      </c>
      <c r="F627">
        <v>2</v>
      </c>
      <c r="I627">
        <v>2</v>
      </c>
      <c r="J627">
        <v>2</v>
      </c>
      <c r="AC627">
        <v>2</v>
      </c>
    </row>
    <row r="628" spans="1:29" x14ac:dyDescent="0.25">
      <c r="A628" t="s">
        <v>59</v>
      </c>
      <c r="B628">
        <v>80</v>
      </c>
      <c r="E628">
        <v>0</v>
      </c>
      <c r="F628">
        <v>0</v>
      </c>
      <c r="I628">
        <v>0</v>
      </c>
      <c r="J628">
        <v>0</v>
      </c>
      <c r="AC628">
        <v>0</v>
      </c>
    </row>
    <row r="629" spans="1:29" x14ac:dyDescent="0.25">
      <c r="A629" t="s">
        <v>698</v>
      </c>
      <c r="B629">
        <v>80</v>
      </c>
      <c r="E629">
        <v>0</v>
      </c>
      <c r="J629">
        <v>0</v>
      </c>
      <c r="AC629">
        <v>0</v>
      </c>
    </row>
    <row r="630" spans="1:29" x14ac:dyDescent="0.25">
      <c r="A630" t="s">
        <v>677</v>
      </c>
      <c r="B630">
        <v>80</v>
      </c>
      <c r="E630">
        <v>164</v>
      </c>
      <c r="J630">
        <v>762</v>
      </c>
      <c r="AC630">
        <v>273</v>
      </c>
    </row>
    <row r="631" spans="1:29" x14ac:dyDescent="0.25">
      <c r="A631" t="s">
        <v>78</v>
      </c>
      <c r="B631">
        <v>80</v>
      </c>
      <c r="E631">
        <v>2</v>
      </c>
      <c r="J631">
        <v>9.4</v>
      </c>
      <c r="AC631">
        <v>3.7</v>
      </c>
    </row>
    <row r="632" spans="1:29" x14ac:dyDescent="0.25">
      <c r="A632" t="s">
        <v>699</v>
      </c>
      <c r="B632">
        <v>80</v>
      </c>
      <c r="F632">
        <v>0</v>
      </c>
      <c r="J632">
        <v>0</v>
      </c>
    </row>
    <row r="633" spans="1:29" x14ac:dyDescent="0.25">
      <c r="A633" t="s">
        <v>700</v>
      </c>
      <c r="B633">
        <v>80</v>
      </c>
      <c r="E633">
        <v>0</v>
      </c>
      <c r="F633">
        <v>1</v>
      </c>
      <c r="I633">
        <v>0</v>
      </c>
      <c r="J633">
        <v>0</v>
      </c>
      <c r="AC633">
        <v>0</v>
      </c>
    </row>
    <row r="634" spans="1:29" x14ac:dyDescent="0.25">
      <c r="A634" t="s">
        <v>701</v>
      </c>
      <c r="B634">
        <v>80</v>
      </c>
      <c r="E634">
        <v>0</v>
      </c>
      <c r="F634">
        <v>0</v>
      </c>
      <c r="I634">
        <v>0</v>
      </c>
      <c r="J634">
        <v>0</v>
      </c>
      <c r="AC634">
        <v>0</v>
      </c>
    </row>
    <row r="635" spans="1:29" x14ac:dyDescent="0.25">
      <c r="A635" t="s">
        <v>52</v>
      </c>
      <c r="B635">
        <v>80</v>
      </c>
      <c r="E635" t="s">
        <v>877</v>
      </c>
      <c r="F635">
        <v>1</v>
      </c>
      <c r="I635">
        <v>1</v>
      </c>
      <c r="J635">
        <v>1</v>
      </c>
      <c r="AC635">
        <v>1</v>
      </c>
    </row>
    <row r="636" spans="1:29" x14ac:dyDescent="0.25">
      <c r="A636" t="s">
        <v>702</v>
      </c>
      <c r="B636">
        <v>80</v>
      </c>
      <c r="E636">
        <v>60</v>
      </c>
      <c r="F636">
        <v>9</v>
      </c>
      <c r="I636">
        <v>15</v>
      </c>
      <c r="J636">
        <v>60</v>
      </c>
      <c r="AC636">
        <v>15</v>
      </c>
    </row>
    <row r="637" spans="1:29" x14ac:dyDescent="0.25">
      <c r="A637" t="s">
        <v>43</v>
      </c>
      <c r="B637">
        <v>80</v>
      </c>
      <c r="E637">
        <v>50</v>
      </c>
    </row>
    <row r="638" spans="1:29" x14ac:dyDescent="0.25">
      <c r="A638" t="s">
        <v>44</v>
      </c>
      <c r="B638">
        <v>80</v>
      </c>
      <c r="E638">
        <v>0</v>
      </c>
    </row>
    <row r="639" spans="1:29" x14ac:dyDescent="0.25">
      <c r="A639" t="s">
        <v>718</v>
      </c>
      <c r="B639">
        <v>80</v>
      </c>
      <c r="E639">
        <v>0</v>
      </c>
      <c r="J639">
        <v>0</v>
      </c>
      <c r="AC639">
        <v>0</v>
      </c>
    </row>
    <row r="640" spans="1:29" x14ac:dyDescent="0.25">
      <c r="A640" t="s">
        <v>405</v>
      </c>
      <c r="B640">
        <v>80</v>
      </c>
      <c r="E640">
        <v>0</v>
      </c>
    </row>
    <row r="641" spans="1:29" x14ac:dyDescent="0.25">
      <c r="A641" t="s">
        <v>719</v>
      </c>
      <c r="B641">
        <v>80</v>
      </c>
      <c r="E641">
        <v>3333</v>
      </c>
      <c r="F641">
        <v>0</v>
      </c>
      <c r="I641">
        <v>0</v>
      </c>
      <c r="J641">
        <v>0</v>
      </c>
      <c r="AC641">
        <v>0</v>
      </c>
    </row>
    <row r="642" spans="1:29" x14ac:dyDescent="0.25">
      <c r="A642" t="s">
        <v>34</v>
      </c>
      <c r="B642">
        <v>88</v>
      </c>
      <c r="E642">
        <v>86</v>
      </c>
      <c r="F642">
        <v>86</v>
      </c>
      <c r="I642">
        <v>90</v>
      </c>
      <c r="J642">
        <v>90</v>
      </c>
    </row>
    <row r="643" spans="1:29" x14ac:dyDescent="0.25">
      <c r="A643" t="s">
        <v>35</v>
      </c>
      <c r="B643">
        <v>88</v>
      </c>
      <c r="E643">
        <v>90</v>
      </c>
      <c r="F643">
        <v>91</v>
      </c>
      <c r="I643">
        <v>91</v>
      </c>
      <c r="J643">
        <v>86</v>
      </c>
    </row>
    <row r="644" spans="1:29" x14ac:dyDescent="0.25">
      <c r="A644" t="s">
        <v>36</v>
      </c>
      <c r="B644">
        <v>88</v>
      </c>
      <c r="E644">
        <v>0</v>
      </c>
      <c r="F644">
        <v>0</v>
      </c>
      <c r="I644">
        <v>0</v>
      </c>
      <c r="J644">
        <v>2</v>
      </c>
    </row>
    <row r="645" spans="1:29" x14ac:dyDescent="0.25">
      <c r="A645" t="s">
        <v>37</v>
      </c>
      <c r="B645">
        <v>88</v>
      </c>
      <c r="E645">
        <v>0</v>
      </c>
      <c r="I645">
        <v>0</v>
      </c>
      <c r="J645">
        <v>0</v>
      </c>
    </row>
    <row r="646" spans="1:29" x14ac:dyDescent="0.25">
      <c r="A646" t="s">
        <v>38</v>
      </c>
      <c r="B646">
        <v>88</v>
      </c>
      <c r="E646">
        <v>12</v>
      </c>
      <c r="F646">
        <v>12</v>
      </c>
      <c r="I646">
        <v>12</v>
      </c>
      <c r="J646">
        <v>12</v>
      </c>
    </row>
    <row r="647" spans="1:29" x14ac:dyDescent="0.25">
      <c r="A647" t="s">
        <v>39</v>
      </c>
      <c r="B647">
        <v>88</v>
      </c>
    </row>
    <row r="648" spans="1:29" x14ac:dyDescent="0.25">
      <c r="A648" t="s">
        <v>694</v>
      </c>
      <c r="B648">
        <v>88</v>
      </c>
    </row>
    <row r="649" spans="1:29" x14ac:dyDescent="0.25">
      <c r="A649" t="s">
        <v>40</v>
      </c>
      <c r="B649">
        <v>88</v>
      </c>
    </row>
    <row r="650" spans="1:29" x14ac:dyDescent="0.25">
      <c r="A650" t="s">
        <v>41</v>
      </c>
      <c r="B650">
        <v>88</v>
      </c>
    </row>
    <row r="651" spans="1:29" x14ac:dyDescent="0.25">
      <c r="A651" t="s">
        <v>42</v>
      </c>
      <c r="B651">
        <v>88</v>
      </c>
      <c r="E651">
        <v>45</v>
      </c>
      <c r="J651">
        <v>45</v>
      </c>
    </row>
    <row r="652" spans="1:29" x14ac:dyDescent="0.25">
      <c r="A652" t="s">
        <v>876</v>
      </c>
      <c r="B652">
        <v>88</v>
      </c>
      <c r="E652">
        <v>1</v>
      </c>
      <c r="J652">
        <v>2</v>
      </c>
    </row>
    <row r="653" spans="1:29" x14ac:dyDescent="0.25">
      <c r="A653" t="s">
        <v>48</v>
      </c>
      <c r="B653">
        <v>88</v>
      </c>
      <c r="E653">
        <v>1900</v>
      </c>
      <c r="F653">
        <v>1900</v>
      </c>
      <c r="I653">
        <v>1900</v>
      </c>
      <c r="J653">
        <v>1900</v>
      </c>
    </row>
    <row r="654" spans="1:29" x14ac:dyDescent="0.25">
      <c r="A654" t="s">
        <v>696</v>
      </c>
      <c r="B654">
        <v>88</v>
      </c>
      <c r="E654">
        <v>0</v>
      </c>
      <c r="F654">
        <v>0</v>
      </c>
      <c r="I654">
        <v>0</v>
      </c>
      <c r="J654">
        <v>3539</v>
      </c>
    </row>
    <row r="655" spans="1:29" x14ac:dyDescent="0.25">
      <c r="A655" t="s">
        <v>50</v>
      </c>
      <c r="B655">
        <v>88</v>
      </c>
      <c r="E655">
        <v>0</v>
      </c>
      <c r="F655">
        <v>0</v>
      </c>
      <c r="I655">
        <v>0</v>
      </c>
      <c r="J655">
        <v>3539</v>
      </c>
    </row>
    <row r="656" spans="1:29" x14ac:dyDescent="0.25">
      <c r="A656" t="s">
        <v>697</v>
      </c>
      <c r="B656">
        <v>88</v>
      </c>
      <c r="E656">
        <v>1</v>
      </c>
      <c r="F656">
        <v>1</v>
      </c>
      <c r="I656">
        <v>1</v>
      </c>
      <c r="J656">
        <v>1</v>
      </c>
    </row>
    <row r="657" spans="1:10" x14ac:dyDescent="0.25">
      <c r="A657" t="s">
        <v>51</v>
      </c>
      <c r="B657">
        <v>88</v>
      </c>
      <c r="E657">
        <v>0</v>
      </c>
      <c r="F657">
        <v>0</v>
      </c>
      <c r="I657">
        <v>0</v>
      </c>
      <c r="J657">
        <v>0</v>
      </c>
    </row>
    <row r="658" spans="1:10" x14ac:dyDescent="0.25">
      <c r="A658" t="s">
        <v>53</v>
      </c>
      <c r="B658">
        <v>88</v>
      </c>
      <c r="E658">
        <v>0</v>
      </c>
      <c r="F658">
        <v>0</v>
      </c>
      <c r="I658">
        <v>0</v>
      </c>
      <c r="J658">
        <v>500</v>
      </c>
    </row>
    <row r="659" spans="1:10" x14ac:dyDescent="0.25">
      <c r="A659" t="s">
        <v>54</v>
      </c>
      <c r="B659">
        <v>88</v>
      </c>
      <c r="E659">
        <v>0</v>
      </c>
      <c r="F659">
        <v>0</v>
      </c>
      <c r="I659">
        <v>0</v>
      </c>
      <c r="J659">
        <v>0</v>
      </c>
    </row>
    <row r="660" spans="1:10" x14ac:dyDescent="0.25">
      <c r="A660" t="s">
        <v>55</v>
      </c>
      <c r="B660">
        <v>88</v>
      </c>
      <c r="E660">
        <v>0</v>
      </c>
      <c r="F660">
        <v>0</v>
      </c>
      <c r="I660">
        <v>0</v>
      </c>
      <c r="J660">
        <v>0</v>
      </c>
    </row>
    <row r="661" spans="1:10" x14ac:dyDescent="0.25">
      <c r="A661" t="s">
        <v>56</v>
      </c>
      <c r="B661">
        <v>88</v>
      </c>
      <c r="E661">
        <v>0.9</v>
      </c>
      <c r="F661">
        <v>0.9</v>
      </c>
      <c r="I661">
        <v>0.9</v>
      </c>
      <c r="J661">
        <v>0.9</v>
      </c>
    </row>
    <row r="662" spans="1:10" x14ac:dyDescent="0.25">
      <c r="A662" t="s">
        <v>57</v>
      </c>
      <c r="B662">
        <v>88</v>
      </c>
      <c r="E662">
        <v>100</v>
      </c>
      <c r="F662">
        <v>100</v>
      </c>
      <c r="I662">
        <v>100</v>
      </c>
      <c r="J662">
        <v>100</v>
      </c>
    </row>
    <row r="663" spans="1:10" x14ac:dyDescent="0.25">
      <c r="A663" t="s">
        <v>58</v>
      </c>
      <c r="B663">
        <v>88</v>
      </c>
      <c r="E663">
        <v>2</v>
      </c>
      <c r="F663">
        <v>2</v>
      </c>
      <c r="I663">
        <v>2</v>
      </c>
      <c r="J663">
        <v>2</v>
      </c>
    </row>
    <row r="664" spans="1:10" x14ac:dyDescent="0.25">
      <c r="A664" t="s">
        <v>59</v>
      </c>
      <c r="B664">
        <v>88</v>
      </c>
      <c r="E664">
        <v>0</v>
      </c>
      <c r="F664">
        <v>0</v>
      </c>
      <c r="I664">
        <v>0</v>
      </c>
      <c r="J664">
        <v>0</v>
      </c>
    </row>
    <row r="665" spans="1:10" x14ac:dyDescent="0.25">
      <c r="A665" t="s">
        <v>698</v>
      </c>
      <c r="B665">
        <v>88</v>
      </c>
      <c r="E665">
        <v>0</v>
      </c>
      <c r="J665">
        <v>0</v>
      </c>
    </row>
    <row r="666" spans="1:10" x14ac:dyDescent="0.25">
      <c r="A666" t="s">
        <v>677</v>
      </c>
      <c r="B666">
        <v>88</v>
      </c>
      <c r="E666">
        <v>247</v>
      </c>
      <c r="J666">
        <v>176</v>
      </c>
    </row>
    <row r="667" spans="1:10" x14ac:dyDescent="0.25">
      <c r="A667" t="s">
        <v>78</v>
      </c>
      <c r="B667">
        <v>88</v>
      </c>
      <c r="E667">
        <v>3.7</v>
      </c>
      <c r="J667">
        <v>2.7</v>
      </c>
    </row>
    <row r="668" spans="1:10" x14ac:dyDescent="0.25">
      <c r="A668" t="s">
        <v>699</v>
      </c>
      <c r="B668">
        <v>88</v>
      </c>
      <c r="F668">
        <v>0</v>
      </c>
      <c r="J668">
        <v>0</v>
      </c>
    </row>
    <row r="669" spans="1:10" x14ac:dyDescent="0.25">
      <c r="A669" t="s">
        <v>700</v>
      </c>
      <c r="B669">
        <v>88</v>
      </c>
      <c r="E669">
        <v>0</v>
      </c>
      <c r="F669">
        <v>1</v>
      </c>
      <c r="I669">
        <v>0</v>
      </c>
      <c r="J669">
        <v>0</v>
      </c>
    </row>
    <row r="670" spans="1:10" x14ac:dyDescent="0.25">
      <c r="A670" t="s">
        <v>701</v>
      </c>
      <c r="B670">
        <v>88</v>
      </c>
      <c r="E670">
        <v>0</v>
      </c>
      <c r="F670">
        <v>0</v>
      </c>
      <c r="I670">
        <v>0</v>
      </c>
      <c r="J670">
        <v>0</v>
      </c>
    </row>
    <row r="671" spans="1:10" x14ac:dyDescent="0.25">
      <c r="A671" t="s">
        <v>52</v>
      </c>
      <c r="B671">
        <v>88</v>
      </c>
      <c r="E671">
        <v>1</v>
      </c>
      <c r="F671">
        <v>1</v>
      </c>
      <c r="I671">
        <v>1</v>
      </c>
      <c r="J671">
        <v>1</v>
      </c>
    </row>
    <row r="672" spans="1:10" x14ac:dyDescent="0.25">
      <c r="A672" t="s">
        <v>702</v>
      </c>
      <c r="B672">
        <v>88</v>
      </c>
      <c r="E672">
        <v>60</v>
      </c>
      <c r="F672">
        <v>9</v>
      </c>
      <c r="I672">
        <v>15</v>
      </c>
      <c r="J672">
        <v>60</v>
      </c>
    </row>
    <row r="673" spans="1:11" x14ac:dyDescent="0.25">
      <c r="A673" t="s">
        <v>43</v>
      </c>
      <c r="B673">
        <v>88</v>
      </c>
      <c r="J673">
        <v>50</v>
      </c>
    </row>
    <row r="674" spans="1:11" x14ac:dyDescent="0.25">
      <c r="A674" t="s">
        <v>44</v>
      </c>
      <c r="B674">
        <v>88</v>
      </c>
      <c r="J674">
        <v>0</v>
      </c>
    </row>
    <row r="675" spans="1:11" x14ac:dyDescent="0.25">
      <c r="A675" t="s">
        <v>718</v>
      </c>
      <c r="B675">
        <v>88</v>
      </c>
      <c r="E675">
        <v>0</v>
      </c>
      <c r="J675">
        <v>0</v>
      </c>
    </row>
    <row r="676" spans="1:11" x14ac:dyDescent="0.25">
      <c r="A676" t="s">
        <v>405</v>
      </c>
      <c r="B676">
        <v>88</v>
      </c>
      <c r="E676">
        <v>0</v>
      </c>
    </row>
    <row r="677" spans="1:11" x14ac:dyDescent="0.25">
      <c r="A677" t="s">
        <v>719</v>
      </c>
      <c r="B677">
        <v>88</v>
      </c>
      <c r="E677">
        <v>0</v>
      </c>
      <c r="F677">
        <v>0</v>
      </c>
      <c r="I677">
        <v>0</v>
      </c>
      <c r="J677">
        <v>556</v>
      </c>
    </row>
    <row r="678" spans="1:11" x14ac:dyDescent="0.25">
      <c r="A678" t="s">
        <v>34</v>
      </c>
      <c r="B678">
        <v>89</v>
      </c>
      <c r="D678">
        <v>87</v>
      </c>
      <c r="E678">
        <v>87</v>
      </c>
      <c r="J678">
        <v>92</v>
      </c>
      <c r="K678">
        <v>92</v>
      </c>
    </row>
    <row r="679" spans="1:11" x14ac:dyDescent="0.25">
      <c r="A679" t="s">
        <v>35</v>
      </c>
      <c r="B679">
        <v>89</v>
      </c>
      <c r="D679">
        <v>91</v>
      </c>
      <c r="E679">
        <v>92</v>
      </c>
      <c r="J679">
        <v>87</v>
      </c>
      <c r="K679">
        <v>91</v>
      </c>
    </row>
    <row r="680" spans="1:11" x14ac:dyDescent="0.25">
      <c r="A680" t="s">
        <v>36</v>
      </c>
      <c r="B680">
        <v>89</v>
      </c>
      <c r="D680">
        <v>1</v>
      </c>
      <c r="E680">
        <v>2</v>
      </c>
      <c r="J680">
        <v>0</v>
      </c>
      <c r="K680">
        <v>0</v>
      </c>
    </row>
    <row r="681" spans="1:11" x14ac:dyDescent="0.25">
      <c r="A681" t="s">
        <v>37</v>
      </c>
      <c r="B681">
        <v>89</v>
      </c>
      <c r="D681">
        <v>0</v>
      </c>
      <c r="E681">
        <v>1</v>
      </c>
      <c r="J681">
        <v>0</v>
      </c>
    </row>
    <row r="682" spans="1:11" x14ac:dyDescent="0.25">
      <c r="A682" t="s">
        <v>38</v>
      </c>
      <c r="B682">
        <v>89</v>
      </c>
      <c r="D682">
        <v>12</v>
      </c>
      <c r="E682">
        <v>12</v>
      </c>
      <c r="J682">
        <v>12</v>
      </c>
      <c r="K682">
        <v>12</v>
      </c>
    </row>
    <row r="683" spans="1:11" x14ac:dyDescent="0.25">
      <c r="A683" t="s">
        <v>39</v>
      </c>
      <c r="B683">
        <v>89</v>
      </c>
      <c r="D683">
        <v>200</v>
      </c>
    </row>
    <row r="684" spans="1:11" x14ac:dyDescent="0.25">
      <c r="A684" t="s">
        <v>694</v>
      </c>
      <c r="B684">
        <v>89</v>
      </c>
      <c r="D684">
        <v>25</v>
      </c>
    </row>
    <row r="685" spans="1:11" x14ac:dyDescent="0.25">
      <c r="A685" t="s">
        <v>40</v>
      </c>
      <c r="B685">
        <v>89</v>
      </c>
      <c r="D685">
        <v>1</v>
      </c>
    </row>
    <row r="686" spans="1:11" x14ac:dyDescent="0.25">
      <c r="A686" t="s">
        <v>41</v>
      </c>
      <c r="B686">
        <v>89</v>
      </c>
    </row>
    <row r="687" spans="1:11" x14ac:dyDescent="0.25">
      <c r="A687" t="s">
        <v>42</v>
      </c>
      <c r="B687">
        <v>89</v>
      </c>
      <c r="E687">
        <v>45</v>
      </c>
      <c r="J687">
        <v>45</v>
      </c>
    </row>
    <row r="688" spans="1:11" x14ac:dyDescent="0.25">
      <c r="A688" t="s">
        <v>876</v>
      </c>
      <c r="B688">
        <v>89</v>
      </c>
      <c r="E688">
        <v>0</v>
      </c>
      <c r="J688">
        <v>1</v>
      </c>
    </row>
    <row r="689" spans="1:11" x14ac:dyDescent="0.25">
      <c r="A689" t="s">
        <v>48</v>
      </c>
      <c r="B689">
        <v>89</v>
      </c>
      <c r="D689">
        <v>1900</v>
      </c>
      <c r="E689">
        <v>1900</v>
      </c>
      <c r="J689">
        <v>1900</v>
      </c>
      <c r="K689">
        <v>1900</v>
      </c>
    </row>
    <row r="690" spans="1:11" x14ac:dyDescent="0.25">
      <c r="A690" t="s">
        <v>696</v>
      </c>
      <c r="B690">
        <v>89</v>
      </c>
      <c r="D690">
        <v>1610</v>
      </c>
      <c r="E690">
        <v>3346</v>
      </c>
      <c r="J690">
        <v>0</v>
      </c>
      <c r="K690">
        <v>0</v>
      </c>
    </row>
    <row r="691" spans="1:11" x14ac:dyDescent="0.25">
      <c r="A691" t="s">
        <v>50</v>
      </c>
      <c r="B691">
        <v>89</v>
      </c>
      <c r="D691">
        <v>1610</v>
      </c>
      <c r="E691">
        <v>3346</v>
      </c>
      <c r="J691">
        <v>0</v>
      </c>
      <c r="K691">
        <v>0</v>
      </c>
    </row>
    <row r="692" spans="1:11" x14ac:dyDescent="0.25">
      <c r="A692" t="s">
        <v>697</v>
      </c>
      <c r="B692">
        <v>89</v>
      </c>
      <c r="D692">
        <v>1</v>
      </c>
      <c r="E692">
        <v>1</v>
      </c>
      <c r="J692">
        <v>1</v>
      </c>
      <c r="K692">
        <v>1</v>
      </c>
    </row>
    <row r="693" spans="1:11" x14ac:dyDescent="0.25">
      <c r="A693" t="s">
        <v>51</v>
      </c>
      <c r="B693">
        <v>89</v>
      </c>
      <c r="D693">
        <v>0</v>
      </c>
      <c r="E693">
        <v>0</v>
      </c>
      <c r="J693">
        <v>0</v>
      </c>
      <c r="K693">
        <v>0</v>
      </c>
    </row>
    <row r="694" spans="1:11" x14ac:dyDescent="0.25">
      <c r="A694" t="s">
        <v>53</v>
      </c>
      <c r="B694">
        <v>89</v>
      </c>
      <c r="D694">
        <v>600</v>
      </c>
      <c r="E694">
        <v>600</v>
      </c>
      <c r="J694">
        <v>0</v>
      </c>
      <c r="K694">
        <v>0</v>
      </c>
    </row>
    <row r="695" spans="1:11" x14ac:dyDescent="0.25">
      <c r="A695" t="s">
        <v>54</v>
      </c>
      <c r="B695">
        <v>89</v>
      </c>
      <c r="D695">
        <v>0</v>
      </c>
      <c r="E695">
        <v>0</v>
      </c>
      <c r="J695">
        <v>0</v>
      </c>
      <c r="K695">
        <v>0</v>
      </c>
    </row>
    <row r="696" spans="1:11" x14ac:dyDescent="0.25">
      <c r="A696" t="s">
        <v>55</v>
      </c>
      <c r="B696">
        <v>89</v>
      </c>
      <c r="D696">
        <v>0</v>
      </c>
      <c r="E696">
        <v>0</v>
      </c>
      <c r="J696">
        <v>0</v>
      </c>
      <c r="K696">
        <v>0</v>
      </c>
    </row>
    <row r="697" spans="1:11" x14ac:dyDescent="0.25">
      <c r="A697" t="s">
        <v>56</v>
      </c>
      <c r="B697">
        <v>89</v>
      </c>
      <c r="D697">
        <v>0.9</v>
      </c>
      <c r="E697">
        <v>0.9</v>
      </c>
      <c r="J697">
        <v>0.9</v>
      </c>
      <c r="K697">
        <v>0.9</v>
      </c>
    </row>
    <row r="698" spans="1:11" x14ac:dyDescent="0.25">
      <c r="A698" t="s">
        <v>57</v>
      </c>
      <c r="B698">
        <v>89</v>
      </c>
      <c r="D698">
        <v>100</v>
      </c>
      <c r="E698">
        <v>100</v>
      </c>
      <c r="J698">
        <v>100</v>
      </c>
      <c r="K698">
        <v>100</v>
      </c>
    </row>
    <row r="699" spans="1:11" x14ac:dyDescent="0.25">
      <c r="A699" t="s">
        <v>58</v>
      </c>
      <c r="B699">
        <v>89</v>
      </c>
      <c r="D699">
        <v>2</v>
      </c>
      <c r="E699">
        <v>2</v>
      </c>
      <c r="J699">
        <v>2</v>
      </c>
      <c r="K699">
        <v>2</v>
      </c>
    </row>
    <row r="700" spans="1:11" x14ac:dyDescent="0.25">
      <c r="A700" t="s">
        <v>59</v>
      </c>
      <c r="B700">
        <v>89</v>
      </c>
      <c r="D700">
        <v>0</v>
      </c>
      <c r="E700">
        <v>0</v>
      </c>
      <c r="J700">
        <v>0</v>
      </c>
      <c r="K700">
        <v>0</v>
      </c>
    </row>
    <row r="701" spans="1:11" x14ac:dyDescent="0.25">
      <c r="A701" t="s">
        <v>698</v>
      </c>
      <c r="B701">
        <v>89</v>
      </c>
      <c r="E701">
        <v>0</v>
      </c>
      <c r="J701">
        <v>0</v>
      </c>
    </row>
    <row r="702" spans="1:11" x14ac:dyDescent="0.25">
      <c r="A702" t="s">
        <v>677</v>
      </c>
      <c r="B702">
        <v>89</v>
      </c>
      <c r="E702">
        <v>280</v>
      </c>
      <c r="J702">
        <v>177</v>
      </c>
    </row>
    <row r="703" spans="1:11" x14ac:dyDescent="0.25">
      <c r="A703" t="s">
        <v>78</v>
      </c>
      <c r="B703">
        <v>89</v>
      </c>
      <c r="E703">
        <v>4.2</v>
      </c>
      <c r="J703">
        <v>2.7</v>
      </c>
    </row>
    <row r="704" spans="1:11" x14ac:dyDescent="0.25">
      <c r="A704" t="s">
        <v>699</v>
      </c>
      <c r="B704">
        <v>89</v>
      </c>
      <c r="E704">
        <v>0</v>
      </c>
      <c r="K704">
        <v>0</v>
      </c>
    </row>
    <row r="705" spans="1:21" x14ac:dyDescent="0.25">
      <c r="A705" t="s">
        <v>700</v>
      </c>
      <c r="B705">
        <v>89</v>
      </c>
      <c r="D705">
        <v>0</v>
      </c>
      <c r="E705">
        <v>0</v>
      </c>
      <c r="J705">
        <v>0</v>
      </c>
      <c r="K705">
        <v>1</v>
      </c>
    </row>
    <row r="706" spans="1:21" x14ac:dyDescent="0.25">
      <c r="A706" t="s">
        <v>701</v>
      </c>
      <c r="B706">
        <v>89</v>
      </c>
      <c r="D706">
        <v>0</v>
      </c>
      <c r="E706">
        <v>0</v>
      </c>
      <c r="J706">
        <v>0</v>
      </c>
      <c r="K706">
        <v>0</v>
      </c>
    </row>
    <row r="707" spans="1:21" x14ac:dyDescent="0.25">
      <c r="A707" t="s">
        <v>52</v>
      </c>
      <c r="B707">
        <v>89</v>
      </c>
      <c r="D707">
        <v>1</v>
      </c>
      <c r="E707">
        <v>1</v>
      </c>
      <c r="J707">
        <v>1</v>
      </c>
      <c r="K707">
        <v>1</v>
      </c>
    </row>
    <row r="708" spans="1:21" x14ac:dyDescent="0.25">
      <c r="A708" t="s">
        <v>702</v>
      </c>
      <c r="B708">
        <v>89</v>
      </c>
      <c r="D708">
        <v>25</v>
      </c>
      <c r="E708">
        <v>60</v>
      </c>
      <c r="J708">
        <v>60</v>
      </c>
      <c r="K708">
        <v>9</v>
      </c>
    </row>
    <row r="709" spans="1:21" x14ac:dyDescent="0.25">
      <c r="A709" t="s">
        <v>43</v>
      </c>
      <c r="B709">
        <v>89</v>
      </c>
      <c r="D709">
        <v>50</v>
      </c>
      <c r="E709">
        <v>50</v>
      </c>
    </row>
    <row r="710" spans="1:21" x14ac:dyDescent="0.25">
      <c r="A710" t="s">
        <v>44</v>
      </c>
      <c r="B710">
        <v>89</v>
      </c>
      <c r="D710">
        <v>0</v>
      </c>
      <c r="E710">
        <v>0</v>
      </c>
    </row>
    <row r="711" spans="1:21" x14ac:dyDescent="0.25">
      <c r="A711" t="s">
        <v>718</v>
      </c>
      <c r="B711">
        <v>89</v>
      </c>
      <c r="E711">
        <v>0</v>
      </c>
      <c r="J711">
        <v>0</v>
      </c>
    </row>
    <row r="712" spans="1:21" x14ac:dyDescent="0.25">
      <c r="A712" t="s">
        <v>405</v>
      </c>
      <c r="B712">
        <v>89</v>
      </c>
      <c r="E712">
        <v>0</v>
      </c>
    </row>
    <row r="713" spans="1:21" x14ac:dyDescent="0.25">
      <c r="A713" t="s">
        <v>742</v>
      </c>
      <c r="B713">
        <v>89</v>
      </c>
      <c r="D713">
        <v>35</v>
      </c>
    </row>
    <row r="714" spans="1:21" x14ac:dyDescent="0.25">
      <c r="A714" t="s">
        <v>719</v>
      </c>
      <c r="B714">
        <v>89</v>
      </c>
      <c r="D714">
        <v>434</v>
      </c>
      <c r="E714">
        <v>900</v>
      </c>
      <c r="J714">
        <v>0</v>
      </c>
      <c r="K714">
        <v>0</v>
      </c>
    </row>
    <row r="715" spans="1:21" x14ac:dyDescent="0.25">
      <c r="A715" t="s">
        <v>34</v>
      </c>
      <c r="B715">
        <v>90</v>
      </c>
      <c r="D715">
        <v>88</v>
      </c>
      <c r="E715">
        <v>88</v>
      </c>
      <c r="F715">
        <v>88</v>
      </c>
      <c r="I715">
        <v>93</v>
      </c>
      <c r="J715">
        <v>93</v>
      </c>
      <c r="K715">
        <v>93</v>
      </c>
      <c r="N715">
        <v>308</v>
      </c>
      <c r="O715">
        <v>308</v>
      </c>
      <c r="P715">
        <v>308</v>
      </c>
      <c r="S715">
        <v>91</v>
      </c>
      <c r="T715">
        <v>91</v>
      </c>
      <c r="U715">
        <v>91</v>
      </c>
    </row>
    <row r="716" spans="1:21" x14ac:dyDescent="0.25">
      <c r="A716" t="s">
        <v>35</v>
      </c>
      <c r="B716">
        <v>90</v>
      </c>
      <c r="D716">
        <v>308</v>
      </c>
      <c r="E716">
        <v>93</v>
      </c>
      <c r="F716">
        <v>91</v>
      </c>
      <c r="I716">
        <v>91</v>
      </c>
      <c r="J716">
        <v>88</v>
      </c>
      <c r="K716">
        <v>308</v>
      </c>
      <c r="N716">
        <v>93</v>
      </c>
      <c r="O716">
        <v>91</v>
      </c>
      <c r="P716">
        <v>88</v>
      </c>
      <c r="S716">
        <v>88</v>
      </c>
      <c r="T716">
        <v>308</v>
      </c>
      <c r="U716">
        <v>93</v>
      </c>
    </row>
    <row r="717" spans="1:21" x14ac:dyDescent="0.25">
      <c r="A717" t="s">
        <v>36</v>
      </c>
      <c r="B717">
        <v>90</v>
      </c>
      <c r="D717">
        <v>0</v>
      </c>
      <c r="E717">
        <v>0</v>
      </c>
      <c r="F717">
        <v>0</v>
      </c>
      <c r="I717">
        <v>0</v>
      </c>
      <c r="J717">
        <v>0</v>
      </c>
      <c r="K717">
        <v>2</v>
      </c>
      <c r="N717">
        <v>0</v>
      </c>
      <c r="O717">
        <v>5</v>
      </c>
      <c r="P717">
        <v>1</v>
      </c>
      <c r="S717">
        <v>0</v>
      </c>
      <c r="T717">
        <v>3</v>
      </c>
      <c r="U717">
        <v>0</v>
      </c>
    </row>
    <row r="718" spans="1:21" x14ac:dyDescent="0.25">
      <c r="A718" t="s">
        <v>37</v>
      </c>
      <c r="B718">
        <v>90</v>
      </c>
      <c r="D718">
        <v>0</v>
      </c>
      <c r="E718">
        <v>0</v>
      </c>
      <c r="I718">
        <v>0</v>
      </c>
      <c r="J718">
        <v>0</v>
      </c>
      <c r="N718">
        <v>0</v>
      </c>
      <c r="O718">
        <v>0</v>
      </c>
      <c r="S718">
        <v>0</v>
      </c>
      <c r="T718">
        <v>0</v>
      </c>
    </row>
    <row r="719" spans="1:21" x14ac:dyDescent="0.25">
      <c r="A719" t="s">
        <v>38</v>
      </c>
      <c r="B719">
        <v>90</v>
      </c>
      <c r="D719">
        <v>12</v>
      </c>
      <c r="E719">
        <v>12</v>
      </c>
      <c r="F719">
        <v>12</v>
      </c>
      <c r="I719">
        <v>12</v>
      </c>
      <c r="J719">
        <v>12</v>
      </c>
      <c r="K719">
        <v>12</v>
      </c>
      <c r="N719">
        <v>12</v>
      </c>
      <c r="O719">
        <v>12</v>
      </c>
      <c r="P719">
        <v>12</v>
      </c>
      <c r="S719">
        <v>12</v>
      </c>
      <c r="T719">
        <v>12</v>
      </c>
      <c r="U719">
        <v>12</v>
      </c>
    </row>
    <row r="720" spans="1:21" x14ac:dyDescent="0.25">
      <c r="A720" t="s">
        <v>39</v>
      </c>
      <c r="B720">
        <v>90</v>
      </c>
    </row>
    <row r="721" spans="1:21" x14ac:dyDescent="0.25">
      <c r="A721" t="s">
        <v>694</v>
      </c>
      <c r="B721">
        <v>90</v>
      </c>
    </row>
    <row r="722" spans="1:21" x14ac:dyDescent="0.25">
      <c r="A722" t="s">
        <v>40</v>
      </c>
      <c r="B722">
        <v>90</v>
      </c>
    </row>
    <row r="723" spans="1:21" x14ac:dyDescent="0.25">
      <c r="A723" t="s">
        <v>41</v>
      </c>
      <c r="B723">
        <v>90</v>
      </c>
    </row>
    <row r="724" spans="1:21" x14ac:dyDescent="0.25">
      <c r="A724" t="s">
        <v>42</v>
      </c>
      <c r="B724">
        <v>90</v>
      </c>
      <c r="E724">
        <v>45</v>
      </c>
      <c r="J724">
        <v>45</v>
      </c>
      <c r="O724">
        <v>40</v>
      </c>
      <c r="T724">
        <v>40</v>
      </c>
    </row>
    <row r="725" spans="1:21" x14ac:dyDescent="0.25">
      <c r="A725" t="s">
        <v>876</v>
      </c>
      <c r="B725">
        <v>90</v>
      </c>
      <c r="E725">
        <v>1</v>
      </c>
      <c r="J725">
        <v>1</v>
      </c>
      <c r="O725">
        <v>0</v>
      </c>
      <c r="T725">
        <v>0</v>
      </c>
    </row>
    <row r="726" spans="1:21" x14ac:dyDescent="0.25">
      <c r="A726" t="s">
        <v>48</v>
      </c>
      <c r="B726">
        <v>90</v>
      </c>
      <c r="D726">
        <v>1900</v>
      </c>
      <c r="E726">
        <v>1900</v>
      </c>
      <c r="F726">
        <v>1900</v>
      </c>
      <c r="I726">
        <v>1900</v>
      </c>
      <c r="J726">
        <v>1900</v>
      </c>
      <c r="K726">
        <v>1900</v>
      </c>
      <c r="N726">
        <v>1900</v>
      </c>
      <c r="O726">
        <v>1900</v>
      </c>
      <c r="P726">
        <v>1900</v>
      </c>
      <c r="S726">
        <v>1900</v>
      </c>
      <c r="T726">
        <v>1900</v>
      </c>
      <c r="U726">
        <v>1900</v>
      </c>
    </row>
    <row r="727" spans="1:21" x14ac:dyDescent="0.25">
      <c r="A727" t="s">
        <v>696</v>
      </c>
      <c r="B727">
        <v>90</v>
      </c>
      <c r="D727">
        <v>0</v>
      </c>
      <c r="E727">
        <v>0</v>
      </c>
      <c r="F727">
        <v>0</v>
      </c>
      <c r="I727">
        <v>0</v>
      </c>
      <c r="J727">
        <v>0</v>
      </c>
      <c r="K727">
        <v>2787</v>
      </c>
      <c r="N727">
        <v>0</v>
      </c>
      <c r="O727">
        <v>7544</v>
      </c>
      <c r="P727">
        <v>1583</v>
      </c>
      <c r="S727">
        <v>0</v>
      </c>
      <c r="T727">
        <v>5085</v>
      </c>
      <c r="U727">
        <v>0</v>
      </c>
    </row>
    <row r="728" spans="1:21" x14ac:dyDescent="0.25">
      <c r="A728" t="s">
        <v>50</v>
      </c>
      <c r="B728">
        <v>90</v>
      </c>
      <c r="D728">
        <v>0</v>
      </c>
      <c r="E728">
        <v>0</v>
      </c>
      <c r="F728">
        <v>0</v>
      </c>
      <c r="I728">
        <v>0</v>
      </c>
      <c r="J728">
        <v>0</v>
      </c>
      <c r="K728">
        <v>2787</v>
      </c>
      <c r="N728">
        <v>0</v>
      </c>
      <c r="O728">
        <v>7544</v>
      </c>
      <c r="P728">
        <v>1583</v>
      </c>
      <c r="S728">
        <v>0</v>
      </c>
      <c r="T728">
        <v>5085</v>
      </c>
      <c r="U728">
        <v>0</v>
      </c>
    </row>
    <row r="729" spans="1:21" x14ac:dyDescent="0.25">
      <c r="A729" t="s">
        <v>697</v>
      </c>
      <c r="B729">
        <v>90</v>
      </c>
      <c r="D729">
        <v>1</v>
      </c>
      <c r="E729">
        <v>1</v>
      </c>
      <c r="F729">
        <v>1</v>
      </c>
      <c r="I729">
        <v>1</v>
      </c>
      <c r="J729">
        <v>1</v>
      </c>
      <c r="K729">
        <v>1</v>
      </c>
      <c r="N729">
        <v>1</v>
      </c>
      <c r="O729">
        <v>1</v>
      </c>
      <c r="P729">
        <v>1</v>
      </c>
      <c r="S729">
        <v>1</v>
      </c>
      <c r="T729">
        <v>1</v>
      </c>
      <c r="U729">
        <v>1</v>
      </c>
    </row>
    <row r="730" spans="1:21" x14ac:dyDescent="0.25">
      <c r="A730" t="s">
        <v>51</v>
      </c>
      <c r="B730">
        <v>90</v>
      </c>
      <c r="D730">
        <v>0</v>
      </c>
      <c r="E730">
        <v>0</v>
      </c>
      <c r="F730">
        <v>0</v>
      </c>
      <c r="I730">
        <v>0</v>
      </c>
      <c r="J730">
        <v>0</v>
      </c>
      <c r="K730">
        <v>0</v>
      </c>
      <c r="N730">
        <v>0</v>
      </c>
      <c r="O730">
        <v>0</v>
      </c>
      <c r="P730">
        <v>0</v>
      </c>
      <c r="S730">
        <v>0</v>
      </c>
      <c r="T730">
        <v>0</v>
      </c>
      <c r="U730">
        <v>0</v>
      </c>
    </row>
    <row r="731" spans="1:21" x14ac:dyDescent="0.25">
      <c r="A731" t="s">
        <v>53</v>
      </c>
      <c r="B731">
        <v>90</v>
      </c>
      <c r="D731">
        <v>0</v>
      </c>
      <c r="E731">
        <v>0</v>
      </c>
      <c r="F731">
        <v>0</v>
      </c>
      <c r="I731">
        <v>0</v>
      </c>
      <c r="J731">
        <v>0</v>
      </c>
      <c r="K731">
        <v>500</v>
      </c>
      <c r="N731">
        <v>0</v>
      </c>
      <c r="O731">
        <v>1800</v>
      </c>
      <c r="P731">
        <v>600</v>
      </c>
      <c r="S731">
        <v>0</v>
      </c>
      <c r="T731">
        <v>1500</v>
      </c>
      <c r="U731">
        <v>0</v>
      </c>
    </row>
    <row r="732" spans="1:21" x14ac:dyDescent="0.25">
      <c r="A732" t="s">
        <v>54</v>
      </c>
      <c r="B732">
        <v>90</v>
      </c>
      <c r="D732">
        <v>0</v>
      </c>
      <c r="E732">
        <v>0</v>
      </c>
      <c r="F732">
        <v>0</v>
      </c>
      <c r="I732">
        <v>0</v>
      </c>
      <c r="J732">
        <v>0</v>
      </c>
      <c r="K732">
        <v>0</v>
      </c>
      <c r="N732">
        <v>0</v>
      </c>
      <c r="O732">
        <v>0</v>
      </c>
      <c r="P732">
        <v>0</v>
      </c>
      <c r="S732">
        <v>0</v>
      </c>
      <c r="T732">
        <v>0</v>
      </c>
      <c r="U732">
        <v>0</v>
      </c>
    </row>
    <row r="733" spans="1:21" x14ac:dyDescent="0.25">
      <c r="A733" t="s">
        <v>55</v>
      </c>
      <c r="B733">
        <v>90</v>
      </c>
      <c r="D733">
        <v>0</v>
      </c>
      <c r="E733">
        <v>0</v>
      </c>
      <c r="F733">
        <v>0</v>
      </c>
      <c r="I733">
        <v>0</v>
      </c>
      <c r="J733">
        <v>0</v>
      </c>
      <c r="K733">
        <v>0</v>
      </c>
      <c r="N733">
        <v>0</v>
      </c>
      <c r="O733">
        <v>0</v>
      </c>
      <c r="P733">
        <v>0</v>
      </c>
      <c r="S733">
        <v>0</v>
      </c>
      <c r="T733">
        <v>0</v>
      </c>
      <c r="U733">
        <v>0</v>
      </c>
    </row>
    <row r="734" spans="1:21" x14ac:dyDescent="0.25">
      <c r="A734" t="s">
        <v>56</v>
      </c>
      <c r="B734">
        <v>90</v>
      </c>
      <c r="D734">
        <v>0.92</v>
      </c>
      <c r="E734">
        <v>0.9</v>
      </c>
      <c r="F734">
        <v>0.9</v>
      </c>
      <c r="I734">
        <v>0.9</v>
      </c>
      <c r="J734">
        <v>0.9</v>
      </c>
      <c r="K734">
        <v>0.92</v>
      </c>
      <c r="N734">
        <v>0.92</v>
      </c>
      <c r="O734">
        <v>0.92</v>
      </c>
      <c r="P734">
        <v>0.92</v>
      </c>
      <c r="S734">
        <v>0.9</v>
      </c>
      <c r="T734">
        <v>0.92</v>
      </c>
      <c r="U734">
        <v>0.9</v>
      </c>
    </row>
    <row r="735" spans="1:21" x14ac:dyDescent="0.25">
      <c r="A735" t="s">
        <v>57</v>
      </c>
      <c r="B735">
        <v>90</v>
      </c>
      <c r="D735">
        <v>100</v>
      </c>
      <c r="E735">
        <v>100</v>
      </c>
      <c r="F735">
        <v>100</v>
      </c>
      <c r="I735">
        <v>100</v>
      </c>
      <c r="J735">
        <v>100</v>
      </c>
      <c r="K735">
        <v>100</v>
      </c>
      <c r="N735">
        <v>100</v>
      </c>
      <c r="O735">
        <v>100</v>
      </c>
      <c r="P735">
        <v>100</v>
      </c>
      <c r="S735">
        <v>100</v>
      </c>
      <c r="T735">
        <v>100</v>
      </c>
      <c r="U735">
        <v>100</v>
      </c>
    </row>
    <row r="736" spans="1:21" x14ac:dyDescent="0.25">
      <c r="A736" t="s">
        <v>58</v>
      </c>
      <c r="B736">
        <v>90</v>
      </c>
      <c r="D736">
        <v>2</v>
      </c>
      <c r="E736">
        <v>2</v>
      </c>
      <c r="F736">
        <v>2</v>
      </c>
      <c r="I736">
        <v>2</v>
      </c>
      <c r="J736">
        <v>2</v>
      </c>
      <c r="K736">
        <v>2</v>
      </c>
      <c r="N736">
        <v>2</v>
      </c>
      <c r="O736">
        <v>2</v>
      </c>
      <c r="P736">
        <v>2</v>
      </c>
      <c r="S736">
        <v>2</v>
      </c>
      <c r="T736">
        <v>2</v>
      </c>
      <c r="U736">
        <v>2</v>
      </c>
    </row>
    <row r="737" spans="1:30" x14ac:dyDescent="0.25">
      <c r="A737" t="s">
        <v>59</v>
      </c>
      <c r="B737">
        <v>90</v>
      </c>
      <c r="D737">
        <v>0</v>
      </c>
      <c r="E737">
        <v>0</v>
      </c>
      <c r="F737">
        <v>0</v>
      </c>
      <c r="I737">
        <v>0</v>
      </c>
      <c r="J737">
        <v>0</v>
      </c>
      <c r="K737">
        <v>0</v>
      </c>
      <c r="N737">
        <v>0</v>
      </c>
      <c r="O737">
        <v>0</v>
      </c>
      <c r="P737">
        <v>0</v>
      </c>
      <c r="S737">
        <v>0</v>
      </c>
      <c r="T737">
        <v>0</v>
      </c>
      <c r="U737">
        <v>0</v>
      </c>
    </row>
    <row r="738" spans="1:30" x14ac:dyDescent="0.25">
      <c r="A738" t="s">
        <v>698</v>
      </c>
      <c r="B738">
        <v>90</v>
      </c>
      <c r="E738">
        <v>0</v>
      </c>
      <c r="J738">
        <v>0</v>
      </c>
      <c r="O738">
        <v>0</v>
      </c>
      <c r="T738">
        <v>0</v>
      </c>
    </row>
    <row r="739" spans="1:30" x14ac:dyDescent="0.25">
      <c r="A739" t="s">
        <v>677</v>
      </c>
      <c r="B739">
        <v>90</v>
      </c>
      <c r="E739">
        <v>176</v>
      </c>
      <c r="J739">
        <v>176</v>
      </c>
      <c r="O739">
        <v>881</v>
      </c>
      <c r="T739">
        <v>175</v>
      </c>
    </row>
    <row r="740" spans="1:30" x14ac:dyDescent="0.25">
      <c r="A740" t="s">
        <v>78</v>
      </c>
      <c r="B740">
        <v>90</v>
      </c>
      <c r="E740">
        <v>2.7</v>
      </c>
      <c r="J740">
        <v>2.7</v>
      </c>
      <c r="O740">
        <v>15</v>
      </c>
      <c r="T740">
        <v>3</v>
      </c>
    </row>
    <row r="741" spans="1:30" x14ac:dyDescent="0.25">
      <c r="A741" t="s">
        <v>699</v>
      </c>
      <c r="B741">
        <v>90</v>
      </c>
      <c r="F741">
        <v>0</v>
      </c>
      <c r="K741">
        <v>0</v>
      </c>
      <c r="P741">
        <v>0</v>
      </c>
      <c r="U741">
        <v>0</v>
      </c>
    </row>
    <row r="742" spans="1:30" x14ac:dyDescent="0.25">
      <c r="A742" t="s">
        <v>700</v>
      </c>
      <c r="B742">
        <v>90</v>
      </c>
      <c r="D742">
        <v>0</v>
      </c>
      <c r="E742">
        <v>0</v>
      </c>
      <c r="F742">
        <v>1</v>
      </c>
      <c r="I742">
        <v>0</v>
      </c>
      <c r="J742">
        <v>0</v>
      </c>
      <c r="K742">
        <v>1</v>
      </c>
      <c r="N742">
        <v>0</v>
      </c>
      <c r="O742">
        <v>0</v>
      </c>
      <c r="P742">
        <v>1</v>
      </c>
      <c r="S742">
        <v>0</v>
      </c>
      <c r="T742">
        <v>0</v>
      </c>
      <c r="U742">
        <v>1</v>
      </c>
    </row>
    <row r="743" spans="1:30" x14ac:dyDescent="0.25">
      <c r="A743" t="s">
        <v>701</v>
      </c>
      <c r="B743">
        <v>90</v>
      </c>
      <c r="D743">
        <v>0</v>
      </c>
      <c r="E743">
        <v>0</v>
      </c>
      <c r="F743">
        <v>0</v>
      </c>
      <c r="I743">
        <v>0</v>
      </c>
      <c r="J743">
        <v>0</v>
      </c>
      <c r="K743">
        <v>0</v>
      </c>
      <c r="N743">
        <v>0</v>
      </c>
      <c r="O743">
        <v>0</v>
      </c>
      <c r="P743">
        <v>0</v>
      </c>
      <c r="S743">
        <v>0</v>
      </c>
      <c r="T743">
        <v>0</v>
      </c>
      <c r="U743">
        <v>0</v>
      </c>
    </row>
    <row r="744" spans="1:30" x14ac:dyDescent="0.25">
      <c r="A744" t="s">
        <v>52</v>
      </c>
      <c r="B744">
        <v>90</v>
      </c>
      <c r="D744">
        <v>1</v>
      </c>
      <c r="E744">
        <v>1</v>
      </c>
      <c r="F744">
        <v>1</v>
      </c>
      <c r="I744">
        <v>1</v>
      </c>
      <c r="J744">
        <v>1</v>
      </c>
      <c r="K744">
        <v>1</v>
      </c>
      <c r="N744">
        <v>1</v>
      </c>
      <c r="O744">
        <v>1</v>
      </c>
      <c r="P744">
        <v>1</v>
      </c>
      <c r="S744">
        <v>1</v>
      </c>
      <c r="T744">
        <v>1</v>
      </c>
      <c r="U744">
        <v>1</v>
      </c>
    </row>
    <row r="745" spans="1:30" x14ac:dyDescent="0.25">
      <c r="A745" t="s">
        <v>702</v>
      </c>
      <c r="B745">
        <v>90</v>
      </c>
      <c r="D745">
        <v>15</v>
      </c>
      <c r="E745">
        <v>60</v>
      </c>
      <c r="F745">
        <v>9</v>
      </c>
      <c r="I745">
        <v>15</v>
      </c>
      <c r="J745">
        <v>60</v>
      </c>
      <c r="K745">
        <v>9</v>
      </c>
      <c r="N745">
        <v>15</v>
      </c>
      <c r="O745">
        <v>60</v>
      </c>
      <c r="P745">
        <v>9</v>
      </c>
      <c r="S745">
        <v>15</v>
      </c>
      <c r="T745">
        <v>60</v>
      </c>
      <c r="U745">
        <v>9</v>
      </c>
    </row>
    <row r="746" spans="1:30" x14ac:dyDescent="0.25">
      <c r="A746" t="s">
        <v>43</v>
      </c>
      <c r="B746">
        <v>90</v>
      </c>
      <c r="K746">
        <v>50</v>
      </c>
      <c r="O746">
        <v>50</v>
      </c>
      <c r="P746">
        <v>50</v>
      </c>
      <c r="T746">
        <v>50</v>
      </c>
    </row>
    <row r="747" spans="1:30" x14ac:dyDescent="0.25">
      <c r="A747" t="s">
        <v>44</v>
      </c>
      <c r="B747">
        <v>90</v>
      </c>
      <c r="K747">
        <v>0</v>
      </c>
      <c r="O747">
        <v>0</v>
      </c>
      <c r="P747">
        <v>0</v>
      </c>
      <c r="T747">
        <v>0</v>
      </c>
    </row>
    <row r="748" spans="1:30" x14ac:dyDescent="0.25">
      <c r="A748" t="s">
        <v>718</v>
      </c>
      <c r="B748">
        <v>90</v>
      </c>
      <c r="E748">
        <v>0</v>
      </c>
      <c r="J748">
        <v>0</v>
      </c>
      <c r="O748">
        <v>0</v>
      </c>
      <c r="T748">
        <v>0</v>
      </c>
    </row>
    <row r="749" spans="1:30" x14ac:dyDescent="0.25">
      <c r="A749" t="s">
        <v>405</v>
      </c>
      <c r="B749">
        <v>90</v>
      </c>
      <c r="E749">
        <v>0</v>
      </c>
    </row>
    <row r="750" spans="1:30" x14ac:dyDescent="0.25">
      <c r="A750" t="s">
        <v>719</v>
      </c>
      <c r="B750">
        <v>90</v>
      </c>
      <c r="D750">
        <v>0</v>
      </c>
      <c r="E750">
        <v>0</v>
      </c>
      <c r="F750">
        <v>0</v>
      </c>
      <c r="I750">
        <v>0</v>
      </c>
      <c r="J750">
        <v>0</v>
      </c>
      <c r="K750">
        <v>543</v>
      </c>
      <c r="N750">
        <v>0</v>
      </c>
      <c r="O750">
        <v>1957</v>
      </c>
      <c r="P750">
        <v>652</v>
      </c>
      <c r="S750">
        <v>0</v>
      </c>
      <c r="T750">
        <v>1630</v>
      </c>
      <c r="U750">
        <v>0</v>
      </c>
    </row>
    <row r="751" spans="1:30" x14ac:dyDescent="0.25">
      <c r="A751" t="s">
        <v>34</v>
      </c>
      <c r="B751">
        <v>91</v>
      </c>
      <c r="M751">
        <v>90</v>
      </c>
      <c r="N751">
        <v>90</v>
      </c>
      <c r="O751">
        <v>90</v>
      </c>
      <c r="P751">
        <v>90</v>
      </c>
      <c r="Q751">
        <v>90</v>
      </c>
      <c r="R751">
        <v>92</v>
      </c>
      <c r="S751">
        <v>92</v>
      </c>
      <c r="T751">
        <v>92</v>
      </c>
      <c r="U751">
        <v>92</v>
      </c>
      <c r="V751">
        <v>92</v>
      </c>
      <c r="W751">
        <v>88</v>
      </c>
      <c r="X751">
        <v>88</v>
      </c>
      <c r="Y751">
        <v>88</v>
      </c>
      <c r="Z751">
        <v>88</v>
      </c>
      <c r="AA751">
        <v>88</v>
      </c>
      <c r="AB751">
        <v>89</v>
      </c>
      <c r="AC751">
        <v>89</v>
      </c>
      <c r="AD751">
        <v>89</v>
      </c>
    </row>
    <row r="752" spans="1:30" x14ac:dyDescent="0.25">
      <c r="A752" t="s">
        <v>35</v>
      </c>
      <c r="B752">
        <v>91</v>
      </c>
      <c r="M752">
        <v>93</v>
      </c>
      <c r="N752">
        <v>42</v>
      </c>
      <c r="O752">
        <v>92</v>
      </c>
      <c r="P752">
        <v>89</v>
      </c>
      <c r="Q752">
        <v>88</v>
      </c>
      <c r="R752">
        <v>89</v>
      </c>
      <c r="S752">
        <v>88</v>
      </c>
      <c r="T752">
        <v>90</v>
      </c>
      <c r="U752">
        <v>93</v>
      </c>
      <c r="V752">
        <v>42</v>
      </c>
      <c r="W752">
        <v>90</v>
      </c>
      <c r="X752">
        <v>93</v>
      </c>
      <c r="Y752">
        <v>42</v>
      </c>
      <c r="Z752">
        <v>92</v>
      </c>
      <c r="AA752">
        <v>89</v>
      </c>
      <c r="AB752">
        <v>88</v>
      </c>
      <c r="AC752">
        <v>90</v>
      </c>
      <c r="AD752">
        <v>93</v>
      </c>
    </row>
    <row r="753" spans="1:30" x14ac:dyDescent="0.25">
      <c r="A753" t="s">
        <v>36</v>
      </c>
      <c r="B753">
        <v>91</v>
      </c>
      <c r="M753">
        <v>0</v>
      </c>
      <c r="N753">
        <v>2</v>
      </c>
      <c r="O753">
        <v>3</v>
      </c>
      <c r="P753">
        <v>0</v>
      </c>
      <c r="Q753">
        <v>0</v>
      </c>
      <c r="R753">
        <v>0</v>
      </c>
      <c r="S753">
        <v>2</v>
      </c>
      <c r="T753">
        <v>3</v>
      </c>
      <c r="U753">
        <v>0</v>
      </c>
      <c r="V753">
        <v>0</v>
      </c>
      <c r="W753">
        <v>0</v>
      </c>
      <c r="X753">
        <v>0</v>
      </c>
      <c r="Y753">
        <v>0</v>
      </c>
      <c r="Z753">
        <v>0</v>
      </c>
      <c r="AA753">
        <v>0</v>
      </c>
      <c r="AB753">
        <v>0</v>
      </c>
      <c r="AC753">
        <v>2</v>
      </c>
      <c r="AD753">
        <v>0</v>
      </c>
    </row>
    <row r="754" spans="1:30" x14ac:dyDescent="0.25">
      <c r="A754" t="s">
        <v>37</v>
      </c>
      <c r="B754">
        <v>91</v>
      </c>
      <c r="M754">
        <v>0</v>
      </c>
      <c r="N754">
        <v>0</v>
      </c>
      <c r="O754">
        <v>0</v>
      </c>
      <c r="P754">
        <v>0</v>
      </c>
      <c r="R754">
        <v>0</v>
      </c>
      <c r="S754">
        <v>0</v>
      </c>
      <c r="T754">
        <v>0</v>
      </c>
      <c r="U754">
        <v>0</v>
      </c>
      <c r="W754">
        <v>0</v>
      </c>
      <c r="X754">
        <v>0</v>
      </c>
      <c r="Y754">
        <v>0</v>
      </c>
      <c r="Z754">
        <v>0</v>
      </c>
      <c r="AB754">
        <v>0</v>
      </c>
      <c r="AC754">
        <v>0</v>
      </c>
      <c r="AD754">
        <v>0</v>
      </c>
    </row>
    <row r="755" spans="1:30" x14ac:dyDescent="0.25">
      <c r="A755" t="s">
        <v>38</v>
      </c>
      <c r="B755">
        <v>91</v>
      </c>
      <c r="M755">
        <v>12</v>
      </c>
      <c r="N755">
        <v>12</v>
      </c>
      <c r="O755">
        <v>12</v>
      </c>
      <c r="P755">
        <v>12</v>
      </c>
      <c r="Q755">
        <v>12</v>
      </c>
      <c r="R755">
        <v>12</v>
      </c>
      <c r="S755">
        <v>12</v>
      </c>
      <c r="T755">
        <v>12</v>
      </c>
      <c r="U755">
        <v>12</v>
      </c>
      <c r="V755">
        <v>12</v>
      </c>
      <c r="W755">
        <v>12</v>
      </c>
      <c r="X755">
        <v>12</v>
      </c>
      <c r="Y755">
        <v>12</v>
      </c>
      <c r="Z755">
        <v>12</v>
      </c>
      <c r="AA755">
        <v>12</v>
      </c>
      <c r="AB755">
        <v>12</v>
      </c>
      <c r="AC755">
        <v>12</v>
      </c>
      <c r="AD755">
        <v>12</v>
      </c>
    </row>
    <row r="756" spans="1:30" x14ac:dyDescent="0.25">
      <c r="A756" t="s">
        <v>39</v>
      </c>
      <c r="B756">
        <v>91</v>
      </c>
    </row>
    <row r="757" spans="1:30" x14ac:dyDescent="0.25">
      <c r="A757" t="s">
        <v>694</v>
      </c>
      <c r="B757">
        <v>91</v>
      </c>
    </row>
    <row r="758" spans="1:30" x14ac:dyDescent="0.25">
      <c r="A758" t="s">
        <v>40</v>
      </c>
      <c r="B758">
        <v>91</v>
      </c>
    </row>
    <row r="759" spans="1:30" x14ac:dyDescent="0.25">
      <c r="A759" t="s">
        <v>41</v>
      </c>
      <c r="B759">
        <v>91</v>
      </c>
    </row>
    <row r="760" spans="1:30" x14ac:dyDescent="0.25">
      <c r="A760" t="s">
        <v>42</v>
      </c>
      <c r="B760">
        <v>91</v>
      </c>
      <c r="O760">
        <v>40</v>
      </c>
      <c r="T760">
        <v>40</v>
      </c>
      <c r="Y760">
        <v>40</v>
      </c>
      <c r="AD760">
        <v>30</v>
      </c>
    </row>
    <row r="761" spans="1:30" x14ac:dyDescent="0.25">
      <c r="A761" t="s">
        <v>45</v>
      </c>
      <c r="B761">
        <v>91</v>
      </c>
      <c r="N761">
        <v>5</v>
      </c>
      <c r="O761">
        <v>2</v>
      </c>
      <c r="S761">
        <v>1</v>
      </c>
      <c r="T761">
        <v>6</v>
      </c>
      <c r="AC761">
        <v>8</v>
      </c>
    </row>
    <row r="762" spans="1:30" x14ac:dyDescent="0.25">
      <c r="A762" t="s">
        <v>49</v>
      </c>
      <c r="B762">
        <v>91</v>
      </c>
      <c r="M762">
        <v>4</v>
      </c>
      <c r="N762">
        <v>8</v>
      </c>
      <c r="O762">
        <v>6</v>
      </c>
      <c r="P762">
        <v>4</v>
      </c>
      <c r="Q762">
        <v>4</v>
      </c>
      <c r="R762">
        <v>4</v>
      </c>
      <c r="S762">
        <v>8</v>
      </c>
      <c r="T762">
        <v>6</v>
      </c>
      <c r="U762">
        <v>4</v>
      </c>
      <c r="V762">
        <v>4</v>
      </c>
      <c r="W762">
        <v>4</v>
      </c>
      <c r="X762">
        <v>4</v>
      </c>
      <c r="Y762">
        <v>4</v>
      </c>
      <c r="Z762">
        <v>4</v>
      </c>
      <c r="AA762">
        <v>4</v>
      </c>
      <c r="AB762">
        <v>4</v>
      </c>
      <c r="AC762">
        <v>8</v>
      </c>
      <c r="AD762">
        <v>4</v>
      </c>
    </row>
    <row r="763" spans="1:30" x14ac:dyDescent="0.25">
      <c r="A763" t="s">
        <v>695</v>
      </c>
      <c r="B763">
        <v>91</v>
      </c>
      <c r="M763">
        <v>0</v>
      </c>
      <c r="N763">
        <v>0</v>
      </c>
      <c r="O763">
        <v>-2</v>
      </c>
      <c r="P763">
        <v>0</v>
      </c>
      <c r="Q763">
        <v>0</v>
      </c>
      <c r="R763">
        <v>0</v>
      </c>
      <c r="S763">
        <v>0</v>
      </c>
      <c r="T763">
        <v>-2</v>
      </c>
      <c r="U763">
        <v>0</v>
      </c>
      <c r="V763">
        <v>0</v>
      </c>
      <c r="W763">
        <v>0</v>
      </c>
      <c r="X763">
        <v>0</v>
      </c>
      <c r="Y763">
        <v>0</v>
      </c>
      <c r="Z763">
        <v>0</v>
      </c>
      <c r="AA763">
        <v>0</v>
      </c>
      <c r="AB763">
        <v>0</v>
      </c>
      <c r="AC763">
        <v>0</v>
      </c>
      <c r="AD763">
        <v>0</v>
      </c>
    </row>
    <row r="764" spans="1:30" x14ac:dyDescent="0.25">
      <c r="A764" t="s">
        <v>48</v>
      </c>
      <c r="B764">
        <v>91</v>
      </c>
      <c r="M764">
        <v>1900</v>
      </c>
      <c r="N764">
        <v>1900</v>
      </c>
      <c r="O764">
        <v>1900</v>
      </c>
      <c r="P764">
        <v>1900</v>
      </c>
      <c r="Q764">
        <v>1900</v>
      </c>
      <c r="R764">
        <v>1900</v>
      </c>
      <c r="S764">
        <v>1900</v>
      </c>
      <c r="T764">
        <v>1900</v>
      </c>
      <c r="U764">
        <v>1900</v>
      </c>
      <c r="V764">
        <v>1900</v>
      </c>
      <c r="W764">
        <v>1900</v>
      </c>
      <c r="X764">
        <v>1900</v>
      </c>
      <c r="Y764">
        <v>1900</v>
      </c>
      <c r="Z764">
        <v>1900</v>
      </c>
      <c r="AA764">
        <v>1900</v>
      </c>
      <c r="AB764">
        <v>1900</v>
      </c>
      <c r="AC764">
        <v>1900</v>
      </c>
      <c r="AD764">
        <v>1900</v>
      </c>
    </row>
    <row r="765" spans="1:30" x14ac:dyDescent="0.25">
      <c r="A765" t="s">
        <v>696</v>
      </c>
      <c r="B765">
        <v>91</v>
      </c>
      <c r="M765">
        <v>0</v>
      </c>
      <c r="N765">
        <v>3433</v>
      </c>
      <c r="O765">
        <v>5085</v>
      </c>
      <c r="P765">
        <v>0</v>
      </c>
      <c r="Q765">
        <v>0</v>
      </c>
      <c r="R765">
        <v>0</v>
      </c>
      <c r="S765">
        <v>3433</v>
      </c>
      <c r="T765">
        <v>5085</v>
      </c>
      <c r="U765">
        <v>0</v>
      </c>
      <c r="V765">
        <v>0</v>
      </c>
      <c r="W765">
        <v>0</v>
      </c>
      <c r="X765">
        <v>0</v>
      </c>
      <c r="Y765">
        <v>0</v>
      </c>
      <c r="Z765">
        <v>0</v>
      </c>
      <c r="AA765">
        <v>0</v>
      </c>
      <c r="AB765">
        <v>0</v>
      </c>
      <c r="AC765">
        <v>3433</v>
      </c>
      <c r="AD765">
        <v>0</v>
      </c>
    </row>
    <row r="766" spans="1:30" x14ac:dyDescent="0.25">
      <c r="A766" t="s">
        <v>50</v>
      </c>
      <c r="B766">
        <v>91</v>
      </c>
      <c r="M766">
        <v>0</v>
      </c>
      <c r="N766">
        <v>3433</v>
      </c>
      <c r="O766">
        <v>5085</v>
      </c>
      <c r="P766">
        <v>0</v>
      </c>
      <c r="Q766">
        <v>0</v>
      </c>
      <c r="R766">
        <v>0</v>
      </c>
      <c r="S766">
        <v>3433</v>
      </c>
      <c r="T766">
        <v>5085</v>
      </c>
      <c r="U766">
        <v>0</v>
      </c>
      <c r="V766">
        <v>0</v>
      </c>
      <c r="W766">
        <v>0</v>
      </c>
      <c r="X766">
        <v>0</v>
      </c>
      <c r="Y766">
        <v>0</v>
      </c>
      <c r="Z766">
        <v>0</v>
      </c>
      <c r="AA766">
        <v>0</v>
      </c>
      <c r="AB766">
        <v>0</v>
      </c>
      <c r="AC766">
        <v>3433</v>
      </c>
      <c r="AD766">
        <v>0</v>
      </c>
    </row>
    <row r="767" spans="1:30" x14ac:dyDescent="0.25">
      <c r="A767" t="s">
        <v>697</v>
      </c>
      <c r="B767">
        <v>91</v>
      </c>
      <c r="M767">
        <v>1</v>
      </c>
      <c r="N767">
        <v>1</v>
      </c>
      <c r="O767">
        <v>1</v>
      </c>
      <c r="P767">
        <v>1</v>
      </c>
      <c r="Q767">
        <v>1</v>
      </c>
      <c r="R767">
        <v>1</v>
      </c>
      <c r="S767">
        <v>1</v>
      </c>
      <c r="T767">
        <v>1</v>
      </c>
      <c r="U767">
        <v>1</v>
      </c>
      <c r="V767">
        <v>1</v>
      </c>
      <c r="W767">
        <v>1</v>
      </c>
      <c r="X767">
        <v>1</v>
      </c>
      <c r="Y767">
        <v>1</v>
      </c>
      <c r="Z767">
        <v>1</v>
      </c>
      <c r="AA767">
        <v>1</v>
      </c>
      <c r="AB767">
        <v>1</v>
      </c>
      <c r="AC767">
        <v>1</v>
      </c>
      <c r="AD767">
        <v>1</v>
      </c>
    </row>
    <row r="768" spans="1:30" x14ac:dyDescent="0.25">
      <c r="A768" t="s">
        <v>51</v>
      </c>
      <c r="B768">
        <v>91</v>
      </c>
      <c r="M768">
        <v>0</v>
      </c>
      <c r="N768">
        <v>0</v>
      </c>
      <c r="O768">
        <v>0</v>
      </c>
      <c r="P768">
        <v>0</v>
      </c>
      <c r="Q768">
        <v>0</v>
      </c>
      <c r="R768">
        <v>0</v>
      </c>
      <c r="S768">
        <v>0</v>
      </c>
      <c r="T768">
        <v>0</v>
      </c>
      <c r="U768">
        <v>0</v>
      </c>
      <c r="V768">
        <v>0</v>
      </c>
      <c r="W768">
        <v>0</v>
      </c>
      <c r="X768">
        <v>0</v>
      </c>
      <c r="Y768">
        <v>0</v>
      </c>
      <c r="Z768">
        <v>0</v>
      </c>
      <c r="AA768">
        <v>0</v>
      </c>
      <c r="AB768">
        <v>0</v>
      </c>
      <c r="AC768">
        <v>0</v>
      </c>
      <c r="AD768">
        <v>0</v>
      </c>
    </row>
    <row r="769" spans="1:30" x14ac:dyDescent="0.25">
      <c r="A769" t="s">
        <v>53</v>
      </c>
      <c r="B769">
        <v>91</v>
      </c>
      <c r="M769">
        <v>0</v>
      </c>
      <c r="N769">
        <v>800</v>
      </c>
      <c r="O769">
        <v>1000</v>
      </c>
      <c r="P769">
        <v>0</v>
      </c>
      <c r="Q769">
        <v>0</v>
      </c>
      <c r="R769">
        <v>0</v>
      </c>
      <c r="S769">
        <v>800</v>
      </c>
      <c r="T769">
        <v>900</v>
      </c>
      <c r="U769">
        <v>0</v>
      </c>
      <c r="V769">
        <v>0</v>
      </c>
      <c r="W769">
        <v>0</v>
      </c>
      <c r="X769">
        <v>0</v>
      </c>
      <c r="Y769">
        <v>0</v>
      </c>
      <c r="Z769">
        <v>0</v>
      </c>
      <c r="AA769">
        <v>0</v>
      </c>
      <c r="AB769">
        <v>0</v>
      </c>
      <c r="AC769">
        <v>600</v>
      </c>
      <c r="AD769">
        <v>0</v>
      </c>
    </row>
    <row r="770" spans="1:30" x14ac:dyDescent="0.25">
      <c r="A770" t="s">
        <v>54</v>
      </c>
      <c r="B770">
        <v>91</v>
      </c>
      <c r="M770">
        <v>0</v>
      </c>
      <c r="N770">
        <v>0</v>
      </c>
      <c r="O770">
        <v>0</v>
      </c>
      <c r="P770">
        <v>0</v>
      </c>
      <c r="Q770">
        <v>0</v>
      </c>
      <c r="R770">
        <v>0</v>
      </c>
      <c r="S770">
        <v>0</v>
      </c>
      <c r="T770">
        <v>0</v>
      </c>
      <c r="U770">
        <v>0</v>
      </c>
      <c r="V770">
        <v>0</v>
      </c>
      <c r="W770">
        <v>0</v>
      </c>
      <c r="X770">
        <v>0</v>
      </c>
      <c r="Y770">
        <v>0</v>
      </c>
      <c r="Z770">
        <v>0</v>
      </c>
      <c r="AA770">
        <v>0</v>
      </c>
      <c r="AB770">
        <v>0</v>
      </c>
      <c r="AC770">
        <v>0</v>
      </c>
      <c r="AD770">
        <v>0</v>
      </c>
    </row>
    <row r="771" spans="1:30" x14ac:dyDescent="0.25">
      <c r="A771" t="s">
        <v>55</v>
      </c>
      <c r="B771">
        <v>91</v>
      </c>
      <c r="M771">
        <v>0</v>
      </c>
      <c r="N771">
        <v>0</v>
      </c>
      <c r="O771">
        <v>0</v>
      </c>
      <c r="P771">
        <v>0</v>
      </c>
      <c r="Q771">
        <v>0</v>
      </c>
      <c r="R771">
        <v>0</v>
      </c>
      <c r="S771">
        <v>0</v>
      </c>
      <c r="T771">
        <v>0</v>
      </c>
      <c r="U771">
        <v>0</v>
      </c>
      <c r="V771">
        <v>0</v>
      </c>
      <c r="W771">
        <v>0</v>
      </c>
      <c r="X771">
        <v>0</v>
      </c>
      <c r="Y771">
        <v>0</v>
      </c>
      <c r="Z771">
        <v>0</v>
      </c>
      <c r="AA771">
        <v>0</v>
      </c>
      <c r="AB771">
        <v>0</v>
      </c>
      <c r="AC771">
        <v>0</v>
      </c>
      <c r="AD771">
        <v>0</v>
      </c>
    </row>
    <row r="772" spans="1:30" x14ac:dyDescent="0.25">
      <c r="A772" t="s">
        <v>56</v>
      </c>
      <c r="B772">
        <v>91</v>
      </c>
      <c r="M772">
        <v>0.9</v>
      </c>
      <c r="N772">
        <v>0.9</v>
      </c>
      <c r="O772">
        <v>0.9</v>
      </c>
      <c r="P772">
        <v>0.9</v>
      </c>
      <c r="Q772">
        <v>0.9</v>
      </c>
      <c r="R772">
        <v>0.9</v>
      </c>
      <c r="S772">
        <v>0.9</v>
      </c>
      <c r="T772">
        <v>0.9</v>
      </c>
      <c r="U772">
        <v>0.9</v>
      </c>
      <c r="V772">
        <v>0.9</v>
      </c>
      <c r="W772">
        <v>0.9</v>
      </c>
      <c r="X772">
        <v>0.9</v>
      </c>
      <c r="Y772">
        <v>0.9</v>
      </c>
      <c r="Z772">
        <v>0.9</v>
      </c>
      <c r="AA772">
        <v>0.9</v>
      </c>
      <c r="AB772">
        <v>0.9</v>
      </c>
      <c r="AC772">
        <v>0.9</v>
      </c>
      <c r="AD772">
        <v>0.9</v>
      </c>
    </row>
    <row r="773" spans="1:30" x14ac:dyDescent="0.25">
      <c r="A773" t="s">
        <v>57</v>
      </c>
      <c r="B773">
        <v>91</v>
      </c>
      <c r="M773">
        <v>100</v>
      </c>
      <c r="N773">
        <v>100</v>
      </c>
      <c r="O773">
        <v>100</v>
      </c>
      <c r="P773">
        <v>100</v>
      </c>
      <c r="Q773">
        <v>100</v>
      </c>
      <c r="R773">
        <v>100</v>
      </c>
      <c r="S773">
        <v>100</v>
      </c>
      <c r="T773">
        <v>100</v>
      </c>
      <c r="U773">
        <v>100</v>
      </c>
      <c r="V773">
        <v>100</v>
      </c>
      <c r="W773">
        <v>100</v>
      </c>
      <c r="X773">
        <v>100</v>
      </c>
      <c r="Y773">
        <v>100</v>
      </c>
      <c r="Z773">
        <v>100</v>
      </c>
      <c r="AA773">
        <v>100</v>
      </c>
      <c r="AB773">
        <v>100</v>
      </c>
      <c r="AC773">
        <v>100</v>
      </c>
      <c r="AD773">
        <v>100</v>
      </c>
    </row>
    <row r="774" spans="1:30" x14ac:dyDescent="0.25">
      <c r="A774" t="s">
        <v>58</v>
      </c>
      <c r="B774">
        <v>91</v>
      </c>
      <c r="M774">
        <v>2</v>
      </c>
      <c r="N774">
        <v>2</v>
      </c>
      <c r="O774">
        <v>2</v>
      </c>
      <c r="P774">
        <v>2</v>
      </c>
      <c r="Q774">
        <v>2</v>
      </c>
      <c r="R774">
        <v>2</v>
      </c>
      <c r="S774">
        <v>2</v>
      </c>
      <c r="T774">
        <v>2</v>
      </c>
      <c r="U774">
        <v>2</v>
      </c>
      <c r="V774">
        <v>2</v>
      </c>
      <c r="W774">
        <v>2</v>
      </c>
      <c r="X774">
        <v>2</v>
      </c>
      <c r="Y774">
        <v>2</v>
      </c>
      <c r="Z774">
        <v>2</v>
      </c>
      <c r="AA774">
        <v>2</v>
      </c>
      <c r="AB774">
        <v>2</v>
      </c>
      <c r="AC774">
        <v>2</v>
      </c>
      <c r="AD774">
        <v>2</v>
      </c>
    </row>
    <row r="775" spans="1:30" x14ac:dyDescent="0.25">
      <c r="A775" t="s">
        <v>59</v>
      </c>
      <c r="B775">
        <v>91</v>
      </c>
      <c r="M775">
        <v>0</v>
      </c>
      <c r="N775">
        <v>0</v>
      </c>
      <c r="O775">
        <v>0</v>
      </c>
      <c r="P775">
        <v>0</v>
      </c>
      <c r="Q775">
        <v>0</v>
      </c>
      <c r="R775">
        <v>0</v>
      </c>
      <c r="S775">
        <v>0</v>
      </c>
      <c r="T775">
        <v>0</v>
      </c>
      <c r="U775">
        <v>0</v>
      </c>
      <c r="V775">
        <v>0</v>
      </c>
      <c r="W775">
        <v>0</v>
      </c>
      <c r="X775">
        <v>0</v>
      </c>
      <c r="Y775">
        <v>0</v>
      </c>
      <c r="Z775">
        <v>0</v>
      </c>
      <c r="AA775">
        <v>0</v>
      </c>
      <c r="AB775">
        <v>0</v>
      </c>
      <c r="AC775">
        <v>0</v>
      </c>
      <c r="AD775">
        <v>0</v>
      </c>
    </row>
    <row r="776" spans="1:30" x14ac:dyDescent="0.25">
      <c r="A776" t="s">
        <v>698</v>
      </c>
      <c r="B776">
        <v>91</v>
      </c>
      <c r="O776">
        <v>0</v>
      </c>
      <c r="T776">
        <v>0</v>
      </c>
      <c r="Y776">
        <v>0</v>
      </c>
      <c r="AD776">
        <v>0</v>
      </c>
    </row>
    <row r="777" spans="1:30" x14ac:dyDescent="0.25">
      <c r="A777" t="s">
        <v>677</v>
      </c>
      <c r="B777">
        <v>91</v>
      </c>
      <c r="O777">
        <v>175</v>
      </c>
      <c r="T777">
        <v>167</v>
      </c>
      <c r="Y777">
        <v>236</v>
      </c>
      <c r="AD777">
        <v>225</v>
      </c>
    </row>
    <row r="778" spans="1:30" x14ac:dyDescent="0.25">
      <c r="A778" t="s">
        <v>78</v>
      </c>
      <c r="B778">
        <v>91</v>
      </c>
      <c r="O778">
        <v>3</v>
      </c>
      <c r="T778">
        <v>2.8</v>
      </c>
      <c r="Y778">
        <v>4</v>
      </c>
      <c r="AD778">
        <v>5.0999999999999996</v>
      </c>
    </row>
    <row r="779" spans="1:30" x14ac:dyDescent="0.25">
      <c r="A779" t="s">
        <v>699</v>
      </c>
      <c r="B779">
        <v>91</v>
      </c>
      <c r="Q779">
        <v>0</v>
      </c>
      <c r="V779">
        <v>0</v>
      </c>
      <c r="AA779">
        <v>0</v>
      </c>
    </row>
    <row r="780" spans="1:30" x14ac:dyDescent="0.25">
      <c r="A780" t="s">
        <v>700</v>
      </c>
      <c r="B780">
        <v>91</v>
      </c>
      <c r="M780">
        <v>0</v>
      </c>
      <c r="N780">
        <v>0</v>
      </c>
      <c r="O780">
        <v>0</v>
      </c>
      <c r="P780">
        <v>1</v>
      </c>
      <c r="Q780">
        <v>1</v>
      </c>
      <c r="R780">
        <v>0</v>
      </c>
      <c r="S780">
        <v>0</v>
      </c>
      <c r="T780">
        <v>0</v>
      </c>
      <c r="U780">
        <v>1</v>
      </c>
      <c r="V780">
        <v>1</v>
      </c>
      <c r="W780">
        <v>0</v>
      </c>
      <c r="X780">
        <v>0</v>
      </c>
      <c r="Y780">
        <v>0</v>
      </c>
      <c r="Z780">
        <v>1</v>
      </c>
      <c r="AA780">
        <v>1</v>
      </c>
      <c r="AB780">
        <v>0</v>
      </c>
      <c r="AC780">
        <v>0</v>
      </c>
      <c r="AD780">
        <v>0</v>
      </c>
    </row>
    <row r="781" spans="1:30" x14ac:dyDescent="0.25">
      <c r="A781" t="s">
        <v>701</v>
      </c>
      <c r="B781">
        <v>91</v>
      </c>
      <c r="M781">
        <v>0</v>
      </c>
      <c r="N781">
        <v>0</v>
      </c>
      <c r="O781">
        <v>0</v>
      </c>
      <c r="P781">
        <v>0</v>
      </c>
      <c r="Q781">
        <v>0</v>
      </c>
      <c r="R781">
        <v>0</v>
      </c>
      <c r="S781">
        <v>0</v>
      </c>
      <c r="T781">
        <v>0</v>
      </c>
      <c r="U781">
        <v>0</v>
      </c>
      <c r="V781">
        <v>0</v>
      </c>
      <c r="W781">
        <v>0</v>
      </c>
      <c r="X781">
        <v>0</v>
      </c>
      <c r="Y781">
        <v>0</v>
      </c>
      <c r="Z781">
        <v>0</v>
      </c>
      <c r="AA781">
        <v>0</v>
      </c>
      <c r="AB781">
        <v>0</v>
      </c>
      <c r="AC781">
        <v>0</v>
      </c>
      <c r="AD781">
        <v>0</v>
      </c>
    </row>
    <row r="782" spans="1:30" x14ac:dyDescent="0.25">
      <c r="A782" t="s">
        <v>52</v>
      </c>
      <c r="B782">
        <v>91</v>
      </c>
      <c r="M782">
        <v>1</v>
      </c>
      <c r="N782">
        <v>1</v>
      </c>
      <c r="O782">
        <v>1</v>
      </c>
      <c r="P782">
        <v>1</v>
      </c>
      <c r="Q782">
        <v>1</v>
      </c>
      <c r="R782">
        <v>1</v>
      </c>
      <c r="S782">
        <v>1</v>
      </c>
      <c r="T782">
        <v>1</v>
      </c>
      <c r="U782">
        <v>1</v>
      </c>
      <c r="V782">
        <v>1</v>
      </c>
      <c r="W782">
        <v>1</v>
      </c>
      <c r="X782">
        <v>1</v>
      </c>
      <c r="Y782">
        <v>1</v>
      </c>
      <c r="Z782">
        <v>1</v>
      </c>
      <c r="AA782">
        <v>1</v>
      </c>
      <c r="AB782">
        <v>1</v>
      </c>
      <c r="AC782">
        <v>1</v>
      </c>
      <c r="AD782">
        <v>1</v>
      </c>
    </row>
    <row r="783" spans="1:30" x14ac:dyDescent="0.25">
      <c r="A783" t="s">
        <v>702</v>
      </c>
      <c r="B783">
        <v>91</v>
      </c>
      <c r="M783">
        <v>15</v>
      </c>
      <c r="N783">
        <v>25</v>
      </c>
      <c r="O783">
        <v>60</v>
      </c>
      <c r="P783">
        <v>9</v>
      </c>
      <c r="Q783">
        <v>9</v>
      </c>
      <c r="R783">
        <v>15</v>
      </c>
      <c r="S783">
        <v>25</v>
      </c>
      <c r="T783">
        <v>60</v>
      </c>
      <c r="U783">
        <v>9</v>
      </c>
      <c r="V783">
        <v>9</v>
      </c>
      <c r="W783">
        <v>15</v>
      </c>
      <c r="X783">
        <v>15</v>
      </c>
      <c r="Y783">
        <v>60</v>
      </c>
      <c r="Z783">
        <v>9</v>
      </c>
      <c r="AA783">
        <v>9</v>
      </c>
      <c r="AB783">
        <v>15</v>
      </c>
      <c r="AC783">
        <v>25</v>
      </c>
      <c r="AD783">
        <v>60</v>
      </c>
    </row>
    <row r="784" spans="1:30" x14ac:dyDescent="0.25">
      <c r="A784" t="s">
        <v>43</v>
      </c>
      <c r="B784">
        <v>91</v>
      </c>
      <c r="N784">
        <v>50</v>
      </c>
      <c r="O784">
        <v>50</v>
      </c>
      <c r="S784">
        <v>50</v>
      </c>
      <c r="T784">
        <v>50</v>
      </c>
      <c r="AC784">
        <v>50</v>
      </c>
    </row>
    <row r="785" spans="1:30" x14ac:dyDescent="0.25">
      <c r="A785" t="s">
        <v>44</v>
      </c>
      <c r="B785">
        <v>91</v>
      </c>
      <c r="N785">
        <v>0</v>
      </c>
      <c r="O785">
        <v>0</v>
      </c>
      <c r="S785">
        <v>0</v>
      </c>
      <c r="T785">
        <v>0</v>
      </c>
      <c r="AC785">
        <v>0</v>
      </c>
    </row>
    <row r="786" spans="1:30" x14ac:dyDescent="0.25">
      <c r="A786" t="s">
        <v>47</v>
      </c>
      <c r="B786">
        <v>91</v>
      </c>
      <c r="N786">
        <v>5</v>
      </c>
      <c r="O786">
        <v>2</v>
      </c>
      <c r="S786">
        <v>1</v>
      </c>
      <c r="T786">
        <v>6</v>
      </c>
      <c r="AC786">
        <v>8</v>
      </c>
    </row>
    <row r="787" spans="1:30" x14ac:dyDescent="0.25">
      <c r="A787" t="s">
        <v>703</v>
      </c>
      <c r="B787">
        <v>91</v>
      </c>
      <c r="N787">
        <v>0</v>
      </c>
      <c r="O787">
        <v>0</v>
      </c>
      <c r="S787">
        <v>0</v>
      </c>
      <c r="T787">
        <v>0</v>
      </c>
      <c r="AC787">
        <v>0</v>
      </c>
    </row>
    <row r="788" spans="1:30" x14ac:dyDescent="0.25">
      <c r="A788" t="s">
        <v>704</v>
      </c>
      <c r="B788">
        <v>91</v>
      </c>
      <c r="N788">
        <v>0</v>
      </c>
      <c r="O788">
        <v>0</v>
      </c>
      <c r="S788">
        <v>0</v>
      </c>
      <c r="T788">
        <v>0</v>
      </c>
      <c r="AC788">
        <v>0</v>
      </c>
    </row>
    <row r="789" spans="1:30" x14ac:dyDescent="0.25">
      <c r="A789" t="s">
        <v>705</v>
      </c>
      <c r="B789">
        <v>91</v>
      </c>
      <c r="N789">
        <v>0</v>
      </c>
      <c r="O789">
        <v>0</v>
      </c>
      <c r="S789">
        <v>0</v>
      </c>
      <c r="T789">
        <v>0</v>
      </c>
      <c r="AC789">
        <v>0</v>
      </c>
    </row>
    <row r="790" spans="1:30" x14ac:dyDescent="0.25">
      <c r="A790" t="s">
        <v>706</v>
      </c>
      <c r="B790">
        <v>91</v>
      </c>
      <c r="N790">
        <v>0</v>
      </c>
      <c r="O790">
        <v>0</v>
      </c>
      <c r="S790">
        <v>0</v>
      </c>
      <c r="T790">
        <v>0</v>
      </c>
      <c r="AC790">
        <v>0</v>
      </c>
    </row>
    <row r="791" spans="1:30" x14ac:dyDescent="0.25">
      <c r="A791" t="s">
        <v>707</v>
      </c>
      <c r="B791">
        <v>91</v>
      </c>
      <c r="N791">
        <v>1</v>
      </c>
      <c r="O791">
        <v>1</v>
      </c>
      <c r="S791">
        <v>1</v>
      </c>
      <c r="T791">
        <v>1</v>
      </c>
      <c r="AC791">
        <v>1</v>
      </c>
    </row>
    <row r="792" spans="1:30" x14ac:dyDescent="0.25">
      <c r="A792" t="s">
        <v>708</v>
      </c>
      <c r="B792">
        <v>91</v>
      </c>
      <c r="N792">
        <v>0</v>
      </c>
      <c r="O792">
        <v>0</v>
      </c>
      <c r="S792">
        <v>0</v>
      </c>
      <c r="T792">
        <v>0</v>
      </c>
      <c r="AC792">
        <v>0</v>
      </c>
    </row>
    <row r="793" spans="1:30" x14ac:dyDescent="0.25">
      <c r="A793" t="s">
        <v>709</v>
      </c>
      <c r="B793">
        <v>91</v>
      </c>
      <c r="N793">
        <v>50</v>
      </c>
      <c r="O793">
        <v>50</v>
      </c>
      <c r="S793">
        <v>50</v>
      </c>
      <c r="T793">
        <v>50</v>
      </c>
      <c r="AC793">
        <v>50</v>
      </c>
    </row>
    <row r="794" spans="1:30" x14ac:dyDescent="0.25">
      <c r="A794" t="s">
        <v>710</v>
      </c>
      <c r="B794">
        <v>91</v>
      </c>
      <c r="N794">
        <v>3</v>
      </c>
      <c r="O794">
        <v>3</v>
      </c>
      <c r="S794">
        <v>3</v>
      </c>
      <c r="T794">
        <v>3</v>
      </c>
      <c r="AC794">
        <v>3</v>
      </c>
    </row>
    <row r="795" spans="1:30" x14ac:dyDescent="0.25">
      <c r="A795" t="s">
        <v>711</v>
      </c>
      <c r="B795">
        <v>91</v>
      </c>
      <c r="N795">
        <v>0</v>
      </c>
      <c r="O795">
        <v>0</v>
      </c>
      <c r="S795">
        <v>0</v>
      </c>
      <c r="T795">
        <v>0</v>
      </c>
      <c r="AC795">
        <v>0</v>
      </c>
    </row>
    <row r="796" spans="1:30" x14ac:dyDescent="0.25">
      <c r="A796" t="s">
        <v>712</v>
      </c>
      <c r="B796">
        <v>91</v>
      </c>
      <c r="N796">
        <v>0</v>
      </c>
      <c r="O796">
        <v>0</v>
      </c>
      <c r="S796">
        <v>0</v>
      </c>
      <c r="T796">
        <v>0</v>
      </c>
      <c r="AC796">
        <v>0</v>
      </c>
    </row>
    <row r="797" spans="1:30" x14ac:dyDescent="0.25">
      <c r="A797" t="s">
        <v>713</v>
      </c>
      <c r="B797">
        <v>91</v>
      </c>
      <c r="N797">
        <v>0</v>
      </c>
      <c r="O797">
        <v>0</v>
      </c>
      <c r="S797">
        <v>0</v>
      </c>
      <c r="T797">
        <v>0</v>
      </c>
      <c r="AC797">
        <v>0</v>
      </c>
    </row>
    <row r="798" spans="1:30" x14ac:dyDescent="0.25">
      <c r="A798" t="s">
        <v>718</v>
      </c>
      <c r="B798">
        <v>91</v>
      </c>
      <c r="O798">
        <v>0</v>
      </c>
      <c r="T798">
        <v>0</v>
      </c>
      <c r="Y798">
        <v>0</v>
      </c>
      <c r="AD798">
        <v>0</v>
      </c>
    </row>
    <row r="799" spans="1:30" x14ac:dyDescent="0.25">
      <c r="A799" t="s">
        <v>405</v>
      </c>
      <c r="B799">
        <v>91</v>
      </c>
      <c r="Y799">
        <v>0</v>
      </c>
    </row>
    <row r="800" spans="1:30" x14ac:dyDescent="0.25">
      <c r="A800" t="s">
        <v>719</v>
      </c>
      <c r="B800">
        <v>91</v>
      </c>
      <c r="M800">
        <v>0</v>
      </c>
      <c r="N800">
        <v>889</v>
      </c>
      <c r="O800">
        <v>1111</v>
      </c>
      <c r="P800">
        <v>0</v>
      </c>
      <c r="Q800">
        <v>0</v>
      </c>
      <c r="R800">
        <v>0</v>
      </c>
      <c r="S800">
        <v>889</v>
      </c>
      <c r="T800">
        <v>1000</v>
      </c>
      <c r="U800">
        <v>0</v>
      </c>
      <c r="V800">
        <v>0</v>
      </c>
      <c r="W800">
        <v>0</v>
      </c>
      <c r="X800">
        <v>0</v>
      </c>
      <c r="Y800">
        <v>0</v>
      </c>
      <c r="Z800">
        <v>0</v>
      </c>
      <c r="AA800">
        <v>0</v>
      </c>
      <c r="AB800">
        <v>0</v>
      </c>
      <c r="AC800">
        <v>667</v>
      </c>
      <c r="AD800">
        <v>0</v>
      </c>
    </row>
    <row r="801" spans="1:21" x14ac:dyDescent="0.25">
      <c r="A801" t="s">
        <v>34</v>
      </c>
      <c r="B801">
        <v>92</v>
      </c>
      <c r="D801">
        <v>89</v>
      </c>
      <c r="E801">
        <v>89</v>
      </c>
      <c r="F801">
        <v>89</v>
      </c>
      <c r="I801">
        <v>42</v>
      </c>
      <c r="J801">
        <v>42</v>
      </c>
      <c r="K801">
        <v>42</v>
      </c>
      <c r="N801">
        <v>91</v>
      </c>
      <c r="O801">
        <v>91</v>
      </c>
      <c r="P801">
        <v>91</v>
      </c>
      <c r="S801">
        <v>4324</v>
      </c>
      <c r="T801">
        <v>4324</v>
      </c>
      <c r="U801">
        <v>4324</v>
      </c>
    </row>
    <row r="802" spans="1:21" x14ac:dyDescent="0.25">
      <c r="A802" t="s">
        <v>35</v>
      </c>
      <c r="B802">
        <v>92</v>
      </c>
      <c r="D802">
        <v>91</v>
      </c>
      <c r="E802">
        <v>42</v>
      </c>
      <c r="F802">
        <v>4324</v>
      </c>
      <c r="I802">
        <v>4324</v>
      </c>
      <c r="J802">
        <v>89</v>
      </c>
      <c r="K802">
        <v>91</v>
      </c>
      <c r="N802">
        <v>42</v>
      </c>
      <c r="O802">
        <v>4324</v>
      </c>
      <c r="P802">
        <v>89</v>
      </c>
      <c r="S802">
        <v>89</v>
      </c>
      <c r="T802">
        <v>91</v>
      </c>
      <c r="U802">
        <v>42</v>
      </c>
    </row>
    <row r="803" spans="1:21" x14ac:dyDescent="0.25">
      <c r="A803" t="s">
        <v>36</v>
      </c>
      <c r="B803">
        <v>92</v>
      </c>
      <c r="D803">
        <v>0</v>
      </c>
      <c r="E803">
        <v>0</v>
      </c>
      <c r="F803">
        <v>2</v>
      </c>
      <c r="I803">
        <v>0</v>
      </c>
      <c r="J803">
        <v>0</v>
      </c>
      <c r="K803">
        <v>0</v>
      </c>
      <c r="N803">
        <v>0</v>
      </c>
      <c r="O803">
        <v>3</v>
      </c>
      <c r="P803">
        <v>0</v>
      </c>
      <c r="S803">
        <v>0</v>
      </c>
      <c r="T803">
        <v>5</v>
      </c>
      <c r="U803">
        <v>1</v>
      </c>
    </row>
    <row r="804" spans="1:21" x14ac:dyDescent="0.25">
      <c r="A804" t="s">
        <v>37</v>
      </c>
      <c r="B804">
        <v>92</v>
      </c>
      <c r="D804">
        <v>0</v>
      </c>
      <c r="E804">
        <v>0</v>
      </c>
      <c r="I804">
        <v>0</v>
      </c>
      <c r="J804">
        <v>0</v>
      </c>
      <c r="N804">
        <v>0</v>
      </c>
      <c r="O804">
        <v>0</v>
      </c>
      <c r="S804">
        <v>0</v>
      </c>
      <c r="T804">
        <v>0</v>
      </c>
    </row>
    <row r="805" spans="1:21" x14ac:dyDescent="0.25">
      <c r="A805" t="s">
        <v>38</v>
      </c>
      <c r="B805">
        <v>92</v>
      </c>
      <c r="D805">
        <v>12</v>
      </c>
      <c r="E805">
        <v>12</v>
      </c>
      <c r="F805">
        <v>12</v>
      </c>
      <c r="I805">
        <v>12</v>
      </c>
      <c r="J805">
        <v>12</v>
      </c>
      <c r="K805">
        <v>12</v>
      </c>
      <c r="N805">
        <v>12</v>
      </c>
      <c r="O805">
        <v>12</v>
      </c>
      <c r="P805">
        <v>12</v>
      </c>
      <c r="S805">
        <v>12</v>
      </c>
      <c r="T805">
        <v>12</v>
      </c>
      <c r="U805">
        <v>12</v>
      </c>
    </row>
    <row r="806" spans="1:21" x14ac:dyDescent="0.25">
      <c r="A806" t="s">
        <v>39</v>
      </c>
      <c r="B806">
        <v>92</v>
      </c>
      <c r="S806">
        <v>480</v>
      </c>
    </row>
    <row r="807" spans="1:21" x14ac:dyDescent="0.25">
      <c r="A807" t="s">
        <v>694</v>
      </c>
      <c r="B807">
        <v>92</v>
      </c>
      <c r="S807">
        <v>25</v>
      </c>
    </row>
    <row r="808" spans="1:21" x14ac:dyDescent="0.25">
      <c r="A808" t="s">
        <v>40</v>
      </c>
      <c r="B808">
        <v>92</v>
      </c>
      <c r="S808">
        <v>2</v>
      </c>
    </row>
    <row r="809" spans="1:21" x14ac:dyDescent="0.25">
      <c r="A809" t="s">
        <v>41</v>
      </c>
      <c r="B809">
        <v>92</v>
      </c>
    </row>
    <row r="810" spans="1:21" x14ac:dyDescent="0.25">
      <c r="A810" t="s">
        <v>42</v>
      </c>
      <c r="B810">
        <v>92</v>
      </c>
      <c r="E810">
        <v>45</v>
      </c>
      <c r="J810">
        <v>45</v>
      </c>
      <c r="O810">
        <v>40</v>
      </c>
      <c r="T810">
        <v>40</v>
      </c>
    </row>
    <row r="811" spans="1:21" x14ac:dyDescent="0.25">
      <c r="A811" t="s">
        <v>876</v>
      </c>
      <c r="B811">
        <v>92</v>
      </c>
      <c r="E811">
        <v>1</v>
      </c>
      <c r="J811">
        <v>1</v>
      </c>
      <c r="O811">
        <v>0</v>
      </c>
      <c r="T811">
        <v>0</v>
      </c>
    </row>
    <row r="812" spans="1:21" x14ac:dyDescent="0.25">
      <c r="A812" t="s">
        <v>48</v>
      </c>
      <c r="B812">
        <v>92</v>
      </c>
      <c r="D812">
        <v>1900</v>
      </c>
      <c r="E812">
        <v>1900</v>
      </c>
      <c r="F812">
        <v>1900</v>
      </c>
      <c r="I812">
        <v>1900</v>
      </c>
      <c r="J812">
        <v>1900</v>
      </c>
      <c r="K812">
        <v>1900</v>
      </c>
      <c r="N812">
        <v>1900</v>
      </c>
      <c r="O812">
        <v>1900</v>
      </c>
      <c r="P812">
        <v>1900</v>
      </c>
      <c r="S812">
        <v>1900</v>
      </c>
      <c r="T812">
        <v>1900</v>
      </c>
      <c r="U812">
        <v>1900</v>
      </c>
    </row>
    <row r="813" spans="1:21" x14ac:dyDescent="0.25">
      <c r="A813" t="s">
        <v>696</v>
      </c>
      <c r="B813">
        <v>92</v>
      </c>
      <c r="D813">
        <v>0</v>
      </c>
      <c r="E813">
        <v>0</v>
      </c>
      <c r="F813">
        <v>2787</v>
      </c>
      <c r="I813">
        <v>0</v>
      </c>
      <c r="J813">
        <v>0</v>
      </c>
      <c r="K813">
        <v>0</v>
      </c>
      <c r="N813">
        <v>0</v>
      </c>
      <c r="O813">
        <v>5085</v>
      </c>
      <c r="P813">
        <v>0</v>
      </c>
      <c r="S813">
        <v>0</v>
      </c>
      <c r="T813">
        <v>7544</v>
      </c>
      <c r="U813">
        <v>1583</v>
      </c>
    </row>
    <row r="814" spans="1:21" x14ac:dyDescent="0.25">
      <c r="A814" t="s">
        <v>50</v>
      </c>
      <c r="B814">
        <v>92</v>
      </c>
      <c r="D814">
        <v>0</v>
      </c>
      <c r="E814">
        <v>0</v>
      </c>
      <c r="F814">
        <v>2787</v>
      </c>
      <c r="I814">
        <v>0</v>
      </c>
      <c r="J814">
        <v>0</v>
      </c>
      <c r="K814">
        <v>0</v>
      </c>
      <c r="N814">
        <v>0</v>
      </c>
      <c r="O814">
        <v>5085</v>
      </c>
      <c r="P814">
        <v>0</v>
      </c>
      <c r="S814">
        <v>0</v>
      </c>
      <c r="T814">
        <v>7544</v>
      </c>
      <c r="U814">
        <v>1583</v>
      </c>
    </row>
    <row r="815" spans="1:21" x14ac:dyDescent="0.25">
      <c r="A815" t="s">
        <v>697</v>
      </c>
      <c r="B815">
        <v>92</v>
      </c>
      <c r="D815">
        <v>1</v>
      </c>
      <c r="E815">
        <v>1</v>
      </c>
      <c r="F815">
        <v>1</v>
      </c>
      <c r="I815">
        <v>1</v>
      </c>
      <c r="J815">
        <v>1</v>
      </c>
      <c r="K815">
        <v>1</v>
      </c>
      <c r="N815">
        <v>1</v>
      </c>
      <c r="O815">
        <v>1</v>
      </c>
      <c r="P815">
        <v>1</v>
      </c>
      <c r="S815">
        <v>1</v>
      </c>
      <c r="T815">
        <v>1</v>
      </c>
      <c r="U815">
        <v>1</v>
      </c>
    </row>
    <row r="816" spans="1:21" x14ac:dyDescent="0.25">
      <c r="A816" t="s">
        <v>51</v>
      </c>
      <c r="B816">
        <v>92</v>
      </c>
      <c r="D816">
        <v>0</v>
      </c>
      <c r="E816">
        <v>0</v>
      </c>
      <c r="F816">
        <v>0</v>
      </c>
      <c r="I816">
        <v>0</v>
      </c>
      <c r="J816">
        <v>0</v>
      </c>
      <c r="K816">
        <v>0</v>
      </c>
      <c r="N816">
        <v>0</v>
      </c>
      <c r="O816">
        <v>0</v>
      </c>
      <c r="P816">
        <v>0</v>
      </c>
      <c r="S816">
        <v>0</v>
      </c>
      <c r="T816">
        <v>0</v>
      </c>
      <c r="U816">
        <v>0</v>
      </c>
    </row>
    <row r="817" spans="1:21" x14ac:dyDescent="0.25">
      <c r="A817" t="s">
        <v>53</v>
      </c>
      <c r="B817">
        <v>92</v>
      </c>
      <c r="D817">
        <v>0</v>
      </c>
      <c r="E817">
        <v>0</v>
      </c>
      <c r="F817">
        <v>600</v>
      </c>
      <c r="I817">
        <v>0</v>
      </c>
      <c r="J817">
        <v>0</v>
      </c>
      <c r="K817">
        <v>0</v>
      </c>
      <c r="N817">
        <v>0</v>
      </c>
      <c r="O817">
        <v>1500</v>
      </c>
      <c r="P817">
        <v>0</v>
      </c>
      <c r="S817">
        <v>0</v>
      </c>
      <c r="T817">
        <v>1700</v>
      </c>
      <c r="U817">
        <v>750</v>
      </c>
    </row>
    <row r="818" spans="1:21" x14ac:dyDescent="0.25">
      <c r="A818" t="s">
        <v>54</v>
      </c>
      <c r="B818">
        <v>92</v>
      </c>
      <c r="D818">
        <v>0</v>
      </c>
      <c r="E818">
        <v>0</v>
      </c>
      <c r="F818">
        <v>0</v>
      </c>
      <c r="I818">
        <v>0</v>
      </c>
      <c r="J818">
        <v>0</v>
      </c>
      <c r="K818">
        <v>0</v>
      </c>
      <c r="N818">
        <v>0</v>
      </c>
      <c r="O818">
        <v>0</v>
      </c>
      <c r="P818">
        <v>0</v>
      </c>
      <c r="S818">
        <v>0</v>
      </c>
      <c r="T818">
        <v>0</v>
      </c>
      <c r="U818">
        <v>0</v>
      </c>
    </row>
    <row r="819" spans="1:21" x14ac:dyDescent="0.25">
      <c r="A819" t="s">
        <v>55</v>
      </c>
      <c r="B819">
        <v>92</v>
      </c>
      <c r="D819">
        <v>0</v>
      </c>
      <c r="E819">
        <v>0</v>
      </c>
      <c r="F819">
        <v>0</v>
      </c>
      <c r="I819">
        <v>0</v>
      </c>
      <c r="J819">
        <v>0</v>
      </c>
      <c r="K819">
        <v>0</v>
      </c>
      <c r="N819">
        <v>0</v>
      </c>
      <c r="O819">
        <v>0</v>
      </c>
      <c r="P819">
        <v>0</v>
      </c>
      <c r="S819">
        <v>0</v>
      </c>
      <c r="T819">
        <v>0</v>
      </c>
      <c r="U819">
        <v>0</v>
      </c>
    </row>
    <row r="820" spans="1:21" x14ac:dyDescent="0.25">
      <c r="A820" t="s">
        <v>56</v>
      </c>
      <c r="B820">
        <v>92</v>
      </c>
      <c r="D820">
        <v>0.9</v>
      </c>
      <c r="E820">
        <v>0.9</v>
      </c>
      <c r="F820">
        <v>0.92</v>
      </c>
      <c r="I820">
        <v>0.92</v>
      </c>
      <c r="J820">
        <v>0.9</v>
      </c>
      <c r="K820">
        <v>0.9</v>
      </c>
      <c r="N820">
        <v>0.9</v>
      </c>
      <c r="O820">
        <v>0.92</v>
      </c>
      <c r="P820">
        <v>0.9</v>
      </c>
      <c r="S820">
        <v>0.92</v>
      </c>
      <c r="T820">
        <v>0.92</v>
      </c>
      <c r="U820">
        <v>0.92</v>
      </c>
    </row>
    <row r="821" spans="1:21" x14ac:dyDescent="0.25">
      <c r="A821" t="s">
        <v>57</v>
      </c>
      <c r="B821">
        <v>92</v>
      </c>
      <c r="D821">
        <v>100</v>
      </c>
      <c r="E821">
        <v>100</v>
      </c>
      <c r="F821">
        <v>100</v>
      </c>
      <c r="I821">
        <v>100</v>
      </c>
      <c r="J821">
        <v>100</v>
      </c>
      <c r="K821">
        <v>100</v>
      </c>
      <c r="N821">
        <v>100</v>
      </c>
      <c r="O821">
        <v>100</v>
      </c>
      <c r="P821">
        <v>100</v>
      </c>
      <c r="S821">
        <v>100</v>
      </c>
      <c r="T821">
        <v>100</v>
      </c>
      <c r="U821">
        <v>100</v>
      </c>
    </row>
    <row r="822" spans="1:21" x14ac:dyDescent="0.25">
      <c r="A822" t="s">
        <v>58</v>
      </c>
      <c r="B822">
        <v>92</v>
      </c>
      <c r="D822">
        <v>2</v>
      </c>
      <c r="E822">
        <v>2</v>
      </c>
      <c r="F822">
        <v>2</v>
      </c>
      <c r="I822">
        <v>2</v>
      </c>
      <c r="J822">
        <v>2</v>
      </c>
      <c r="K822">
        <v>2</v>
      </c>
      <c r="N822">
        <v>2</v>
      </c>
      <c r="O822">
        <v>2</v>
      </c>
      <c r="P822">
        <v>2</v>
      </c>
      <c r="S822">
        <v>2</v>
      </c>
      <c r="T822">
        <v>2</v>
      </c>
      <c r="U822">
        <v>2</v>
      </c>
    </row>
    <row r="823" spans="1:21" x14ac:dyDescent="0.25">
      <c r="A823" t="s">
        <v>59</v>
      </c>
      <c r="B823">
        <v>92</v>
      </c>
      <c r="D823">
        <v>0</v>
      </c>
      <c r="E823">
        <v>0</v>
      </c>
      <c r="F823">
        <v>0</v>
      </c>
      <c r="I823">
        <v>0</v>
      </c>
      <c r="J823">
        <v>0</v>
      </c>
      <c r="K823">
        <v>0</v>
      </c>
      <c r="N823">
        <v>0</v>
      </c>
      <c r="O823">
        <v>0</v>
      </c>
      <c r="P823">
        <v>0</v>
      </c>
      <c r="S823">
        <v>0</v>
      </c>
      <c r="T823">
        <v>0</v>
      </c>
      <c r="U823">
        <v>0</v>
      </c>
    </row>
    <row r="824" spans="1:21" x14ac:dyDescent="0.25">
      <c r="A824" t="s">
        <v>698</v>
      </c>
      <c r="B824">
        <v>92</v>
      </c>
      <c r="E824">
        <v>0</v>
      </c>
      <c r="J824">
        <v>0</v>
      </c>
      <c r="O824">
        <v>0</v>
      </c>
      <c r="T824">
        <v>0</v>
      </c>
    </row>
    <row r="825" spans="1:21" x14ac:dyDescent="0.25">
      <c r="A825" t="s">
        <v>677</v>
      </c>
      <c r="B825">
        <v>92</v>
      </c>
      <c r="E825">
        <v>177</v>
      </c>
      <c r="J825">
        <v>177</v>
      </c>
      <c r="O825">
        <v>167</v>
      </c>
      <c r="T825">
        <v>1088</v>
      </c>
    </row>
    <row r="826" spans="1:21" x14ac:dyDescent="0.25">
      <c r="A826" t="s">
        <v>78</v>
      </c>
      <c r="B826">
        <v>92</v>
      </c>
      <c r="E826">
        <v>2.7</v>
      </c>
      <c r="J826">
        <v>2.7</v>
      </c>
      <c r="O826">
        <v>2.8</v>
      </c>
      <c r="T826">
        <v>18.5</v>
      </c>
    </row>
    <row r="827" spans="1:21" x14ac:dyDescent="0.25">
      <c r="A827" t="s">
        <v>699</v>
      </c>
      <c r="B827">
        <v>92</v>
      </c>
      <c r="F827">
        <v>0</v>
      </c>
      <c r="K827">
        <v>0</v>
      </c>
      <c r="P827">
        <v>0</v>
      </c>
      <c r="U827">
        <v>0</v>
      </c>
    </row>
    <row r="828" spans="1:21" x14ac:dyDescent="0.25">
      <c r="A828" t="s">
        <v>700</v>
      </c>
      <c r="B828">
        <v>92</v>
      </c>
      <c r="D828">
        <v>0</v>
      </c>
      <c r="E828">
        <v>0</v>
      </c>
      <c r="F828">
        <v>1</v>
      </c>
      <c r="I828">
        <v>0</v>
      </c>
      <c r="J828">
        <v>0</v>
      </c>
      <c r="K828">
        <v>1</v>
      </c>
      <c r="N828">
        <v>0</v>
      </c>
      <c r="O828">
        <v>0</v>
      </c>
      <c r="P828">
        <v>1</v>
      </c>
      <c r="S828">
        <v>0</v>
      </c>
      <c r="T828">
        <v>0</v>
      </c>
      <c r="U828">
        <v>1</v>
      </c>
    </row>
    <row r="829" spans="1:21" x14ac:dyDescent="0.25">
      <c r="A829" t="s">
        <v>701</v>
      </c>
      <c r="B829">
        <v>92</v>
      </c>
      <c r="D829">
        <v>0</v>
      </c>
      <c r="E829">
        <v>0</v>
      </c>
      <c r="F829">
        <v>0</v>
      </c>
      <c r="I829">
        <v>0</v>
      </c>
      <c r="J829">
        <v>0</v>
      </c>
      <c r="K829">
        <v>0</v>
      </c>
      <c r="N829">
        <v>0</v>
      </c>
      <c r="O829">
        <v>0</v>
      </c>
      <c r="P829">
        <v>0</v>
      </c>
      <c r="S829">
        <v>0</v>
      </c>
      <c r="T829">
        <v>0</v>
      </c>
      <c r="U829">
        <v>0</v>
      </c>
    </row>
    <row r="830" spans="1:21" x14ac:dyDescent="0.25">
      <c r="A830" t="s">
        <v>52</v>
      </c>
      <c r="B830">
        <v>92</v>
      </c>
      <c r="D830">
        <v>1</v>
      </c>
      <c r="E830">
        <v>1</v>
      </c>
      <c r="F830">
        <v>1</v>
      </c>
      <c r="I830">
        <v>1</v>
      </c>
      <c r="J830">
        <v>1</v>
      </c>
      <c r="K830">
        <v>1</v>
      </c>
      <c r="N830">
        <v>1</v>
      </c>
      <c r="O830">
        <v>1</v>
      </c>
      <c r="P830">
        <v>1</v>
      </c>
      <c r="S830">
        <v>1</v>
      </c>
      <c r="T830">
        <v>1</v>
      </c>
      <c r="U830">
        <v>1</v>
      </c>
    </row>
    <row r="831" spans="1:21" x14ac:dyDescent="0.25">
      <c r="A831" t="s">
        <v>702</v>
      </c>
      <c r="B831">
        <v>92</v>
      </c>
      <c r="D831">
        <v>15</v>
      </c>
      <c r="E831">
        <v>60</v>
      </c>
      <c r="F831">
        <v>9</v>
      </c>
      <c r="I831">
        <v>15</v>
      </c>
      <c r="J831">
        <v>60</v>
      </c>
      <c r="K831">
        <v>9</v>
      </c>
      <c r="N831">
        <v>15</v>
      </c>
      <c r="O831">
        <v>60</v>
      </c>
      <c r="P831">
        <v>9</v>
      </c>
      <c r="S831">
        <v>15</v>
      </c>
      <c r="T831">
        <v>60</v>
      </c>
      <c r="U831">
        <v>9</v>
      </c>
    </row>
    <row r="832" spans="1:21" x14ac:dyDescent="0.25">
      <c r="A832" t="s">
        <v>43</v>
      </c>
      <c r="B832">
        <v>92</v>
      </c>
      <c r="F832">
        <v>50</v>
      </c>
      <c r="O832">
        <v>50</v>
      </c>
      <c r="T832">
        <v>50</v>
      </c>
      <c r="U832">
        <v>50</v>
      </c>
    </row>
    <row r="833" spans="1:29" x14ac:dyDescent="0.25">
      <c r="A833" t="s">
        <v>44</v>
      </c>
      <c r="B833">
        <v>92</v>
      </c>
      <c r="F833">
        <v>0</v>
      </c>
      <c r="O833">
        <v>0</v>
      </c>
      <c r="T833">
        <v>0</v>
      </c>
      <c r="U833">
        <v>0</v>
      </c>
    </row>
    <row r="834" spans="1:29" x14ac:dyDescent="0.25">
      <c r="A834" t="s">
        <v>718</v>
      </c>
      <c r="B834">
        <v>92</v>
      </c>
      <c r="E834">
        <v>0</v>
      </c>
      <c r="J834">
        <v>0</v>
      </c>
      <c r="O834">
        <v>0</v>
      </c>
      <c r="T834">
        <v>0</v>
      </c>
    </row>
    <row r="835" spans="1:29" x14ac:dyDescent="0.25">
      <c r="A835" t="s">
        <v>405</v>
      </c>
      <c r="B835">
        <v>92</v>
      </c>
      <c r="E835">
        <v>0</v>
      </c>
    </row>
    <row r="836" spans="1:29" x14ac:dyDescent="0.25">
      <c r="A836" t="s">
        <v>719</v>
      </c>
      <c r="B836">
        <v>92</v>
      </c>
      <c r="D836">
        <v>0</v>
      </c>
      <c r="E836">
        <v>0</v>
      </c>
      <c r="F836">
        <v>652</v>
      </c>
      <c r="I836">
        <v>0</v>
      </c>
      <c r="J836">
        <v>0</v>
      </c>
      <c r="K836">
        <v>0</v>
      </c>
      <c r="N836">
        <v>0</v>
      </c>
      <c r="O836">
        <v>1630</v>
      </c>
      <c r="P836">
        <v>0</v>
      </c>
      <c r="S836">
        <v>0</v>
      </c>
      <c r="T836">
        <v>1848</v>
      </c>
      <c r="U836">
        <v>815</v>
      </c>
    </row>
    <row r="837" spans="1:29" x14ac:dyDescent="0.25">
      <c r="A837" t="s">
        <v>34</v>
      </c>
      <c r="B837">
        <v>93</v>
      </c>
      <c r="E837">
        <v>90</v>
      </c>
      <c r="F837">
        <v>90</v>
      </c>
      <c r="I837">
        <v>95</v>
      </c>
      <c r="J837">
        <v>95</v>
      </c>
      <c r="AC837">
        <v>91</v>
      </c>
    </row>
    <row r="838" spans="1:29" x14ac:dyDescent="0.25">
      <c r="A838" t="s">
        <v>35</v>
      </c>
      <c r="B838">
        <v>93</v>
      </c>
      <c r="E838">
        <v>95</v>
      </c>
      <c r="F838">
        <v>91</v>
      </c>
      <c r="I838">
        <v>91</v>
      </c>
      <c r="J838">
        <v>90</v>
      </c>
      <c r="AC838">
        <v>90</v>
      </c>
    </row>
    <row r="839" spans="1:29" x14ac:dyDescent="0.25">
      <c r="A839" t="s">
        <v>36</v>
      </c>
      <c r="B839">
        <v>93</v>
      </c>
      <c r="E839">
        <v>0</v>
      </c>
      <c r="F839">
        <v>0</v>
      </c>
      <c r="I839">
        <v>1</v>
      </c>
      <c r="J839">
        <v>2</v>
      </c>
      <c r="AC839">
        <v>0</v>
      </c>
    </row>
    <row r="840" spans="1:29" x14ac:dyDescent="0.25">
      <c r="A840" t="s">
        <v>37</v>
      </c>
      <c r="B840">
        <v>93</v>
      </c>
      <c r="E840">
        <v>0</v>
      </c>
      <c r="I840">
        <v>0</v>
      </c>
      <c r="J840">
        <v>1</v>
      </c>
      <c r="AC840">
        <v>0</v>
      </c>
    </row>
    <row r="841" spans="1:29" x14ac:dyDescent="0.25">
      <c r="A841" t="s">
        <v>38</v>
      </c>
      <c r="B841">
        <v>93</v>
      </c>
      <c r="E841">
        <v>12</v>
      </c>
      <c r="F841">
        <v>12</v>
      </c>
      <c r="I841">
        <v>12</v>
      </c>
      <c r="J841">
        <v>12</v>
      </c>
      <c r="AC841">
        <v>12</v>
      </c>
    </row>
    <row r="842" spans="1:29" x14ac:dyDescent="0.25">
      <c r="A842" t="s">
        <v>39</v>
      </c>
      <c r="B842">
        <v>93</v>
      </c>
      <c r="I842">
        <v>200</v>
      </c>
    </row>
    <row r="843" spans="1:29" x14ac:dyDescent="0.25">
      <c r="A843" t="s">
        <v>694</v>
      </c>
      <c r="B843">
        <v>93</v>
      </c>
      <c r="I843">
        <v>25</v>
      </c>
    </row>
    <row r="844" spans="1:29" x14ac:dyDescent="0.25">
      <c r="A844" t="s">
        <v>40</v>
      </c>
      <c r="B844">
        <v>93</v>
      </c>
      <c r="I844">
        <v>1</v>
      </c>
    </row>
    <row r="845" spans="1:29" x14ac:dyDescent="0.25">
      <c r="A845" t="s">
        <v>41</v>
      </c>
      <c r="B845">
        <v>93</v>
      </c>
    </row>
    <row r="846" spans="1:29" x14ac:dyDescent="0.25">
      <c r="A846" t="s">
        <v>42</v>
      </c>
      <c r="B846">
        <v>93</v>
      </c>
      <c r="E846">
        <v>45</v>
      </c>
      <c r="J846">
        <v>45</v>
      </c>
      <c r="AC846">
        <v>30</v>
      </c>
    </row>
    <row r="847" spans="1:29" x14ac:dyDescent="0.25">
      <c r="A847" t="s">
        <v>876</v>
      </c>
      <c r="B847">
        <v>93</v>
      </c>
      <c r="E847">
        <v>1</v>
      </c>
      <c r="J847">
        <v>0</v>
      </c>
      <c r="AC847">
        <v>1</v>
      </c>
    </row>
    <row r="848" spans="1:29" x14ac:dyDescent="0.25">
      <c r="A848" t="s">
        <v>48</v>
      </c>
      <c r="B848">
        <v>93</v>
      </c>
      <c r="E848">
        <v>1900</v>
      </c>
      <c r="F848">
        <v>1900</v>
      </c>
      <c r="I848">
        <v>1900</v>
      </c>
      <c r="J848">
        <v>1900</v>
      </c>
      <c r="AC848">
        <v>1900</v>
      </c>
    </row>
    <row r="849" spans="1:29" x14ac:dyDescent="0.25">
      <c r="A849" t="s">
        <v>696</v>
      </c>
      <c r="B849">
        <v>93</v>
      </c>
      <c r="E849">
        <v>0</v>
      </c>
      <c r="F849">
        <v>0</v>
      </c>
      <c r="I849">
        <v>1610</v>
      </c>
      <c r="J849">
        <v>3370</v>
      </c>
      <c r="AC849">
        <v>0</v>
      </c>
    </row>
    <row r="850" spans="1:29" x14ac:dyDescent="0.25">
      <c r="A850" t="s">
        <v>50</v>
      </c>
      <c r="B850">
        <v>93</v>
      </c>
      <c r="E850">
        <v>0</v>
      </c>
      <c r="F850">
        <v>0</v>
      </c>
      <c r="I850">
        <v>1610</v>
      </c>
      <c r="J850">
        <v>3370</v>
      </c>
      <c r="AC850">
        <v>0</v>
      </c>
    </row>
    <row r="851" spans="1:29" x14ac:dyDescent="0.25">
      <c r="A851" t="s">
        <v>697</v>
      </c>
      <c r="B851">
        <v>93</v>
      </c>
      <c r="E851">
        <v>1</v>
      </c>
      <c r="F851">
        <v>1</v>
      </c>
      <c r="I851">
        <v>1</v>
      </c>
      <c r="J851">
        <v>1</v>
      </c>
      <c r="AC851">
        <v>1</v>
      </c>
    </row>
    <row r="852" spans="1:29" x14ac:dyDescent="0.25">
      <c r="A852" t="s">
        <v>51</v>
      </c>
      <c r="B852">
        <v>93</v>
      </c>
      <c r="E852">
        <v>0</v>
      </c>
      <c r="F852">
        <v>0</v>
      </c>
      <c r="I852">
        <v>0</v>
      </c>
      <c r="J852">
        <v>0</v>
      </c>
      <c r="AC852">
        <v>0</v>
      </c>
    </row>
    <row r="853" spans="1:29" x14ac:dyDescent="0.25">
      <c r="A853" t="s">
        <v>53</v>
      </c>
      <c r="B853">
        <v>93</v>
      </c>
      <c r="E853">
        <v>0</v>
      </c>
      <c r="F853">
        <v>0</v>
      </c>
      <c r="I853">
        <v>700</v>
      </c>
      <c r="J853">
        <v>1000</v>
      </c>
      <c r="AC853">
        <v>0</v>
      </c>
    </row>
    <row r="854" spans="1:29" x14ac:dyDescent="0.25">
      <c r="A854" t="s">
        <v>54</v>
      </c>
      <c r="B854">
        <v>93</v>
      </c>
      <c r="E854">
        <v>0</v>
      </c>
      <c r="F854">
        <v>0</v>
      </c>
      <c r="I854">
        <v>0</v>
      </c>
      <c r="J854">
        <v>0</v>
      </c>
      <c r="AC854">
        <v>0</v>
      </c>
    </row>
    <row r="855" spans="1:29" x14ac:dyDescent="0.25">
      <c r="A855" t="s">
        <v>55</v>
      </c>
      <c r="B855">
        <v>93</v>
      </c>
      <c r="E855">
        <v>0</v>
      </c>
      <c r="F855">
        <v>0</v>
      </c>
      <c r="I855">
        <v>0</v>
      </c>
      <c r="J855">
        <v>0</v>
      </c>
      <c r="AC855">
        <v>0</v>
      </c>
    </row>
    <row r="856" spans="1:29" x14ac:dyDescent="0.25">
      <c r="A856" t="s">
        <v>56</v>
      </c>
      <c r="B856">
        <v>93</v>
      </c>
      <c r="E856">
        <v>0.9</v>
      </c>
      <c r="F856">
        <v>0.9</v>
      </c>
      <c r="I856">
        <v>0.9</v>
      </c>
      <c r="J856">
        <v>0.9</v>
      </c>
      <c r="AC856">
        <v>0.9</v>
      </c>
    </row>
    <row r="857" spans="1:29" x14ac:dyDescent="0.25">
      <c r="A857" t="s">
        <v>57</v>
      </c>
      <c r="B857">
        <v>93</v>
      </c>
      <c r="E857">
        <v>100</v>
      </c>
      <c r="F857">
        <v>100</v>
      </c>
      <c r="I857">
        <v>100</v>
      </c>
      <c r="J857">
        <v>100</v>
      </c>
      <c r="AC857">
        <v>100</v>
      </c>
    </row>
    <row r="858" spans="1:29" x14ac:dyDescent="0.25">
      <c r="A858" t="s">
        <v>58</v>
      </c>
      <c r="B858">
        <v>93</v>
      </c>
      <c r="E858">
        <v>2</v>
      </c>
      <c r="F858">
        <v>2</v>
      </c>
      <c r="I858">
        <v>2</v>
      </c>
      <c r="J858">
        <v>2</v>
      </c>
      <c r="AC858">
        <v>2</v>
      </c>
    </row>
    <row r="859" spans="1:29" x14ac:dyDescent="0.25">
      <c r="A859" t="s">
        <v>59</v>
      </c>
      <c r="B859">
        <v>93</v>
      </c>
      <c r="E859">
        <v>0</v>
      </c>
      <c r="F859">
        <v>0</v>
      </c>
      <c r="I859">
        <v>0</v>
      </c>
      <c r="J859">
        <v>0</v>
      </c>
      <c r="AC859">
        <v>0</v>
      </c>
    </row>
    <row r="860" spans="1:29" x14ac:dyDescent="0.25">
      <c r="A860" t="s">
        <v>698</v>
      </c>
      <c r="B860">
        <v>93</v>
      </c>
      <c r="E860">
        <v>0</v>
      </c>
      <c r="J860">
        <v>0</v>
      </c>
      <c r="AC860">
        <v>0</v>
      </c>
    </row>
    <row r="861" spans="1:29" x14ac:dyDescent="0.25">
      <c r="A861" t="s">
        <v>677</v>
      </c>
      <c r="B861">
        <v>93</v>
      </c>
      <c r="E861">
        <v>176</v>
      </c>
      <c r="J861">
        <v>281</v>
      </c>
      <c r="AC861">
        <v>236</v>
      </c>
    </row>
    <row r="862" spans="1:29" x14ac:dyDescent="0.25">
      <c r="A862" t="s">
        <v>78</v>
      </c>
      <c r="B862">
        <v>93</v>
      </c>
      <c r="E862">
        <v>2.7</v>
      </c>
      <c r="J862">
        <v>4.3</v>
      </c>
      <c r="AC862">
        <v>5.4</v>
      </c>
    </row>
    <row r="863" spans="1:29" x14ac:dyDescent="0.25">
      <c r="A863" t="s">
        <v>699</v>
      </c>
      <c r="B863">
        <v>93</v>
      </c>
      <c r="F863">
        <v>0</v>
      </c>
      <c r="J863">
        <v>0</v>
      </c>
    </row>
    <row r="864" spans="1:29" x14ac:dyDescent="0.25">
      <c r="A864" t="s">
        <v>700</v>
      </c>
      <c r="B864">
        <v>93</v>
      </c>
      <c r="E864">
        <v>0</v>
      </c>
      <c r="F864">
        <v>1</v>
      </c>
      <c r="I864">
        <v>0</v>
      </c>
      <c r="J864">
        <v>0</v>
      </c>
      <c r="AC864">
        <v>0</v>
      </c>
    </row>
    <row r="865" spans="1:29" x14ac:dyDescent="0.25">
      <c r="A865" t="s">
        <v>701</v>
      </c>
      <c r="B865">
        <v>93</v>
      </c>
      <c r="E865">
        <v>0</v>
      </c>
      <c r="F865">
        <v>0</v>
      </c>
      <c r="I865">
        <v>0</v>
      </c>
      <c r="J865">
        <v>0</v>
      </c>
      <c r="AC865">
        <v>0</v>
      </c>
    </row>
    <row r="866" spans="1:29" x14ac:dyDescent="0.25">
      <c r="A866" t="s">
        <v>52</v>
      </c>
      <c r="B866">
        <v>93</v>
      </c>
      <c r="E866">
        <v>1</v>
      </c>
      <c r="F866">
        <v>1</v>
      </c>
      <c r="I866">
        <v>1</v>
      </c>
      <c r="J866">
        <v>1</v>
      </c>
      <c r="AC866">
        <v>1</v>
      </c>
    </row>
    <row r="867" spans="1:29" x14ac:dyDescent="0.25">
      <c r="A867" t="s">
        <v>702</v>
      </c>
      <c r="B867">
        <v>93</v>
      </c>
      <c r="E867">
        <v>60</v>
      </c>
      <c r="F867">
        <v>9</v>
      </c>
      <c r="I867">
        <v>25</v>
      </c>
      <c r="J867">
        <v>60</v>
      </c>
      <c r="AC867">
        <v>15</v>
      </c>
    </row>
    <row r="868" spans="1:29" x14ac:dyDescent="0.25">
      <c r="A868" t="s">
        <v>43</v>
      </c>
      <c r="B868">
        <v>93</v>
      </c>
      <c r="I868">
        <v>50</v>
      </c>
      <c r="J868">
        <v>50</v>
      </c>
    </row>
    <row r="869" spans="1:29" x14ac:dyDescent="0.25">
      <c r="A869" t="s">
        <v>44</v>
      </c>
      <c r="B869">
        <v>93</v>
      </c>
      <c r="I869">
        <v>0</v>
      </c>
      <c r="J869">
        <v>0</v>
      </c>
    </row>
    <row r="870" spans="1:29" x14ac:dyDescent="0.25">
      <c r="A870" t="s">
        <v>718</v>
      </c>
      <c r="B870">
        <v>93</v>
      </c>
      <c r="E870">
        <v>0</v>
      </c>
      <c r="J870">
        <v>0</v>
      </c>
      <c r="AC870">
        <v>0</v>
      </c>
    </row>
    <row r="871" spans="1:29" x14ac:dyDescent="0.25">
      <c r="A871" t="s">
        <v>405</v>
      </c>
      <c r="B871">
        <v>93</v>
      </c>
      <c r="E871">
        <v>0</v>
      </c>
    </row>
    <row r="872" spans="1:29" x14ac:dyDescent="0.25">
      <c r="A872" t="s">
        <v>742</v>
      </c>
      <c r="B872">
        <v>93</v>
      </c>
      <c r="I872">
        <v>21</v>
      </c>
    </row>
    <row r="873" spans="1:29" x14ac:dyDescent="0.25">
      <c r="A873" t="s">
        <v>719</v>
      </c>
      <c r="B873">
        <v>93</v>
      </c>
      <c r="E873">
        <v>0</v>
      </c>
      <c r="F873">
        <v>0</v>
      </c>
      <c r="I873">
        <v>615</v>
      </c>
      <c r="J873">
        <v>1274</v>
      </c>
      <c r="AC873">
        <v>0</v>
      </c>
    </row>
    <row r="874" spans="1:29" x14ac:dyDescent="0.25">
      <c r="A874" t="s">
        <v>34</v>
      </c>
      <c r="B874">
        <v>96</v>
      </c>
      <c r="E874">
        <v>94</v>
      </c>
      <c r="F874">
        <v>94</v>
      </c>
      <c r="I874">
        <v>97</v>
      </c>
      <c r="J874">
        <v>97</v>
      </c>
      <c r="AC874">
        <v>42</v>
      </c>
    </row>
    <row r="875" spans="1:29" x14ac:dyDescent="0.25">
      <c r="A875" t="s">
        <v>35</v>
      </c>
      <c r="B875">
        <v>96</v>
      </c>
      <c r="E875">
        <v>97</v>
      </c>
      <c r="F875">
        <v>42</v>
      </c>
      <c r="I875">
        <v>42</v>
      </c>
      <c r="J875">
        <v>94</v>
      </c>
      <c r="AC875">
        <v>94</v>
      </c>
    </row>
    <row r="876" spans="1:29" x14ac:dyDescent="0.25">
      <c r="A876" t="s">
        <v>36</v>
      </c>
      <c r="B876">
        <v>96</v>
      </c>
      <c r="E876">
        <v>3</v>
      </c>
      <c r="F876">
        <v>0</v>
      </c>
      <c r="I876">
        <v>0</v>
      </c>
      <c r="J876">
        <v>0</v>
      </c>
      <c r="AC876">
        <v>0</v>
      </c>
    </row>
    <row r="877" spans="1:29" x14ac:dyDescent="0.25">
      <c r="A877" t="s">
        <v>37</v>
      </c>
      <c r="B877">
        <v>96</v>
      </c>
      <c r="E877">
        <v>0</v>
      </c>
      <c r="I877">
        <v>0</v>
      </c>
      <c r="J877">
        <v>0</v>
      </c>
      <c r="AC877">
        <v>0</v>
      </c>
    </row>
    <row r="878" spans="1:29" x14ac:dyDescent="0.25">
      <c r="A878" t="s">
        <v>38</v>
      </c>
      <c r="B878">
        <v>96</v>
      </c>
      <c r="E878">
        <v>12</v>
      </c>
      <c r="F878">
        <v>12</v>
      </c>
      <c r="I878">
        <v>12</v>
      </c>
      <c r="J878">
        <v>12</v>
      </c>
      <c r="AC878">
        <v>12</v>
      </c>
    </row>
    <row r="879" spans="1:29" x14ac:dyDescent="0.25">
      <c r="A879" t="s">
        <v>39</v>
      </c>
      <c r="B879">
        <v>96</v>
      </c>
    </row>
    <row r="880" spans="1:29" x14ac:dyDescent="0.25">
      <c r="A880" t="s">
        <v>694</v>
      </c>
      <c r="B880">
        <v>96</v>
      </c>
    </row>
    <row r="881" spans="1:29" x14ac:dyDescent="0.25">
      <c r="A881" t="s">
        <v>40</v>
      </c>
      <c r="B881">
        <v>96</v>
      </c>
    </row>
    <row r="882" spans="1:29" x14ac:dyDescent="0.25">
      <c r="A882" t="s">
        <v>41</v>
      </c>
      <c r="B882">
        <v>96</v>
      </c>
    </row>
    <row r="883" spans="1:29" x14ac:dyDescent="0.25">
      <c r="A883" t="s">
        <v>42</v>
      </c>
      <c r="B883">
        <v>96</v>
      </c>
      <c r="E883">
        <v>55</v>
      </c>
      <c r="J883">
        <v>55</v>
      </c>
      <c r="AC883">
        <v>50</v>
      </c>
    </row>
    <row r="884" spans="1:29" x14ac:dyDescent="0.25">
      <c r="A884" t="s">
        <v>876</v>
      </c>
      <c r="B884">
        <v>96</v>
      </c>
      <c r="E884">
        <v>0</v>
      </c>
      <c r="J884">
        <v>1</v>
      </c>
      <c r="AC884">
        <v>0</v>
      </c>
    </row>
    <row r="885" spans="1:29" x14ac:dyDescent="0.25">
      <c r="A885" t="s">
        <v>48</v>
      </c>
      <c r="B885">
        <v>96</v>
      </c>
      <c r="E885">
        <v>1900</v>
      </c>
      <c r="F885">
        <v>1900</v>
      </c>
      <c r="I885">
        <v>1900</v>
      </c>
      <c r="J885">
        <v>1900</v>
      </c>
      <c r="AC885">
        <v>1900</v>
      </c>
    </row>
    <row r="886" spans="1:29" x14ac:dyDescent="0.25">
      <c r="A886" t="s">
        <v>696</v>
      </c>
      <c r="B886">
        <v>96</v>
      </c>
      <c r="E886">
        <v>5085</v>
      </c>
      <c r="F886">
        <v>0</v>
      </c>
      <c r="I886">
        <v>0</v>
      </c>
      <c r="J886">
        <v>0</v>
      </c>
      <c r="AC886">
        <v>0</v>
      </c>
    </row>
    <row r="887" spans="1:29" x14ac:dyDescent="0.25">
      <c r="A887" t="s">
        <v>50</v>
      </c>
      <c r="B887">
        <v>96</v>
      </c>
      <c r="E887">
        <v>5085</v>
      </c>
      <c r="F887">
        <v>0</v>
      </c>
      <c r="I887">
        <v>0</v>
      </c>
      <c r="J887">
        <v>0</v>
      </c>
      <c r="AC887">
        <v>0</v>
      </c>
    </row>
    <row r="888" spans="1:29" x14ac:dyDescent="0.25">
      <c r="A888" t="s">
        <v>697</v>
      </c>
      <c r="B888">
        <v>96</v>
      </c>
      <c r="E888">
        <v>1</v>
      </c>
      <c r="F888">
        <v>1</v>
      </c>
      <c r="I888">
        <v>1</v>
      </c>
      <c r="J888">
        <v>1</v>
      </c>
      <c r="AC888">
        <v>1</v>
      </c>
    </row>
    <row r="889" spans="1:29" x14ac:dyDescent="0.25">
      <c r="A889" t="s">
        <v>51</v>
      </c>
      <c r="B889">
        <v>96</v>
      </c>
      <c r="E889">
        <v>0</v>
      </c>
      <c r="F889">
        <v>0</v>
      </c>
      <c r="I889">
        <v>0</v>
      </c>
      <c r="J889">
        <v>0</v>
      </c>
      <c r="AC889">
        <v>0</v>
      </c>
    </row>
    <row r="890" spans="1:29" x14ac:dyDescent="0.25">
      <c r="A890" t="s">
        <v>53</v>
      </c>
      <c r="B890">
        <v>96</v>
      </c>
      <c r="E890">
        <v>3000</v>
      </c>
      <c r="F890">
        <v>0</v>
      </c>
      <c r="I890">
        <v>0</v>
      </c>
      <c r="J890">
        <v>0</v>
      </c>
      <c r="AC890">
        <v>0</v>
      </c>
    </row>
    <row r="891" spans="1:29" x14ac:dyDescent="0.25">
      <c r="A891" t="s">
        <v>54</v>
      </c>
      <c r="B891">
        <v>96</v>
      </c>
      <c r="E891">
        <v>0</v>
      </c>
      <c r="F891">
        <v>0</v>
      </c>
      <c r="I891">
        <v>0</v>
      </c>
      <c r="J891">
        <v>0</v>
      </c>
      <c r="AC891">
        <v>0</v>
      </c>
    </row>
    <row r="892" spans="1:29" x14ac:dyDescent="0.25">
      <c r="A892" t="s">
        <v>55</v>
      </c>
      <c r="B892">
        <v>96</v>
      </c>
      <c r="E892">
        <v>0</v>
      </c>
      <c r="F892">
        <v>0</v>
      </c>
      <c r="I892">
        <v>0</v>
      </c>
      <c r="J892">
        <v>0</v>
      </c>
      <c r="AC892">
        <v>0</v>
      </c>
    </row>
    <row r="893" spans="1:29" x14ac:dyDescent="0.25">
      <c r="A893" t="s">
        <v>56</v>
      </c>
      <c r="B893">
        <v>96</v>
      </c>
      <c r="E893">
        <v>0.9</v>
      </c>
      <c r="F893">
        <v>0.9</v>
      </c>
      <c r="I893">
        <v>0.9</v>
      </c>
      <c r="J893">
        <v>0.9</v>
      </c>
      <c r="AC893">
        <v>0.9</v>
      </c>
    </row>
    <row r="894" spans="1:29" x14ac:dyDescent="0.25">
      <c r="A894" t="s">
        <v>57</v>
      </c>
      <c r="B894">
        <v>96</v>
      </c>
      <c r="E894">
        <v>100</v>
      </c>
      <c r="F894">
        <v>100</v>
      </c>
      <c r="I894">
        <v>100</v>
      </c>
      <c r="J894">
        <v>100</v>
      </c>
      <c r="AC894">
        <v>100</v>
      </c>
    </row>
    <row r="895" spans="1:29" x14ac:dyDescent="0.25">
      <c r="A895" t="s">
        <v>58</v>
      </c>
      <c r="B895">
        <v>96</v>
      </c>
      <c r="E895">
        <v>2</v>
      </c>
      <c r="F895">
        <v>2</v>
      </c>
      <c r="I895">
        <v>2</v>
      </c>
      <c r="J895">
        <v>2</v>
      </c>
      <c r="AC895">
        <v>2</v>
      </c>
    </row>
    <row r="896" spans="1:29" x14ac:dyDescent="0.25">
      <c r="A896" t="s">
        <v>59</v>
      </c>
      <c r="B896">
        <v>96</v>
      </c>
      <c r="E896">
        <v>0</v>
      </c>
      <c r="F896">
        <v>0</v>
      </c>
      <c r="I896">
        <v>0</v>
      </c>
      <c r="J896">
        <v>0</v>
      </c>
      <c r="AC896">
        <v>0</v>
      </c>
    </row>
    <row r="897" spans="1:29" x14ac:dyDescent="0.25">
      <c r="A897" t="s">
        <v>698</v>
      </c>
      <c r="B897">
        <v>96</v>
      </c>
      <c r="E897">
        <v>0</v>
      </c>
      <c r="J897">
        <v>0</v>
      </c>
      <c r="AC897">
        <v>0</v>
      </c>
    </row>
    <row r="898" spans="1:29" x14ac:dyDescent="0.25">
      <c r="A898" t="s">
        <v>677</v>
      </c>
      <c r="B898">
        <v>96</v>
      </c>
      <c r="E898">
        <v>164</v>
      </c>
      <c r="J898">
        <v>774</v>
      </c>
      <c r="AC898">
        <v>250</v>
      </c>
    </row>
    <row r="899" spans="1:29" x14ac:dyDescent="0.25">
      <c r="A899" t="s">
        <v>78</v>
      </c>
      <c r="B899">
        <v>96</v>
      </c>
      <c r="E899">
        <v>2</v>
      </c>
      <c r="J899">
        <v>9.6</v>
      </c>
      <c r="AC899">
        <v>3.4</v>
      </c>
    </row>
    <row r="900" spans="1:29" x14ac:dyDescent="0.25">
      <c r="A900" t="s">
        <v>699</v>
      </c>
      <c r="B900">
        <v>96</v>
      </c>
      <c r="F900">
        <v>0</v>
      </c>
      <c r="J900">
        <v>0</v>
      </c>
    </row>
    <row r="901" spans="1:29" x14ac:dyDescent="0.25">
      <c r="A901" t="s">
        <v>700</v>
      </c>
      <c r="B901">
        <v>96</v>
      </c>
      <c r="E901">
        <v>0</v>
      </c>
      <c r="F901">
        <v>1</v>
      </c>
      <c r="I901">
        <v>0</v>
      </c>
      <c r="J901">
        <v>0</v>
      </c>
      <c r="AC901">
        <v>0</v>
      </c>
    </row>
    <row r="902" spans="1:29" x14ac:dyDescent="0.25">
      <c r="A902" t="s">
        <v>701</v>
      </c>
      <c r="B902">
        <v>96</v>
      </c>
      <c r="E902">
        <v>0</v>
      </c>
      <c r="F902">
        <v>0</v>
      </c>
      <c r="I902">
        <v>0</v>
      </c>
      <c r="J902">
        <v>0</v>
      </c>
      <c r="AC902">
        <v>0</v>
      </c>
    </row>
    <row r="903" spans="1:29" x14ac:dyDescent="0.25">
      <c r="A903" t="s">
        <v>52</v>
      </c>
      <c r="B903">
        <v>96</v>
      </c>
      <c r="E903" t="s">
        <v>877</v>
      </c>
      <c r="F903">
        <v>1</v>
      </c>
      <c r="I903">
        <v>1</v>
      </c>
      <c r="J903">
        <v>1</v>
      </c>
      <c r="AC903">
        <v>1</v>
      </c>
    </row>
    <row r="904" spans="1:29" x14ac:dyDescent="0.25">
      <c r="A904" t="s">
        <v>702</v>
      </c>
      <c r="B904">
        <v>96</v>
      </c>
      <c r="E904">
        <v>60</v>
      </c>
      <c r="F904">
        <v>9</v>
      </c>
      <c r="I904">
        <v>15</v>
      </c>
      <c r="J904">
        <v>60</v>
      </c>
      <c r="AC904">
        <v>15</v>
      </c>
    </row>
    <row r="905" spans="1:29" x14ac:dyDescent="0.25">
      <c r="A905" t="s">
        <v>43</v>
      </c>
      <c r="B905">
        <v>96</v>
      </c>
      <c r="E905">
        <v>50</v>
      </c>
    </row>
    <row r="906" spans="1:29" x14ac:dyDescent="0.25">
      <c r="A906" t="s">
        <v>44</v>
      </c>
      <c r="B906">
        <v>96</v>
      </c>
      <c r="E906">
        <v>0</v>
      </c>
    </row>
    <row r="907" spans="1:29" x14ac:dyDescent="0.25">
      <c r="A907" t="s">
        <v>718</v>
      </c>
      <c r="B907">
        <v>96</v>
      </c>
      <c r="E907">
        <v>0</v>
      </c>
      <c r="J907">
        <v>0</v>
      </c>
      <c r="AC907">
        <v>0</v>
      </c>
    </row>
    <row r="908" spans="1:29" x14ac:dyDescent="0.25">
      <c r="A908" t="s">
        <v>405</v>
      </c>
      <c r="B908">
        <v>96</v>
      </c>
      <c r="E908">
        <v>0</v>
      </c>
    </row>
    <row r="909" spans="1:29" x14ac:dyDescent="0.25">
      <c r="A909" t="s">
        <v>719</v>
      </c>
      <c r="B909">
        <v>96</v>
      </c>
      <c r="E909">
        <v>3333</v>
      </c>
      <c r="F909">
        <v>0</v>
      </c>
      <c r="I909">
        <v>0</v>
      </c>
      <c r="J909">
        <v>0</v>
      </c>
      <c r="AC909">
        <v>0</v>
      </c>
    </row>
    <row r="910" spans="1:29" x14ac:dyDescent="0.25">
      <c r="A910" t="s">
        <v>34</v>
      </c>
      <c r="B910">
        <v>101</v>
      </c>
      <c r="D910">
        <v>250</v>
      </c>
      <c r="E910">
        <v>250</v>
      </c>
      <c r="F910">
        <v>250</v>
      </c>
      <c r="I910">
        <v>363</v>
      </c>
      <c r="J910">
        <v>363</v>
      </c>
      <c r="K910">
        <v>363</v>
      </c>
      <c r="N910">
        <v>240</v>
      </c>
      <c r="O910">
        <v>240</v>
      </c>
      <c r="P910">
        <v>240</v>
      </c>
      <c r="S910">
        <v>239</v>
      </c>
      <c r="T910">
        <v>239</v>
      </c>
      <c r="U910">
        <v>239</v>
      </c>
    </row>
    <row r="911" spans="1:29" x14ac:dyDescent="0.25">
      <c r="A911" t="s">
        <v>35</v>
      </c>
      <c r="B911">
        <v>101</v>
      </c>
      <c r="D911">
        <v>240</v>
      </c>
      <c r="E911">
        <v>363</v>
      </c>
      <c r="F911">
        <v>239</v>
      </c>
      <c r="I911">
        <v>239</v>
      </c>
      <c r="J911">
        <v>250</v>
      </c>
      <c r="K911">
        <v>240</v>
      </c>
      <c r="N911">
        <v>363</v>
      </c>
      <c r="O911">
        <v>239</v>
      </c>
      <c r="P911">
        <v>250</v>
      </c>
      <c r="S911">
        <v>250</v>
      </c>
      <c r="T911">
        <v>240</v>
      </c>
      <c r="U911">
        <v>363</v>
      </c>
    </row>
    <row r="912" spans="1:29" x14ac:dyDescent="0.25">
      <c r="A912" t="s">
        <v>36</v>
      </c>
      <c r="B912">
        <v>101</v>
      </c>
      <c r="D912">
        <v>1</v>
      </c>
      <c r="E912">
        <v>2</v>
      </c>
      <c r="F912">
        <v>0</v>
      </c>
      <c r="I912">
        <v>0</v>
      </c>
      <c r="J912">
        <v>4</v>
      </c>
      <c r="K912">
        <v>1</v>
      </c>
      <c r="N912">
        <v>0</v>
      </c>
      <c r="O912">
        <v>0</v>
      </c>
      <c r="P912">
        <v>0</v>
      </c>
      <c r="S912">
        <v>1</v>
      </c>
      <c r="T912">
        <v>2</v>
      </c>
      <c r="U912">
        <v>1</v>
      </c>
    </row>
    <row r="913" spans="1:21" x14ac:dyDescent="0.25">
      <c r="A913" t="s">
        <v>37</v>
      </c>
      <c r="B913">
        <v>101</v>
      </c>
      <c r="D913">
        <v>0</v>
      </c>
      <c r="E913">
        <v>0</v>
      </c>
      <c r="I913">
        <v>0</v>
      </c>
      <c r="J913">
        <v>0</v>
      </c>
      <c r="N913">
        <v>0</v>
      </c>
      <c r="O913">
        <v>0</v>
      </c>
      <c r="S913">
        <v>0</v>
      </c>
      <c r="T913">
        <v>3</v>
      </c>
    </row>
    <row r="914" spans="1:21" x14ac:dyDescent="0.25">
      <c r="A914" t="s">
        <v>38</v>
      </c>
      <c r="B914">
        <v>101</v>
      </c>
      <c r="D914">
        <v>12</v>
      </c>
      <c r="E914">
        <v>12</v>
      </c>
      <c r="F914">
        <v>12</v>
      </c>
      <c r="I914">
        <v>12</v>
      </c>
      <c r="J914">
        <v>12</v>
      </c>
      <c r="K914">
        <v>12</v>
      </c>
      <c r="N914">
        <v>12</v>
      </c>
      <c r="O914">
        <v>12</v>
      </c>
      <c r="P914">
        <v>12</v>
      </c>
      <c r="S914">
        <v>12</v>
      </c>
      <c r="T914">
        <v>12</v>
      </c>
      <c r="U914">
        <v>12</v>
      </c>
    </row>
    <row r="915" spans="1:21" x14ac:dyDescent="0.25">
      <c r="A915" t="s">
        <v>39</v>
      </c>
      <c r="B915">
        <v>101</v>
      </c>
      <c r="I915">
        <v>200</v>
      </c>
      <c r="K915">
        <v>200</v>
      </c>
      <c r="U915">
        <v>300</v>
      </c>
    </row>
    <row r="916" spans="1:21" x14ac:dyDescent="0.25">
      <c r="A916" t="s">
        <v>694</v>
      </c>
      <c r="B916">
        <v>101</v>
      </c>
      <c r="I916">
        <v>25</v>
      </c>
      <c r="K916">
        <v>25</v>
      </c>
      <c r="U916">
        <v>25</v>
      </c>
    </row>
    <row r="917" spans="1:21" x14ac:dyDescent="0.25">
      <c r="A917" t="s">
        <v>40</v>
      </c>
      <c r="B917">
        <v>101</v>
      </c>
      <c r="I917">
        <v>2</v>
      </c>
      <c r="K917">
        <v>0</v>
      </c>
      <c r="U917">
        <v>1</v>
      </c>
    </row>
    <row r="918" spans="1:21" x14ac:dyDescent="0.25">
      <c r="A918" t="s">
        <v>41</v>
      </c>
      <c r="B918">
        <v>101</v>
      </c>
    </row>
    <row r="919" spans="1:21" x14ac:dyDescent="0.25">
      <c r="A919" t="s">
        <v>42</v>
      </c>
      <c r="B919">
        <v>101</v>
      </c>
      <c r="E919">
        <v>40</v>
      </c>
      <c r="J919">
        <v>40</v>
      </c>
      <c r="O919">
        <v>30</v>
      </c>
      <c r="T919">
        <v>45</v>
      </c>
    </row>
    <row r="920" spans="1:21" x14ac:dyDescent="0.25">
      <c r="A920" t="s">
        <v>45</v>
      </c>
      <c r="B920">
        <v>101</v>
      </c>
      <c r="D920">
        <v>7</v>
      </c>
      <c r="E920">
        <v>7</v>
      </c>
      <c r="J920">
        <v>8</v>
      </c>
      <c r="S920">
        <v>6</v>
      </c>
      <c r="T920">
        <v>6</v>
      </c>
    </row>
    <row r="921" spans="1:21" x14ac:dyDescent="0.25">
      <c r="A921" t="s">
        <v>740</v>
      </c>
      <c r="B921">
        <v>101</v>
      </c>
      <c r="E921">
        <v>4</v>
      </c>
    </row>
    <row r="922" spans="1:21" x14ac:dyDescent="0.25">
      <c r="A922" t="s">
        <v>741</v>
      </c>
      <c r="B922">
        <v>101</v>
      </c>
      <c r="E922">
        <v>8</v>
      </c>
    </row>
    <row r="923" spans="1:21" x14ac:dyDescent="0.25">
      <c r="A923" t="s">
        <v>46</v>
      </c>
      <c r="B923">
        <v>101</v>
      </c>
      <c r="K923">
        <v>8</v>
      </c>
      <c r="U923">
        <v>6</v>
      </c>
    </row>
    <row r="924" spans="1:21" x14ac:dyDescent="0.25">
      <c r="A924" t="s">
        <v>49</v>
      </c>
      <c r="B924">
        <v>101</v>
      </c>
      <c r="D924">
        <v>6</v>
      </c>
      <c r="E924">
        <v>6</v>
      </c>
      <c r="F924">
        <v>4</v>
      </c>
      <c r="I924">
        <v>4</v>
      </c>
      <c r="J924">
        <v>6</v>
      </c>
      <c r="K924">
        <v>6</v>
      </c>
      <c r="N924">
        <v>4</v>
      </c>
      <c r="O924">
        <v>4</v>
      </c>
      <c r="P924">
        <v>4</v>
      </c>
      <c r="S924">
        <v>6</v>
      </c>
      <c r="T924">
        <v>6</v>
      </c>
      <c r="U924">
        <v>6</v>
      </c>
    </row>
    <row r="925" spans="1:21" x14ac:dyDescent="0.25">
      <c r="A925" t="s">
        <v>695</v>
      </c>
      <c r="B925">
        <v>101</v>
      </c>
      <c r="D925">
        <v>0</v>
      </c>
      <c r="E925">
        <v>0</v>
      </c>
      <c r="F925">
        <v>0</v>
      </c>
      <c r="I925">
        <v>0</v>
      </c>
      <c r="J925">
        <v>0</v>
      </c>
      <c r="K925">
        <v>0</v>
      </c>
      <c r="N925">
        <v>0</v>
      </c>
      <c r="O925">
        <v>0</v>
      </c>
      <c r="P925">
        <v>0</v>
      </c>
      <c r="S925">
        <v>0</v>
      </c>
      <c r="T925">
        <v>0</v>
      </c>
      <c r="U925">
        <v>0</v>
      </c>
    </row>
    <row r="926" spans="1:21" x14ac:dyDescent="0.25">
      <c r="A926" t="s">
        <v>48</v>
      </c>
      <c r="B926">
        <v>101</v>
      </c>
      <c r="D926">
        <v>1900</v>
      </c>
      <c r="E926">
        <v>1900</v>
      </c>
      <c r="F926">
        <v>1900</v>
      </c>
      <c r="I926">
        <v>1900</v>
      </c>
      <c r="J926">
        <v>1900</v>
      </c>
      <c r="K926">
        <v>1900</v>
      </c>
      <c r="N926">
        <v>1900</v>
      </c>
      <c r="O926">
        <v>1900</v>
      </c>
      <c r="P926">
        <v>1900</v>
      </c>
      <c r="S926">
        <v>1900</v>
      </c>
      <c r="T926">
        <v>1900</v>
      </c>
      <c r="U926">
        <v>1900</v>
      </c>
    </row>
    <row r="927" spans="1:21" x14ac:dyDescent="0.25">
      <c r="A927" t="s">
        <v>696</v>
      </c>
      <c r="B927">
        <v>101</v>
      </c>
      <c r="D927">
        <v>1770</v>
      </c>
      <c r="E927">
        <v>3539</v>
      </c>
      <c r="F927">
        <v>0</v>
      </c>
      <c r="I927">
        <v>0</v>
      </c>
      <c r="J927">
        <v>6408</v>
      </c>
      <c r="K927">
        <v>1583</v>
      </c>
      <c r="N927">
        <v>0</v>
      </c>
      <c r="O927">
        <v>0</v>
      </c>
      <c r="P927">
        <v>0</v>
      </c>
      <c r="S927">
        <v>1610</v>
      </c>
      <c r="T927">
        <v>2891</v>
      </c>
      <c r="U927">
        <v>1441</v>
      </c>
    </row>
    <row r="928" spans="1:21" x14ac:dyDescent="0.25">
      <c r="A928" t="s">
        <v>50</v>
      </c>
      <c r="B928">
        <v>101</v>
      </c>
      <c r="D928">
        <v>1770</v>
      </c>
      <c r="E928">
        <v>3539</v>
      </c>
      <c r="F928">
        <v>0</v>
      </c>
      <c r="I928">
        <v>0</v>
      </c>
      <c r="J928">
        <v>6408</v>
      </c>
      <c r="K928">
        <v>1583</v>
      </c>
      <c r="N928">
        <v>0</v>
      </c>
      <c r="O928">
        <v>0</v>
      </c>
      <c r="P928">
        <v>0</v>
      </c>
      <c r="S928">
        <v>1610</v>
      </c>
      <c r="T928">
        <v>2891</v>
      </c>
      <c r="U928">
        <v>1441</v>
      </c>
    </row>
    <row r="929" spans="1:21" x14ac:dyDescent="0.25">
      <c r="A929" t="s">
        <v>697</v>
      </c>
      <c r="B929">
        <v>101</v>
      </c>
      <c r="D929">
        <v>1</v>
      </c>
      <c r="E929">
        <v>1</v>
      </c>
      <c r="F929">
        <v>1</v>
      </c>
      <c r="I929">
        <v>1</v>
      </c>
      <c r="J929">
        <v>1</v>
      </c>
      <c r="K929">
        <v>1</v>
      </c>
      <c r="N929">
        <v>1</v>
      </c>
      <c r="O929">
        <v>1</v>
      </c>
      <c r="P929">
        <v>1</v>
      </c>
      <c r="S929">
        <v>1</v>
      </c>
      <c r="T929">
        <v>1</v>
      </c>
      <c r="U929">
        <v>1</v>
      </c>
    </row>
    <row r="930" spans="1:21" x14ac:dyDescent="0.25">
      <c r="A930" t="s">
        <v>51</v>
      </c>
      <c r="B930">
        <v>101</v>
      </c>
      <c r="D930">
        <v>0</v>
      </c>
      <c r="E930">
        <v>0</v>
      </c>
      <c r="F930">
        <v>0</v>
      </c>
      <c r="I930">
        <v>0</v>
      </c>
      <c r="J930">
        <v>0</v>
      </c>
      <c r="K930">
        <v>269</v>
      </c>
      <c r="N930">
        <v>0</v>
      </c>
      <c r="O930">
        <v>0</v>
      </c>
      <c r="P930">
        <v>0</v>
      </c>
      <c r="S930">
        <v>0</v>
      </c>
      <c r="T930">
        <v>210</v>
      </c>
      <c r="U930">
        <v>325</v>
      </c>
    </row>
    <row r="931" spans="1:21" x14ac:dyDescent="0.25">
      <c r="A931" t="s">
        <v>53</v>
      </c>
      <c r="B931">
        <v>101</v>
      </c>
      <c r="D931">
        <v>87</v>
      </c>
      <c r="E931">
        <v>547</v>
      </c>
      <c r="F931">
        <v>0</v>
      </c>
      <c r="I931">
        <v>0</v>
      </c>
      <c r="J931">
        <v>1479</v>
      </c>
      <c r="K931">
        <v>357</v>
      </c>
      <c r="N931">
        <v>0</v>
      </c>
      <c r="O931">
        <v>0</v>
      </c>
      <c r="P931">
        <v>0</v>
      </c>
      <c r="S931">
        <v>161</v>
      </c>
      <c r="T931">
        <v>130</v>
      </c>
      <c r="U931">
        <v>512</v>
      </c>
    </row>
    <row r="932" spans="1:21" x14ac:dyDescent="0.25">
      <c r="A932" t="s">
        <v>54</v>
      </c>
      <c r="B932">
        <v>101</v>
      </c>
      <c r="D932">
        <v>0</v>
      </c>
      <c r="E932">
        <v>0</v>
      </c>
      <c r="F932">
        <v>0</v>
      </c>
      <c r="I932">
        <v>0</v>
      </c>
      <c r="J932">
        <v>0</v>
      </c>
      <c r="K932">
        <v>0</v>
      </c>
      <c r="N932">
        <v>0</v>
      </c>
      <c r="O932">
        <v>0</v>
      </c>
      <c r="P932">
        <v>0</v>
      </c>
      <c r="S932">
        <v>0</v>
      </c>
      <c r="T932">
        <v>0</v>
      </c>
      <c r="U932">
        <v>0</v>
      </c>
    </row>
    <row r="933" spans="1:21" x14ac:dyDescent="0.25">
      <c r="A933" t="s">
        <v>55</v>
      </c>
      <c r="B933">
        <v>101</v>
      </c>
      <c r="D933">
        <v>0</v>
      </c>
      <c r="E933">
        <v>0</v>
      </c>
      <c r="F933">
        <v>0</v>
      </c>
      <c r="I933">
        <v>0</v>
      </c>
      <c r="J933">
        <v>0</v>
      </c>
      <c r="K933">
        <v>0</v>
      </c>
      <c r="N933">
        <v>0</v>
      </c>
      <c r="O933">
        <v>0</v>
      </c>
      <c r="P933">
        <v>0</v>
      </c>
      <c r="S933">
        <v>0</v>
      </c>
      <c r="T933">
        <v>0</v>
      </c>
      <c r="U933">
        <v>0</v>
      </c>
    </row>
    <row r="934" spans="1:21" x14ac:dyDescent="0.25">
      <c r="A934" t="s">
        <v>56</v>
      </c>
      <c r="B934">
        <v>101</v>
      </c>
      <c r="D934">
        <v>0.92</v>
      </c>
      <c r="E934">
        <v>0.92</v>
      </c>
      <c r="F934">
        <v>1</v>
      </c>
      <c r="I934">
        <v>1</v>
      </c>
      <c r="J934">
        <v>0.92</v>
      </c>
      <c r="K934">
        <v>0.92</v>
      </c>
      <c r="N934">
        <v>1</v>
      </c>
      <c r="O934">
        <v>1</v>
      </c>
      <c r="P934">
        <v>1</v>
      </c>
      <c r="S934">
        <v>0.92</v>
      </c>
      <c r="T934">
        <v>0.92</v>
      </c>
      <c r="U934">
        <v>0.92</v>
      </c>
    </row>
    <row r="935" spans="1:21" x14ac:dyDescent="0.25">
      <c r="A935" t="s">
        <v>57</v>
      </c>
      <c r="B935">
        <v>101</v>
      </c>
      <c r="D935">
        <v>117</v>
      </c>
      <c r="E935">
        <v>117</v>
      </c>
      <c r="F935">
        <v>100</v>
      </c>
      <c r="I935">
        <v>100</v>
      </c>
      <c r="J935">
        <v>117</v>
      </c>
      <c r="K935">
        <v>117</v>
      </c>
      <c r="N935">
        <v>100</v>
      </c>
      <c r="O935">
        <v>100</v>
      </c>
      <c r="P935">
        <v>100</v>
      </c>
      <c r="S935">
        <v>117</v>
      </c>
      <c r="T935">
        <v>117</v>
      </c>
      <c r="U935">
        <v>117</v>
      </c>
    </row>
    <row r="936" spans="1:21" x14ac:dyDescent="0.25">
      <c r="A936" t="s">
        <v>58</v>
      </c>
      <c r="B936">
        <v>101</v>
      </c>
      <c r="D936">
        <v>2</v>
      </c>
      <c r="E936">
        <v>2</v>
      </c>
      <c r="F936">
        <v>2</v>
      </c>
      <c r="I936">
        <v>2</v>
      </c>
      <c r="J936">
        <v>2</v>
      </c>
      <c r="K936">
        <v>2</v>
      </c>
      <c r="N936">
        <v>2</v>
      </c>
      <c r="O936">
        <v>2</v>
      </c>
      <c r="P936">
        <v>2</v>
      </c>
      <c r="S936">
        <v>2</v>
      </c>
      <c r="T936">
        <v>2</v>
      </c>
      <c r="U936">
        <v>2</v>
      </c>
    </row>
    <row r="937" spans="1:21" x14ac:dyDescent="0.25">
      <c r="A937" t="s">
        <v>59</v>
      </c>
      <c r="B937">
        <v>101</v>
      </c>
      <c r="D937">
        <v>0</v>
      </c>
      <c r="E937">
        <v>0</v>
      </c>
      <c r="F937">
        <v>0</v>
      </c>
      <c r="I937">
        <v>0</v>
      </c>
      <c r="J937">
        <v>0</v>
      </c>
      <c r="K937">
        <v>0</v>
      </c>
      <c r="N937">
        <v>0</v>
      </c>
      <c r="O937">
        <v>0</v>
      </c>
      <c r="P937">
        <v>0</v>
      </c>
      <c r="S937">
        <v>0</v>
      </c>
      <c r="T937">
        <v>0</v>
      </c>
      <c r="U937">
        <v>0</v>
      </c>
    </row>
    <row r="938" spans="1:21" x14ac:dyDescent="0.25">
      <c r="A938" t="s">
        <v>698</v>
      </c>
      <c r="B938">
        <v>101</v>
      </c>
      <c r="E938">
        <v>0</v>
      </c>
      <c r="J938">
        <v>0</v>
      </c>
      <c r="O938">
        <v>0</v>
      </c>
      <c r="T938">
        <v>0</v>
      </c>
    </row>
    <row r="939" spans="1:21" x14ac:dyDescent="0.25">
      <c r="A939" t="s">
        <v>677</v>
      </c>
      <c r="B939">
        <v>101</v>
      </c>
      <c r="E939">
        <v>420</v>
      </c>
      <c r="J939">
        <v>799</v>
      </c>
      <c r="O939">
        <v>868</v>
      </c>
      <c r="T939">
        <v>977</v>
      </c>
    </row>
    <row r="940" spans="1:21" x14ac:dyDescent="0.25">
      <c r="A940" t="s">
        <v>78</v>
      </c>
      <c r="B940">
        <v>101</v>
      </c>
      <c r="E940">
        <v>7.2</v>
      </c>
      <c r="J940">
        <v>13.6</v>
      </c>
      <c r="O940">
        <v>19.7</v>
      </c>
      <c r="T940">
        <v>14.8</v>
      </c>
    </row>
    <row r="941" spans="1:21" x14ac:dyDescent="0.25">
      <c r="A941" t="s">
        <v>699</v>
      </c>
      <c r="B941">
        <v>101</v>
      </c>
      <c r="F941">
        <v>0</v>
      </c>
      <c r="K941">
        <v>0</v>
      </c>
      <c r="P941">
        <v>0</v>
      </c>
      <c r="U941">
        <v>0</v>
      </c>
    </row>
    <row r="942" spans="1:21" x14ac:dyDescent="0.25">
      <c r="A942" t="s">
        <v>700</v>
      </c>
      <c r="B942">
        <v>101</v>
      </c>
      <c r="D942">
        <v>0</v>
      </c>
      <c r="E942">
        <v>0</v>
      </c>
      <c r="F942">
        <v>1</v>
      </c>
      <c r="I942">
        <v>0</v>
      </c>
      <c r="J942">
        <v>0</v>
      </c>
      <c r="K942">
        <v>1</v>
      </c>
      <c r="N942">
        <v>0</v>
      </c>
      <c r="O942">
        <v>0</v>
      </c>
      <c r="P942">
        <v>1</v>
      </c>
      <c r="S942">
        <v>0</v>
      </c>
      <c r="T942">
        <v>0</v>
      </c>
      <c r="U942">
        <v>1</v>
      </c>
    </row>
    <row r="943" spans="1:21" x14ac:dyDescent="0.25">
      <c r="A943" t="s">
        <v>701</v>
      </c>
      <c r="B943">
        <v>101</v>
      </c>
      <c r="D943">
        <v>0</v>
      </c>
      <c r="E943">
        <v>0</v>
      </c>
      <c r="F943">
        <v>0</v>
      </c>
      <c r="I943">
        <v>0</v>
      </c>
      <c r="J943">
        <v>0</v>
      </c>
      <c r="K943">
        <v>0</v>
      </c>
      <c r="N943">
        <v>0</v>
      </c>
      <c r="O943">
        <v>0</v>
      </c>
      <c r="P943">
        <v>0</v>
      </c>
      <c r="S943">
        <v>0</v>
      </c>
      <c r="T943">
        <v>0</v>
      </c>
      <c r="U943">
        <v>0</v>
      </c>
    </row>
    <row r="944" spans="1:21" x14ac:dyDescent="0.25">
      <c r="A944" t="s">
        <v>52</v>
      </c>
      <c r="B944">
        <v>101</v>
      </c>
      <c r="D944">
        <v>1</v>
      </c>
      <c r="E944">
        <v>1</v>
      </c>
      <c r="F944">
        <v>1</v>
      </c>
      <c r="I944">
        <v>1</v>
      </c>
      <c r="J944">
        <v>1</v>
      </c>
      <c r="K944">
        <v>1</v>
      </c>
      <c r="N944">
        <v>1</v>
      </c>
      <c r="O944">
        <v>1</v>
      </c>
      <c r="P944">
        <v>1</v>
      </c>
      <c r="S944">
        <v>1</v>
      </c>
      <c r="T944">
        <v>1</v>
      </c>
      <c r="U944">
        <v>1</v>
      </c>
    </row>
    <row r="945" spans="1:21" x14ac:dyDescent="0.25">
      <c r="A945" t="s">
        <v>702</v>
      </c>
      <c r="B945">
        <v>101</v>
      </c>
      <c r="D945">
        <v>15</v>
      </c>
      <c r="E945">
        <v>60</v>
      </c>
      <c r="F945">
        <v>9</v>
      </c>
      <c r="I945">
        <v>15</v>
      </c>
      <c r="J945">
        <v>60</v>
      </c>
      <c r="K945">
        <v>9</v>
      </c>
      <c r="N945">
        <v>15</v>
      </c>
      <c r="O945">
        <v>60</v>
      </c>
      <c r="P945">
        <v>9</v>
      </c>
      <c r="S945">
        <v>15</v>
      </c>
      <c r="T945">
        <v>60</v>
      </c>
      <c r="U945">
        <v>9</v>
      </c>
    </row>
    <row r="946" spans="1:21" x14ac:dyDescent="0.25">
      <c r="A946" t="s">
        <v>43</v>
      </c>
      <c r="B946">
        <v>101</v>
      </c>
      <c r="D946">
        <v>50</v>
      </c>
      <c r="E946">
        <v>50</v>
      </c>
      <c r="J946">
        <v>50</v>
      </c>
      <c r="K946">
        <v>50</v>
      </c>
      <c r="S946">
        <v>50</v>
      </c>
      <c r="T946">
        <v>50</v>
      </c>
      <c r="U946">
        <v>50</v>
      </c>
    </row>
    <row r="947" spans="1:21" x14ac:dyDescent="0.25">
      <c r="A947" t="s">
        <v>44</v>
      </c>
      <c r="B947">
        <v>101</v>
      </c>
      <c r="D947">
        <v>0</v>
      </c>
      <c r="E947">
        <v>0</v>
      </c>
      <c r="J947">
        <v>0</v>
      </c>
      <c r="K947">
        <v>0</v>
      </c>
      <c r="S947">
        <v>0</v>
      </c>
      <c r="T947">
        <v>0</v>
      </c>
      <c r="U947">
        <v>0</v>
      </c>
    </row>
    <row r="948" spans="1:21" x14ac:dyDescent="0.25">
      <c r="A948" t="s">
        <v>47</v>
      </c>
      <c r="B948">
        <v>101</v>
      </c>
      <c r="D948">
        <v>7</v>
      </c>
      <c r="E948">
        <v>7</v>
      </c>
      <c r="J948">
        <v>8</v>
      </c>
      <c r="K948">
        <v>8</v>
      </c>
      <c r="S948">
        <v>6</v>
      </c>
      <c r="T948">
        <v>6</v>
      </c>
      <c r="U948">
        <v>6</v>
      </c>
    </row>
    <row r="949" spans="1:21" x14ac:dyDescent="0.25">
      <c r="A949" t="s">
        <v>703</v>
      </c>
      <c r="B949">
        <v>101</v>
      </c>
      <c r="D949">
        <v>0</v>
      </c>
      <c r="E949">
        <v>4</v>
      </c>
      <c r="J949">
        <v>0</v>
      </c>
      <c r="K949">
        <v>0</v>
      </c>
      <c r="S949">
        <v>0</v>
      </c>
      <c r="T949">
        <v>0</v>
      </c>
      <c r="U949">
        <v>0</v>
      </c>
    </row>
    <row r="950" spans="1:21" x14ac:dyDescent="0.25">
      <c r="A950" t="s">
        <v>704</v>
      </c>
      <c r="B950">
        <v>101</v>
      </c>
      <c r="D950">
        <v>0</v>
      </c>
      <c r="E950">
        <v>8</v>
      </c>
      <c r="J950">
        <v>0</v>
      </c>
      <c r="K950">
        <v>0</v>
      </c>
      <c r="S950">
        <v>0</v>
      </c>
      <c r="T950">
        <v>0</v>
      </c>
      <c r="U950">
        <v>0</v>
      </c>
    </row>
    <row r="951" spans="1:21" x14ac:dyDescent="0.25">
      <c r="A951" t="s">
        <v>705</v>
      </c>
      <c r="B951">
        <v>101</v>
      </c>
      <c r="D951">
        <v>0</v>
      </c>
      <c r="E951">
        <v>0</v>
      </c>
      <c r="J951">
        <v>0</v>
      </c>
      <c r="K951">
        <v>0</v>
      </c>
      <c r="S951">
        <v>0</v>
      </c>
      <c r="T951">
        <v>0</v>
      </c>
      <c r="U951">
        <v>0</v>
      </c>
    </row>
    <row r="952" spans="1:21" x14ac:dyDescent="0.25">
      <c r="A952" t="s">
        <v>706</v>
      </c>
      <c r="B952">
        <v>101</v>
      </c>
      <c r="D952">
        <v>0</v>
      </c>
      <c r="E952">
        <v>0</v>
      </c>
      <c r="J952">
        <v>0</v>
      </c>
      <c r="K952">
        <v>0</v>
      </c>
      <c r="S952">
        <v>0</v>
      </c>
      <c r="T952">
        <v>0</v>
      </c>
      <c r="U952">
        <v>0</v>
      </c>
    </row>
    <row r="953" spans="1:21" x14ac:dyDescent="0.25">
      <c r="A953" t="s">
        <v>707</v>
      </c>
      <c r="B953">
        <v>101</v>
      </c>
      <c r="D953">
        <v>1</v>
      </c>
      <c r="E953">
        <v>1</v>
      </c>
      <c r="J953">
        <v>1</v>
      </c>
      <c r="K953">
        <v>1</v>
      </c>
      <c r="S953">
        <v>1</v>
      </c>
      <c r="T953">
        <v>1</v>
      </c>
      <c r="U953">
        <v>1</v>
      </c>
    </row>
    <row r="954" spans="1:21" x14ac:dyDescent="0.25">
      <c r="A954" t="s">
        <v>708</v>
      </c>
      <c r="B954">
        <v>101</v>
      </c>
      <c r="D954">
        <v>0</v>
      </c>
      <c r="E954">
        <v>0</v>
      </c>
      <c r="J954">
        <v>0</v>
      </c>
      <c r="K954">
        <v>0</v>
      </c>
      <c r="S954">
        <v>0</v>
      </c>
      <c r="T954">
        <v>0</v>
      </c>
      <c r="U954">
        <v>0</v>
      </c>
    </row>
    <row r="955" spans="1:21" x14ac:dyDescent="0.25">
      <c r="A955" t="s">
        <v>709</v>
      </c>
      <c r="B955">
        <v>101</v>
      </c>
      <c r="D955">
        <v>50</v>
      </c>
      <c r="E955">
        <v>50</v>
      </c>
      <c r="J955">
        <v>50</v>
      </c>
      <c r="K955">
        <v>50</v>
      </c>
      <c r="S955">
        <v>50</v>
      </c>
      <c r="T955">
        <v>50</v>
      </c>
      <c r="U955">
        <v>50</v>
      </c>
    </row>
    <row r="956" spans="1:21" x14ac:dyDescent="0.25">
      <c r="A956" t="s">
        <v>710</v>
      </c>
      <c r="B956">
        <v>101</v>
      </c>
      <c r="D956">
        <v>3</v>
      </c>
      <c r="E956">
        <v>3</v>
      </c>
      <c r="J956">
        <v>3</v>
      </c>
      <c r="K956">
        <v>3</v>
      </c>
      <c r="S956">
        <v>3</v>
      </c>
      <c r="T956">
        <v>3</v>
      </c>
      <c r="U956">
        <v>3</v>
      </c>
    </row>
    <row r="957" spans="1:21" x14ac:dyDescent="0.25">
      <c r="A957" t="s">
        <v>711</v>
      </c>
      <c r="B957">
        <v>101</v>
      </c>
      <c r="D957">
        <v>0</v>
      </c>
      <c r="E957">
        <v>0</v>
      </c>
      <c r="J957">
        <v>0</v>
      </c>
      <c r="K957">
        <v>0</v>
      </c>
      <c r="S957">
        <v>0</v>
      </c>
      <c r="T957">
        <v>0</v>
      </c>
      <c r="U957">
        <v>0</v>
      </c>
    </row>
    <row r="958" spans="1:21" x14ac:dyDescent="0.25">
      <c r="A958" t="s">
        <v>712</v>
      </c>
      <c r="B958">
        <v>101</v>
      </c>
      <c r="D958">
        <v>0</v>
      </c>
      <c r="E958">
        <v>0</v>
      </c>
      <c r="J958">
        <v>0</v>
      </c>
      <c r="K958">
        <v>0</v>
      </c>
      <c r="S958">
        <v>0</v>
      </c>
      <c r="T958">
        <v>0</v>
      </c>
      <c r="U958">
        <v>0</v>
      </c>
    </row>
    <row r="959" spans="1:21" x14ac:dyDescent="0.25">
      <c r="A959" t="s">
        <v>713</v>
      </c>
      <c r="B959">
        <v>101</v>
      </c>
      <c r="D959">
        <v>0</v>
      </c>
      <c r="E959">
        <v>0</v>
      </c>
      <c r="J959">
        <v>0</v>
      </c>
      <c r="K959">
        <v>0</v>
      </c>
      <c r="S959">
        <v>0</v>
      </c>
      <c r="T959">
        <v>0</v>
      </c>
      <c r="U959">
        <v>0</v>
      </c>
    </row>
    <row r="960" spans="1:21" x14ac:dyDescent="0.25">
      <c r="A960" t="s">
        <v>718</v>
      </c>
      <c r="B960">
        <v>101</v>
      </c>
      <c r="E960">
        <v>0</v>
      </c>
      <c r="J960">
        <v>0</v>
      </c>
      <c r="O960">
        <v>0</v>
      </c>
      <c r="T960">
        <v>0</v>
      </c>
    </row>
    <row r="961" spans="1:21" x14ac:dyDescent="0.25">
      <c r="A961" t="s">
        <v>405</v>
      </c>
      <c r="B961">
        <v>101</v>
      </c>
      <c r="E961">
        <v>0</v>
      </c>
    </row>
    <row r="962" spans="1:21" x14ac:dyDescent="0.25">
      <c r="A962" t="s">
        <v>742</v>
      </c>
      <c r="B962">
        <v>101</v>
      </c>
      <c r="S962">
        <v>10</v>
      </c>
      <c r="U962">
        <v>50</v>
      </c>
    </row>
    <row r="963" spans="1:21" x14ac:dyDescent="0.25">
      <c r="A963" t="s">
        <v>719</v>
      </c>
      <c r="B963">
        <v>101</v>
      </c>
      <c r="D963">
        <v>111</v>
      </c>
      <c r="E963">
        <v>696</v>
      </c>
      <c r="F963">
        <v>0</v>
      </c>
      <c r="I963">
        <v>0</v>
      </c>
      <c r="J963">
        <v>1881</v>
      </c>
      <c r="K963">
        <v>454</v>
      </c>
      <c r="N963">
        <v>0</v>
      </c>
      <c r="O963">
        <v>0</v>
      </c>
      <c r="P963">
        <v>0</v>
      </c>
      <c r="S963">
        <v>184</v>
      </c>
      <c r="T963">
        <v>512</v>
      </c>
      <c r="U963">
        <v>325</v>
      </c>
    </row>
    <row r="964" spans="1:21" x14ac:dyDescent="0.25">
      <c r="A964" t="s">
        <v>34</v>
      </c>
      <c r="B964">
        <v>102</v>
      </c>
      <c r="D964">
        <v>3775</v>
      </c>
      <c r="E964">
        <v>3775</v>
      </c>
      <c r="F964">
        <v>3775</v>
      </c>
      <c r="I964">
        <v>103</v>
      </c>
      <c r="J964">
        <v>103</v>
      </c>
      <c r="K964">
        <v>103</v>
      </c>
      <c r="N964">
        <v>211</v>
      </c>
      <c r="O964">
        <v>211</v>
      </c>
      <c r="P964">
        <v>211</v>
      </c>
      <c r="S964">
        <v>251</v>
      </c>
      <c r="T964">
        <v>251</v>
      </c>
      <c r="U964">
        <v>251</v>
      </c>
    </row>
    <row r="965" spans="1:21" x14ac:dyDescent="0.25">
      <c r="A965" t="s">
        <v>35</v>
      </c>
      <c r="B965">
        <v>102</v>
      </c>
      <c r="D965">
        <v>211</v>
      </c>
      <c r="E965">
        <v>103</v>
      </c>
      <c r="F965">
        <v>251</v>
      </c>
      <c r="I965">
        <v>251</v>
      </c>
      <c r="J965">
        <v>3775</v>
      </c>
      <c r="K965">
        <v>211</v>
      </c>
      <c r="N965">
        <v>103</v>
      </c>
      <c r="O965">
        <v>251</v>
      </c>
      <c r="P965">
        <v>3775</v>
      </c>
      <c r="S965">
        <v>3775</v>
      </c>
      <c r="T965">
        <v>211</v>
      </c>
      <c r="U965">
        <v>103</v>
      </c>
    </row>
    <row r="966" spans="1:21" x14ac:dyDescent="0.25">
      <c r="A966" t="s">
        <v>36</v>
      </c>
      <c r="B966">
        <v>102</v>
      </c>
      <c r="D966">
        <v>0</v>
      </c>
      <c r="E966">
        <v>3</v>
      </c>
      <c r="F966">
        <v>1</v>
      </c>
      <c r="I966">
        <v>2</v>
      </c>
      <c r="J966">
        <v>2</v>
      </c>
      <c r="K966">
        <v>0</v>
      </c>
      <c r="N966">
        <v>1</v>
      </c>
      <c r="O966">
        <v>2</v>
      </c>
      <c r="P966">
        <v>1</v>
      </c>
      <c r="S966">
        <v>0</v>
      </c>
      <c r="T966">
        <v>0</v>
      </c>
      <c r="U966">
        <v>0</v>
      </c>
    </row>
    <row r="967" spans="1:21" x14ac:dyDescent="0.25">
      <c r="A967" t="s">
        <v>37</v>
      </c>
      <c r="B967">
        <v>102</v>
      </c>
      <c r="D967">
        <v>0</v>
      </c>
      <c r="E967">
        <v>0</v>
      </c>
      <c r="I967">
        <v>0</v>
      </c>
      <c r="J967">
        <v>0</v>
      </c>
      <c r="N967">
        <v>0</v>
      </c>
      <c r="O967">
        <v>3</v>
      </c>
      <c r="S967">
        <v>0</v>
      </c>
      <c r="T967">
        <v>0</v>
      </c>
    </row>
    <row r="968" spans="1:21" x14ac:dyDescent="0.25">
      <c r="A968" t="s">
        <v>38</v>
      </c>
      <c r="B968">
        <v>102</v>
      </c>
      <c r="D968">
        <v>12</v>
      </c>
      <c r="E968">
        <v>12</v>
      </c>
      <c r="F968">
        <v>12</v>
      </c>
      <c r="I968">
        <v>12</v>
      </c>
      <c r="J968">
        <v>12</v>
      </c>
      <c r="K968">
        <v>12</v>
      </c>
      <c r="N968">
        <v>12</v>
      </c>
      <c r="O968">
        <v>12</v>
      </c>
      <c r="P968">
        <v>12</v>
      </c>
      <c r="S968">
        <v>12</v>
      </c>
      <c r="T968">
        <v>12</v>
      </c>
      <c r="U968">
        <v>12</v>
      </c>
    </row>
    <row r="969" spans="1:21" x14ac:dyDescent="0.25">
      <c r="A969" t="s">
        <v>39</v>
      </c>
      <c r="B969">
        <v>102</v>
      </c>
      <c r="D969">
        <v>150</v>
      </c>
      <c r="P969">
        <v>275</v>
      </c>
    </row>
    <row r="970" spans="1:21" x14ac:dyDescent="0.25">
      <c r="A970" t="s">
        <v>694</v>
      </c>
      <c r="B970">
        <v>102</v>
      </c>
      <c r="D970">
        <v>25</v>
      </c>
      <c r="P970">
        <v>25</v>
      </c>
    </row>
    <row r="971" spans="1:21" x14ac:dyDescent="0.25">
      <c r="A971" t="s">
        <v>40</v>
      </c>
      <c r="B971">
        <v>102</v>
      </c>
      <c r="D971">
        <v>1</v>
      </c>
      <c r="P971">
        <v>1</v>
      </c>
    </row>
    <row r="972" spans="1:21" x14ac:dyDescent="0.25">
      <c r="A972" t="s">
        <v>41</v>
      </c>
      <c r="B972">
        <v>102</v>
      </c>
    </row>
    <row r="973" spans="1:21" x14ac:dyDescent="0.25">
      <c r="A973" t="s">
        <v>42</v>
      </c>
      <c r="B973">
        <v>102</v>
      </c>
      <c r="E973">
        <v>40</v>
      </c>
      <c r="J973">
        <v>40</v>
      </c>
      <c r="O973">
        <v>45</v>
      </c>
      <c r="T973">
        <v>45</v>
      </c>
    </row>
    <row r="974" spans="1:21" x14ac:dyDescent="0.25">
      <c r="A974" t="s">
        <v>45</v>
      </c>
      <c r="B974">
        <v>102</v>
      </c>
      <c r="E974">
        <v>5</v>
      </c>
      <c r="I974">
        <v>6</v>
      </c>
      <c r="J974">
        <v>5</v>
      </c>
      <c r="O974">
        <v>8</v>
      </c>
    </row>
    <row r="975" spans="1:21" x14ac:dyDescent="0.25">
      <c r="A975" t="s">
        <v>740</v>
      </c>
      <c r="B975">
        <v>102</v>
      </c>
      <c r="J975">
        <v>6</v>
      </c>
    </row>
    <row r="976" spans="1:21" x14ac:dyDescent="0.25">
      <c r="A976" t="s">
        <v>46</v>
      </c>
      <c r="B976">
        <v>102</v>
      </c>
      <c r="F976">
        <v>5</v>
      </c>
      <c r="N976">
        <v>8</v>
      </c>
      <c r="P976">
        <v>8</v>
      </c>
    </row>
    <row r="977" spans="1:21" x14ac:dyDescent="0.25">
      <c r="A977" t="s">
        <v>49</v>
      </c>
      <c r="B977">
        <v>102</v>
      </c>
      <c r="D977">
        <v>4</v>
      </c>
      <c r="E977">
        <v>5.0999999999999996</v>
      </c>
      <c r="F977">
        <v>5.0999999999999996</v>
      </c>
      <c r="I977">
        <v>7.4</v>
      </c>
      <c r="J977">
        <v>5.0999999999999996</v>
      </c>
      <c r="K977">
        <v>4</v>
      </c>
      <c r="N977">
        <v>5.9</v>
      </c>
      <c r="O977">
        <v>5.9</v>
      </c>
      <c r="P977">
        <v>5.9</v>
      </c>
      <c r="S977">
        <v>4</v>
      </c>
      <c r="T977">
        <v>4</v>
      </c>
      <c r="U977">
        <v>4</v>
      </c>
    </row>
    <row r="978" spans="1:21" x14ac:dyDescent="0.25">
      <c r="A978" t="s">
        <v>695</v>
      </c>
      <c r="B978">
        <v>102</v>
      </c>
      <c r="D978">
        <v>0</v>
      </c>
      <c r="E978">
        <v>0</v>
      </c>
      <c r="F978">
        <v>0</v>
      </c>
      <c r="I978">
        <v>0</v>
      </c>
      <c r="J978">
        <v>0</v>
      </c>
      <c r="K978">
        <v>0</v>
      </c>
      <c r="N978">
        <v>0</v>
      </c>
      <c r="O978">
        <v>0</v>
      </c>
      <c r="P978">
        <v>0</v>
      </c>
      <c r="S978">
        <v>0</v>
      </c>
      <c r="T978">
        <v>0</v>
      </c>
      <c r="U978">
        <v>0</v>
      </c>
    </row>
    <row r="979" spans="1:21" x14ac:dyDescent="0.25">
      <c r="A979" t="s">
        <v>48</v>
      </c>
      <c r="B979">
        <v>102</v>
      </c>
      <c r="D979">
        <v>1900</v>
      </c>
      <c r="E979">
        <v>1900</v>
      </c>
      <c r="F979">
        <v>1900</v>
      </c>
      <c r="I979">
        <v>1900</v>
      </c>
      <c r="J979">
        <v>1900</v>
      </c>
      <c r="K979">
        <v>1900</v>
      </c>
      <c r="N979">
        <v>1900</v>
      </c>
      <c r="O979">
        <v>1900</v>
      </c>
      <c r="P979">
        <v>1900</v>
      </c>
      <c r="S979">
        <v>1900</v>
      </c>
      <c r="T979">
        <v>1900</v>
      </c>
      <c r="U979">
        <v>1900</v>
      </c>
    </row>
    <row r="980" spans="1:21" x14ac:dyDescent="0.25">
      <c r="A980" t="s">
        <v>696</v>
      </c>
      <c r="B980">
        <v>102</v>
      </c>
      <c r="D980">
        <v>0</v>
      </c>
      <c r="E980">
        <v>5085</v>
      </c>
      <c r="F980">
        <v>1583</v>
      </c>
      <c r="I980">
        <v>3433</v>
      </c>
      <c r="J980">
        <v>3539</v>
      </c>
      <c r="K980">
        <v>0</v>
      </c>
      <c r="N980">
        <v>1610</v>
      </c>
      <c r="O980">
        <v>3166</v>
      </c>
      <c r="P980">
        <v>1441</v>
      </c>
      <c r="S980">
        <v>0</v>
      </c>
      <c r="T980">
        <v>0</v>
      </c>
      <c r="U980">
        <v>0</v>
      </c>
    </row>
    <row r="981" spans="1:21" x14ac:dyDescent="0.25">
      <c r="A981" t="s">
        <v>50</v>
      </c>
      <c r="B981">
        <v>102</v>
      </c>
      <c r="D981">
        <v>0</v>
      </c>
      <c r="E981">
        <v>5085</v>
      </c>
      <c r="F981">
        <v>1583</v>
      </c>
      <c r="I981">
        <v>3433</v>
      </c>
      <c r="J981">
        <v>3539</v>
      </c>
      <c r="K981">
        <v>0</v>
      </c>
      <c r="N981">
        <v>1610</v>
      </c>
      <c r="O981">
        <v>3166</v>
      </c>
      <c r="P981">
        <v>1441</v>
      </c>
      <c r="S981">
        <v>0</v>
      </c>
      <c r="T981">
        <v>0</v>
      </c>
      <c r="U981">
        <v>0</v>
      </c>
    </row>
    <row r="982" spans="1:21" x14ac:dyDescent="0.25">
      <c r="A982" t="s">
        <v>697</v>
      </c>
      <c r="B982">
        <v>102</v>
      </c>
      <c r="D982">
        <v>1</v>
      </c>
      <c r="E982">
        <v>1</v>
      </c>
      <c r="F982">
        <v>1</v>
      </c>
      <c r="I982">
        <v>1</v>
      </c>
      <c r="J982">
        <v>1</v>
      </c>
      <c r="K982">
        <v>1</v>
      </c>
      <c r="N982">
        <v>1</v>
      </c>
      <c r="O982">
        <v>1</v>
      </c>
      <c r="P982">
        <v>1</v>
      </c>
      <c r="S982">
        <v>1</v>
      </c>
      <c r="T982">
        <v>1</v>
      </c>
      <c r="U982">
        <v>1</v>
      </c>
    </row>
    <row r="983" spans="1:21" x14ac:dyDescent="0.25">
      <c r="A983" t="s">
        <v>51</v>
      </c>
      <c r="B983">
        <v>102</v>
      </c>
      <c r="D983">
        <v>0</v>
      </c>
      <c r="E983">
        <v>0</v>
      </c>
      <c r="F983">
        <v>140</v>
      </c>
      <c r="I983">
        <v>0</v>
      </c>
      <c r="J983">
        <v>0</v>
      </c>
      <c r="K983">
        <v>0</v>
      </c>
      <c r="N983">
        <v>0</v>
      </c>
      <c r="O983">
        <v>3</v>
      </c>
      <c r="P983">
        <v>133</v>
      </c>
      <c r="S983">
        <v>0</v>
      </c>
      <c r="T983">
        <v>0</v>
      </c>
      <c r="U983">
        <v>0</v>
      </c>
    </row>
    <row r="984" spans="1:21" x14ac:dyDescent="0.25">
      <c r="A984" t="s">
        <v>53</v>
      </c>
      <c r="B984">
        <v>102</v>
      </c>
      <c r="D984">
        <v>0</v>
      </c>
      <c r="E984">
        <v>533</v>
      </c>
      <c r="F984">
        <v>348</v>
      </c>
      <c r="I984">
        <v>1003</v>
      </c>
      <c r="J984">
        <v>1048</v>
      </c>
      <c r="K984">
        <v>0</v>
      </c>
      <c r="N984">
        <v>323</v>
      </c>
      <c r="O984">
        <v>446</v>
      </c>
      <c r="P984">
        <v>200</v>
      </c>
      <c r="S984">
        <v>0</v>
      </c>
      <c r="T984">
        <v>0</v>
      </c>
      <c r="U984">
        <v>0</v>
      </c>
    </row>
    <row r="985" spans="1:21" x14ac:dyDescent="0.25">
      <c r="A985" t="s">
        <v>54</v>
      </c>
      <c r="B985">
        <v>102</v>
      </c>
      <c r="D985">
        <v>0</v>
      </c>
      <c r="E985">
        <v>0</v>
      </c>
      <c r="F985">
        <v>0</v>
      </c>
      <c r="I985">
        <v>0</v>
      </c>
      <c r="J985">
        <v>0</v>
      </c>
      <c r="K985">
        <v>0</v>
      </c>
      <c r="N985">
        <v>0</v>
      </c>
      <c r="O985">
        <v>0</v>
      </c>
      <c r="P985">
        <v>0</v>
      </c>
      <c r="S985">
        <v>0</v>
      </c>
      <c r="T985">
        <v>0</v>
      </c>
      <c r="U985">
        <v>0</v>
      </c>
    </row>
    <row r="986" spans="1:21" x14ac:dyDescent="0.25">
      <c r="A986" t="s">
        <v>55</v>
      </c>
      <c r="B986">
        <v>102</v>
      </c>
      <c r="D986">
        <v>0</v>
      </c>
      <c r="E986">
        <v>0</v>
      </c>
      <c r="F986">
        <v>0</v>
      </c>
      <c r="I986">
        <v>0</v>
      </c>
      <c r="J986">
        <v>0</v>
      </c>
      <c r="K986">
        <v>0</v>
      </c>
      <c r="N986">
        <v>0</v>
      </c>
      <c r="O986">
        <v>0</v>
      </c>
      <c r="P986">
        <v>0</v>
      </c>
      <c r="S986">
        <v>0</v>
      </c>
      <c r="T986">
        <v>0</v>
      </c>
      <c r="U986">
        <v>0</v>
      </c>
    </row>
    <row r="987" spans="1:21" x14ac:dyDescent="0.25">
      <c r="A987" t="s">
        <v>56</v>
      </c>
      <c r="B987">
        <v>102</v>
      </c>
      <c r="D987">
        <v>0.92</v>
      </c>
      <c r="E987">
        <v>0.92</v>
      </c>
      <c r="F987">
        <v>0.92</v>
      </c>
      <c r="I987">
        <v>0.92</v>
      </c>
      <c r="J987">
        <v>0.92</v>
      </c>
      <c r="K987">
        <v>0.92</v>
      </c>
      <c r="N987">
        <v>0.92</v>
      </c>
      <c r="O987">
        <v>0.92</v>
      </c>
      <c r="P987">
        <v>0.92</v>
      </c>
      <c r="S987">
        <v>0.92</v>
      </c>
      <c r="T987">
        <v>0.92</v>
      </c>
      <c r="U987">
        <v>0.92</v>
      </c>
    </row>
    <row r="988" spans="1:21" x14ac:dyDescent="0.25">
      <c r="A988" t="s">
        <v>57</v>
      </c>
      <c r="B988">
        <v>102</v>
      </c>
      <c r="D988">
        <v>100</v>
      </c>
      <c r="E988">
        <v>100</v>
      </c>
      <c r="F988">
        <v>100</v>
      </c>
      <c r="I988">
        <v>100</v>
      </c>
      <c r="J988">
        <v>100</v>
      </c>
      <c r="K988">
        <v>100</v>
      </c>
      <c r="N988">
        <v>100</v>
      </c>
      <c r="O988">
        <v>100</v>
      </c>
      <c r="P988">
        <v>100</v>
      </c>
      <c r="S988">
        <v>100</v>
      </c>
      <c r="T988">
        <v>100</v>
      </c>
      <c r="U988">
        <v>100</v>
      </c>
    </row>
    <row r="989" spans="1:21" x14ac:dyDescent="0.25">
      <c r="A989" t="s">
        <v>58</v>
      </c>
      <c r="B989">
        <v>102</v>
      </c>
      <c r="D989">
        <v>2</v>
      </c>
      <c r="E989">
        <v>2</v>
      </c>
      <c r="F989">
        <v>2</v>
      </c>
      <c r="I989">
        <v>2</v>
      </c>
      <c r="J989">
        <v>2</v>
      </c>
      <c r="K989">
        <v>2</v>
      </c>
      <c r="N989">
        <v>2</v>
      </c>
      <c r="O989">
        <v>2</v>
      </c>
      <c r="P989">
        <v>2</v>
      </c>
      <c r="S989">
        <v>2</v>
      </c>
      <c r="T989">
        <v>2</v>
      </c>
      <c r="U989">
        <v>2</v>
      </c>
    </row>
    <row r="990" spans="1:21" x14ac:dyDescent="0.25">
      <c r="A990" t="s">
        <v>59</v>
      </c>
      <c r="B990">
        <v>102</v>
      </c>
      <c r="D990">
        <v>0</v>
      </c>
      <c r="E990">
        <v>0</v>
      </c>
      <c r="F990">
        <v>0</v>
      </c>
      <c r="I990">
        <v>0</v>
      </c>
      <c r="J990">
        <v>0</v>
      </c>
      <c r="K990">
        <v>0</v>
      </c>
      <c r="N990">
        <v>0</v>
      </c>
      <c r="O990">
        <v>0</v>
      </c>
      <c r="P990">
        <v>0</v>
      </c>
      <c r="S990">
        <v>0</v>
      </c>
      <c r="T990">
        <v>0</v>
      </c>
      <c r="U990">
        <v>0</v>
      </c>
    </row>
    <row r="991" spans="1:21" x14ac:dyDescent="0.25">
      <c r="A991" t="s">
        <v>698</v>
      </c>
      <c r="B991">
        <v>102</v>
      </c>
      <c r="E991">
        <v>0</v>
      </c>
      <c r="J991">
        <v>0</v>
      </c>
      <c r="O991">
        <v>0</v>
      </c>
      <c r="T991">
        <v>0</v>
      </c>
    </row>
    <row r="992" spans="1:21" x14ac:dyDescent="0.25">
      <c r="A992" t="s">
        <v>677</v>
      </c>
      <c r="B992">
        <v>102</v>
      </c>
      <c r="E992">
        <v>1330</v>
      </c>
      <c r="J992">
        <v>420</v>
      </c>
      <c r="O992">
        <v>732</v>
      </c>
      <c r="T992">
        <v>943</v>
      </c>
    </row>
    <row r="993" spans="1:21" x14ac:dyDescent="0.25">
      <c r="A993" t="s">
        <v>78</v>
      </c>
      <c r="B993">
        <v>102</v>
      </c>
      <c r="E993">
        <v>22.7</v>
      </c>
      <c r="J993">
        <v>7.2</v>
      </c>
      <c r="O993">
        <v>11.1</v>
      </c>
      <c r="T993">
        <v>14.3</v>
      </c>
    </row>
    <row r="994" spans="1:21" x14ac:dyDescent="0.25">
      <c r="A994" t="s">
        <v>699</v>
      </c>
      <c r="B994">
        <v>102</v>
      </c>
      <c r="F994">
        <v>0</v>
      </c>
      <c r="K994">
        <v>0</v>
      </c>
      <c r="P994">
        <v>0</v>
      </c>
      <c r="U994">
        <v>0</v>
      </c>
    </row>
    <row r="995" spans="1:21" x14ac:dyDescent="0.25">
      <c r="A995" t="s">
        <v>700</v>
      </c>
      <c r="B995">
        <v>102</v>
      </c>
      <c r="D995">
        <v>0</v>
      </c>
      <c r="E995">
        <v>0</v>
      </c>
      <c r="F995">
        <v>1</v>
      </c>
      <c r="I995">
        <v>0</v>
      </c>
      <c r="J995">
        <v>0</v>
      </c>
      <c r="K995">
        <v>1</v>
      </c>
      <c r="N995">
        <v>0</v>
      </c>
      <c r="O995">
        <v>0</v>
      </c>
      <c r="P995">
        <v>1</v>
      </c>
      <c r="S995">
        <v>0</v>
      </c>
      <c r="T995">
        <v>0</v>
      </c>
      <c r="U995">
        <v>1</v>
      </c>
    </row>
    <row r="996" spans="1:21" x14ac:dyDescent="0.25">
      <c r="A996" t="s">
        <v>701</v>
      </c>
      <c r="B996">
        <v>102</v>
      </c>
      <c r="D996">
        <v>0</v>
      </c>
      <c r="E996">
        <v>0</v>
      </c>
      <c r="F996">
        <v>0</v>
      </c>
      <c r="I996">
        <v>0</v>
      </c>
      <c r="J996">
        <v>0</v>
      </c>
      <c r="K996">
        <v>0</v>
      </c>
      <c r="N996">
        <v>0</v>
      </c>
      <c r="O996">
        <v>0</v>
      </c>
      <c r="P996">
        <v>0</v>
      </c>
      <c r="S996">
        <v>0</v>
      </c>
      <c r="T996">
        <v>0</v>
      </c>
      <c r="U996">
        <v>0</v>
      </c>
    </row>
    <row r="997" spans="1:21" x14ac:dyDescent="0.25">
      <c r="A997" t="s">
        <v>52</v>
      </c>
      <c r="B997">
        <v>102</v>
      </c>
      <c r="D997">
        <v>1</v>
      </c>
      <c r="E997">
        <v>1</v>
      </c>
      <c r="F997">
        <v>1</v>
      </c>
      <c r="I997">
        <v>1</v>
      </c>
      <c r="J997">
        <v>1</v>
      </c>
      <c r="K997">
        <v>1</v>
      </c>
      <c r="N997">
        <v>1</v>
      </c>
      <c r="O997">
        <v>1</v>
      </c>
      <c r="P997">
        <v>1</v>
      </c>
      <c r="S997">
        <v>1</v>
      </c>
      <c r="T997">
        <v>1</v>
      </c>
      <c r="U997">
        <v>1</v>
      </c>
    </row>
    <row r="998" spans="1:21" x14ac:dyDescent="0.25">
      <c r="A998" t="s">
        <v>702</v>
      </c>
      <c r="B998">
        <v>102</v>
      </c>
      <c r="D998">
        <v>15</v>
      </c>
      <c r="E998">
        <v>60</v>
      </c>
      <c r="F998">
        <v>9</v>
      </c>
      <c r="I998">
        <v>15</v>
      </c>
      <c r="J998">
        <v>60</v>
      </c>
      <c r="K998">
        <v>9</v>
      </c>
      <c r="N998">
        <v>15</v>
      </c>
      <c r="O998">
        <v>60</v>
      </c>
      <c r="P998">
        <v>9</v>
      </c>
      <c r="S998">
        <v>15</v>
      </c>
      <c r="T998">
        <v>60</v>
      </c>
      <c r="U998">
        <v>9</v>
      </c>
    </row>
    <row r="999" spans="1:21" x14ac:dyDescent="0.25">
      <c r="A999" t="s">
        <v>43</v>
      </c>
      <c r="B999">
        <v>102</v>
      </c>
      <c r="E999">
        <v>50</v>
      </c>
      <c r="F999">
        <v>50</v>
      </c>
      <c r="I999">
        <v>50</v>
      </c>
      <c r="J999">
        <v>50</v>
      </c>
      <c r="N999">
        <v>50</v>
      </c>
      <c r="O999">
        <v>50</v>
      </c>
      <c r="P999">
        <v>50</v>
      </c>
    </row>
    <row r="1000" spans="1:21" x14ac:dyDescent="0.25">
      <c r="A1000" t="s">
        <v>44</v>
      </c>
      <c r="B1000">
        <v>102</v>
      </c>
      <c r="E1000">
        <v>0</v>
      </c>
      <c r="F1000">
        <v>0</v>
      </c>
      <c r="I1000">
        <v>0</v>
      </c>
      <c r="J1000">
        <v>0</v>
      </c>
      <c r="N1000">
        <v>0</v>
      </c>
      <c r="O1000">
        <v>0</v>
      </c>
      <c r="P1000">
        <v>0</v>
      </c>
    </row>
    <row r="1001" spans="1:21" x14ac:dyDescent="0.25">
      <c r="A1001" t="s">
        <v>47</v>
      </c>
      <c r="B1001">
        <v>102</v>
      </c>
      <c r="E1001">
        <v>5</v>
      </c>
      <c r="F1001">
        <v>5</v>
      </c>
      <c r="I1001">
        <v>6</v>
      </c>
      <c r="J1001">
        <v>5</v>
      </c>
      <c r="N1001">
        <v>8</v>
      </c>
      <c r="O1001">
        <v>8</v>
      </c>
      <c r="P1001">
        <v>8</v>
      </c>
    </row>
    <row r="1002" spans="1:21" x14ac:dyDescent="0.25">
      <c r="A1002" t="s">
        <v>703</v>
      </c>
      <c r="B1002">
        <v>102</v>
      </c>
      <c r="E1002">
        <v>0</v>
      </c>
      <c r="F1002">
        <v>0</v>
      </c>
      <c r="I1002">
        <v>0</v>
      </c>
      <c r="J1002">
        <v>6</v>
      </c>
      <c r="N1002">
        <v>0</v>
      </c>
      <c r="O1002">
        <v>0</v>
      </c>
      <c r="P1002">
        <v>0</v>
      </c>
    </row>
    <row r="1003" spans="1:21" x14ac:dyDescent="0.25">
      <c r="A1003" t="s">
        <v>704</v>
      </c>
      <c r="B1003">
        <v>102</v>
      </c>
      <c r="E1003">
        <v>0</v>
      </c>
      <c r="F1003">
        <v>0</v>
      </c>
      <c r="I1003">
        <v>0</v>
      </c>
      <c r="J1003">
        <v>0</v>
      </c>
      <c r="N1003">
        <v>0</v>
      </c>
      <c r="O1003">
        <v>0</v>
      </c>
      <c r="P1003">
        <v>0</v>
      </c>
    </row>
    <row r="1004" spans="1:21" x14ac:dyDescent="0.25">
      <c r="A1004" t="s">
        <v>705</v>
      </c>
      <c r="B1004">
        <v>102</v>
      </c>
      <c r="E1004">
        <v>0</v>
      </c>
      <c r="F1004">
        <v>0</v>
      </c>
      <c r="I1004">
        <v>0</v>
      </c>
      <c r="J1004">
        <v>0</v>
      </c>
      <c r="N1004">
        <v>0</v>
      </c>
      <c r="O1004">
        <v>0</v>
      </c>
      <c r="P1004">
        <v>0</v>
      </c>
    </row>
    <row r="1005" spans="1:21" x14ac:dyDescent="0.25">
      <c r="A1005" t="s">
        <v>706</v>
      </c>
      <c r="B1005">
        <v>102</v>
      </c>
      <c r="E1005">
        <v>0</v>
      </c>
      <c r="F1005">
        <v>0</v>
      </c>
      <c r="I1005">
        <v>0</v>
      </c>
      <c r="J1005">
        <v>0</v>
      </c>
      <c r="N1005">
        <v>0</v>
      </c>
      <c r="O1005">
        <v>0</v>
      </c>
      <c r="P1005">
        <v>0</v>
      </c>
    </row>
    <row r="1006" spans="1:21" x14ac:dyDescent="0.25">
      <c r="A1006" t="s">
        <v>707</v>
      </c>
      <c r="B1006">
        <v>102</v>
      </c>
      <c r="E1006">
        <v>1</v>
      </c>
      <c r="F1006">
        <v>1</v>
      </c>
      <c r="I1006">
        <v>1</v>
      </c>
      <c r="J1006">
        <v>1</v>
      </c>
      <c r="N1006">
        <v>1</v>
      </c>
      <c r="O1006">
        <v>1</v>
      </c>
      <c r="P1006">
        <v>1</v>
      </c>
    </row>
    <row r="1007" spans="1:21" x14ac:dyDescent="0.25">
      <c r="A1007" t="s">
        <v>708</v>
      </c>
      <c r="B1007">
        <v>102</v>
      </c>
      <c r="E1007">
        <v>0</v>
      </c>
      <c r="F1007">
        <v>0</v>
      </c>
      <c r="I1007">
        <v>0</v>
      </c>
      <c r="J1007">
        <v>0</v>
      </c>
      <c r="N1007">
        <v>0</v>
      </c>
      <c r="O1007">
        <v>0</v>
      </c>
      <c r="P1007">
        <v>0</v>
      </c>
    </row>
    <row r="1008" spans="1:21" x14ac:dyDescent="0.25">
      <c r="A1008" t="s">
        <v>709</v>
      </c>
      <c r="B1008">
        <v>102</v>
      </c>
      <c r="E1008">
        <v>50</v>
      </c>
      <c r="F1008">
        <v>50</v>
      </c>
      <c r="I1008">
        <v>50</v>
      </c>
      <c r="J1008">
        <v>50</v>
      </c>
      <c r="N1008">
        <v>50</v>
      </c>
      <c r="O1008">
        <v>50</v>
      </c>
      <c r="P1008">
        <v>50</v>
      </c>
    </row>
    <row r="1009" spans="1:21" x14ac:dyDescent="0.25">
      <c r="A1009" t="s">
        <v>710</v>
      </c>
      <c r="B1009">
        <v>102</v>
      </c>
      <c r="E1009">
        <v>3</v>
      </c>
      <c r="F1009">
        <v>3</v>
      </c>
      <c r="I1009">
        <v>3</v>
      </c>
      <c r="J1009">
        <v>3</v>
      </c>
      <c r="N1009">
        <v>3</v>
      </c>
      <c r="O1009">
        <v>3</v>
      </c>
      <c r="P1009">
        <v>3</v>
      </c>
    </row>
    <row r="1010" spans="1:21" x14ac:dyDescent="0.25">
      <c r="A1010" t="s">
        <v>711</v>
      </c>
      <c r="B1010">
        <v>102</v>
      </c>
      <c r="E1010">
        <v>0</v>
      </c>
      <c r="F1010">
        <v>0</v>
      </c>
      <c r="I1010">
        <v>0</v>
      </c>
      <c r="J1010">
        <v>0</v>
      </c>
      <c r="N1010">
        <v>0</v>
      </c>
      <c r="O1010">
        <v>0</v>
      </c>
      <c r="P1010">
        <v>0</v>
      </c>
    </row>
    <row r="1011" spans="1:21" x14ac:dyDescent="0.25">
      <c r="A1011" t="s">
        <v>712</v>
      </c>
      <c r="B1011">
        <v>102</v>
      </c>
      <c r="E1011">
        <v>0</v>
      </c>
      <c r="F1011">
        <v>0</v>
      </c>
      <c r="I1011">
        <v>0</v>
      </c>
      <c r="J1011">
        <v>0</v>
      </c>
      <c r="N1011">
        <v>0</v>
      </c>
      <c r="O1011">
        <v>0</v>
      </c>
      <c r="P1011">
        <v>0</v>
      </c>
    </row>
    <row r="1012" spans="1:21" x14ac:dyDescent="0.25">
      <c r="A1012" t="s">
        <v>713</v>
      </c>
      <c r="B1012">
        <v>102</v>
      </c>
      <c r="E1012">
        <v>0</v>
      </c>
      <c r="F1012">
        <v>0</v>
      </c>
      <c r="I1012">
        <v>0</v>
      </c>
      <c r="J1012">
        <v>0</v>
      </c>
      <c r="N1012">
        <v>0</v>
      </c>
      <c r="O1012">
        <v>0</v>
      </c>
      <c r="P1012">
        <v>0</v>
      </c>
    </row>
    <row r="1013" spans="1:21" x14ac:dyDescent="0.25">
      <c r="A1013" t="s">
        <v>718</v>
      </c>
      <c r="B1013">
        <v>102</v>
      </c>
      <c r="E1013">
        <v>0</v>
      </c>
      <c r="J1013">
        <v>0</v>
      </c>
      <c r="O1013">
        <v>0</v>
      </c>
      <c r="T1013">
        <v>0</v>
      </c>
    </row>
    <row r="1014" spans="1:21" x14ac:dyDescent="0.25">
      <c r="A1014" t="s">
        <v>405</v>
      </c>
      <c r="B1014">
        <v>102</v>
      </c>
      <c r="E1014">
        <v>0</v>
      </c>
    </row>
    <row r="1015" spans="1:21" x14ac:dyDescent="0.25">
      <c r="A1015" t="s">
        <v>742</v>
      </c>
      <c r="B1015">
        <v>102</v>
      </c>
      <c r="N1015">
        <v>20</v>
      </c>
      <c r="P1015">
        <v>10</v>
      </c>
    </row>
    <row r="1016" spans="1:21" x14ac:dyDescent="0.25">
      <c r="A1016" t="s">
        <v>719</v>
      </c>
      <c r="B1016">
        <v>102</v>
      </c>
      <c r="D1016">
        <v>0</v>
      </c>
      <c r="E1016">
        <v>579</v>
      </c>
      <c r="F1016">
        <v>378</v>
      </c>
      <c r="I1016">
        <v>1090</v>
      </c>
      <c r="J1016">
        <v>1139</v>
      </c>
      <c r="K1016">
        <v>0</v>
      </c>
      <c r="N1016">
        <v>281</v>
      </c>
      <c r="O1016">
        <v>577</v>
      </c>
      <c r="P1016">
        <v>195</v>
      </c>
      <c r="S1016">
        <v>0</v>
      </c>
      <c r="T1016">
        <v>0</v>
      </c>
      <c r="U1016">
        <v>0</v>
      </c>
    </row>
    <row r="1017" spans="1:21" x14ac:dyDescent="0.25">
      <c r="A1017" t="s">
        <v>34</v>
      </c>
      <c r="B1017">
        <v>103</v>
      </c>
      <c r="D1017">
        <v>102</v>
      </c>
      <c r="E1017">
        <v>102</v>
      </c>
      <c r="F1017">
        <v>102</v>
      </c>
      <c r="I1017">
        <v>277</v>
      </c>
      <c r="J1017">
        <v>277</v>
      </c>
      <c r="K1017">
        <v>277</v>
      </c>
      <c r="N1017">
        <v>215</v>
      </c>
      <c r="O1017">
        <v>215</v>
      </c>
      <c r="P1017">
        <v>215</v>
      </c>
      <c r="S1017">
        <v>216</v>
      </c>
      <c r="T1017">
        <v>216</v>
      </c>
      <c r="U1017">
        <v>216</v>
      </c>
    </row>
    <row r="1018" spans="1:21" x14ac:dyDescent="0.25">
      <c r="A1018" t="s">
        <v>35</v>
      </c>
      <c r="B1018">
        <v>103</v>
      </c>
      <c r="D1018">
        <v>215</v>
      </c>
      <c r="E1018">
        <v>277</v>
      </c>
      <c r="F1018">
        <v>216</v>
      </c>
      <c r="I1018">
        <v>216</v>
      </c>
      <c r="J1018">
        <v>102</v>
      </c>
      <c r="K1018">
        <v>215</v>
      </c>
      <c r="N1018">
        <v>277</v>
      </c>
      <c r="O1018">
        <v>216</v>
      </c>
      <c r="P1018">
        <v>102</v>
      </c>
      <c r="S1018">
        <v>102</v>
      </c>
      <c r="T1018">
        <v>215</v>
      </c>
      <c r="U1018">
        <v>277</v>
      </c>
    </row>
    <row r="1019" spans="1:21" x14ac:dyDescent="0.25">
      <c r="A1019" t="s">
        <v>36</v>
      </c>
      <c r="B1019">
        <v>103</v>
      </c>
      <c r="D1019">
        <v>1</v>
      </c>
      <c r="E1019">
        <v>2</v>
      </c>
      <c r="F1019">
        <v>0</v>
      </c>
      <c r="I1019">
        <v>0</v>
      </c>
      <c r="J1019">
        <v>4</v>
      </c>
      <c r="K1019">
        <v>1</v>
      </c>
      <c r="N1019">
        <v>0</v>
      </c>
      <c r="O1019">
        <v>0</v>
      </c>
      <c r="P1019">
        <v>0</v>
      </c>
      <c r="S1019">
        <v>1</v>
      </c>
      <c r="T1019">
        <v>2</v>
      </c>
      <c r="U1019">
        <v>1</v>
      </c>
    </row>
    <row r="1020" spans="1:21" x14ac:dyDescent="0.25">
      <c r="A1020" t="s">
        <v>37</v>
      </c>
      <c r="B1020">
        <v>103</v>
      </c>
      <c r="D1020">
        <v>0</v>
      </c>
      <c r="E1020">
        <v>0</v>
      </c>
      <c r="I1020">
        <v>0</v>
      </c>
      <c r="J1020">
        <v>0</v>
      </c>
      <c r="N1020">
        <v>0</v>
      </c>
      <c r="O1020">
        <v>0</v>
      </c>
      <c r="S1020">
        <v>0</v>
      </c>
      <c r="T1020">
        <v>3</v>
      </c>
    </row>
    <row r="1021" spans="1:21" x14ac:dyDescent="0.25">
      <c r="A1021" t="s">
        <v>38</v>
      </c>
      <c r="B1021">
        <v>103</v>
      </c>
      <c r="D1021">
        <v>12</v>
      </c>
      <c r="E1021">
        <v>12</v>
      </c>
      <c r="F1021">
        <v>12</v>
      </c>
      <c r="I1021">
        <v>12</v>
      </c>
      <c r="J1021">
        <v>12</v>
      </c>
      <c r="K1021">
        <v>12</v>
      </c>
      <c r="N1021">
        <v>12</v>
      </c>
      <c r="O1021">
        <v>12</v>
      </c>
      <c r="P1021">
        <v>12</v>
      </c>
      <c r="S1021">
        <v>12</v>
      </c>
      <c r="T1021">
        <v>12</v>
      </c>
      <c r="U1021">
        <v>12</v>
      </c>
    </row>
    <row r="1022" spans="1:21" x14ac:dyDescent="0.25">
      <c r="A1022" t="s">
        <v>39</v>
      </c>
      <c r="B1022">
        <v>103</v>
      </c>
      <c r="I1022">
        <v>350</v>
      </c>
      <c r="K1022">
        <v>350</v>
      </c>
      <c r="U1022">
        <v>440</v>
      </c>
    </row>
    <row r="1023" spans="1:21" x14ac:dyDescent="0.25">
      <c r="A1023" t="s">
        <v>694</v>
      </c>
      <c r="B1023">
        <v>103</v>
      </c>
      <c r="I1023">
        <v>25</v>
      </c>
      <c r="K1023">
        <v>25</v>
      </c>
      <c r="U1023">
        <v>25</v>
      </c>
    </row>
    <row r="1024" spans="1:21" x14ac:dyDescent="0.25">
      <c r="A1024" t="s">
        <v>40</v>
      </c>
      <c r="B1024">
        <v>103</v>
      </c>
      <c r="I1024">
        <v>1</v>
      </c>
      <c r="K1024">
        <v>1</v>
      </c>
      <c r="U1024">
        <v>1</v>
      </c>
    </row>
    <row r="1025" spans="1:21" x14ac:dyDescent="0.25">
      <c r="A1025" t="s">
        <v>41</v>
      </c>
      <c r="B1025">
        <v>103</v>
      </c>
    </row>
    <row r="1026" spans="1:21" x14ac:dyDescent="0.25">
      <c r="A1026" t="s">
        <v>42</v>
      </c>
      <c r="B1026">
        <v>103</v>
      </c>
      <c r="E1026">
        <v>40</v>
      </c>
      <c r="J1026">
        <v>40</v>
      </c>
      <c r="O1026">
        <v>40</v>
      </c>
      <c r="T1026">
        <v>40</v>
      </c>
    </row>
    <row r="1027" spans="1:21" x14ac:dyDescent="0.25">
      <c r="A1027" t="s">
        <v>45</v>
      </c>
      <c r="B1027">
        <v>103</v>
      </c>
      <c r="D1027">
        <v>4</v>
      </c>
      <c r="E1027">
        <v>1</v>
      </c>
      <c r="J1027">
        <v>1</v>
      </c>
      <c r="T1027">
        <v>2</v>
      </c>
    </row>
    <row r="1028" spans="1:21" x14ac:dyDescent="0.25">
      <c r="A1028" t="s">
        <v>740</v>
      </c>
      <c r="B1028">
        <v>103</v>
      </c>
      <c r="E1028">
        <v>4</v>
      </c>
    </row>
    <row r="1029" spans="1:21" x14ac:dyDescent="0.25">
      <c r="A1029" t="s">
        <v>46</v>
      </c>
      <c r="B1029">
        <v>103</v>
      </c>
      <c r="K1029">
        <v>1</v>
      </c>
      <c r="S1029">
        <v>2</v>
      </c>
      <c r="U1029">
        <v>2</v>
      </c>
    </row>
    <row r="1030" spans="1:21" x14ac:dyDescent="0.25">
      <c r="A1030" t="s">
        <v>49</v>
      </c>
      <c r="B1030">
        <v>103</v>
      </c>
      <c r="D1030">
        <v>5.0999999999999996</v>
      </c>
      <c r="E1030">
        <v>3.1</v>
      </c>
      <c r="F1030">
        <v>4</v>
      </c>
      <c r="I1030">
        <v>4</v>
      </c>
      <c r="J1030">
        <v>3.1</v>
      </c>
      <c r="K1030">
        <v>5.0999999999999996</v>
      </c>
      <c r="N1030">
        <v>4</v>
      </c>
      <c r="O1030">
        <v>2</v>
      </c>
      <c r="P1030">
        <v>4</v>
      </c>
      <c r="S1030">
        <v>5.9</v>
      </c>
      <c r="T1030">
        <v>3.9</v>
      </c>
      <c r="U1030">
        <v>5.9</v>
      </c>
    </row>
    <row r="1031" spans="1:21" x14ac:dyDescent="0.25">
      <c r="A1031" t="s">
        <v>695</v>
      </c>
      <c r="B1031">
        <v>103</v>
      </c>
      <c r="D1031">
        <v>0</v>
      </c>
      <c r="E1031">
        <v>-2</v>
      </c>
      <c r="F1031">
        <v>0</v>
      </c>
      <c r="I1031">
        <v>0</v>
      </c>
      <c r="J1031">
        <v>-2</v>
      </c>
      <c r="K1031">
        <v>0</v>
      </c>
      <c r="N1031">
        <v>0</v>
      </c>
      <c r="O1031">
        <v>-2</v>
      </c>
      <c r="P1031">
        <v>0</v>
      </c>
      <c r="S1031">
        <v>0</v>
      </c>
      <c r="T1031">
        <v>-2</v>
      </c>
      <c r="U1031">
        <v>0</v>
      </c>
    </row>
    <row r="1032" spans="1:21" x14ac:dyDescent="0.25">
      <c r="A1032" t="s">
        <v>48</v>
      </c>
      <c r="B1032">
        <v>103</v>
      </c>
      <c r="D1032">
        <v>1900</v>
      </c>
      <c r="E1032">
        <v>1900</v>
      </c>
      <c r="F1032">
        <v>1900</v>
      </c>
      <c r="I1032">
        <v>1900</v>
      </c>
      <c r="J1032">
        <v>1900</v>
      </c>
      <c r="K1032">
        <v>1900</v>
      </c>
      <c r="N1032">
        <v>1900</v>
      </c>
      <c r="O1032">
        <v>1900</v>
      </c>
      <c r="P1032">
        <v>1900</v>
      </c>
      <c r="S1032">
        <v>1900</v>
      </c>
      <c r="T1032">
        <v>1900</v>
      </c>
      <c r="U1032">
        <v>1900</v>
      </c>
    </row>
    <row r="1033" spans="1:21" x14ac:dyDescent="0.25">
      <c r="A1033" t="s">
        <v>696</v>
      </c>
      <c r="B1033">
        <v>103</v>
      </c>
      <c r="D1033">
        <v>1770</v>
      </c>
      <c r="E1033">
        <v>3539</v>
      </c>
      <c r="F1033">
        <v>0</v>
      </c>
      <c r="I1033">
        <v>0</v>
      </c>
      <c r="J1033">
        <v>6408</v>
      </c>
      <c r="K1033">
        <v>1583</v>
      </c>
      <c r="N1033">
        <v>0</v>
      </c>
      <c r="O1033">
        <v>0</v>
      </c>
      <c r="P1033">
        <v>0</v>
      </c>
      <c r="S1033">
        <v>1610</v>
      </c>
      <c r="T1033">
        <v>3002</v>
      </c>
      <c r="U1033">
        <v>1441</v>
      </c>
    </row>
    <row r="1034" spans="1:21" x14ac:dyDescent="0.25">
      <c r="A1034" t="s">
        <v>50</v>
      </c>
      <c r="B1034">
        <v>103</v>
      </c>
      <c r="D1034">
        <v>1770</v>
      </c>
      <c r="E1034">
        <v>3539</v>
      </c>
      <c r="F1034">
        <v>0</v>
      </c>
      <c r="I1034">
        <v>0</v>
      </c>
      <c r="J1034">
        <v>6408</v>
      </c>
      <c r="K1034">
        <v>1583</v>
      </c>
      <c r="N1034">
        <v>0</v>
      </c>
      <c r="O1034">
        <v>0</v>
      </c>
      <c r="P1034">
        <v>0</v>
      </c>
      <c r="S1034">
        <v>1610</v>
      </c>
      <c r="T1034">
        <v>3002</v>
      </c>
      <c r="U1034">
        <v>1441</v>
      </c>
    </row>
    <row r="1035" spans="1:21" x14ac:dyDescent="0.25">
      <c r="A1035" t="s">
        <v>697</v>
      </c>
      <c r="B1035">
        <v>103</v>
      </c>
      <c r="D1035">
        <v>1</v>
      </c>
      <c r="E1035">
        <v>1</v>
      </c>
      <c r="F1035">
        <v>1</v>
      </c>
      <c r="I1035">
        <v>1</v>
      </c>
      <c r="J1035">
        <v>1</v>
      </c>
      <c r="K1035">
        <v>1</v>
      </c>
      <c r="N1035">
        <v>1</v>
      </c>
      <c r="O1035">
        <v>1</v>
      </c>
      <c r="P1035">
        <v>1</v>
      </c>
      <c r="S1035">
        <v>1</v>
      </c>
      <c r="T1035">
        <v>1</v>
      </c>
      <c r="U1035">
        <v>1</v>
      </c>
    </row>
    <row r="1036" spans="1:21" x14ac:dyDescent="0.25">
      <c r="A1036" t="s">
        <v>51</v>
      </c>
      <c r="B1036">
        <v>103</v>
      </c>
      <c r="D1036">
        <v>0</v>
      </c>
      <c r="E1036">
        <v>0</v>
      </c>
      <c r="F1036">
        <v>0</v>
      </c>
      <c r="I1036">
        <v>0</v>
      </c>
      <c r="J1036">
        <v>0</v>
      </c>
      <c r="K1036">
        <v>454</v>
      </c>
      <c r="N1036">
        <v>0</v>
      </c>
      <c r="O1036">
        <v>0</v>
      </c>
      <c r="P1036">
        <v>0</v>
      </c>
      <c r="S1036">
        <v>0</v>
      </c>
      <c r="T1036">
        <v>38</v>
      </c>
      <c r="U1036">
        <v>266</v>
      </c>
    </row>
    <row r="1037" spans="1:21" x14ac:dyDescent="0.25">
      <c r="A1037" t="s">
        <v>53</v>
      </c>
      <c r="B1037">
        <v>103</v>
      </c>
      <c r="D1037">
        <v>161</v>
      </c>
      <c r="E1037">
        <v>697</v>
      </c>
      <c r="F1037">
        <v>0</v>
      </c>
      <c r="I1037">
        <v>0</v>
      </c>
      <c r="J1037">
        <v>1533</v>
      </c>
      <c r="K1037">
        <v>418</v>
      </c>
      <c r="N1037">
        <v>0</v>
      </c>
      <c r="O1037">
        <v>0</v>
      </c>
      <c r="P1037">
        <v>0</v>
      </c>
      <c r="S1037">
        <v>511</v>
      </c>
      <c r="T1037">
        <v>141</v>
      </c>
      <c r="U1037">
        <v>395</v>
      </c>
    </row>
    <row r="1038" spans="1:21" x14ac:dyDescent="0.25">
      <c r="A1038" t="s">
        <v>54</v>
      </c>
      <c r="B1038">
        <v>103</v>
      </c>
      <c r="D1038">
        <v>0</v>
      </c>
      <c r="E1038">
        <v>0</v>
      </c>
      <c r="F1038">
        <v>0</v>
      </c>
      <c r="I1038">
        <v>0</v>
      </c>
      <c r="J1038">
        <v>0</v>
      </c>
      <c r="K1038">
        <v>0</v>
      </c>
      <c r="N1038">
        <v>0</v>
      </c>
      <c r="O1038">
        <v>0</v>
      </c>
      <c r="P1038">
        <v>0</v>
      </c>
      <c r="S1038">
        <v>0</v>
      </c>
      <c r="T1038">
        <v>0</v>
      </c>
      <c r="U1038">
        <v>0</v>
      </c>
    </row>
    <row r="1039" spans="1:21" x14ac:dyDescent="0.25">
      <c r="A1039" t="s">
        <v>55</v>
      </c>
      <c r="B1039">
        <v>103</v>
      </c>
      <c r="D1039">
        <v>0</v>
      </c>
      <c r="E1039">
        <v>0</v>
      </c>
      <c r="F1039">
        <v>0</v>
      </c>
      <c r="I1039">
        <v>0</v>
      </c>
      <c r="J1039">
        <v>0</v>
      </c>
      <c r="K1039">
        <v>0</v>
      </c>
      <c r="N1039">
        <v>0</v>
      </c>
      <c r="O1039">
        <v>0</v>
      </c>
      <c r="P1039">
        <v>0</v>
      </c>
      <c r="S1039">
        <v>0</v>
      </c>
      <c r="T1039">
        <v>0</v>
      </c>
      <c r="U1039">
        <v>0</v>
      </c>
    </row>
    <row r="1040" spans="1:21" x14ac:dyDescent="0.25">
      <c r="A1040" t="s">
        <v>56</v>
      </c>
      <c r="B1040">
        <v>103</v>
      </c>
      <c r="D1040">
        <v>0.92</v>
      </c>
      <c r="E1040">
        <v>0.92</v>
      </c>
      <c r="F1040">
        <v>0.92</v>
      </c>
      <c r="I1040">
        <v>0.92</v>
      </c>
      <c r="J1040">
        <v>0.92</v>
      </c>
      <c r="K1040">
        <v>0.92</v>
      </c>
      <c r="N1040">
        <v>0.92</v>
      </c>
      <c r="O1040">
        <v>0.92</v>
      </c>
      <c r="P1040">
        <v>0.92</v>
      </c>
      <c r="S1040">
        <v>0.92</v>
      </c>
      <c r="T1040">
        <v>0.92</v>
      </c>
      <c r="U1040">
        <v>0.92</v>
      </c>
    </row>
    <row r="1041" spans="1:21" x14ac:dyDescent="0.25">
      <c r="A1041" t="s">
        <v>57</v>
      </c>
      <c r="B1041">
        <v>103</v>
      </c>
      <c r="D1041">
        <v>100</v>
      </c>
      <c r="E1041">
        <v>100</v>
      </c>
      <c r="F1041">
        <v>100</v>
      </c>
      <c r="I1041">
        <v>100</v>
      </c>
      <c r="J1041">
        <v>100</v>
      </c>
      <c r="K1041">
        <v>100</v>
      </c>
      <c r="N1041">
        <v>100</v>
      </c>
      <c r="O1041">
        <v>100</v>
      </c>
      <c r="P1041">
        <v>100</v>
      </c>
      <c r="S1041">
        <v>100</v>
      </c>
      <c r="T1041">
        <v>100</v>
      </c>
      <c r="U1041">
        <v>100</v>
      </c>
    </row>
    <row r="1042" spans="1:21" x14ac:dyDescent="0.25">
      <c r="A1042" t="s">
        <v>58</v>
      </c>
      <c r="B1042">
        <v>103</v>
      </c>
      <c r="D1042">
        <v>2</v>
      </c>
      <c r="E1042">
        <v>2</v>
      </c>
      <c r="F1042">
        <v>2</v>
      </c>
      <c r="I1042">
        <v>2</v>
      </c>
      <c r="J1042">
        <v>2</v>
      </c>
      <c r="K1042">
        <v>2</v>
      </c>
      <c r="N1042">
        <v>2</v>
      </c>
      <c r="O1042">
        <v>2</v>
      </c>
      <c r="P1042">
        <v>2</v>
      </c>
      <c r="S1042">
        <v>2</v>
      </c>
      <c r="T1042">
        <v>2</v>
      </c>
      <c r="U1042">
        <v>2</v>
      </c>
    </row>
    <row r="1043" spans="1:21" x14ac:dyDescent="0.25">
      <c r="A1043" t="s">
        <v>59</v>
      </c>
      <c r="B1043">
        <v>103</v>
      </c>
      <c r="D1043">
        <v>0</v>
      </c>
      <c r="E1043">
        <v>0</v>
      </c>
      <c r="F1043">
        <v>0</v>
      </c>
      <c r="I1043">
        <v>0</v>
      </c>
      <c r="J1043">
        <v>0</v>
      </c>
      <c r="K1043">
        <v>0</v>
      </c>
      <c r="N1043">
        <v>0</v>
      </c>
      <c r="O1043">
        <v>0</v>
      </c>
      <c r="P1043">
        <v>0</v>
      </c>
      <c r="S1043">
        <v>0</v>
      </c>
      <c r="T1043">
        <v>0</v>
      </c>
      <c r="U1043">
        <v>0</v>
      </c>
    </row>
    <row r="1044" spans="1:21" x14ac:dyDescent="0.25">
      <c r="A1044" t="s">
        <v>698</v>
      </c>
      <c r="B1044">
        <v>103</v>
      </c>
      <c r="E1044">
        <v>0</v>
      </c>
      <c r="J1044">
        <v>0</v>
      </c>
      <c r="O1044">
        <v>0</v>
      </c>
      <c r="T1044">
        <v>0</v>
      </c>
    </row>
    <row r="1045" spans="1:21" x14ac:dyDescent="0.25">
      <c r="A1045" t="s">
        <v>677</v>
      </c>
      <c r="B1045">
        <v>103</v>
      </c>
      <c r="E1045">
        <v>420</v>
      </c>
      <c r="J1045">
        <v>392</v>
      </c>
      <c r="O1045">
        <v>578</v>
      </c>
      <c r="T1045">
        <v>1007</v>
      </c>
    </row>
    <row r="1046" spans="1:21" x14ac:dyDescent="0.25">
      <c r="A1046" t="s">
        <v>78</v>
      </c>
      <c r="B1046">
        <v>103</v>
      </c>
      <c r="E1046">
        <v>7.2</v>
      </c>
      <c r="J1046">
        <v>6.7</v>
      </c>
      <c r="O1046">
        <v>9.9</v>
      </c>
      <c r="T1046">
        <v>17.2</v>
      </c>
    </row>
    <row r="1047" spans="1:21" x14ac:dyDescent="0.25">
      <c r="A1047" t="s">
        <v>699</v>
      </c>
      <c r="B1047">
        <v>103</v>
      </c>
      <c r="F1047">
        <v>0</v>
      </c>
      <c r="K1047">
        <v>0</v>
      </c>
      <c r="P1047">
        <v>0</v>
      </c>
      <c r="U1047">
        <v>0</v>
      </c>
    </row>
    <row r="1048" spans="1:21" x14ac:dyDescent="0.25">
      <c r="A1048" t="s">
        <v>700</v>
      </c>
      <c r="B1048">
        <v>103</v>
      </c>
      <c r="D1048">
        <v>0</v>
      </c>
      <c r="E1048">
        <v>0</v>
      </c>
      <c r="F1048">
        <v>1</v>
      </c>
      <c r="I1048">
        <v>0</v>
      </c>
      <c r="J1048">
        <v>0</v>
      </c>
      <c r="K1048">
        <v>1</v>
      </c>
      <c r="N1048">
        <v>0</v>
      </c>
      <c r="O1048">
        <v>0</v>
      </c>
      <c r="P1048">
        <v>1</v>
      </c>
      <c r="S1048">
        <v>0</v>
      </c>
      <c r="T1048">
        <v>0</v>
      </c>
      <c r="U1048">
        <v>1</v>
      </c>
    </row>
    <row r="1049" spans="1:21" x14ac:dyDescent="0.25">
      <c r="A1049" t="s">
        <v>701</v>
      </c>
      <c r="B1049">
        <v>103</v>
      </c>
      <c r="D1049">
        <v>0</v>
      </c>
      <c r="E1049">
        <v>0</v>
      </c>
      <c r="F1049">
        <v>0</v>
      </c>
      <c r="I1049">
        <v>0</v>
      </c>
      <c r="J1049">
        <v>0</v>
      </c>
      <c r="K1049">
        <v>0</v>
      </c>
      <c r="N1049">
        <v>0</v>
      </c>
      <c r="O1049">
        <v>0</v>
      </c>
      <c r="P1049">
        <v>0</v>
      </c>
      <c r="S1049">
        <v>0</v>
      </c>
      <c r="T1049">
        <v>0</v>
      </c>
      <c r="U1049">
        <v>0</v>
      </c>
    </row>
    <row r="1050" spans="1:21" x14ac:dyDescent="0.25">
      <c r="A1050" t="s">
        <v>52</v>
      </c>
      <c r="B1050">
        <v>103</v>
      </c>
      <c r="D1050">
        <v>1</v>
      </c>
      <c r="E1050">
        <v>1</v>
      </c>
      <c r="F1050">
        <v>1</v>
      </c>
      <c r="I1050">
        <v>1</v>
      </c>
      <c r="J1050">
        <v>1</v>
      </c>
      <c r="K1050">
        <v>1</v>
      </c>
      <c r="N1050">
        <v>1</v>
      </c>
      <c r="O1050">
        <v>1</v>
      </c>
      <c r="P1050">
        <v>1</v>
      </c>
      <c r="S1050">
        <v>1</v>
      </c>
      <c r="T1050">
        <v>1</v>
      </c>
      <c r="U1050">
        <v>1</v>
      </c>
    </row>
    <row r="1051" spans="1:21" x14ac:dyDescent="0.25">
      <c r="A1051" t="s">
        <v>702</v>
      </c>
      <c r="B1051">
        <v>103</v>
      </c>
      <c r="D1051">
        <v>15</v>
      </c>
      <c r="E1051">
        <v>60</v>
      </c>
      <c r="F1051">
        <v>9</v>
      </c>
      <c r="I1051">
        <v>15</v>
      </c>
      <c r="J1051">
        <v>60</v>
      </c>
      <c r="K1051">
        <v>9</v>
      </c>
      <c r="N1051">
        <v>15</v>
      </c>
      <c r="O1051">
        <v>60</v>
      </c>
      <c r="P1051">
        <v>9</v>
      </c>
      <c r="S1051">
        <v>15</v>
      </c>
      <c r="T1051">
        <v>60</v>
      </c>
      <c r="U1051">
        <v>9</v>
      </c>
    </row>
    <row r="1052" spans="1:21" x14ac:dyDescent="0.25">
      <c r="A1052" t="s">
        <v>43</v>
      </c>
      <c r="B1052">
        <v>103</v>
      </c>
      <c r="D1052">
        <v>50</v>
      </c>
      <c r="E1052">
        <v>50</v>
      </c>
      <c r="J1052">
        <v>50</v>
      </c>
      <c r="K1052">
        <v>50</v>
      </c>
      <c r="S1052">
        <v>50</v>
      </c>
      <c r="T1052">
        <v>50</v>
      </c>
      <c r="U1052">
        <v>50</v>
      </c>
    </row>
    <row r="1053" spans="1:21" x14ac:dyDescent="0.25">
      <c r="A1053" t="s">
        <v>44</v>
      </c>
      <c r="B1053">
        <v>103</v>
      </c>
      <c r="D1053">
        <v>0</v>
      </c>
      <c r="E1053">
        <v>0</v>
      </c>
      <c r="J1053">
        <v>0</v>
      </c>
      <c r="K1053">
        <v>0</v>
      </c>
      <c r="S1053">
        <v>0</v>
      </c>
      <c r="T1053">
        <v>0</v>
      </c>
      <c r="U1053">
        <v>0</v>
      </c>
    </row>
    <row r="1054" spans="1:21" x14ac:dyDescent="0.25">
      <c r="A1054" t="s">
        <v>47</v>
      </c>
      <c r="B1054">
        <v>103</v>
      </c>
      <c r="D1054">
        <v>4</v>
      </c>
      <c r="E1054">
        <v>1</v>
      </c>
      <c r="J1054">
        <v>1</v>
      </c>
      <c r="K1054">
        <v>1</v>
      </c>
      <c r="S1054">
        <v>2</v>
      </c>
      <c r="T1054">
        <v>2</v>
      </c>
      <c r="U1054">
        <v>2</v>
      </c>
    </row>
    <row r="1055" spans="1:21" x14ac:dyDescent="0.25">
      <c r="A1055" t="s">
        <v>703</v>
      </c>
      <c r="B1055">
        <v>103</v>
      </c>
      <c r="D1055">
        <v>0</v>
      </c>
      <c r="E1055">
        <v>4</v>
      </c>
      <c r="J1055">
        <v>0</v>
      </c>
      <c r="K1055">
        <v>0</v>
      </c>
      <c r="S1055">
        <v>0</v>
      </c>
      <c r="T1055">
        <v>0</v>
      </c>
      <c r="U1055">
        <v>0</v>
      </c>
    </row>
    <row r="1056" spans="1:21" x14ac:dyDescent="0.25">
      <c r="A1056" t="s">
        <v>704</v>
      </c>
      <c r="B1056">
        <v>103</v>
      </c>
      <c r="D1056">
        <v>0</v>
      </c>
      <c r="E1056">
        <v>0</v>
      </c>
      <c r="J1056">
        <v>0</v>
      </c>
      <c r="K1056">
        <v>0</v>
      </c>
      <c r="S1056">
        <v>0</v>
      </c>
      <c r="T1056">
        <v>0</v>
      </c>
      <c r="U1056">
        <v>0</v>
      </c>
    </row>
    <row r="1057" spans="1:21" x14ac:dyDescent="0.25">
      <c r="A1057" t="s">
        <v>705</v>
      </c>
      <c r="B1057">
        <v>103</v>
      </c>
      <c r="D1057">
        <v>0</v>
      </c>
      <c r="E1057">
        <v>0</v>
      </c>
      <c r="J1057">
        <v>0</v>
      </c>
      <c r="K1057">
        <v>0</v>
      </c>
      <c r="S1057">
        <v>0</v>
      </c>
      <c r="T1057">
        <v>0</v>
      </c>
      <c r="U1057">
        <v>0</v>
      </c>
    </row>
    <row r="1058" spans="1:21" x14ac:dyDescent="0.25">
      <c r="A1058" t="s">
        <v>706</v>
      </c>
      <c r="B1058">
        <v>103</v>
      </c>
      <c r="D1058">
        <v>0</v>
      </c>
      <c r="E1058">
        <v>0</v>
      </c>
      <c r="J1058">
        <v>0</v>
      </c>
      <c r="K1058">
        <v>0</v>
      </c>
      <c r="S1058">
        <v>0</v>
      </c>
      <c r="T1058">
        <v>0</v>
      </c>
      <c r="U1058">
        <v>0</v>
      </c>
    </row>
    <row r="1059" spans="1:21" x14ac:dyDescent="0.25">
      <c r="A1059" t="s">
        <v>707</v>
      </c>
      <c r="B1059">
        <v>103</v>
      </c>
      <c r="D1059">
        <v>1</v>
      </c>
      <c r="E1059">
        <v>1</v>
      </c>
      <c r="J1059">
        <v>1</v>
      </c>
      <c r="K1059">
        <v>1</v>
      </c>
      <c r="S1059">
        <v>1</v>
      </c>
      <c r="T1059">
        <v>1</v>
      </c>
      <c r="U1059">
        <v>1</v>
      </c>
    </row>
    <row r="1060" spans="1:21" x14ac:dyDescent="0.25">
      <c r="A1060" t="s">
        <v>708</v>
      </c>
      <c r="B1060">
        <v>103</v>
      </c>
      <c r="D1060">
        <v>0</v>
      </c>
      <c r="E1060">
        <v>0</v>
      </c>
      <c r="J1060">
        <v>0</v>
      </c>
      <c r="K1060">
        <v>0</v>
      </c>
      <c r="S1060">
        <v>0</v>
      </c>
      <c r="T1060">
        <v>0</v>
      </c>
      <c r="U1060">
        <v>0</v>
      </c>
    </row>
    <row r="1061" spans="1:21" x14ac:dyDescent="0.25">
      <c r="A1061" t="s">
        <v>709</v>
      </c>
      <c r="B1061">
        <v>103</v>
      </c>
      <c r="D1061">
        <v>50</v>
      </c>
      <c r="E1061">
        <v>50</v>
      </c>
      <c r="J1061">
        <v>50</v>
      </c>
      <c r="K1061">
        <v>50</v>
      </c>
      <c r="S1061">
        <v>50</v>
      </c>
      <c r="T1061">
        <v>50</v>
      </c>
      <c r="U1061">
        <v>50</v>
      </c>
    </row>
    <row r="1062" spans="1:21" x14ac:dyDescent="0.25">
      <c r="A1062" t="s">
        <v>710</v>
      </c>
      <c r="B1062">
        <v>103</v>
      </c>
      <c r="D1062">
        <v>3</v>
      </c>
      <c r="E1062">
        <v>3</v>
      </c>
      <c r="J1062">
        <v>3</v>
      </c>
      <c r="K1062">
        <v>3</v>
      </c>
      <c r="S1062">
        <v>3</v>
      </c>
      <c r="T1062">
        <v>3</v>
      </c>
      <c r="U1062">
        <v>3</v>
      </c>
    </row>
    <row r="1063" spans="1:21" x14ac:dyDescent="0.25">
      <c r="A1063" t="s">
        <v>711</v>
      </c>
      <c r="B1063">
        <v>103</v>
      </c>
      <c r="D1063">
        <v>0</v>
      </c>
      <c r="E1063">
        <v>0</v>
      </c>
      <c r="J1063">
        <v>0</v>
      </c>
      <c r="K1063">
        <v>0</v>
      </c>
      <c r="S1063">
        <v>0</v>
      </c>
      <c r="T1063">
        <v>0</v>
      </c>
      <c r="U1063">
        <v>0</v>
      </c>
    </row>
    <row r="1064" spans="1:21" x14ac:dyDescent="0.25">
      <c r="A1064" t="s">
        <v>712</v>
      </c>
      <c r="B1064">
        <v>103</v>
      </c>
      <c r="D1064">
        <v>0</v>
      </c>
      <c r="E1064">
        <v>0</v>
      </c>
      <c r="J1064">
        <v>0</v>
      </c>
      <c r="K1064">
        <v>0</v>
      </c>
      <c r="S1064">
        <v>0</v>
      </c>
      <c r="T1064">
        <v>0</v>
      </c>
      <c r="U1064">
        <v>0</v>
      </c>
    </row>
    <row r="1065" spans="1:21" x14ac:dyDescent="0.25">
      <c r="A1065" t="s">
        <v>713</v>
      </c>
      <c r="B1065">
        <v>103</v>
      </c>
      <c r="D1065">
        <v>0</v>
      </c>
      <c r="E1065">
        <v>0</v>
      </c>
      <c r="J1065">
        <v>0</v>
      </c>
      <c r="K1065">
        <v>0</v>
      </c>
      <c r="S1065">
        <v>0</v>
      </c>
      <c r="T1065">
        <v>0</v>
      </c>
      <c r="U1065">
        <v>0</v>
      </c>
    </row>
    <row r="1066" spans="1:21" x14ac:dyDescent="0.25">
      <c r="A1066" t="s">
        <v>718</v>
      </c>
      <c r="B1066">
        <v>103</v>
      </c>
      <c r="E1066">
        <v>0</v>
      </c>
      <c r="J1066">
        <v>0</v>
      </c>
      <c r="O1066">
        <v>0</v>
      </c>
      <c r="T1066">
        <v>0</v>
      </c>
    </row>
    <row r="1067" spans="1:21" x14ac:dyDescent="0.25">
      <c r="A1067" t="s">
        <v>405</v>
      </c>
      <c r="B1067">
        <v>103</v>
      </c>
      <c r="E1067">
        <v>0</v>
      </c>
    </row>
    <row r="1068" spans="1:21" x14ac:dyDescent="0.25">
      <c r="A1068" t="s">
        <v>742</v>
      </c>
      <c r="B1068">
        <v>103</v>
      </c>
      <c r="S1068">
        <v>47</v>
      </c>
      <c r="U1068">
        <v>38</v>
      </c>
    </row>
    <row r="1069" spans="1:21" x14ac:dyDescent="0.25">
      <c r="A1069" t="s">
        <v>719</v>
      </c>
      <c r="B1069">
        <v>103</v>
      </c>
      <c r="D1069">
        <v>175</v>
      </c>
      <c r="E1069">
        <v>758</v>
      </c>
      <c r="F1069">
        <v>0</v>
      </c>
      <c r="I1069">
        <v>0</v>
      </c>
      <c r="J1069">
        <v>1666</v>
      </c>
      <c r="K1069">
        <v>454</v>
      </c>
      <c r="N1069">
        <v>0</v>
      </c>
      <c r="O1069">
        <v>0</v>
      </c>
      <c r="P1069">
        <v>0</v>
      </c>
      <c r="S1069">
        <v>294</v>
      </c>
      <c r="T1069">
        <v>577</v>
      </c>
      <c r="U1069">
        <v>266</v>
      </c>
    </row>
    <row r="1070" spans="1:21" x14ac:dyDescent="0.25">
      <c r="A1070" t="s">
        <v>34</v>
      </c>
      <c r="B1070">
        <v>212</v>
      </c>
      <c r="D1070">
        <v>267</v>
      </c>
      <c r="E1070">
        <v>267</v>
      </c>
      <c r="F1070">
        <v>267</v>
      </c>
      <c r="I1070">
        <v>57</v>
      </c>
      <c r="J1070">
        <v>57</v>
      </c>
      <c r="K1070">
        <v>57</v>
      </c>
      <c r="N1070">
        <v>1</v>
      </c>
      <c r="O1070">
        <v>1</v>
      </c>
      <c r="P1070">
        <v>1</v>
      </c>
      <c r="S1070">
        <v>129</v>
      </c>
      <c r="T1070">
        <v>129</v>
      </c>
      <c r="U1070">
        <v>129</v>
      </c>
    </row>
    <row r="1071" spans="1:21" x14ac:dyDescent="0.25">
      <c r="A1071" t="s">
        <v>35</v>
      </c>
      <c r="B1071">
        <v>212</v>
      </c>
      <c r="D1071">
        <v>1</v>
      </c>
      <c r="E1071">
        <v>57</v>
      </c>
      <c r="F1071">
        <v>129</v>
      </c>
      <c r="I1071">
        <v>129</v>
      </c>
      <c r="J1071">
        <v>267</v>
      </c>
      <c r="K1071">
        <v>1</v>
      </c>
      <c r="N1071">
        <v>57</v>
      </c>
      <c r="O1071">
        <v>129</v>
      </c>
      <c r="P1071">
        <v>267</v>
      </c>
      <c r="S1071">
        <v>267</v>
      </c>
      <c r="T1071">
        <v>1</v>
      </c>
      <c r="U1071">
        <v>57</v>
      </c>
    </row>
    <row r="1072" spans="1:21" x14ac:dyDescent="0.25">
      <c r="A1072" t="s">
        <v>36</v>
      </c>
      <c r="B1072">
        <v>212</v>
      </c>
      <c r="D1072">
        <v>1</v>
      </c>
      <c r="E1072">
        <v>1</v>
      </c>
      <c r="F1072">
        <v>1</v>
      </c>
      <c r="I1072">
        <v>1</v>
      </c>
      <c r="J1072">
        <v>1</v>
      </c>
      <c r="K1072">
        <v>1</v>
      </c>
      <c r="N1072">
        <v>1</v>
      </c>
      <c r="O1072">
        <v>2</v>
      </c>
      <c r="P1072">
        <v>0</v>
      </c>
      <c r="S1072">
        <v>1</v>
      </c>
      <c r="T1072">
        <v>3</v>
      </c>
      <c r="U1072">
        <v>0</v>
      </c>
    </row>
    <row r="1073" spans="1:21" x14ac:dyDescent="0.25">
      <c r="A1073" t="s">
        <v>37</v>
      </c>
      <c r="B1073">
        <v>212</v>
      </c>
      <c r="D1073">
        <v>0</v>
      </c>
      <c r="E1073">
        <v>0</v>
      </c>
      <c r="I1073">
        <v>0</v>
      </c>
      <c r="J1073">
        <v>0</v>
      </c>
      <c r="N1073">
        <v>0</v>
      </c>
      <c r="O1073">
        <v>2</v>
      </c>
      <c r="S1073">
        <v>0</v>
      </c>
      <c r="T1073">
        <v>2</v>
      </c>
    </row>
    <row r="1074" spans="1:21" x14ac:dyDescent="0.25">
      <c r="A1074" t="s">
        <v>38</v>
      </c>
      <c r="B1074">
        <v>212</v>
      </c>
      <c r="D1074">
        <v>12</v>
      </c>
      <c r="E1074">
        <v>12</v>
      </c>
      <c r="F1074">
        <v>12</v>
      </c>
      <c r="I1074">
        <v>12</v>
      </c>
      <c r="J1074">
        <v>12</v>
      </c>
      <c r="K1074">
        <v>12</v>
      </c>
      <c r="N1074">
        <v>12</v>
      </c>
      <c r="O1074">
        <v>12</v>
      </c>
      <c r="P1074">
        <v>12</v>
      </c>
      <c r="S1074">
        <v>12</v>
      </c>
      <c r="T1074">
        <v>12</v>
      </c>
      <c r="U1074">
        <v>12</v>
      </c>
    </row>
    <row r="1075" spans="1:21" x14ac:dyDescent="0.25">
      <c r="A1075" t="s">
        <v>39</v>
      </c>
      <c r="B1075">
        <v>212</v>
      </c>
      <c r="D1075">
        <v>90</v>
      </c>
      <c r="F1075">
        <v>80</v>
      </c>
      <c r="I1075">
        <v>90</v>
      </c>
      <c r="K1075">
        <v>90</v>
      </c>
      <c r="N1075">
        <v>100</v>
      </c>
      <c r="S1075">
        <v>100</v>
      </c>
    </row>
    <row r="1076" spans="1:21" x14ac:dyDescent="0.25">
      <c r="A1076" t="s">
        <v>694</v>
      </c>
      <c r="B1076">
        <v>212</v>
      </c>
      <c r="D1076">
        <v>100</v>
      </c>
      <c r="F1076">
        <v>100</v>
      </c>
      <c r="I1076">
        <v>100</v>
      </c>
      <c r="K1076">
        <v>100</v>
      </c>
      <c r="N1076">
        <v>100</v>
      </c>
      <c r="S1076">
        <v>100</v>
      </c>
    </row>
    <row r="1077" spans="1:21" x14ac:dyDescent="0.25">
      <c r="A1077" t="s">
        <v>40</v>
      </c>
      <c r="B1077">
        <v>212</v>
      </c>
      <c r="D1077">
        <v>1</v>
      </c>
      <c r="F1077">
        <v>1</v>
      </c>
      <c r="I1077">
        <v>1</v>
      </c>
      <c r="K1077">
        <v>1</v>
      </c>
      <c r="N1077">
        <v>1</v>
      </c>
      <c r="S1077">
        <v>1</v>
      </c>
    </row>
    <row r="1078" spans="1:21" x14ac:dyDescent="0.25">
      <c r="A1078" t="s">
        <v>41</v>
      </c>
      <c r="B1078">
        <v>212</v>
      </c>
    </row>
    <row r="1079" spans="1:21" x14ac:dyDescent="0.25">
      <c r="A1079" t="s">
        <v>42</v>
      </c>
      <c r="B1079">
        <v>212</v>
      </c>
      <c r="E1079">
        <v>40</v>
      </c>
      <c r="J1079">
        <v>40</v>
      </c>
      <c r="O1079">
        <v>40</v>
      </c>
      <c r="T1079">
        <v>40</v>
      </c>
    </row>
    <row r="1080" spans="1:21" x14ac:dyDescent="0.25">
      <c r="A1080" t="s">
        <v>45</v>
      </c>
      <c r="B1080">
        <v>212</v>
      </c>
      <c r="E1080">
        <v>4</v>
      </c>
      <c r="J1080">
        <v>8</v>
      </c>
      <c r="O1080">
        <v>6</v>
      </c>
      <c r="T1080">
        <v>2</v>
      </c>
    </row>
    <row r="1081" spans="1:21" x14ac:dyDescent="0.25">
      <c r="A1081" t="s">
        <v>46</v>
      </c>
      <c r="B1081">
        <v>212</v>
      </c>
      <c r="D1081">
        <v>4</v>
      </c>
      <c r="F1081">
        <v>4</v>
      </c>
      <c r="I1081">
        <v>8</v>
      </c>
      <c r="K1081">
        <v>8</v>
      </c>
      <c r="N1081">
        <v>6</v>
      </c>
      <c r="S1081">
        <v>2</v>
      </c>
    </row>
    <row r="1082" spans="1:21" x14ac:dyDescent="0.25">
      <c r="A1082" t="s">
        <v>49</v>
      </c>
      <c r="B1082">
        <v>212</v>
      </c>
      <c r="D1082">
        <v>5.5</v>
      </c>
      <c r="E1082">
        <v>5.5</v>
      </c>
      <c r="F1082">
        <v>5.5</v>
      </c>
      <c r="I1082">
        <v>5.5</v>
      </c>
      <c r="J1082">
        <v>5.5</v>
      </c>
      <c r="K1082">
        <v>5.5</v>
      </c>
      <c r="N1082">
        <v>5.5</v>
      </c>
      <c r="O1082">
        <v>5.5</v>
      </c>
      <c r="P1082">
        <v>4</v>
      </c>
      <c r="S1082">
        <v>5.5</v>
      </c>
      <c r="T1082">
        <v>5.5</v>
      </c>
      <c r="U1082">
        <v>4</v>
      </c>
    </row>
    <row r="1083" spans="1:21" x14ac:dyDescent="0.25">
      <c r="A1083" t="s">
        <v>695</v>
      </c>
      <c r="B1083">
        <v>212</v>
      </c>
      <c r="D1083">
        <v>0</v>
      </c>
      <c r="E1083">
        <v>0</v>
      </c>
      <c r="F1083">
        <v>0</v>
      </c>
      <c r="I1083">
        <v>0</v>
      </c>
      <c r="J1083">
        <v>0</v>
      </c>
      <c r="K1083">
        <v>0</v>
      </c>
      <c r="N1083">
        <v>0</v>
      </c>
      <c r="O1083">
        <v>0</v>
      </c>
      <c r="P1083">
        <v>0</v>
      </c>
      <c r="S1083">
        <v>0</v>
      </c>
      <c r="T1083">
        <v>0</v>
      </c>
      <c r="U1083">
        <v>0</v>
      </c>
    </row>
    <row r="1084" spans="1:21" x14ac:dyDescent="0.25">
      <c r="A1084" t="s">
        <v>48</v>
      </c>
      <c r="B1084">
        <v>212</v>
      </c>
      <c r="D1084">
        <v>1900</v>
      </c>
      <c r="E1084">
        <v>1900</v>
      </c>
      <c r="F1084">
        <v>1900</v>
      </c>
      <c r="I1084">
        <v>1900</v>
      </c>
      <c r="J1084">
        <v>1900</v>
      </c>
      <c r="K1084">
        <v>1900</v>
      </c>
      <c r="N1084">
        <v>1900</v>
      </c>
      <c r="O1084">
        <v>1900</v>
      </c>
      <c r="P1084">
        <v>1900</v>
      </c>
      <c r="S1084">
        <v>1900</v>
      </c>
      <c r="T1084">
        <v>1900</v>
      </c>
      <c r="U1084">
        <v>1900</v>
      </c>
    </row>
    <row r="1085" spans="1:21" x14ac:dyDescent="0.25">
      <c r="A1085" t="s">
        <v>696</v>
      </c>
      <c r="B1085">
        <v>212</v>
      </c>
      <c r="D1085">
        <v>1863</v>
      </c>
      <c r="E1085">
        <v>1863</v>
      </c>
      <c r="F1085">
        <v>1863</v>
      </c>
      <c r="I1085">
        <v>1863</v>
      </c>
      <c r="J1085">
        <v>1863</v>
      </c>
      <c r="K1085">
        <v>1863</v>
      </c>
      <c r="N1085">
        <v>1863</v>
      </c>
      <c r="O1085">
        <v>3539</v>
      </c>
      <c r="P1085">
        <v>0</v>
      </c>
      <c r="S1085">
        <v>1863</v>
      </c>
      <c r="T1085">
        <v>5085</v>
      </c>
      <c r="U1085">
        <v>0</v>
      </c>
    </row>
    <row r="1086" spans="1:21" x14ac:dyDescent="0.25">
      <c r="A1086" t="s">
        <v>50</v>
      </c>
      <c r="B1086">
        <v>212</v>
      </c>
      <c r="D1086">
        <v>1863</v>
      </c>
      <c r="E1086">
        <v>1863</v>
      </c>
      <c r="F1086">
        <v>1863</v>
      </c>
      <c r="I1086">
        <v>1863</v>
      </c>
      <c r="J1086">
        <v>1863</v>
      </c>
      <c r="K1086">
        <v>1863</v>
      </c>
      <c r="N1086">
        <v>1863</v>
      </c>
      <c r="O1086">
        <v>3539</v>
      </c>
      <c r="P1086">
        <v>0</v>
      </c>
      <c r="S1086">
        <v>1863</v>
      </c>
      <c r="T1086">
        <v>5085</v>
      </c>
      <c r="U1086">
        <v>0</v>
      </c>
    </row>
    <row r="1087" spans="1:21" x14ac:dyDescent="0.25">
      <c r="A1087" t="s">
        <v>697</v>
      </c>
      <c r="B1087">
        <v>212</v>
      </c>
      <c r="D1087">
        <v>1</v>
      </c>
      <c r="E1087">
        <v>1</v>
      </c>
      <c r="F1087">
        <v>1</v>
      </c>
      <c r="I1087">
        <v>1</v>
      </c>
      <c r="J1087">
        <v>1</v>
      </c>
      <c r="K1087">
        <v>1</v>
      </c>
      <c r="N1087">
        <v>1</v>
      </c>
      <c r="O1087">
        <v>1</v>
      </c>
      <c r="P1087">
        <v>1</v>
      </c>
      <c r="S1087">
        <v>1</v>
      </c>
      <c r="T1087">
        <v>1</v>
      </c>
      <c r="U1087">
        <v>1</v>
      </c>
    </row>
    <row r="1088" spans="1:21" x14ac:dyDescent="0.25">
      <c r="A1088" t="s">
        <v>51</v>
      </c>
      <c r="B1088">
        <v>212</v>
      </c>
      <c r="D1088">
        <v>0</v>
      </c>
      <c r="E1088">
        <v>0</v>
      </c>
      <c r="F1088">
        <v>0</v>
      </c>
      <c r="I1088">
        <v>0</v>
      </c>
      <c r="J1088">
        <v>0</v>
      </c>
      <c r="K1088">
        <v>0</v>
      </c>
      <c r="N1088">
        <v>0</v>
      </c>
      <c r="O1088">
        <v>0</v>
      </c>
      <c r="P1088">
        <v>0</v>
      </c>
      <c r="S1088">
        <v>0</v>
      </c>
      <c r="T1088">
        <v>0</v>
      </c>
      <c r="U1088">
        <v>0</v>
      </c>
    </row>
    <row r="1089" spans="1:21" x14ac:dyDescent="0.25">
      <c r="A1089" t="s">
        <v>53</v>
      </c>
      <c r="B1089">
        <v>212</v>
      </c>
      <c r="D1089">
        <v>0</v>
      </c>
      <c r="E1089">
        <v>0</v>
      </c>
      <c r="F1089">
        <v>0</v>
      </c>
      <c r="I1089">
        <v>0</v>
      </c>
      <c r="J1089">
        <v>0</v>
      </c>
      <c r="K1089">
        <v>0</v>
      </c>
      <c r="N1089">
        <v>0</v>
      </c>
      <c r="O1089">
        <v>0</v>
      </c>
      <c r="P1089">
        <v>0</v>
      </c>
      <c r="S1089">
        <v>0</v>
      </c>
      <c r="T1089">
        <v>0</v>
      </c>
      <c r="U1089">
        <v>0</v>
      </c>
    </row>
    <row r="1090" spans="1:21" x14ac:dyDescent="0.25">
      <c r="A1090" t="s">
        <v>54</v>
      </c>
      <c r="B1090">
        <v>212</v>
      </c>
      <c r="D1090">
        <v>0</v>
      </c>
      <c r="E1090">
        <v>0</v>
      </c>
      <c r="F1090">
        <v>0</v>
      </c>
      <c r="I1090">
        <v>0</v>
      </c>
      <c r="J1090">
        <v>0</v>
      </c>
      <c r="K1090">
        <v>0</v>
      </c>
      <c r="N1090">
        <v>0</v>
      </c>
      <c r="O1090">
        <v>0</v>
      </c>
      <c r="P1090">
        <v>0</v>
      </c>
      <c r="S1090">
        <v>0</v>
      </c>
      <c r="T1090">
        <v>0</v>
      </c>
      <c r="U1090">
        <v>0</v>
      </c>
    </row>
    <row r="1091" spans="1:21" x14ac:dyDescent="0.25">
      <c r="A1091" t="s">
        <v>55</v>
      </c>
      <c r="B1091">
        <v>212</v>
      </c>
      <c r="D1091">
        <v>0</v>
      </c>
      <c r="E1091">
        <v>0</v>
      </c>
      <c r="F1091">
        <v>0</v>
      </c>
      <c r="I1091">
        <v>0</v>
      </c>
      <c r="J1091">
        <v>0</v>
      </c>
      <c r="K1091">
        <v>0</v>
      </c>
      <c r="N1091">
        <v>0</v>
      </c>
      <c r="O1091">
        <v>0</v>
      </c>
      <c r="P1091">
        <v>0</v>
      </c>
      <c r="S1091">
        <v>0</v>
      </c>
      <c r="T1091">
        <v>0</v>
      </c>
      <c r="U1091">
        <v>0</v>
      </c>
    </row>
    <row r="1092" spans="1:21" x14ac:dyDescent="0.25">
      <c r="A1092" t="s">
        <v>56</v>
      </c>
      <c r="B1092">
        <v>212</v>
      </c>
      <c r="D1092">
        <v>0.92</v>
      </c>
      <c r="E1092">
        <v>0.92</v>
      </c>
      <c r="F1092">
        <v>0.92</v>
      </c>
      <c r="I1092">
        <v>0.92</v>
      </c>
      <c r="J1092">
        <v>0.92</v>
      </c>
      <c r="K1092">
        <v>0.92</v>
      </c>
      <c r="N1092">
        <v>0.92</v>
      </c>
      <c r="O1092">
        <v>0.92</v>
      </c>
      <c r="P1092">
        <v>0.92</v>
      </c>
      <c r="S1092">
        <v>0.92</v>
      </c>
      <c r="T1092">
        <v>0.92</v>
      </c>
      <c r="U1092">
        <v>0.92</v>
      </c>
    </row>
    <row r="1093" spans="1:21" x14ac:dyDescent="0.25">
      <c r="A1093" t="s">
        <v>57</v>
      </c>
      <c r="B1093">
        <v>212</v>
      </c>
      <c r="D1093">
        <v>100</v>
      </c>
      <c r="E1093">
        <v>100</v>
      </c>
      <c r="F1093">
        <v>100</v>
      </c>
      <c r="I1093">
        <v>100</v>
      </c>
      <c r="J1093">
        <v>100</v>
      </c>
      <c r="K1093">
        <v>100</v>
      </c>
      <c r="N1093">
        <v>100</v>
      </c>
      <c r="O1093">
        <v>100</v>
      </c>
      <c r="P1093">
        <v>100</v>
      </c>
      <c r="S1093">
        <v>100</v>
      </c>
      <c r="T1093">
        <v>100</v>
      </c>
      <c r="U1093">
        <v>100</v>
      </c>
    </row>
    <row r="1094" spans="1:21" x14ac:dyDescent="0.25">
      <c r="A1094" t="s">
        <v>58</v>
      </c>
      <c r="B1094">
        <v>212</v>
      </c>
      <c r="D1094">
        <v>2</v>
      </c>
      <c r="E1094">
        <v>2</v>
      </c>
      <c r="F1094">
        <v>2</v>
      </c>
      <c r="I1094">
        <v>2</v>
      </c>
      <c r="J1094">
        <v>2</v>
      </c>
      <c r="K1094">
        <v>2</v>
      </c>
      <c r="N1094">
        <v>2</v>
      </c>
      <c r="O1094">
        <v>2</v>
      </c>
      <c r="P1094">
        <v>2</v>
      </c>
      <c r="S1094">
        <v>2</v>
      </c>
      <c r="T1094">
        <v>2</v>
      </c>
      <c r="U1094">
        <v>2</v>
      </c>
    </row>
    <row r="1095" spans="1:21" x14ac:dyDescent="0.25">
      <c r="A1095" t="s">
        <v>59</v>
      </c>
      <c r="B1095">
        <v>212</v>
      </c>
      <c r="D1095">
        <v>0</v>
      </c>
      <c r="E1095">
        <v>0</v>
      </c>
      <c r="F1095">
        <v>0</v>
      </c>
      <c r="I1095">
        <v>0</v>
      </c>
      <c r="J1095">
        <v>0</v>
      </c>
      <c r="K1095">
        <v>0</v>
      </c>
      <c r="N1095">
        <v>0</v>
      </c>
      <c r="O1095">
        <v>0</v>
      </c>
      <c r="P1095">
        <v>0</v>
      </c>
      <c r="S1095">
        <v>0</v>
      </c>
      <c r="T1095">
        <v>0</v>
      </c>
      <c r="U1095">
        <v>0</v>
      </c>
    </row>
    <row r="1096" spans="1:21" x14ac:dyDescent="0.25">
      <c r="A1096" t="s">
        <v>698</v>
      </c>
      <c r="B1096">
        <v>212</v>
      </c>
      <c r="E1096">
        <v>0</v>
      </c>
      <c r="J1096">
        <v>0</v>
      </c>
      <c r="O1096">
        <v>0</v>
      </c>
      <c r="T1096">
        <v>0</v>
      </c>
    </row>
    <row r="1097" spans="1:21" x14ac:dyDescent="0.25">
      <c r="A1097" t="s">
        <v>677</v>
      </c>
      <c r="B1097">
        <v>212</v>
      </c>
      <c r="E1097">
        <v>618</v>
      </c>
      <c r="J1097">
        <v>1307</v>
      </c>
      <c r="O1097">
        <v>2426</v>
      </c>
      <c r="T1097">
        <v>2552</v>
      </c>
    </row>
    <row r="1098" spans="1:21" x14ac:dyDescent="0.25">
      <c r="A1098" t="s">
        <v>78</v>
      </c>
      <c r="B1098">
        <v>212</v>
      </c>
      <c r="E1098">
        <v>10.5</v>
      </c>
      <c r="J1098">
        <v>22.3</v>
      </c>
      <c r="O1098">
        <v>41.4</v>
      </c>
      <c r="T1098">
        <v>43.5</v>
      </c>
    </row>
    <row r="1099" spans="1:21" x14ac:dyDescent="0.25">
      <c r="A1099" t="s">
        <v>699</v>
      </c>
      <c r="B1099">
        <v>212</v>
      </c>
      <c r="F1099">
        <v>0</v>
      </c>
      <c r="K1099">
        <v>0</v>
      </c>
      <c r="P1099">
        <v>0</v>
      </c>
      <c r="U1099">
        <v>0</v>
      </c>
    </row>
    <row r="1100" spans="1:21" x14ac:dyDescent="0.25">
      <c r="A1100" t="s">
        <v>700</v>
      </c>
      <c r="B1100">
        <v>212</v>
      </c>
      <c r="D1100">
        <v>0</v>
      </c>
      <c r="E1100">
        <v>0</v>
      </c>
      <c r="F1100">
        <v>1</v>
      </c>
      <c r="I1100">
        <v>0</v>
      </c>
      <c r="J1100">
        <v>0</v>
      </c>
      <c r="K1100">
        <v>1</v>
      </c>
      <c r="N1100">
        <v>0</v>
      </c>
      <c r="O1100">
        <v>0</v>
      </c>
      <c r="P1100">
        <v>1</v>
      </c>
      <c r="S1100">
        <v>0</v>
      </c>
      <c r="T1100">
        <v>0</v>
      </c>
      <c r="U1100">
        <v>1</v>
      </c>
    </row>
    <row r="1101" spans="1:21" x14ac:dyDescent="0.25">
      <c r="A1101" t="s">
        <v>701</v>
      </c>
      <c r="B1101">
        <v>212</v>
      </c>
      <c r="D1101">
        <v>0</v>
      </c>
      <c r="E1101">
        <v>0</v>
      </c>
      <c r="F1101">
        <v>0</v>
      </c>
      <c r="I1101">
        <v>0</v>
      </c>
      <c r="J1101">
        <v>0</v>
      </c>
      <c r="K1101">
        <v>0</v>
      </c>
      <c r="N1101">
        <v>0</v>
      </c>
      <c r="O1101">
        <v>0</v>
      </c>
      <c r="P1101">
        <v>0</v>
      </c>
      <c r="S1101">
        <v>0</v>
      </c>
      <c r="T1101">
        <v>0</v>
      </c>
      <c r="U1101">
        <v>0</v>
      </c>
    </row>
    <row r="1102" spans="1:21" x14ac:dyDescent="0.25">
      <c r="A1102" t="s">
        <v>52</v>
      </c>
      <c r="B1102">
        <v>212</v>
      </c>
      <c r="D1102">
        <v>1</v>
      </c>
      <c r="E1102">
        <v>1</v>
      </c>
      <c r="F1102">
        <v>1</v>
      </c>
      <c r="I1102">
        <v>1</v>
      </c>
      <c r="J1102">
        <v>1</v>
      </c>
      <c r="K1102">
        <v>1</v>
      </c>
      <c r="N1102">
        <v>1</v>
      </c>
      <c r="O1102">
        <v>1</v>
      </c>
      <c r="P1102">
        <v>1</v>
      </c>
      <c r="S1102">
        <v>1</v>
      </c>
      <c r="T1102">
        <v>1</v>
      </c>
      <c r="U1102">
        <v>1</v>
      </c>
    </row>
    <row r="1103" spans="1:21" x14ac:dyDescent="0.25">
      <c r="A1103" t="s">
        <v>702</v>
      </c>
      <c r="B1103">
        <v>212</v>
      </c>
      <c r="D1103">
        <v>15</v>
      </c>
      <c r="E1103">
        <v>60</v>
      </c>
      <c r="F1103">
        <v>9</v>
      </c>
      <c r="I1103">
        <v>15</v>
      </c>
      <c r="J1103">
        <v>60</v>
      </c>
      <c r="K1103">
        <v>9</v>
      </c>
      <c r="N1103">
        <v>15</v>
      </c>
      <c r="O1103">
        <v>60</v>
      </c>
      <c r="P1103">
        <v>9</v>
      </c>
      <c r="S1103">
        <v>15</v>
      </c>
      <c r="T1103">
        <v>60</v>
      </c>
      <c r="U1103">
        <v>9</v>
      </c>
    </row>
    <row r="1104" spans="1:21" x14ac:dyDescent="0.25">
      <c r="A1104" t="s">
        <v>43</v>
      </c>
      <c r="B1104">
        <v>212</v>
      </c>
      <c r="D1104">
        <v>35</v>
      </c>
      <c r="E1104">
        <v>35</v>
      </c>
      <c r="F1104">
        <v>26</v>
      </c>
      <c r="I1104">
        <v>35</v>
      </c>
      <c r="J1104">
        <v>35</v>
      </c>
      <c r="K1104">
        <v>26</v>
      </c>
      <c r="N1104">
        <v>0</v>
      </c>
      <c r="O1104">
        <v>0</v>
      </c>
      <c r="S1104">
        <v>0</v>
      </c>
      <c r="T1104">
        <v>0</v>
      </c>
    </row>
    <row r="1105" spans="1:21" x14ac:dyDescent="0.25">
      <c r="A1105" t="s">
        <v>44</v>
      </c>
      <c r="B1105">
        <v>212</v>
      </c>
      <c r="D1105">
        <v>5</v>
      </c>
      <c r="E1105">
        <v>5</v>
      </c>
      <c r="F1105">
        <v>20</v>
      </c>
      <c r="I1105">
        <v>5</v>
      </c>
      <c r="J1105">
        <v>5</v>
      </c>
      <c r="K1105">
        <v>20</v>
      </c>
      <c r="N1105">
        <v>0</v>
      </c>
      <c r="O1105">
        <v>0</v>
      </c>
      <c r="S1105">
        <v>0</v>
      </c>
      <c r="T1105">
        <v>0</v>
      </c>
    </row>
    <row r="1106" spans="1:21" x14ac:dyDescent="0.25">
      <c r="A1106" t="s">
        <v>47</v>
      </c>
      <c r="B1106">
        <v>212</v>
      </c>
      <c r="D1106">
        <v>4</v>
      </c>
      <c r="E1106">
        <v>4</v>
      </c>
      <c r="F1106">
        <v>4</v>
      </c>
      <c r="I1106">
        <v>8</v>
      </c>
      <c r="J1106">
        <v>8</v>
      </c>
      <c r="K1106">
        <v>8</v>
      </c>
      <c r="N1106">
        <v>6</v>
      </c>
      <c r="O1106">
        <v>6</v>
      </c>
      <c r="S1106">
        <v>2</v>
      </c>
      <c r="T1106">
        <v>2</v>
      </c>
    </row>
    <row r="1107" spans="1:21" x14ac:dyDescent="0.25">
      <c r="A1107" t="s">
        <v>703</v>
      </c>
      <c r="B1107">
        <v>212</v>
      </c>
      <c r="D1107">
        <v>0</v>
      </c>
      <c r="E1107">
        <v>0</v>
      </c>
      <c r="F1107">
        <v>0</v>
      </c>
      <c r="I1107">
        <v>0</v>
      </c>
      <c r="J1107">
        <v>0</v>
      </c>
      <c r="K1107">
        <v>0</v>
      </c>
      <c r="N1107">
        <v>0</v>
      </c>
      <c r="O1107">
        <v>0</v>
      </c>
      <c r="S1107">
        <v>0</v>
      </c>
      <c r="T1107">
        <v>0</v>
      </c>
    </row>
    <row r="1108" spans="1:21" x14ac:dyDescent="0.25">
      <c r="A1108" t="s">
        <v>704</v>
      </c>
      <c r="B1108">
        <v>212</v>
      </c>
      <c r="D1108">
        <v>0</v>
      </c>
      <c r="E1108">
        <v>0</v>
      </c>
      <c r="F1108">
        <v>0</v>
      </c>
      <c r="I1108">
        <v>0</v>
      </c>
      <c r="J1108">
        <v>0</v>
      </c>
      <c r="K1108">
        <v>0</v>
      </c>
      <c r="N1108">
        <v>0</v>
      </c>
      <c r="O1108">
        <v>0</v>
      </c>
      <c r="S1108">
        <v>0</v>
      </c>
      <c r="T1108">
        <v>0</v>
      </c>
    </row>
    <row r="1109" spans="1:21" x14ac:dyDescent="0.25">
      <c r="A1109" t="s">
        <v>705</v>
      </c>
      <c r="B1109">
        <v>212</v>
      </c>
      <c r="D1109">
        <v>0</v>
      </c>
      <c r="E1109">
        <v>0</v>
      </c>
      <c r="F1109">
        <v>0</v>
      </c>
      <c r="I1109">
        <v>0</v>
      </c>
      <c r="J1109">
        <v>0</v>
      </c>
      <c r="K1109">
        <v>0</v>
      </c>
      <c r="N1109">
        <v>0</v>
      </c>
      <c r="O1109">
        <v>0</v>
      </c>
      <c r="S1109">
        <v>0</v>
      </c>
      <c r="T1109">
        <v>0</v>
      </c>
    </row>
    <row r="1110" spans="1:21" x14ac:dyDescent="0.25">
      <c r="A1110" t="s">
        <v>706</v>
      </c>
      <c r="B1110">
        <v>212</v>
      </c>
      <c r="D1110">
        <v>0</v>
      </c>
      <c r="E1110">
        <v>0</v>
      </c>
      <c r="F1110">
        <v>0</v>
      </c>
      <c r="I1110">
        <v>0</v>
      </c>
      <c r="J1110">
        <v>0</v>
      </c>
      <c r="K1110">
        <v>0</v>
      </c>
      <c r="N1110">
        <v>0</v>
      </c>
      <c r="O1110">
        <v>0</v>
      </c>
      <c r="S1110">
        <v>0</v>
      </c>
      <c r="T1110">
        <v>0</v>
      </c>
    </row>
    <row r="1111" spans="1:21" x14ac:dyDescent="0.25">
      <c r="A1111" t="s">
        <v>707</v>
      </c>
      <c r="B1111">
        <v>212</v>
      </c>
      <c r="D1111">
        <v>1</v>
      </c>
      <c r="E1111">
        <v>1</v>
      </c>
      <c r="F1111">
        <v>1</v>
      </c>
      <c r="I1111">
        <v>1</v>
      </c>
      <c r="J1111">
        <v>1</v>
      </c>
      <c r="K1111">
        <v>1</v>
      </c>
      <c r="N1111">
        <v>0</v>
      </c>
      <c r="O1111">
        <v>0</v>
      </c>
      <c r="S1111">
        <v>0</v>
      </c>
      <c r="T1111">
        <v>0</v>
      </c>
    </row>
    <row r="1112" spans="1:21" x14ac:dyDescent="0.25">
      <c r="A1112" t="s">
        <v>708</v>
      </c>
      <c r="B1112">
        <v>212</v>
      </c>
      <c r="D1112">
        <v>5</v>
      </c>
      <c r="E1112">
        <v>5</v>
      </c>
      <c r="F1112">
        <v>20</v>
      </c>
      <c r="I1112">
        <v>5</v>
      </c>
      <c r="J1112">
        <v>5</v>
      </c>
      <c r="K1112">
        <v>20</v>
      </c>
    </row>
    <row r="1113" spans="1:21" x14ac:dyDescent="0.25">
      <c r="A1113" t="s">
        <v>709</v>
      </c>
      <c r="B1113">
        <v>212</v>
      </c>
      <c r="D1113">
        <v>30</v>
      </c>
      <c r="E1113">
        <v>30</v>
      </c>
      <c r="F1113">
        <v>6</v>
      </c>
      <c r="I1113">
        <v>30</v>
      </c>
      <c r="J1113">
        <v>30</v>
      </c>
      <c r="K1113">
        <v>6</v>
      </c>
    </row>
    <row r="1114" spans="1:21" x14ac:dyDescent="0.25">
      <c r="A1114" t="s">
        <v>710</v>
      </c>
      <c r="B1114">
        <v>212</v>
      </c>
      <c r="D1114">
        <v>3</v>
      </c>
      <c r="E1114">
        <v>3</v>
      </c>
      <c r="F1114">
        <v>3</v>
      </c>
      <c r="I1114">
        <v>3</v>
      </c>
      <c r="J1114">
        <v>3</v>
      </c>
      <c r="K1114">
        <v>3</v>
      </c>
    </row>
    <row r="1115" spans="1:21" x14ac:dyDescent="0.25">
      <c r="A1115" t="s">
        <v>711</v>
      </c>
      <c r="B1115">
        <v>212</v>
      </c>
      <c r="D1115">
        <v>0</v>
      </c>
      <c r="E1115">
        <v>0</v>
      </c>
      <c r="F1115">
        <v>0</v>
      </c>
      <c r="I1115">
        <v>0</v>
      </c>
      <c r="J1115">
        <v>0</v>
      </c>
      <c r="K1115">
        <v>0</v>
      </c>
    </row>
    <row r="1116" spans="1:21" x14ac:dyDescent="0.25">
      <c r="A1116" t="s">
        <v>712</v>
      </c>
      <c r="B1116">
        <v>212</v>
      </c>
      <c r="D1116">
        <v>0</v>
      </c>
      <c r="E1116">
        <v>0</v>
      </c>
      <c r="F1116">
        <v>0</v>
      </c>
      <c r="I1116">
        <v>0</v>
      </c>
      <c r="J1116">
        <v>0</v>
      </c>
      <c r="K1116">
        <v>0</v>
      </c>
    </row>
    <row r="1117" spans="1:21" x14ac:dyDescent="0.25">
      <c r="A1117" t="s">
        <v>713</v>
      </c>
      <c r="B1117">
        <v>212</v>
      </c>
      <c r="D1117">
        <v>0</v>
      </c>
      <c r="E1117">
        <v>0</v>
      </c>
      <c r="F1117">
        <v>0</v>
      </c>
      <c r="I1117">
        <v>0</v>
      </c>
      <c r="J1117">
        <v>0</v>
      </c>
      <c r="K1117">
        <v>0</v>
      </c>
    </row>
    <row r="1118" spans="1:21" x14ac:dyDescent="0.25">
      <c r="A1118" t="s">
        <v>718</v>
      </c>
      <c r="B1118">
        <v>212</v>
      </c>
      <c r="E1118">
        <v>0</v>
      </c>
      <c r="J1118">
        <v>0</v>
      </c>
      <c r="O1118">
        <v>0</v>
      </c>
      <c r="T1118">
        <v>0</v>
      </c>
    </row>
    <row r="1119" spans="1:21" x14ac:dyDescent="0.25">
      <c r="A1119" t="s">
        <v>405</v>
      </c>
      <c r="B1119">
        <v>212</v>
      </c>
      <c r="E1119">
        <v>0</v>
      </c>
    </row>
    <row r="1120" spans="1:21" x14ac:dyDescent="0.25">
      <c r="A1120" t="s">
        <v>719</v>
      </c>
      <c r="B1120">
        <v>212</v>
      </c>
      <c r="D1120">
        <v>0</v>
      </c>
      <c r="E1120">
        <v>0</v>
      </c>
      <c r="F1120">
        <v>0</v>
      </c>
      <c r="I1120">
        <v>0</v>
      </c>
      <c r="J1120">
        <v>0</v>
      </c>
      <c r="K1120">
        <v>0</v>
      </c>
      <c r="N1120">
        <v>0</v>
      </c>
      <c r="O1120">
        <v>0</v>
      </c>
      <c r="P1120">
        <v>0</v>
      </c>
      <c r="S1120">
        <v>0</v>
      </c>
      <c r="T1120">
        <v>0</v>
      </c>
      <c r="U1120">
        <v>0</v>
      </c>
    </row>
    <row r="1121" spans="1:21" x14ac:dyDescent="0.25">
      <c r="A1121" t="s">
        <v>34</v>
      </c>
      <c r="B1121">
        <v>220</v>
      </c>
      <c r="D1121">
        <v>899</v>
      </c>
      <c r="E1121">
        <v>899</v>
      </c>
      <c r="F1121">
        <v>899</v>
      </c>
      <c r="I1121">
        <v>919</v>
      </c>
      <c r="J1121">
        <v>919</v>
      </c>
      <c r="K1121">
        <v>919</v>
      </c>
      <c r="N1121">
        <v>200</v>
      </c>
      <c r="O1121">
        <v>200</v>
      </c>
      <c r="P1121">
        <v>200</v>
      </c>
      <c r="S1121">
        <v>357</v>
      </c>
      <c r="T1121">
        <v>357</v>
      </c>
      <c r="U1121">
        <v>357</v>
      </c>
    </row>
    <row r="1122" spans="1:21" x14ac:dyDescent="0.25">
      <c r="A1122" t="s">
        <v>35</v>
      </c>
      <c r="B1122">
        <v>220</v>
      </c>
      <c r="D1122">
        <v>200</v>
      </c>
      <c r="E1122">
        <v>919</v>
      </c>
      <c r="F1122">
        <v>357</v>
      </c>
      <c r="I1122">
        <v>357</v>
      </c>
      <c r="J1122">
        <v>899</v>
      </c>
      <c r="K1122">
        <v>200</v>
      </c>
      <c r="N1122">
        <v>919</v>
      </c>
      <c r="O1122">
        <v>357</v>
      </c>
      <c r="P1122">
        <v>899</v>
      </c>
      <c r="S1122">
        <v>899</v>
      </c>
      <c r="T1122">
        <v>200</v>
      </c>
      <c r="U1122">
        <v>919</v>
      </c>
    </row>
    <row r="1123" spans="1:21" x14ac:dyDescent="0.25">
      <c r="A1123" t="s">
        <v>36</v>
      </c>
      <c r="B1123">
        <v>220</v>
      </c>
      <c r="D1123">
        <v>0</v>
      </c>
      <c r="E1123">
        <v>1</v>
      </c>
      <c r="F1123">
        <v>1</v>
      </c>
      <c r="I1123">
        <v>0</v>
      </c>
      <c r="J1123">
        <v>1</v>
      </c>
      <c r="K1123">
        <v>0</v>
      </c>
      <c r="N1123">
        <v>0</v>
      </c>
      <c r="O1123">
        <v>1</v>
      </c>
      <c r="P1123">
        <v>0</v>
      </c>
      <c r="S1123">
        <v>0</v>
      </c>
      <c r="T1123">
        <v>1</v>
      </c>
      <c r="U1123">
        <v>0</v>
      </c>
    </row>
    <row r="1124" spans="1:21" x14ac:dyDescent="0.25">
      <c r="A1124" t="s">
        <v>37</v>
      </c>
      <c r="B1124">
        <v>220</v>
      </c>
      <c r="D1124">
        <v>0</v>
      </c>
      <c r="E1124">
        <v>1</v>
      </c>
      <c r="I1124">
        <v>0</v>
      </c>
      <c r="J1124">
        <v>3</v>
      </c>
      <c r="N1124">
        <v>0</v>
      </c>
      <c r="O1124">
        <v>3</v>
      </c>
      <c r="S1124">
        <v>0</v>
      </c>
      <c r="T1124">
        <v>3</v>
      </c>
    </row>
    <row r="1125" spans="1:21" x14ac:dyDescent="0.25">
      <c r="A1125" t="s">
        <v>38</v>
      </c>
      <c r="B1125">
        <v>220</v>
      </c>
      <c r="D1125">
        <v>12</v>
      </c>
      <c r="E1125">
        <v>12</v>
      </c>
      <c r="F1125">
        <v>12</v>
      </c>
      <c r="I1125">
        <v>12</v>
      </c>
      <c r="J1125">
        <v>12</v>
      </c>
      <c r="K1125">
        <v>12</v>
      </c>
      <c r="N1125">
        <v>12</v>
      </c>
      <c r="O1125">
        <v>12</v>
      </c>
      <c r="P1125">
        <v>12</v>
      </c>
      <c r="S1125">
        <v>12</v>
      </c>
      <c r="T1125">
        <v>12</v>
      </c>
      <c r="U1125">
        <v>12</v>
      </c>
    </row>
    <row r="1126" spans="1:21" x14ac:dyDescent="0.25">
      <c r="A1126" t="s">
        <v>39</v>
      </c>
      <c r="B1126">
        <v>220</v>
      </c>
      <c r="F1126">
        <v>50</v>
      </c>
    </row>
    <row r="1127" spans="1:21" x14ac:dyDescent="0.25">
      <c r="A1127" t="s">
        <v>694</v>
      </c>
      <c r="B1127">
        <v>220</v>
      </c>
      <c r="F1127">
        <v>25</v>
      </c>
    </row>
    <row r="1128" spans="1:21" x14ac:dyDescent="0.25">
      <c r="A1128" t="s">
        <v>40</v>
      </c>
      <c r="B1128">
        <v>220</v>
      </c>
      <c r="F1128">
        <v>1</v>
      </c>
    </row>
    <row r="1129" spans="1:21" x14ac:dyDescent="0.25">
      <c r="A1129" t="s">
        <v>41</v>
      </c>
      <c r="B1129">
        <v>220</v>
      </c>
    </row>
    <row r="1130" spans="1:21" x14ac:dyDescent="0.25">
      <c r="A1130" t="s">
        <v>42</v>
      </c>
      <c r="B1130">
        <v>220</v>
      </c>
      <c r="E1130">
        <v>30</v>
      </c>
      <c r="J1130">
        <v>25</v>
      </c>
      <c r="O1130">
        <v>30</v>
      </c>
      <c r="T1130">
        <v>30</v>
      </c>
    </row>
    <row r="1131" spans="1:21" x14ac:dyDescent="0.25">
      <c r="A1131" t="s">
        <v>876</v>
      </c>
      <c r="B1131">
        <v>220</v>
      </c>
      <c r="E1131">
        <v>0</v>
      </c>
      <c r="J1131">
        <v>0</v>
      </c>
      <c r="O1131">
        <v>1</v>
      </c>
      <c r="T1131">
        <v>1</v>
      </c>
    </row>
    <row r="1132" spans="1:21" x14ac:dyDescent="0.25">
      <c r="A1132" t="s">
        <v>48</v>
      </c>
      <c r="B1132">
        <v>220</v>
      </c>
      <c r="D1132">
        <v>1900</v>
      </c>
      <c r="E1132">
        <v>1900</v>
      </c>
      <c r="F1132">
        <v>1900</v>
      </c>
      <c r="I1132">
        <v>1900</v>
      </c>
      <c r="J1132">
        <v>1900</v>
      </c>
      <c r="K1132">
        <v>1900</v>
      </c>
      <c r="N1132">
        <v>1900</v>
      </c>
      <c r="O1132">
        <v>1900</v>
      </c>
      <c r="P1132">
        <v>1900</v>
      </c>
      <c r="S1132">
        <v>1900</v>
      </c>
      <c r="T1132">
        <v>1900</v>
      </c>
      <c r="U1132">
        <v>1900</v>
      </c>
    </row>
    <row r="1133" spans="1:21" x14ac:dyDescent="0.25">
      <c r="A1133" t="s">
        <v>696</v>
      </c>
      <c r="B1133">
        <v>220</v>
      </c>
      <c r="D1133">
        <v>0</v>
      </c>
      <c r="E1133">
        <v>1863</v>
      </c>
      <c r="F1133">
        <v>1863</v>
      </c>
      <c r="I1133">
        <v>0</v>
      </c>
      <c r="J1133">
        <v>1863</v>
      </c>
      <c r="K1133">
        <v>0</v>
      </c>
      <c r="N1133">
        <v>0</v>
      </c>
      <c r="O1133">
        <v>1863</v>
      </c>
      <c r="P1133">
        <v>0</v>
      </c>
      <c r="S1133">
        <v>0</v>
      </c>
      <c r="T1133">
        <v>1863</v>
      </c>
      <c r="U1133">
        <v>0</v>
      </c>
    </row>
    <row r="1134" spans="1:21" x14ac:dyDescent="0.25">
      <c r="A1134" t="s">
        <v>50</v>
      </c>
      <c r="B1134">
        <v>220</v>
      </c>
      <c r="D1134">
        <v>0</v>
      </c>
      <c r="E1134">
        <v>1863</v>
      </c>
      <c r="F1134">
        <v>1863</v>
      </c>
      <c r="I1134">
        <v>0</v>
      </c>
      <c r="J1134">
        <v>1863</v>
      </c>
      <c r="K1134">
        <v>0</v>
      </c>
      <c r="N1134">
        <v>0</v>
      </c>
      <c r="O1134">
        <v>1863</v>
      </c>
      <c r="P1134">
        <v>0</v>
      </c>
      <c r="S1134">
        <v>0</v>
      </c>
      <c r="T1134">
        <v>1863</v>
      </c>
      <c r="U1134">
        <v>0</v>
      </c>
    </row>
    <row r="1135" spans="1:21" x14ac:dyDescent="0.25">
      <c r="A1135" t="s">
        <v>697</v>
      </c>
      <c r="B1135">
        <v>220</v>
      </c>
      <c r="D1135">
        <v>1</v>
      </c>
      <c r="E1135">
        <v>1</v>
      </c>
      <c r="F1135">
        <v>1</v>
      </c>
      <c r="I1135">
        <v>1</v>
      </c>
      <c r="J1135">
        <v>1</v>
      </c>
      <c r="K1135">
        <v>1</v>
      </c>
      <c r="N1135">
        <v>1</v>
      </c>
      <c r="O1135">
        <v>1</v>
      </c>
      <c r="P1135">
        <v>1</v>
      </c>
      <c r="S1135">
        <v>1</v>
      </c>
      <c r="T1135">
        <v>1</v>
      </c>
      <c r="U1135">
        <v>1</v>
      </c>
    </row>
    <row r="1136" spans="1:21" x14ac:dyDescent="0.25">
      <c r="A1136" t="s">
        <v>51</v>
      </c>
      <c r="B1136">
        <v>220</v>
      </c>
      <c r="D1136">
        <v>0</v>
      </c>
      <c r="E1136">
        <v>0</v>
      </c>
      <c r="F1136">
        <v>0</v>
      </c>
      <c r="I1136">
        <v>0</v>
      </c>
      <c r="J1136">
        <v>0</v>
      </c>
      <c r="K1136">
        <v>0</v>
      </c>
      <c r="N1136">
        <v>0</v>
      </c>
      <c r="O1136">
        <v>0</v>
      </c>
      <c r="P1136">
        <v>0</v>
      </c>
      <c r="S1136">
        <v>0</v>
      </c>
      <c r="T1136">
        <v>0</v>
      </c>
      <c r="U1136">
        <v>0</v>
      </c>
    </row>
    <row r="1137" spans="1:21" x14ac:dyDescent="0.25">
      <c r="A1137" t="s">
        <v>53</v>
      </c>
      <c r="B1137">
        <v>220</v>
      </c>
      <c r="D1137">
        <v>0</v>
      </c>
      <c r="E1137">
        <v>0</v>
      </c>
      <c r="F1137">
        <v>0</v>
      </c>
      <c r="I1137">
        <v>0</v>
      </c>
      <c r="J1137">
        <v>0</v>
      </c>
      <c r="K1137">
        <v>0</v>
      </c>
      <c r="N1137">
        <v>0</v>
      </c>
      <c r="O1137">
        <v>0</v>
      </c>
      <c r="P1137">
        <v>0</v>
      </c>
      <c r="S1137">
        <v>0</v>
      </c>
      <c r="T1137">
        <v>0</v>
      </c>
      <c r="U1137">
        <v>0</v>
      </c>
    </row>
    <row r="1138" spans="1:21" x14ac:dyDescent="0.25">
      <c r="A1138" t="s">
        <v>54</v>
      </c>
      <c r="B1138">
        <v>220</v>
      </c>
      <c r="D1138">
        <v>0</v>
      </c>
      <c r="E1138">
        <v>0</v>
      </c>
      <c r="F1138">
        <v>0</v>
      </c>
      <c r="I1138">
        <v>0</v>
      </c>
      <c r="J1138">
        <v>0</v>
      </c>
      <c r="K1138">
        <v>0</v>
      </c>
      <c r="N1138">
        <v>0</v>
      </c>
      <c r="O1138">
        <v>0</v>
      </c>
      <c r="P1138">
        <v>0</v>
      </c>
      <c r="S1138">
        <v>0</v>
      </c>
      <c r="T1138">
        <v>0</v>
      </c>
      <c r="U1138">
        <v>0</v>
      </c>
    </row>
    <row r="1139" spans="1:21" x14ac:dyDescent="0.25">
      <c r="A1139" t="s">
        <v>55</v>
      </c>
      <c r="B1139">
        <v>220</v>
      </c>
      <c r="D1139">
        <v>0</v>
      </c>
      <c r="E1139">
        <v>0</v>
      </c>
      <c r="F1139">
        <v>0</v>
      </c>
      <c r="I1139">
        <v>0</v>
      </c>
      <c r="J1139">
        <v>0</v>
      </c>
      <c r="K1139">
        <v>0</v>
      </c>
      <c r="N1139">
        <v>0</v>
      </c>
      <c r="O1139">
        <v>0</v>
      </c>
      <c r="P1139">
        <v>0</v>
      </c>
      <c r="S1139">
        <v>0</v>
      </c>
      <c r="T1139">
        <v>0</v>
      </c>
      <c r="U1139">
        <v>0</v>
      </c>
    </row>
    <row r="1140" spans="1:21" x14ac:dyDescent="0.25">
      <c r="A1140" t="s">
        <v>56</v>
      </c>
      <c r="B1140">
        <v>220</v>
      </c>
      <c r="D1140">
        <v>0.92</v>
      </c>
      <c r="E1140">
        <v>0.92</v>
      </c>
      <c r="F1140">
        <v>0.92</v>
      </c>
      <c r="I1140">
        <v>0.92</v>
      </c>
      <c r="J1140">
        <v>0.92</v>
      </c>
      <c r="K1140">
        <v>0.92</v>
      </c>
      <c r="N1140">
        <v>0.92</v>
      </c>
      <c r="O1140">
        <v>0.92</v>
      </c>
      <c r="P1140">
        <v>0.92</v>
      </c>
      <c r="S1140">
        <v>0.92</v>
      </c>
      <c r="T1140">
        <v>0.92</v>
      </c>
      <c r="U1140">
        <v>0.92</v>
      </c>
    </row>
    <row r="1141" spans="1:21" x14ac:dyDescent="0.25">
      <c r="A1141" t="s">
        <v>57</v>
      </c>
      <c r="B1141">
        <v>220</v>
      </c>
      <c r="D1141">
        <v>100</v>
      </c>
      <c r="E1141">
        <v>100</v>
      </c>
      <c r="F1141">
        <v>100</v>
      </c>
      <c r="I1141">
        <v>100</v>
      </c>
      <c r="J1141">
        <v>100</v>
      </c>
      <c r="K1141">
        <v>100</v>
      </c>
      <c r="N1141">
        <v>100</v>
      </c>
      <c r="O1141">
        <v>100</v>
      </c>
      <c r="P1141">
        <v>100</v>
      </c>
      <c r="S1141">
        <v>100</v>
      </c>
      <c r="T1141">
        <v>100</v>
      </c>
      <c r="U1141">
        <v>100</v>
      </c>
    </row>
    <row r="1142" spans="1:21" x14ac:dyDescent="0.25">
      <c r="A1142" t="s">
        <v>58</v>
      </c>
      <c r="B1142">
        <v>220</v>
      </c>
      <c r="D1142">
        <v>2</v>
      </c>
      <c r="E1142">
        <v>2</v>
      </c>
      <c r="F1142">
        <v>2</v>
      </c>
      <c r="I1142">
        <v>2</v>
      </c>
      <c r="J1142">
        <v>2</v>
      </c>
      <c r="K1142">
        <v>2</v>
      </c>
      <c r="N1142">
        <v>2</v>
      </c>
      <c r="O1142">
        <v>2</v>
      </c>
      <c r="P1142">
        <v>2</v>
      </c>
      <c r="S1142">
        <v>2</v>
      </c>
      <c r="T1142">
        <v>2</v>
      </c>
      <c r="U1142">
        <v>2</v>
      </c>
    </row>
    <row r="1143" spans="1:21" x14ac:dyDescent="0.25">
      <c r="A1143" t="s">
        <v>59</v>
      </c>
      <c r="B1143">
        <v>220</v>
      </c>
      <c r="D1143">
        <v>0</v>
      </c>
      <c r="E1143">
        <v>0</v>
      </c>
      <c r="F1143">
        <v>0</v>
      </c>
      <c r="I1143">
        <v>0</v>
      </c>
      <c r="J1143">
        <v>0</v>
      </c>
      <c r="K1143">
        <v>0</v>
      </c>
      <c r="N1143">
        <v>0</v>
      </c>
      <c r="O1143">
        <v>0</v>
      </c>
      <c r="P1143">
        <v>0</v>
      </c>
      <c r="S1143">
        <v>0</v>
      </c>
      <c r="T1143">
        <v>0</v>
      </c>
      <c r="U1143">
        <v>0</v>
      </c>
    </row>
    <row r="1144" spans="1:21" x14ac:dyDescent="0.25">
      <c r="A1144" t="s">
        <v>698</v>
      </c>
      <c r="B1144">
        <v>220</v>
      </c>
      <c r="E1144">
        <v>0</v>
      </c>
      <c r="J1144">
        <v>0</v>
      </c>
      <c r="O1144">
        <v>0</v>
      </c>
      <c r="T1144">
        <v>0</v>
      </c>
    </row>
    <row r="1145" spans="1:21" x14ac:dyDescent="0.25">
      <c r="A1145" t="s">
        <v>677</v>
      </c>
      <c r="B1145">
        <v>220</v>
      </c>
      <c r="E1145">
        <v>323</v>
      </c>
      <c r="J1145">
        <v>623</v>
      </c>
      <c r="O1145">
        <v>377</v>
      </c>
      <c r="T1145">
        <v>416</v>
      </c>
    </row>
    <row r="1146" spans="1:21" x14ac:dyDescent="0.25">
      <c r="A1146" t="s">
        <v>78</v>
      </c>
      <c r="B1146">
        <v>220</v>
      </c>
      <c r="E1146">
        <v>7.3</v>
      </c>
      <c r="J1146">
        <v>17</v>
      </c>
      <c r="O1146">
        <v>8.6</v>
      </c>
      <c r="T1146">
        <v>9.5</v>
      </c>
    </row>
    <row r="1147" spans="1:21" x14ac:dyDescent="0.25">
      <c r="A1147" t="s">
        <v>699</v>
      </c>
      <c r="B1147">
        <v>220</v>
      </c>
      <c r="F1147">
        <v>0</v>
      </c>
      <c r="K1147">
        <v>0</v>
      </c>
      <c r="P1147">
        <v>0</v>
      </c>
      <c r="U1147">
        <v>0</v>
      </c>
    </row>
    <row r="1148" spans="1:21" x14ac:dyDescent="0.25">
      <c r="A1148" t="s">
        <v>700</v>
      </c>
      <c r="B1148">
        <v>220</v>
      </c>
      <c r="D1148">
        <v>0</v>
      </c>
      <c r="E1148">
        <v>0</v>
      </c>
      <c r="F1148">
        <v>1</v>
      </c>
      <c r="I1148">
        <v>0</v>
      </c>
      <c r="J1148">
        <v>0</v>
      </c>
      <c r="K1148">
        <v>1</v>
      </c>
      <c r="N1148">
        <v>0</v>
      </c>
      <c r="O1148">
        <v>0</v>
      </c>
      <c r="P1148">
        <v>1</v>
      </c>
      <c r="S1148">
        <v>0</v>
      </c>
      <c r="T1148">
        <v>0</v>
      </c>
      <c r="U1148">
        <v>1</v>
      </c>
    </row>
    <row r="1149" spans="1:21" x14ac:dyDescent="0.25">
      <c r="A1149" t="s">
        <v>701</v>
      </c>
      <c r="B1149">
        <v>220</v>
      </c>
      <c r="D1149">
        <v>0</v>
      </c>
      <c r="E1149">
        <v>0</v>
      </c>
      <c r="F1149">
        <v>0</v>
      </c>
      <c r="I1149">
        <v>0</v>
      </c>
      <c r="J1149">
        <v>0</v>
      </c>
      <c r="K1149">
        <v>0</v>
      </c>
      <c r="N1149">
        <v>0</v>
      </c>
      <c r="O1149">
        <v>0</v>
      </c>
      <c r="P1149">
        <v>0</v>
      </c>
      <c r="S1149">
        <v>0</v>
      </c>
      <c r="T1149">
        <v>0</v>
      </c>
      <c r="U1149">
        <v>0</v>
      </c>
    </row>
    <row r="1150" spans="1:21" x14ac:dyDescent="0.25">
      <c r="A1150" t="s">
        <v>52</v>
      </c>
      <c r="B1150">
        <v>220</v>
      </c>
      <c r="D1150">
        <v>1</v>
      </c>
      <c r="E1150">
        <v>1</v>
      </c>
      <c r="F1150">
        <v>1</v>
      </c>
      <c r="I1150">
        <v>1</v>
      </c>
      <c r="J1150">
        <v>1</v>
      </c>
      <c r="K1150">
        <v>1</v>
      </c>
      <c r="N1150">
        <v>1</v>
      </c>
      <c r="O1150">
        <v>1</v>
      </c>
      <c r="P1150">
        <v>1</v>
      </c>
      <c r="S1150">
        <v>1</v>
      </c>
      <c r="T1150">
        <v>1</v>
      </c>
      <c r="U1150">
        <v>1</v>
      </c>
    </row>
    <row r="1151" spans="1:21" x14ac:dyDescent="0.25">
      <c r="A1151" t="s">
        <v>702</v>
      </c>
      <c r="B1151">
        <v>220</v>
      </c>
      <c r="D1151">
        <v>15</v>
      </c>
      <c r="E1151">
        <v>60</v>
      </c>
      <c r="F1151">
        <v>9</v>
      </c>
      <c r="I1151">
        <v>15</v>
      </c>
      <c r="J1151">
        <v>60</v>
      </c>
      <c r="K1151">
        <v>9</v>
      </c>
      <c r="N1151">
        <v>15</v>
      </c>
      <c r="O1151">
        <v>60</v>
      </c>
      <c r="P1151">
        <v>9</v>
      </c>
      <c r="S1151">
        <v>15</v>
      </c>
      <c r="T1151">
        <v>60</v>
      </c>
      <c r="U1151">
        <v>9</v>
      </c>
    </row>
    <row r="1152" spans="1:21" x14ac:dyDescent="0.25">
      <c r="A1152" t="s">
        <v>43</v>
      </c>
      <c r="B1152">
        <v>220</v>
      </c>
      <c r="D1152">
        <v>80</v>
      </c>
      <c r="E1152">
        <v>35</v>
      </c>
      <c r="F1152">
        <v>26</v>
      </c>
      <c r="I1152">
        <v>80</v>
      </c>
      <c r="J1152">
        <v>35</v>
      </c>
      <c r="N1152">
        <v>80</v>
      </c>
      <c r="O1152">
        <v>35</v>
      </c>
      <c r="S1152">
        <v>80</v>
      </c>
      <c r="T1152">
        <v>35</v>
      </c>
    </row>
    <row r="1153" spans="1:21" x14ac:dyDescent="0.25">
      <c r="A1153" t="s">
        <v>44</v>
      </c>
      <c r="B1153">
        <v>220</v>
      </c>
      <c r="D1153">
        <v>50</v>
      </c>
      <c r="E1153">
        <v>5</v>
      </c>
      <c r="F1153">
        <v>20</v>
      </c>
      <c r="I1153">
        <v>50</v>
      </c>
      <c r="J1153">
        <v>5</v>
      </c>
      <c r="N1153">
        <v>50</v>
      </c>
      <c r="O1153">
        <v>5</v>
      </c>
      <c r="S1153">
        <v>50</v>
      </c>
      <c r="T1153">
        <v>5</v>
      </c>
    </row>
    <row r="1154" spans="1:21" x14ac:dyDescent="0.25">
      <c r="A1154" t="s">
        <v>718</v>
      </c>
      <c r="B1154">
        <v>220</v>
      </c>
      <c r="E1154">
        <v>0</v>
      </c>
      <c r="J1154">
        <v>0</v>
      </c>
      <c r="O1154">
        <v>0</v>
      </c>
      <c r="T1154">
        <v>0</v>
      </c>
    </row>
    <row r="1155" spans="1:21" x14ac:dyDescent="0.25">
      <c r="A1155" t="s">
        <v>405</v>
      </c>
      <c r="B1155">
        <v>220</v>
      </c>
      <c r="E1155">
        <v>0</v>
      </c>
    </row>
    <row r="1156" spans="1:21" x14ac:dyDescent="0.25">
      <c r="A1156" t="s">
        <v>719</v>
      </c>
      <c r="B1156">
        <v>220</v>
      </c>
      <c r="D1156">
        <v>0</v>
      </c>
      <c r="E1156">
        <v>0</v>
      </c>
      <c r="F1156">
        <v>0</v>
      </c>
      <c r="I1156">
        <v>0</v>
      </c>
      <c r="J1156">
        <v>0</v>
      </c>
      <c r="K1156">
        <v>0</v>
      </c>
      <c r="N1156">
        <v>0</v>
      </c>
      <c r="O1156">
        <v>0</v>
      </c>
      <c r="P1156">
        <v>0</v>
      </c>
      <c r="S1156">
        <v>0</v>
      </c>
      <c r="T1156">
        <v>0</v>
      </c>
      <c r="U1156">
        <v>0</v>
      </c>
    </row>
    <row r="1157" spans="1:21" x14ac:dyDescent="0.25">
      <c r="A1157" t="s">
        <v>34</v>
      </c>
      <c r="B1157">
        <v>250</v>
      </c>
      <c r="D1157">
        <v>4450</v>
      </c>
      <c r="E1157">
        <v>4450</v>
      </c>
      <c r="F1157">
        <v>4450</v>
      </c>
      <c r="I1157">
        <v>101</v>
      </c>
      <c r="J1157">
        <v>101</v>
      </c>
      <c r="K1157">
        <v>101</v>
      </c>
      <c r="N1157">
        <v>242</v>
      </c>
      <c r="O1157">
        <v>242</v>
      </c>
      <c r="P1157">
        <v>242</v>
      </c>
      <c r="S1157">
        <v>243</v>
      </c>
      <c r="T1157">
        <v>243</v>
      </c>
      <c r="U1157">
        <v>243</v>
      </c>
    </row>
    <row r="1158" spans="1:21" x14ac:dyDescent="0.25">
      <c r="A1158" t="s">
        <v>35</v>
      </c>
      <c r="B1158">
        <v>250</v>
      </c>
      <c r="D1158">
        <v>242</v>
      </c>
      <c r="E1158">
        <v>101</v>
      </c>
      <c r="F1158">
        <v>243</v>
      </c>
      <c r="I1158">
        <v>243</v>
      </c>
      <c r="J1158">
        <v>4450</v>
      </c>
      <c r="K1158">
        <v>242</v>
      </c>
      <c r="N1158">
        <v>101</v>
      </c>
      <c r="O1158">
        <v>243</v>
      </c>
      <c r="P1158">
        <v>4450</v>
      </c>
      <c r="S1158">
        <v>4450</v>
      </c>
      <c r="T1158">
        <v>242</v>
      </c>
      <c r="U1158">
        <v>101</v>
      </c>
    </row>
    <row r="1159" spans="1:21" x14ac:dyDescent="0.25">
      <c r="A1159" t="s">
        <v>36</v>
      </c>
      <c r="B1159">
        <v>250</v>
      </c>
      <c r="D1159">
        <v>0</v>
      </c>
      <c r="E1159">
        <v>3</v>
      </c>
      <c r="F1159">
        <v>1</v>
      </c>
      <c r="I1159">
        <v>2</v>
      </c>
      <c r="J1159">
        <v>2</v>
      </c>
      <c r="K1159">
        <v>0</v>
      </c>
      <c r="N1159">
        <v>1</v>
      </c>
      <c r="O1159">
        <v>2</v>
      </c>
      <c r="P1159">
        <v>0</v>
      </c>
      <c r="S1159">
        <v>0</v>
      </c>
      <c r="T1159">
        <v>0</v>
      </c>
      <c r="U1159">
        <v>0</v>
      </c>
    </row>
    <row r="1160" spans="1:21" x14ac:dyDescent="0.25">
      <c r="A1160" t="s">
        <v>37</v>
      </c>
      <c r="B1160">
        <v>250</v>
      </c>
      <c r="D1160">
        <v>0</v>
      </c>
      <c r="E1160">
        <v>0</v>
      </c>
      <c r="I1160">
        <v>0</v>
      </c>
      <c r="J1160">
        <v>0</v>
      </c>
      <c r="N1160">
        <v>0</v>
      </c>
      <c r="O1160">
        <v>3</v>
      </c>
      <c r="S1160">
        <v>0</v>
      </c>
      <c r="T1160">
        <v>0</v>
      </c>
    </row>
    <row r="1161" spans="1:21" x14ac:dyDescent="0.25">
      <c r="A1161" t="s">
        <v>38</v>
      </c>
      <c r="B1161">
        <v>250</v>
      </c>
      <c r="D1161">
        <v>12</v>
      </c>
      <c r="E1161">
        <v>12</v>
      </c>
      <c r="F1161">
        <v>12</v>
      </c>
      <c r="I1161">
        <v>12</v>
      </c>
      <c r="J1161">
        <v>12</v>
      </c>
      <c r="K1161">
        <v>12</v>
      </c>
      <c r="N1161">
        <v>12</v>
      </c>
      <c r="O1161">
        <v>12</v>
      </c>
      <c r="P1161">
        <v>12</v>
      </c>
      <c r="S1161">
        <v>12</v>
      </c>
      <c r="T1161">
        <v>12</v>
      </c>
      <c r="U1161">
        <v>12</v>
      </c>
    </row>
    <row r="1162" spans="1:21" x14ac:dyDescent="0.25">
      <c r="A1162" t="s">
        <v>39</v>
      </c>
      <c r="B1162">
        <v>250</v>
      </c>
      <c r="D1162">
        <v>250</v>
      </c>
      <c r="F1162">
        <v>150</v>
      </c>
      <c r="P1162">
        <v>400</v>
      </c>
    </row>
    <row r="1163" spans="1:21" x14ac:dyDescent="0.25">
      <c r="A1163" t="s">
        <v>694</v>
      </c>
      <c r="B1163">
        <v>250</v>
      </c>
      <c r="D1163">
        <v>25</v>
      </c>
      <c r="F1163">
        <v>25</v>
      </c>
      <c r="P1163">
        <v>25</v>
      </c>
    </row>
    <row r="1164" spans="1:21" x14ac:dyDescent="0.25">
      <c r="A1164" t="s">
        <v>40</v>
      </c>
      <c r="B1164">
        <v>250</v>
      </c>
      <c r="D1164">
        <v>1</v>
      </c>
      <c r="F1164">
        <v>1</v>
      </c>
      <c r="P1164">
        <v>1</v>
      </c>
    </row>
    <row r="1165" spans="1:21" x14ac:dyDescent="0.25">
      <c r="A1165" t="s">
        <v>41</v>
      </c>
      <c r="B1165">
        <v>250</v>
      </c>
    </row>
    <row r="1166" spans="1:21" x14ac:dyDescent="0.25">
      <c r="A1166" t="s">
        <v>42</v>
      </c>
      <c r="B1166">
        <v>250</v>
      </c>
      <c r="E1166">
        <v>40</v>
      </c>
      <c r="J1166">
        <v>40</v>
      </c>
      <c r="O1166">
        <v>45</v>
      </c>
      <c r="T1166">
        <v>45</v>
      </c>
    </row>
    <row r="1167" spans="1:21" x14ac:dyDescent="0.25">
      <c r="A1167" t="s">
        <v>45</v>
      </c>
      <c r="B1167">
        <v>250</v>
      </c>
      <c r="E1167">
        <v>4</v>
      </c>
      <c r="I1167">
        <v>3</v>
      </c>
      <c r="J1167">
        <v>3</v>
      </c>
      <c r="N1167">
        <v>2</v>
      </c>
      <c r="O1167">
        <v>2</v>
      </c>
    </row>
    <row r="1168" spans="1:21" x14ac:dyDescent="0.25">
      <c r="A1168" t="s">
        <v>740</v>
      </c>
      <c r="B1168">
        <v>250</v>
      </c>
      <c r="J1168">
        <v>8</v>
      </c>
    </row>
    <row r="1169" spans="1:21" x14ac:dyDescent="0.25">
      <c r="A1169" t="s">
        <v>741</v>
      </c>
      <c r="B1169">
        <v>250</v>
      </c>
      <c r="J1169">
        <v>4</v>
      </c>
    </row>
    <row r="1170" spans="1:21" x14ac:dyDescent="0.25">
      <c r="A1170" t="s">
        <v>46</v>
      </c>
      <c r="B1170">
        <v>250</v>
      </c>
      <c r="F1170">
        <v>4</v>
      </c>
    </row>
    <row r="1171" spans="1:21" x14ac:dyDescent="0.25">
      <c r="A1171" t="s">
        <v>49</v>
      </c>
      <c r="B1171">
        <v>250</v>
      </c>
      <c r="D1171">
        <v>4</v>
      </c>
      <c r="E1171">
        <v>6</v>
      </c>
      <c r="F1171">
        <v>6</v>
      </c>
      <c r="I1171">
        <v>6</v>
      </c>
      <c r="J1171">
        <v>6</v>
      </c>
      <c r="K1171">
        <v>4</v>
      </c>
      <c r="N1171">
        <v>6</v>
      </c>
      <c r="O1171">
        <v>6</v>
      </c>
      <c r="P1171">
        <v>4</v>
      </c>
      <c r="S1171">
        <v>4</v>
      </c>
      <c r="T1171">
        <v>4</v>
      </c>
      <c r="U1171">
        <v>4</v>
      </c>
    </row>
    <row r="1172" spans="1:21" x14ac:dyDescent="0.25">
      <c r="A1172" t="s">
        <v>695</v>
      </c>
      <c r="B1172">
        <v>250</v>
      </c>
      <c r="D1172">
        <v>0</v>
      </c>
      <c r="E1172">
        <v>0</v>
      </c>
      <c r="F1172">
        <v>0</v>
      </c>
      <c r="I1172">
        <v>0</v>
      </c>
      <c r="J1172">
        <v>0</v>
      </c>
      <c r="K1172">
        <v>0</v>
      </c>
      <c r="N1172">
        <v>0</v>
      </c>
      <c r="O1172">
        <v>0</v>
      </c>
      <c r="P1172">
        <v>0</v>
      </c>
      <c r="S1172">
        <v>0</v>
      </c>
      <c r="T1172">
        <v>0</v>
      </c>
      <c r="U1172">
        <v>0</v>
      </c>
    </row>
    <row r="1173" spans="1:21" x14ac:dyDescent="0.25">
      <c r="A1173" t="s">
        <v>48</v>
      </c>
      <c r="B1173">
        <v>250</v>
      </c>
      <c r="D1173">
        <v>1900</v>
      </c>
      <c r="E1173">
        <v>1900</v>
      </c>
      <c r="F1173">
        <v>1900</v>
      </c>
      <c r="I1173">
        <v>1900</v>
      </c>
      <c r="J1173">
        <v>1900</v>
      </c>
      <c r="K1173">
        <v>1900</v>
      </c>
      <c r="N1173">
        <v>1900</v>
      </c>
      <c r="O1173">
        <v>1900</v>
      </c>
      <c r="P1173">
        <v>1900</v>
      </c>
      <c r="S1173">
        <v>1900</v>
      </c>
      <c r="T1173">
        <v>1900</v>
      </c>
      <c r="U1173">
        <v>1900</v>
      </c>
    </row>
    <row r="1174" spans="1:21" x14ac:dyDescent="0.25">
      <c r="A1174" t="s">
        <v>696</v>
      </c>
      <c r="B1174">
        <v>250</v>
      </c>
      <c r="D1174">
        <v>0</v>
      </c>
      <c r="E1174">
        <v>5085</v>
      </c>
      <c r="F1174">
        <v>1583</v>
      </c>
      <c r="I1174">
        <v>3433</v>
      </c>
      <c r="J1174">
        <v>3539</v>
      </c>
      <c r="K1174">
        <v>0</v>
      </c>
      <c r="N1174">
        <v>1610</v>
      </c>
      <c r="O1174">
        <v>3276</v>
      </c>
      <c r="P1174">
        <v>0</v>
      </c>
      <c r="S1174">
        <v>0</v>
      </c>
      <c r="T1174">
        <v>0</v>
      </c>
      <c r="U1174">
        <v>0</v>
      </c>
    </row>
    <row r="1175" spans="1:21" x14ac:dyDescent="0.25">
      <c r="A1175" t="s">
        <v>50</v>
      </c>
      <c r="B1175">
        <v>250</v>
      </c>
      <c r="D1175">
        <v>0</v>
      </c>
      <c r="E1175">
        <v>5085</v>
      </c>
      <c r="F1175">
        <v>1583</v>
      </c>
      <c r="I1175">
        <v>3433</v>
      </c>
      <c r="J1175">
        <v>3539</v>
      </c>
      <c r="K1175">
        <v>0</v>
      </c>
      <c r="N1175">
        <v>1610</v>
      </c>
      <c r="O1175">
        <v>3276</v>
      </c>
      <c r="P1175">
        <v>0</v>
      </c>
      <c r="S1175">
        <v>0</v>
      </c>
      <c r="T1175">
        <v>0</v>
      </c>
      <c r="U1175">
        <v>0</v>
      </c>
    </row>
    <row r="1176" spans="1:21" x14ac:dyDescent="0.25">
      <c r="A1176" t="s">
        <v>697</v>
      </c>
      <c r="B1176">
        <v>250</v>
      </c>
      <c r="D1176">
        <v>1</v>
      </c>
      <c r="E1176">
        <v>1</v>
      </c>
      <c r="F1176">
        <v>1</v>
      </c>
      <c r="I1176">
        <v>1</v>
      </c>
      <c r="J1176">
        <v>1</v>
      </c>
      <c r="K1176">
        <v>1</v>
      </c>
      <c r="N1176">
        <v>1</v>
      </c>
      <c r="O1176">
        <v>1</v>
      </c>
      <c r="P1176">
        <v>1</v>
      </c>
      <c r="S1176">
        <v>1</v>
      </c>
      <c r="T1176">
        <v>1</v>
      </c>
      <c r="U1176">
        <v>1</v>
      </c>
    </row>
    <row r="1177" spans="1:21" x14ac:dyDescent="0.25">
      <c r="A1177" t="s">
        <v>51</v>
      </c>
      <c r="B1177">
        <v>250</v>
      </c>
      <c r="D1177">
        <v>0</v>
      </c>
      <c r="E1177">
        <v>0</v>
      </c>
      <c r="F1177">
        <v>91</v>
      </c>
      <c r="I1177">
        <v>0</v>
      </c>
      <c r="J1177">
        <v>0</v>
      </c>
      <c r="K1177">
        <v>0</v>
      </c>
      <c r="N1177">
        <v>0</v>
      </c>
      <c r="O1177">
        <v>6</v>
      </c>
      <c r="P1177">
        <v>0</v>
      </c>
      <c r="S1177">
        <v>0</v>
      </c>
      <c r="T1177">
        <v>0</v>
      </c>
      <c r="U1177">
        <v>0</v>
      </c>
    </row>
    <row r="1178" spans="1:21" x14ac:dyDescent="0.25">
      <c r="A1178" t="s">
        <v>53</v>
      </c>
      <c r="B1178">
        <v>250</v>
      </c>
      <c r="D1178">
        <v>0</v>
      </c>
      <c r="E1178">
        <v>388</v>
      </c>
      <c r="F1178">
        <v>270</v>
      </c>
      <c r="I1178">
        <v>1075</v>
      </c>
      <c r="J1178">
        <v>565</v>
      </c>
      <c r="K1178">
        <v>0</v>
      </c>
      <c r="N1178">
        <v>246</v>
      </c>
      <c r="O1178">
        <v>160</v>
      </c>
      <c r="P1178">
        <v>34</v>
      </c>
      <c r="S1178">
        <v>0</v>
      </c>
      <c r="T1178">
        <v>0</v>
      </c>
      <c r="U1178">
        <v>0</v>
      </c>
    </row>
    <row r="1179" spans="1:21" x14ac:dyDescent="0.25">
      <c r="A1179" t="s">
        <v>54</v>
      </c>
      <c r="B1179">
        <v>250</v>
      </c>
      <c r="D1179">
        <v>0</v>
      </c>
      <c r="E1179">
        <v>0</v>
      </c>
      <c r="F1179">
        <v>0</v>
      </c>
      <c r="I1179">
        <v>0</v>
      </c>
      <c r="J1179">
        <v>0</v>
      </c>
      <c r="K1179">
        <v>0</v>
      </c>
      <c r="N1179">
        <v>0</v>
      </c>
      <c r="O1179">
        <v>0</v>
      </c>
      <c r="P1179">
        <v>0</v>
      </c>
      <c r="S1179">
        <v>0</v>
      </c>
      <c r="T1179">
        <v>0</v>
      </c>
      <c r="U1179">
        <v>0</v>
      </c>
    </row>
    <row r="1180" spans="1:21" x14ac:dyDescent="0.25">
      <c r="A1180" t="s">
        <v>55</v>
      </c>
      <c r="B1180">
        <v>250</v>
      </c>
      <c r="D1180">
        <v>0</v>
      </c>
      <c r="E1180">
        <v>0</v>
      </c>
      <c r="F1180">
        <v>0</v>
      </c>
      <c r="I1180">
        <v>0</v>
      </c>
      <c r="J1180">
        <v>0</v>
      </c>
      <c r="K1180">
        <v>0</v>
      </c>
      <c r="N1180">
        <v>0</v>
      </c>
      <c r="O1180">
        <v>0</v>
      </c>
      <c r="P1180">
        <v>0</v>
      </c>
      <c r="S1180">
        <v>0</v>
      </c>
      <c r="T1180">
        <v>0</v>
      </c>
      <c r="U1180">
        <v>0</v>
      </c>
    </row>
    <row r="1181" spans="1:21" x14ac:dyDescent="0.25">
      <c r="A1181" t="s">
        <v>56</v>
      </c>
      <c r="B1181">
        <v>250</v>
      </c>
      <c r="D1181">
        <v>1</v>
      </c>
      <c r="E1181">
        <v>0.92</v>
      </c>
      <c r="F1181">
        <v>0.92</v>
      </c>
      <c r="I1181">
        <v>0.92</v>
      </c>
      <c r="J1181">
        <v>0.92</v>
      </c>
      <c r="K1181">
        <v>1</v>
      </c>
      <c r="N1181">
        <v>0.92</v>
      </c>
      <c r="O1181">
        <v>0.92</v>
      </c>
      <c r="P1181">
        <v>0.92</v>
      </c>
      <c r="S1181">
        <v>1</v>
      </c>
      <c r="T1181">
        <v>1</v>
      </c>
      <c r="U1181">
        <v>1</v>
      </c>
    </row>
    <row r="1182" spans="1:21" x14ac:dyDescent="0.25">
      <c r="A1182" t="s">
        <v>57</v>
      </c>
      <c r="B1182">
        <v>250</v>
      </c>
      <c r="D1182">
        <v>100</v>
      </c>
      <c r="E1182">
        <v>117</v>
      </c>
      <c r="F1182">
        <v>117</v>
      </c>
      <c r="I1182">
        <v>117</v>
      </c>
      <c r="J1182">
        <v>117</v>
      </c>
      <c r="K1182">
        <v>100</v>
      </c>
      <c r="N1182">
        <v>117</v>
      </c>
      <c r="O1182">
        <v>117</v>
      </c>
      <c r="P1182">
        <v>117</v>
      </c>
      <c r="S1182">
        <v>100</v>
      </c>
      <c r="T1182">
        <v>100</v>
      </c>
      <c r="U1182">
        <v>100</v>
      </c>
    </row>
    <row r="1183" spans="1:21" x14ac:dyDescent="0.25">
      <c r="A1183" t="s">
        <v>58</v>
      </c>
      <c r="B1183">
        <v>250</v>
      </c>
      <c r="D1183">
        <v>2</v>
      </c>
      <c r="E1183">
        <v>2</v>
      </c>
      <c r="F1183">
        <v>2</v>
      </c>
      <c r="I1183">
        <v>2</v>
      </c>
      <c r="J1183">
        <v>2</v>
      </c>
      <c r="K1183">
        <v>2</v>
      </c>
      <c r="N1183">
        <v>2</v>
      </c>
      <c r="O1183">
        <v>2</v>
      </c>
      <c r="P1183">
        <v>2</v>
      </c>
      <c r="S1183">
        <v>2</v>
      </c>
      <c r="T1183">
        <v>2</v>
      </c>
      <c r="U1183">
        <v>2</v>
      </c>
    </row>
    <row r="1184" spans="1:21" x14ac:dyDescent="0.25">
      <c r="A1184" t="s">
        <v>59</v>
      </c>
      <c r="B1184">
        <v>250</v>
      </c>
      <c r="D1184">
        <v>0</v>
      </c>
      <c r="E1184">
        <v>0</v>
      </c>
      <c r="F1184">
        <v>0</v>
      </c>
      <c r="I1184">
        <v>0</v>
      </c>
      <c r="J1184">
        <v>0</v>
      </c>
      <c r="K1184">
        <v>0</v>
      </c>
      <c r="N1184">
        <v>0</v>
      </c>
      <c r="O1184">
        <v>0</v>
      </c>
      <c r="P1184">
        <v>0</v>
      </c>
      <c r="S1184">
        <v>0</v>
      </c>
      <c r="T1184">
        <v>0</v>
      </c>
      <c r="U1184">
        <v>0</v>
      </c>
    </row>
    <row r="1185" spans="1:21" x14ac:dyDescent="0.25">
      <c r="A1185" t="s">
        <v>698</v>
      </c>
      <c r="B1185">
        <v>250</v>
      </c>
      <c r="E1185">
        <v>0</v>
      </c>
      <c r="J1185">
        <v>0</v>
      </c>
      <c r="O1185">
        <v>0</v>
      </c>
      <c r="T1185">
        <v>0</v>
      </c>
    </row>
    <row r="1186" spans="1:21" x14ac:dyDescent="0.25">
      <c r="A1186" t="s">
        <v>677</v>
      </c>
      <c r="B1186">
        <v>250</v>
      </c>
      <c r="E1186">
        <v>2640</v>
      </c>
      <c r="J1186">
        <v>420</v>
      </c>
      <c r="O1186">
        <v>883</v>
      </c>
      <c r="T1186">
        <v>958</v>
      </c>
    </row>
    <row r="1187" spans="1:21" x14ac:dyDescent="0.25">
      <c r="A1187" t="s">
        <v>78</v>
      </c>
      <c r="B1187">
        <v>250</v>
      </c>
      <c r="E1187">
        <v>45</v>
      </c>
      <c r="J1187">
        <v>7.2</v>
      </c>
      <c r="O1187">
        <v>13.4</v>
      </c>
      <c r="T1187">
        <v>14.5</v>
      </c>
    </row>
    <row r="1188" spans="1:21" x14ac:dyDescent="0.25">
      <c r="A1188" t="s">
        <v>699</v>
      </c>
      <c r="B1188">
        <v>250</v>
      </c>
      <c r="F1188">
        <v>0</v>
      </c>
      <c r="K1188">
        <v>0</v>
      </c>
      <c r="P1188">
        <v>0</v>
      </c>
      <c r="U1188">
        <v>0</v>
      </c>
    </row>
    <row r="1189" spans="1:21" x14ac:dyDescent="0.25">
      <c r="A1189" t="s">
        <v>700</v>
      </c>
      <c r="B1189">
        <v>250</v>
      </c>
      <c r="D1189">
        <v>0</v>
      </c>
      <c r="E1189">
        <v>0</v>
      </c>
      <c r="F1189">
        <v>1</v>
      </c>
      <c r="I1189">
        <v>0</v>
      </c>
      <c r="J1189">
        <v>0</v>
      </c>
      <c r="K1189">
        <v>1</v>
      </c>
      <c r="N1189">
        <v>0</v>
      </c>
      <c r="O1189">
        <v>0</v>
      </c>
      <c r="P1189">
        <v>1</v>
      </c>
      <c r="S1189">
        <v>0</v>
      </c>
      <c r="T1189">
        <v>0</v>
      </c>
      <c r="U1189">
        <v>1</v>
      </c>
    </row>
    <row r="1190" spans="1:21" x14ac:dyDescent="0.25">
      <c r="A1190" t="s">
        <v>701</v>
      </c>
      <c r="B1190">
        <v>250</v>
      </c>
      <c r="D1190">
        <v>0</v>
      </c>
      <c r="E1190">
        <v>0</v>
      </c>
      <c r="F1190">
        <v>0</v>
      </c>
      <c r="I1190">
        <v>0</v>
      </c>
      <c r="J1190">
        <v>0</v>
      </c>
      <c r="K1190">
        <v>0</v>
      </c>
      <c r="N1190">
        <v>0</v>
      </c>
      <c r="O1190">
        <v>0</v>
      </c>
      <c r="P1190">
        <v>0</v>
      </c>
      <c r="S1190">
        <v>0</v>
      </c>
      <c r="T1190">
        <v>0</v>
      </c>
      <c r="U1190">
        <v>0</v>
      </c>
    </row>
    <row r="1191" spans="1:21" x14ac:dyDescent="0.25">
      <c r="A1191" t="s">
        <v>52</v>
      </c>
      <c r="B1191">
        <v>250</v>
      </c>
      <c r="D1191">
        <v>1</v>
      </c>
      <c r="E1191">
        <v>1</v>
      </c>
      <c r="F1191">
        <v>1</v>
      </c>
      <c r="I1191">
        <v>1</v>
      </c>
      <c r="J1191">
        <v>1</v>
      </c>
      <c r="K1191">
        <v>1</v>
      </c>
      <c r="N1191">
        <v>1</v>
      </c>
      <c r="O1191">
        <v>1</v>
      </c>
      <c r="P1191">
        <v>1</v>
      </c>
      <c r="S1191">
        <v>1</v>
      </c>
      <c r="T1191">
        <v>1</v>
      </c>
      <c r="U1191">
        <v>1</v>
      </c>
    </row>
    <row r="1192" spans="1:21" x14ac:dyDescent="0.25">
      <c r="A1192" t="s">
        <v>702</v>
      </c>
      <c r="B1192">
        <v>250</v>
      </c>
      <c r="D1192">
        <v>15</v>
      </c>
      <c r="E1192">
        <v>60</v>
      </c>
      <c r="F1192">
        <v>9</v>
      </c>
      <c r="I1192">
        <v>15</v>
      </c>
      <c r="J1192">
        <v>60</v>
      </c>
      <c r="K1192">
        <v>9</v>
      </c>
      <c r="N1192">
        <v>15</v>
      </c>
      <c r="O1192">
        <v>60</v>
      </c>
      <c r="P1192">
        <v>9</v>
      </c>
      <c r="S1192">
        <v>15</v>
      </c>
      <c r="T1192">
        <v>60</v>
      </c>
      <c r="U1192">
        <v>9</v>
      </c>
    </row>
    <row r="1193" spans="1:21" x14ac:dyDescent="0.25">
      <c r="A1193" t="s">
        <v>43</v>
      </c>
      <c r="B1193">
        <v>250</v>
      </c>
      <c r="E1193">
        <v>50</v>
      </c>
      <c r="F1193">
        <v>50</v>
      </c>
      <c r="I1193">
        <v>50</v>
      </c>
      <c r="J1193">
        <v>50</v>
      </c>
      <c r="N1193">
        <v>50</v>
      </c>
      <c r="O1193">
        <v>50</v>
      </c>
    </row>
    <row r="1194" spans="1:21" x14ac:dyDescent="0.25">
      <c r="A1194" t="s">
        <v>44</v>
      </c>
      <c r="B1194">
        <v>250</v>
      </c>
      <c r="E1194">
        <v>0</v>
      </c>
      <c r="F1194">
        <v>0</v>
      </c>
      <c r="I1194">
        <v>0</v>
      </c>
      <c r="J1194">
        <v>0</v>
      </c>
      <c r="N1194">
        <v>0</v>
      </c>
      <c r="O1194">
        <v>0</v>
      </c>
    </row>
    <row r="1195" spans="1:21" x14ac:dyDescent="0.25">
      <c r="A1195" t="s">
        <v>47</v>
      </c>
      <c r="B1195">
        <v>250</v>
      </c>
      <c r="E1195">
        <v>4</v>
      </c>
      <c r="F1195">
        <v>4</v>
      </c>
      <c r="I1195">
        <v>3</v>
      </c>
      <c r="J1195">
        <v>3</v>
      </c>
      <c r="N1195">
        <v>2</v>
      </c>
      <c r="O1195">
        <v>2</v>
      </c>
    </row>
    <row r="1196" spans="1:21" x14ac:dyDescent="0.25">
      <c r="A1196" t="s">
        <v>703</v>
      </c>
      <c r="B1196">
        <v>250</v>
      </c>
      <c r="E1196">
        <v>0</v>
      </c>
      <c r="F1196">
        <v>0</v>
      </c>
      <c r="I1196">
        <v>0</v>
      </c>
      <c r="J1196">
        <v>8</v>
      </c>
      <c r="N1196">
        <v>0</v>
      </c>
      <c r="O1196">
        <v>0</v>
      </c>
    </row>
    <row r="1197" spans="1:21" x14ac:dyDescent="0.25">
      <c r="A1197" t="s">
        <v>704</v>
      </c>
      <c r="B1197">
        <v>250</v>
      </c>
      <c r="E1197">
        <v>0</v>
      </c>
      <c r="F1197">
        <v>0</v>
      </c>
      <c r="I1197">
        <v>0</v>
      </c>
      <c r="J1197">
        <v>4</v>
      </c>
      <c r="N1197">
        <v>0</v>
      </c>
      <c r="O1197">
        <v>0</v>
      </c>
    </row>
    <row r="1198" spans="1:21" x14ac:dyDescent="0.25">
      <c r="A1198" t="s">
        <v>705</v>
      </c>
      <c r="B1198">
        <v>250</v>
      </c>
      <c r="E1198">
        <v>0</v>
      </c>
      <c r="F1198">
        <v>0</v>
      </c>
      <c r="I1198">
        <v>0</v>
      </c>
      <c r="J1198">
        <v>0</v>
      </c>
      <c r="N1198">
        <v>0</v>
      </c>
      <c r="O1198">
        <v>0</v>
      </c>
    </row>
    <row r="1199" spans="1:21" x14ac:dyDescent="0.25">
      <c r="A1199" t="s">
        <v>706</v>
      </c>
      <c r="B1199">
        <v>250</v>
      </c>
      <c r="E1199">
        <v>0</v>
      </c>
      <c r="F1199">
        <v>0</v>
      </c>
      <c r="I1199">
        <v>0</v>
      </c>
      <c r="J1199">
        <v>0</v>
      </c>
      <c r="N1199">
        <v>0</v>
      </c>
      <c r="O1199">
        <v>0</v>
      </c>
    </row>
    <row r="1200" spans="1:21" x14ac:dyDescent="0.25">
      <c r="A1200" t="s">
        <v>707</v>
      </c>
      <c r="B1200">
        <v>250</v>
      </c>
      <c r="E1200">
        <v>1</v>
      </c>
      <c r="F1200">
        <v>1</v>
      </c>
      <c r="I1200">
        <v>1</v>
      </c>
      <c r="J1200">
        <v>1</v>
      </c>
      <c r="N1200">
        <v>1</v>
      </c>
      <c r="O1200">
        <v>1</v>
      </c>
    </row>
    <row r="1201" spans="1:30" x14ac:dyDescent="0.25">
      <c r="A1201" t="s">
        <v>708</v>
      </c>
      <c r="B1201">
        <v>250</v>
      </c>
      <c r="E1201">
        <v>0</v>
      </c>
      <c r="F1201">
        <v>0</v>
      </c>
      <c r="I1201">
        <v>0</v>
      </c>
      <c r="J1201">
        <v>0</v>
      </c>
      <c r="N1201">
        <v>0</v>
      </c>
      <c r="O1201">
        <v>0</v>
      </c>
    </row>
    <row r="1202" spans="1:30" x14ac:dyDescent="0.25">
      <c r="A1202" t="s">
        <v>709</v>
      </c>
      <c r="B1202">
        <v>250</v>
      </c>
      <c r="E1202">
        <v>50</v>
      </c>
      <c r="F1202">
        <v>50</v>
      </c>
      <c r="I1202">
        <v>50</v>
      </c>
      <c r="J1202">
        <v>50</v>
      </c>
      <c r="N1202">
        <v>50</v>
      </c>
      <c r="O1202">
        <v>50</v>
      </c>
    </row>
    <row r="1203" spans="1:30" x14ac:dyDescent="0.25">
      <c r="A1203" t="s">
        <v>710</v>
      </c>
      <c r="B1203">
        <v>250</v>
      </c>
      <c r="E1203">
        <v>3</v>
      </c>
      <c r="F1203">
        <v>3</v>
      </c>
      <c r="I1203">
        <v>3</v>
      </c>
      <c r="J1203">
        <v>3</v>
      </c>
      <c r="N1203">
        <v>3</v>
      </c>
      <c r="O1203">
        <v>3</v>
      </c>
    </row>
    <row r="1204" spans="1:30" x14ac:dyDescent="0.25">
      <c r="A1204" t="s">
        <v>711</v>
      </c>
      <c r="B1204">
        <v>250</v>
      </c>
      <c r="E1204">
        <v>0</v>
      </c>
      <c r="F1204">
        <v>0</v>
      </c>
      <c r="I1204">
        <v>0</v>
      </c>
      <c r="J1204">
        <v>0</v>
      </c>
      <c r="N1204">
        <v>0</v>
      </c>
      <c r="O1204">
        <v>0</v>
      </c>
    </row>
    <row r="1205" spans="1:30" x14ac:dyDescent="0.25">
      <c r="A1205" t="s">
        <v>712</v>
      </c>
      <c r="B1205">
        <v>250</v>
      </c>
      <c r="E1205">
        <v>0</v>
      </c>
      <c r="F1205">
        <v>0</v>
      </c>
      <c r="I1205">
        <v>0</v>
      </c>
      <c r="J1205">
        <v>0</v>
      </c>
      <c r="N1205">
        <v>0</v>
      </c>
      <c r="O1205">
        <v>0</v>
      </c>
    </row>
    <row r="1206" spans="1:30" x14ac:dyDescent="0.25">
      <c r="A1206" t="s">
        <v>713</v>
      </c>
      <c r="B1206">
        <v>250</v>
      </c>
      <c r="E1206">
        <v>0</v>
      </c>
      <c r="F1206">
        <v>0</v>
      </c>
      <c r="I1206">
        <v>0</v>
      </c>
      <c r="J1206">
        <v>0</v>
      </c>
      <c r="N1206">
        <v>0</v>
      </c>
      <c r="O1206">
        <v>0</v>
      </c>
    </row>
    <row r="1207" spans="1:30" x14ac:dyDescent="0.25">
      <c r="A1207" t="s">
        <v>718</v>
      </c>
      <c r="B1207">
        <v>250</v>
      </c>
      <c r="E1207">
        <v>0</v>
      </c>
      <c r="J1207">
        <v>0</v>
      </c>
      <c r="O1207">
        <v>0</v>
      </c>
      <c r="T1207">
        <v>0</v>
      </c>
    </row>
    <row r="1208" spans="1:30" x14ac:dyDescent="0.25">
      <c r="A1208" t="s">
        <v>405</v>
      </c>
      <c r="B1208">
        <v>250</v>
      </c>
      <c r="E1208">
        <v>0</v>
      </c>
    </row>
    <row r="1209" spans="1:30" x14ac:dyDescent="0.25">
      <c r="A1209" t="s">
        <v>742</v>
      </c>
      <c r="B1209">
        <v>250</v>
      </c>
      <c r="N1209">
        <v>41</v>
      </c>
    </row>
    <row r="1210" spans="1:30" x14ac:dyDescent="0.25">
      <c r="A1210" t="s">
        <v>719</v>
      </c>
      <c r="B1210">
        <v>250</v>
      </c>
      <c r="D1210">
        <v>0</v>
      </c>
      <c r="E1210">
        <v>493</v>
      </c>
      <c r="F1210">
        <v>343</v>
      </c>
      <c r="I1210">
        <v>1367</v>
      </c>
      <c r="J1210">
        <v>719</v>
      </c>
      <c r="K1210">
        <v>0</v>
      </c>
      <c r="N1210">
        <v>185</v>
      </c>
      <c r="O1210">
        <v>374</v>
      </c>
      <c r="P1210">
        <v>0</v>
      </c>
      <c r="S1210">
        <v>0</v>
      </c>
      <c r="T1210">
        <v>0</v>
      </c>
      <c r="U1210">
        <v>0</v>
      </c>
    </row>
    <row r="1211" spans="1:30" x14ac:dyDescent="0.25">
      <c r="A1211" t="s">
        <v>34</v>
      </c>
      <c r="B1211">
        <v>254</v>
      </c>
      <c r="S1211">
        <v>3425</v>
      </c>
      <c r="U1211">
        <v>3425</v>
      </c>
      <c r="AD1211">
        <v>344</v>
      </c>
    </row>
    <row r="1212" spans="1:30" x14ac:dyDescent="0.25">
      <c r="A1212" t="s">
        <v>35</v>
      </c>
      <c r="B1212">
        <v>254</v>
      </c>
      <c r="S1212">
        <v>344</v>
      </c>
      <c r="U1212">
        <v>152</v>
      </c>
      <c r="AD1212">
        <v>152</v>
      </c>
    </row>
    <row r="1213" spans="1:30" x14ac:dyDescent="0.25">
      <c r="A1213" t="s">
        <v>36</v>
      </c>
      <c r="B1213">
        <v>254</v>
      </c>
      <c r="S1213">
        <v>2</v>
      </c>
      <c r="U1213">
        <v>1</v>
      </c>
      <c r="AD1213">
        <v>3</v>
      </c>
    </row>
    <row r="1214" spans="1:30" x14ac:dyDescent="0.25">
      <c r="A1214" t="s">
        <v>37</v>
      </c>
      <c r="B1214">
        <v>254</v>
      </c>
      <c r="S1214">
        <v>0</v>
      </c>
      <c r="AD1214">
        <v>2</v>
      </c>
    </row>
    <row r="1215" spans="1:30" x14ac:dyDescent="0.25">
      <c r="A1215" t="s">
        <v>38</v>
      </c>
      <c r="B1215">
        <v>254</v>
      </c>
      <c r="S1215">
        <v>12</v>
      </c>
      <c r="U1215">
        <v>12</v>
      </c>
      <c r="AD1215">
        <v>12</v>
      </c>
    </row>
    <row r="1216" spans="1:30" x14ac:dyDescent="0.25">
      <c r="A1216" t="s">
        <v>39</v>
      </c>
      <c r="B1216">
        <v>254</v>
      </c>
    </row>
    <row r="1217" spans="1:30" x14ac:dyDescent="0.25">
      <c r="A1217" t="s">
        <v>694</v>
      </c>
      <c r="B1217">
        <v>254</v>
      </c>
    </row>
    <row r="1218" spans="1:30" x14ac:dyDescent="0.25">
      <c r="A1218" t="s">
        <v>40</v>
      </c>
      <c r="B1218">
        <v>254</v>
      </c>
    </row>
    <row r="1219" spans="1:30" x14ac:dyDescent="0.25">
      <c r="A1219" t="s">
        <v>41</v>
      </c>
      <c r="B1219">
        <v>254</v>
      </c>
    </row>
    <row r="1220" spans="1:30" x14ac:dyDescent="0.25">
      <c r="A1220" t="s">
        <v>42</v>
      </c>
      <c r="B1220">
        <v>254</v>
      </c>
      <c r="S1220">
        <v>25</v>
      </c>
      <c r="AD1220">
        <v>30</v>
      </c>
    </row>
    <row r="1221" spans="1:30" x14ac:dyDescent="0.25">
      <c r="A1221" t="s">
        <v>45</v>
      </c>
      <c r="B1221">
        <v>254</v>
      </c>
      <c r="S1221">
        <v>1</v>
      </c>
      <c r="AD1221">
        <v>2</v>
      </c>
    </row>
    <row r="1222" spans="1:30" x14ac:dyDescent="0.25">
      <c r="A1222" t="s">
        <v>46</v>
      </c>
      <c r="B1222">
        <v>254</v>
      </c>
      <c r="U1222">
        <v>1</v>
      </c>
    </row>
    <row r="1223" spans="1:30" x14ac:dyDescent="0.25">
      <c r="A1223" t="s">
        <v>49</v>
      </c>
      <c r="B1223">
        <v>254</v>
      </c>
      <c r="S1223">
        <v>4</v>
      </c>
      <c r="U1223">
        <v>4</v>
      </c>
      <c r="AD1223">
        <v>4</v>
      </c>
    </row>
    <row r="1224" spans="1:30" x14ac:dyDescent="0.25">
      <c r="A1224" t="s">
        <v>695</v>
      </c>
      <c r="B1224">
        <v>254</v>
      </c>
      <c r="S1224">
        <v>0</v>
      </c>
      <c r="U1224">
        <v>0</v>
      </c>
      <c r="AD1224">
        <v>0</v>
      </c>
    </row>
    <row r="1225" spans="1:30" x14ac:dyDescent="0.25">
      <c r="A1225" t="s">
        <v>48</v>
      </c>
      <c r="B1225">
        <v>254</v>
      </c>
      <c r="S1225">
        <v>1900</v>
      </c>
      <c r="U1225">
        <v>1900</v>
      </c>
      <c r="AD1225">
        <v>1900</v>
      </c>
    </row>
    <row r="1226" spans="1:30" x14ac:dyDescent="0.25">
      <c r="A1226" t="s">
        <v>696</v>
      </c>
      <c r="B1226">
        <v>254</v>
      </c>
      <c r="S1226">
        <v>3614</v>
      </c>
      <c r="U1226">
        <v>1863</v>
      </c>
      <c r="AD1226">
        <v>5085</v>
      </c>
    </row>
    <row r="1227" spans="1:30" x14ac:dyDescent="0.25">
      <c r="A1227" t="s">
        <v>50</v>
      </c>
      <c r="B1227">
        <v>254</v>
      </c>
      <c r="S1227">
        <v>3614</v>
      </c>
      <c r="U1227">
        <v>1863</v>
      </c>
      <c r="AD1227">
        <v>5085</v>
      </c>
    </row>
    <row r="1228" spans="1:30" x14ac:dyDescent="0.25">
      <c r="A1228" t="s">
        <v>697</v>
      </c>
      <c r="B1228">
        <v>254</v>
      </c>
      <c r="S1228">
        <v>1</v>
      </c>
      <c r="U1228">
        <v>1</v>
      </c>
      <c r="AD1228">
        <v>1</v>
      </c>
    </row>
    <row r="1229" spans="1:30" x14ac:dyDescent="0.25">
      <c r="A1229" t="s">
        <v>51</v>
      </c>
      <c r="B1229">
        <v>254</v>
      </c>
      <c r="S1229">
        <v>0</v>
      </c>
      <c r="U1229">
        <v>0</v>
      </c>
      <c r="AD1229">
        <v>0</v>
      </c>
    </row>
    <row r="1230" spans="1:30" x14ac:dyDescent="0.25">
      <c r="A1230" t="s">
        <v>53</v>
      </c>
      <c r="B1230">
        <v>254</v>
      </c>
      <c r="S1230">
        <v>0</v>
      </c>
      <c r="U1230">
        <v>0</v>
      </c>
      <c r="AD1230">
        <v>0</v>
      </c>
    </row>
    <row r="1231" spans="1:30" x14ac:dyDescent="0.25">
      <c r="A1231" t="s">
        <v>54</v>
      </c>
      <c r="B1231">
        <v>254</v>
      </c>
      <c r="S1231">
        <v>0</v>
      </c>
      <c r="U1231">
        <v>0</v>
      </c>
      <c r="AD1231">
        <v>0</v>
      </c>
    </row>
    <row r="1232" spans="1:30" x14ac:dyDescent="0.25">
      <c r="A1232" t="s">
        <v>55</v>
      </c>
      <c r="B1232">
        <v>254</v>
      </c>
      <c r="S1232">
        <v>0</v>
      </c>
      <c r="U1232">
        <v>0</v>
      </c>
      <c r="AD1232">
        <v>0</v>
      </c>
    </row>
    <row r="1233" spans="1:30" x14ac:dyDescent="0.25">
      <c r="A1233" t="s">
        <v>56</v>
      </c>
      <c r="B1233">
        <v>254</v>
      </c>
      <c r="S1233">
        <v>0.92</v>
      </c>
      <c r="U1233">
        <v>0.92</v>
      </c>
      <c r="AD1233">
        <v>0.92</v>
      </c>
    </row>
    <row r="1234" spans="1:30" x14ac:dyDescent="0.25">
      <c r="A1234" t="s">
        <v>57</v>
      </c>
      <c r="B1234">
        <v>254</v>
      </c>
      <c r="S1234">
        <v>100</v>
      </c>
      <c r="U1234">
        <v>100</v>
      </c>
      <c r="AD1234">
        <v>100</v>
      </c>
    </row>
    <row r="1235" spans="1:30" x14ac:dyDescent="0.25">
      <c r="A1235" t="s">
        <v>58</v>
      </c>
      <c r="B1235">
        <v>254</v>
      </c>
      <c r="S1235">
        <v>2</v>
      </c>
      <c r="U1235">
        <v>2</v>
      </c>
      <c r="AD1235">
        <v>2</v>
      </c>
    </row>
    <row r="1236" spans="1:30" x14ac:dyDescent="0.25">
      <c r="A1236" t="s">
        <v>59</v>
      </c>
      <c r="B1236">
        <v>254</v>
      </c>
      <c r="S1236">
        <v>0</v>
      </c>
      <c r="U1236">
        <v>0</v>
      </c>
      <c r="AD1236">
        <v>0</v>
      </c>
    </row>
    <row r="1237" spans="1:30" x14ac:dyDescent="0.25">
      <c r="A1237" t="s">
        <v>698</v>
      </c>
      <c r="B1237">
        <v>254</v>
      </c>
      <c r="S1237">
        <v>0</v>
      </c>
      <c r="AD1237">
        <v>0</v>
      </c>
    </row>
    <row r="1238" spans="1:30" x14ac:dyDescent="0.25">
      <c r="A1238" t="s">
        <v>677</v>
      </c>
      <c r="B1238">
        <v>254</v>
      </c>
      <c r="S1238">
        <v>900</v>
      </c>
      <c r="AD1238">
        <v>1453</v>
      </c>
    </row>
    <row r="1239" spans="1:30" x14ac:dyDescent="0.25">
      <c r="A1239" t="s">
        <v>78</v>
      </c>
      <c r="B1239">
        <v>254</v>
      </c>
      <c r="S1239">
        <v>24.5</v>
      </c>
      <c r="AD1239">
        <v>33</v>
      </c>
    </row>
    <row r="1240" spans="1:30" x14ac:dyDescent="0.25">
      <c r="A1240" t="s">
        <v>699</v>
      </c>
      <c r="B1240">
        <v>254</v>
      </c>
      <c r="U1240">
        <v>0</v>
      </c>
    </row>
    <row r="1241" spans="1:30" x14ac:dyDescent="0.25">
      <c r="A1241" t="s">
        <v>700</v>
      </c>
      <c r="B1241">
        <v>254</v>
      </c>
      <c r="S1241">
        <v>0</v>
      </c>
      <c r="U1241">
        <v>1</v>
      </c>
      <c r="AD1241">
        <v>0</v>
      </c>
    </row>
    <row r="1242" spans="1:30" x14ac:dyDescent="0.25">
      <c r="A1242" t="s">
        <v>701</v>
      </c>
      <c r="B1242">
        <v>254</v>
      </c>
      <c r="S1242">
        <v>0</v>
      </c>
      <c r="U1242">
        <v>0</v>
      </c>
      <c r="AD1242">
        <v>0</v>
      </c>
    </row>
    <row r="1243" spans="1:30" x14ac:dyDescent="0.25">
      <c r="A1243" t="s">
        <v>52</v>
      </c>
      <c r="B1243">
        <v>254</v>
      </c>
      <c r="S1243">
        <v>1</v>
      </c>
      <c r="U1243">
        <v>1</v>
      </c>
      <c r="AD1243">
        <v>1</v>
      </c>
    </row>
    <row r="1244" spans="1:30" x14ac:dyDescent="0.25">
      <c r="A1244" t="s">
        <v>702</v>
      </c>
      <c r="B1244">
        <v>254</v>
      </c>
      <c r="S1244">
        <v>15</v>
      </c>
      <c r="U1244">
        <v>9</v>
      </c>
      <c r="AD1244">
        <v>60</v>
      </c>
    </row>
    <row r="1245" spans="1:30" x14ac:dyDescent="0.25">
      <c r="A1245" t="s">
        <v>43</v>
      </c>
      <c r="B1245">
        <v>254</v>
      </c>
      <c r="S1245">
        <v>50</v>
      </c>
      <c r="U1245">
        <v>50</v>
      </c>
      <c r="AD1245">
        <v>50</v>
      </c>
    </row>
    <row r="1246" spans="1:30" x14ac:dyDescent="0.25">
      <c r="A1246" t="s">
        <v>44</v>
      </c>
      <c r="B1246">
        <v>254</v>
      </c>
      <c r="S1246">
        <v>0</v>
      </c>
      <c r="U1246">
        <v>0</v>
      </c>
      <c r="AD1246">
        <v>0</v>
      </c>
    </row>
    <row r="1247" spans="1:30" x14ac:dyDescent="0.25">
      <c r="A1247" t="s">
        <v>47</v>
      </c>
      <c r="B1247">
        <v>254</v>
      </c>
      <c r="S1247">
        <v>1</v>
      </c>
      <c r="U1247">
        <v>1</v>
      </c>
      <c r="AD1247">
        <v>2</v>
      </c>
    </row>
    <row r="1248" spans="1:30" x14ac:dyDescent="0.25">
      <c r="A1248" t="s">
        <v>703</v>
      </c>
      <c r="B1248">
        <v>254</v>
      </c>
      <c r="S1248">
        <v>0</v>
      </c>
      <c r="U1248">
        <v>0</v>
      </c>
      <c r="AD1248">
        <v>0</v>
      </c>
    </row>
    <row r="1249" spans="1:30" x14ac:dyDescent="0.25">
      <c r="A1249" t="s">
        <v>704</v>
      </c>
      <c r="B1249">
        <v>254</v>
      </c>
      <c r="S1249">
        <v>0</v>
      </c>
      <c r="U1249">
        <v>0</v>
      </c>
      <c r="AD1249">
        <v>0</v>
      </c>
    </row>
    <row r="1250" spans="1:30" x14ac:dyDescent="0.25">
      <c r="A1250" t="s">
        <v>705</v>
      </c>
      <c r="B1250">
        <v>254</v>
      </c>
      <c r="S1250">
        <v>0</v>
      </c>
      <c r="U1250">
        <v>0</v>
      </c>
      <c r="AD1250">
        <v>0</v>
      </c>
    </row>
    <row r="1251" spans="1:30" x14ac:dyDescent="0.25">
      <c r="A1251" t="s">
        <v>706</v>
      </c>
      <c r="B1251">
        <v>254</v>
      </c>
      <c r="S1251">
        <v>0</v>
      </c>
      <c r="U1251">
        <v>0</v>
      </c>
      <c r="AD1251">
        <v>0</v>
      </c>
    </row>
    <row r="1252" spans="1:30" x14ac:dyDescent="0.25">
      <c r="A1252" t="s">
        <v>707</v>
      </c>
      <c r="B1252">
        <v>254</v>
      </c>
      <c r="S1252">
        <v>1</v>
      </c>
      <c r="U1252">
        <v>1</v>
      </c>
      <c r="AD1252">
        <v>1</v>
      </c>
    </row>
    <row r="1253" spans="1:30" x14ac:dyDescent="0.25">
      <c r="A1253" t="s">
        <v>708</v>
      </c>
      <c r="B1253">
        <v>254</v>
      </c>
      <c r="S1253">
        <v>0</v>
      </c>
      <c r="U1253">
        <v>0</v>
      </c>
      <c r="AD1253">
        <v>0</v>
      </c>
    </row>
    <row r="1254" spans="1:30" x14ac:dyDescent="0.25">
      <c r="A1254" t="s">
        <v>709</v>
      </c>
      <c r="B1254">
        <v>254</v>
      </c>
      <c r="S1254">
        <v>50</v>
      </c>
      <c r="U1254">
        <v>50</v>
      </c>
      <c r="AD1254">
        <v>50</v>
      </c>
    </row>
    <row r="1255" spans="1:30" x14ac:dyDescent="0.25">
      <c r="A1255" t="s">
        <v>710</v>
      </c>
      <c r="B1255">
        <v>254</v>
      </c>
      <c r="S1255">
        <v>3</v>
      </c>
      <c r="U1255">
        <v>3</v>
      </c>
      <c r="AD1255">
        <v>3</v>
      </c>
    </row>
    <row r="1256" spans="1:30" x14ac:dyDescent="0.25">
      <c r="A1256" t="s">
        <v>711</v>
      </c>
      <c r="B1256">
        <v>254</v>
      </c>
      <c r="S1256">
        <v>0</v>
      </c>
      <c r="U1256">
        <v>0</v>
      </c>
      <c r="AD1256">
        <v>0</v>
      </c>
    </row>
    <row r="1257" spans="1:30" x14ac:dyDescent="0.25">
      <c r="A1257" t="s">
        <v>712</v>
      </c>
      <c r="B1257">
        <v>254</v>
      </c>
      <c r="S1257">
        <v>0</v>
      </c>
      <c r="U1257">
        <v>0</v>
      </c>
      <c r="AD1257">
        <v>0</v>
      </c>
    </row>
    <row r="1258" spans="1:30" x14ac:dyDescent="0.25">
      <c r="A1258" t="s">
        <v>713</v>
      </c>
      <c r="B1258">
        <v>254</v>
      </c>
      <c r="S1258">
        <v>0</v>
      </c>
      <c r="U1258">
        <v>0</v>
      </c>
      <c r="AD1258">
        <v>0</v>
      </c>
    </row>
    <row r="1259" spans="1:30" x14ac:dyDescent="0.25">
      <c r="A1259" t="s">
        <v>718</v>
      </c>
      <c r="B1259">
        <v>254</v>
      </c>
      <c r="S1259">
        <v>0</v>
      </c>
      <c r="AD1259">
        <v>0</v>
      </c>
    </row>
    <row r="1260" spans="1:30" x14ac:dyDescent="0.25">
      <c r="A1260" t="s">
        <v>405</v>
      </c>
      <c r="B1260">
        <v>254</v>
      </c>
      <c r="AD1260">
        <v>0</v>
      </c>
    </row>
    <row r="1261" spans="1:30" x14ac:dyDescent="0.25">
      <c r="A1261" t="s">
        <v>719</v>
      </c>
      <c r="B1261">
        <v>254</v>
      </c>
      <c r="S1261">
        <v>0</v>
      </c>
      <c r="U1261">
        <v>0</v>
      </c>
      <c r="AD1261">
        <v>0</v>
      </c>
    </row>
    <row r="1262" spans="1:30" x14ac:dyDescent="0.25">
      <c r="A1262" t="s">
        <v>34</v>
      </c>
      <c r="B1262">
        <v>287</v>
      </c>
      <c r="D1262">
        <v>190</v>
      </c>
      <c r="F1262">
        <v>190</v>
      </c>
      <c r="O1262">
        <v>2124</v>
      </c>
      <c r="P1262">
        <v>2124</v>
      </c>
      <c r="S1262">
        <v>9</v>
      </c>
      <c r="T1262">
        <v>9</v>
      </c>
    </row>
    <row r="1263" spans="1:30" x14ac:dyDescent="0.25">
      <c r="A1263" t="s">
        <v>35</v>
      </c>
      <c r="B1263">
        <v>287</v>
      </c>
      <c r="D1263">
        <v>2124</v>
      </c>
      <c r="F1263">
        <v>9</v>
      </c>
      <c r="O1263">
        <v>9</v>
      </c>
      <c r="P1263">
        <v>190</v>
      </c>
      <c r="S1263">
        <v>190</v>
      </c>
      <c r="T1263">
        <v>2124</v>
      </c>
    </row>
    <row r="1264" spans="1:30" x14ac:dyDescent="0.25">
      <c r="A1264" t="s">
        <v>36</v>
      </c>
      <c r="B1264">
        <v>287</v>
      </c>
      <c r="D1264">
        <v>1</v>
      </c>
      <c r="F1264">
        <v>0</v>
      </c>
      <c r="O1264">
        <v>1</v>
      </c>
      <c r="P1264">
        <v>1</v>
      </c>
      <c r="S1264">
        <v>0</v>
      </c>
      <c r="T1264">
        <v>1</v>
      </c>
    </row>
    <row r="1265" spans="1:20" x14ac:dyDescent="0.25">
      <c r="A1265" t="s">
        <v>37</v>
      </c>
      <c r="B1265">
        <v>287</v>
      </c>
      <c r="D1265">
        <v>2</v>
      </c>
      <c r="O1265">
        <v>0</v>
      </c>
      <c r="S1265">
        <v>0</v>
      </c>
      <c r="T1265">
        <v>1</v>
      </c>
    </row>
    <row r="1266" spans="1:20" x14ac:dyDescent="0.25">
      <c r="A1266" t="s">
        <v>38</v>
      </c>
      <c r="B1266">
        <v>287</v>
      </c>
      <c r="D1266">
        <v>12</v>
      </c>
      <c r="F1266">
        <v>12</v>
      </c>
      <c r="O1266">
        <v>12</v>
      </c>
      <c r="P1266">
        <v>12</v>
      </c>
      <c r="S1266">
        <v>12</v>
      </c>
      <c r="T1266">
        <v>12</v>
      </c>
    </row>
    <row r="1267" spans="1:20" x14ac:dyDescent="0.25">
      <c r="A1267" t="s">
        <v>39</v>
      </c>
      <c r="B1267">
        <v>287</v>
      </c>
    </row>
    <row r="1268" spans="1:20" x14ac:dyDescent="0.25">
      <c r="A1268" t="s">
        <v>694</v>
      </c>
      <c r="B1268">
        <v>287</v>
      </c>
    </row>
    <row r="1269" spans="1:20" x14ac:dyDescent="0.25">
      <c r="A1269" t="s">
        <v>40</v>
      </c>
      <c r="B1269">
        <v>287</v>
      </c>
    </row>
    <row r="1270" spans="1:20" x14ac:dyDescent="0.25">
      <c r="A1270" t="s">
        <v>41</v>
      </c>
      <c r="B1270">
        <v>287</v>
      </c>
    </row>
    <row r="1271" spans="1:20" x14ac:dyDescent="0.25">
      <c r="A1271" t="s">
        <v>42</v>
      </c>
      <c r="B1271">
        <v>287</v>
      </c>
      <c r="D1271">
        <v>25</v>
      </c>
      <c r="O1271">
        <v>25</v>
      </c>
      <c r="T1271">
        <v>25</v>
      </c>
    </row>
    <row r="1272" spans="1:20" x14ac:dyDescent="0.25">
      <c r="A1272" t="s">
        <v>876</v>
      </c>
      <c r="B1272">
        <v>287</v>
      </c>
      <c r="D1272">
        <v>1</v>
      </c>
      <c r="O1272">
        <v>0</v>
      </c>
      <c r="T1272">
        <v>0</v>
      </c>
    </row>
    <row r="1273" spans="1:20" x14ac:dyDescent="0.25">
      <c r="A1273" t="s">
        <v>48</v>
      </c>
      <c r="B1273">
        <v>287</v>
      </c>
      <c r="D1273">
        <v>1900</v>
      </c>
      <c r="F1273">
        <v>1900</v>
      </c>
      <c r="O1273">
        <v>1900</v>
      </c>
      <c r="P1273">
        <v>1900</v>
      </c>
      <c r="S1273">
        <v>1900</v>
      </c>
      <c r="T1273">
        <v>1900</v>
      </c>
    </row>
    <row r="1274" spans="1:20" x14ac:dyDescent="0.25">
      <c r="A1274" t="s">
        <v>696</v>
      </c>
      <c r="B1274">
        <v>287</v>
      </c>
      <c r="D1274">
        <v>1863</v>
      </c>
      <c r="F1274">
        <v>0</v>
      </c>
      <c r="O1274">
        <v>1863</v>
      </c>
      <c r="P1274">
        <v>1863</v>
      </c>
      <c r="S1274">
        <v>0</v>
      </c>
      <c r="T1274">
        <v>1863</v>
      </c>
    </row>
    <row r="1275" spans="1:20" x14ac:dyDescent="0.25">
      <c r="A1275" t="s">
        <v>50</v>
      </c>
      <c r="B1275">
        <v>287</v>
      </c>
      <c r="D1275">
        <v>1863</v>
      </c>
      <c r="F1275">
        <v>0</v>
      </c>
      <c r="O1275">
        <v>1863</v>
      </c>
      <c r="P1275">
        <v>1863</v>
      </c>
      <c r="S1275">
        <v>0</v>
      </c>
      <c r="T1275">
        <v>1863</v>
      </c>
    </row>
    <row r="1276" spans="1:20" x14ac:dyDescent="0.25">
      <c r="A1276" t="s">
        <v>697</v>
      </c>
      <c r="B1276">
        <v>287</v>
      </c>
      <c r="D1276">
        <v>1</v>
      </c>
      <c r="F1276">
        <v>1</v>
      </c>
      <c r="O1276">
        <v>1</v>
      </c>
      <c r="P1276">
        <v>1</v>
      </c>
      <c r="S1276">
        <v>1</v>
      </c>
      <c r="T1276">
        <v>1</v>
      </c>
    </row>
    <row r="1277" spans="1:20" x14ac:dyDescent="0.25">
      <c r="A1277" t="s">
        <v>51</v>
      </c>
      <c r="B1277">
        <v>287</v>
      </c>
      <c r="D1277">
        <v>0</v>
      </c>
      <c r="F1277">
        <v>0</v>
      </c>
      <c r="O1277">
        <v>0</v>
      </c>
      <c r="P1277">
        <v>0</v>
      </c>
      <c r="S1277">
        <v>0</v>
      </c>
      <c r="T1277">
        <v>0</v>
      </c>
    </row>
    <row r="1278" spans="1:20" x14ac:dyDescent="0.25">
      <c r="A1278" t="s">
        <v>53</v>
      </c>
      <c r="B1278">
        <v>287</v>
      </c>
      <c r="D1278">
        <v>0</v>
      </c>
      <c r="F1278">
        <v>0</v>
      </c>
      <c r="O1278">
        <v>0</v>
      </c>
      <c r="P1278">
        <v>0</v>
      </c>
      <c r="S1278">
        <v>0</v>
      </c>
      <c r="T1278">
        <v>0</v>
      </c>
    </row>
    <row r="1279" spans="1:20" x14ac:dyDescent="0.25">
      <c r="A1279" t="s">
        <v>54</v>
      </c>
      <c r="B1279">
        <v>287</v>
      </c>
      <c r="D1279">
        <v>0</v>
      </c>
      <c r="F1279">
        <v>0</v>
      </c>
      <c r="O1279">
        <v>0</v>
      </c>
      <c r="P1279">
        <v>0</v>
      </c>
      <c r="S1279">
        <v>0</v>
      </c>
      <c r="T1279">
        <v>0</v>
      </c>
    </row>
    <row r="1280" spans="1:20" x14ac:dyDescent="0.25">
      <c r="A1280" t="s">
        <v>55</v>
      </c>
      <c r="B1280">
        <v>287</v>
      </c>
      <c r="D1280">
        <v>0</v>
      </c>
      <c r="F1280">
        <v>0</v>
      </c>
      <c r="O1280">
        <v>0</v>
      </c>
      <c r="P1280">
        <v>0</v>
      </c>
      <c r="S1280">
        <v>0</v>
      </c>
      <c r="T1280">
        <v>0</v>
      </c>
    </row>
    <row r="1281" spans="1:20" x14ac:dyDescent="0.25">
      <c r="A1281" t="s">
        <v>56</v>
      </c>
      <c r="B1281">
        <v>287</v>
      </c>
      <c r="D1281">
        <v>0.92</v>
      </c>
      <c r="F1281">
        <v>0.92</v>
      </c>
      <c r="O1281">
        <v>0.92</v>
      </c>
      <c r="P1281">
        <v>0.92</v>
      </c>
      <c r="S1281">
        <v>0.92</v>
      </c>
      <c r="T1281">
        <v>0.92</v>
      </c>
    </row>
    <row r="1282" spans="1:20" x14ac:dyDescent="0.25">
      <c r="A1282" t="s">
        <v>57</v>
      </c>
      <c r="B1282">
        <v>287</v>
      </c>
      <c r="D1282">
        <v>100</v>
      </c>
      <c r="F1282">
        <v>100</v>
      </c>
      <c r="O1282">
        <v>100</v>
      </c>
      <c r="P1282">
        <v>100</v>
      </c>
      <c r="S1282">
        <v>100</v>
      </c>
      <c r="T1282">
        <v>100</v>
      </c>
    </row>
    <row r="1283" spans="1:20" x14ac:dyDescent="0.25">
      <c r="A1283" t="s">
        <v>58</v>
      </c>
      <c r="B1283">
        <v>287</v>
      </c>
      <c r="D1283">
        <v>2</v>
      </c>
      <c r="F1283">
        <v>2</v>
      </c>
      <c r="O1283">
        <v>2</v>
      </c>
      <c r="P1283">
        <v>2</v>
      </c>
      <c r="S1283">
        <v>2</v>
      </c>
      <c r="T1283">
        <v>2</v>
      </c>
    </row>
    <row r="1284" spans="1:20" x14ac:dyDescent="0.25">
      <c r="A1284" t="s">
        <v>59</v>
      </c>
      <c r="B1284">
        <v>287</v>
      </c>
      <c r="D1284">
        <v>0</v>
      </c>
      <c r="F1284">
        <v>0</v>
      </c>
      <c r="O1284">
        <v>0</v>
      </c>
      <c r="P1284">
        <v>0</v>
      </c>
      <c r="S1284">
        <v>0</v>
      </c>
      <c r="T1284">
        <v>0</v>
      </c>
    </row>
    <row r="1285" spans="1:20" x14ac:dyDescent="0.25">
      <c r="A1285" t="s">
        <v>698</v>
      </c>
      <c r="B1285">
        <v>287</v>
      </c>
      <c r="D1285">
        <v>0</v>
      </c>
      <c r="O1285">
        <v>0</v>
      </c>
      <c r="T1285">
        <v>0</v>
      </c>
    </row>
    <row r="1286" spans="1:20" x14ac:dyDescent="0.25">
      <c r="A1286" t="s">
        <v>677</v>
      </c>
      <c r="B1286">
        <v>287</v>
      </c>
      <c r="D1286">
        <v>248</v>
      </c>
      <c r="O1286">
        <v>205</v>
      </c>
      <c r="T1286">
        <v>556</v>
      </c>
    </row>
    <row r="1287" spans="1:20" x14ac:dyDescent="0.25">
      <c r="A1287" t="s">
        <v>78</v>
      </c>
      <c r="B1287">
        <v>287</v>
      </c>
      <c r="D1287">
        <v>6.8</v>
      </c>
      <c r="O1287">
        <v>5.6</v>
      </c>
      <c r="T1287">
        <v>15.2</v>
      </c>
    </row>
    <row r="1288" spans="1:20" x14ac:dyDescent="0.25">
      <c r="A1288" t="s">
        <v>699</v>
      </c>
      <c r="B1288">
        <v>287</v>
      </c>
      <c r="F1288">
        <v>0</v>
      </c>
      <c r="P1288">
        <v>0</v>
      </c>
      <c r="T1288">
        <v>0</v>
      </c>
    </row>
    <row r="1289" spans="1:20" x14ac:dyDescent="0.25">
      <c r="A1289" t="s">
        <v>700</v>
      </c>
      <c r="B1289">
        <v>287</v>
      </c>
      <c r="D1289">
        <v>0</v>
      </c>
      <c r="F1289">
        <v>1</v>
      </c>
      <c r="O1289">
        <v>0</v>
      </c>
      <c r="P1289">
        <v>1</v>
      </c>
      <c r="S1289">
        <v>0</v>
      </c>
      <c r="T1289">
        <v>0</v>
      </c>
    </row>
    <row r="1290" spans="1:20" x14ac:dyDescent="0.25">
      <c r="A1290" t="s">
        <v>701</v>
      </c>
      <c r="B1290">
        <v>287</v>
      </c>
      <c r="D1290">
        <v>0</v>
      </c>
      <c r="F1290">
        <v>0</v>
      </c>
      <c r="O1290">
        <v>0</v>
      </c>
      <c r="P1290">
        <v>0</v>
      </c>
      <c r="S1290">
        <v>0</v>
      </c>
      <c r="T1290">
        <v>0</v>
      </c>
    </row>
    <row r="1291" spans="1:20" x14ac:dyDescent="0.25">
      <c r="A1291" t="s">
        <v>52</v>
      </c>
      <c r="B1291">
        <v>287</v>
      </c>
      <c r="D1291">
        <v>1</v>
      </c>
      <c r="F1291">
        <v>1</v>
      </c>
      <c r="O1291">
        <v>1</v>
      </c>
      <c r="P1291">
        <v>1</v>
      </c>
      <c r="S1291">
        <v>1</v>
      </c>
      <c r="T1291">
        <v>1</v>
      </c>
    </row>
    <row r="1292" spans="1:20" x14ac:dyDescent="0.25">
      <c r="A1292" t="s">
        <v>702</v>
      </c>
      <c r="B1292">
        <v>287</v>
      </c>
      <c r="D1292">
        <v>15</v>
      </c>
      <c r="F1292">
        <v>9</v>
      </c>
      <c r="O1292">
        <v>60</v>
      </c>
      <c r="P1292">
        <v>9</v>
      </c>
      <c r="S1292">
        <v>15</v>
      </c>
      <c r="T1292">
        <v>60</v>
      </c>
    </row>
    <row r="1293" spans="1:20" x14ac:dyDescent="0.25">
      <c r="A1293" t="s">
        <v>43</v>
      </c>
      <c r="B1293">
        <v>287</v>
      </c>
      <c r="D1293">
        <v>50</v>
      </c>
      <c r="O1293">
        <v>50</v>
      </c>
      <c r="P1293">
        <v>50</v>
      </c>
      <c r="S1293">
        <v>50</v>
      </c>
      <c r="T1293">
        <v>50</v>
      </c>
    </row>
    <row r="1294" spans="1:20" x14ac:dyDescent="0.25">
      <c r="A1294" t="s">
        <v>44</v>
      </c>
      <c r="B1294">
        <v>287</v>
      </c>
      <c r="D1294">
        <v>0</v>
      </c>
      <c r="O1294">
        <v>0</v>
      </c>
      <c r="P1294">
        <v>0</v>
      </c>
      <c r="S1294">
        <v>0</v>
      </c>
      <c r="T1294">
        <v>0</v>
      </c>
    </row>
    <row r="1295" spans="1:20" x14ac:dyDescent="0.25">
      <c r="A1295" t="s">
        <v>718</v>
      </c>
      <c r="B1295">
        <v>287</v>
      </c>
      <c r="D1295">
        <v>0</v>
      </c>
      <c r="O1295">
        <v>0</v>
      </c>
      <c r="T1295">
        <v>0</v>
      </c>
    </row>
    <row r="1296" spans="1:20" x14ac:dyDescent="0.25">
      <c r="A1296" t="s">
        <v>405</v>
      </c>
      <c r="B1296">
        <v>287</v>
      </c>
      <c r="D1296">
        <v>0</v>
      </c>
    </row>
    <row r="1297" spans="1:30" x14ac:dyDescent="0.25">
      <c r="A1297" t="s">
        <v>719</v>
      </c>
      <c r="B1297">
        <v>287</v>
      </c>
      <c r="D1297">
        <v>0</v>
      </c>
      <c r="F1297">
        <v>0</v>
      </c>
      <c r="O1297">
        <v>0</v>
      </c>
      <c r="P1297">
        <v>0</v>
      </c>
      <c r="S1297">
        <v>0</v>
      </c>
      <c r="T1297">
        <v>0</v>
      </c>
    </row>
    <row r="1298" spans="1:30" x14ac:dyDescent="0.25">
      <c r="A1298" t="s">
        <v>34</v>
      </c>
      <c r="B1298">
        <v>344</v>
      </c>
      <c r="C1298">
        <v>345</v>
      </c>
      <c r="D1298">
        <v>345</v>
      </c>
      <c r="E1298">
        <v>345</v>
      </c>
      <c r="F1298">
        <v>345</v>
      </c>
      <c r="G1298">
        <v>345</v>
      </c>
      <c r="H1298">
        <v>346</v>
      </c>
      <c r="I1298">
        <v>346</v>
      </c>
      <c r="J1298">
        <v>346</v>
      </c>
      <c r="K1298">
        <v>346</v>
      </c>
      <c r="L1298">
        <v>346</v>
      </c>
      <c r="M1298">
        <v>331</v>
      </c>
      <c r="N1298">
        <v>331</v>
      </c>
      <c r="O1298">
        <v>331</v>
      </c>
      <c r="P1298">
        <v>331</v>
      </c>
      <c r="Q1298">
        <v>331</v>
      </c>
      <c r="R1298">
        <v>2212</v>
      </c>
      <c r="S1298">
        <v>2212</v>
      </c>
      <c r="T1298">
        <v>2212</v>
      </c>
      <c r="U1298">
        <v>2212</v>
      </c>
      <c r="V1298">
        <v>2212</v>
      </c>
      <c r="AB1298">
        <v>336</v>
      </c>
      <c r="AC1298">
        <v>336</v>
      </c>
      <c r="AD1298">
        <v>336</v>
      </c>
    </row>
    <row r="1299" spans="1:30" x14ac:dyDescent="0.25">
      <c r="A1299" t="s">
        <v>35</v>
      </c>
      <c r="B1299">
        <v>344</v>
      </c>
      <c r="C1299">
        <v>331</v>
      </c>
      <c r="D1299">
        <v>254</v>
      </c>
      <c r="E1299">
        <v>346</v>
      </c>
      <c r="F1299">
        <v>2212</v>
      </c>
      <c r="G1299">
        <v>336</v>
      </c>
      <c r="H1299">
        <v>2212</v>
      </c>
      <c r="I1299">
        <v>336</v>
      </c>
      <c r="J1299">
        <v>345</v>
      </c>
      <c r="K1299">
        <v>331</v>
      </c>
      <c r="L1299">
        <v>254</v>
      </c>
      <c r="M1299">
        <v>254</v>
      </c>
      <c r="N1299">
        <v>346</v>
      </c>
      <c r="O1299">
        <v>2212</v>
      </c>
      <c r="P1299">
        <v>336</v>
      </c>
      <c r="Q1299">
        <v>345</v>
      </c>
      <c r="R1299">
        <v>336</v>
      </c>
      <c r="S1299">
        <v>345</v>
      </c>
      <c r="T1299">
        <v>331</v>
      </c>
      <c r="U1299">
        <v>254</v>
      </c>
      <c r="V1299">
        <v>346</v>
      </c>
      <c r="AB1299">
        <v>345</v>
      </c>
      <c r="AC1299">
        <v>331</v>
      </c>
      <c r="AD1299">
        <v>254</v>
      </c>
    </row>
    <row r="1300" spans="1:30" x14ac:dyDescent="0.25">
      <c r="A1300" t="s">
        <v>36</v>
      </c>
      <c r="B1300">
        <v>344</v>
      </c>
      <c r="C1300">
        <v>0</v>
      </c>
      <c r="D1300">
        <v>0</v>
      </c>
      <c r="E1300">
        <v>0</v>
      </c>
      <c r="F1300">
        <v>0</v>
      </c>
      <c r="G1300">
        <v>1</v>
      </c>
      <c r="H1300">
        <v>0</v>
      </c>
      <c r="I1300">
        <v>0</v>
      </c>
      <c r="J1300">
        <v>0</v>
      </c>
      <c r="K1300">
        <v>0</v>
      </c>
      <c r="L1300">
        <v>0</v>
      </c>
      <c r="M1300">
        <v>1</v>
      </c>
      <c r="N1300">
        <v>0</v>
      </c>
      <c r="O1300">
        <v>2</v>
      </c>
      <c r="P1300">
        <v>0</v>
      </c>
      <c r="Q1300">
        <v>1</v>
      </c>
      <c r="R1300">
        <v>0</v>
      </c>
      <c r="S1300">
        <v>1</v>
      </c>
      <c r="T1300">
        <v>2</v>
      </c>
      <c r="U1300">
        <v>0</v>
      </c>
      <c r="V1300">
        <v>0</v>
      </c>
      <c r="AB1300">
        <v>0</v>
      </c>
      <c r="AC1300">
        <v>1</v>
      </c>
      <c r="AD1300">
        <v>3</v>
      </c>
    </row>
    <row r="1301" spans="1:30" x14ac:dyDescent="0.25">
      <c r="A1301" t="s">
        <v>37</v>
      </c>
      <c r="B1301">
        <v>344</v>
      </c>
      <c r="C1301">
        <v>0</v>
      </c>
      <c r="D1301">
        <v>0</v>
      </c>
      <c r="E1301">
        <v>0</v>
      </c>
      <c r="F1301">
        <v>0</v>
      </c>
      <c r="H1301">
        <v>0</v>
      </c>
      <c r="I1301">
        <v>0</v>
      </c>
      <c r="J1301">
        <v>0</v>
      </c>
      <c r="K1301">
        <v>0</v>
      </c>
      <c r="M1301">
        <v>0</v>
      </c>
      <c r="N1301">
        <v>0</v>
      </c>
      <c r="O1301">
        <v>2</v>
      </c>
      <c r="P1301">
        <v>0</v>
      </c>
      <c r="R1301">
        <v>0</v>
      </c>
      <c r="S1301">
        <v>1</v>
      </c>
      <c r="T1301">
        <v>2</v>
      </c>
      <c r="U1301">
        <v>0</v>
      </c>
      <c r="AB1301">
        <v>0</v>
      </c>
      <c r="AC1301">
        <v>0</v>
      </c>
      <c r="AD1301">
        <v>0</v>
      </c>
    </row>
    <row r="1302" spans="1:30" x14ac:dyDescent="0.25">
      <c r="A1302" t="s">
        <v>38</v>
      </c>
      <c r="B1302">
        <v>344</v>
      </c>
      <c r="C1302">
        <v>12</v>
      </c>
      <c r="D1302">
        <v>12</v>
      </c>
      <c r="E1302">
        <v>12</v>
      </c>
      <c r="F1302">
        <v>12</v>
      </c>
      <c r="G1302">
        <v>12</v>
      </c>
      <c r="H1302">
        <v>12</v>
      </c>
      <c r="I1302">
        <v>12</v>
      </c>
      <c r="J1302">
        <v>12</v>
      </c>
      <c r="K1302">
        <v>12</v>
      </c>
      <c r="L1302">
        <v>12</v>
      </c>
      <c r="M1302">
        <v>12</v>
      </c>
      <c r="N1302">
        <v>12</v>
      </c>
      <c r="O1302">
        <v>12</v>
      </c>
      <c r="P1302">
        <v>12</v>
      </c>
      <c r="Q1302">
        <v>12</v>
      </c>
      <c r="R1302">
        <v>12</v>
      </c>
      <c r="S1302">
        <v>12</v>
      </c>
      <c r="T1302">
        <v>12</v>
      </c>
      <c r="U1302">
        <v>12</v>
      </c>
      <c r="V1302">
        <v>12</v>
      </c>
      <c r="AB1302">
        <v>12</v>
      </c>
      <c r="AC1302">
        <v>12</v>
      </c>
      <c r="AD1302">
        <v>12</v>
      </c>
    </row>
    <row r="1303" spans="1:30" x14ac:dyDescent="0.25">
      <c r="A1303" t="s">
        <v>39</v>
      </c>
      <c r="B1303">
        <v>344</v>
      </c>
      <c r="N1303">
        <v>150</v>
      </c>
      <c r="S1303">
        <v>190</v>
      </c>
      <c r="AC1303">
        <v>200</v>
      </c>
    </row>
    <row r="1304" spans="1:30" x14ac:dyDescent="0.25">
      <c r="A1304" t="s">
        <v>694</v>
      </c>
      <c r="B1304">
        <v>344</v>
      </c>
      <c r="N1304">
        <v>25</v>
      </c>
      <c r="S1304">
        <v>25</v>
      </c>
      <c r="AC1304">
        <v>25</v>
      </c>
    </row>
    <row r="1305" spans="1:30" x14ac:dyDescent="0.25">
      <c r="A1305" t="s">
        <v>40</v>
      </c>
      <c r="B1305">
        <v>344</v>
      </c>
      <c r="N1305">
        <v>1</v>
      </c>
      <c r="S1305">
        <v>1</v>
      </c>
      <c r="AC1305">
        <v>1</v>
      </c>
    </row>
    <row r="1306" spans="1:30" x14ac:dyDescent="0.25">
      <c r="A1306" t="s">
        <v>41</v>
      </c>
      <c r="B1306">
        <v>344</v>
      </c>
    </row>
    <row r="1307" spans="1:30" x14ac:dyDescent="0.25">
      <c r="A1307" t="s">
        <v>42</v>
      </c>
      <c r="B1307">
        <v>344</v>
      </c>
      <c r="E1307">
        <v>30</v>
      </c>
      <c r="J1307">
        <v>30</v>
      </c>
      <c r="O1307">
        <v>30</v>
      </c>
      <c r="T1307">
        <v>40</v>
      </c>
      <c r="AD1307">
        <v>30</v>
      </c>
    </row>
    <row r="1308" spans="1:30" x14ac:dyDescent="0.25">
      <c r="A1308" t="s">
        <v>45</v>
      </c>
      <c r="B1308">
        <v>344</v>
      </c>
      <c r="O1308">
        <v>1</v>
      </c>
      <c r="T1308">
        <v>1</v>
      </c>
      <c r="AD1308">
        <v>2</v>
      </c>
    </row>
    <row r="1309" spans="1:30" x14ac:dyDescent="0.25">
      <c r="A1309" t="s">
        <v>46</v>
      </c>
      <c r="B1309">
        <v>344</v>
      </c>
      <c r="G1309">
        <v>2</v>
      </c>
      <c r="M1309">
        <v>1</v>
      </c>
      <c r="Q1309">
        <v>1</v>
      </c>
      <c r="R1309">
        <v>1</v>
      </c>
      <c r="S1309">
        <v>1</v>
      </c>
      <c r="AC1309">
        <v>2</v>
      </c>
    </row>
    <row r="1310" spans="1:30" x14ac:dyDescent="0.25">
      <c r="A1310" t="s">
        <v>49</v>
      </c>
      <c r="B1310">
        <v>344</v>
      </c>
      <c r="C1310">
        <v>4</v>
      </c>
      <c r="D1310">
        <v>4</v>
      </c>
      <c r="E1310">
        <v>4</v>
      </c>
      <c r="F1310">
        <v>4</v>
      </c>
      <c r="G1310">
        <v>4</v>
      </c>
      <c r="H1310">
        <v>4</v>
      </c>
      <c r="I1310">
        <v>4</v>
      </c>
      <c r="J1310">
        <v>4</v>
      </c>
      <c r="K1310">
        <v>4</v>
      </c>
      <c r="L1310">
        <v>4</v>
      </c>
      <c r="M1310">
        <v>4</v>
      </c>
      <c r="N1310">
        <v>4</v>
      </c>
      <c r="O1310">
        <v>4</v>
      </c>
      <c r="P1310">
        <v>4</v>
      </c>
      <c r="Q1310">
        <v>4</v>
      </c>
      <c r="R1310">
        <v>4</v>
      </c>
      <c r="S1310">
        <v>4</v>
      </c>
      <c r="T1310">
        <v>4</v>
      </c>
      <c r="U1310">
        <v>4</v>
      </c>
      <c r="V1310">
        <v>4</v>
      </c>
      <c r="AB1310">
        <v>4</v>
      </c>
      <c r="AC1310">
        <v>4</v>
      </c>
      <c r="AD1310">
        <v>4</v>
      </c>
    </row>
    <row r="1311" spans="1:30" x14ac:dyDescent="0.25">
      <c r="A1311" t="s">
        <v>695</v>
      </c>
      <c r="B1311">
        <v>344</v>
      </c>
      <c r="C1311">
        <v>0</v>
      </c>
      <c r="D1311">
        <v>0</v>
      </c>
      <c r="E1311">
        <v>0</v>
      </c>
      <c r="F1311">
        <v>0</v>
      </c>
      <c r="G1311">
        <v>0</v>
      </c>
      <c r="H1311">
        <v>0</v>
      </c>
      <c r="I1311">
        <v>0</v>
      </c>
      <c r="J1311">
        <v>0</v>
      </c>
      <c r="K1311">
        <v>0</v>
      </c>
      <c r="L1311">
        <v>0</v>
      </c>
      <c r="M1311">
        <v>0</v>
      </c>
      <c r="N1311">
        <v>0</v>
      </c>
      <c r="O1311">
        <v>0</v>
      </c>
      <c r="P1311">
        <v>0</v>
      </c>
      <c r="Q1311">
        <v>0</v>
      </c>
      <c r="R1311">
        <v>0</v>
      </c>
      <c r="S1311">
        <v>0</v>
      </c>
      <c r="T1311">
        <v>0</v>
      </c>
      <c r="U1311">
        <v>0</v>
      </c>
      <c r="V1311">
        <v>0</v>
      </c>
      <c r="AB1311">
        <v>0</v>
      </c>
      <c r="AC1311">
        <v>0</v>
      </c>
      <c r="AD1311">
        <v>0</v>
      </c>
    </row>
    <row r="1312" spans="1:30" x14ac:dyDescent="0.25">
      <c r="A1312" t="s">
        <v>48</v>
      </c>
      <c r="B1312">
        <v>344</v>
      </c>
      <c r="C1312">
        <v>1900</v>
      </c>
      <c r="D1312">
        <v>1900</v>
      </c>
      <c r="E1312">
        <v>1900</v>
      </c>
      <c r="F1312">
        <v>1900</v>
      </c>
      <c r="G1312">
        <v>1900</v>
      </c>
      <c r="H1312">
        <v>1900</v>
      </c>
      <c r="I1312">
        <v>1900</v>
      </c>
      <c r="J1312">
        <v>1900</v>
      </c>
      <c r="K1312">
        <v>1900</v>
      </c>
      <c r="L1312">
        <v>1900</v>
      </c>
      <c r="M1312">
        <v>1900</v>
      </c>
      <c r="N1312">
        <v>1900</v>
      </c>
      <c r="O1312">
        <v>1900</v>
      </c>
      <c r="P1312">
        <v>1900</v>
      </c>
      <c r="Q1312">
        <v>1900</v>
      </c>
      <c r="R1312">
        <v>1900</v>
      </c>
      <c r="S1312">
        <v>1900</v>
      </c>
      <c r="T1312">
        <v>1900</v>
      </c>
      <c r="U1312">
        <v>1900</v>
      </c>
      <c r="V1312">
        <v>1900</v>
      </c>
      <c r="AB1312">
        <v>1900</v>
      </c>
      <c r="AC1312">
        <v>1900</v>
      </c>
      <c r="AD1312">
        <v>1900</v>
      </c>
    </row>
    <row r="1313" spans="1:30" x14ac:dyDescent="0.25">
      <c r="A1313" t="s">
        <v>696</v>
      </c>
      <c r="B1313">
        <v>344</v>
      </c>
      <c r="C1313">
        <v>0</v>
      </c>
      <c r="D1313">
        <v>0</v>
      </c>
      <c r="E1313">
        <v>0</v>
      </c>
      <c r="F1313">
        <v>0</v>
      </c>
      <c r="G1313">
        <v>1863</v>
      </c>
      <c r="H1313">
        <v>0</v>
      </c>
      <c r="I1313">
        <v>0</v>
      </c>
      <c r="J1313">
        <v>0</v>
      </c>
      <c r="K1313">
        <v>0</v>
      </c>
      <c r="L1313">
        <v>0</v>
      </c>
      <c r="M1313">
        <v>1863</v>
      </c>
      <c r="N1313">
        <v>0</v>
      </c>
      <c r="O1313">
        <v>3539</v>
      </c>
      <c r="P1313">
        <v>0</v>
      </c>
      <c r="Q1313">
        <v>1863</v>
      </c>
      <c r="R1313">
        <v>0</v>
      </c>
      <c r="S1313">
        <v>1863</v>
      </c>
      <c r="T1313">
        <v>3539</v>
      </c>
      <c r="U1313">
        <v>0</v>
      </c>
      <c r="V1313">
        <v>0</v>
      </c>
      <c r="AB1313">
        <v>0</v>
      </c>
      <c r="AC1313">
        <v>1863</v>
      </c>
      <c r="AD1313">
        <v>5085</v>
      </c>
    </row>
    <row r="1314" spans="1:30" x14ac:dyDescent="0.25">
      <c r="A1314" t="s">
        <v>50</v>
      </c>
      <c r="B1314">
        <v>344</v>
      </c>
      <c r="C1314">
        <v>0</v>
      </c>
      <c r="D1314">
        <v>0</v>
      </c>
      <c r="E1314">
        <v>0</v>
      </c>
      <c r="F1314">
        <v>0</v>
      </c>
      <c r="G1314">
        <v>1863</v>
      </c>
      <c r="H1314">
        <v>0</v>
      </c>
      <c r="I1314">
        <v>0</v>
      </c>
      <c r="J1314">
        <v>0</v>
      </c>
      <c r="K1314">
        <v>0</v>
      </c>
      <c r="L1314">
        <v>0</v>
      </c>
      <c r="M1314">
        <v>1863</v>
      </c>
      <c r="N1314">
        <v>0</v>
      </c>
      <c r="O1314">
        <v>3539</v>
      </c>
      <c r="P1314">
        <v>0</v>
      </c>
      <c r="Q1314">
        <v>1863</v>
      </c>
      <c r="R1314">
        <v>0</v>
      </c>
      <c r="S1314">
        <v>1863</v>
      </c>
      <c r="T1314">
        <v>3539</v>
      </c>
      <c r="U1314">
        <v>0</v>
      </c>
      <c r="V1314">
        <v>0</v>
      </c>
      <c r="AB1314">
        <v>0</v>
      </c>
      <c r="AC1314">
        <v>1863</v>
      </c>
      <c r="AD1314">
        <v>5085</v>
      </c>
    </row>
    <row r="1315" spans="1:30" x14ac:dyDescent="0.25">
      <c r="A1315" t="s">
        <v>697</v>
      </c>
      <c r="B1315">
        <v>344</v>
      </c>
      <c r="C1315">
        <v>1</v>
      </c>
      <c r="D1315">
        <v>1</v>
      </c>
      <c r="E1315">
        <v>1</v>
      </c>
      <c r="F1315">
        <v>1</v>
      </c>
      <c r="G1315">
        <v>1</v>
      </c>
      <c r="H1315">
        <v>1</v>
      </c>
      <c r="I1315">
        <v>1</v>
      </c>
      <c r="J1315">
        <v>1</v>
      </c>
      <c r="K1315">
        <v>1</v>
      </c>
      <c r="L1315">
        <v>1</v>
      </c>
      <c r="M1315">
        <v>1</v>
      </c>
      <c r="N1315">
        <v>1</v>
      </c>
      <c r="O1315">
        <v>1</v>
      </c>
      <c r="P1315">
        <v>1</v>
      </c>
      <c r="Q1315">
        <v>1</v>
      </c>
      <c r="R1315">
        <v>1</v>
      </c>
      <c r="S1315">
        <v>1</v>
      </c>
      <c r="T1315">
        <v>1</v>
      </c>
      <c r="U1315">
        <v>1</v>
      </c>
      <c r="V1315">
        <v>1</v>
      </c>
      <c r="AB1315">
        <v>1</v>
      </c>
      <c r="AC1315">
        <v>1</v>
      </c>
      <c r="AD1315">
        <v>1</v>
      </c>
    </row>
    <row r="1316" spans="1:30" x14ac:dyDescent="0.25">
      <c r="A1316" t="s">
        <v>51</v>
      </c>
      <c r="B1316">
        <v>344</v>
      </c>
      <c r="C1316">
        <v>0</v>
      </c>
      <c r="D1316">
        <v>0</v>
      </c>
      <c r="E1316">
        <v>0</v>
      </c>
      <c r="F1316">
        <v>0</v>
      </c>
      <c r="G1316">
        <v>0</v>
      </c>
      <c r="H1316">
        <v>0</v>
      </c>
      <c r="I1316">
        <v>0</v>
      </c>
      <c r="J1316">
        <v>0</v>
      </c>
      <c r="K1316">
        <v>0</v>
      </c>
      <c r="L1316">
        <v>0</v>
      </c>
      <c r="M1316">
        <v>0</v>
      </c>
      <c r="N1316">
        <v>0</v>
      </c>
      <c r="O1316">
        <v>0</v>
      </c>
      <c r="P1316">
        <v>0</v>
      </c>
      <c r="Q1316">
        <v>0</v>
      </c>
      <c r="R1316">
        <v>0</v>
      </c>
      <c r="S1316">
        <v>0</v>
      </c>
      <c r="T1316">
        <v>0</v>
      </c>
      <c r="U1316">
        <v>0</v>
      </c>
      <c r="V1316">
        <v>0</v>
      </c>
      <c r="AB1316">
        <v>0</v>
      </c>
      <c r="AC1316">
        <v>0</v>
      </c>
      <c r="AD1316">
        <v>0</v>
      </c>
    </row>
    <row r="1317" spans="1:30" x14ac:dyDescent="0.25">
      <c r="A1317" t="s">
        <v>53</v>
      </c>
      <c r="B1317">
        <v>344</v>
      </c>
      <c r="C1317">
        <v>0</v>
      </c>
      <c r="D1317">
        <v>0</v>
      </c>
      <c r="E1317">
        <v>0</v>
      </c>
      <c r="F1317">
        <v>0</v>
      </c>
      <c r="G1317">
        <v>0</v>
      </c>
      <c r="H1317">
        <v>0</v>
      </c>
      <c r="I1317">
        <v>0</v>
      </c>
      <c r="J1317">
        <v>0</v>
      </c>
      <c r="K1317">
        <v>0</v>
      </c>
      <c r="L1317">
        <v>0</v>
      </c>
      <c r="M1317">
        <v>0</v>
      </c>
      <c r="N1317">
        <v>0</v>
      </c>
      <c r="O1317">
        <v>0</v>
      </c>
      <c r="P1317">
        <v>0</v>
      </c>
      <c r="Q1317">
        <v>0</v>
      </c>
      <c r="R1317">
        <v>0</v>
      </c>
      <c r="S1317">
        <v>0</v>
      </c>
      <c r="T1317">
        <v>0</v>
      </c>
      <c r="U1317">
        <v>0</v>
      </c>
      <c r="V1317">
        <v>0</v>
      </c>
      <c r="AB1317">
        <v>0</v>
      </c>
      <c r="AC1317">
        <v>0</v>
      </c>
      <c r="AD1317">
        <v>0</v>
      </c>
    </row>
    <row r="1318" spans="1:30" x14ac:dyDescent="0.25">
      <c r="A1318" t="s">
        <v>54</v>
      </c>
      <c r="B1318">
        <v>344</v>
      </c>
      <c r="C1318">
        <v>0</v>
      </c>
      <c r="D1318">
        <v>0</v>
      </c>
      <c r="E1318">
        <v>0</v>
      </c>
      <c r="F1318">
        <v>0</v>
      </c>
      <c r="G1318">
        <v>0</v>
      </c>
      <c r="H1318">
        <v>0</v>
      </c>
      <c r="I1318">
        <v>0</v>
      </c>
      <c r="J1318">
        <v>0</v>
      </c>
      <c r="K1318">
        <v>0</v>
      </c>
      <c r="L1318">
        <v>0</v>
      </c>
      <c r="M1318">
        <v>0</v>
      </c>
      <c r="N1318">
        <v>0</v>
      </c>
      <c r="O1318">
        <v>0</v>
      </c>
      <c r="P1318">
        <v>0</v>
      </c>
      <c r="Q1318">
        <v>0</v>
      </c>
      <c r="R1318">
        <v>0</v>
      </c>
      <c r="S1318">
        <v>0</v>
      </c>
      <c r="T1318">
        <v>0</v>
      </c>
      <c r="U1318">
        <v>0</v>
      </c>
      <c r="V1318">
        <v>0</v>
      </c>
      <c r="AB1318">
        <v>0</v>
      </c>
      <c r="AC1318">
        <v>0</v>
      </c>
      <c r="AD1318">
        <v>0</v>
      </c>
    </row>
    <row r="1319" spans="1:30" x14ac:dyDescent="0.25">
      <c r="A1319" t="s">
        <v>55</v>
      </c>
      <c r="B1319">
        <v>344</v>
      </c>
      <c r="C1319">
        <v>0</v>
      </c>
      <c r="D1319">
        <v>0</v>
      </c>
      <c r="E1319">
        <v>0</v>
      </c>
      <c r="F1319">
        <v>0</v>
      </c>
      <c r="G1319">
        <v>0</v>
      </c>
      <c r="H1319">
        <v>0</v>
      </c>
      <c r="I1319">
        <v>0</v>
      </c>
      <c r="J1319">
        <v>0</v>
      </c>
      <c r="K1319">
        <v>0</v>
      </c>
      <c r="L1319">
        <v>0</v>
      </c>
      <c r="M1319">
        <v>0</v>
      </c>
      <c r="N1319">
        <v>0</v>
      </c>
      <c r="O1319">
        <v>0</v>
      </c>
      <c r="P1319">
        <v>0</v>
      </c>
      <c r="Q1319">
        <v>0</v>
      </c>
      <c r="R1319">
        <v>0</v>
      </c>
      <c r="S1319">
        <v>0</v>
      </c>
      <c r="T1319">
        <v>0</v>
      </c>
      <c r="U1319">
        <v>0</v>
      </c>
      <c r="V1319">
        <v>0</v>
      </c>
      <c r="AB1319">
        <v>0</v>
      </c>
      <c r="AC1319">
        <v>0</v>
      </c>
      <c r="AD1319">
        <v>0</v>
      </c>
    </row>
    <row r="1320" spans="1:30" x14ac:dyDescent="0.25">
      <c r="A1320" t="s">
        <v>56</v>
      </c>
      <c r="B1320">
        <v>344</v>
      </c>
      <c r="C1320">
        <v>0.92</v>
      </c>
      <c r="D1320">
        <v>0.92</v>
      </c>
      <c r="E1320">
        <v>0.92</v>
      </c>
      <c r="F1320">
        <v>0.92</v>
      </c>
      <c r="G1320">
        <v>0.92</v>
      </c>
      <c r="H1320">
        <v>0.92</v>
      </c>
      <c r="I1320">
        <v>0.92</v>
      </c>
      <c r="J1320">
        <v>0.92</v>
      </c>
      <c r="K1320">
        <v>0.92</v>
      </c>
      <c r="L1320">
        <v>0.92</v>
      </c>
      <c r="M1320">
        <v>0.92</v>
      </c>
      <c r="N1320">
        <v>0.92</v>
      </c>
      <c r="O1320">
        <v>0.92</v>
      </c>
      <c r="P1320">
        <v>0.92</v>
      </c>
      <c r="Q1320">
        <v>0.92</v>
      </c>
      <c r="R1320">
        <v>0.92</v>
      </c>
      <c r="S1320">
        <v>0.92</v>
      </c>
      <c r="T1320">
        <v>0.92</v>
      </c>
      <c r="U1320">
        <v>0.92</v>
      </c>
      <c r="V1320">
        <v>0.92</v>
      </c>
      <c r="AB1320">
        <v>0.92</v>
      </c>
      <c r="AC1320">
        <v>0.92</v>
      </c>
      <c r="AD1320">
        <v>0.92</v>
      </c>
    </row>
    <row r="1321" spans="1:30" x14ac:dyDescent="0.25">
      <c r="A1321" t="s">
        <v>57</v>
      </c>
      <c r="B1321">
        <v>344</v>
      </c>
      <c r="C1321">
        <v>100</v>
      </c>
      <c r="D1321">
        <v>100</v>
      </c>
      <c r="E1321">
        <v>100</v>
      </c>
      <c r="F1321">
        <v>100</v>
      </c>
      <c r="G1321">
        <v>100</v>
      </c>
      <c r="H1321">
        <v>100</v>
      </c>
      <c r="I1321">
        <v>100</v>
      </c>
      <c r="J1321">
        <v>100</v>
      </c>
      <c r="K1321">
        <v>100</v>
      </c>
      <c r="L1321">
        <v>100</v>
      </c>
      <c r="M1321">
        <v>100</v>
      </c>
      <c r="N1321">
        <v>100</v>
      </c>
      <c r="O1321">
        <v>100</v>
      </c>
      <c r="P1321">
        <v>100</v>
      </c>
      <c r="Q1321">
        <v>100</v>
      </c>
      <c r="R1321">
        <v>100</v>
      </c>
      <c r="S1321">
        <v>100</v>
      </c>
      <c r="T1321">
        <v>100</v>
      </c>
      <c r="U1321">
        <v>100</v>
      </c>
      <c r="V1321">
        <v>100</v>
      </c>
      <c r="AB1321">
        <v>100</v>
      </c>
      <c r="AC1321">
        <v>100</v>
      </c>
      <c r="AD1321">
        <v>100</v>
      </c>
    </row>
    <row r="1322" spans="1:30" x14ac:dyDescent="0.25">
      <c r="A1322" t="s">
        <v>58</v>
      </c>
      <c r="B1322">
        <v>344</v>
      </c>
      <c r="C1322">
        <v>2</v>
      </c>
      <c r="D1322">
        <v>2</v>
      </c>
      <c r="E1322">
        <v>2</v>
      </c>
      <c r="F1322">
        <v>2</v>
      </c>
      <c r="G1322">
        <v>2</v>
      </c>
      <c r="H1322">
        <v>2</v>
      </c>
      <c r="I1322">
        <v>2</v>
      </c>
      <c r="J1322">
        <v>2</v>
      </c>
      <c r="K1322">
        <v>2</v>
      </c>
      <c r="L1322">
        <v>2</v>
      </c>
      <c r="M1322">
        <v>2</v>
      </c>
      <c r="N1322">
        <v>2</v>
      </c>
      <c r="O1322">
        <v>2</v>
      </c>
      <c r="P1322">
        <v>2</v>
      </c>
      <c r="Q1322">
        <v>2</v>
      </c>
      <c r="R1322">
        <v>2</v>
      </c>
      <c r="S1322">
        <v>2</v>
      </c>
      <c r="T1322">
        <v>2</v>
      </c>
      <c r="U1322">
        <v>2</v>
      </c>
      <c r="V1322">
        <v>2</v>
      </c>
      <c r="AB1322">
        <v>2</v>
      </c>
      <c r="AC1322">
        <v>2</v>
      </c>
      <c r="AD1322">
        <v>2</v>
      </c>
    </row>
    <row r="1323" spans="1:30" x14ac:dyDescent="0.25">
      <c r="A1323" t="s">
        <v>59</v>
      </c>
      <c r="B1323">
        <v>344</v>
      </c>
      <c r="C1323">
        <v>0</v>
      </c>
      <c r="D1323">
        <v>0</v>
      </c>
      <c r="E1323">
        <v>0</v>
      </c>
      <c r="F1323">
        <v>0</v>
      </c>
      <c r="G1323">
        <v>0</v>
      </c>
      <c r="H1323">
        <v>0</v>
      </c>
      <c r="I1323">
        <v>0</v>
      </c>
      <c r="J1323">
        <v>0</v>
      </c>
      <c r="K1323">
        <v>0</v>
      </c>
      <c r="L1323">
        <v>0</v>
      </c>
      <c r="M1323">
        <v>0</v>
      </c>
      <c r="N1323">
        <v>0</v>
      </c>
      <c r="O1323">
        <v>0</v>
      </c>
      <c r="P1323">
        <v>0</v>
      </c>
      <c r="Q1323">
        <v>0</v>
      </c>
      <c r="R1323">
        <v>0</v>
      </c>
      <c r="S1323">
        <v>0</v>
      </c>
      <c r="T1323">
        <v>0</v>
      </c>
      <c r="U1323">
        <v>0</v>
      </c>
      <c r="V1323">
        <v>0</v>
      </c>
      <c r="AB1323">
        <v>0</v>
      </c>
      <c r="AC1323">
        <v>0</v>
      </c>
      <c r="AD1323">
        <v>0</v>
      </c>
    </row>
    <row r="1324" spans="1:30" x14ac:dyDescent="0.25">
      <c r="A1324" t="s">
        <v>698</v>
      </c>
      <c r="B1324">
        <v>344</v>
      </c>
      <c r="E1324">
        <v>0</v>
      </c>
      <c r="J1324">
        <v>0</v>
      </c>
      <c r="O1324">
        <v>0</v>
      </c>
      <c r="T1324">
        <v>0</v>
      </c>
      <c r="AD1324">
        <v>0</v>
      </c>
    </row>
    <row r="1325" spans="1:30" x14ac:dyDescent="0.25">
      <c r="A1325" t="s">
        <v>677</v>
      </c>
      <c r="B1325">
        <v>344</v>
      </c>
      <c r="E1325">
        <v>1095</v>
      </c>
      <c r="J1325">
        <v>463</v>
      </c>
      <c r="O1325">
        <v>713</v>
      </c>
      <c r="T1325">
        <v>2413</v>
      </c>
      <c r="AD1325">
        <v>1461</v>
      </c>
    </row>
    <row r="1326" spans="1:30" x14ac:dyDescent="0.25">
      <c r="A1326" t="s">
        <v>78</v>
      </c>
      <c r="B1326">
        <v>344</v>
      </c>
      <c r="E1326">
        <v>24.9</v>
      </c>
      <c r="J1326">
        <v>10.5</v>
      </c>
      <c r="O1326">
        <v>16.2</v>
      </c>
      <c r="T1326">
        <v>41.1</v>
      </c>
      <c r="AD1326">
        <v>33.200000000000003</v>
      </c>
    </row>
    <row r="1327" spans="1:30" x14ac:dyDescent="0.25">
      <c r="A1327" t="s">
        <v>699</v>
      </c>
      <c r="B1327">
        <v>344</v>
      </c>
      <c r="G1327">
        <v>3</v>
      </c>
      <c r="L1327">
        <v>0</v>
      </c>
      <c r="Q1327">
        <v>1</v>
      </c>
      <c r="V1327">
        <v>0</v>
      </c>
    </row>
    <row r="1328" spans="1:30" x14ac:dyDescent="0.25">
      <c r="A1328" t="s">
        <v>720</v>
      </c>
      <c r="B1328">
        <v>344</v>
      </c>
      <c r="G1328">
        <v>50</v>
      </c>
      <c r="Q1328">
        <v>50</v>
      </c>
    </row>
    <row r="1329" spans="1:30" x14ac:dyDescent="0.25">
      <c r="A1329" t="s">
        <v>721</v>
      </c>
      <c r="B1329">
        <v>344</v>
      </c>
      <c r="G1329">
        <v>0</v>
      </c>
      <c r="Q1329">
        <v>0</v>
      </c>
    </row>
    <row r="1330" spans="1:30" x14ac:dyDescent="0.25">
      <c r="A1330" t="s">
        <v>700</v>
      </c>
      <c r="B1330">
        <v>344</v>
      </c>
      <c r="C1330">
        <v>0</v>
      </c>
      <c r="D1330">
        <v>0</v>
      </c>
      <c r="E1330">
        <v>0</v>
      </c>
      <c r="F1330">
        <v>1</v>
      </c>
      <c r="G1330">
        <v>1</v>
      </c>
      <c r="H1330">
        <v>0</v>
      </c>
      <c r="I1330">
        <v>0</v>
      </c>
      <c r="J1330">
        <v>0</v>
      </c>
      <c r="K1330">
        <v>1</v>
      </c>
      <c r="L1330">
        <v>1</v>
      </c>
      <c r="M1330">
        <v>0</v>
      </c>
      <c r="N1330">
        <v>0</v>
      </c>
      <c r="O1330">
        <v>0</v>
      </c>
      <c r="P1330">
        <v>1</v>
      </c>
      <c r="Q1330">
        <v>1</v>
      </c>
      <c r="R1330">
        <v>0</v>
      </c>
      <c r="S1330">
        <v>0</v>
      </c>
      <c r="T1330">
        <v>0</v>
      </c>
      <c r="U1330">
        <v>1</v>
      </c>
      <c r="V1330">
        <v>1</v>
      </c>
      <c r="AB1330">
        <v>0</v>
      </c>
      <c r="AC1330">
        <v>0</v>
      </c>
      <c r="AD1330">
        <v>0</v>
      </c>
    </row>
    <row r="1331" spans="1:30" x14ac:dyDescent="0.25">
      <c r="A1331" t="s">
        <v>701</v>
      </c>
      <c r="B1331">
        <v>344</v>
      </c>
      <c r="C1331">
        <v>0</v>
      </c>
      <c r="D1331">
        <v>0</v>
      </c>
      <c r="E1331">
        <v>0</v>
      </c>
      <c r="F1331">
        <v>0</v>
      </c>
      <c r="G1331">
        <v>0</v>
      </c>
      <c r="H1331">
        <v>0</v>
      </c>
      <c r="I1331">
        <v>0</v>
      </c>
      <c r="J1331">
        <v>0</v>
      </c>
      <c r="K1331">
        <v>0</v>
      </c>
      <c r="L1331">
        <v>0</v>
      </c>
      <c r="M1331">
        <v>0</v>
      </c>
      <c r="N1331">
        <v>0</v>
      </c>
      <c r="O1331">
        <v>0</v>
      </c>
      <c r="P1331">
        <v>0</v>
      </c>
      <c r="Q1331">
        <v>0</v>
      </c>
      <c r="R1331">
        <v>0</v>
      </c>
      <c r="S1331">
        <v>0</v>
      </c>
      <c r="T1331">
        <v>0</v>
      </c>
      <c r="U1331">
        <v>0</v>
      </c>
      <c r="V1331">
        <v>0</v>
      </c>
      <c r="AB1331">
        <v>0</v>
      </c>
      <c r="AC1331">
        <v>0</v>
      </c>
      <c r="AD1331">
        <v>0</v>
      </c>
    </row>
    <row r="1332" spans="1:30" x14ac:dyDescent="0.25">
      <c r="A1332" t="s">
        <v>52</v>
      </c>
      <c r="B1332">
        <v>344</v>
      </c>
      <c r="C1332">
        <v>1</v>
      </c>
      <c r="D1332">
        <v>1</v>
      </c>
      <c r="E1332">
        <v>1</v>
      </c>
      <c r="F1332">
        <v>1</v>
      </c>
      <c r="G1332">
        <v>1</v>
      </c>
      <c r="H1332">
        <v>1</v>
      </c>
      <c r="I1332">
        <v>1</v>
      </c>
      <c r="J1332">
        <v>1</v>
      </c>
      <c r="K1332">
        <v>1</v>
      </c>
      <c r="L1332">
        <v>1</v>
      </c>
      <c r="M1332">
        <v>1</v>
      </c>
      <c r="N1332">
        <v>1</v>
      </c>
      <c r="O1332">
        <v>1</v>
      </c>
      <c r="P1332">
        <v>1</v>
      </c>
      <c r="Q1332">
        <v>1</v>
      </c>
      <c r="R1332">
        <v>1</v>
      </c>
      <c r="S1332">
        <v>1</v>
      </c>
      <c r="T1332">
        <v>1</v>
      </c>
      <c r="U1332">
        <v>1</v>
      </c>
      <c r="V1332">
        <v>1</v>
      </c>
      <c r="AB1332">
        <v>1</v>
      </c>
      <c r="AC1332">
        <v>1</v>
      </c>
      <c r="AD1332">
        <v>1</v>
      </c>
    </row>
    <row r="1333" spans="1:30" x14ac:dyDescent="0.25">
      <c r="A1333" t="s">
        <v>702</v>
      </c>
      <c r="B1333">
        <v>344</v>
      </c>
      <c r="C1333">
        <v>15</v>
      </c>
      <c r="D1333">
        <v>15</v>
      </c>
      <c r="E1333">
        <v>60</v>
      </c>
      <c r="F1333">
        <v>9</v>
      </c>
      <c r="G1333">
        <v>9</v>
      </c>
      <c r="H1333">
        <v>15</v>
      </c>
      <c r="I1333">
        <v>15</v>
      </c>
      <c r="J1333">
        <v>60</v>
      </c>
      <c r="K1333">
        <v>9</v>
      </c>
      <c r="L1333">
        <v>9</v>
      </c>
      <c r="M1333">
        <v>15</v>
      </c>
      <c r="N1333">
        <v>15</v>
      </c>
      <c r="O1333">
        <v>60</v>
      </c>
      <c r="P1333">
        <v>9</v>
      </c>
      <c r="Q1333">
        <v>9</v>
      </c>
      <c r="R1333">
        <v>15</v>
      </c>
      <c r="S1333">
        <v>15</v>
      </c>
      <c r="T1333">
        <v>60</v>
      </c>
      <c r="U1333">
        <v>9</v>
      </c>
      <c r="V1333">
        <v>9</v>
      </c>
      <c r="AB1333">
        <v>15</v>
      </c>
      <c r="AC1333">
        <v>15</v>
      </c>
      <c r="AD1333">
        <v>60</v>
      </c>
    </row>
    <row r="1334" spans="1:30" x14ac:dyDescent="0.25">
      <c r="A1334" t="s">
        <v>43</v>
      </c>
      <c r="B1334">
        <v>344</v>
      </c>
      <c r="G1334">
        <v>26</v>
      </c>
      <c r="M1334">
        <v>35</v>
      </c>
      <c r="O1334">
        <v>35</v>
      </c>
      <c r="Q1334">
        <v>26</v>
      </c>
      <c r="R1334">
        <v>60</v>
      </c>
      <c r="S1334">
        <v>35</v>
      </c>
      <c r="T1334">
        <v>35</v>
      </c>
      <c r="AC1334">
        <v>35</v>
      </c>
      <c r="AD1334">
        <v>35</v>
      </c>
    </row>
    <row r="1335" spans="1:30" x14ac:dyDescent="0.25">
      <c r="A1335" t="s">
        <v>44</v>
      </c>
      <c r="B1335">
        <v>344</v>
      </c>
      <c r="G1335">
        <v>20</v>
      </c>
      <c r="M1335">
        <v>5</v>
      </c>
      <c r="O1335">
        <v>5</v>
      </c>
      <c r="Q1335">
        <v>20</v>
      </c>
      <c r="R1335">
        <v>40</v>
      </c>
      <c r="S1335">
        <v>5</v>
      </c>
      <c r="T1335">
        <v>5</v>
      </c>
      <c r="AC1335">
        <v>5</v>
      </c>
      <c r="AD1335">
        <v>5</v>
      </c>
    </row>
    <row r="1336" spans="1:30" x14ac:dyDescent="0.25">
      <c r="A1336" t="s">
        <v>47</v>
      </c>
      <c r="B1336">
        <v>344</v>
      </c>
      <c r="G1336">
        <v>2</v>
      </c>
      <c r="M1336">
        <v>1</v>
      </c>
      <c r="O1336">
        <v>1</v>
      </c>
      <c r="Q1336">
        <v>1</v>
      </c>
      <c r="R1336">
        <v>1</v>
      </c>
      <c r="S1336">
        <v>1</v>
      </c>
      <c r="T1336">
        <v>1</v>
      </c>
      <c r="AC1336">
        <v>2</v>
      </c>
      <c r="AD1336">
        <v>2</v>
      </c>
    </row>
    <row r="1337" spans="1:30" x14ac:dyDescent="0.25">
      <c r="A1337" t="s">
        <v>703</v>
      </c>
      <c r="B1337">
        <v>344</v>
      </c>
      <c r="G1337">
        <v>0</v>
      </c>
      <c r="M1337">
        <v>0</v>
      </c>
      <c r="O1337">
        <v>0</v>
      </c>
      <c r="Q1337">
        <v>0</v>
      </c>
      <c r="R1337">
        <v>0</v>
      </c>
      <c r="S1337">
        <v>0</v>
      </c>
      <c r="T1337">
        <v>0</v>
      </c>
      <c r="AC1337">
        <v>0</v>
      </c>
      <c r="AD1337">
        <v>0</v>
      </c>
    </row>
    <row r="1338" spans="1:30" x14ac:dyDescent="0.25">
      <c r="A1338" t="s">
        <v>704</v>
      </c>
      <c r="B1338">
        <v>344</v>
      </c>
      <c r="G1338">
        <v>0</v>
      </c>
      <c r="M1338">
        <v>0</v>
      </c>
      <c r="O1338">
        <v>0</v>
      </c>
      <c r="Q1338">
        <v>0</v>
      </c>
      <c r="R1338">
        <v>0</v>
      </c>
      <c r="S1338">
        <v>0</v>
      </c>
      <c r="T1338">
        <v>0</v>
      </c>
      <c r="AC1338">
        <v>0</v>
      </c>
      <c r="AD1338">
        <v>0</v>
      </c>
    </row>
    <row r="1339" spans="1:30" x14ac:dyDescent="0.25">
      <c r="A1339" t="s">
        <v>705</v>
      </c>
      <c r="B1339">
        <v>344</v>
      </c>
      <c r="G1339">
        <v>0</v>
      </c>
      <c r="M1339">
        <v>0</v>
      </c>
      <c r="O1339">
        <v>0</v>
      </c>
      <c r="Q1339">
        <v>0</v>
      </c>
      <c r="R1339">
        <v>0</v>
      </c>
      <c r="S1339">
        <v>0</v>
      </c>
      <c r="T1339">
        <v>0</v>
      </c>
      <c r="AC1339">
        <v>0</v>
      </c>
      <c r="AD1339">
        <v>0</v>
      </c>
    </row>
    <row r="1340" spans="1:30" x14ac:dyDescent="0.25">
      <c r="A1340" t="s">
        <v>706</v>
      </c>
      <c r="B1340">
        <v>344</v>
      </c>
      <c r="G1340">
        <v>0</v>
      </c>
      <c r="M1340">
        <v>0</v>
      </c>
      <c r="O1340">
        <v>0</v>
      </c>
      <c r="Q1340">
        <v>0</v>
      </c>
      <c r="R1340">
        <v>0</v>
      </c>
      <c r="S1340">
        <v>0</v>
      </c>
      <c r="T1340">
        <v>0</v>
      </c>
      <c r="AC1340">
        <v>0</v>
      </c>
      <c r="AD1340">
        <v>0</v>
      </c>
    </row>
    <row r="1341" spans="1:30" x14ac:dyDescent="0.25">
      <c r="A1341" t="s">
        <v>707</v>
      </c>
      <c r="B1341">
        <v>344</v>
      </c>
      <c r="G1341">
        <v>1</v>
      </c>
      <c r="M1341">
        <v>1</v>
      </c>
      <c r="O1341">
        <v>1</v>
      </c>
      <c r="Q1341">
        <v>1</v>
      </c>
      <c r="R1341">
        <v>1</v>
      </c>
      <c r="S1341">
        <v>1</v>
      </c>
      <c r="T1341">
        <v>1</v>
      </c>
      <c r="AC1341">
        <v>1</v>
      </c>
      <c r="AD1341">
        <v>1</v>
      </c>
    </row>
    <row r="1342" spans="1:30" x14ac:dyDescent="0.25">
      <c r="A1342" t="s">
        <v>708</v>
      </c>
      <c r="B1342">
        <v>344</v>
      </c>
      <c r="G1342">
        <v>20</v>
      </c>
      <c r="M1342">
        <v>5</v>
      </c>
      <c r="O1342">
        <v>5</v>
      </c>
      <c r="Q1342">
        <v>20</v>
      </c>
      <c r="R1342">
        <v>40</v>
      </c>
      <c r="S1342">
        <v>5</v>
      </c>
      <c r="T1342">
        <v>5</v>
      </c>
      <c r="AC1342">
        <v>5</v>
      </c>
      <c r="AD1342">
        <v>5</v>
      </c>
    </row>
    <row r="1343" spans="1:30" x14ac:dyDescent="0.25">
      <c r="A1343" t="s">
        <v>709</v>
      </c>
      <c r="B1343">
        <v>344</v>
      </c>
      <c r="G1343">
        <v>6</v>
      </c>
      <c r="M1343">
        <v>30</v>
      </c>
      <c r="O1343">
        <v>30</v>
      </c>
      <c r="Q1343">
        <v>6</v>
      </c>
      <c r="R1343">
        <v>20</v>
      </c>
      <c r="S1343">
        <v>30</v>
      </c>
      <c r="T1343">
        <v>30</v>
      </c>
      <c r="AC1343">
        <v>30</v>
      </c>
      <c r="AD1343">
        <v>30</v>
      </c>
    </row>
    <row r="1344" spans="1:30" x14ac:dyDescent="0.25">
      <c r="A1344" t="s">
        <v>710</v>
      </c>
      <c r="B1344">
        <v>344</v>
      </c>
      <c r="G1344">
        <v>3</v>
      </c>
      <c r="M1344">
        <v>3</v>
      </c>
      <c r="O1344">
        <v>3</v>
      </c>
      <c r="Q1344">
        <v>3</v>
      </c>
      <c r="R1344">
        <v>3</v>
      </c>
      <c r="S1344">
        <v>3</v>
      </c>
      <c r="T1344">
        <v>3</v>
      </c>
      <c r="AC1344">
        <v>3</v>
      </c>
      <c r="AD1344">
        <v>3</v>
      </c>
    </row>
    <row r="1345" spans="1:30" x14ac:dyDescent="0.25">
      <c r="A1345" t="s">
        <v>711</v>
      </c>
      <c r="B1345">
        <v>344</v>
      </c>
      <c r="G1345">
        <v>0</v>
      </c>
      <c r="M1345">
        <v>0</v>
      </c>
      <c r="O1345">
        <v>0</v>
      </c>
      <c r="Q1345">
        <v>0</v>
      </c>
      <c r="R1345">
        <v>0</v>
      </c>
      <c r="S1345">
        <v>0</v>
      </c>
      <c r="T1345">
        <v>0</v>
      </c>
      <c r="AC1345">
        <v>0</v>
      </c>
      <c r="AD1345">
        <v>0</v>
      </c>
    </row>
    <row r="1346" spans="1:30" x14ac:dyDescent="0.25">
      <c r="A1346" t="s">
        <v>712</v>
      </c>
      <c r="B1346">
        <v>344</v>
      </c>
      <c r="G1346">
        <v>0</v>
      </c>
      <c r="M1346">
        <v>0</v>
      </c>
      <c r="O1346">
        <v>0</v>
      </c>
      <c r="Q1346">
        <v>0</v>
      </c>
      <c r="R1346">
        <v>0</v>
      </c>
      <c r="S1346">
        <v>0</v>
      </c>
      <c r="T1346">
        <v>0</v>
      </c>
      <c r="AC1346">
        <v>0</v>
      </c>
      <c r="AD1346">
        <v>0</v>
      </c>
    </row>
    <row r="1347" spans="1:30" x14ac:dyDescent="0.25">
      <c r="A1347" t="s">
        <v>713</v>
      </c>
      <c r="B1347">
        <v>344</v>
      </c>
      <c r="G1347">
        <v>0</v>
      </c>
      <c r="M1347">
        <v>0</v>
      </c>
      <c r="O1347">
        <v>0</v>
      </c>
      <c r="Q1347">
        <v>0</v>
      </c>
      <c r="R1347">
        <v>0</v>
      </c>
      <c r="S1347">
        <v>0</v>
      </c>
      <c r="T1347">
        <v>0</v>
      </c>
      <c r="AC1347">
        <v>0</v>
      </c>
      <c r="AD1347">
        <v>0</v>
      </c>
    </row>
    <row r="1348" spans="1:30" x14ac:dyDescent="0.25">
      <c r="A1348" t="s">
        <v>718</v>
      </c>
      <c r="B1348">
        <v>344</v>
      </c>
      <c r="E1348">
        <v>0</v>
      </c>
      <c r="J1348">
        <v>0</v>
      </c>
      <c r="O1348">
        <v>0</v>
      </c>
      <c r="T1348">
        <v>0</v>
      </c>
      <c r="AD1348">
        <v>0</v>
      </c>
    </row>
    <row r="1349" spans="1:30" x14ac:dyDescent="0.25">
      <c r="A1349" t="s">
        <v>405</v>
      </c>
      <c r="B1349">
        <v>344</v>
      </c>
      <c r="E1349">
        <v>0</v>
      </c>
    </row>
    <row r="1350" spans="1:30" x14ac:dyDescent="0.25">
      <c r="A1350" t="s">
        <v>719</v>
      </c>
      <c r="B1350">
        <v>344</v>
      </c>
      <c r="C1350">
        <v>0</v>
      </c>
      <c r="D1350">
        <v>0</v>
      </c>
      <c r="E1350">
        <v>0</v>
      </c>
      <c r="F1350">
        <v>0</v>
      </c>
      <c r="G1350">
        <v>0</v>
      </c>
      <c r="H1350">
        <v>0</v>
      </c>
      <c r="I1350">
        <v>0</v>
      </c>
      <c r="J1350">
        <v>0</v>
      </c>
      <c r="K1350">
        <v>0</v>
      </c>
      <c r="L1350">
        <v>0</v>
      </c>
      <c r="M1350">
        <v>0</v>
      </c>
      <c r="N1350">
        <v>0</v>
      </c>
      <c r="O1350">
        <v>0</v>
      </c>
      <c r="P1350">
        <v>0</v>
      </c>
      <c r="Q1350">
        <v>0</v>
      </c>
      <c r="R1350">
        <v>0</v>
      </c>
      <c r="S1350">
        <v>0</v>
      </c>
      <c r="T1350">
        <v>0</v>
      </c>
      <c r="U1350">
        <v>0</v>
      </c>
      <c r="V1350">
        <v>0</v>
      </c>
      <c r="AB1350">
        <v>0</v>
      </c>
      <c r="AC1350">
        <v>0</v>
      </c>
      <c r="AD1350">
        <v>0</v>
      </c>
    </row>
    <row r="1351" spans="1:30" x14ac:dyDescent="0.25">
      <c r="A1351" t="s">
        <v>34</v>
      </c>
      <c r="B1351">
        <v>363</v>
      </c>
      <c r="D1351">
        <v>101</v>
      </c>
      <c r="E1351">
        <v>101</v>
      </c>
      <c r="J1351">
        <v>4550</v>
      </c>
      <c r="K1351">
        <v>4550</v>
      </c>
      <c r="N1351">
        <v>382</v>
      </c>
      <c r="P1351">
        <v>382</v>
      </c>
    </row>
    <row r="1352" spans="1:30" x14ac:dyDescent="0.25">
      <c r="A1352" t="s">
        <v>35</v>
      </c>
      <c r="B1352">
        <v>363</v>
      </c>
      <c r="D1352">
        <v>382</v>
      </c>
      <c r="E1352">
        <v>4550</v>
      </c>
      <c r="J1352">
        <v>101</v>
      </c>
      <c r="K1352">
        <v>382</v>
      </c>
      <c r="N1352">
        <v>4550</v>
      </c>
      <c r="P1352">
        <v>101</v>
      </c>
    </row>
    <row r="1353" spans="1:30" x14ac:dyDescent="0.25">
      <c r="A1353" t="s">
        <v>36</v>
      </c>
      <c r="B1353">
        <v>363</v>
      </c>
      <c r="D1353">
        <v>2</v>
      </c>
      <c r="E1353">
        <v>2</v>
      </c>
      <c r="J1353">
        <v>3</v>
      </c>
      <c r="K1353">
        <v>1</v>
      </c>
      <c r="N1353">
        <v>1</v>
      </c>
      <c r="P1353">
        <v>1</v>
      </c>
    </row>
    <row r="1354" spans="1:30" x14ac:dyDescent="0.25">
      <c r="A1354" t="s">
        <v>37</v>
      </c>
      <c r="B1354">
        <v>363</v>
      </c>
      <c r="D1354">
        <v>0</v>
      </c>
      <c r="E1354">
        <v>0</v>
      </c>
      <c r="J1354">
        <v>0</v>
      </c>
      <c r="N1354">
        <v>0</v>
      </c>
    </row>
    <row r="1355" spans="1:30" x14ac:dyDescent="0.25">
      <c r="A1355" t="s">
        <v>38</v>
      </c>
      <c r="B1355">
        <v>363</v>
      </c>
      <c r="D1355">
        <v>12</v>
      </c>
      <c r="E1355">
        <v>12</v>
      </c>
      <c r="J1355">
        <v>12</v>
      </c>
      <c r="K1355">
        <v>12</v>
      </c>
      <c r="N1355">
        <v>12</v>
      </c>
      <c r="P1355">
        <v>12</v>
      </c>
    </row>
    <row r="1356" spans="1:30" x14ac:dyDescent="0.25">
      <c r="A1356" t="s">
        <v>39</v>
      </c>
      <c r="B1356">
        <v>363</v>
      </c>
      <c r="K1356">
        <v>100</v>
      </c>
    </row>
    <row r="1357" spans="1:30" x14ac:dyDescent="0.25">
      <c r="A1357" t="s">
        <v>694</v>
      </c>
      <c r="B1357">
        <v>363</v>
      </c>
      <c r="K1357">
        <v>25</v>
      </c>
    </row>
    <row r="1358" spans="1:30" x14ac:dyDescent="0.25">
      <c r="A1358" t="s">
        <v>40</v>
      </c>
      <c r="B1358">
        <v>363</v>
      </c>
      <c r="K1358">
        <v>1</v>
      </c>
    </row>
    <row r="1359" spans="1:30" x14ac:dyDescent="0.25">
      <c r="A1359" t="s">
        <v>41</v>
      </c>
      <c r="B1359">
        <v>363</v>
      </c>
    </row>
    <row r="1360" spans="1:30" x14ac:dyDescent="0.25">
      <c r="A1360" t="s">
        <v>42</v>
      </c>
      <c r="B1360">
        <v>363</v>
      </c>
      <c r="E1360">
        <v>40</v>
      </c>
      <c r="J1360">
        <v>40</v>
      </c>
      <c r="N1360">
        <v>25</v>
      </c>
    </row>
    <row r="1361" spans="1:16" x14ac:dyDescent="0.25">
      <c r="A1361" t="s">
        <v>45</v>
      </c>
      <c r="B1361">
        <v>363</v>
      </c>
      <c r="D1361">
        <v>7</v>
      </c>
      <c r="E1361">
        <v>4</v>
      </c>
      <c r="J1361">
        <v>8</v>
      </c>
      <c r="P1361">
        <v>6</v>
      </c>
    </row>
    <row r="1362" spans="1:16" x14ac:dyDescent="0.25">
      <c r="A1362" t="s">
        <v>740</v>
      </c>
      <c r="B1362">
        <v>363</v>
      </c>
      <c r="P1362">
        <v>7</v>
      </c>
    </row>
    <row r="1363" spans="1:16" x14ac:dyDescent="0.25">
      <c r="A1363" t="s">
        <v>46</v>
      </c>
      <c r="B1363">
        <v>363</v>
      </c>
      <c r="K1363">
        <v>8</v>
      </c>
      <c r="N1363">
        <v>6</v>
      </c>
    </row>
    <row r="1364" spans="1:16" x14ac:dyDescent="0.25">
      <c r="A1364" t="s">
        <v>49</v>
      </c>
      <c r="B1364">
        <v>363</v>
      </c>
      <c r="D1364">
        <v>4</v>
      </c>
      <c r="E1364">
        <v>4</v>
      </c>
      <c r="J1364">
        <v>4</v>
      </c>
      <c r="K1364">
        <v>4</v>
      </c>
      <c r="N1364">
        <v>4</v>
      </c>
      <c r="P1364">
        <v>4</v>
      </c>
    </row>
    <row r="1365" spans="1:16" x14ac:dyDescent="0.25">
      <c r="A1365" t="s">
        <v>695</v>
      </c>
      <c r="B1365">
        <v>363</v>
      </c>
      <c r="D1365">
        <v>0</v>
      </c>
      <c r="E1365">
        <v>0</v>
      </c>
      <c r="J1365">
        <v>0</v>
      </c>
      <c r="K1365">
        <v>0</v>
      </c>
      <c r="N1365">
        <v>0</v>
      </c>
      <c r="P1365">
        <v>0</v>
      </c>
    </row>
    <row r="1366" spans="1:16" x14ac:dyDescent="0.25">
      <c r="A1366" t="s">
        <v>48</v>
      </c>
      <c r="B1366">
        <v>363</v>
      </c>
      <c r="D1366">
        <v>1900</v>
      </c>
      <c r="E1366">
        <v>1900</v>
      </c>
      <c r="J1366">
        <v>1900</v>
      </c>
      <c r="K1366">
        <v>1900</v>
      </c>
      <c r="N1366">
        <v>1900</v>
      </c>
      <c r="P1366">
        <v>1900</v>
      </c>
    </row>
    <row r="1367" spans="1:16" x14ac:dyDescent="0.25">
      <c r="A1367" t="s">
        <v>696</v>
      </c>
      <c r="B1367">
        <v>363</v>
      </c>
      <c r="D1367">
        <v>3433</v>
      </c>
      <c r="E1367">
        <v>3539</v>
      </c>
      <c r="J1367">
        <v>5085</v>
      </c>
      <c r="K1367">
        <v>1583</v>
      </c>
      <c r="N1367">
        <v>1770</v>
      </c>
      <c r="P1367">
        <v>1583</v>
      </c>
    </row>
    <row r="1368" spans="1:16" x14ac:dyDescent="0.25">
      <c r="A1368" t="s">
        <v>50</v>
      </c>
      <c r="B1368">
        <v>363</v>
      </c>
      <c r="D1368">
        <v>3433</v>
      </c>
      <c r="E1368">
        <v>3539</v>
      </c>
      <c r="J1368">
        <v>5085</v>
      </c>
      <c r="K1368">
        <v>1583</v>
      </c>
      <c r="N1368">
        <v>1770</v>
      </c>
      <c r="P1368">
        <v>1583</v>
      </c>
    </row>
    <row r="1369" spans="1:16" x14ac:dyDescent="0.25">
      <c r="A1369" t="s">
        <v>697</v>
      </c>
      <c r="B1369">
        <v>363</v>
      </c>
      <c r="D1369">
        <v>1</v>
      </c>
      <c r="E1369">
        <v>1</v>
      </c>
      <c r="J1369">
        <v>1</v>
      </c>
      <c r="K1369">
        <v>1</v>
      </c>
      <c r="N1369">
        <v>1</v>
      </c>
      <c r="P1369">
        <v>1</v>
      </c>
    </row>
    <row r="1370" spans="1:16" x14ac:dyDescent="0.25">
      <c r="A1370" t="s">
        <v>51</v>
      </c>
      <c r="B1370">
        <v>363</v>
      </c>
      <c r="D1370">
        <v>0</v>
      </c>
      <c r="E1370">
        <v>0</v>
      </c>
      <c r="J1370">
        <v>0</v>
      </c>
      <c r="K1370">
        <v>62</v>
      </c>
      <c r="N1370">
        <v>0</v>
      </c>
      <c r="P1370">
        <v>25</v>
      </c>
    </row>
    <row r="1371" spans="1:16" x14ac:dyDescent="0.25">
      <c r="A1371" t="s">
        <v>53</v>
      </c>
      <c r="B1371">
        <v>363</v>
      </c>
      <c r="D1371">
        <v>163</v>
      </c>
      <c r="E1371">
        <v>896</v>
      </c>
      <c r="J1371">
        <v>1742</v>
      </c>
      <c r="K1371">
        <v>147</v>
      </c>
      <c r="N1371">
        <v>120</v>
      </c>
      <c r="P1371">
        <v>94</v>
      </c>
    </row>
    <row r="1372" spans="1:16" x14ac:dyDescent="0.25">
      <c r="A1372" t="s">
        <v>54</v>
      </c>
      <c r="B1372">
        <v>363</v>
      </c>
      <c r="D1372">
        <v>0</v>
      </c>
      <c r="E1372">
        <v>0</v>
      </c>
      <c r="J1372">
        <v>0</v>
      </c>
      <c r="K1372">
        <v>0</v>
      </c>
      <c r="N1372">
        <v>0</v>
      </c>
      <c r="P1372">
        <v>0</v>
      </c>
    </row>
    <row r="1373" spans="1:16" x14ac:dyDescent="0.25">
      <c r="A1373" t="s">
        <v>55</v>
      </c>
      <c r="B1373">
        <v>363</v>
      </c>
      <c r="D1373">
        <v>0</v>
      </c>
      <c r="E1373">
        <v>0</v>
      </c>
      <c r="J1373">
        <v>0</v>
      </c>
      <c r="K1373">
        <v>0</v>
      </c>
      <c r="N1373">
        <v>0</v>
      </c>
      <c r="P1373">
        <v>0</v>
      </c>
    </row>
    <row r="1374" spans="1:16" x14ac:dyDescent="0.25">
      <c r="A1374" t="s">
        <v>56</v>
      </c>
      <c r="B1374">
        <v>363</v>
      </c>
      <c r="D1374">
        <v>1</v>
      </c>
      <c r="E1374">
        <v>1</v>
      </c>
      <c r="J1374">
        <v>1</v>
      </c>
      <c r="K1374">
        <v>1</v>
      </c>
      <c r="N1374">
        <v>1</v>
      </c>
      <c r="P1374">
        <v>1</v>
      </c>
    </row>
    <row r="1375" spans="1:16" x14ac:dyDescent="0.25">
      <c r="A1375" t="s">
        <v>57</v>
      </c>
      <c r="B1375">
        <v>363</v>
      </c>
      <c r="D1375">
        <v>100</v>
      </c>
      <c r="E1375">
        <v>100</v>
      </c>
      <c r="J1375">
        <v>100</v>
      </c>
      <c r="K1375">
        <v>100</v>
      </c>
      <c r="N1375">
        <v>100</v>
      </c>
      <c r="P1375">
        <v>100</v>
      </c>
    </row>
    <row r="1376" spans="1:16" x14ac:dyDescent="0.25">
      <c r="A1376" t="s">
        <v>58</v>
      </c>
      <c r="B1376">
        <v>363</v>
      </c>
      <c r="D1376">
        <v>2</v>
      </c>
      <c r="E1376">
        <v>2</v>
      </c>
      <c r="J1376">
        <v>2</v>
      </c>
      <c r="K1376">
        <v>2</v>
      </c>
      <c r="N1376">
        <v>2</v>
      </c>
      <c r="P1376">
        <v>2</v>
      </c>
    </row>
    <row r="1377" spans="1:16" x14ac:dyDescent="0.25">
      <c r="A1377" t="s">
        <v>59</v>
      </c>
      <c r="B1377">
        <v>363</v>
      </c>
      <c r="D1377">
        <v>0</v>
      </c>
      <c r="E1377">
        <v>0</v>
      </c>
      <c r="J1377">
        <v>0</v>
      </c>
      <c r="K1377">
        <v>0</v>
      </c>
      <c r="N1377">
        <v>0</v>
      </c>
      <c r="P1377">
        <v>0</v>
      </c>
    </row>
    <row r="1378" spans="1:16" x14ac:dyDescent="0.25">
      <c r="A1378" t="s">
        <v>698</v>
      </c>
      <c r="B1378">
        <v>363</v>
      </c>
      <c r="E1378">
        <v>0</v>
      </c>
      <c r="J1378">
        <v>0</v>
      </c>
      <c r="N1378">
        <v>0</v>
      </c>
    </row>
    <row r="1379" spans="1:16" x14ac:dyDescent="0.25">
      <c r="A1379" t="s">
        <v>677</v>
      </c>
      <c r="B1379">
        <v>363</v>
      </c>
      <c r="E1379">
        <v>799</v>
      </c>
      <c r="J1379">
        <v>1341</v>
      </c>
      <c r="N1379">
        <v>823</v>
      </c>
    </row>
    <row r="1380" spans="1:16" x14ac:dyDescent="0.25">
      <c r="A1380" t="s">
        <v>78</v>
      </c>
      <c r="B1380">
        <v>363</v>
      </c>
      <c r="E1380">
        <v>13.6</v>
      </c>
      <c r="J1380">
        <v>22.9</v>
      </c>
      <c r="N1380">
        <v>22.4</v>
      </c>
    </row>
    <row r="1381" spans="1:16" x14ac:dyDescent="0.25">
      <c r="A1381" t="s">
        <v>699</v>
      </c>
      <c r="B1381">
        <v>363</v>
      </c>
      <c r="E1381">
        <v>0</v>
      </c>
      <c r="K1381">
        <v>0</v>
      </c>
      <c r="P1381">
        <v>0</v>
      </c>
    </row>
    <row r="1382" spans="1:16" x14ac:dyDescent="0.25">
      <c r="A1382" t="s">
        <v>700</v>
      </c>
      <c r="B1382">
        <v>363</v>
      </c>
      <c r="D1382">
        <v>0</v>
      </c>
      <c r="E1382">
        <v>0</v>
      </c>
      <c r="J1382">
        <v>0</v>
      </c>
      <c r="K1382">
        <v>1</v>
      </c>
      <c r="N1382">
        <v>0</v>
      </c>
      <c r="P1382">
        <v>1</v>
      </c>
    </row>
    <row r="1383" spans="1:16" x14ac:dyDescent="0.25">
      <c r="A1383" t="s">
        <v>701</v>
      </c>
      <c r="B1383">
        <v>363</v>
      </c>
      <c r="D1383">
        <v>0</v>
      </c>
      <c r="E1383">
        <v>0</v>
      </c>
      <c r="J1383">
        <v>0</v>
      </c>
      <c r="K1383">
        <v>0</v>
      </c>
      <c r="N1383">
        <v>0</v>
      </c>
      <c r="P1383">
        <v>0</v>
      </c>
    </row>
    <row r="1384" spans="1:16" x14ac:dyDescent="0.25">
      <c r="A1384" t="s">
        <v>52</v>
      </c>
      <c r="B1384">
        <v>363</v>
      </c>
      <c r="D1384">
        <v>1</v>
      </c>
      <c r="E1384">
        <v>1</v>
      </c>
      <c r="J1384">
        <v>1</v>
      </c>
      <c r="K1384">
        <v>1</v>
      </c>
      <c r="N1384">
        <v>1</v>
      </c>
      <c r="P1384">
        <v>1</v>
      </c>
    </row>
    <row r="1385" spans="1:16" x14ac:dyDescent="0.25">
      <c r="A1385" t="s">
        <v>702</v>
      </c>
      <c r="B1385">
        <v>363</v>
      </c>
      <c r="D1385">
        <v>15</v>
      </c>
      <c r="E1385">
        <v>60</v>
      </c>
      <c r="J1385">
        <v>60</v>
      </c>
      <c r="K1385">
        <v>9</v>
      </c>
      <c r="N1385">
        <v>15</v>
      </c>
      <c r="P1385">
        <v>9</v>
      </c>
    </row>
    <row r="1386" spans="1:16" x14ac:dyDescent="0.25">
      <c r="A1386" t="s">
        <v>43</v>
      </c>
      <c r="B1386">
        <v>363</v>
      </c>
      <c r="D1386">
        <v>80</v>
      </c>
      <c r="E1386">
        <v>35</v>
      </c>
      <c r="J1386">
        <v>35</v>
      </c>
      <c r="K1386">
        <v>26</v>
      </c>
      <c r="N1386">
        <v>80</v>
      </c>
      <c r="P1386">
        <v>26</v>
      </c>
    </row>
    <row r="1387" spans="1:16" x14ac:dyDescent="0.25">
      <c r="A1387" t="s">
        <v>44</v>
      </c>
      <c r="B1387">
        <v>363</v>
      </c>
      <c r="D1387">
        <v>50</v>
      </c>
      <c r="E1387">
        <v>5</v>
      </c>
      <c r="J1387">
        <v>5</v>
      </c>
      <c r="K1387">
        <v>20</v>
      </c>
      <c r="N1387">
        <v>50</v>
      </c>
      <c r="P1387">
        <v>20</v>
      </c>
    </row>
    <row r="1388" spans="1:16" x14ac:dyDescent="0.25">
      <c r="A1388" t="s">
        <v>47</v>
      </c>
      <c r="B1388">
        <v>363</v>
      </c>
      <c r="D1388">
        <v>7</v>
      </c>
      <c r="E1388">
        <v>4</v>
      </c>
      <c r="J1388">
        <v>8</v>
      </c>
      <c r="K1388">
        <v>8</v>
      </c>
      <c r="N1388">
        <v>6</v>
      </c>
      <c r="P1388">
        <v>6</v>
      </c>
    </row>
    <row r="1389" spans="1:16" x14ac:dyDescent="0.25">
      <c r="A1389" t="s">
        <v>703</v>
      </c>
      <c r="B1389">
        <v>363</v>
      </c>
      <c r="D1389">
        <v>0</v>
      </c>
      <c r="E1389">
        <v>0</v>
      </c>
      <c r="J1389">
        <v>0</v>
      </c>
      <c r="K1389">
        <v>0</v>
      </c>
      <c r="N1389">
        <v>0</v>
      </c>
      <c r="P1389">
        <v>7</v>
      </c>
    </row>
    <row r="1390" spans="1:16" x14ac:dyDescent="0.25">
      <c r="A1390" t="s">
        <v>704</v>
      </c>
      <c r="B1390">
        <v>363</v>
      </c>
      <c r="D1390">
        <v>0</v>
      </c>
      <c r="E1390">
        <v>0</v>
      </c>
      <c r="J1390">
        <v>0</v>
      </c>
      <c r="K1390">
        <v>0</v>
      </c>
      <c r="N1390">
        <v>0</v>
      </c>
      <c r="P1390">
        <v>0</v>
      </c>
    </row>
    <row r="1391" spans="1:16" x14ac:dyDescent="0.25">
      <c r="A1391" t="s">
        <v>705</v>
      </c>
      <c r="B1391">
        <v>363</v>
      </c>
      <c r="D1391">
        <v>0</v>
      </c>
      <c r="E1391">
        <v>0</v>
      </c>
      <c r="J1391">
        <v>0</v>
      </c>
      <c r="K1391">
        <v>0</v>
      </c>
      <c r="N1391">
        <v>0</v>
      </c>
      <c r="P1391">
        <v>0</v>
      </c>
    </row>
    <row r="1392" spans="1:16" x14ac:dyDescent="0.25">
      <c r="A1392" t="s">
        <v>706</v>
      </c>
      <c r="B1392">
        <v>363</v>
      </c>
      <c r="D1392">
        <v>0</v>
      </c>
      <c r="E1392">
        <v>0</v>
      </c>
      <c r="J1392">
        <v>0</v>
      </c>
      <c r="K1392">
        <v>0</v>
      </c>
      <c r="N1392">
        <v>0</v>
      </c>
      <c r="P1392">
        <v>0</v>
      </c>
    </row>
    <row r="1393" spans="1:21" x14ac:dyDescent="0.25">
      <c r="A1393" t="s">
        <v>707</v>
      </c>
      <c r="B1393">
        <v>363</v>
      </c>
      <c r="D1393">
        <v>2</v>
      </c>
      <c r="E1393">
        <v>1</v>
      </c>
      <c r="J1393">
        <v>1</v>
      </c>
      <c r="K1393">
        <v>1</v>
      </c>
      <c r="N1393">
        <v>2</v>
      </c>
      <c r="P1393">
        <v>1</v>
      </c>
    </row>
    <row r="1394" spans="1:21" x14ac:dyDescent="0.25">
      <c r="A1394" t="s">
        <v>708</v>
      </c>
      <c r="B1394">
        <v>363</v>
      </c>
      <c r="D1394">
        <v>5</v>
      </c>
      <c r="E1394">
        <v>5</v>
      </c>
      <c r="J1394">
        <v>5</v>
      </c>
      <c r="K1394">
        <v>20</v>
      </c>
      <c r="N1394">
        <v>5</v>
      </c>
      <c r="P1394">
        <v>20</v>
      </c>
    </row>
    <row r="1395" spans="1:21" x14ac:dyDescent="0.25">
      <c r="A1395" t="s">
        <v>709</v>
      </c>
      <c r="B1395">
        <v>363</v>
      </c>
      <c r="D1395">
        <v>40</v>
      </c>
      <c r="E1395">
        <v>30</v>
      </c>
      <c r="J1395">
        <v>30</v>
      </c>
      <c r="K1395">
        <v>6</v>
      </c>
      <c r="N1395">
        <v>40</v>
      </c>
      <c r="P1395">
        <v>6</v>
      </c>
    </row>
    <row r="1396" spans="1:21" x14ac:dyDescent="0.25">
      <c r="A1396" t="s">
        <v>710</v>
      </c>
      <c r="B1396">
        <v>363</v>
      </c>
      <c r="D1396">
        <v>1</v>
      </c>
      <c r="E1396">
        <v>3</v>
      </c>
      <c r="J1396">
        <v>3</v>
      </c>
      <c r="K1396">
        <v>3</v>
      </c>
      <c r="N1396">
        <v>1</v>
      </c>
      <c r="P1396">
        <v>3</v>
      </c>
    </row>
    <row r="1397" spans="1:21" x14ac:dyDescent="0.25">
      <c r="A1397" t="s">
        <v>711</v>
      </c>
      <c r="B1397">
        <v>363</v>
      </c>
      <c r="D1397">
        <v>0</v>
      </c>
      <c r="E1397">
        <v>0</v>
      </c>
      <c r="J1397">
        <v>0</v>
      </c>
      <c r="K1397">
        <v>0</v>
      </c>
      <c r="N1397">
        <v>0</v>
      </c>
      <c r="P1397">
        <v>0</v>
      </c>
    </row>
    <row r="1398" spans="1:21" x14ac:dyDescent="0.25">
      <c r="A1398" t="s">
        <v>712</v>
      </c>
      <c r="B1398">
        <v>363</v>
      </c>
      <c r="D1398">
        <v>0</v>
      </c>
      <c r="E1398">
        <v>0</v>
      </c>
      <c r="J1398">
        <v>0</v>
      </c>
      <c r="K1398">
        <v>0</v>
      </c>
      <c r="N1398">
        <v>0</v>
      </c>
      <c r="P1398">
        <v>0</v>
      </c>
    </row>
    <row r="1399" spans="1:21" x14ac:dyDescent="0.25">
      <c r="A1399" t="s">
        <v>713</v>
      </c>
      <c r="B1399">
        <v>363</v>
      </c>
      <c r="D1399">
        <v>0</v>
      </c>
      <c r="E1399">
        <v>0</v>
      </c>
      <c r="J1399">
        <v>0</v>
      </c>
      <c r="K1399">
        <v>0</v>
      </c>
      <c r="N1399">
        <v>0</v>
      </c>
      <c r="P1399">
        <v>0</v>
      </c>
    </row>
    <row r="1400" spans="1:21" x14ac:dyDescent="0.25">
      <c r="A1400" t="s">
        <v>714</v>
      </c>
      <c r="B1400">
        <v>363</v>
      </c>
      <c r="D1400">
        <v>50</v>
      </c>
      <c r="N1400">
        <v>50</v>
      </c>
    </row>
    <row r="1401" spans="1:21" x14ac:dyDescent="0.25">
      <c r="A1401" t="s">
        <v>715</v>
      </c>
      <c r="B1401">
        <v>363</v>
      </c>
      <c r="D1401">
        <v>30</v>
      </c>
      <c r="N1401">
        <v>30</v>
      </c>
    </row>
    <row r="1402" spans="1:21" x14ac:dyDescent="0.25">
      <c r="A1402" t="s">
        <v>716</v>
      </c>
      <c r="B1402">
        <v>363</v>
      </c>
      <c r="D1402">
        <v>3</v>
      </c>
      <c r="N1402">
        <v>3</v>
      </c>
    </row>
    <row r="1403" spans="1:21" x14ac:dyDescent="0.25">
      <c r="A1403" t="s">
        <v>717</v>
      </c>
      <c r="B1403">
        <v>363</v>
      </c>
      <c r="D1403">
        <v>0</v>
      </c>
      <c r="N1403">
        <v>0</v>
      </c>
    </row>
    <row r="1404" spans="1:21" x14ac:dyDescent="0.25">
      <c r="A1404" t="s">
        <v>718</v>
      </c>
      <c r="B1404">
        <v>363</v>
      </c>
      <c r="E1404">
        <v>0</v>
      </c>
      <c r="J1404">
        <v>0</v>
      </c>
      <c r="N1404">
        <v>0</v>
      </c>
    </row>
    <row r="1405" spans="1:21" x14ac:dyDescent="0.25">
      <c r="A1405" t="s">
        <v>405</v>
      </c>
      <c r="B1405">
        <v>363</v>
      </c>
      <c r="E1405">
        <v>0</v>
      </c>
    </row>
    <row r="1406" spans="1:21" x14ac:dyDescent="0.25">
      <c r="A1406" t="s">
        <v>719</v>
      </c>
      <c r="B1406">
        <v>363</v>
      </c>
      <c r="D1406">
        <v>163</v>
      </c>
      <c r="E1406">
        <v>896</v>
      </c>
      <c r="J1406">
        <v>1742</v>
      </c>
      <c r="K1406">
        <v>147</v>
      </c>
      <c r="N1406">
        <v>120</v>
      </c>
      <c r="P1406">
        <v>94</v>
      </c>
    </row>
    <row r="1407" spans="1:21" x14ac:dyDescent="0.25">
      <c r="A1407" t="s">
        <v>34</v>
      </c>
      <c r="B1407">
        <v>750</v>
      </c>
      <c r="D1407">
        <v>8</v>
      </c>
      <c r="E1407">
        <v>8</v>
      </c>
      <c r="F1407">
        <v>8</v>
      </c>
      <c r="I1407">
        <v>775</v>
      </c>
      <c r="J1407">
        <v>775</v>
      </c>
      <c r="K1407">
        <v>775</v>
      </c>
      <c r="N1407">
        <v>2</v>
      </c>
      <c r="O1407">
        <v>2</v>
      </c>
      <c r="P1407">
        <v>2</v>
      </c>
      <c r="S1407">
        <v>114</v>
      </c>
      <c r="T1407">
        <v>114</v>
      </c>
      <c r="U1407">
        <v>114</v>
      </c>
    </row>
    <row r="1408" spans="1:21" x14ac:dyDescent="0.25">
      <c r="A1408" t="s">
        <v>35</v>
      </c>
      <c r="B1408">
        <v>750</v>
      </c>
      <c r="D1408">
        <v>2</v>
      </c>
      <c r="E1408">
        <v>775</v>
      </c>
      <c r="F1408">
        <v>114</v>
      </c>
      <c r="I1408">
        <v>114</v>
      </c>
      <c r="J1408">
        <v>8</v>
      </c>
      <c r="K1408">
        <v>2</v>
      </c>
      <c r="N1408">
        <v>775</v>
      </c>
      <c r="O1408">
        <v>114</v>
      </c>
      <c r="P1408">
        <v>8</v>
      </c>
      <c r="S1408">
        <v>8</v>
      </c>
      <c r="T1408">
        <v>2</v>
      </c>
      <c r="U1408">
        <v>775</v>
      </c>
    </row>
    <row r="1409" spans="1:21" x14ac:dyDescent="0.25">
      <c r="A1409" t="s">
        <v>36</v>
      </c>
      <c r="B1409">
        <v>750</v>
      </c>
      <c r="D1409">
        <v>1</v>
      </c>
      <c r="E1409">
        <v>3</v>
      </c>
      <c r="F1409">
        <v>0</v>
      </c>
      <c r="I1409">
        <v>1</v>
      </c>
      <c r="J1409">
        <v>2</v>
      </c>
      <c r="K1409">
        <v>0</v>
      </c>
      <c r="N1409">
        <v>1</v>
      </c>
      <c r="O1409">
        <v>1</v>
      </c>
      <c r="P1409">
        <v>0</v>
      </c>
      <c r="S1409">
        <v>0</v>
      </c>
      <c r="T1409">
        <v>1</v>
      </c>
      <c r="U1409">
        <v>0</v>
      </c>
    </row>
    <row r="1410" spans="1:21" x14ac:dyDescent="0.25">
      <c r="A1410" t="s">
        <v>37</v>
      </c>
      <c r="B1410">
        <v>750</v>
      </c>
      <c r="D1410">
        <v>0</v>
      </c>
      <c r="E1410">
        <v>2</v>
      </c>
      <c r="I1410">
        <v>0</v>
      </c>
      <c r="J1410">
        <v>2</v>
      </c>
      <c r="N1410">
        <v>0</v>
      </c>
      <c r="O1410">
        <v>2</v>
      </c>
      <c r="S1410">
        <v>0</v>
      </c>
      <c r="T1410">
        <v>3</v>
      </c>
    </row>
    <row r="1411" spans="1:21" x14ac:dyDescent="0.25">
      <c r="A1411" t="s">
        <v>38</v>
      </c>
      <c r="B1411">
        <v>750</v>
      </c>
      <c r="D1411">
        <v>12</v>
      </c>
      <c r="E1411">
        <v>12</v>
      </c>
      <c r="F1411">
        <v>12</v>
      </c>
      <c r="I1411">
        <v>12</v>
      </c>
      <c r="J1411">
        <v>12</v>
      </c>
      <c r="K1411">
        <v>12</v>
      </c>
      <c r="N1411">
        <v>12</v>
      </c>
      <c r="O1411">
        <v>12</v>
      </c>
      <c r="P1411">
        <v>12</v>
      </c>
      <c r="S1411">
        <v>12</v>
      </c>
      <c r="T1411">
        <v>12</v>
      </c>
      <c r="U1411">
        <v>12</v>
      </c>
    </row>
    <row r="1412" spans="1:21" x14ac:dyDescent="0.25">
      <c r="A1412" t="s">
        <v>39</v>
      </c>
      <c r="B1412">
        <v>750</v>
      </c>
      <c r="D1412">
        <v>100</v>
      </c>
      <c r="I1412">
        <v>100</v>
      </c>
      <c r="N1412">
        <v>100</v>
      </c>
    </row>
    <row r="1413" spans="1:21" x14ac:dyDescent="0.25">
      <c r="A1413" t="s">
        <v>694</v>
      </c>
      <c r="B1413">
        <v>750</v>
      </c>
      <c r="D1413">
        <v>25</v>
      </c>
      <c r="I1413">
        <v>25</v>
      </c>
      <c r="N1413">
        <v>25</v>
      </c>
    </row>
    <row r="1414" spans="1:21" x14ac:dyDescent="0.25">
      <c r="A1414" t="s">
        <v>40</v>
      </c>
      <c r="B1414">
        <v>750</v>
      </c>
      <c r="D1414">
        <v>1</v>
      </c>
      <c r="I1414">
        <v>1</v>
      </c>
      <c r="N1414">
        <v>1</v>
      </c>
    </row>
    <row r="1415" spans="1:21" x14ac:dyDescent="0.25">
      <c r="A1415" t="s">
        <v>41</v>
      </c>
      <c r="B1415">
        <v>750</v>
      </c>
    </row>
    <row r="1416" spans="1:21" x14ac:dyDescent="0.25">
      <c r="A1416" t="s">
        <v>42</v>
      </c>
      <c r="B1416">
        <v>750</v>
      </c>
      <c r="E1416">
        <v>40</v>
      </c>
      <c r="J1416">
        <v>40</v>
      </c>
      <c r="O1416">
        <v>35</v>
      </c>
      <c r="T1416">
        <v>35</v>
      </c>
    </row>
    <row r="1417" spans="1:21" x14ac:dyDescent="0.25">
      <c r="A1417" t="s">
        <v>45</v>
      </c>
      <c r="B1417">
        <v>750</v>
      </c>
      <c r="E1417">
        <v>1</v>
      </c>
      <c r="J1417">
        <v>1</v>
      </c>
      <c r="O1417">
        <v>2</v>
      </c>
      <c r="T1417">
        <v>2</v>
      </c>
    </row>
    <row r="1418" spans="1:21" x14ac:dyDescent="0.25">
      <c r="A1418" t="s">
        <v>46</v>
      </c>
      <c r="B1418">
        <v>750</v>
      </c>
      <c r="D1418">
        <v>1</v>
      </c>
      <c r="I1418">
        <v>1</v>
      </c>
      <c r="N1418">
        <v>2</v>
      </c>
      <c r="S1418">
        <v>2</v>
      </c>
    </row>
    <row r="1419" spans="1:21" x14ac:dyDescent="0.25">
      <c r="A1419" t="s">
        <v>49</v>
      </c>
      <c r="B1419">
        <v>750</v>
      </c>
      <c r="D1419">
        <v>5.5</v>
      </c>
      <c r="E1419">
        <v>5.5</v>
      </c>
      <c r="F1419">
        <v>4</v>
      </c>
      <c r="I1419">
        <v>5.5</v>
      </c>
      <c r="J1419">
        <v>5.5</v>
      </c>
      <c r="K1419">
        <v>4</v>
      </c>
      <c r="N1419">
        <v>5.5</v>
      </c>
      <c r="O1419">
        <v>5.5</v>
      </c>
      <c r="P1419">
        <v>4</v>
      </c>
      <c r="S1419">
        <v>5.5</v>
      </c>
      <c r="T1419">
        <v>5.5</v>
      </c>
      <c r="U1419">
        <v>4</v>
      </c>
    </row>
    <row r="1420" spans="1:21" x14ac:dyDescent="0.25">
      <c r="A1420" t="s">
        <v>695</v>
      </c>
      <c r="B1420">
        <v>750</v>
      </c>
      <c r="D1420">
        <v>0</v>
      </c>
      <c r="E1420">
        <v>0</v>
      </c>
      <c r="F1420">
        <v>0</v>
      </c>
      <c r="I1420">
        <v>0</v>
      </c>
      <c r="J1420">
        <v>0</v>
      </c>
      <c r="K1420">
        <v>0</v>
      </c>
      <c r="N1420">
        <v>0</v>
      </c>
      <c r="O1420">
        <v>0</v>
      </c>
      <c r="P1420">
        <v>0</v>
      </c>
      <c r="S1420">
        <v>0</v>
      </c>
      <c r="T1420">
        <v>0</v>
      </c>
      <c r="U1420">
        <v>0</v>
      </c>
    </row>
    <row r="1421" spans="1:21" x14ac:dyDescent="0.25">
      <c r="A1421" t="s">
        <v>48</v>
      </c>
      <c r="B1421">
        <v>750</v>
      </c>
      <c r="D1421">
        <v>1900</v>
      </c>
      <c r="E1421">
        <v>1900</v>
      </c>
      <c r="F1421">
        <v>1900</v>
      </c>
      <c r="I1421">
        <v>1900</v>
      </c>
      <c r="J1421">
        <v>1900</v>
      </c>
      <c r="K1421">
        <v>1900</v>
      </c>
      <c r="N1421">
        <v>1900</v>
      </c>
      <c r="O1421">
        <v>1900</v>
      </c>
      <c r="P1421">
        <v>1900</v>
      </c>
      <c r="S1421">
        <v>1900</v>
      </c>
      <c r="T1421">
        <v>1900</v>
      </c>
      <c r="U1421">
        <v>1900</v>
      </c>
    </row>
    <row r="1422" spans="1:21" x14ac:dyDescent="0.25">
      <c r="A1422" t="s">
        <v>696</v>
      </c>
      <c r="B1422">
        <v>750</v>
      </c>
      <c r="D1422">
        <v>1770</v>
      </c>
      <c r="E1422">
        <v>4704</v>
      </c>
      <c r="F1422">
        <v>0</v>
      </c>
      <c r="I1422">
        <v>1770</v>
      </c>
      <c r="J1422">
        <v>3274</v>
      </c>
      <c r="K1422">
        <v>0</v>
      </c>
      <c r="N1422">
        <v>1770</v>
      </c>
      <c r="O1422">
        <v>1723</v>
      </c>
      <c r="P1422">
        <v>0</v>
      </c>
      <c r="S1422">
        <v>0</v>
      </c>
      <c r="T1422">
        <v>1750</v>
      </c>
      <c r="U1422">
        <v>0</v>
      </c>
    </row>
    <row r="1423" spans="1:21" x14ac:dyDescent="0.25">
      <c r="A1423" t="s">
        <v>50</v>
      </c>
      <c r="B1423">
        <v>750</v>
      </c>
      <c r="D1423">
        <v>1274</v>
      </c>
      <c r="E1423">
        <v>4704</v>
      </c>
      <c r="F1423">
        <v>0</v>
      </c>
      <c r="I1423">
        <v>1269</v>
      </c>
      <c r="J1423">
        <v>3274</v>
      </c>
      <c r="K1423">
        <v>0</v>
      </c>
      <c r="N1423">
        <v>864</v>
      </c>
      <c r="O1423">
        <v>1723</v>
      </c>
      <c r="P1423">
        <v>0</v>
      </c>
      <c r="S1423">
        <v>0</v>
      </c>
      <c r="T1423">
        <v>1377</v>
      </c>
      <c r="U1423">
        <v>0</v>
      </c>
    </row>
    <row r="1424" spans="1:21" x14ac:dyDescent="0.25">
      <c r="A1424" t="s">
        <v>697</v>
      </c>
      <c r="B1424">
        <v>750</v>
      </c>
      <c r="D1424">
        <v>1</v>
      </c>
      <c r="E1424">
        <v>1</v>
      </c>
      <c r="F1424">
        <v>1</v>
      </c>
      <c r="I1424">
        <v>1</v>
      </c>
      <c r="J1424">
        <v>1</v>
      </c>
      <c r="K1424">
        <v>1</v>
      </c>
      <c r="N1424">
        <v>1</v>
      </c>
      <c r="O1424">
        <v>1</v>
      </c>
      <c r="P1424">
        <v>1</v>
      </c>
      <c r="S1424">
        <v>1</v>
      </c>
      <c r="T1424">
        <v>1</v>
      </c>
      <c r="U1424">
        <v>1</v>
      </c>
    </row>
    <row r="1425" spans="1:21" x14ac:dyDescent="0.25">
      <c r="A1425" t="s">
        <v>51</v>
      </c>
      <c r="B1425">
        <v>750</v>
      </c>
      <c r="D1425">
        <v>0</v>
      </c>
      <c r="E1425">
        <v>54</v>
      </c>
      <c r="F1425">
        <v>0</v>
      </c>
      <c r="I1425">
        <v>0</v>
      </c>
      <c r="J1425">
        <v>54</v>
      </c>
      <c r="K1425">
        <v>0</v>
      </c>
      <c r="N1425">
        <v>0</v>
      </c>
      <c r="O1425">
        <v>54</v>
      </c>
      <c r="P1425">
        <v>0</v>
      </c>
      <c r="S1425">
        <v>0</v>
      </c>
      <c r="T1425">
        <v>40</v>
      </c>
      <c r="U1425">
        <v>0</v>
      </c>
    </row>
    <row r="1426" spans="1:21" x14ac:dyDescent="0.25">
      <c r="A1426" t="s">
        <v>53</v>
      </c>
      <c r="B1426">
        <v>750</v>
      </c>
      <c r="D1426">
        <v>50</v>
      </c>
      <c r="E1426">
        <v>50</v>
      </c>
      <c r="F1426">
        <v>50</v>
      </c>
      <c r="I1426">
        <v>50</v>
      </c>
      <c r="J1426">
        <v>50</v>
      </c>
      <c r="K1426">
        <v>50</v>
      </c>
      <c r="N1426">
        <v>50</v>
      </c>
      <c r="O1426">
        <v>50</v>
      </c>
      <c r="P1426">
        <v>50</v>
      </c>
      <c r="S1426">
        <v>50</v>
      </c>
      <c r="T1426">
        <v>50</v>
      </c>
      <c r="U1426">
        <v>50</v>
      </c>
    </row>
    <row r="1427" spans="1:21" x14ac:dyDescent="0.25">
      <c r="A1427" t="s">
        <v>54</v>
      </c>
      <c r="B1427">
        <v>750</v>
      </c>
      <c r="D1427">
        <v>0</v>
      </c>
      <c r="E1427">
        <v>0</v>
      </c>
      <c r="F1427">
        <v>0</v>
      </c>
      <c r="I1427">
        <v>0</v>
      </c>
      <c r="J1427">
        <v>0</v>
      </c>
      <c r="K1427">
        <v>0</v>
      </c>
      <c r="N1427">
        <v>0</v>
      </c>
      <c r="O1427">
        <v>0</v>
      </c>
      <c r="P1427">
        <v>0</v>
      </c>
      <c r="S1427">
        <v>0</v>
      </c>
      <c r="T1427">
        <v>0</v>
      </c>
      <c r="U1427">
        <v>0</v>
      </c>
    </row>
    <row r="1428" spans="1:21" x14ac:dyDescent="0.25">
      <c r="A1428" t="s">
        <v>55</v>
      </c>
      <c r="B1428">
        <v>750</v>
      </c>
      <c r="D1428">
        <v>0</v>
      </c>
      <c r="E1428">
        <v>0</v>
      </c>
      <c r="F1428">
        <v>0</v>
      </c>
      <c r="I1428">
        <v>0</v>
      </c>
      <c r="J1428">
        <v>0</v>
      </c>
      <c r="K1428">
        <v>0</v>
      </c>
      <c r="N1428">
        <v>0</v>
      </c>
      <c r="O1428">
        <v>0</v>
      </c>
      <c r="P1428">
        <v>0</v>
      </c>
      <c r="S1428">
        <v>0</v>
      </c>
      <c r="T1428">
        <v>0</v>
      </c>
      <c r="U1428">
        <v>0</v>
      </c>
    </row>
    <row r="1429" spans="1:21" x14ac:dyDescent="0.25">
      <c r="A1429" t="s">
        <v>56</v>
      </c>
      <c r="B1429">
        <v>750</v>
      </c>
      <c r="D1429">
        <v>0.92</v>
      </c>
      <c r="E1429">
        <v>0.92</v>
      </c>
      <c r="F1429">
        <v>0.92</v>
      </c>
      <c r="I1429">
        <v>0.92</v>
      </c>
      <c r="J1429">
        <v>0.92</v>
      </c>
      <c r="K1429">
        <v>0.92</v>
      </c>
      <c r="N1429">
        <v>0.92</v>
      </c>
      <c r="O1429">
        <v>0.92</v>
      </c>
      <c r="P1429">
        <v>0.92</v>
      </c>
      <c r="S1429">
        <v>0.92</v>
      </c>
      <c r="T1429">
        <v>0.92</v>
      </c>
      <c r="U1429">
        <v>0.92</v>
      </c>
    </row>
    <row r="1430" spans="1:21" x14ac:dyDescent="0.25">
      <c r="A1430" t="s">
        <v>57</v>
      </c>
      <c r="B1430">
        <v>750</v>
      </c>
      <c r="D1430">
        <v>100</v>
      </c>
      <c r="E1430">
        <v>100</v>
      </c>
      <c r="F1430">
        <v>100</v>
      </c>
      <c r="I1430">
        <v>100</v>
      </c>
      <c r="J1430">
        <v>100</v>
      </c>
      <c r="K1430">
        <v>100</v>
      </c>
      <c r="N1430">
        <v>100</v>
      </c>
      <c r="O1430">
        <v>100</v>
      </c>
      <c r="P1430">
        <v>100</v>
      </c>
      <c r="S1430">
        <v>100</v>
      </c>
      <c r="T1430">
        <v>100</v>
      </c>
      <c r="U1430">
        <v>100</v>
      </c>
    </row>
    <row r="1431" spans="1:21" x14ac:dyDescent="0.25">
      <c r="A1431" t="s">
        <v>58</v>
      </c>
      <c r="B1431">
        <v>750</v>
      </c>
      <c r="D1431">
        <v>2</v>
      </c>
      <c r="E1431">
        <v>2</v>
      </c>
      <c r="F1431">
        <v>2</v>
      </c>
      <c r="I1431">
        <v>2</v>
      </c>
      <c r="J1431">
        <v>2</v>
      </c>
      <c r="K1431">
        <v>2</v>
      </c>
      <c r="N1431">
        <v>2</v>
      </c>
      <c r="O1431">
        <v>2</v>
      </c>
      <c r="P1431">
        <v>2</v>
      </c>
      <c r="S1431">
        <v>2</v>
      </c>
      <c r="T1431">
        <v>2</v>
      </c>
      <c r="U1431">
        <v>2</v>
      </c>
    </row>
    <row r="1432" spans="1:21" x14ac:dyDescent="0.25">
      <c r="A1432" t="s">
        <v>59</v>
      </c>
      <c r="B1432">
        <v>750</v>
      </c>
      <c r="D1432">
        <v>0</v>
      </c>
      <c r="E1432">
        <v>0</v>
      </c>
      <c r="F1432">
        <v>0</v>
      </c>
      <c r="I1432">
        <v>0</v>
      </c>
      <c r="J1432">
        <v>0</v>
      </c>
      <c r="K1432">
        <v>0</v>
      </c>
      <c r="N1432">
        <v>0</v>
      </c>
      <c r="O1432">
        <v>0</v>
      </c>
      <c r="P1432">
        <v>0</v>
      </c>
      <c r="S1432">
        <v>0</v>
      </c>
      <c r="T1432">
        <v>0</v>
      </c>
      <c r="U1432">
        <v>0</v>
      </c>
    </row>
    <row r="1433" spans="1:21" x14ac:dyDescent="0.25">
      <c r="A1433" t="s">
        <v>698</v>
      </c>
      <c r="B1433">
        <v>750</v>
      </c>
      <c r="E1433">
        <v>0</v>
      </c>
      <c r="J1433">
        <v>0</v>
      </c>
      <c r="O1433">
        <v>0</v>
      </c>
      <c r="T1433">
        <v>0</v>
      </c>
    </row>
    <row r="1434" spans="1:21" x14ac:dyDescent="0.25">
      <c r="A1434" t="s">
        <v>677</v>
      </c>
      <c r="B1434">
        <v>750</v>
      </c>
      <c r="E1434">
        <v>1315</v>
      </c>
      <c r="J1434">
        <v>1347</v>
      </c>
      <c r="O1434">
        <v>2684</v>
      </c>
      <c r="T1434">
        <v>1399</v>
      </c>
    </row>
    <row r="1435" spans="1:21" x14ac:dyDescent="0.25">
      <c r="A1435" t="s">
        <v>78</v>
      </c>
      <c r="B1435">
        <v>750</v>
      </c>
      <c r="E1435">
        <v>22.4</v>
      </c>
      <c r="J1435">
        <v>23</v>
      </c>
      <c r="O1435">
        <v>52.3</v>
      </c>
      <c r="T1435">
        <v>27.3</v>
      </c>
    </row>
    <row r="1436" spans="1:21" x14ac:dyDescent="0.25">
      <c r="A1436" t="s">
        <v>699</v>
      </c>
      <c r="B1436">
        <v>750</v>
      </c>
      <c r="F1436">
        <v>0</v>
      </c>
      <c r="K1436">
        <v>0</v>
      </c>
      <c r="P1436">
        <v>0</v>
      </c>
      <c r="U1436">
        <v>0</v>
      </c>
    </row>
    <row r="1437" spans="1:21" x14ac:dyDescent="0.25">
      <c r="A1437" t="s">
        <v>700</v>
      </c>
      <c r="B1437">
        <v>750</v>
      </c>
      <c r="D1437">
        <v>0</v>
      </c>
      <c r="E1437">
        <v>0</v>
      </c>
      <c r="F1437">
        <v>1</v>
      </c>
      <c r="I1437">
        <v>0</v>
      </c>
      <c r="J1437">
        <v>0</v>
      </c>
      <c r="K1437">
        <v>1</v>
      </c>
      <c r="N1437">
        <v>0</v>
      </c>
      <c r="O1437">
        <v>0</v>
      </c>
      <c r="P1437">
        <v>1</v>
      </c>
      <c r="S1437">
        <v>0</v>
      </c>
      <c r="T1437">
        <v>0</v>
      </c>
      <c r="U1437">
        <v>1</v>
      </c>
    </row>
    <row r="1438" spans="1:21" x14ac:dyDescent="0.25">
      <c r="A1438" t="s">
        <v>701</v>
      </c>
      <c r="B1438">
        <v>750</v>
      </c>
      <c r="D1438">
        <v>0</v>
      </c>
      <c r="E1438">
        <v>0</v>
      </c>
      <c r="F1438">
        <v>0</v>
      </c>
      <c r="I1438">
        <v>0</v>
      </c>
      <c r="J1438">
        <v>0</v>
      </c>
      <c r="K1438">
        <v>0</v>
      </c>
      <c r="N1438">
        <v>0</v>
      </c>
      <c r="O1438">
        <v>0</v>
      </c>
      <c r="P1438">
        <v>0</v>
      </c>
      <c r="S1438">
        <v>0</v>
      </c>
      <c r="T1438">
        <v>0</v>
      </c>
      <c r="U1438">
        <v>0</v>
      </c>
    </row>
    <row r="1439" spans="1:21" x14ac:dyDescent="0.25">
      <c r="A1439" t="s">
        <v>52</v>
      </c>
      <c r="B1439">
        <v>750</v>
      </c>
      <c r="D1439">
        <v>1</v>
      </c>
      <c r="E1439">
        <v>1</v>
      </c>
      <c r="F1439">
        <v>1</v>
      </c>
      <c r="I1439">
        <v>1</v>
      </c>
      <c r="J1439">
        <v>1</v>
      </c>
      <c r="K1439">
        <v>1</v>
      </c>
      <c r="N1439">
        <v>1</v>
      </c>
      <c r="O1439">
        <v>1</v>
      </c>
      <c r="P1439">
        <v>1</v>
      </c>
      <c r="S1439">
        <v>1</v>
      </c>
      <c r="T1439">
        <v>1</v>
      </c>
      <c r="U1439">
        <v>1</v>
      </c>
    </row>
    <row r="1440" spans="1:21" x14ac:dyDescent="0.25">
      <c r="A1440" t="s">
        <v>702</v>
      </c>
      <c r="B1440">
        <v>750</v>
      </c>
      <c r="D1440">
        <v>15</v>
      </c>
      <c r="E1440">
        <v>60</v>
      </c>
      <c r="F1440">
        <v>9</v>
      </c>
      <c r="I1440">
        <v>15</v>
      </c>
      <c r="J1440">
        <v>60</v>
      </c>
      <c r="K1440">
        <v>9</v>
      </c>
      <c r="N1440">
        <v>15</v>
      </c>
      <c r="O1440">
        <v>60</v>
      </c>
      <c r="P1440">
        <v>9</v>
      </c>
      <c r="S1440">
        <v>15</v>
      </c>
      <c r="T1440">
        <v>60</v>
      </c>
      <c r="U1440">
        <v>9</v>
      </c>
    </row>
    <row r="1441" spans="1:20" x14ac:dyDescent="0.25">
      <c r="A1441" t="s">
        <v>43</v>
      </c>
      <c r="B1441">
        <v>750</v>
      </c>
      <c r="D1441">
        <v>0</v>
      </c>
      <c r="E1441">
        <v>0</v>
      </c>
      <c r="I1441">
        <v>0</v>
      </c>
      <c r="J1441">
        <v>0</v>
      </c>
      <c r="N1441">
        <v>35</v>
      </c>
      <c r="O1441">
        <v>35</v>
      </c>
      <c r="S1441">
        <v>50</v>
      </c>
      <c r="T1441">
        <v>35</v>
      </c>
    </row>
    <row r="1442" spans="1:20" x14ac:dyDescent="0.25">
      <c r="A1442" t="s">
        <v>44</v>
      </c>
      <c r="B1442">
        <v>750</v>
      </c>
      <c r="D1442">
        <v>0</v>
      </c>
      <c r="E1442">
        <v>0</v>
      </c>
      <c r="I1442">
        <v>0</v>
      </c>
      <c r="J1442">
        <v>0</v>
      </c>
      <c r="N1442">
        <v>5</v>
      </c>
      <c r="O1442">
        <v>5</v>
      </c>
      <c r="S1442">
        <v>0</v>
      </c>
      <c r="T1442">
        <v>5</v>
      </c>
    </row>
    <row r="1443" spans="1:20" x14ac:dyDescent="0.25">
      <c r="A1443" t="s">
        <v>47</v>
      </c>
      <c r="B1443">
        <v>750</v>
      </c>
      <c r="D1443">
        <v>1</v>
      </c>
      <c r="E1443">
        <v>1</v>
      </c>
      <c r="I1443">
        <v>1</v>
      </c>
      <c r="J1443">
        <v>1</v>
      </c>
      <c r="N1443">
        <v>2</v>
      </c>
      <c r="O1443">
        <v>2</v>
      </c>
      <c r="S1443">
        <v>2</v>
      </c>
      <c r="T1443">
        <v>2</v>
      </c>
    </row>
    <row r="1444" spans="1:20" x14ac:dyDescent="0.25">
      <c r="A1444" t="s">
        <v>703</v>
      </c>
      <c r="B1444">
        <v>750</v>
      </c>
      <c r="D1444">
        <v>0</v>
      </c>
      <c r="E1444">
        <v>0</v>
      </c>
      <c r="I1444">
        <v>0</v>
      </c>
      <c r="J1444">
        <v>0</v>
      </c>
      <c r="N1444">
        <v>0</v>
      </c>
      <c r="O1444">
        <v>0</v>
      </c>
      <c r="S1444">
        <v>0</v>
      </c>
      <c r="T1444">
        <v>0</v>
      </c>
    </row>
    <row r="1445" spans="1:20" x14ac:dyDescent="0.25">
      <c r="A1445" t="s">
        <v>704</v>
      </c>
      <c r="B1445">
        <v>750</v>
      </c>
      <c r="D1445">
        <v>0</v>
      </c>
      <c r="E1445">
        <v>0</v>
      </c>
      <c r="I1445">
        <v>0</v>
      </c>
      <c r="J1445">
        <v>0</v>
      </c>
      <c r="N1445">
        <v>0</v>
      </c>
      <c r="O1445">
        <v>0</v>
      </c>
      <c r="S1445">
        <v>0</v>
      </c>
      <c r="T1445">
        <v>0</v>
      </c>
    </row>
    <row r="1446" spans="1:20" x14ac:dyDescent="0.25">
      <c r="A1446" t="s">
        <v>705</v>
      </c>
      <c r="B1446">
        <v>750</v>
      </c>
      <c r="D1446">
        <v>0</v>
      </c>
      <c r="E1446">
        <v>0</v>
      </c>
      <c r="I1446">
        <v>0</v>
      </c>
      <c r="J1446">
        <v>0</v>
      </c>
      <c r="N1446">
        <v>0</v>
      </c>
      <c r="O1446">
        <v>0</v>
      </c>
      <c r="S1446">
        <v>0</v>
      </c>
      <c r="T1446">
        <v>0</v>
      </c>
    </row>
    <row r="1447" spans="1:20" x14ac:dyDescent="0.25">
      <c r="A1447" t="s">
        <v>706</v>
      </c>
      <c r="B1447">
        <v>750</v>
      </c>
      <c r="D1447">
        <v>0</v>
      </c>
      <c r="E1447">
        <v>0</v>
      </c>
      <c r="I1447">
        <v>0</v>
      </c>
      <c r="J1447">
        <v>0</v>
      </c>
      <c r="N1447">
        <v>0</v>
      </c>
      <c r="O1447">
        <v>0</v>
      </c>
      <c r="S1447">
        <v>0</v>
      </c>
      <c r="T1447">
        <v>0</v>
      </c>
    </row>
    <row r="1448" spans="1:20" x14ac:dyDescent="0.25">
      <c r="A1448" t="s">
        <v>707</v>
      </c>
      <c r="B1448">
        <v>750</v>
      </c>
      <c r="D1448">
        <v>0</v>
      </c>
      <c r="E1448">
        <v>0</v>
      </c>
      <c r="I1448">
        <v>0</v>
      </c>
      <c r="J1448">
        <v>0</v>
      </c>
      <c r="N1448">
        <v>1</v>
      </c>
      <c r="O1448">
        <v>1</v>
      </c>
      <c r="S1448">
        <v>1</v>
      </c>
      <c r="T1448">
        <v>1</v>
      </c>
    </row>
    <row r="1449" spans="1:20" x14ac:dyDescent="0.25">
      <c r="A1449" t="s">
        <v>708</v>
      </c>
      <c r="B1449">
        <v>750</v>
      </c>
      <c r="N1449">
        <v>5</v>
      </c>
      <c r="O1449">
        <v>5</v>
      </c>
      <c r="S1449">
        <v>0</v>
      </c>
      <c r="T1449">
        <v>5</v>
      </c>
    </row>
    <row r="1450" spans="1:20" x14ac:dyDescent="0.25">
      <c r="A1450" t="s">
        <v>709</v>
      </c>
      <c r="B1450">
        <v>750</v>
      </c>
      <c r="N1450">
        <v>30</v>
      </c>
      <c r="O1450">
        <v>30</v>
      </c>
      <c r="S1450">
        <v>50</v>
      </c>
      <c r="T1450">
        <v>30</v>
      </c>
    </row>
    <row r="1451" spans="1:20" x14ac:dyDescent="0.25">
      <c r="A1451" t="s">
        <v>710</v>
      </c>
      <c r="B1451">
        <v>750</v>
      </c>
      <c r="N1451">
        <v>3</v>
      </c>
      <c r="O1451">
        <v>3</v>
      </c>
      <c r="S1451">
        <v>3</v>
      </c>
      <c r="T1451">
        <v>3</v>
      </c>
    </row>
    <row r="1452" spans="1:20" x14ac:dyDescent="0.25">
      <c r="A1452" t="s">
        <v>711</v>
      </c>
      <c r="B1452">
        <v>750</v>
      </c>
      <c r="N1452">
        <v>0</v>
      </c>
      <c r="O1452">
        <v>0</v>
      </c>
      <c r="S1452">
        <v>0</v>
      </c>
      <c r="T1452">
        <v>0</v>
      </c>
    </row>
    <row r="1453" spans="1:20" x14ac:dyDescent="0.25">
      <c r="A1453" t="s">
        <v>712</v>
      </c>
      <c r="B1453">
        <v>750</v>
      </c>
      <c r="N1453">
        <v>0</v>
      </c>
      <c r="O1453">
        <v>0</v>
      </c>
      <c r="S1453">
        <v>0</v>
      </c>
      <c r="T1453">
        <v>0</v>
      </c>
    </row>
    <row r="1454" spans="1:20" x14ac:dyDescent="0.25">
      <c r="A1454" t="s">
        <v>713</v>
      </c>
      <c r="B1454">
        <v>750</v>
      </c>
      <c r="N1454">
        <v>0</v>
      </c>
      <c r="O1454">
        <v>0</v>
      </c>
      <c r="S1454">
        <v>0</v>
      </c>
      <c r="T1454">
        <v>0</v>
      </c>
    </row>
    <row r="1455" spans="1:20" x14ac:dyDescent="0.25">
      <c r="A1455" t="s">
        <v>718</v>
      </c>
      <c r="B1455">
        <v>750</v>
      </c>
      <c r="E1455">
        <v>0</v>
      </c>
      <c r="J1455">
        <v>0</v>
      </c>
      <c r="O1455">
        <v>0</v>
      </c>
      <c r="T1455">
        <v>0</v>
      </c>
    </row>
    <row r="1456" spans="1:20" x14ac:dyDescent="0.25">
      <c r="A1456" t="s">
        <v>405</v>
      </c>
      <c r="B1456">
        <v>750</v>
      </c>
      <c r="E1456">
        <v>0</v>
      </c>
    </row>
    <row r="1457" spans="1:21" x14ac:dyDescent="0.25">
      <c r="A1457" t="s">
        <v>719</v>
      </c>
      <c r="B1457">
        <v>750</v>
      </c>
      <c r="D1457">
        <v>54</v>
      </c>
      <c r="E1457">
        <v>108</v>
      </c>
      <c r="F1457">
        <v>0</v>
      </c>
      <c r="I1457">
        <v>54</v>
      </c>
      <c r="J1457">
        <v>108</v>
      </c>
      <c r="K1457">
        <v>0</v>
      </c>
      <c r="N1457">
        <v>54</v>
      </c>
      <c r="O1457">
        <v>108</v>
      </c>
      <c r="P1457">
        <v>0</v>
      </c>
      <c r="S1457">
        <v>0</v>
      </c>
      <c r="T1457">
        <v>162</v>
      </c>
      <c r="U1457">
        <v>0</v>
      </c>
    </row>
    <row r="1458" spans="1:21" x14ac:dyDescent="0.25">
      <c r="A1458" t="s">
        <v>34</v>
      </c>
      <c r="B1458">
        <v>775</v>
      </c>
      <c r="D1458">
        <v>750</v>
      </c>
      <c r="E1458">
        <v>750</v>
      </c>
      <c r="F1458">
        <v>750</v>
      </c>
      <c r="I1458">
        <v>825</v>
      </c>
      <c r="J1458">
        <v>825</v>
      </c>
      <c r="K1458">
        <v>825</v>
      </c>
      <c r="N1458">
        <v>362</v>
      </c>
      <c r="O1458">
        <v>362</v>
      </c>
      <c r="P1458">
        <v>362</v>
      </c>
      <c r="S1458">
        <v>361</v>
      </c>
      <c r="T1458">
        <v>361</v>
      </c>
      <c r="U1458">
        <v>361</v>
      </c>
    </row>
    <row r="1459" spans="1:21" x14ac:dyDescent="0.25">
      <c r="A1459" t="s">
        <v>35</v>
      </c>
      <c r="B1459">
        <v>775</v>
      </c>
      <c r="D1459">
        <v>362</v>
      </c>
      <c r="E1459">
        <v>825</v>
      </c>
      <c r="F1459">
        <v>361</v>
      </c>
      <c r="I1459">
        <v>361</v>
      </c>
      <c r="J1459">
        <v>750</v>
      </c>
      <c r="K1459">
        <v>362</v>
      </c>
      <c r="N1459">
        <v>825</v>
      </c>
      <c r="O1459">
        <v>361</v>
      </c>
      <c r="P1459">
        <v>750</v>
      </c>
      <c r="S1459">
        <v>750</v>
      </c>
      <c r="T1459">
        <v>362</v>
      </c>
      <c r="U1459">
        <v>825</v>
      </c>
    </row>
    <row r="1460" spans="1:21" x14ac:dyDescent="0.25">
      <c r="A1460" t="s">
        <v>36</v>
      </c>
      <c r="B1460">
        <v>775</v>
      </c>
      <c r="D1460">
        <v>1</v>
      </c>
      <c r="E1460">
        <v>3</v>
      </c>
      <c r="F1460">
        <v>0</v>
      </c>
      <c r="I1460">
        <v>1</v>
      </c>
      <c r="J1460">
        <v>2</v>
      </c>
      <c r="K1460">
        <v>1</v>
      </c>
      <c r="N1460">
        <v>0</v>
      </c>
      <c r="O1460">
        <v>1</v>
      </c>
      <c r="P1460">
        <v>1</v>
      </c>
      <c r="S1460">
        <v>0</v>
      </c>
      <c r="T1460">
        <v>1</v>
      </c>
      <c r="U1460">
        <v>1</v>
      </c>
    </row>
    <row r="1461" spans="1:21" x14ac:dyDescent="0.25">
      <c r="A1461" t="s">
        <v>37</v>
      </c>
      <c r="B1461">
        <v>775</v>
      </c>
      <c r="D1461">
        <v>0</v>
      </c>
      <c r="E1461">
        <v>2</v>
      </c>
      <c r="I1461">
        <v>0</v>
      </c>
      <c r="J1461">
        <v>0</v>
      </c>
      <c r="N1461">
        <v>0</v>
      </c>
      <c r="O1461">
        <v>1</v>
      </c>
      <c r="S1461">
        <v>0</v>
      </c>
      <c r="T1461">
        <v>1</v>
      </c>
    </row>
    <row r="1462" spans="1:21" x14ac:dyDescent="0.25">
      <c r="A1462" t="s">
        <v>38</v>
      </c>
      <c r="B1462">
        <v>775</v>
      </c>
      <c r="D1462">
        <v>12</v>
      </c>
      <c r="E1462">
        <v>12</v>
      </c>
      <c r="F1462">
        <v>12</v>
      </c>
      <c r="I1462">
        <v>12</v>
      </c>
      <c r="J1462">
        <v>12</v>
      </c>
      <c r="K1462">
        <v>12</v>
      </c>
      <c r="N1462">
        <v>12</v>
      </c>
      <c r="O1462">
        <v>12</v>
      </c>
      <c r="P1462">
        <v>12</v>
      </c>
      <c r="S1462">
        <v>12</v>
      </c>
      <c r="T1462">
        <v>12</v>
      </c>
      <c r="U1462">
        <v>12</v>
      </c>
    </row>
    <row r="1463" spans="1:21" x14ac:dyDescent="0.25">
      <c r="A1463" t="s">
        <v>39</v>
      </c>
      <c r="B1463">
        <v>775</v>
      </c>
      <c r="D1463">
        <v>170</v>
      </c>
      <c r="I1463">
        <v>260</v>
      </c>
      <c r="K1463">
        <v>430</v>
      </c>
      <c r="S1463">
        <v>250</v>
      </c>
    </row>
    <row r="1464" spans="1:21" x14ac:dyDescent="0.25">
      <c r="A1464" t="s">
        <v>694</v>
      </c>
      <c r="B1464">
        <v>775</v>
      </c>
      <c r="D1464">
        <v>100</v>
      </c>
      <c r="I1464">
        <v>100</v>
      </c>
      <c r="K1464">
        <v>100</v>
      </c>
      <c r="S1464">
        <v>25</v>
      </c>
    </row>
    <row r="1465" spans="1:21" x14ac:dyDescent="0.25">
      <c r="A1465" t="s">
        <v>40</v>
      </c>
      <c r="B1465">
        <v>775</v>
      </c>
      <c r="D1465">
        <v>1</v>
      </c>
      <c r="I1465">
        <v>1</v>
      </c>
      <c r="K1465">
        <v>1</v>
      </c>
      <c r="S1465">
        <v>0</v>
      </c>
    </row>
    <row r="1466" spans="1:21" x14ac:dyDescent="0.25">
      <c r="A1466" t="s">
        <v>41</v>
      </c>
      <c r="B1466">
        <v>775</v>
      </c>
    </row>
    <row r="1467" spans="1:21" x14ac:dyDescent="0.25">
      <c r="A1467" t="s">
        <v>42</v>
      </c>
      <c r="B1467">
        <v>775</v>
      </c>
      <c r="E1467">
        <v>40</v>
      </c>
      <c r="J1467">
        <v>40</v>
      </c>
      <c r="O1467">
        <v>30</v>
      </c>
      <c r="T1467">
        <v>30</v>
      </c>
    </row>
    <row r="1468" spans="1:21" x14ac:dyDescent="0.25">
      <c r="A1468" t="s">
        <v>45</v>
      </c>
      <c r="B1468">
        <v>775</v>
      </c>
      <c r="D1468">
        <v>7</v>
      </c>
      <c r="E1468">
        <v>4</v>
      </c>
      <c r="J1468">
        <v>8</v>
      </c>
      <c r="K1468">
        <v>1</v>
      </c>
      <c r="N1468">
        <v>1</v>
      </c>
      <c r="O1468">
        <v>1</v>
      </c>
      <c r="S1468">
        <v>2</v>
      </c>
      <c r="T1468">
        <v>2</v>
      </c>
    </row>
    <row r="1469" spans="1:21" x14ac:dyDescent="0.25">
      <c r="A1469" t="s">
        <v>46</v>
      </c>
      <c r="B1469">
        <v>775</v>
      </c>
      <c r="D1469">
        <v>4</v>
      </c>
      <c r="I1469">
        <v>8</v>
      </c>
      <c r="K1469">
        <v>8</v>
      </c>
      <c r="P1469">
        <v>1</v>
      </c>
      <c r="U1469">
        <v>2</v>
      </c>
    </row>
    <row r="1470" spans="1:21" x14ac:dyDescent="0.25">
      <c r="A1470" t="s">
        <v>49</v>
      </c>
      <c r="B1470">
        <v>775</v>
      </c>
      <c r="D1470">
        <v>4</v>
      </c>
      <c r="E1470">
        <v>4</v>
      </c>
      <c r="F1470">
        <v>4</v>
      </c>
      <c r="I1470">
        <v>4</v>
      </c>
      <c r="J1470">
        <v>4</v>
      </c>
      <c r="K1470">
        <v>4</v>
      </c>
      <c r="N1470">
        <v>4</v>
      </c>
      <c r="O1470">
        <v>4</v>
      </c>
      <c r="P1470">
        <v>4</v>
      </c>
      <c r="S1470">
        <v>4</v>
      </c>
      <c r="T1470">
        <v>4</v>
      </c>
      <c r="U1470">
        <v>4</v>
      </c>
    </row>
    <row r="1471" spans="1:21" x14ac:dyDescent="0.25">
      <c r="A1471" t="s">
        <v>695</v>
      </c>
      <c r="B1471">
        <v>775</v>
      </c>
      <c r="D1471">
        <v>0</v>
      </c>
      <c r="E1471">
        <v>-1.5</v>
      </c>
      <c r="F1471">
        <v>0</v>
      </c>
      <c r="I1471">
        <v>-2</v>
      </c>
      <c r="J1471">
        <v>-2</v>
      </c>
      <c r="K1471">
        <v>-2</v>
      </c>
      <c r="N1471">
        <v>-2</v>
      </c>
      <c r="O1471">
        <v>-2</v>
      </c>
      <c r="P1471">
        <v>-2</v>
      </c>
      <c r="S1471">
        <v>-2</v>
      </c>
      <c r="T1471">
        <v>-2</v>
      </c>
      <c r="U1471">
        <v>-2</v>
      </c>
    </row>
    <row r="1472" spans="1:21" x14ac:dyDescent="0.25">
      <c r="A1472" t="s">
        <v>48</v>
      </c>
      <c r="B1472">
        <v>775</v>
      </c>
      <c r="D1472">
        <v>1900</v>
      </c>
      <c r="E1472">
        <v>1900</v>
      </c>
      <c r="F1472">
        <v>1900</v>
      </c>
      <c r="I1472">
        <v>1900</v>
      </c>
      <c r="J1472">
        <v>1900</v>
      </c>
      <c r="K1472">
        <v>1900</v>
      </c>
      <c r="N1472">
        <v>1900</v>
      </c>
      <c r="O1472">
        <v>1900</v>
      </c>
      <c r="P1472">
        <v>1900</v>
      </c>
      <c r="S1472">
        <v>1900</v>
      </c>
      <c r="T1472">
        <v>1900</v>
      </c>
      <c r="U1472">
        <v>1900</v>
      </c>
    </row>
    <row r="1473" spans="1:21" x14ac:dyDescent="0.25">
      <c r="A1473" t="s">
        <v>696</v>
      </c>
      <c r="B1473">
        <v>775</v>
      </c>
      <c r="D1473">
        <v>1770</v>
      </c>
      <c r="E1473">
        <v>5065</v>
      </c>
      <c r="F1473">
        <v>0</v>
      </c>
      <c r="I1473">
        <v>1770</v>
      </c>
      <c r="J1473">
        <v>3539</v>
      </c>
      <c r="K1473">
        <v>1583</v>
      </c>
      <c r="N1473">
        <v>0</v>
      </c>
      <c r="O1473">
        <v>1818</v>
      </c>
      <c r="P1473">
        <v>1583</v>
      </c>
      <c r="S1473">
        <v>0</v>
      </c>
      <c r="T1473">
        <v>1818</v>
      </c>
      <c r="U1473">
        <v>1583</v>
      </c>
    </row>
    <row r="1474" spans="1:21" x14ac:dyDescent="0.25">
      <c r="A1474" t="s">
        <v>50</v>
      </c>
      <c r="B1474">
        <v>775</v>
      </c>
      <c r="D1474">
        <v>540</v>
      </c>
      <c r="E1474">
        <v>5065</v>
      </c>
      <c r="F1474">
        <v>0</v>
      </c>
      <c r="I1474">
        <v>639</v>
      </c>
      <c r="J1474">
        <v>3539</v>
      </c>
      <c r="K1474">
        <v>1583</v>
      </c>
      <c r="N1474">
        <v>0</v>
      </c>
      <c r="O1474">
        <v>1818</v>
      </c>
      <c r="P1474">
        <v>1583</v>
      </c>
      <c r="S1474">
        <v>0</v>
      </c>
      <c r="T1474">
        <v>1818</v>
      </c>
      <c r="U1474">
        <v>1583</v>
      </c>
    </row>
    <row r="1475" spans="1:21" x14ac:dyDescent="0.25">
      <c r="A1475" t="s">
        <v>697</v>
      </c>
      <c r="B1475">
        <v>775</v>
      </c>
      <c r="D1475">
        <v>1</v>
      </c>
      <c r="E1475">
        <v>1</v>
      </c>
      <c r="F1475">
        <v>1</v>
      </c>
      <c r="I1475">
        <v>1</v>
      </c>
      <c r="J1475">
        <v>1</v>
      </c>
      <c r="K1475">
        <v>1</v>
      </c>
      <c r="N1475">
        <v>1</v>
      </c>
      <c r="O1475">
        <v>1</v>
      </c>
      <c r="P1475">
        <v>1</v>
      </c>
      <c r="S1475">
        <v>1</v>
      </c>
      <c r="T1475">
        <v>1</v>
      </c>
      <c r="U1475">
        <v>1</v>
      </c>
    </row>
    <row r="1476" spans="1:21" x14ac:dyDescent="0.25">
      <c r="A1476" t="s">
        <v>51</v>
      </c>
      <c r="B1476">
        <v>775</v>
      </c>
      <c r="D1476">
        <v>0</v>
      </c>
      <c r="E1476">
        <v>5</v>
      </c>
      <c r="F1476">
        <v>0</v>
      </c>
      <c r="I1476">
        <v>0</v>
      </c>
      <c r="J1476">
        <v>0</v>
      </c>
      <c r="K1476">
        <v>163</v>
      </c>
      <c r="N1476">
        <v>0</v>
      </c>
      <c r="O1476">
        <v>0</v>
      </c>
      <c r="P1476">
        <v>118</v>
      </c>
      <c r="S1476">
        <v>0</v>
      </c>
      <c r="T1476">
        <v>0</v>
      </c>
      <c r="U1476">
        <v>118</v>
      </c>
    </row>
    <row r="1477" spans="1:21" x14ac:dyDescent="0.25">
      <c r="A1477" t="s">
        <v>53</v>
      </c>
      <c r="B1477">
        <v>775</v>
      </c>
      <c r="D1477">
        <v>150</v>
      </c>
      <c r="E1477">
        <v>700</v>
      </c>
      <c r="F1477">
        <v>20</v>
      </c>
      <c r="I1477">
        <v>20</v>
      </c>
      <c r="J1477">
        <v>700</v>
      </c>
      <c r="K1477">
        <v>150</v>
      </c>
      <c r="N1477">
        <v>50</v>
      </c>
      <c r="O1477">
        <v>50</v>
      </c>
      <c r="P1477">
        <v>50</v>
      </c>
      <c r="S1477">
        <v>50</v>
      </c>
      <c r="T1477">
        <v>50</v>
      </c>
      <c r="U1477">
        <v>50</v>
      </c>
    </row>
    <row r="1478" spans="1:21" x14ac:dyDescent="0.25">
      <c r="A1478" t="s">
        <v>54</v>
      </c>
      <c r="B1478">
        <v>775</v>
      </c>
      <c r="D1478">
        <v>0</v>
      </c>
      <c r="E1478">
        <v>0</v>
      </c>
      <c r="F1478">
        <v>0</v>
      </c>
      <c r="I1478">
        <v>0</v>
      </c>
      <c r="J1478">
        <v>0</v>
      </c>
      <c r="K1478">
        <v>0</v>
      </c>
      <c r="N1478">
        <v>0</v>
      </c>
      <c r="O1478">
        <v>0</v>
      </c>
      <c r="P1478">
        <v>0</v>
      </c>
      <c r="S1478">
        <v>0</v>
      </c>
      <c r="T1478">
        <v>0</v>
      </c>
      <c r="U1478">
        <v>0</v>
      </c>
    </row>
    <row r="1479" spans="1:21" x14ac:dyDescent="0.25">
      <c r="A1479" t="s">
        <v>55</v>
      </c>
      <c r="B1479">
        <v>775</v>
      </c>
      <c r="D1479">
        <v>0</v>
      </c>
      <c r="E1479">
        <v>0</v>
      </c>
      <c r="F1479">
        <v>0</v>
      </c>
      <c r="I1479">
        <v>0</v>
      </c>
      <c r="J1479">
        <v>0</v>
      </c>
      <c r="K1479">
        <v>0</v>
      </c>
      <c r="N1479">
        <v>0</v>
      </c>
      <c r="O1479">
        <v>0</v>
      </c>
      <c r="P1479">
        <v>0</v>
      </c>
      <c r="S1479">
        <v>0</v>
      </c>
      <c r="T1479">
        <v>0</v>
      </c>
      <c r="U1479">
        <v>0</v>
      </c>
    </row>
    <row r="1480" spans="1:21" x14ac:dyDescent="0.25">
      <c r="A1480" t="s">
        <v>56</v>
      </c>
      <c r="B1480">
        <v>775</v>
      </c>
      <c r="D1480">
        <v>0.92</v>
      </c>
      <c r="E1480">
        <v>0.92</v>
      </c>
      <c r="F1480">
        <v>0.92</v>
      </c>
      <c r="I1480">
        <v>0.92</v>
      </c>
      <c r="J1480">
        <v>0.92</v>
      </c>
      <c r="K1480">
        <v>0.92</v>
      </c>
      <c r="N1480">
        <v>0.92</v>
      </c>
      <c r="O1480">
        <v>0.92</v>
      </c>
      <c r="P1480">
        <v>0.92</v>
      </c>
      <c r="S1480">
        <v>0.92</v>
      </c>
      <c r="T1480">
        <v>0.92</v>
      </c>
      <c r="U1480">
        <v>0.92</v>
      </c>
    </row>
    <row r="1481" spans="1:21" x14ac:dyDescent="0.25">
      <c r="A1481" t="s">
        <v>57</v>
      </c>
      <c r="B1481">
        <v>775</v>
      </c>
      <c r="D1481">
        <v>100</v>
      </c>
      <c r="E1481">
        <v>100</v>
      </c>
      <c r="F1481">
        <v>100</v>
      </c>
      <c r="I1481">
        <v>100</v>
      </c>
      <c r="J1481">
        <v>100</v>
      </c>
      <c r="K1481">
        <v>100</v>
      </c>
      <c r="N1481">
        <v>100</v>
      </c>
      <c r="O1481">
        <v>100</v>
      </c>
      <c r="P1481">
        <v>100</v>
      </c>
      <c r="S1481">
        <v>100</v>
      </c>
      <c r="T1481">
        <v>100</v>
      </c>
      <c r="U1481">
        <v>100</v>
      </c>
    </row>
    <row r="1482" spans="1:21" x14ac:dyDescent="0.25">
      <c r="A1482" t="s">
        <v>58</v>
      </c>
      <c r="B1482">
        <v>775</v>
      </c>
      <c r="D1482">
        <v>2</v>
      </c>
      <c r="E1482">
        <v>2</v>
      </c>
      <c r="F1482">
        <v>2</v>
      </c>
      <c r="I1482">
        <v>2</v>
      </c>
      <c r="J1482">
        <v>2</v>
      </c>
      <c r="K1482">
        <v>2</v>
      </c>
      <c r="N1482">
        <v>2</v>
      </c>
      <c r="O1482">
        <v>2</v>
      </c>
      <c r="P1482">
        <v>2</v>
      </c>
      <c r="S1482">
        <v>2</v>
      </c>
      <c r="T1482">
        <v>2</v>
      </c>
      <c r="U1482">
        <v>2</v>
      </c>
    </row>
    <row r="1483" spans="1:21" x14ac:dyDescent="0.25">
      <c r="A1483" t="s">
        <v>59</v>
      </c>
      <c r="B1483">
        <v>775</v>
      </c>
      <c r="D1483">
        <v>0</v>
      </c>
      <c r="E1483">
        <v>0</v>
      </c>
      <c r="F1483">
        <v>0</v>
      </c>
      <c r="I1483">
        <v>0</v>
      </c>
      <c r="J1483">
        <v>0</v>
      </c>
      <c r="K1483">
        <v>0</v>
      </c>
      <c r="N1483">
        <v>0</v>
      </c>
      <c r="O1483">
        <v>0</v>
      </c>
      <c r="P1483">
        <v>0</v>
      </c>
      <c r="S1483">
        <v>0</v>
      </c>
      <c r="T1483">
        <v>0</v>
      </c>
      <c r="U1483">
        <v>0</v>
      </c>
    </row>
    <row r="1484" spans="1:21" x14ac:dyDescent="0.25">
      <c r="A1484" t="s">
        <v>698</v>
      </c>
      <c r="B1484">
        <v>775</v>
      </c>
      <c r="E1484">
        <v>0</v>
      </c>
      <c r="J1484">
        <v>0</v>
      </c>
      <c r="O1484">
        <v>0</v>
      </c>
      <c r="T1484">
        <v>0</v>
      </c>
    </row>
    <row r="1485" spans="1:21" x14ac:dyDescent="0.25">
      <c r="A1485" t="s">
        <v>677</v>
      </c>
      <c r="B1485">
        <v>775</v>
      </c>
      <c r="E1485">
        <v>1347</v>
      </c>
      <c r="J1485">
        <v>2688</v>
      </c>
      <c r="O1485">
        <v>1121</v>
      </c>
      <c r="T1485">
        <v>208</v>
      </c>
    </row>
    <row r="1486" spans="1:21" x14ac:dyDescent="0.25">
      <c r="A1486" t="s">
        <v>78</v>
      </c>
      <c r="B1486">
        <v>775</v>
      </c>
      <c r="E1486">
        <v>23</v>
      </c>
      <c r="J1486">
        <v>45.8</v>
      </c>
      <c r="O1486">
        <v>25.5</v>
      </c>
      <c r="T1486">
        <v>4.7</v>
      </c>
    </row>
    <row r="1487" spans="1:21" x14ac:dyDescent="0.25">
      <c r="A1487" t="s">
        <v>699</v>
      </c>
      <c r="B1487">
        <v>775</v>
      </c>
      <c r="F1487">
        <v>0</v>
      </c>
      <c r="K1487">
        <v>0</v>
      </c>
      <c r="P1487">
        <v>0</v>
      </c>
      <c r="U1487">
        <v>0</v>
      </c>
    </row>
    <row r="1488" spans="1:21" x14ac:dyDescent="0.25">
      <c r="A1488" t="s">
        <v>700</v>
      </c>
      <c r="B1488">
        <v>775</v>
      </c>
      <c r="D1488">
        <v>0</v>
      </c>
      <c r="E1488">
        <v>0</v>
      </c>
      <c r="F1488">
        <v>1</v>
      </c>
      <c r="I1488">
        <v>0</v>
      </c>
      <c r="J1488">
        <v>0</v>
      </c>
      <c r="K1488">
        <v>1</v>
      </c>
      <c r="N1488">
        <v>0</v>
      </c>
      <c r="O1488">
        <v>0</v>
      </c>
      <c r="P1488">
        <v>1</v>
      </c>
      <c r="S1488">
        <v>0</v>
      </c>
      <c r="T1488">
        <v>0</v>
      </c>
      <c r="U1488">
        <v>1</v>
      </c>
    </row>
    <row r="1489" spans="1:21" x14ac:dyDescent="0.25">
      <c r="A1489" t="s">
        <v>701</v>
      </c>
      <c r="B1489">
        <v>775</v>
      </c>
      <c r="D1489">
        <v>0</v>
      </c>
      <c r="E1489">
        <v>0</v>
      </c>
      <c r="F1489">
        <v>0</v>
      </c>
      <c r="I1489">
        <v>0</v>
      </c>
      <c r="J1489">
        <v>0</v>
      </c>
      <c r="K1489">
        <v>0</v>
      </c>
      <c r="N1489">
        <v>0</v>
      </c>
      <c r="O1489">
        <v>0</v>
      </c>
      <c r="P1489">
        <v>0</v>
      </c>
      <c r="S1489">
        <v>0</v>
      </c>
      <c r="T1489">
        <v>0</v>
      </c>
      <c r="U1489">
        <v>0</v>
      </c>
    </row>
    <row r="1490" spans="1:21" x14ac:dyDescent="0.25">
      <c r="A1490" t="s">
        <v>52</v>
      </c>
      <c r="B1490">
        <v>775</v>
      </c>
      <c r="D1490">
        <v>1</v>
      </c>
      <c r="E1490">
        <v>1</v>
      </c>
      <c r="F1490">
        <v>1</v>
      </c>
      <c r="I1490">
        <v>1</v>
      </c>
      <c r="J1490">
        <v>1</v>
      </c>
      <c r="K1490">
        <v>1</v>
      </c>
      <c r="N1490">
        <v>1</v>
      </c>
      <c r="O1490">
        <v>1</v>
      </c>
      <c r="P1490">
        <v>1</v>
      </c>
      <c r="S1490">
        <v>1</v>
      </c>
      <c r="T1490">
        <v>1</v>
      </c>
      <c r="U1490">
        <v>1</v>
      </c>
    </row>
    <row r="1491" spans="1:21" x14ac:dyDescent="0.25">
      <c r="A1491" t="s">
        <v>702</v>
      </c>
      <c r="B1491">
        <v>775</v>
      </c>
      <c r="D1491">
        <v>15</v>
      </c>
      <c r="E1491">
        <v>60</v>
      </c>
      <c r="F1491">
        <v>9</v>
      </c>
      <c r="I1491">
        <v>15</v>
      </c>
      <c r="J1491">
        <v>60</v>
      </c>
      <c r="K1491">
        <v>9</v>
      </c>
      <c r="N1491">
        <v>15</v>
      </c>
      <c r="O1491">
        <v>60</v>
      </c>
      <c r="P1491">
        <v>9</v>
      </c>
      <c r="S1491">
        <v>15</v>
      </c>
      <c r="T1491">
        <v>60</v>
      </c>
      <c r="U1491">
        <v>9</v>
      </c>
    </row>
    <row r="1492" spans="1:21" x14ac:dyDescent="0.25">
      <c r="A1492" t="s">
        <v>43</v>
      </c>
      <c r="B1492">
        <v>775</v>
      </c>
      <c r="D1492">
        <v>80</v>
      </c>
      <c r="E1492">
        <v>0</v>
      </c>
      <c r="I1492">
        <v>0</v>
      </c>
      <c r="J1492">
        <v>0</v>
      </c>
      <c r="K1492">
        <v>0</v>
      </c>
      <c r="N1492">
        <v>50</v>
      </c>
      <c r="O1492">
        <v>35</v>
      </c>
      <c r="P1492">
        <v>26</v>
      </c>
      <c r="S1492">
        <v>50</v>
      </c>
      <c r="T1492">
        <v>35</v>
      </c>
      <c r="U1492">
        <v>26</v>
      </c>
    </row>
    <row r="1493" spans="1:21" x14ac:dyDescent="0.25">
      <c r="A1493" t="s">
        <v>44</v>
      </c>
      <c r="B1493">
        <v>775</v>
      </c>
      <c r="D1493">
        <v>50</v>
      </c>
      <c r="E1493">
        <v>0</v>
      </c>
      <c r="I1493">
        <v>0</v>
      </c>
      <c r="J1493">
        <v>0</v>
      </c>
      <c r="K1493">
        <v>0</v>
      </c>
      <c r="N1493">
        <v>0</v>
      </c>
      <c r="O1493">
        <v>5</v>
      </c>
      <c r="P1493">
        <v>20</v>
      </c>
      <c r="S1493">
        <v>0</v>
      </c>
      <c r="T1493">
        <v>5</v>
      </c>
      <c r="U1493">
        <v>20</v>
      </c>
    </row>
    <row r="1494" spans="1:21" x14ac:dyDescent="0.25">
      <c r="A1494" t="s">
        <v>47</v>
      </c>
      <c r="B1494">
        <v>775</v>
      </c>
      <c r="D1494">
        <v>7</v>
      </c>
      <c r="E1494">
        <v>4</v>
      </c>
      <c r="I1494">
        <v>8</v>
      </c>
      <c r="J1494">
        <v>8</v>
      </c>
      <c r="K1494">
        <v>1</v>
      </c>
      <c r="N1494">
        <v>1</v>
      </c>
      <c r="O1494">
        <v>1</v>
      </c>
      <c r="P1494">
        <v>1</v>
      </c>
      <c r="S1494">
        <v>2</v>
      </c>
      <c r="T1494">
        <v>2</v>
      </c>
      <c r="U1494">
        <v>2</v>
      </c>
    </row>
    <row r="1495" spans="1:21" x14ac:dyDescent="0.25">
      <c r="A1495" t="s">
        <v>703</v>
      </c>
      <c r="B1495">
        <v>775</v>
      </c>
      <c r="D1495">
        <v>0</v>
      </c>
      <c r="E1495">
        <v>0</v>
      </c>
      <c r="I1495">
        <v>0</v>
      </c>
      <c r="J1495">
        <v>0</v>
      </c>
      <c r="K1495">
        <v>0</v>
      </c>
      <c r="N1495">
        <v>0</v>
      </c>
      <c r="O1495">
        <v>0</v>
      </c>
      <c r="P1495">
        <v>0</v>
      </c>
      <c r="S1495">
        <v>0</v>
      </c>
      <c r="T1495">
        <v>0</v>
      </c>
      <c r="U1495">
        <v>0</v>
      </c>
    </row>
    <row r="1496" spans="1:21" x14ac:dyDescent="0.25">
      <c r="A1496" t="s">
        <v>704</v>
      </c>
      <c r="B1496">
        <v>775</v>
      </c>
      <c r="D1496">
        <v>0</v>
      </c>
      <c r="E1496">
        <v>0</v>
      </c>
      <c r="I1496">
        <v>0</v>
      </c>
      <c r="J1496">
        <v>0</v>
      </c>
      <c r="K1496">
        <v>0</v>
      </c>
      <c r="N1496">
        <v>0</v>
      </c>
      <c r="O1496">
        <v>0</v>
      </c>
      <c r="P1496">
        <v>0</v>
      </c>
      <c r="S1496">
        <v>0</v>
      </c>
      <c r="T1496">
        <v>0</v>
      </c>
      <c r="U1496">
        <v>0</v>
      </c>
    </row>
    <row r="1497" spans="1:21" x14ac:dyDescent="0.25">
      <c r="A1497" t="s">
        <v>705</v>
      </c>
      <c r="B1497">
        <v>775</v>
      </c>
      <c r="D1497">
        <v>0</v>
      </c>
      <c r="E1497">
        <v>0</v>
      </c>
      <c r="I1497">
        <v>0</v>
      </c>
      <c r="J1497">
        <v>0</v>
      </c>
      <c r="K1497">
        <v>0</v>
      </c>
      <c r="N1497">
        <v>0</v>
      </c>
      <c r="O1497">
        <v>0</v>
      </c>
      <c r="P1497">
        <v>0</v>
      </c>
      <c r="S1497">
        <v>0</v>
      </c>
      <c r="T1497">
        <v>0</v>
      </c>
      <c r="U1497">
        <v>0</v>
      </c>
    </row>
    <row r="1498" spans="1:21" x14ac:dyDescent="0.25">
      <c r="A1498" t="s">
        <v>706</v>
      </c>
      <c r="B1498">
        <v>775</v>
      </c>
      <c r="D1498">
        <v>0</v>
      </c>
      <c r="E1498">
        <v>0</v>
      </c>
      <c r="I1498">
        <v>0</v>
      </c>
      <c r="J1498">
        <v>0</v>
      </c>
      <c r="K1498">
        <v>0</v>
      </c>
      <c r="N1498">
        <v>0</v>
      </c>
      <c r="O1498">
        <v>0</v>
      </c>
      <c r="P1498">
        <v>0</v>
      </c>
      <c r="S1498">
        <v>0</v>
      </c>
      <c r="T1498">
        <v>0</v>
      </c>
      <c r="U1498">
        <v>0</v>
      </c>
    </row>
    <row r="1499" spans="1:21" x14ac:dyDescent="0.25">
      <c r="A1499" t="s">
        <v>707</v>
      </c>
      <c r="B1499">
        <v>775</v>
      </c>
      <c r="D1499">
        <v>2</v>
      </c>
      <c r="E1499">
        <v>0</v>
      </c>
      <c r="I1499">
        <v>0</v>
      </c>
      <c r="J1499">
        <v>0</v>
      </c>
      <c r="K1499">
        <v>0</v>
      </c>
      <c r="N1499">
        <v>2</v>
      </c>
      <c r="O1499">
        <v>1</v>
      </c>
      <c r="P1499">
        <v>1</v>
      </c>
      <c r="S1499">
        <v>2</v>
      </c>
      <c r="T1499">
        <v>1</v>
      </c>
      <c r="U1499">
        <v>1</v>
      </c>
    </row>
    <row r="1500" spans="1:21" x14ac:dyDescent="0.25">
      <c r="A1500" t="s">
        <v>708</v>
      </c>
      <c r="B1500">
        <v>775</v>
      </c>
      <c r="D1500">
        <v>5</v>
      </c>
      <c r="N1500">
        <v>5</v>
      </c>
      <c r="O1500">
        <v>5</v>
      </c>
      <c r="P1500">
        <v>20</v>
      </c>
      <c r="S1500">
        <v>5</v>
      </c>
      <c r="T1500">
        <v>5</v>
      </c>
      <c r="U1500">
        <v>20</v>
      </c>
    </row>
    <row r="1501" spans="1:21" x14ac:dyDescent="0.25">
      <c r="A1501" t="s">
        <v>709</v>
      </c>
      <c r="B1501">
        <v>775</v>
      </c>
      <c r="D1501">
        <v>40</v>
      </c>
      <c r="N1501">
        <v>40</v>
      </c>
      <c r="O1501">
        <v>30</v>
      </c>
      <c r="P1501">
        <v>6</v>
      </c>
      <c r="S1501">
        <v>40</v>
      </c>
      <c r="T1501">
        <v>30</v>
      </c>
      <c r="U1501">
        <v>6</v>
      </c>
    </row>
    <row r="1502" spans="1:21" x14ac:dyDescent="0.25">
      <c r="A1502" t="s">
        <v>710</v>
      </c>
      <c r="B1502">
        <v>775</v>
      </c>
      <c r="D1502">
        <v>1</v>
      </c>
      <c r="N1502">
        <v>1</v>
      </c>
      <c r="O1502">
        <v>3</v>
      </c>
      <c r="P1502">
        <v>3</v>
      </c>
      <c r="S1502">
        <v>1</v>
      </c>
      <c r="T1502">
        <v>3</v>
      </c>
      <c r="U1502">
        <v>3</v>
      </c>
    </row>
    <row r="1503" spans="1:21" x14ac:dyDescent="0.25">
      <c r="A1503" t="s">
        <v>711</v>
      </c>
      <c r="B1503">
        <v>775</v>
      </c>
      <c r="D1503">
        <v>0</v>
      </c>
      <c r="N1503">
        <v>0</v>
      </c>
      <c r="O1503">
        <v>0</v>
      </c>
      <c r="P1503">
        <v>0</v>
      </c>
      <c r="S1503">
        <v>0</v>
      </c>
      <c r="T1503">
        <v>0</v>
      </c>
      <c r="U1503">
        <v>0</v>
      </c>
    </row>
    <row r="1504" spans="1:21" x14ac:dyDescent="0.25">
      <c r="A1504" t="s">
        <v>712</v>
      </c>
      <c r="B1504">
        <v>775</v>
      </c>
      <c r="D1504">
        <v>0</v>
      </c>
      <c r="N1504">
        <v>0</v>
      </c>
      <c r="O1504">
        <v>0</v>
      </c>
      <c r="P1504">
        <v>0</v>
      </c>
      <c r="S1504">
        <v>0</v>
      </c>
      <c r="T1504">
        <v>0</v>
      </c>
      <c r="U1504">
        <v>0</v>
      </c>
    </row>
    <row r="1505" spans="1:21" x14ac:dyDescent="0.25">
      <c r="A1505" t="s">
        <v>713</v>
      </c>
      <c r="B1505">
        <v>775</v>
      </c>
      <c r="D1505">
        <v>0</v>
      </c>
      <c r="N1505">
        <v>0</v>
      </c>
      <c r="O1505">
        <v>0</v>
      </c>
      <c r="P1505">
        <v>0</v>
      </c>
      <c r="S1505">
        <v>0</v>
      </c>
      <c r="T1505">
        <v>0</v>
      </c>
      <c r="U1505">
        <v>0</v>
      </c>
    </row>
    <row r="1506" spans="1:21" x14ac:dyDescent="0.25">
      <c r="A1506" t="s">
        <v>714</v>
      </c>
      <c r="B1506">
        <v>775</v>
      </c>
      <c r="D1506">
        <v>50</v>
      </c>
      <c r="N1506">
        <v>50</v>
      </c>
      <c r="S1506">
        <v>50</v>
      </c>
    </row>
    <row r="1507" spans="1:21" x14ac:dyDescent="0.25">
      <c r="A1507" t="s">
        <v>715</v>
      </c>
      <c r="B1507">
        <v>775</v>
      </c>
      <c r="D1507">
        <v>30</v>
      </c>
      <c r="N1507">
        <v>30</v>
      </c>
      <c r="S1507">
        <v>30</v>
      </c>
    </row>
    <row r="1508" spans="1:21" x14ac:dyDescent="0.25">
      <c r="A1508" t="s">
        <v>716</v>
      </c>
      <c r="B1508">
        <v>775</v>
      </c>
      <c r="D1508">
        <v>3</v>
      </c>
      <c r="N1508">
        <v>3</v>
      </c>
      <c r="S1508">
        <v>3</v>
      </c>
    </row>
    <row r="1509" spans="1:21" x14ac:dyDescent="0.25">
      <c r="A1509" t="s">
        <v>717</v>
      </c>
      <c r="B1509">
        <v>775</v>
      </c>
      <c r="D1509">
        <v>0</v>
      </c>
      <c r="N1509">
        <v>0</v>
      </c>
      <c r="S1509">
        <v>0</v>
      </c>
    </row>
    <row r="1510" spans="1:21" x14ac:dyDescent="0.25">
      <c r="A1510" t="s">
        <v>718</v>
      </c>
      <c r="B1510">
        <v>775</v>
      </c>
      <c r="E1510">
        <v>0</v>
      </c>
      <c r="J1510">
        <v>0</v>
      </c>
      <c r="O1510">
        <v>0</v>
      </c>
      <c r="T1510">
        <v>0</v>
      </c>
    </row>
    <row r="1511" spans="1:21" x14ac:dyDescent="0.25">
      <c r="A1511" t="s">
        <v>405</v>
      </c>
      <c r="B1511">
        <v>775</v>
      </c>
      <c r="E1511">
        <v>0</v>
      </c>
    </row>
    <row r="1512" spans="1:21" x14ac:dyDescent="0.25">
      <c r="A1512" t="s">
        <v>719</v>
      </c>
      <c r="B1512">
        <v>775</v>
      </c>
      <c r="D1512">
        <v>163</v>
      </c>
      <c r="E1512">
        <v>783</v>
      </c>
      <c r="F1512">
        <v>0</v>
      </c>
      <c r="I1512">
        <v>22</v>
      </c>
      <c r="J1512">
        <v>761</v>
      </c>
      <c r="K1512">
        <v>163</v>
      </c>
      <c r="N1512">
        <v>0</v>
      </c>
      <c r="O1512">
        <v>108</v>
      </c>
      <c r="P1512">
        <v>54</v>
      </c>
      <c r="S1512">
        <v>0</v>
      </c>
      <c r="T1512">
        <v>108</v>
      </c>
      <c r="U1512">
        <v>54</v>
      </c>
    </row>
    <row r="1513" spans="1:21" x14ac:dyDescent="0.25">
      <c r="A1513" t="s">
        <v>34</v>
      </c>
      <c r="B1513">
        <v>812</v>
      </c>
      <c r="D1513">
        <v>2</v>
      </c>
      <c r="E1513">
        <v>2</v>
      </c>
      <c r="F1513">
        <v>2</v>
      </c>
      <c r="I1513">
        <v>5</v>
      </c>
      <c r="J1513">
        <v>5</v>
      </c>
      <c r="K1513">
        <v>5</v>
      </c>
      <c r="N1513">
        <v>2000</v>
      </c>
      <c r="O1513">
        <v>2000</v>
      </c>
      <c r="P1513">
        <v>2000</v>
      </c>
      <c r="S1513">
        <v>1</v>
      </c>
      <c r="T1513">
        <v>1</v>
      </c>
      <c r="U1513">
        <v>1</v>
      </c>
    </row>
    <row r="1514" spans="1:21" x14ac:dyDescent="0.25">
      <c r="A1514" t="s">
        <v>35</v>
      </c>
      <c r="B1514">
        <v>812</v>
      </c>
      <c r="D1514">
        <v>2000</v>
      </c>
      <c r="E1514">
        <v>5</v>
      </c>
      <c r="F1514">
        <v>1</v>
      </c>
      <c r="I1514">
        <v>1</v>
      </c>
      <c r="J1514">
        <v>2</v>
      </c>
      <c r="K1514">
        <v>2000</v>
      </c>
      <c r="N1514">
        <v>5</v>
      </c>
      <c r="O1514">
        <v>1</v>
      </c>
      <c r="P1514">
        <v>2</v>
      </c>
      <c r="S1514">
        <v>2</v>
      </c>
      <c r="T1514">
        <v>2000</v>
      </c>
      <c r="U1514">
        <v>5</v>
      </c>
    </row>
    <row r="1515" spans="1:21" x14ac:dyDescent="0.25">
      <c r="A1515" t="s">
        <v>36</v>
      </c>
      <c r="B1515">
        <v>812</v>
      </c>
      <c r="D1515">
        <v>1</v>
      </c>
      <c r="E1515">
        <v>1</v>
      </c>
      <c r="F1515">
        <v>1</v>
      </c>
      <c r="I1515">
        <v>1</v>
      </c>
      <c r="J1515">
        <v>2</v>
      </c>
      <c r="K1515">
        <v>0</v>
      </c>
      <c r="N1515">
        <v>1</v>
      </c>
      <c r="O1515">
        <v>2</v>
      </c>
      <c r="P1515">
        <v>0</v>
      </c>
      <c r="S1515">
        <v>1</v>
      </c>
      <c r="T1515">
        <v>2</v>
      </c>
      <c r="U1515">
        <v>0</v>
      </c>
    </row>
    <row r="1516" spans="1:21" x14ac:dyDescent="0.25">
      <c r="A1516" t="s">
        <v>37</v>
      </c>
      <c r="B1516">
        <v>812</v>
      </c>
      <c r="D1516">
        <v>0</v>
      </c>
      <c r="E1516">
        <v>0</v>
      </c>
      <c r="I1516">
        <v>0</v>
      </c>
      <c r="J1516">
        <v>2</v>
      </c>
      <c r="N1516">
        <v>0</v>
      </c>
      <c r="O1516">
        <v>2</v>
      </c>
      <c r="S1516">
        <v>0</v>
      </c>
      <c r="T1516">
        <v>2</v>
      </c>
    </row>
    <row r="1517" spans="1:21" x14ac:dyDescent="0.25">
      <c r="A1517" t="s">
        <v>38</v>
      </c>
      <c r="B1517">
        <v>812</v>
      </c>
      <c r="D1517">
        <v>12</v>
      </c>
      <c r="E1517">
        <v>12</v>
      </c>
      <c r="F1517">
        <v>12</v>
      </c>
      <c r="I1517">
        <v>12</v>
      </c>
      <c r="J1517">
        <v>12</v>
      </c>
      <c r="K1517">
        <v>12</v>
      </c>
      <c r="N1517">
        <v>12</v>
      </c>
      <c r="O1517">
        <v>12</v>
      </c>
      <c r="P1517">
        <v>12</v>
      </c>
      <c r="S1517">
        <v>12</v>
      </c>
      <c r="T1517">
        <v>12</v>
      </c>
      <c r="U1517">
        <v>12</v>
      </c>
    </row>
    <row r="1518" spans="1:21" x14ac:dyDescent="0.25">
      <c r="A1518" t="s">
        <v>39</v>
      </c>
      <c r="B1518">
        <v>812</v>
      </c>
      <c r="D1518">
        <v>100</v>
      </c>
      <c r="I1518">
        <v>65</v>
      </c>
      <c r="N1518">
        <v>100</v>
      </c>
      <c r="S1518">
        <v>100</v>
      </c>
      <c r="U1518">
        <v>100</v>
      </c>
    </row>
    <row r="1519" spans="1:21" x14ac:dyDescent="0.25">
      <c r="A1519" t="s">
        <v>694</v>
      </c>
      <c r="B1519">
        <v>812</v>
      </c>
      <c r="D1519">
        <v>100</v>
      </c>
      <c r="I1519">
        <v>25</v>
      </c>
      <c r="N1519">
        <v>100</v>
      </c>
      <c r="S1519">
        <v>100</v>
      </c>
      <c r="U1519">
        <v>100</v>
      </c>
    </row>
    <row r="1520" spans="1:21" x14ac:dyDescent="0.25">
      <c r="A1520" t="s">
        <v>40</v>
      </c>
      <c r="B1520">
        <v>812</v>
      </c>
      <c r="D1520">
        <v>1</v>
      </c>
      <c r="I1520">
        <v>1</v>
      </c>
      <c r="N1520">
        <v>1</v>
      </c>
      <c r="S1520">
        <v>1</v>
      </c>
      <c r="U1520">
        <v>0</v>
      </c>
    </row>
    <row r="1521" spans="1:21" x14ac:dyDescent="0.25">
      <c r="A1521" t="s">
        <v>41</v>
      </c>
      <c r="B1521">
        <v>812</v>
      </c>
    </row>
    <row r="1522" spans="1:21" x14ac:dyDescent="0.25">
      <c r="A1522" t="s">
        <v>42</v>
      </c>
      <c r="B1522">
        <v>812</v>
      </c>
      <c r="E1522">
        <v>35</v>
      </c>
      <c r="J1522">
        <v>30</v>
      </c>
      <c r="O1522">
        <v>40</v>
      </c>
      <c r="T1522">
        <v>40</v>
      </c>
    </row>
    <row r="1523" spans="1:21" x14ac:dyDescent="0.25">
      <c r="A1523" t="s">
        <v>45</v>
      </c>
      <c r="B1523">
        <v>812</v>
      </c>
      <c r="E1523">
        <v>2</v>
      </c>
      <c r="J1523">
        <v>2</v>
      </c>
      <c r="O1523">
        <v>1</v>
      </c>
      <c r="T1523">
        <v>1</v>
      </c>
    </row>
    <row r="1524" spans="1:21" x14ac:dyDescent="0.25">
      <c r="A1524" t="s">
        <v>46</v>
      </c>
      <c r="B1524">
        <v>812</v>
      </c>
      <c r="D1524">
        <v>2</v>
      </c>
      <c r="F1524">
        <v>2</v>
      </c>
      <c r="I1524">
        <v>2</v>
      </c>
      <c r="N1524">
        <v>1</v>
      </c>
      <c r="S1524">
        <v>1</v>
      </c>
    </row>
    <row r="1525" spans="1:21" x14ac:dyDescent="0.25">
      <c r="A1525" t="s">
        <v>49</v>
      </c>
      <c r="B1525">
        <v>812</v>
      </c>
      <c r="D1525">
        <v>5.5</v>
      </c>
      <c r="E1525">
        <v>5.5</v>
      </c>
      <c r="F1525">
        <v>5.5</v>
      </c>
      <c r="I1525">
        <v>5.5</v>
      </c>
      <c r="J1525">
        <v>5.5</v>
      </c>
      <c r="K1525">
        <v>4</v>
      </c>
      <c r="N1525">
        <v>5.5</v>
      </c>
      <c r="O1525">
        <v>5.5</v>
      </c>
      <c r="P1525">
        <v>4</v>
      </c>
      <c r="S1525">
        <v>5.5</v>
      </c>
      <c r="T1525">
        <v>5.5</v>
      </c>
      <c r="U1525">
        <v>4</v>
      </c>
    </row>
    <row r="1526" spans="1:21" x14ac:dyDescent="0.25">
      <c r="A1526" t="s">
        <v>695</v>
      </c>
      <c r="B1526">
        <v>812</v>
      </c>
      <c r="D1526">
        <v>0</v>
      </c>
      <c r="E1526">
        <v>0</v>
      </c>
      <c r="F1526">
        <v>0</v>
      </c>
      <c r="I1526">
        <v>0</v>
      </c>
      <c r="J1526">
        <v>0</v>
      </c>
      <c r="K1526">
        <v>0</v>
      </c>
      <c r="N1526">
        <v>0</v>
      </c>
      <c r="O1526">
        <v>0</v>
      </c>
      <c r="P1526">
        <v>0</v>
      </c>
      <c r="S1526">
        <v>0</v>
      </c>
      <c r="T1526">
        <v>0</v>
      </c>
      <c r="U1526">
        <v>0</v>
      </c>
    </row>
    <row r="1527" spans="1:21" x14ac:dyDescent="0.25">
      <c r="A1527" t="s">
        <v>48</v>
      </c>
      <c r="B1527">
        <v>812</v>
      </c>
      <c r="D1527">
        <v>1900</v>
      </c>
      <c r="E1527">
        <v>1900</v>
      </c>
      <c r="F1527">
        <v>1900</v>
      </c>
      <c r="I1527">
        <v>1900</v>
      </c>
      <c r="J1527">
        <v>1900</v>
      </c>
      <c r="K1527">
        <v>1900</v>
      </c>
      <c r="N1527">
        <v>1900</v>
      </c>
      <c r="O1527">
        <v>1900</v>
      </c>
      <c r="P1527">
        <v>1900</v>
      </c>
      <c r="S1527">
        <v>1900</v>
      </c>
      <c r="T1527">
        <v>1900</v>
      </c>
      <c r="U1527">
        <v>1900</v>
      </c>
    </row>
    <row r="1528" spans="1:21" x14ac:dyDescent="0.25">
      <c r="A1528" t="s">
        <v>696</v>
      </c>
      <c r="B1528">
        <v>812</v>
      </c>
      <c r="D1528">
        <v>1770</v>
      </c>
      <c r="E1528">
        <v>1863</v>
      </c>
      <c r="F1528">
        <v>1583</v>
      </c>
      <c r="I1528">
        <v>1770</v>
      </c>
      <c r="J1528">
        <v>3539</v>
      </c>
      <c r="K1528">
        <v>0</v>
      </c>
      <c r="N1528">
        <v>1770</v>
      </c>
      <c r="O1528">
        <v>3274</v>
      </c>
      <c r="P1528">
        <v>0</v>
      </c>
      <c r="S1528">
        <v>1770</v>
      </c>
      <c r="T1528">
        <v>3274</v>
      </c>
      <c r="U1528">
        <v>0</v>
      </c>
    </row>
    <row r="1529" spans="1:21" x14ac:dyDescent="0.25">
      <c r="A1529" t="s">
        <v>50</v>
      </c>
      <c r="B1529">
        <v>812</v>
      </c>
      <c r="D1529">
        <v>1432</v>
      </c>
      <c r="E1529">
        <v>1863</v>
      </c>
      <c r="F1529">
        <v>1583</v>
      </c>
      <c r="I1529">
        <v>1432</v>
      </c>
      <c r="J1529">
        <v>3539</v>
      </c>
      <c r="K1529">
        <v>0</v>
      </c>
      <c r="N1529">
        <v>1341</v>
      </c>
      <c r="O1529">
        <v>3274</v>
      </c>
      <c r="P1529">
        <v>0</v>
      </c>
      <c r="S1529">
        <v>1341</v>
      </c>
      <c r="T1529">
        <v>3274</v>
      </c>
      <c r="U1529">
        <v>0</v>
      </c>
    </row>
    <row r="1530" spans="1:21" x14ac:dyDescent="0.25">
      <c r="A1530" t="s">
        <v>697</v>
      </c>
      <c r="B1530">
        <v>812</v>
      </c>
      <c r="D1530">
        <v>1</v>
      </c>
      <c r="E1530">
        <v>1</v>
      </c>
      <c r="F1530">
        <v>1</v>
      </c>
      <c r="I1530">
        <v>1</v>
      </c>
      <c r="J1530">
        <v>1</v>
      </c>
      <c r="K1530">
        <v>1</v>
      </c>
      <c r="N1530">
        <v>1</v>
      </c>
      <c r="O1530">
        <v>1</v>
      </c>
      <c r="P1530">
        <v>1</v>
      </c>
      <c r="S1530">
        <v>1</v>
      </c>
      <c r="T1530">
        <v>1</v>
      </c>
      <c r="U1530">
        <v>1</v>
      </c>
    </row>
    <row r="1531" spans="1:21" x14ac:dyDescent="0.25">
      <c r="A1531" t="s">
        <v>51</v>
      </c>
      <c r="B1531">
        <v>812</v>
      </c>
      <c r="D1531">
        <v>0</v>
      </c>
      <c r="E1531">
        <v>0</v>
      </c>
      <c r="F1531">
        <v>27</v>
      </c>
      <c r="I1531">
        <v>0</v>
      </c>
      <c r="J1531">
        <v>0</v>
      </c>
      <c r="K1531">
        <v>0</v>
      </c>
      <c r="N1531">
        <v>0</v>
      </c>
      <c r="O1531">
        <v>27</v>
      </c>
      <c r="P1531">
        <v>0</v>
      </c>
      <c r="S1531">
        <v>0</v>
      </c>
      <c r="T1531">
        <v>27</v>
      </c>
      <c r="U1531">
        <v>0</v>
      </c>
    </row>
    <row r="1532" spans="1:21" x14ac:dyDescent="0.25">
      <c r="A1532" t="s">
        <v>53</v>
      </c>
      <c r="B1532">
        <v>812</v>
      </c>
      <c r="D1532">
        <v>5</v>
      </c>
      <c r="E1532">
        <v>25</v>
      </c>
      <c r="F1532">
        <v>25</v>
      </c>
      <c r="I1532">
        <v>25</v>
      </c>
      <c r="J1532">
        <v>25</v>
      </c>
      <c r="K1532">
        <v>0</v>
      </c>
      <c r="N1532">
        <v>25</v>
      </c>
      <c r="O1532">
        <v>25</v>
      </c>
      <c r="P1532">
        <v>25</v>
      </c>
      <c r="S1532">
        <v>25</v>
      </c>
      <c r="T1532">
        <v>25</v>
      </c>
      <c r="U1532">
        <v>25</v>
      </c>
    </row>
    <row r="1533" spans="1:21" x14ac:dyDescent="0.25">
      <c r="A1533" t="s">
        <v>54</v>
      </c>
      <c r="B1533">
        <v>812</v>
      </c>
      <c r="D1533">
        <v>0</v>
      </c>
      <c r="E1533">
        <v>0</v>
      </c>
      <c r="F1533">
        <v>0</v>
      </c>
      <c r="I1533">
        <v>0</v>
      </c>
      <c r="J1533">
        <v>0</v>
      </c>
      <c r="K1533">
        <v>0</v>
      </c>
      <c r="N1533">
        <v>0</v>
      </c>
      <c r="O1533">
        <v>0</v>
      </c>
      <c r="P1533">
        <v>0</v>
      </c>
      <c r="S1533">
        <v>0</v>
      </c>
      <c r="T1533">
        <v>0</v>
      </c>
      <c r="U1533">
        <v>0</v>
      </c>
    </row>
    <row r="1534" spans="1:21" x14ac:dyDescent="0.25">
      <c r="A1534" t="s">
        <v>55</v>
      </c>
      <c r="B1534">
        <v>812</v>
      </c>
      <c r="D1534">
        <v>0</v>
      </c>
      <c r="E1534">
        <v>0</v>
      </c>
      <c r="F1534">
        <v>0</v>
      </c>
      <c r="I1534">
        <v>0</v>
      </c>
      <c r="J1534">
        <v>0</v>
      </c>
      <c r="K1534">
        <v>0</v>
      </c>
      <c r="N1534">
        <v>0</v>
      </c>
      <c r="O1534">
        <v>0</v>
      </c>
      <c r="P1534">
        <v>0</v>
      </c>
      <c r="S1534">
        <v>0</v>
      </c>
      <c r="T1534">
        <v>0</v>
      </c>
      <c r="U1534">
        <v>0</v>
      </c>
    </row>
    <row r="1535" spans="1:21" x14ac:dyDescent="0.25">
      <c r="A1535" t="s">
        <v>56</v>
      </c>
      <c r="B1535">
        <v>812</v>
      </c>
      <c r="D1535">
        <v>0.92</v>
      </c>
      <c r="E1535">
        <v>0.92</v>
      </c>
      <c r="F1535">
        <v>0.92</v>
      </c>
      <c r="I1535">
        <v>0.92</v>
      </c>
      <c r="J1535">
        <v>0.92</v>
      </c>
      <c r="K1535">
        <v>0.92</v>
      </c>
      <c r="N1535">
        <v>0.92</v>
      </c>
      <c r="O1535">
        <v>0.92</v>
      </c>
      <c r="P1535">
        <v>0.92</v>
      </c>
      <c r="S1535">
        <v>0.92</v>
      </c>
      <c r="T1535">
        <v>0.92</v>
      </c>
      <c r="U1535">
        <v>0.92</v>
      </c>
    </row>
    <row r="1536" spans="1:21" x14ac:dyDescent="0.25">
      <c r="A1536" t="s">
        <v>57</v>
      </c>
      <c r="B1536">
        <v>812</v>
      </c>
      <c r="D1536">
        <v>100</v>
      </c>
      <c r="E1536">
        <v>100</v>
      </c>
      <c r="F1536">
        <v>100</v>
      </c>
      <c r="I1536">
        <v>100</v>
      </c>
      <c r="J1536">
        <v>100</v>
      </c>
      <c r="K1536">
        <v>100</v>
      </c>
      <c r="N1536">
        <v>100</v>
      </c>
      <c r="O1536">
        <v>100</v>
      </c>
      <c r="P1536">
        <v>100</v>
      </c>
      <c r="S1536">
        <v>100</v>
      </c>
      <c r="T1536">
        <v>100</v>
      </c>
      <c r="U1536">
        <v>100</v>
      </c>
    </row>
    <row r="1537" spans="1:21" x14ac:dyDescent="0.25">
      <c r="A1537" t="s">
        <v>58</v>
      </c>
      <c r="B1537">
        <v>812</v>
      </c>
      <c r="D1537">
        <v>2</v>
      </c>
      <c r="E1537">
        <v>2</v>
      </c>
      <c r="F1537">
        <v>2</v>
      </c>
      <c r="I1537">
        <v>2</v>
      </c>
      <c r="J1537">
        <v>2</v>
      </c>
      <c r="K1537">
        <v>2</v>
      </c>
      <c r="N1537">
        <v>2</v>
      </c>
      <c r="O1537">
        <v>2</v>
      </c>
      <c r="P1537">
        <v>2</v>
      </c>
      <c r="S1537">
        <v>2</v>
      </c>
      <c r="T1537">
        <v>2</v>
      </c>
      <c r="U1537">
        <v>2</v>
      </c>
    </row>
    <row r="1538" spans="1:21" x14ac:dyDescent="0.25">
      <c r="A1538" t="s">
        <v>59</v>
      </c>
      <c r="B1538">
        <v>812</v>
      </c>
      <c r="D1538">
        <v>0</v>
      </c>
      <c r="E1538">
        <v>0</v>
      </c>
      <c r="F1538">
        <v>0</v>
      </c>
      <c r="I1538">
        <v>0</v>
      </c>
      <c r="J1538">
        <v>0</v>
      </c>
      <c r="K1538">
        <v>0</v>
      </c>
      <c r="N1538">
        <v>0</v>
      </c>
      <c r="O1538">
        <v>0</v>
      </c>
      <c r="P1538">
        <v>0</v>
      </c>
      <c r="S1538">
        <v>0</v>
      </c>
      <c r="T1538">
        <v>0</v>
      </c>
      <c r="U1538">
        <v>0</v>
      </c>
    </row>
    <row r="1539" spans="1:21" x14ac:dyDescent="0.25">
      <c r="A1539" t="s">
        <v>698</v>
      </c>
      <c r="B1539">
        <v>812</v>
      </c>
      <c r="E1539">
        <v>0</v>
      </c>
      <c r="J1539">
        <v>0</v>
      </c>
      <c r="O1539">
        <v>0</v>
      </c>
      <c r="T1539">
        <v>0</v>
      </c>
    </row>
    <row r="1540" spans="1:21" x14ac:dyDescent="0.25">
      <c r="A1540" t="s">
        <v>677</v>
      </c>
      <c r="B1540">
        <v>812</v>
      </c>
      <c r="E1540">
        <v>2629</v>
      </c>
      <c r="J1540">
        <v>499</v>
      </c>
      <c r="O1540">
        <v>2685</v>
      </c>
      <c r="T1540">
        <v>2880</v>
      </c>
    </row>
    <row r="1541" spans="1:21" x14ac:dyDescent="0.25">
      <c r="A1541" t="s">
        <v>78</v>
      </c>
      <c r="B1541">
        <v>812</v>
      </c>
      <c r="E1541">
        <v>51.2</v>
      </c>
      <c r="J1541">
        <v>11.3</v>
      </c>
      <c r="O1541">
        <v>45.8</v>
      </c>
      <c r="T1541">
        <v>49.1</v>
      </c>
    </row>
    <row r="1542" spans="1:21" x14ac:dyDescent="0.25">
      <c r="A1542" t="s">
        <v>699</v>
      </c>
      <c r="B1542">
        <v>812</v>
      </c>
      <c r="F1542">
        <v>0</v>
      </c>
      <c r="K1542">
        <v>0</v>
      </c>
      <c r="P1542">
        <v>0</v>
      </c>
      <c r="U1542">
        <v>0</v>
      </c>
    </row>
    <row r="1543" spans="1:21" x14ac:dyDescent="0.25">
      <c r="A1543" t="s">
        <v>700</v>
      </c>
      <c r="B1543">
        <v>812</v>
      </c>
      <c r="D1543">
        <v>0</v>
      </c>
      <c r="E1543">
        <v>0</v>
      </c>
      <c r="F1543">
        <v>1</v>
      </c>
      <c r="I1543">
        <v>0</v>
      </c>
      <c r="J1543">
        <v>0</v>
      </c>
      <c r="K1543">
        <v>1</v>
      </c>
      <c r="N1543">
        <v>0</v>
      </c>
      <c r="O1543">
        <v>0</v>
      </c>
      <c r="P1543">
        <v>1</v>
      </c>
      <c r="S1543">
        <v>0</v>
      </c>
      <c r="T1543">
        <v>0</v>
      </c>
      <c r="U1543">
        <v>1</v>
      </c>
    </row>
    <row r="1544" spans="1:21" x14ac:dyDescent="0.25">
      <c r="A1544" t="s">
        <v>701</v>
      </c>
      <c r="B1544">
        <v>812</v>
      </c>
      <c r="D1544">
        <v>0</v>
      </c>
      <c r="E1544">
        <v>0</v>
      </c>
      <c r="F1544">
        <v>0</v>
      </c>
      <c r="I1544">
        <v>0</v>
      </c>
      <c r="J1544">
        <v>0</v>
      </c>
      <c r="K1544">
        <v>0</v>
      </c>
      <c r="N1544">
        <v>0</v>
      </c>
      <c r="O1544">
        <v>0</v>
      </c>
      <c r="P1544">
        <v>0</v>
      </c>
      <c r="S1544">
        <v>0</v>
      </c>
      <c r="T1544">
        <v>0</v>
      </c>
      <c r="U1544">
        <v>0</v>
      </c>
    </row>
    <row r="1545" spans="1:21" x14ac:dyDescent="0.25">
      <c r="A1545" t="s">
        <v>52</v>
      </c>
      <c r="B1545">
        <v>812</v>
      </c>
      <c r="D1545">
        <v>1</v>
      </c>
      <c r="E1545">
        <v>1</v>
      </c>
      <c r="F1545">
        <v>1</v>
      </c>
      <c r="I1545">
        <v>1</v>
      </c>
      <c r="J1545">
        <v>1</v>
      </c>
      <c r="K1545">
        <v>1</v>
      </c>
      <c r="N1545">
        <v>1</v>
      </c>
      <c r="O1545">
        <v>1</v>
      </c>
      <c r="P1545">
        <v>1</v>
      </c>
      <c r="S1545">
        <v>1</v>
      </c>
      <c r="T1545">
        <v>1</v>
      </c>
      <c r="U1545">
        <v>1</v>
      </c>
    </row>
    <row r="1546" spans="1:21" x14ac:dyDescent="0.25">
      <c r="A1546" t="s">
        <v>702</v>
      </c>
      <c r="B1546">
        <v>812</v>
      </c>
      <c r="D1546">
        <v>15</v>
      </c>
      <c r="E1546">
        <v>60</v>
      </c>
      <c r="F1546">
        <v>9</v>
      </c>
      <c r="I1546">
        <v>15</v>
      </c>
      <c r="J1546">
        <v>60</v>
      </c>
      <c r="K1546">
        <v>9</v>
      </c>
      <c r="N1546">
        <v>15</v>
      </c>
      <c r="O1546">
        <v>60</v>
      </c>
      <c r="P1546">
        <v>9</v>
      </c>
      <c r="S1546">
        <v>15</v>
      </c>
      <c r="T1546">
        <v>60</v>
      </c>
      <c r="U1546">
        <v>9</v>
      </c>
    </row>
    <row r="1547" spans="1:21" x14ac:dyDescent="0.25">
      <c r="A1547" t="s">
        <v>43</v>
      </c>
      <c r="B1547">
        <v>812</v>
      </c>
      <c r="D1547">
        <v>80</v>
      </c>
      <c r="E1547">
        <v>20</v>
      </c>
      <c r="F1547">
        <v>26</v>
      </c>
      <c r="I1547">
        <v>80</v>
      </c>
      <c r="J1547">
        <v>20</v>
      </c>
      <c r="N1547">
        <v>0</v>
      </c>
      <c r="O1547">
        <v>0</v>
      </c>
      <c r="S1547">
        <v>0</v>
      </c>
      <c r="T1547">
        <v>0</v>
      </c>
    </row>
    <row r="1548" spans="1:21" x14ac:dyDescent="0.25">
      <c r="A1548" t="s">
        <v>44</v>
      </c>
      <c r="B1548">
        <v>812</v>
      </c>
      <c r="D1548">
        <v>50</v>
      </c>
      <c r="E1548">
        <v>0</v>
      </c>
      <c r="F1548">
        <v>20</v>
      </c>
      <c r="I1548">
        <v>50</v>
      </c>
      <c r="J1548">
        <v>0</v>
      </c>
      <c r="N1548">
        <v>0</v>
      </c>
      <c r="O1548">
        <v>0</v>
      </c>
      <c r="S1548">
        <v>0</v>
      </c>
      <c r="T1548">
        <v>0</v>
      </c>
    </row>
    <row r="1549" spans="1:21" x14ac:dyDescent="0.25">
      <c r="A1549" t="s">
        <v>47</v>
      </c>
      <c r="B1549">
        <v>812</v>
      </c>
      <c r="D1549">
        <v>2</v>
      </c>
      <c r="E1549">
        <v>2</v>
      </c>
      <c r="F1549">
        <v>2</v>
      </c>
      <c r="I1549">
        <v>2</v>
      </c>
      <c r="J1549">
        <v>2</v>
      </c>
      <c r="N1549">
        <v>1</v>
      </c>
      <c r="O1549">
        <v>1</v>
      </c>
      <c r="S1549">
        <v>1</v>
      </c>
      <c r="T1549">
        <v>1</v>
      </c>
    </row>
    <row r="1550" spans="1:21" x14ac:dyDescent="0.25">
      <c r="A1550" t="s">
        <v>703</v>
      </c>
      <c r="B1550">
        <v>812</v>
      </c>
      <c r="D1550">
        <v>0</v>
      </c>
      <c r="E1550">
        <v>0</v>
      </c>
      <c r="F1550">
        <v>0</v>
      </c>
      <c r="I1550">
        <v>0</v>
      </c>
      <c r="J1550">
        <v>0</v>
      </c>
      <c r="N1550">
        <v>0</v>
      </c>
      <c r="O1550">
        <v>0</v>
      </c>
      <c r="S1550">
        <v>0</v>
      </c>
      <c r="T1550">
        <v>0</v>
      </c>
    </row>
    <row r="1551" spans="1:21" x14ac:dyDescent="0.25">
      <c r="A1551" t="s">
        <v>704</v>
      </c>
      <c r="B1551">
        <v>812</v>
      </c>
      <c r="D1551">
        <v>0</v>
      </c>
      <c r="E1551">
        <v>0</v>
      </c>
      <c r="F1551">
        <v>0</v>
      </c>
      <c r="I1551">
        <v>0</v>
      </c>
      <c r="J1551">
        <v>0</v>
      </c>
      <c r="N1551">
        <v>0</v>
      </c>
      <c r="O1551">
        <v>0</v>
      </c>
      <c r="S1551">
        <v>0</v>
      </c>
      <c r="T1551">
        <v>0</v>
      </c>
    </row>
    <row r="1552" spans="1:21" x14ac:dyDescent="0.25">
      <c r="A1552" t="s">
        <v>705</v>
      </c>
      <c r="B1552">
        <v>812</v>
      </c>
      <c r="D1552">
        <v>0</v>
      </c>
      <c r="E1552">
        <v>0</v>
      </c>
      <c r="F1552">
        <v>0</v>
      </c>
      <c r="I1552">
        <v>0</v>
      </c>
      <c r="J1552">
        <v>0</v>
      </c>
      <c r="N1552">
        <v>0</v>
      </c>
      <c r="O1552">
        <v>0</v>
      </c>
      <c r="S1552">
        <v>0</v>
      </c>
      <c r="T1552">
        <v>0</v>
      </c>
    </row>
    <row r="1553" spans="1:21" x14ac:dyDescent="0.25">
      <c r="A1553" t="s">
        <v>706</v>
      </c>
      <c r="B1553">
        <v>812</v>
      </c>
      <c r="D1553">
        <v>0</v>
      </c>
      <c r="E1553">
        <v>0</v>
      </c>
      <c r="F1553">
        <v>0</v>
      </c>
      <c r="I1553">
        <v>0</v>
      </c>
      <c r="J1553">
        <v>0</v>
      </c>
      <c r="N1553">
        <v>0</v>
      </c>
      <c r="O1553">
        <v>0</v>
      </c>
      <c r="S1553">
        <v>0</v>
      </c>
      <c r="T1553">
        <v>0</v>
      </c>
    </row>
    <row r="1554" spans="1:21" x14ac:dyDescent="0.25">
      <c r="A1554" t="s">
        <v>707</v>
      </c>
      <c r="B1554">
        <v>812</v>
      </c>
      <c r="D1554">
        <v>2</v>
      </c>
      <c r="E1554">
        <v>1</v>
      </c>
      <c r="F1554">
        <v>1</v>
      </c>
      <c r="I1554">
        <v>2</v>
      </c>
      <c r="J1554">
        <v>1</v>
      </c>
      <c r="N1554">
        <v>0</v>
      </c>
      <c r="O1554">
        <v>0</v>
      </c>
      <c r="S1554">
        <v>0</v>
      </c>
      <c r="T1554">
        <v>0</v>
      </c>
    </row>
    <row r="1555" spans="1:21" x14ac:dyDescent="0.25">
      <c r="A1555" t="s">
        <v>708</v>
      </c>
      <c r="B1555">
        <v>812</v>
      </c>
      <c r="D1555">
        <v>5</v>
      </c>
      <c r="E1555">
        <v>0</v>
      </c>
      <c r="F1555">
        <v>20</v>
      </c>
      <c r="I1555">
        <v>5</v>
      </c>
      <c r="J1555">
        <v>0</v>
      </c>
    </row>
    <row r="1556" spans="1:21" x14ac:dyDescent="0.25">
      <c r="A1556" t="s">
        <v>709</v>
      </c>
      <c r="B1556">
        <v>812</v>
      </c>
      <c r="D1556">
        <v>40</v>
      </c>
      <c r="E1556">
        <v>20</v>
      </c>
      <c r="F1556">
        <v>6</v>
      </c>
      <c r="I1556">
        <v>40</v>
      </c>
      <c r="J1556">
        <v>20</v>
      </c>
    </row>
    <row r="1557" spans="1:21" x14ac:dyDescent="0.25">
      <c r="A1557" t="s">
        <v>710</v>
      </c>
      <c r="B1557">
        <v>812</v>
      </c>
      <c r="D1557">
        <v>1</v>
      </c>
      <c r="E1557">
        <v>3</v>
      </c>
      <c r="F1557">
        <v>3</v>
      </c>
      <c r="I1557">
        <v>1</v>
      </c>
      <c r="J1557">
        <v>3</v>
      </c>
    </row>
    <row r="1558" spans="1:21" x14ac:dyDescent="0.25">
      <c r="A1558" t="s">
        <v>711</v>
      </c>
      <c r="B1558">
        <v>812</v>
      </c>
      <c r="D1558">
        <v>0</v>
      </c>
      <c r="E1558">
        <v>0</v>
      </c>
      <c r="F1558">
        <v>0</v>
      </c>
      <c r="I1558">
        <v>0</v>
      </c>
      <c r="J1558">
        <v>0</v>
      </c>
    </row>
    <row r="1559" spans="1:21" x14ac:dyDescent="0.25">
      <c r="A1559" t="s">
        <v>712</v>
      </c>
      <c r="B1559">
        <v>812</v>
      </c>
      <c r="D1559">
        <v>0</v>
      </c>
      <c r="E1559">
        <v>0</v>
      </c>
      <c r="F1559">
        <v>0</v>
      </c>
      <c r="I1559">
        <v>0</v>
      </c>
      <c r="J1559">
        <v>0</v>
      </c>
    </row>
    <row r="1560" spans="1:21" x14ac:dyDescent="0.25">
      <c r="A1560" t="s">
        <v>713</v>
      </c>
      <c r="B1560">
        <v>812</v>
      </c>
      <c r="D1560">
        <v>0</v>
      </c>
      <c r="E1560">
        <v>0</v>
      </c>
      <c r="F1560">
        <v>0</v>
      </c>
      <c r="I1560">
        <v>0</v>
      </c>
      <c r="J1560">
        <v>0</v>
      </c>
    </row>
    <row r="1561" spans="1:21" x14ac:dyDescent="0.25">
      <c r="A1561" t="s">
        <v>714</v>
      </c>
      <c r="B1561">
        <v>812</v>
      </c>
      <c r="D1561">
        <v>50</v>
      </c>
      <c r="I1561">
        <v>50</v>
      </c>
    </row>
    <row r="1562" spans="1:21" x14ac:dyDescent="0.25">
      <c r="A1562" t="s">
        <v>715</v>
      </c>
      <c r="B1562">
        <v>812</v>
      </c>
      <c r="D1562">
        <v>30</v>
      </c>
      <c r="I1562">
        <v>30</v>
      </c>
    </row>
    <row r="1563" spans="1:21" x14ac:dyDescent="0.25">
      <c r="A1563" t="s">
        <v>716</v>
      </c>
      <c r="B1563">
        <v>812</v>
      </c>
      <c r="D1563">
        <v>3</v>
      </c>
      <c r="I1563">
        <v>3</v>
      </c>
    </row>
    <row r="1564" spans="1:21" x14ac:dyDescent="0.25">
      <c r="A1564" t="s">
        <v>717</v>
      </c>
      <c r="B1564">
        <v>812</v>
      </c>
      <c r="D1564">
        <v>0</v>
      </c>
      <c r="I1564">
        <v>0</v>
      </c>
    </row>
    <row r="1565" spans="1:21" x14ac:dyDescent="0.25">
      <c r="A1565" t="s">
        <v>718</v>
      </c>
      <c r="B1565">
        <v>812</v>
      </c>
      <c r="E1565">
        <v>0</v>
      </c>
      <c r="J1565">
        <v>0</v>
      </c>
      <c r="O1565">
        <v>0</v>
      </c>
      <c r="T1565">
        <v>0</v>
      </c>
    </row>
    <row r="1566" spans="1:21" x14ac:dyDescent="0.25">
      <c r="A1566" t="s">
        <v>405</v>
      </c>
      <c r="B1566">
        <v>812</v>
      </c>
      <c r="E1566">
        <v>0</v>
      </c>
    </row>
    <row r="1567" spans="1:21" x14ac:dyDescent="0.25">
      <c r="A1567" t="s">
        <v>719</v>
      </c>
      <c r="B1567">
        <v>812</v>
      </c>
      <c r="D1567">
        <v>5</v>
      </c>
      <c r="E1567">
        <v>27</v>
      </c>
      <c r="F1567">
        <v>27</v>
      </c>
      <c r="I1567">
        <v>27</v>
      </c>
      <c r="J1567">
        <v>27</v>
      </c>
      <c r="K1567">
        <v>0</v>
      </c>
      <c r="N1567">
        <v>27</v>
      </c>
      <c r="O1567">
        <v>54</v>
      </c>
      <c r="P1567">
        <v>0</v>
      </c>
      <c r="S1567">
        <v>27</v>
      </c>
      <c r="T1567">
        <v>54</v>
      </c>
      <c r="U1567">
        <v>0</v>
      </c>
    </row>
    <row r="1568" spans="1:21" x14ac:dyDescent="0.25">
      <c r="A1568" t="s">
        <v>34</v>
      </c>
      <c r="B1568">
        <v>825</v>
      </c>
      <c r="D1568">
        <v>775</v>
      </c>
      <c r="E1568">
        <v>775</v>
      </c>
      <c r="F1568">
        <v>775</v>
      </c>
      <c r="I1568">
        <v>18</v>
      </c>
      <c r="J1568">
        <v>18</v>
      </c>
      <c r="K1568">
        <v>18</v>
      </c>
      <c r="N1568">
        <v>365</v>
      </c>
      <c r="O1568">
        <v>365</v>
      </c>
      <c r="P1568">
        <v>365</v>
      </c>
      <c r="S1568">
        <v>366</v>
      </c>
      <c r="T1568">
        <v>366</v>
      </c>
      <c r="U1568">
        <v>366</v>
      </c>
    </row>
    <row r="1569" spans="1:21" x14ac:dyDescent="0.25">
      <c r="A1569" t="s">
        <v>35</v>
      </c>
      <c r="B1569">
        <v>825</v>
      </c>
      <c r="D1569">
        <v>365</v>
      </c>
      <c r="E1569">
        <v>18</v>
      </c>
      <c r="F1569">
        <v>366</v>
      </c>
      <c r="I1569">
        <v>366</v>
      </c>
      <c r="J1569">
        <v>775</v>
      </c>
      <c r="K1569">
        <v>365</v>
      </c>
      <c r="N1569">
        <v>18</v>
      </c>
      <c r="O1569">
        <v>366</v>
      </c>
      <c r="P1569">
        <v>775</v>
      </c>
      <c r="S1569">
        <v>775</v>
      </c>
      <c r="T1569">
        <v>365</v>
      </c>
      <c r="U1569">
        <v>18</v>
      </c>
    </row>
    <row r="1570" spans="1:21" x14ac:dyDescent="0.25">
      <c r="A1570" t="s">
        <v>36</v>
      </c>
      <c r="B1570">
        <v>825</v>
      </c>
      <c r="D1570">
        <v>1</v>
      </c>
      <c r="E1570">
        <v>3</v>
      </c>
      <c r="F1570">
        <v>1</v>
      </c>
      <c r="I1570">
        <v>1</v>
      </c>
      <c r="J1570">
        <v>2</v>
      </c>
      <c r="K1570">
        <v>1</v>
      </c>
      <c r="N1570">
        <v>0</v>
      </c>
      <c r="O1570">
        <v>1</v>
      </c>
      <c r="P1570">
        <v>0</v>
      </c>
      <c r="S1570">
        <v>1</v>
      </c>
      <c r="T1570">
        <v>1</v>
      </c>
      <c r="U1570">
        <v>0</v>
      </c>
    </row>
    <row r="1571" spans="1:21" x14ac:dyDescent="0.25">
      <c r="A1571" t="s">
        <v>37</v>
      </c>
      <c r="B1571">
        <v>825</v>
      </c>
      <c r="D1571">
        <v>0</v>
      </c>
      <c r="E1571">
        <v>0</v>
      </c>
      <c r="I1571">
        <v>0</v>
      </c>
      <c r="J1571">
        <v>0</v>
      </c>
      <c r="N1571">
        <v>0</v>
      </c>
      <c r="O1571">
        <v>3</v>
      </c>
      <c r="S1571">
        <v>0</v>
      </c>
      <c r="T1571">
        <v>2</v>
      </c>
    </row>
    <row r="1572" spans="1:21" x14ac:dyDescent="0.25">
      <c r="A1572" t="s">
        <v>38</v>
      </c>
      <c r="B1572">
        <v>825</v>
      </c>
      <c r="D1572">
        <v>12</v>
      </c>
      <c r="E1572">
        <v>12</v>
      </c>
      <c r="F1572">
        <v>12</v>
      </c>
      <c r="I1572">
        <v>12</v>
      </c>
      <c r="J1572">
        <v>12</v>
      </c>
      <c r="K1572">
        <v>12</v>
      </c>
      <c r="N1572">
        <v>12</v>
      </c>
      <c r="O1572">
        <v>12</v>
      </c>
      <c r="P1572">
        <v>12</v>
      </c>
      <c r="S1572">
        <v>12</v>
      </c>
      <c r="T1572">
        <v>12</v>
      </c>
      <c r="U1572">
        <v>12</v>
      </c>
    </row>
    <row r="1573" spans="1:21" x14ac:dyDescent="0.25">
      <c r="A1573" t="s">
        <v>39</v>
      </c>
      <c r="B1573">
        <v>825</v>
      </c>
      <c r="D1573">
        <v>200</v>
      </c>
      <c r="F1573">
        <v>300</v>
      </c>
      <c r="I1573">
        <v>150</v>
      </c>
    </row>
    <row r="1574" spans="1:21" x14ac:dyDescent="0.25">
      <c r="A1574" t="s">
        <v>694</v>
      </c>
      <c r="B1574">
        <v>825</v>
      </c>
      <c r="D1574">
        <v>100</v>
      </c>
      <c r="F1574">
        <v>100</v>
      </c>
      <c r="I1574">
        <v>100</v>
      </c>
    </row>
    <row r="1575" spans="1:21" x14ac:dyDescent="0.25">
      <c r="A1575" t="s">
        <v>40</v>
      </c>
      <c r="B1575">
        <v>825</v>
      </c>
      <c r="D1575">
        <v>1</v>
      </c>
      <c r="F1575">
        <v>1</v>
      </c>
      <c r="I1575">
        <v>1</v>
      </c>
    </row>
    <row r="1576" spans="1:21" x14ac:dyDescent="0.25">
      <c r="A1576" t="s">
        <v>41</v>
      </c>
      <c r="B1576">
        <v>825</v>
      </c>
    </row>
    <row r="1577" spans="1:21" x14ac:dyDescent="0.25">
      <c r="A1577" t="s">
        <v>42</v>
      </c>
      <c r="B1577">
        <v>825</v>
      </c>
      <c r="E1577">
        <v>40</v>
      </c>
      <c r="J1577">
        <v>40</v>
      </c>
      <c r="O1577">
        <v>40</v>
      </c>
      <c r="T1577">
        <v>40</v>
      </c>
    </row>
    <row r="1578" spans="1:21" x14ac:dyDescent="0.25">
      <c r="A1578" t="s">
        <v>45</v>
      </c>
      <c r="B1578">
        <v>825</v>
      </c>
      <c r="E1578">
        <v>4</v>
      </c>
      <c r="I1578">
        <v>3</v>
      </c>
      <c r="J1578">
        <v>8</v>
      </c>
      <c r="N1578">
        <v>1</v>
      </c>
      <c r="O1578">
        <v>1</v>
      </c>
      <c r="S1578">
        <v>2</v>
      </c>
      <c r="T1578">
        <v>2</v>
      </c>
    </row>
    <row r="1579" spans="1:21" x14ac:dyDescent="0.25">
      <c r="A1579" t="s">
        <v>46</v>
      </c>
      <c r="B1579">
        <v>825</v>
      </c>
      <c r="D1579">
        <v>4</v>
      </c>
      <c r="F1579">
        <v>4</v>
      </c>
      <c r="I1579">
        <v>8</v>
      </c>
      <c r="K1579">
        <v>8</v>
      </c>
    </row>
    <row r="1580" spans="1:21" x14ac:dyDescent="0.25">
      <c r="A1580" t="s">
        <v>49</v>
      </c>
      <c r="B1580">
        <v>825</v>
      </c>
      <c r="D1580">
        <v>3.5</v>
      </c>
      <c r="E1580">
        <v>3.5</v>
      </c>
      <c r="F1580">
        <v>3.5</v>
      </c>
      <c r="I1580">
        <v>4</v>
      </c>
      <c r="J1580">
        <v>3.5</v>
      </c>
      <c r="K1580">
        <v>3.5</v>
      </c>
      <c r="N1580">
        <v>4</v>
      </c>
      <c r="O1580">
        <v>4</v>
      </c>
      <c r="P1580">
        <v>4</v>
      </c>
      <c r="S1580">
        <v>4</v>
      </c>
      <c r="T1580">
        <v>4</v>
      </c>
      <c r="U1580">
        <v>4</v>
      </c>
    </row>
    <row r="1581" spans="1:21" x14ac:dyDescent="0.25">
      <c r="A1581" t="s">
        <v>695</v>
      </c>
      <c r="B1581">
        <v>825</v>
      </c>
      <c r="D1581">
        <v>-2</v>
      </c>
      <c r="E1581">
        <v>-2</v>
      </c>
      <c r="F1581">
        <v>-2</v>
      </c>
      <c r="I1581">
        <v>0</v>
      </c>
      <c r="J1581">
        <v>-2</v>
      </c>
      <c r="K1581">
        <v>-2</v>
      </c>
      <c r="N1581">
        <v>-2</v>
      </c>
      <c r="O1581">
        <v>-2</v>
      </c>
      <c r="P1581">
        <v>0</v>
      </c>
      <c r="S1581">
        <v>-2</v>
      </c>
      <c r="T1581">
        <v>-2</v>
      </c>
      <c r="U1581">
        <v>0</v>
      </c>
    </row>
    <row r="1582" spans="1:21" x14ac:dyDescent="0.25">
      <c r="A1582" t="s">
        <v>48</v>
      </c>
      <c r="B1582">
        <v>825</v>
      </c>
      <c r="D1582">
        <v>1900</v>
      </c>
      <c r="E1582">
        <v>1900</v>
      </c>
      <c r="F1582">
        <v>1900</v>
      </c>
      <c r="I1582">
        <v>1900</v>
      </c>
      <c r="J1582">
        <v>1900</v>
      </c>
      <c r="K1582">
        <v>1900</v>
      </c>
      <c r="N1582">
        <v>1900</v>
      </c>
      <c r="O1582">
        <v>1900</v>
      </c>
      <c r="P1582">
        <v>1900</v>
      </c>
      <c r="S1582">
        <v>1900</v>
      </c>
      <c r="T1582">
        <v>1900</v>
      </c>
      <c r="U1582">
        <v>1900</v>
      </c>
    </row>
    <row r="1583" spans="1:21" x14ac:dyDescent="0.25">
      <c r="A1583" t="s">
        <v>696</v>
      </c>
      <c r="B1583">
        <v>825</v>
      </c>
      <c r="D1583">
        <v>1770</v>
      </c>
      <c r="E1583">
        <v>5085</v>
      </c>
      <c r="F1583">
        <v>1583</v>
      </c>
      <c r="I1583">
        <v>1770</v>
      </c>
      <c r="J1583">
        <v>3539</v>
      </c>
      <c r="K1583">
        <v>1583</v>
      </c>
      <c r="N1583">
        <v>0</v>
      </c>
      <c r="O1583">
        <v>1750</v>
      </c>
      <c r="P1583">
        <v>0</v>
      </c>
      <c r="S1583">
        <v>1770</v>
      </c>
      <c r="T1583">
        <v>1591</v>
      </c>
      <c r="U1583">
        <v>0</v>
      </c>
    </row>
    <row r="1584" spans="1:21" x14ac:dyDescent="0.25">
      <c r="A1584" t="s">
        <v>50</v>
      </c>
      <c r="B1584">
        <v>825</v>
      </c>
      <c r="D1584">
        <v>607</v>
      </c>
      <c r="E1584">
        <v>5085</v>
      </c>
      <c r="F1584">
        <v>1583</v>
      </c>
      <c r="I1584">
        <v>499</v>
      </c>
      <c r="J1584">
        <v>3539</v>
      </c>
      <c r="K1584">
        <v>1583</v>
      </c>
      <c r="N1584">
        <v>0</v>
      </c>
      <c r="O1584">
        <v>1750</v>
      </c>
      <c r="P1584">
        <v>0</v>
      </c>
      <c r="S1584">
        <v>1770</v>
      </c>
      <c r="T1584">
        <v>1591</v>
      </c>
      <c r="U1584">
        <v>0</v>
      </c>
    </row>
    <row r="1585" spans="1:21" x14ac:dyDescent="0.25">
      <c r="A1585" t="s">
        <v>697</v>
      </c>
      <c r="B1585">
        <v>825</v>
      </c>
      <c r="D1585">
        <v>1</v>
      </c>
      <c r="E1585">
        <v>1</v>
      </c>
      <c r="F1585">
        <v>1</v>
      </c>
      <c r="I1585">
        <v>1</v>
      </c>
      <c r="J1585">
        <v>1</v>
      </c>
      <c r="K1585">
        <v>1</v>
      </c>
      <c r="N1585">
        <v>1</v>
      </c>
      <c r="O1585">
        <v>1</v>
      </c>
      <c r="P1585">
        <v>1</v>
      </c>
      <c r="S1585">
        <v>1</v>
      </c>
      <c r="T1585">
        <v>1</v>
      </c>
      <c r="U1585">
        <v>1</v>
      </c>
    </row>
    <row r="1586" spans="1:21" x14ac:dyDescent="0.25">
      <c r="A1586" t="s">
        <v>51</v>
      </c>
      <c r="B1586">
        <v>825</v>
      </c>
      <c r="D1586">
        <v>0</v>
      </c>
      <c r="E1586">
        <v>0</v>
      </c>
      <c r="F1586">
        <v>217</v>
      </c>
      <c r="I1586">
        <v>0</v>
      </c>
      <c r="J1586">
        <v>0</v>
      </c>
      <c r="K1586">
        <v>82</v>
      </c>
      <c r="N1586">
        <v>0</v>
      </c>
      <c r="O1586">
        <v>18</v>
      </c>
      <c r="P1586">
        <v>0</v>
      </c>
      <c r="S1586">
        <v>0</v>
      </c>
      <c r="T1586">
        <v>435</v>
      </c>
      <c r="U1586">
        <v>0</v>
      </c>
    </row>
    <row r="1587" spans="1:21" x14ac:dyDescent="0.25">
      <c r="A1587" t="s">
        <v>53</v>
      </c>
      <c r="B1587">
        <v>825</v>
      </c>
      <c r="D1587">
        <v>10</v>
      </c>
      <c r="E1587">
        <v>800</v>
      </c>
      <c r="F1587">
        <v>200</v>
      </c>
      <c r="I1587">
        <v>150</v>
      </c>
      <c r="J1587">
        <v>800</v>
      </c>
      <c r="K1587">
        <v>10</v>
      </c>
      <c r="N1587">
        <v>25</v>
      </c>
      <c r="O1587">
        <v>25</v>
      </c>
      <c r="P1587">
        <v>25</v>
      </c>
      <c r="S1587">
        <v>100</v>
      </c>
      <c r="T1587">
        <v>10</v>
      </c>
      <c r="U1587">
        <v>400</v>
      </c>
    </row>
    <row r="1588" spans="1:21" x14ac:dyDescent="0.25">
      <c r="A1588" t="s">
        <v>54</v>
      </c>
      <c r="B1588">
        <v>825</v>
      </c>
      <c r="D1588">
        <v>0</v>
      </c>
      <c r="E1588">
        <v>0</v>
      </c>
      <c r="F1588">
        <v>0</v>
      </c>
      <c r="I1588">
        <v>0</v>
      </c>
      <c r="J1588">
        <v>0</v>
      </c>
      <c r="K1588">
        <v>0</v>
      </c>
      <c r="N1588">
        <v>0</v>
      </c>
      <c r="O1588">
        <v>0</v>
      </c>
      <c r="P1588">
        <v>0</v>
      </c>
      <c r="S1588">
        <v>0</v>
      </c>
      <c r="T1588">
        <v>0</v>
      </c>
      <c r="U1588">
        <v>0</v>
      </c>
    </row>
    <row r="1589" spans="1:21" x14ac:dyDescent="0.25">
      <c r="A1589" t="s">
        <v>55</v>
      </c>
      <c r="B1589">
        <v>825</v>
      </c>
      <c r="D1589">
        <v>0</v>
      </c>
      <c r="E1589">
        <v>0</v>
      </c>
      <c r="F1589">
        <v>0</v>
      </c>
      <c r="I1589">
        <v>0</v>
      </c>
      <c r="J1589">
        <v>0</v>
      </c>
      <c r="K1589">
        <v>0</v>
      </c>
      <c r="N1589">
        <v>0</v>
      </c>
      <c r="O1589">
        <v>0</v>
      </c>
      <c r="P1589">
        <v>0</v>
      </c>
      <c r="S1589">
        <v>0</v>
      </c>
      <c r="T1589">
        <v>0</v>
      </c>
      <c r="U1589">
        <v>0</v>
      </c>
    </row>
    <row r="1590" spans="1:21" x14ac:dyDescent="0.25">
      <c r="A1590" t="s">
        <v>56</v>
      </c>
      <c r="B1590">
        <v>825</v>
      </c>
      <c r="D1590">
        <v>0.92</v>
      </c>
      <c r="E1590">
        <v>0.92</v>
      </c>
      <c r="F1590">
        <v>0.92</v>
      </c>
      <c r="I1590">
        <v>0.92</v>
      </c>
      <c r="J1590">
        <v>0.92</v>
      </c>
      <c r="K1590">
        <v>0.92</v>
      </c>
      <c r="N1590">
        <v>0.92</v>
      </c>
      <c r="O1590">
        <v>0.92</v>
      </c>
      <c r="P1590">
        <v>0.92</v>
      </c>
      <c r="S1590">
        <v>0.92</v>
      </c>
      <c r="T1590">
        <v>0.92</v>
      </c>
      <c r="U1590">
        <v>0.92</v>
      </c>
    </row>
    <row r="1591" spans="1:21" x14ac:dyDescent="0.25">
      <c r="A1591" t="s">
        <v>57</v>
      </c>
      <c r="B1591">
        <v>825</v>
      </c>
      <c r="D1591">
        <v>100</v>
      </c>
      <c r="E1591">
        <v>100</v>
      </c>
      <c r="F1591">
        <v>100</v>
      </c>
      <c r="I1591">
        <v>100</v>
      </c>
      <c r="J1591">
        <v>100</v>
      </c>
      <c r="K1591">
        <v>100</v>
      </c>
      <c r="N1591">
        <v>100</v>
      </c>
      <c r="O1591">
        <v>100</v>
      </c>
      <c r="P1591">
        <v>100</v>
      </c>
      <c r="S1591">
        <v>100</v>
      </c>
      <c r="T1591">
        <v>100</v>
      </c>
      <c r="U1591">
        <v>100</v>
      </c>
    </row>
    <row r="1592" spans="1:21" x14ac:dyDescent="0.25">
      <c r="A1592" t="s">
        <v>58</v>
      </c>
      <c r="B1592">
        <v>825</v>
      </c>
      <c r="D1592">
        <v>2</v>
      </c>
      <c r="E1592">
        <v>2</v>
      </c>
      <c r="F1592">
        <v>2</v>
      </c>
      <c r="I1592">
        <v>2</v>
      </c>
      <c r="J1592">
        <v>2</v>
      </c>
      <c r="K1592">
        <v>2</v>
      </c>
      <c r="N1592">
        <v>2</v>
      </c>
      <c r="O1592">
        <v>2</v>
      </c>
      <c r="P1592">
        <v>2</v>
      </c>
      <c r="S1592">
        <v>2</v>
      </c>
      <c r="T1592">
        <v>2</v>
      </c>
      <c r="U1592">
        <v>2</v>
      </c>
    </row>
    <row r="1593" spans="1:21" x14ac:dyDescent="0.25">
      <c r="A1593" t="s">
        <v>59</v>
      </c>
      <c r="B1593">
        <v>825</v>
      </c>
      <c r="D1593">
        <v>0</v>
      </c>
      <c r="E1593">
        <v>0</v>
      </c>
      <c r="F1593">
        <v>0</v>
      </c>
      <c r="I1593">
        <v>0</v>
      </c>
      <c r="J1593">
        <v>0</v>
      </c>
      <c r="K1593">
        <v>0</v>
      </c>
      <c r="N1593">
        <v>0</v>
      </c>
      <c r="O1593">
        <v>0</v>
      </c>
      <c r="P1593">
        <v>0</v>
      </c>
      <c r="S1593">
        <v>0</v>
      </c>
      <c r="T1593">
        <v>0</v>
      </c>
      <c r="U1593">
        <v>0</v>
      </c>
    </row>
    <row r="1594" spans="1:21" x14ac:dyDescent="0.25">
      <c r="A1594" t="s">
        <v>698</v>
      </c>
      <c r="B1594">
        <v>825</v>
      </c>
      <c r="E1594">
        <v>0</v>
      </c>
      <c r="J1594">
        <v>0</v>
      </c>
      <c r="O1594">
        <v>0</v>
      </c>
      <c r="T1594">
        <v>0</v>
      </c>
    </row>
    <row r="1595" spans="1:21" x14ac:dyDescent="0.25">
      <c r="A1595" t="s">
        <v>677</v>
      </c>
      <c r="B1595">
        <v>825</v>
      </c>
      <c r="E1595">
        <v>2688</v>
      </c>
      <c r="J1595">
        <v>1944</v>
      </c>
      <c r="O1595">
        <v>804</v>
      </c>
      <c r="T1595">
        <v>492</v>
      </c>
    </row>
    <row r="1596" spans="1:21" x14ac:dyDescent="0.25">
      <c r="A1596" t="s">
        <v>78</v>
      </c>
      <c r="B1596">
        <v>825</v>
      </c>
      <c r="E1596">
        <v>45.8</v>
      </c>
      <c r="J1596">
        <v>33.1</v>
      </c>
      <c r="O1596">
        <v>13.7</v>
      </c>
      <c r="T1596">
        <v>8.4</v>
      </c>
    </row>
    <row r="1597" spans="1:21" x14ac:dyDescent="0.25">
      <c r="A1597" t="s">
        <v>699</v>
      </c>
      <c r="B1597">
        <v>825</v>
      </c>
      <c r="F1597">
        <v>0</v>
      </c>
      <c r="K1597">
        <v>0</v>
      </c>
      <c r="P1597">
        <v>0</v>
      </c>
      <c r="U1597">
        <v>0</v>
      </c>
    </row>
    <row r="1598" spans="1:21" x14ac:dyDescent="0.25">
      <c r="A1598" t="s">
        <v>700</v>
      </c>
      <c r="B1598">
        <v>825</v>
      </c>
      <c r="D1598">
        <v>0</v>
      </c>
      <c r="E1598">
        <v>0</v>
      </c>
      <c r="F1598">
        <v>1</v>
      </c>
      <c r="I1598">
        <v>0</v>
      </c>
      <c r="J1598">
        <v>0</v>
      </c>
      <c r="K1598">
        <v>1</v>
      </c>
      <c r="N1598">
        <v>0</v>
      </c>
      <c r="O1598">
        <v>0</v>
      </c>
      <c r="P1598">
        <v>1</v>
      </c>
      <c r="S1598">
        <v>0</v>
      </c>
      <c r="T1598">
        <v>0</v>
      </c>
      <c r="U1598">
        <v>1</v>
      </c>
    </row>
    <row r="1599" spans="1:21" x14ac:dyDescent="0.25">
      <c r="A1599" t="s">
        <v>701</v>
      </c>
      <c r="B1599">
        <v>825</v>
      </c>
      <c r="D1599">
        <v>0</v>
      </c>
      <c r="E1599">
        <v>0</v>
      </c>
      <c r="F1599">
        <v>0</v>
      </c>
      <c r="I1599">
        <v>0</v>
      </c>
      <c r="J1599">
        <v>0</v>
      </c>
      <c r="K1599">
        <v>0</v>
      </c>
      <c r="N1599">
        <v>0</v>
      </c>
      <c r="O1599">
        <v>0</v>
      </c>
      <c r="P1599">
        <v>0</v>
      </c>
      <c r="S1599">
        <v>0</v>
      </c>
      <c r="T1599">
        <v>0</v>
      </c>
      <c r="U1599">
        <v>0</v>
      </c>
    </row>
    <row r="1600" spans="1:21" x14ac:dyDescent="0.25">
      <c r="A1600" t="s">
        <v>52</v>
      </c>
      <c r="B1600">
        <v>825</v>
      </c>
      <c r="D1600">
        <v>1</v>
      </c>
      <c r="E1600">
        <v>1</v>
      </c>
      <c r="F1600">
        <v>1</v>
      </c>
      <c r="I1600">
        <v>1</v>
      </c>
      <c r="J1600">
        <v>1</v>
      </c>
      <c r="K1600">
        <v>1</v>
      </c>
      <c r="N1600">
        <v>1</v>
      </c>
      <c r="O1600">
        <v>1</v>
      </c>
      <c r="P1600">
        <v>1</v>
      </c>
      <c r="S1600">
        <v>1</v>
      </c>
      <c r="T1600">
        <v>1</v>
      </c>
      <c r="U1600">
        <v>1</v>
      </c>
    </row>
    <row r="1601" spans="1:21" x14ac:dyDescent="0.25">
      <c r="A1601" t="s">
        <v>702</v>
      </c>
      <c r="B1601">
        <v>825</v>
      </c>
      <c r="D1601">
        <v>15</v>
      </c>
      <c r="E1601">
        <v>60</v>
      </c>
      <c r="F1601">
        <v>9</v>
      </c>
      <c r="I1601">
        <v>15</v>
      </c>
      <c r="J1601">
        <v>60</v>
      </c>
      <c r="K1601">
        <v>9</v>
      </c>
      <c r="N1601">
        <v>15</v>
      </c>
      <c r="O1601">
        <v>60</v>
      </c>
      <c r="P1601">
        <v>9</v>
      </c>
      <c r="S1601">
        <v>15</v>
      </c>
      <c r="T1601">
        <v>60</v>
      </c>
      <c r="U1601">
        <v>9</v>
      </c>
    </row>
    <row r="1602" spans="1:21" x14ac:dyDescent="0.25">
      <c r="A1602" t="s">
        <v>43</v>
      </c>
      <c r="B1602">
        <v>825</v>
      </c>
      <c r="D1602">
        <v>0</v>
      </c>
      <c r="E1602">
        <v>0</v>
      </c>
      <c r="F1602">
        <v>0</v>
      </c>
      <c r="I1602">
        <v>0</v>
      </c>
      <c r="J1602">
        <v>0</v>
      </c>
      <c r="K1602">
        <v>0</v>
      </c>
      <c r="N1602">
        <v>50</v>
      </c>
      <c r="O1602">
        <v>20</v>
      </c>
      <c r="S1602">
        <v>80</v>
      </c>
      <c r="T1602">
        <v>20</v>
      </c>
    </row>
    <row r="1603" spans="1:21" x14ac:dyDescent="0.25">
      <c r="A1603" t="s">
        <v>44</v>
      </c>
      <c r="B1603">
        <v>825</v>
      </c>
      <c r="D1603">
        <v>0</v>
      </c>
      <c r="E1603">
        <v>0</v>
      </c>
      <c r="F1603">
        <v>0</v>
      </c>
      <c r="I1603">
        <v>0</v>
      </c>
      <c r="J1603">
        <v>0</v>
      </c>
      <c r="K1603">
        <v>0</v>
      </c>
      <c r="N1603">
        <v>0</v>
      </c>
      <c r="O1603">
        <v>0</v>
      </c>
      <c r="S1603">
        <v>50</v>
      </c>
      <c r="T1603">
        <v>0</v>
      </c>
    </row>
    <row r="1604" spans="1:21" x14ac:dyDescent="0.25">
      <c r="A1604" t="s">
        <v>47</v>
      </c>
      <c r="B1604">
        <v>825</v>
      </c>
      <c r="D1604">
        <v>4</v>
      </c>
      <c r="E1604">
        <v>4</v>
      </c>
      <c r="F1604">
        <v>4</v>
      </c>
      <c r="I1604">
        <v>3</v>
      </c>
      <c r="J1604">
        <v>8</v>
      </c>
      <c r="K1604">
        <v>8</v>
      </c>
      <c r="N1604">
        <v>1</v>
      </c>
      <c r="O1604">
        <v>1</v>
      </c>
      <c r="S1604">
        <v>2</v>
      </c>
      <c r="T1604">
        <v>2</v>
      </c>
    </row>
    <row r="1605" spans="1:21" x14ac:dyDescent="0.25">
      <c r="A1605" t="s">
        <v>703</v>
      </c>
      <c r="B1605">
        <v>825</v>
      </c>
      <c r="D1605">
        <v>0</v>
      </c>
      <c r="E1605">
        <v>0</v>
      </c>
      <c r="F1605">
        <v>0</v>
      </c>
      <c r="I1605">
        <v>0</v>
      </c>
      <c r="J1605">
        <v>0</v>
      </c>
      <c r="K1605">
        <v>0</v>
      </c>
      <c r="N1605">
        <v>0</v>
      </c>
      <c r="O1605">
        <v>0</v>
      </c>
      <c r="S1605">
        <v>0</v>
      </c>
      <c r="T1605">
        <v>0</v>
      </c>
    </row>
    <row r="1606" spans="1:21" x14ac:dyDescent="0.25">
      <c r="A1606" t="s">
        <v>704</v>
      </c>
      <c r="B1606">
        <v>825</v>
      </c>
      <c r="D1606">
        <v>0</v>
      </c>
      <c r="E1606">
        <v>0</v>
      </c>
      <c r="F1606">
        <v>0</v>
      </c>
      <c r="I1606">
        <v>0</v>
      </c>
      <c r="J1606">
        <v>0</v>
      </c>
      <c r="K1606">
        <v>0</v>
      </c>
      <c r="N1606">
        <v>0</v>
      </c>
      <c r="O1606">
        <v>0</v>
      </c>
      <c r="S1606">
        <v>0</v>
      </c>
      <c r="T1606">
        <v>0</v>
      </c>
    </row>
    <row r="1607" spans="1:21" x14ac:dyDescent="0.25">
      <c r="A1607" t="s">
        <v>705</v>
      </c>
      <c r="B1607">
        <v>825</v>
      </c>
      <c r="D1607">
        <v>0</v>
      </c>
      <c r="E1607">
        <v>0</v>
      </c>
      <c r="F1607">
        <v>0</v>
      </c>
      <c r="I1607">
        <v>0</v>
      </c>
      <c r="J1607">
        <v>0</v>
      </c>
      <c r="K1607">
        <v>0</v>
      </c>
      <c r="N1607">
        <v>0</v>
      </c>
      <c r="O1607">
        <v>0</v>
      </c>
      <c r="S1607">
        <v>0</v>
      </c>
      <c r="T1607">
        <v>0</v>
      </c>
    </row>
    <row r="1608" spans="1:21" x14ac:dyDescent="0.25">
      <c r="A1608" t="s">
        <v>706</v>
      </c>
      <c r="B1608">
        <v>825</v>
      </c>
      <c r="D1608">
        <v>0</v>
      </c>
      <c r="E1608">
        <v>0</v>
      </c>
      <c r="F1608">
        <v>0</v>
      </c>
      <c r="I1608">
        <v>0</v>
      </c>
      <c r="J1608">
        <v>0</v>
      </c>
      <c r="K1608">
        <v>0</v>
      </c>
      <c r="N1608">
        <v>0</v>
      </c>
      <c r="O1608">
        <v>0</v>
      </c>
      <c r="S1608">
        <v>0</v>
      </c>
      <c r="T1608">
        <v>0</v>
      </c>
    </row>
    <row r="1609" spans="1:21" x14ac:dyDescent="0.25">
      <c r="A1609" t="s">
        <v>707</v>
      </c>
      <c r="B1609">
        <v>825</v>
      </c>
      <c r="D1609">
        <v>0</v>
      </c>
      <c r="E1609">
        <v>0</v>
      </c>
      <c r="F1609">
        <v>0</v>
      </c>
      <c r="I1609">
        <v>0</v>
      </c>
      <c r="J1609">
        <v>0</v>
      </c>
      <c r="K1609">
        <v>0</v>
      </c>
      <c r="N1609">
        <v>2</v>
      </c>
      <c r="O1609">
        <v>1</v>
      </c>
      <c r="S1609">
        <v>2</v>
      </c>
      <c r="T1609">
        <v>1</v>
      </c>
    </row>
    <row r="1610" spans="1:21" x14ac:dyDescent="0.25">
      <c r="A1610" t="s">
        <v>708</v>
      </c>
      <c r="B1610">
        <v>825</v>
      </c>
      <c r="N1610">
        <v>5</v>
      </c>
      <c r="O1610">
        <v>0</v>
      </c>
      <c r="S1610">
        <v>5</v>
      </c>
      <c r="T1610">
        <v>0</v>
      </c>
    </row>
    <row r="1611" spans="1:21" x14ac:dyDescent="0.25">
      <c r="A1611" t="s">
        <v>709</v>
      </c>
      <c r="B1611">
        <v>825</v>
      </c>
      <c r="N1611">
        <v>40</v>
      </c>
      <c r="O1611">
        <v>20</v>
      </c>
      <c r="S1611">
        <v>40</v>
      </c>
      <c r="T1611">
        <v>20</v>
      </c>
    </row>
    <row r="1612" spans="1:21" x14ac:dyDescent="0.25">
      <c r="A1612" t="s">
        <v>710</v>
      </c>
      <c r="B1612">
        <v>825</v>
      </c>
      <c r="N1612">
        <v>1</v>
      </c>
      <c r="O1612">
        <v>3</v>
      </c>
      <c r="S1612">
        <v>1</v>
      </c>
      <c r="T1612">
        <v>3</v>
      </c>
    </row>
    <row r="1613" spans="1:21" x14ac:dyDescent="0.25">
      <c r="A1613" t="s">
        <v>711</v>
      </c>
      <c r="B1613">
        <v>825</v>
      </c>
      <c r="N1613">
        <v>0</v>
      </c>
      <c r="O1613">
        <v>0</v>
      </c>
      <c r="S1613">
        <v>0</v>
      </c>
      <c r="T1613">
        <v>0</v>
      </c>
    </row>
    <row r="1614" spans="1:21" x14ac:dyDescent="0.25">
      <c r="A1614" t="s">
        <v>712</v>
      </c>
      <c r="B1614">
        <v>825</v>
      </c>
      <c r="N1614">
        <v>0</v>
      </c>
      <c r="O1614">
        <v>0</v>
      </c>
      <c r="S1614">
        <v>0</v>
      </c>
      <c r="T1614">
        <v>0</v>
      </c>
    </row>
    <row r="1615" spans="1:21" x14ac:dyDescent="0.25">
      <c r="A1615" t="s">
        <v>713</v>
      </c>
      <c r="B1615">
        <v>825</v>
      </c>
      <c r="N1615">
        <v>0</v>
      </c>
      <c r="O1615">
        <v>0</v>
      </c>
      <c r="S1615">
        <v>0</v>
      </c>
      <c r="T1615">
        <v>0</v>
      </c>
    </row>
    <row r="1616" spans="1:21" x14ac:dyDescent="0.25">
      <c r="A1616" t="s">
        <v>714</v>
      </c>
      <c r="B1616">
        <v>825</v>
      </c>
      <c r="N1616">
        <v>50</v>
      </c>
      <c r="S1616">
        <v>50</v>
      </c>
    </row>
    <row r="1617" spans="1:21" x14ac:dyDescent="0.25">
      <c r="A1617" t="s">
        <v>715</v>
      </c>
      <c r="B1617">
        <v>825</v>
      </c>
      <c r="N1617">
        <v>30</v>
      </c>
      <c r="S1617">
        <v>30</v>
      </c>
    </row>
    <row r="1618" spans="1:21" x14ac:dyDescent="0.25">
      <c r="A1618" t="s">
        <v>716</v>
      </c>
      <c r="B1618">
        <v>825</v>
      </c>
      <c r="N1618">
        <v>3</v>
      </c>
      <c r="S1618">
        <v>3</v>
      </c>
    </row>
    <row r="1619" spans="1:21" x14ac:dyDescent="0.25">
      <c r="A1619" t="s">
        <v>717</v>
      </c>
      <c r="B1619">
        <v>825</v>
      </c>
      <c r="N1619">
        <v>0</v>
      </c>
      <c r="S1619">
        <v>0</v>
      </c>
    </row>
    <row r="1620" spans="1:21" x14ac:dyDescent="0.25">
      <c r="A1620" t="s">
        <v>718</v>
      </c>
      <c r="B1620">
        <v>825</v>
      </c>
      <c r="E1620">
        <v>0</v>
      </c>
      <c r="J1620">
        <v>0</v>
      </c>
      <c r="O1620">
        <v>0</v>
      </c>
      <c r="T1620">
        <v>0</v>
      </c>
    </row>
    <row r="1621" spans="1:21" x14ac:dyDescent="0.25">
      <c r="A1621" t="s">
        <v>405</v>
      </c>
      <c r="B1621">
        <v>825</v>
      </c>
      <c r="E1621">
        <v>0</v>
      </c>
    </row>
    <row r="1622" spans="1:21" x14ac:dyDescent="0.25">
      <c r="A1622" t="s">
        <v>719</v>
      </c>
      <c r="B1622">
        <v>825</v>
      </c>
      <c r="D1622">
        <v>11</v>
      </c>
      <c r="E1622">
        <v>870</v>
      </c>
      <c r="F1622">
        <v>217</v>
      </c>
      <c r="I1622">
        <v>163</v>
      </c>
      <c r="J1622">
        <v>870</v>
      </c>
      <c r="K1622">
        <v>11</v>
      </c>
      <c r="N1622">
        <v>0</v>
      </c>
      <c r="O1622">
        <v>81</v>
      </c>
      <c r="P1622">
        <v>0</v>
      </c>
      <c r="S1622">
        <v>109</v>
      </c>
      <c r="T1622">
        <v>446</v>
      </c>
      <c r="U1622">
        <v>0</v>
      </c>
    </row>
    <row r="1623" spans="1:21" x14ac:dyDescent="0.25">
      <c r="A1623" t="s">
        <v>34</v>
      </c>
      <c r="B1623">
        <v>858</v>
      </c>
      <c r="D1623">
        <v>368</v>
      </c>
      <c r="E1623">
        <v>368</v>
      </c>
      <c r="F1623">
        <v>368</v>
      </c>
      <c r="I1623">
        <v>370</v>
      </c>
      <c r="J1623">
        <v>370</v>
      </c>
      <c r="K1623">
        <v>370</v>
      </c>
      <c r="N1623">
        <v>2050</v>
      </c>
      <c r="O1623">
        <v>2050</v>
      </c>
      <c r="P1623">
        <v>2050</v>
      </c>
      <c r="S1623">
        <v>15</v>
      </c>
      <c r="T1623">
        <v>15</v>
      </c>
      <c r="U1623">
        <v>15</v>
      </c>
    </row>
    <row r="1624" spans="1:21" x14ac:dyDescent="0.25">
      <c r="A1624" t="s">
        <v>35</v>
      </c>
      <c r="B1624">
        <v>858</v>
      </c>
      <c r="D1624">
        <v>2050</v>
      </c>
      <c r="E1624">
        <v>370</v>
      </c>
      <c r="F1624">
        <v>15</v>
      </c>
      <c r="I1624">
        <v>15</v>
      </c>
      <c r="J1624">
        <v>368</v>
      </c>
      <c r="K1624">
        <v>2050</v>
      </c>
      <c r="N1624">
        <v>370</v>
      </c>
      <c r="O1624">
        <v>15</v>
      </c>
      <c r="P1624">
        <v>368</v>
      </c>
      <c r="S1624">
        <v>368</v>
      </c>
      <c r="T1624">
        <v>2050</v>
      </c>
      <c r="U1624">
        <v>370</v>
      </c>
    </row>
    <row r="1625" spans="1:21" x14ac:dyDescent="0.25">
      <c r="A1625" t="s">
        <v>36</v>
      </c>
      <c r="B1625">
        <v>858</v>
      </c>
      <c r="D1625">
        <v>0</v>
      </c>
      <c r="E1625">
        <v>1</v>
      </c>
      <c r="F1625">
        <v>0</v>
      </c>
      <c r="I1625">
        <v>1</v>
      </c>
      <c r="J1625">
        <v>1</v>
      </c>
      <c r="K1625">
        <v>0</v>
      </c>
      <c r="N1625">
        <v>1</v>
      </c>
      <c r="O1625">
        <v>1</v>
      </c>
      <c r="P1625">
        <v>0</v>
      </c>
      <c r="S1625">
        <v>1</v>
      </c>
      <c r="T1625">
        <v>1</v>
      </c>
      <c r="U1625">
        <v>0</v>
      </c>
    </row>
    <row r="1626" spans="1:21" x14ac:dyDescent="0.25">
      <c r="A1626" t="s">
        <v>37</v>
      </c>
      <c r="B1626">
        <v>858</v>
      </c>
      <c r="D1626">
        <v>0</v>
      </c>
      <c r="E1626">
        <v>3</v>
      </c>
      <c r="I1626">
        <v>0</v>
      </c>
      <c r="J1626">
        <v>2</v>
      </c>
      <c r="N1626">
        <v>0</v>
      </c>
      <c r="O1626">
        <v>2</v>
      </c>
      <c r="S1626">
        <v>0</v>
      </c>
      <c r="T1626">
        <v>2</v>
      </c>
    </row>
    <row r="1627" spans="1:21" x14ac:dyDescent="0.25">
      <c r="A1627" t="s">
        <v>38</v>
      </c>
      <c r="B1627">
        <v>858</v>
      </c>
      <c r="D1627">
        <v>12</v>
      </c>
      <c r="E1627">
        <v>12</v>
      </c>
      <c r="F1627">
        <v>12</v>
      </c>
      <c r="I1627">
        <v>12</v>
      </c>
      <c r="J1627">
        <v>12</v>
      </c>
      <c r="K1627">
        <v>12</v>
      </c>
      <c r="N1627">
        <v>12</v>
      </c>
      <c r="O1627">
        <v>12</v>
      </c>
      <c r="P1627">
        <v>12</v>
      </c>
      <c r="S1627">
        <v>12</v>
      </c>
      <c r="T1627">
        <v>12</v>
      </c>
      <c r="U1627">
        <v>12</v>
      </c>
    </row>
    <row r="1628" spans="1:21" x14ac:dyDescent="0.25">
      <c r="A1628" t="s">
        <v>39</v>
      </c>
      <c r="B1628">
        <v>858</v>
      </c>
      <c r="I1628">
        <v>150</v>
      </c>
      <c r="N1628">
        <v>275</v>
      </c>
      <c r="S1628">
        <v>175</v>
      </c>
    </row>
    <row r="1629" spans="1:21" x14ac:dyDescent="0.25">
      <c r="A1629" t="s">
        <v>694</v>
      </c>
      <c r="B1629">
        <v>858</v>
      </c>
      <c r="I1629">
        <v>100</v>
      </c>
      <c r="N1629">
        <v>100</v>
      </c>
      <c r="S1629">
        <v>100</v>
      </c>
    </row>
    <row r="1630" spans="1:21" x14ac:dyDescent="0.25">
      <c r="A1630" t="s">
        <v>40</v>
      </c>
      <c r="B1630">
        <v>858</v>
      </c>
      <c r="I1630">
        <v>1</v>
      </c>
      <c r="N1630">
        <v>1</v>
      </c>
      <c r="S1630">
        <v>1</v>
      </c>
    </row>
    <row r="1631" spans="1:21" x14ac:dyDescent="0.25">
      <c r="A1631" t="s">
        <v>41</v>
      </c>
      <c r="B1631">
        <v>858</v>
      </c>
    </row>
    <row r="1632" spans="1:21" x14ac:dyDescent="0.25">
      <c r="A1632" t="s">
        <v>42</v>
      </c>
      <c r="B1632">
        <v>858</v>
      </c>
      <c r="E1632">
        <v>30</v>
      </c>
      <c r="J1632">
        <v>30</v>
      </c>
      <c r="O1632">
        <v>25</v>
      </c>
      <c r="T1632">
        <v>25</v>
      </c>
    </row>
    <row r="1633" spans="1:21" x14ac:dyDescent="0.25">
      <c r="A1633" t="s">
        <v>45</v>
      </c>
      <c r="B1633">
        <v>858</v>
      </c>
      <c r="E1633">
        <v>4</v>
      </c>
      <c r="J1633">
        <v>8</v>
      </c>
      <c r="N1633">
        <v>1</v>
      </c>
      <c r="O1633">
        <v>6</v>
      </c>
      <c r="T1633">
        <v>2</v>
      </c>
    </row>
    <row r="1634" spans="1:21" x14ac:dyDescent="0.25">
      <c r="A1634" t="s">
        <v>46</v>
      </c>
      <c r="B1634">
        <v>858</v>
      </c>
      <c r="D1634">
        <v>4</v>
      </c>
      <c r="I1634">
        <v>8</v>
      </c>
      <c r="N1634">
        <v>6</v>
      </c>
      <c r="S1634">
        <v>2</v>
      </c>
    </row>
    <row r="1635" spans="1:21" x14ac:dyDescent="0.25">
      <c r="A1635" t="s">
        <v>49</v>
      </c>
      <c r="B1635">
        <v>858</v>
      </c>
      <c r="D1635">
        <v>5.5</v>
      </c>
      <c r="E1635">
        <v>5.5</v>
      </c>
      <c r="F1635">
        <v>4</v>
      </c>
      <c r="I1635">
        <v>5.5</v>
      </c>
      <c r="J1635">
        <v>5.5</v>
      </c>
      <c r="K1635">
        <v>4</v>
      </c>
      <c r="N1635">
        <v>4</v>
      </c>
      <c r="O1635">
        <v>5.5</v>
      </c>
      <c r="P1635">
        <v>4</v>
      </c>
      <c r="S1635">
        <v>5.5</v>
      </c>
      <c r="T1635">
        <v>5.5</v>
      </c>
      <c r="U1635">
        <v>4</v>
      </c>
    </row>
    <row r="1636" spans="1:21" x14ac:dyDescent="0.25">
      <c r="A1636" t="s">
        <v>695</v>
      </c>
      <c r="B1636">
        <v>858</v>
      </c>
      <c r="D1636">
        <v>0</v>
      </c>
      <c r="E1636">
        <v>0</v>
      </c>
      <c r="F1636">
        <v>0</v>
      </c>
      <c r="I1636">
        <v>0</v>
      </c>
      <c r="J1636">
        <v>0</v>
      </c>
      <c r="K1636">
        <v>0</v>
      </c>
      <c r="N1636">
        <v>0</v>
      </c>
      <c r="O1636">
        <v>0</v>
      </c>
      <c r="P1636">
        <v>0</v>
      </c>
      <c r="S1636">
        <v>0</v>
      </c>
      <c r="T1636">
        <v>0</v>
      </c>
      <c r="U1636">
        <v>0</v>
      </c>
    </row>
    <row r="1637" spans="1:21" x14ac:dyDescent="0.25">
      <c r="A1637" t="s">
        <v>48</v>
      </c>
      <c r="B1637">
        <v>858</v>
      </c>
      <c r="D1637">
        <v>1900</v>
      </c>
      <c r="E1637">
        <v>1900</v>
      </c>
      <c r="F1637">
        <v>1900</v>
      </c>
      <c r="I1637">
        <v>1900</v>
      </c>
      <c r="J1637">
        <v>1900</v>
      </c>
      <c r="K1637">
        <v>1900</v>
      </c>
      <c r="N1637">
        <v>1900</v>
      </c>
      <c r="O1637">
        <v>1900</v>
      </c>
      <c r="P1637">
        <v>1900</v>
      </c>
      <c r="S1637">
        <v>1900</v>
      </c>
      <c r="T1637">
        <v>1900</v>
      </c>
      <c r="U1637">
        <v>1900</v>
      </c>
    </row>
    <row r="1638" spans="1:21" x14ac:dyDescent="0.25">
      <c r="A1638" t="s">
        <v>696</v>
      </c>
      <c r="B1638">
        <v>858</v>
      </c>
      <c r="D1638">
        <v>0</v>
      </c>
      <c r="E1638">
        <v>1863</v>
      </c>
      <c r="F1638">
        <v>0</v>
      </c>
      <c r="I1638">
        <v>1863</v>
      </c>
      <c r="J1638">
        <v>1863</v>
      </c>
      <c r="K1638">
        <v>0</v>
      </c>
      <c r="N1638">
        <v>1863</v>
      </c>
      <c r="O1638">
        <v>1863</v>
      </c>
      <c r="P1638">
        <v>0</v>
      </c>
      <c r="S1638">
        <v>1863</v>
      </c>
      <c r="T1638">
        <v>1863</v>
      </c>
      <c r="U1638">
        <v>0</v>
      </c>
    </row>
    <row r="1639" spans="1:21" x14ac:dyDescent="0.25">
      <c r="A1639" t="s">
        <v>50</v>
      </c>
      <c r="B1639">
        <v>858</v>
      </c>
      <c r="D1639">
        <v>0</v>
      </c>
      <c r="E1639">
        <v>1863</v>
      </c>
      <c r="F1639">
        <v>0</v>
      </c>
      <c r="I1639">
        <v>1863</v>
      </c>
      <c r="J1639">
        <v>1863</v>
      </c>
      <c r="K1639">
        <v>0</v>
      </c>
      <c r="N1639">
        <v>1863</v>
      </c>
      <c r="O1639">
        <v>1863</v>
      </c>
      <c r="P1639">
        <v>0</v>
      </c>
      <c r="S1639">
        <v>1863</v>
      </c>
      <c r="T1639">
        <v>1863</v>
      </c>
      <c r="U1639">
        <v>0</v>
      </c>
    </row>
    <row r="1640" spans="1:21" x14ac:dyDescent="0.25">
      <c r="A1640" t="s">
        <v>697</v>
      </c>
      <c r="B1640">
        <v>858</v>
      </c>
      <c r="D1640">
        <v>1</v>
      </c>
      <c r="E1640">
        <v>1</v>
      </c>
      <c r="F1640">
        <v>1</v>
      </c>
      <c r="I1640">
        <v>1</v>
      </c>
      <c r="J1640">
        <v>1</v>
      </c>
      <c r="K1640">
        <v>1</v>
      </c>
      <c r="N1640">
        <v>1</v>
      </c>
      <c r="O1640">
        <v>1</v>
      </c>
      <c r="P1640">
        <v>1</v>
      </c>
      <c r="S1640">
        <v>1</v>
      </c>
      <c r="T1640">
        <v>1</v>
      </c>
      <c r="U1640">
        <v>1</v>
      </c>
    </row>
    <row r="1641" spans="1:21" x14ac:dyDescent="0.25">
      <c r="A1641" t="s">
        <v>51</v>
      </c>
      <c r="B1641">
        <v>858</v>
      </c>
      <c r="D1641">
        <v>0</v>
      </c>
      <c r="E1641">
        <v>0</v>
      </c>
      <c r="F1641">
        <v>0</v>
      </c>
      <c r="I1641">
        <v>0</v>
      </c>
      <c r="J1641">
        <v>0</v>
      </c>
      <c r="K1641">
        <v>0</v>
      </c>
      <c r="N1641">
        <v>0</v>
      </c>
      <c r="O1641">
        <v>0</v>
      </c>
      <c r="P1641">
        <v>0</v>
      </c>
      <c r="S1641">
        <v>0</v>
      </c>
      <c r="T1641">
        <v>0</v>
      </c>
      <c r="U1641">
        <v>0</v>
      </c>
    </row>
    <row r="1642" spans="1:21" x14ac:dyDescent="0.25">
      <c r="A1642" t="s">
        <v>53</v>
      </c>
      <c r="B1642">
        <v>858</v>
      </c>
      <c r="D1642">
        <v>0</v>
      </c>
      <c r="E1642">
        <v>0</v>
      </c>
      <c r="F1642">
        <v>0</v>
      </c>
      <c r="I1642">
        <v>0</v>
      </c>
      <c r="J1642">
        <v>0</v>
      </c>
      <c r="K1642">
        <v>0</v>
      </c>
      <c r="N1642">
        <v>0</v>
      </c>
      <c r="O1642">
        <v>0</v>
      </c>
      <c r="P1642">
        <v>0</v>
      </c>
      <c r="S1642">
        <v>0</v>
      </c>
      <c r="T1642">
        <v>0</v>
      </c>
      <c r="U1642">
        <v>0</v>
      </c>
    </row>
    <row r="1643" spans="1:21" x14ac:dyDescent="0.25">
      <c r="A1643" t="s">
        <v>54</v>
      </c>
      <c r="B1643">
        <v>858</v>
      </c>
      <c r="D1643">
        <v>0</v>
      </c>
      <c r="E1643">
        <v>0</v>
      </c>
      <c r="F1643">
        <v>0</v>
      </c>
      <c r="I1643">
        <v>0</v>
      </c>
      <c r="J1643">
        <v>0</v>
      </c>
      <c r="K1643">
        <v>0</v>
      </c>
      <c r="N1643">
        <v>0</v>
      </c>
      <c r="O1643">
        <v>0</v>
      </c>
      <c r="P1643">
        <v>0</v>
      </c>
      <c r="S1643">
        <v>0</v>
      </c>
      <c r="T1643">
        <v>0</v>
      </c>
      <c r="U1643">
        <v>0</v>
      </c>
    </row>
    <row r="1644" spans="1:21" x14ac:dyDescent="0.25">
      <c r="A1644" t="s">
        <v>55</v>
      </c>
      <c r="B1644">
        <v>858</v>
      </c>
      <c r="D1644">
        <v>0</v>
      </c>
      <c r="E1644">
        <v>0</v>
      </c>
      <c r="F1644">
        <v>0</v>
      </c>
      <c r="I1644">
        <v>0</v>
      </c>
      <c r="J1644">
        <v>0</v>
      </c>
      <c r="K1644">
        <v>0</v>
      </c>
      <c r="N1644">
        <v>0</v>
      </c>
      <c r="O1644">
        <v>0</v>
      </c>
      <c r="P1644">
        <v>0</v>
      </c>
      <c r="S1644">
        <v>0</v>
      </c>
      <c r="T1644">
        <v>0</v>
      </c>
      <c r="U1644">
        <v>0</v>
      </c>
    </row>
    <row r="1645" spans="1:21" x14ac:dyDescent="0.25">
      <c r="A1645" t="s">
        <v>56</v>
      </c>
      <c r="B1645">
        <v>858</v>
      </c>
      <c r="D1645">
        <v>0.92</v>
      </c>
      <c r="E1645">
        <v>0.92</v>
      </c>
      <c r="F1645">
        <v>0.92</v>
      </c>
      <c r="I1645">
        <v>0.92</v>
      </c>
      <c r="J1645">
        <v>0.92</v>
      </c>
      <c r="K1645">
        <v>0.92</v>
      </c>
      <c r="N1645">
        <v>0.92</v>
      </c>
      <c r="O1645">
        <v>0.92</v>
      </c>
      <c r="P1645">
        <v>0.92</v>
      </c>
      <c r="S1645">
        <v>0.92</v>
      </c>
      <c r="T1645">
        <v>0.92</v>
      </c>
      <c r="U1645">
        <v>0.92</v>
      </c>
    </row>
    <row r="1646" spans="1:21" x14ac:dyDescent="0.25">
      <c r="A1646" t="s">
        <v>57</v>
      </c>
      <c r="B1646">
        <v>858</v>
      </c>
      <c r="D1646">
        <v>100</v>
      </c>
      <c r="E1646">
        <v>100</v>
      </c>
      <c r="F1646">
        <v>100</v>
      </c>
      <c r="I1646">
        <v>100</v>
      </c>
      <c r="J1646">
        <v>100</v>
      </c>
      <c r="K1646">
        <v>100</v>
      </c>
      <c r="N1646">
        <v>100</v>
      </c>
      <c r="O1646">
        <v>100</v>
      </c>
      <c r="P1646">
        <v>100</v>
      </c>
      <c r="S1646">
        <v>100</v>
      </c>
      <c r="T1646">
        <v>100</v>
      </c>
      <c r="U1646">
        <v>100</v>
      </c>
    </row>
    <row r="1647" spans="1:21" x14ac:dyDescent="0.25">
      <c r="A1647" t="s">
        <v>58</v>
      </c>
      <c r="B1647">
        <v>858</v>
      </c>
      <c r="D1647">
        <v>2</v>
      </c>
      <c r="E1647">
        <v>2</v>
      </c>
      <c r="F1647">
        <v>2</v>
      </c>
      <c r="I1647">
        <v>2</v>
      </c>
      <c r="J1647">
        <v>2</v>
      </c>
      <c r="K1647">
        <v>2</v>
      </c>
      <c r="N1647">
        <v>2</v>
      </c>
      <c r="O1647">
        <v>2</v>
      </c>
      <c r="P1647">
        <v>2</v>
      </c>
      <c r="S1647">
        <v>2</v>
      </c>
      <c r="T1647">
        <v>2</v>
      </c>
      <c r="U1647">
        <v>2</v>
      </c>
    </row>
    <row r="1648" spans="1:21" x14ac:dyDescent="0.25">
      <c r="A1648" t="s">
        <v>59</v>
      </c>
      <c r="B1648">
        <v>858</v>
      </c>
      <c r="D1648">
        <v>0</v>
      </c>
      <c r="E1648">
        <v>0</v>
      </c>
      <c r="F1648">
        <v>0</v>
      </c>
      <c r="I1648">
        <v>0</v>
      </c>
      <c r="J1648">
        <v>0</v>
      </c>
      <c r="K1648">
        <v>0</v>
      </c>
      <c r="N1648">
        <v>0</v>
      </c>
      <c r="O1648">
        <v>0</v>
      </c>
      <c r="P1648">
        <v>0</v>
      </c>
      <c r="S1648">
        <v>0</v>
      </c>
      <c r="T1648">
        <v>0</v>
      </c>
      <c r="U1648">
        <v>0</v>
      </c>
    </row>
    <row r="1649" spans="1:21" x14ac:dyDescent="0.25">
      <c r="A1649" t="s">
        <v>698</v>
      </c>
      <c r="B1649">
        <v>858</v>
      </c>
      <c r="E1649">
        <v>0</v>
      </c>
      <c r="J1649">
        <v>0</v>
      </c>
      <c r="O1649">
        <v>0</v>
      </c>
      <c r="T1649">
        <v>0</v>
      </c>
    </row>
    <row r="1650" spans="1:21" x14ac:dyDescent="0.25">
      <c r="A1650" t="s">
        <v>677</v>
      </c>
      <c r="B1650">
        <v>858</v>
      </c>
      <c r="E1650">
        <v>223</v>
      </c>
      <c r="J1650">
        <v>270</v>
      </c>
      <c r="O1650">
        <v>3130</v>
      </c>
      <c r="T1650">
        <v>1133</v>
      </c>
    </row>
    <row r="1651" spans="1:21" x14ac:dyDescent="0.25">
      <c r="A1651" t="s">
        <v>78</v>
      </c>
      <c r="B1651">
        <v>858</v>
      </c>
      <c r="E1651">
        <v>5.0999999999999996</v>
      </c>
      <c r="J1651">
        <v>6.1</v>
      </c>
      <c r="O1651">
        <v>85.4</v>
      </c>
      <c r="T1651">
        <v>30.9</v>
      </c>
    </row>
    <row r="1652" spans="1:21" x14ac:dyDescent="0.25">
      <c r="A1652" t="s">
        <v>699</v>
      </c>
      <c r="B1652">
        <v>858</v>
      </c>
      <c r="F1652">
        <v>0</v>
      </c>
      <c r="K1652">
        <v>0</v>
      </c>
      <c r="P1652">
        <v>0</v>
      </c>
      <c r="U1652">
        <v>0</v>
      </c>
    </row>
    <row r="1653" spans="1:21" x14ac:dyDescent="0.25">
      <c r="A1653" t="s">
        <v>700</v>
      </c>
      <c r="B1653">
        <v>858</v>
      </c>
      <c r="D1653">
        <v>0</v>
      </c>
      <c r="E1653">
        <v>0</v>
      </c>
      <c r="F1653">
        <v>1</v>
      </c>
      <c r="I1653">
        <v>0</v>
      </c>
      <c r="J1653">
        <v>0</v>
      </c>
      <c r="K1653">
        <v>1</v>
      </c>
      <c r="N1653">
        <v>0</v>
      </c>
      <c r="O1653">
        <v>0</v>
      </c>
      <c r="P1653">
        <v>1</v>
      </c>
      <c r="S1653">
        <v>0</v>
      </c>
      <c r="T1653">
        <v>0</v>
      </c>
      <c r="U1653">
        <v>1</v>
      </c>
    </row>
    <row r="1654" spans="1:21" x14ac:dyDescent="0.25">
      <c r="A1654" t="s">
        <v>701</v>
      </c>
      <c r="B1654">
        <v>858</v>
      </c>
      <c r="D1654">
        <v>0</v>
      </c>
      <c r="E1654">
        <v>0</v>
      </c>
      <c r="F1654">
        <v>0</v>
      </c>
      <c r="I1654">
        <v>0</v>
      </c>
      <c r="J1654">
        <v>0</v>
      </c>
      <c r="K1654">
        <v>0</v>
      </c>
      <c r="N1654">
        <v>0</v>
      </c>
      <c r="O1654">
        <v>0</v>
      </c>
      <c r="P1654">
        <v>0</v>
      </c>
      <c r="S1654">
        <v>0</v>
      </c>
      <c r="T1654">
        <v>0</v>
      </c>
      <c r="U1654">
        <v>0</v>
      </c>
    </row>
    <row r="1655" spans="1:21" x14ac:dyDescent="0.25">
      <c r="A1655" t="s">
        <v>52</v>
      </c>
      <c r="B1655">
        <v>858</v>
      </c>
      <c r="D1655">
        <v>1</v>
      </c>
      <c r="E1655">
        <v>1</v>
      </c>
      <c r="F1655">
        <v>1</v>
      </c>
      <c r="I1655">
        <v>1</v>
      </c>
      <c r="J1655">
        <v>1</v>
      </c>
      <c r="K1655">
        <v>1</v>
      </c>
      <c r="N1655">
        <v>1</v>
      </c>
      <c r="O1655">
        <v>1</v>
      </c>
      <c r="P1655">
        <v>1</v>
      </c>
      <c r="S1655">
        <v>1</v>
      </c>
      <c r="T1655">
        <v>1</v>
      </c>
      <c r="U1655">
        <v>1</v>
      </c>
    </row>
    <row r="1656" spans="1:21" x14ac:dyDescent="0.25">
      <c r="A1656" t="s">
        <v>702</v>
      </c>
      <c r="B1656">
        <v>858</v>
      </c>
      <c r="D1656">
        <v>15</v>
      </c>
      <c r="E1656">
        <v>60</v>
      </c>
      <c r="F1656">
        <v>9</v>
      </c>
      <c r="I1656">
        <v>15</v>
      </c>
      <c r="J1656">
        <v>60</v>
      </c>
      <c r="K1656">
        <v>9</v>
      </c>
      <c r="N1656">
        <v>15</v>
      </c>
      <c r="O1656">
        <v>60</v>
      </c>
      <c r="P1656">
        <v>9</v>
      </c>
      <c r="S1656">
        <v>15</v>
      </c>
      <c r="T1656">
        <v>60</v>
      </c>
      <c r="U1656">
        <v>9</v>
      </c>
    </row>
    <row r="1657" spans="1:21" x14ac:dyDescent="0.25">
      <c r="A1657" t="s">
        <v>43</v>
      </c>
      <c r="B1657">
        <v>858</v>
      </c>
      <c r="D1657">
        <v>80</v>
      </c>
      <c r="E1657">
        <v>35</v>
      </c>
      <c r="I1657">
        <v>35</v>
      </c>
      <c r="J1657">
        <v>35</v>
      </c>
      <c r="N1657">
        <v>0</v>
      </c>
      <c r="O1657">
        <v>0</v>
      </c>
      <c r="S1657">
        <v>0</v>
      </c>
      <c r="T1657">
        <v>0</v>
      </c>
    </row>
    <row r="1658" spans="1:21" x14ac:dyDescent="0.25">
      <c r="A1658" t="s">
        <v>44</v>
      </c>
      <c r="B1658">
        <v>858</v>
      </c>
      <c r="D1658">
        <v>50</v>
      </c>
      <c r="E1658">
        <v>5</v>
      </c>
      <c r="I1658">
        <v>5</v>
      </c>
      <c r="J1658">
        <v>5</v>
      </c>
      <c r="N1658">
        <v>0</v>
      </c>
      <c r="O1658">
        <v>0</v>
      </c>
      <c r="S1658">
        <v>0</v>
      </c>
      <c r="T1658">
        <v>0</v>
      </c>
    </row>
    <row r="1659" spans="1:21" x14ac:dyDescent="0.25">
      <c r="A1659" t="s">
        <v>47</v>
      </c>
      <c r="B1659">
        <v>858</v>
      </c>
      <c r="D1659">
        <v>4</v>
      </c>
      <c r="E1659">
        <v>4</v>
      </c>
      <c r="I1659">
        <v>8</v>
      </c>
      <c r="J1659">
        <v>8</v>
      </c>
      <c r="N1659">
        <v>1</v>
      </c>
      <c r="O1659">
        <v>6</v>
      </c>
      <c r="S1659">
        <v>2</v>
      </c>
      <c r="T1659">
        <v>2</v>
      </c>
    </row>
    <row r="1660" spans="1:21" x14ac:dyDescent="0.25">
      <c r="A1660" t="s">
        <v>703</v>
      </c>
      <c r="B1660">
        <v>858</v>
      </c>
      <c r="D1660">
        <v>0</v>
      </c>
      <c r="E1660">
        <v>0</v>
      </c>
      <c r="I1660">
        <v>0</v>
      </c>
      <c r="J1660">
        <v>0</v>
      </c>
      <c r="N1660">
        <v>0</v>
      </c>
      <c r="O1660">
        <v>0</v>
      </c>
      <c r="S1660">
        <v>0</v>
      </c>
      <c r="T1660">
        <v>0</v>
      </c>
    </row>
    <row r="1661" spans="1:21" x14ac:dyDescent="0.25">
      <c r="A1661" t="s">
        <v>704</v>
      </c>
      <c r="B1661">
        <v>858</v>
      </c>
      <c r="D1661">
        <v>0</v>
      </c>
      <c r="E1661">
        <v>0</v>
      </c>
      <c r="I1661">
        <v>0</v>
      </c>
      <c r="J1661">
        <v>0</v>
      </c>
      <c r="N1661">
        <v>0</v>
      </c>
      <c r="O1661">
        <v>0</v>
      </c>
      <c r="S1661">
        <v>0</v>
      </c>
      <c r="T1661">
        <v>0</v>
      </c>
    </row>
    <row r="1662" spans="1:21" x14ac:dyDescent="0.25">
      <c r="A1662" t="s">
        <v>705</v>
      </c>
      <c r="B1662">
        <v>858</v>
      </c>
      <c r="D1662">
        <v>0</v>
      </c>
      <c r="E1662">
        <v>0</v>
      </c>
      <c r="I1662">
        <v>0</v>
      </c>
      <c r="J1662">
        <v>0</v>
      </c>
      <c r="N1662">
        <v>0</v>
      </c>
      <c r="O1662">
        <v>0</v>
      </c>
      <c r="S1662">
        <v>0</v>
      </c>
      <c r="T1662">
        <v>0</v>
      </c>
    </row>
    <row r="1663" spans="1:21" x14ac:dyDescent="0.25">
      <c r="A1663" t="s">
        <v>706</v>
      </c>
      <c r="B1663">
        <v>858</v>
      </c>
      <c r="D1663">
        <v>0</v>
      </c>
      <c r="E1663">
        <v>0</v>
      </c>
      <c r="I1663">
        <v>0</v>
      </c>
      <c r="J1663">
        <v>0</v>
      </c>
      <c r="N1663">
        <v>0</v>
      </c>
      <c r="O1663">
        <v>0</v>
      </c>
      <c r="S1663">
        <v>0</v>
      </c>
      <c r="T1663">
        <v>0</v>
      </c>
    </row>
    <row r="1664" spans="1:21" x14ac:dyDescent="0.25">
      <c r="A1664" t="s">
        <v>707</v>
      </c>
      <c r="B1664">
        <v>858</v>
      </c>
      <c r="D1664">
        <v>2</v>
      </c>
      <c r="E1664">
        <v>1</v>
      </c>
      <c r="I1664">
        <v>1</v>
      </c>
      <c r="J1664">
        <v>1</v>
      </c>
      <c r="N1664">
        <v>0</v>
      </c>
      <c r="O1664">
        <v>0</v>
      </c>
      <c r="S1664">
        <v>0</v>
      </c>
      <c r="T1664">
        <v>0</v>
      </c>
    </row>
    <row r="1665" spans="1:30" x14ac:dyDescent="0.25">
      <c r="A1665" t="s">
        <v>708</v>
      </c>
      <c r="B1665">
        <v>858</v>
      </c>
      <c r="D1665">
        <v>5</v>
      </c>
      <c r="E1665">
        <v>5</v>
      </c>
      <c r="I1665">
        <v>5</v>
      </c>
      <c r="J1665">
        <v>5</v>
      </c>
    </row>
    <row r="1666" spans="1:30" x14ac:dyDescent="0.25">
      <c r="A1666" t="s">
        <v>709</v>
      </c>
      <c r="B1666">
        <v>858</v>
      </c>
      <c r="D1666">
        <v>40</v>
      </c>
      <c r="E1666">
        <v>30</v>
      </c>
      <c r="I1666">
        <v>30</v>
      </c>
      <c r="J1666">
        <v>30</v>
      </c>
    </row>
    <row r="1667" spans="1:30" x14ac:dyDescent="0.25">
      <c r="A1667" t="s">
        <v>710</v>
      </c>
      <c r="B1667">
        <v>858</v>
      </c>
      <c r="D1667">
        <v>1</v>
      </c>
      <c r="E1667">
        <v>3</v>
      </c>
      <c r="I1667">
        <v>3</v>
      </c>
      <c r="J1667">
        <v>3</v>
      </c>
    </row>
    <row r="1668" spans="1:30" x14ac:dyDescent="0.25">
      <c r="A1668" t="s">
        <v>711</v>
      </c>
      <c r="B1668">
        <v>858</v>
      </c>
      <c r="D1668">
        <v>0</v>
      </c>
      <c r="E1668">
        <v>0</v>
      </c>
      <c r="I1668">
        <v>0</v>
      </c>
      <c r="J1668">
        <v>0</v>
      </c>
    </row>
    <row r="1669" spans="1:30" x14ac:dyDescent="0.25">
      <c r="A1669" t="s">
        <v>712</v>
      </c>
      <c r="B1669">
        <v>858</v>
      </c>
      <c r="D1669">
        <v>0</v>
      </c>
      <c r="E1669">
        <v>0</v>
      </c>
      <c r="I1669">
        <v>0</v>
      </c>
      <c r="J1669">
        <v>0</v>
      </c>
    </row>
    <row r="1670" spans="1:30" x14ac:dyDescent="0.25">
      <c r="A1670" t="s">
        <v>713</v>
      </c>
      <c r="B1670">
        <v>858</v>
      </c>
      <c r="D1670">
        <v>0</v>
      </c>
      <c r="E1670">
        <v>0</v>
      </c>
      <c r="I1670">
        <v>0</v>
      </c>
      <c r="J1670">
        <v>0</v>
      </c>
    </row>
    <row r="1671" spans="1:30" x14ac:dyDescent="0.25">
      <c r="A1671" t="s">
        <v>714</v>
      </c>
      <c r="B1671">
        <v>858</v>
      </c>
      <c r="D1671">
        <v>50</v>
      </c>
    </row>
    <row r="1672" spans="1:30" x14ac:dyDescent="0.25">
      <c r="A1672" t="s">
        <v>715</v>
      </c>
      <c r="B1672">
        <v>858</v>
      </c>
      <c r="D1672">
        <v>30</v>
      </c>
    </row>
    <row r="1673" spans="1:30" x14ac:dyDescent="0.25">
      <c r="A1673" t="s">
        <v>716</v>
      </c>
      <c r="B1673">
        <v>858</v>
      </c>
      <c r="D1673">
        <v>3</v>
      </c>
    </row>
    <row r="1674" spans="1:30" x14ac:dyDescent="0.25">
      <c r="A1674" t="s">
        <v>717</v>
      </c>
      <c r="B1674">
        <v>858</v>
      </c>
      <c r="D1674">
        <v>0</v>
      </c>
    </row>
    <row r="1675" spans="1:30" x14ac:dyDescent="0.25">
      <c r="A1675" t="s">
        <v>718</v>
      </c>
      <c r="B1675">
        <v>858</v>
      </c>
      <c r="E1675">
        <v>0</v>
      </c>
      <c r="J1675">
        <v>0</v>
      </c>
      <c r="O1675">
        <v>0</v>
      </c>
      <c r="T1675">
        <v>0</v>
      </c>
    </row>
    <row r="1676" spans="1:30" x14ac:dyDescent="0.25">
      <c r="A1676" t="s">
        <v>405</v>
      </c>
      <c r="B1676">
        <v>858</v>
      </c>
      <c r="E1676">
        <v>0</v>
      </c>
    </row>
    <row r="1677" spans="1:30" x14ac:dyDescent="0.25">
      <c r="A1677" t="s">
        <v>719</v>
      </c>
      <c r="B1677">
        <v>858</v>
      </c>
      <c r="D1677">
        <v>0</v>
      </c>
      <c r="E1677">
        <v>0</v>
      </c>
      <c r="F1677">
        <v>0</v>
      </c>
      <c r="I1677">
        <v>0</v>
      </c>
      <c r="J1677">
        <v>0</v>
      </c>
      <c r="K1677">
        <v>0</v>
      </c>
      <c r="N1677">
        <v>0</v>
      </c>
      <c r="O1677">
        <v>0</v>
      </c>
      <c r="P1677">
        <v>0</v>
      </c>
      <c r="S1677">
        <v>0</v>
      </c>
      <c r="T1677">
        <v>0</v>
      </c>
      <c r="U1677">
        <v>0</v>
      </c>
    </row>
    <row r="1678" spans="1:30" x14ac:dyDescent="0.25">
      <c r="A1678" t="s">
        <v>34</v>
      </c>
      <c r="B1678">
        <v>899</v>
      </c>
      <c r="AD1678">
        <v>180</v>
      </c>
    </row>
    <row r="1679" spans="1:30" x14ac:dyDescent="0.25">
      <c r="A1679" t="s">
        <v>35</v>
      </c>
      <c r="B1679">
        <v>899</v>
      </c>
      <c r="AD1679">
        <v>168</v>
      </c>
    </row>
    <row r="1680" spans="1:30" x14ac:dyDescent="0.25">
      <c r="A1680" t="s">
        <v>36</v>
      </c>
      <c r="B1680">
        <v>899</v>
      </c>
      <c r="AD1680">
        <v>3</v>
      </c>
    </row>
    <row r="1681" spans="1:30" x14ac:dyDescent="0.25">
      <c r="A1681" t="s">
        <v>37</v>
      </c>
      <c r="B1681">
        <v>899</v>
      </c>
      <c r="AD1681">
        <v>2</v>
      </c>
    </row>
    <row r="1682" spans="1:30" x14ac:dyDescent="0.25">
      <c r="A1682" t="s">
        <v>38</v>
      </c>
      <c r="B1682">
        <v>899</v>
      </c>
      <c r="AD1682">
        <v>12</v>
      </c>
    </row>
    <row r="1683" spans="1:30" x14ac:dyDescent="0.25">
      <c r="A1683" t="s">
        <v>39</v>
      </c>
      <c r="B1683">
        <v>899</v>
      </c>
    </row>
    <row r="1684" spans="1:30" x14ac:dyDescent="0.25">
      <c r="A1684" t="s">
        <v>694</v>
      </c>
      <c r="B1684">
        <v>899</v>
      </c>
    </row>
    <row r="1685" spans="1:30" x14ac:dyDescent="0.25">
      <c r="A1685" t="s">
        <v>40</v>
      </c>
      <c r="B1685">
        <v>899</v>
      </c>
    </row>
    <row r="1686" spans="1:30" x14ac:dyDescent="0.25">
      <c r="A1686" t="s">
        <v>41</v>
      </c>
      <c r="B1686">
        <v>899</v>
      </c>
    </row>
    <row r="1687" spans="1:30" x14ac:dyDescent="0.25">
      <c r="A1687" t="s">
        <v>42</v>
      </c>
      <c r="B1687">
        <v>899</v>
      </c>
      <c r="AD1687">
        <v>30</v>
      </c>
    </row>
    <row r="1688" spans="1:30" x14ac:dyDescent="0.25">
      <c r="A1688" t="s">
        <v>45</v>
      </c>
      <c r="B1688">
        <v>899</v>
      </c>
      <c r="AD1688">
        <v>2</v>
      </c>
    </row>
    <row r="1689" spans="1:30" x14ac:dyDescent="0.25">
      <c r="A1689" t="s">
        <v>46</v>
      </c>
      <c r="B1689">
        <v>899</v>
      </c>
    </row>
    <row r="1690" spans="1:30" x14ac:dyDescent="0.25">
      <c r="A1690" t="s">
        <v>49</v>
      </c>
      <c r="B1690">
        <v>899</v>
      </c>
      <c r="AD1690">
        <v>6</v>
      </c>
    </row>
    <row r="1691" spans="1:30" x14ac:dyDescent="0.25">
      <c r="A1691" t="s">
        <v>695</v>
      </c>
      <c r="B1691">
        <v>899</v>
      </c>
      <c r="AD1691">
        <v>0</v>
      </c>
    </row>
    <row r="1692" spans="1:30" x14ac:dyDescent="0.25">
      <c r="A1692" t="s">
        <v>48</v>
      </c>
      <c r="B1692">
        <v>899</v>
      </c>
      <c r="AD1692">
        <v>1900</v>
      </c>
    </row>
    <row r="1693" spans="1:30" x14ac:dyDescent="0.25">
      <c r="A1693" t="s">
        <v>696</v>
      </c>
      <c r="B1693">
        <v>899</v>
      </c>
      <c r="AD1693">
        <v>5085</v>
      </c>
    </row>
    <row r="1694" spans="1:30" x14ac:dyDescent="0.25">
      <c r="A1694" t="s">
        <v>50</v>
      </c>
      <c r="B1694">
        <v>899</v>
      </c>
      <c r="AD1694">
        <v>5085</v>
      </c>
    </row>
    <row r="1695" spans="1:30" x14ac:dyDescent="0.25">
      <c r="A1695" t="s">
        <v>697</v>
      </c>
      <c r="B1695">
        <v>899</v>
      </c>
      <c r="AD1695">
        <v>1</v>
      </c>
    </row>
    <row r="1696" spans="1:30" x14ac:dyDescent="0.25">
      <c r="A1696" t="s">
        <v>51</v>
      </c>
      <c r="B1696">
        <v>899</v>
      </c>
      <c r="AD1696">
        <v>0</v>
      </c>
    </row>
    <row r="1697" spans="1:30" x14ac:dyDescent="0.25">
      <c r="A1697" t="s">
        <v>53</v>
      </c>
      <c r="B1697">
        <v>899</v>
      </c>
      <c r="AD1697">
        <v>0</v>
      </c>
    </row>
    <row r="1698" spans="1:30" x14ac:dyDescent="0.25">
      <c r="A1698" t="s">
        <v>54</v>
      </c>
      <c r="B1698">
        <v>899</v>
      </c>
      <c r="AD1698">
        <v>0</v>
      </c>
    </row>
    <row r="1699" spans="1:30" x14ac:dyDescent="0.25">
      <c r="A1699" t="s">
        <v>55</v>
      </c>
      <c r="B1699">
        <v>899</v>
      </c>
      <c r="AD1699">
        <v>0</v>
      </c>
    </row>
    <row r="1700" spans="1:30" x14ac:dyDescent="0.25">
      <c r="A1700" t="s">
        <v>56</v>
      </c>
      <c r="B1700">
        <v>899</v>
      </c>
      <c r="AD1700">
        <v>0.92</v>
      </c>
    </row>
    <row r="1701" spans="1:30" x14ac:dyDescent="0.25">
      <c r="A1701" t="s">
        <v>57</v>
      </c>
      <c r="B1701">
        <v>899</v>
      </c>
      <c r="AD1701">
        <v>100</v>
      </c>
    </row>
    <row r="1702" spans="1:30" x14ac:dyDescent="0.25">
      <c r="A1702" t="s">
        <v>58</v>
      </c>
      <c r="B1702">
        <v>899</v>
      </c>
      <c r="AD1702">
        <v>2</v>
      </c>
    </row>
    <row r="1703" spans="1:30" x14ac:dyDescent="0.25">
      <c r="A1703" t="s">
        <v>59</v>
      </c>
      <c r="B1703">
        <v>899</v>
      </c>
      <c r="AD1703">
        <v>0</v>
      </c>
    </row>
    <row r="1704" spans="1:30" x14ac:dyDescent="0.25">
      <c r="A1704" t="s">
        <v>698</v>
      </c>
      <c r="B1704">
        <v>899</v>
      </c>
      <c r="AD1704">
        <v>0</v>
      </c>
    </row>
    <row r="1705" spans="1:30" x14ac:dyDescent="0.25">
      <c r="A1705" t="s">
        <v>677</v>
      </c>
      <c r="B1705">
        <v>899</v>
      </c>
      <c r="AD1705">
        <v>584</v>
      </c>
    </row>
    <row r="1706" spans="1:30" x14ac:dyDescent="0.25">
      <c r="A1706" t="s">
        <v>78</v>
      </c>
      <c r="B1706">
        <v>899</v>
      </c>
      <c r="AD1706">
        <v>13.3</v>
      </c>
    </row>
    <row r="1707" spans="1:30" x14ac:dyDescent="0.25">
      <c r="A1707" t="s">
        <v>699</v>
      </c>
      <c r="B1707">
        <v>899</v>
      </c>
    </row>
    <row r="1708" spans="1:30" x14ac:dyDescent="0.25">
      <c r="A1708" t="s">
        <v>700</v>
      </c>
      <c r="B1708">
        <v>899</v>
      </c>
      <c r="AD1708">
        <v>0</v>
      </c>
    </row>
    <row r="1709" spans="1:30" x14ac:dyDescent="0.25">
      <c r="A1709" t="s">
        <v>701</v>
      </c>
      <c r="B1709">
        <v>899</v>
      </c>
      <c r="AD1709">
        <v>0</v>
      </c>
    </row>
    <row r="1710" spans="1:30" x14ac:dyDescent="0.25">
      <c r="A1710" t="s">
        <v>52</v>
      </c>
      <c r="B1710">
        <v>899</v>
      </c>
      <c r="AD1710">
        <v>1</v>
      </c>
    </row>
    <row r="1711" spans="1:30" x14ac:dyDescent="0.25">
      <c r="A1711" t="s">
        <v>702</v>
      </c>
      <c r="B1711">
        <v>899</v>
      </c>
      <c r="AD1711">
        <v>60</v>
      </c>
    </row>
    <row r="1712" spans="1:30" x14ac:dyDescent="0.25">
      <c r="A1712" t="s">
        <v>43</v>
      </c>
      <c r="B1712">
        <v>899</v>
      </c>
      <c r="AD1712">
        <v>0</v>
      </c>
    </row>
    <row r="1713" spans="1:30" x14ac:dyDescent="0.25">
      <c r="A1713" t="s">
        <v>44</v>
      </c>
      <c r="B1713">
        <v>899</v>
      </c>
      <c r="AD1713">
        <v>0</v>
      </c>
    </row>
    <row r="1714" spans="1:30" x14ac:dyDescent="0.25">
      <c r="A1714" t="s">
        <v>47</v>
      </c>
      <c r="B1714">
        <v>899</v>
      </c>
      <c r="AD1714">
        <v>2</v>
      </c>
    </row>
    <row r="1715" spans="1:30" x14ac:dyDescent="0.25">
      <c r="A1715" t="s">
        <v>703</v>
      </c>
      <c r="B1715">
        <v>899</v>
      </c>
      <c r="AD1715">
        <v>0</v>
      </c>
    </row>
    <row r="1716" spans="1:30" x14ac:dyDescent="0.25">
      <c r="A1716" t="s">
        <v>704</v>
      </c>
      <c r="B1716">
        <v>899</v>
      </c>
      <c r="AD1716">
        <v>0</v>
      </c>
    </row>
    <row r="1717" spans="1:30" x14ac:dyDescent="0.25">
      <c r="A1717" t="s">
        <v>705</v>
      </c>
      <c r="B1717">
        <v>899</v>
      </c>
      <c r="AD1717">
        <v>0</v>
      </c>
    </row>
    <row r="1718" spans="1:30" x14ac:dyDescent="0.25">
      <c r="A1718" t="s">
        <v>706</v>
      </c>
      <c r="B1718">
        <v>899</v>
      </c>
      <c r="AD1718">
        <v>0</v>
      </c>
    </row>
    <row r="1719" spans="1:30" x14ac:dyDescent="0.25">
      <c r="A1719" t="s">
        <v>707</v>
      </c>
      <c r="B1719">
        <v>899</v>
      </c>
      <c r="AD1719">
        <v>0</v>
      </c>
    </row>
    <row r="1720" spans="1:30" x14ac:dyDescent="0.25">
      <c r="A1720" t="s">
        <v>708</v>
      </c>
      <c r="B1720">
        <v>899</v>
      </c>
    </row>
    <row r="1721" spans="1:30" x14ac:dyDescent="0.25">
      <c r="A1721" t="s">
        <v>709</v>
      </c>
      <c r="B1721">
        <v>899</v>
      </c>
    </row>
    <row r="1722" spans="1:30" x14ac:dyDescent="0.25">
      <c r="A1722" t="s">
        <v>710</v>
      </c>
      <c r="B1722">
        <v>899</v>
      </c>
    </row>
    <row r="1723" spans="1:30" x14ac:dyDescent="0.25">
      <c r="A1723" t="s">
        <v>711</v>
      </c>
      <c r="B1723">
        <v>899</v>
      </c>
    </row>
    <row r="1724" spans="1:30" x14ac:dyDescent="0.25">
      <c r="A1724" t="s">
        <v>712</v>
      </c>
      <c r="B1724">
        <v>899</v>
      </c>
    </row>
    <row r="1725" spans="1:30" x14ac:dyDescent="0.25">
      <c r="A1725" t="s">
        <v>713</v>
      </c>
      <c r="B1725">
        <v>899</v>
      </c>
    </row>
    <row r="1726" spans="1:30" x14ac:dyDescent="0.25">
      <c r="A1726" t="s">
        <v>714</v>
      </c>
      <c r="B1726">
        <v>899</v>
      </c>
    </row>
    <row r="1727" spans="1:30" x14ac:dyDescent="0.25">
      <c r="A1727" t="s">
        <v>715</v>
      </c>
      <c r="B1727">
        <v>899</v>
      </c>
    </row>
    <row r="1728" spans="1:30" x14ac:dyDescent="0.25">
      <c r="A1728" t="s">
        <v>716</v>
      </c>
      <c r="B1728">
        <v>899</v>
      </c>
    </row>
    <row r="1729" spans="1:30" x14ac:dyDescent="0.25">
      <c r="A1729" t="s">
        <v>717</v>
      </c>
      <c r="B1729">
        <v>899</v>
      </c>
    </row>
    <row r="1730" spans="1:30" x14ac:dyDescent="0.25">
      <c r="A1730" t="s">
        <v>718</v>
      </c>
      <c r="B1730">
        <v>899</v>
      </c>
      <c r="AD1730">
        <v>0</v>
      </c>
    </row>
    <row r="1731" spans="1:30" x14ac:dyDescent="0.25">
      <c r="A1731" t="s">
        <v>405</v>
      </c>
      <c r="B1731">
        <v>899</v>
      </c>
      <c r="AD1731">
        <v>0</v>
      </c>
    </row>
    <row r="1732" spans="1:30" x14ac:dyDescent="0.25">
      <c r="A1732" t="s">
        <v>719</v>
      </c>
      <c r="B1732">
        <v>899</v>
      </c>
      <c r="AD1732">
        <v>0</v>
      </c>
    </row>
    <row r="1733" spans="1:30" x14ac:dyDescent="0.25">
      <c r="A1733" t="s">
        <v>34</v>
      </c>
      <c r="B1733">
        <v>909</v>
      </c>
      <c r="D1733">
        <v>248</v>
      </c>
      <c r="E1733">
        <v>248</v>
      </c>
      <c r="F1733">
        <v>248</v>
      </c>
      <c r="I1733">
        <v>13</v>
      </c>
      <c r="J1733">
        <v>13</v>
      </c>
      <c r="K1733">
        <v>13</v>
      </c>
      <c r="N1733">
        <v>912</v>
      </c>
      <c r="O1733">
        <v>912</v>
      </c>
      <c r="P1733">
        <v>912</v>
      </c>
      <c r="S1733">
        <v>19</v>
      </c>
      <c r="T1733">
        <v>19</v>
      </c>
      <c r="U1733">
        <v>19</v>
      </c>
    </row>
    <row r="1734" spans="1:30" x14ac:dyDescent="0.25">
      <c r="A1734" t="s">
        <v>35</v>
      </c>
      <c r="B1734">
        <v>909</v>
      </c>
      <c r="D1734">
        <v>912</v>
      </c>
      <c r="E1734">
        <v>13</v>
      </c>
      <c r="F1734">
        <v>19</v>
      </c>
      <c r="I1734">
        <v>19</v>
      </c>
      <c r="J1734">
        <v>248</v>
      </c>
      <c r="K1734">
        <v>912</v>
      </c>
      <c r="N1734">
        <v>13</v>
      </c>
      <c r="O1734">
        <v>19</v>
      </c>
      <c r="P1734">
        <v>248</v>
      </c>
      <c r="S1734">
        <v>248</v>
      </c>
      <c r="T1734">
        <v>912</v>
      </c>
      <c r="U1734">
        <v>13</v>
      </c>
    </row>
    <row r="1735" spans="1:30" x14ac:dyDescent="0.25">
      <c r="A1735" t="s">
        <v>36</v>
      </c>
      <c r="B1735">
        <v>909</v>
      </c>
      <c r="D1735">
        <v>0</v>
      </c>
      <c r="E1735">
        <v>1</v>
      </c>
      <c r="F1735">
        <v>0</v>
      </c>
      <c r="I1735">
        <v>0</v>
      </c>
      <c r="J1735">
        <v>1</v>
      </c>
      <c r="K1735">
        <v>0</v>
      </c>
      <c r="N1735">
        <v>1</v>
      </c>
      <c r="O1735">
        <v>2</v>
      </c>
      <c r="P1735">
        <v>0</v>
      </c>
      <c r="S1735">
        <v>1</v>
      </c>
      <c r="T1735">
        <v>2</v>
      </c>
      <c r="U1735">
        <v>0</v>
      </c>
    </row>
    <row r="1736" spans="1:30" x14ac:dyDescent="0.25">
      <c r="A1736" t="s">
        <v>37</v>
      </c>
      <c r="B1736">
        <v>909</v>
      </c>
      <c r="D1736">
        <v>0</v>
      </c>
      <c r="E1736">
        <v>3</v>
      </c>
      <c r="I1736">
        <v>0</v>
      </c>
      <c r="J1736">
        <v>3</v>
      </c>
      <c r="N1736">
        <v>0</v>
      </c>
      <c r="O1736">
        <v>2</v>
      </c>
      <c r="S1736">
        <v>0</v>
      </c>
      <c r="T1736">
        <v>2</v>
      </c>
    </row>
    <row r="1737" spans="1:30" x14ac:dyDescent="0.25">
      <c r="A1737" t="s">
        <v>38</v>
      </c>
      <c r="B1737">
        <v>909</v>
      </c>
      <c r="D1737">
        <v>12</v>
      </c>
      <c r="E1737">
        <v>12</v>
      </c>
      <c r="F1737">
        <v>12</v>
      </c>
      <c r="I1737">
        <v>12</v>
      </c>
      <c r="J1737">
        <v>12</v>
      </c>
      <c r="K1737">
        <v>12</v>
      </c>
      <c r="N1737">
        <v>12</v>
      </c>
      <c r="O1737">
        <v>12</v>
      </c>
      <c r="P1737">
        <v>12</v>
      </c>
      <c r="S1737">
        <v>12</v>
      </c>
      <c r="T1737">
        <v>12</v>
      </c>
      <c r="U1737">
        <v>12</v>
      </c>
    </row>
    <row r="1738" spans="1:30" x14ac:dyDescent="0.25">
      <c r="A1738" t="s">
        <v>39</v>
      </c>
      <c r="B1738">
        <v>909</v>
      </c>
      <c r="N1738">
        <v>150</v>
      </c>
      <c r="S1738">
        <v>150</v>
      </c>
    </row>
    <row r="1739" spans="1:30" x14ac:dyDescent="0.25">
      <c r="A1739" t="s">
        <v>694</v>
      </c>
      <c r="B1739">
        <v>909</v>
      </c>
      <c r="N1739">
        <v>25</v>
      </c>
      <c r="S1739">
        <v>25</v>
      </c>
    </row>
    <row r="1740" spans="1:30" x14ac:dyDescent="0.25">
      <c r="A1740" t="s">
        <v>40</v>
      </c>
      <c r="B1740">
        <v>909</v>
      </c>
      <c r="N1740">
        <v>1</v>
      </c>
      <c r="S1740">
        <v>1</v>
      </c>
    </row>
    <row r="1741" spans="1:30" x14ac:dyDescent="0.25">
      <c r="A1741" t="s">
        <v>41</v>
      </c>
      <c r="B1741">
        <v>909</v>
      </c>
    </row>
    <row r="1742" spans="1:30" x14ac:dyDescent="0.25">
      <c r="A1742" t="s">
        <v>42</v>
      </c>
      <c r="B1742">
        <v>909</v>
      </c>
      <c r="E1742">
        <v>25</v>
      </c>
      <c r="J1742">
        <v>25</v>
      </c>
      <c r="O1742">
        <v>35</v>
      </c>
      <c r="T1742">
        <v>35</v>
      </c>
    </row>
    <row r="1743" spans="1:30" x14ac:dyDescent="0.25">
      <c r="A1743" t="s">
        <v>45</v>
      </c>
      <c r="B1743">
        <v>909</v>
      </c>
      <c r="E1743">
        <v>4</v>
      </c>
      <c r="J1743">
        <v>8</v>
      </c>
      <c r="O1743">
        <v>6</v>
      </c>
      <c r="T1743">
        <v>2</v>
      </c>
    </row>
    <row r="1744" spans="1:30" x14ac:dyDescent="0.25">
      <c r="A1744" t="s">
        <v>46</v>
      </c>
      <c r="B1744">
        <v>909</v>
      </c>
      <c r="D1744">
        <v>4</v>
      </c>
      <c r="I1744">
        <v>8</v>
      </c>
      <c r="N1744">
        <v>6</v>
      </c>
      <c r="S1744">
        <v>2</v>
      </c>
    </row>
    <row r="1745" spans="1:21" x14ac:dyDescent="0.25">
      <c r="A1745" t="s">
        <v>49</v>
      </c>
      <c r="B1745">
        <v>909</v>
      </c>
      <c r="D1745">
        <v>4</v>
      </c>
      <c r="E1745">
        <v>4</v>
      </c>
      <c r="F1745">
        <v>3</v>
      </c>
      <c r="I1745">
        <v>4</v>
      </c>
      <c r="J1745">
        <v>4</v>
      </c>
      <c r="K1745">
        <v>4</v>
      </c>
      <c r="N1745">
        <v>4.5</v>
      </c>
      <c r="O1745">
        <v>4.5</v>
      </c>
      <c r="P1745">
        <v>4</v>
      </c>
      <c r="S1745">
        <v>4.5</v>
      </c>
      <c r="T1745">
        <v>4.5</v>
      </c>
      <c r="U1745">
        <v>3</v>
      </c>
    </row>
    <row r="1746" spans="1:21" x14ac:dyDescent="0.25">
      <c r="A1746" t="s">
        <v>695</v>
      </c>
      <c r="B1746">
        <v>909</v>
      </c>
      <c r="D1746">
        <v>-1</v>
      </c>
      <c r="E1746">
        <v>-1</v>
      </c>
      <c r="F1746">
        <v>-1</v>
      </c>
      <c r="I1746">
        <v>-1</v>
      </c>
      <c r="J1746">
        <v>-1</v>
      </c>
      <c r="K1746">
        <v>0</v>
      </c>
      <c r="N1746">
        <v>-1</v>
      </c>
      <c r="O1746">
        <v>-1</v>
      </c>
      <c r="P1746">
        <v>0</v>
      </c>
      <c r="S1746">
        <v>-1</v>
      </c>
      <c r="T1746">
        <v>-1</v>
      </c>
      <c r="U1746">
        <v>-1</v>
      </c>
    </row>
    <row r="1747" spans="1:21" x14ac:dyDescent="0.25">
      <c r="A1747" t="s">
        <v>48</v>
      </c>
      <c r="B1747">
        <v>909</v>
      </c>
      <c r="D1747">
        <v>1900</v>
      </c>
      <c r="E1747">
        <v>1900</v>
      </c>
      <c r="F1747">
        <v>1900</v>
      </c>
      <c r="I1747">
        <v>1900</v>
      </c>
      <c r="J1747">
        <v>1900</v>
      </c>
      <c r="K1747">
        <v>1900</v>
      </c>
      <c r="N1747">
        <v>1900</v>
      </c>
      <c r="O1747">
        <v>1900</v>
      </c>
      <c r="P1747">
        <v>1900</v>
      </c>
      <c r="S1747">
        <v>1900</v>
      </c>
      <c r="T1747">
        <v>1900</v>
      </c>
      <c r="U1747">
        <v>1900</v>
      </c>
    </row>
    <row r="1748" spans="1:21" x14ac:dyDescent="0.25">
      <c r="A1748" t="s">
        <v>696</v>
      </c>
      <c r="B1748">
        <v>909</v>
      </c>
      <c r="D1748">
        <v>0</v>
      </c>
      <c r="E1748">
        <v>1778</v>
      </c>
      <c r="F1748">
        <v>0</v>
      </c>
      <c r="I1748">
        <v>0</v>
      </c>
      <c r="J1748">
        <v>1778</v>
      </c>
      <c r="K1748">
        <v>0</v>
      </c>
      <c r="N1748">
        <v>1770</v>
      </c>
      <c r="O1748">
        <v>3490</v>
      </c>
      <c r="P1748">
        <v>0</v>
      </c>
      <c r="S1748">
        <v>1770</v>
      </c>
      <c r="T1748">
        <v>3500</v>
      </c>
      <c r="U1748">
        <v>0</v>
      </c>
    </row>
    <row r="1749" spans="1:21" x14ac:dyDescent="0.25">
      <c r="A1749" t="s">
        <v>50</v>
      </c>
      <c r="B1749">
        <v>909</v>
      </c>
      <c r="D1749">
        <v>0</v>
      </c>
      <c r="E1749">
        <v>1589</v>
      </c>
      <c r="F1749">
        <v>0</v>
      </c>
      <c r="I1749">
        <v>0</v>
      </c>
      <c r="J1749">
        <v>1589</v>
      </c>
      <c r="K1749">
        <v>0</v>
      </c>
      <c r="N1749">
        <v>648</v>
      </c>
      <c r="O1749">
        <v>3490</v>
      </c>
      <c r="P1749">
        <v>0</v>
      </c>
      <c r="S1749">
        <v>756</v>
      </c>
      <c r="T1749">
        <v>3500</v>
      </c>
      <c r="U1749">
        <v>0</v>
      </c>
    </row>
    <row r="1750" spans="1:21" x14ac:dyDescent="0.25">
      <c r="A1750" t="s">
        <v>697</v>
      </c>
      <c r="B1750">
        <v>909</v>
      </c>
      <c r="D1750">
        <v>1</v>
      </c>
      <c r="E1750">
        <v>1</v>
      </c>
      <c r="F1750">
        <v>1</v>
      </c>
      <c r="I1750">
        <v>1</v>
      </c>
      <c r="J1750">
        <v>1</v>
      </c>
      <c r="K1750">
        <v>1</v>
      </c>
      <c r="N1750">
        <v>1</v>
      </c>
      <c r="O1750">
        <v>1</v>
      </c>
      <c r="P1750">
        <v>1</v>
      </c>
      <c r="S1750">
        <v>1</v>
      </c>
      <c r="T1750">
        <v>1</v>
      </c>
      <c r="U1750">
        <v>1</v>
      </c>
    </row>
    <row r="1751" spans="1:21" x14ac:dyDescent="0.25">
      <c r="A1751" t="s">
        <v>51</v>
      </c>
      <c r="B1751">
        <v>909</v>
      </c>
      <c r="D1751">
        <v>0</v>
      </c>
      <c r="E1751">
        <v>30</v>
      </c>
      <c r="F1751">
        <v>0</v>
      </c>
      <c r="I1751">
        <v>0</v>
      </c>
      <c r="J1751">
        <v>30</v>
      </c>
      <c r="K1751">
        <v>0</v>
      </c>
      <c r="N1751">
        <v>0</v>
      </c>
      <c r="O1751">
        <v>26</v>
      </c>
      <c r="P1751">
        <v>0</v>
      </c>
      <c r="S1751">
        <v>0</v>
      </c>
      <c r="T1751">
        <v>21</v>
      </c>
      <c r="U1751">
        <v>0</v>
      </c>
    </row>
    <row r="1752" spans="1:21" x14ac:dyDescent="0.25">
      <c r="A1752" t="s">
        <v>53</v>
      </c>
      <c r="B1752">
        <v>909</v>
      </c>
      <c r="D1752">
        <v>50</v>
      </c>
      <c r="E1752">
        <v>100</v>
      </c>
      <c r="F1752">
        <v>50</v>
      </c>
      <c r="I1752">
        <v>50</v>
      </c>
      <c r="J1752">
        <v>100</v>
      </c>
      <c r="K1752">
        <v>50</v>
      </c>
      <c r="N1752">
        <v>50</v>
      </c>
      <c r="O1752">
        <v>500</v>
      </c>
      <c r="P1752">
        <v>50</v>
      </c>
      <c r="S1752">
        <v>50</v>
      </c>
      <c r="T1752">
        <v>600</v>
      </c>
      <c r="U1752">
        <v>50</v>
      </c>
    </row>
    <row r="1753" spans="1:21" x14ac:dyDescent="0.25">
      <c r="A1753" t="s">
        <v>54</v>
      </c>
      <c r="B1753">
        <v>909</v>
      </c>
      <c r="D1753">
        <v>0</v>
      </c>
      <c r="E1753">
        <v>0</v>
      </c>
      <c r="F1753">
        <v>0</v>
      </c>
      <c r="I1753">
        <v>0</v>
      </c>
      <c r="J1753">
        <v>0</v>
      </c>
      <c r="K1753">
        <v>0</v>
      </c>
      <c r="N1753">
        <v>0</v>
      </c>
      <c r="O1753">
        <v>0</v>
      </c>
      <c r="P1753">
        <v>0</v>
      </c>
      <c r="S1753">
        <v>0</v>
      </c>
      <c r="T1753">
        <v>0</v>
      </c>
      <c r="U1753">
        <v>0</v>
      </c>
    </row>
    <row r="1754" spans="1:21" x14ac:dyDescent="0.25">
      <c r="A1754" t="s">
        <v>55</v>
      </c>
      <c r="B1754">
        <v>909</v>
      </c>
      <c r="D1754">
        <v>0</v>
      </c>
      <c r="E1754">
        <v>0</v>
      </c>
      <c r="F1754">
        <v>0</v>
      </c>
      <c r="I1754">
        <v>0</v>
      </c>
      <c r="J1754">
        <v>0</v>
      </c>
      <c r="K1754">
        <v>0</v>
      </c>
      <c r="N1754">
        <v>0</v>
      </c>
      <c r="O1754">
        <v>0</v>
      </c>
      <c r="P1754">
        <v>0</v>
      </c>
      <c r="S1754">
        <v>0</v>
      </c>
      <c r="T1754">
        <v>0</v>
      </c>
      <c r="U1754">
        <v>0</v>
      </c>
    </row>
    <row r="1755" spans="1:21" x14ac:dyDescent="0.25">
      <c r="A1755" t="s">
        <v>56</v>
      </c>
      <c r="B1755">
        <v>909</v>
      </c>
      <c r="D1755">
        <v>0.92</v>
      </c>
      <c r="E1755">
        <v>0.92</v>
      </c>
      <c r="F1755">
        <v>0.92</v>
      </c>
      <c r="I1755">
        <v>0.92</v>
      </c>
      <c r="J1755">
        <v>0.92</v>
      </c>
      <c r="K1755">
        <v>0.92</v>
      </c>
      <c r="N1755">
        <v>0.92</v>
      </c>
      <c r="O1755">
        <v>0.92</v>
      </c>
      <c r="P1755">
        <v>0.92</v>
      </c>
      <c r="S1755">
        <v>0.92</v>
      </c>
      <c r="T1755">
        <v>0.92</v>
      </c>
      <c r="U1755">
        <v>0.92</v>
      </c>
    </row>
    <row r="1756" spans="1:21" x14ac:dyDescent="0.25">
      <c r="A1756" t="s">
        <v>57</v>
      </c>
      <c r="B1756">
        <v>909</v>
      </c>
      <c r="D1756">
        <v>100</v>
      </c>
      <c r="E1756">
        <v>100</v>
      </c>
      <c r="F1756">
        <v>100</v>
      </c>
      <c r="I1756">
        <v>100</v>
      </c>
      <c r="J1756">
        <v>100</v>
      </c>
      <c r="K1756">
        <v>100</v>
      </c>
      <c r="N1756">
        <v>100</v>
      </c>
      <c r="O1756">
        <v>100</v>
      </c>
      <c r="P1756">
        <v>100</v>
      </c>
      <c r="S1756">
        <v>100</v>
      </c>
      <c r="T1756">
        <v>100</v>
      </c>
      <c r="U1756">
        <v>100</v>
      </c>
    </row>
    <row r="1757" spans="1:21" x14ac:dyDescent="0.25">
      <c r="A1757" t="s">
        <v>58</v>
      </c>
      <c r="B1757">
        <v>909</v>
      </c>
      <c r="D1757">
        <v>2</v>
      </c>
      <c r="E1757">
        <v>2</v>
      </c>
      <c r="F1757">
        <v>2</v>
      </c>
      <c r="I1757">
        <v>2</v>
      </c>
      <c r="J1757">
        <v>2</v>
      </c>
      <c r="K1757">
        <v>2</v>
      </c>
      <c r="N1757">
        <v>2</v>
      </c>
      <c r="O1757">
        <v>2</v>
      </c>
      <c r="P1757">
        <v>2</v>
      </c>
      <c r="S1757">
        <v>2</v>
      </c>
      <c r="T1757">
        <v>2</v>
      </c>
      <c r="U1757">
        <v>2</v>
      </c>
    </row>
    <row r="1758" spans="1:21" x14ac:dyDescent="0.25">
      <c r="A1758" t="s">
        <v>59</v>
      </c>
      <c r="B1758">
        <v>909</v>
      </c>
      <c r="D1758">
        <v>0</v>
      </c>
      <c r="E1758">
        <v>0</v>
      </c>
      <c r="F1758">
        <v>0</v>
      </c>
      <c r="I1758">
        <v>0</v>
      </c>
      <c r="J1758">
        <v>0</v>
      </c>
      <c r="K1758">
        <v>0</v>
      </c>
      <c r="N1758">
        <v>0</v>
      </c>
      <c r="O1758">
        <v>0</v>
      </c>
      <c r="P1758">
        <v>0</v>
      </c>
      <c r="S1758">
        <v>0</v>
      </c>
      <c r="T1758">
        <v>0</v>
      </c>
      <c r="U1758">
        <v>0</v>
      </c>
    </row>
    <row r="1759" spans="1:21" x14ac:dyDescent="0.25">
      <c r="A1759" t="s">
        <v>698</v>
      </c>
      <c r="B1759">
        <v>909</v>
      </c>
      <c r="E1759">
        <v>0</v>
      </c>
      <c r="J1759">
        <v>0</v>
      </c>
      <c r="O1759">
        <v>0</v>
      </c>
      <c r="T1759">
        <v>0</v>
      </c>
    </row>
    <row r="1760" spans="1:21" x14ac:dyDescent="0.25">
      <c r="A1760" t="s">
        <v>677</v>
      </c>
      <c r="B1760">
        <v>909</v>
      </c>
      <c r="E1760">
        <v>455</v>
      </c>
      <c r="J1760">
        <v>444</v>
      </c>
      <c r="O1760">
        <v>740</v>
      </c>
      <c r="T1760">
        <v>965</v>
      </c>
    </row>
    <row r="1761" spans="1:21" x14ac:dyDescent="0.25">
      <c r="A1761" t="s">
        <v>78</v>
      </c>
      <c r="B1761">
        <v>909</v>
      </c>
      <c r="E1761">
        <v>12.4</v>
      </c>
      <c r="J1761">
        <v>12.1</v>
      </c>
      <c r="O1761">
        <v>14.4</v>
      </c>
      <c r="T1761">
        <v>18.8</v>
      </c>
    </row>
    <row r="1762" spans="1:21" x14ac:dyDescent="0.25">
      <c r="A1762" t="s">
        <v>699</v>
      </c>
      <c r="B1762">
        <v>909</v>
      </c>
      <c r="F1762">
        <v>0</v>
      </c>
      <c r="K1762">
        <v>0</v>
      </c>
      <c r="P1762">
        <v>0</v>
      </c>
      <c r="U1762">
        <v>0</v>
      </c>
    </row>
    <row r="1763" spans="1:21" x14ac:dyDescent="0.25">
      <c r="A1763" t="s">
        <v>700</v>
      </c>
      <c r="B1763">
        <v>909</v>
      </c>
      <c r="D1763">
        <v>0</v>
      </c>
      <c r="E1763">
        <v>0</v>
      </c>
      <c r="F1763">
        <v>1</v>
      </c>
      <c r="I1763">
        <v>0</v>
      </c>
      <c r="J1763">
        <v>0</v>
      </c>
      <c r="K1763">
        <v>1</v>
      </c>
      <c r="N1763">
        <v>0</v>
      </c>
      <c r="O1763">
        <v>0</v>
      </c>
      <c r="P1763">
        <v>1</v>
      </c>
      <c r="S1763">
        <v>0</v>
      </c>
      <c r="T1763">
        <v>0</v>
      </c>
      <c r="U1763">
        <v>1</v>
      </c>
    </row>
    <row r="1764" spans="1:21" x14ac:dyDescent="0.25">
      <c r="A1764" t="s">
        <v>701</v>
      </c>
      <c r="B1764">
        <v>909</v>
      </c>
      <c r="D1764">
        <v>0</v>
      </c>
      <c r="E1764">
        <v>0</v>
      </c>
      <c r="F1764">
        <v>0</v>
      </c>
      <c r="I1764">
        <v>0</v>
      </c>
      <c r="J1764">
        <v>0</v>
      </c>
      <c r="K1764">
        <v>0</v>
      </c>
      <c r="N1764">
        <v>0</v>
      </c>
      <c r="O1764">
        <v>0</v>
      </c>
      <c r="P1764">
        <v>0</v>
      </c>
      <c r="S1764">
        <v>0</v>
      </c>
      <c r="T1764">
        <v>0</v>
      </c>
      <c r="U1764">
        <v>0</v>
      </c>
    </row>
    <row r="1765" spans="1:21" x14ac:dyDescent="0.25">
      <c r="A1765" t="s">
        <v>52</v>
      </c>
      <c r="B1765">
        <v>909</v>
      </c>
      <c r="D1765">
        <v>1</v>
      </c>
      <c r="E1765">
        <v>1</v>
      </c>
      <c r="F1765">
        <v>1</v>
      </c>
      <c r="I1765">
        <v>1</v>
      </c>
      <c r="J1765">
        <v>1</v>
      </c>
      <c r="K1765">
        <v>1</v>
      </c>
      <c r="N1765">
        <v>1</v>
      </c>
      <c r="O1765">
        <v>1</v>
      </c>
      <c r="P1765">
        <v>1</v>
      </c>
      <c r="S1765">
        <v>1</v>
      </c>
      <c r="T1765">
        <v>1</v>
      </c>
      <c r="U1765">
        <v>1</v>
      </c>
    </row>
    <row r="1766" spans="1:21" x14ac:dyDescent="0.25">
      <c r="A1766" t="s">
        <v>702</v>
      </c>
      <c r="B1766">
        <v>909</v>
      </c>
      <c r="D1766">
        <v>15</v>
      </c>
      <c r="E1766">
        <v>60</v>
      </c>
      <c r="F1766">
        <v>9</v>
      </c>
      <c r="I1766">
        <v>15</v>
      </c>
      <c r="J1766">
        <v>60</v>
      </c>
      <c r="K1766">
        <v>9</v>
      </c>
      <c r="N1766">
        <v>15</v>
      </c>
      <c r="O1766">
        <v>60</v>
      </c>
      <c r="P1766">
        <v>9</v>
      </c>
      <c r="S1766">
        <v>15</v>
      </c>
      <c r="T1766">
        <v>60</v>
      </c>
      <c r="U1766">
        <v>9</v>
      </c>
    </row>
    <row r="1767" spans="1:21" x14ac:dyDescent="0.25">
      <c r="A1767" t="s">
        <v>43</v>
      </c>
      <c r="B1767">
        <v>909</v>
      </c>
      <c r="D1767">
        <v>50</v>
      </c>
      <c r="E1767">
        <v>0</v>
      </c>
      <c r="I1767">
        <v>50</v>
      </c>
      <c r="J1767">
        <v>0</v>
      </c>
      <c r="N1767">
        <v>0</v>
      </c>
      <c r="O1767">
        <v>0</v>
      </c>
      <c r="S1767">
        <v>0</v>
      </c>
      <c r="T1767">
        <v>0</v>
      </c>
    </row>
    <row r="1768" spans="1:21" x14ac:dyDescent="0.25">
      <c r="A1768" t="s">
        <v>44</v>
      </c>
      <c r="B1768">
        <v>909</v>
      </c>
      <c r="D1768">
        <v>0</v>
      </c>
      <c r="E1768">
        <v>0</v>
      </c>
      <c r="I1768">
        <v>0</v>
      </c>
      <c r="J1768">
        <v>0</v>
      </c>
      <c r="N1768">
        <v>0</v>
      </c>
      <c r="O1768">
        <v>0</v>
      </c>
      <c r="S1768">
        <v>0</v>
      </c>
      <c r="T1768">
        <v>0</v>
      </c>
    </row>
    <row r="1769" spans="1:21" x14ac:dyDescent="0.25">
      <c r="A1769" t="s">
        <v>47</v>
      </c>
      <c r="B1769">
        <v>909</v>
      </c>
      <c r="D1769">
        <v>4</v>
      </c>
      <c r="E1769">
        <v>4</v>
      </c>
      <c r="I1769">
        <v>8</v>
      </c>
      <c r="J1769">
        <v>8</v>
      </c>
      <c r="N1769">
        <v>6</v>
      </c>
      <c r="O1769">
        <v>6</v>
      </c>
      <c r="S1769">
        <v>2</v>
      </c>
      <c r="T1769">
        <v>2</v>
      </c>
    </row>
    <row r="1770" spans="1:21" x14ac:dyDescent="0.25">
      <c r="A1770" t="s">
        <v>703</v>
      </c>
      <c r="B1770">
        <v>909</v>
      </c>
      <c r="D1770">
        <v>0</v>
      </c>
      <c r="E1770">
        <v>0</v>
      </c>
      <c r="I1770">
        <v>0</v>
      </c>
      <c r="J1770">
        <v>0</v>
      </c>
      <c r="N1770">
        <v>0</v>
      </c>
      <c r="O1770">
        <v>0</v>
      </c>
      <c r="S1770">
        <v>0</v>
      </c>
      <c r="T1770">
        <v>0</v>
      </c>
    </row>
    <row r="1771" spans="1:21" x14ac:dyDescent="0.25">
      <c r="A1771" t="s">
        <v>704</v>
      </c>
      <c r="B1771">
        <v>909</v>
      </c>
      <c r="D1771">
        <v>0</v>
      </c>
      <c r="E1771">
        <v>0</v>
      </c>
      <c r="I1771">
        <v>0</v>
      </c>
      <c r="J1771">
        <v>0</v>
      </c>
      <c r="N1771">
        <v>0</v>
      </c>
      <c r="O1771">
        <v>0</v>
      </c>
      <c r="S1771">
        <v>0</v>
      </c>
      <c r="T1771">
        <v>0</v>
      </c>
    </row>
    <row r="1772" spans="1:21" x14ac:dyDescent="0.25">
      <c r="A1772" t="s">
        <v>705</v>
      </c>
      <c r="B1772">
        <v>909</v>
      </c>
      <c r="D1772">
        <v>0</v>
      </c>
      <c r="E1772">
        <v>0</v>
      </c>
      <c r="I1772">
        <v>0</v>
      </c>
      <c r="J1772">
        <v>0</v>
      </c>
      <c r="N1772">
        <v>0</v>
      </c>
      <c r="O1772">
        <v>0</v>
      </c>
      <c r="S1772">
        <v>0</v>
      </c>
      <c r="T1772">
        <v>0</v>
      </c>
    </row>
    <row r="1773" spans="1:21" x14ac:dyDescent="0.25">
      <c r="A1773" t="s">
        <v>706</v>
      </c>
      <c r="B1773">
        <v>909</v>
      </c>
      <c r="D1773">
        <v>0</v>
      </c>
      <c r="E1773">
        <v>0</v>
      </c>
      <c r="I1773">
        <v>0</v>
      </c>
      <c r="J1773">
        <v>0</v>
      </c>
      <c r="N1773">
        <v>0</v>
      </c>
      <c r="O1773">
        <v>0</v>
      </c>
      <c r="S1773">
        <v>0</v>
      </c>
      <c r="T1773">
        <v>0</v>
      </c>
    </row>
    <row r="1774" spans="1:21" x14ac:dyDescent="0.25">
      <c r="A1774" t="s">
        <v>707</v>
      </c>
      <c r="B1774">
        <v>909</v>
      </c>
      <c r="D1774">
        <v>1</v>
      </c>
      <c r="E1774">
        <v>0</v>
      </c>
      <c r="I1774">
        <v>1</v>
      </c>
      <c r="J1774">
        <v>0</v>
      </c>
      <c r="N1774">
        <v>0</v>
      </c>
      <c r="O1774">
        <v>0</v>
      </c>
      <c r="S1774">
        <v>0</v>
      </c>
      <c r="T1774">
        <v>0</v>
      </c>
    </row>
    <row r="1775" spans="1:21" x14ac:dyDescent="0.25">
      <c r="A1775" t="s">
        <v>708</v>
      </c>
      <c r="B1775">
        <v>909</v>
      </c>
      <c r="D1775">
        <v>0</v>
      </c>
      <c r="I1775">
        <v>0</v>
      </c>
    </row>
    <row r="1776" spans="1:21" x14ac:dyDescent="0.25">
      <c r="A1776" t="s">
        <v>709</v>
      </c>
      <c r="B1776">
        <v>909</v>
      </c>
      <c r="D1776">
        <v>50</v>
      </c>
      <c r="I1776">
        <v>50</v>
      </c>
    </row>
    <row r="1777" spans="1:21" x14ac:dyDescent="0.25">
      <c r="A1777" t="s">
        <v>710</v>
      </c>
      <c r="B1777">
        <v>909</v>
      </c>
      <c r="D1777">
        <v>3</v>
      </c>
      <c r="I1777">
        <v>3</v>
      </c>
    </row>
    <row r="1778" spans="1:21" x14ac:dyDescent="0.25">
      <c r="A1778" t="s">
        <v>711</v>
      </c>
      <c r="B1778">
        <v>909</v>
      </c>
      <c r="D1778">
        <v>0</v>
      </c>
      <c r="I1778">
        <v>0</v>
      </c>
    </row>
    <row r="1779" spans="1:21" x14ac:dyDescent="0.25">
      <c r="A1779" t="s">
        <v>712</v>
      </c>
      <c r="B1779">
        <v>909</v>
      </c>
      <c r="D1779">
        <v>0</v>
      </c>
      <c r="I1779">
        <v>0</v>
      </c>
    </row>
    <row r="1780" spans="1:21" x14ac:dyDescent="0.25">
      <c r="A1780" t="s">
        <v>713</v>
      </c>
      <c r="B1780">
        <v>909</v>
      </c>
      <c r="D1780">
        <v>0</v>
      </c>
      <c r="I1780">
        <v>0</v>
      </c>
    </row>
    <row r="1781" spans="1:21" x14ac:dyDescent="0.25">
      <c r="A1781" t="s">
        <v>718</v>
      </c>
      <c r="B1781">
        <v>909</v>
      </c>
      <c r="E1781">
        <v>0</v>
      </c>
      <c r="J1781">
        <v>0</v>
      </c>
      <c r="O1781">
        <v>0</v>
      </c>
      <c r="T1781">
        <v>0</v>
      </c>
    </row>
    <row r="1782" spans="1:21" x14ac:dyDescent="0.25">
      <c r="A1782" t="s">
        <v>405</v>
      </c>
      <c r="B1782">
        <v>909</v>
      </c>
      <c r="E1782">
        <v>0</v>
      </c>
    </row>
    <row r="1783" spans="1:21" x14ac:dyDescent="0.25">
      <c r="A1783" t="s">
        <v>719</v>
      </c>
      <c r="B1783">
        <v>909</v>
      </c>
      <c r="D1783">
        <v>0</v>
      </c>
      <c r="E1783">
        <v>217</v>
      </c>
      <c r="F1783">
        <v>0</v>
      </c>
      <c r="I1783">
        <v>0</v>
      </c>
      <c r="J1783">
        <v>217</v>
      </c>
      <c r="K1783">
        <v>0</v>
      </c>
      <c r="N1783">
        <v>54</v>
      </c>
      <c r="O1783">
        <v>597</v>
      </c>
      <c r="P1783">
        <v>0</v>
      </c>
      <c r="S1783">
        <v>54</v>
      </c>
      <c r="T1783">
        <v>706</v>
      </c>
      <c r="U1783">
        <v>0</v>
      </c>
    </row>
    <row r="1784" spans="1:21" x14ac:dyDescent="0.25">
      <c r="A1784" t="s">
        <v>34</v>
      </c>
      <c r="B1784">
        <v>912</v>
      </c>
      <c r="D1784">
        <v>3</v>
      </c>
      <c r="E1784">
        <v>3</v>
      </c>
      <c r="F1784">
        <v>3</v>
      </c>
      <c r="I1784">
        <v>937</v>
      </c>
      <c r="J1784">
        <v>937</v>
      </c>
      <c r="K1784">
        <v>937</v>
      </c>
      <c r="N1784">
        <v>915</v>
      </c>
      <c r="O1784">
        <v>915</v>
      </c>
      <c r="P1784">
        <v>915</v>
      </c>
      <c r="S1784">
        <v>909</v>
      </c>
      <c r="T1784">
        <v>909</v>
      </c>
      <c r="U1784">
        <v>909</v>
      </c>
    </row>
    <row r="1785" spans="1:21" x14ac:dyDescent="0.25">
      <c r="A1785" t="s">
        <v>35</v>
      </c>
      <c r="B1785">
        <v>912</v>
      </c>
      <c r="D1785">
        <v>915</v>
      </c>
      <c r="E1785">
        <v>937</v>
      </c>
      <c r="F1785">
        <v>909</v>
      </c>
      <c r="I1785">
        <v>909</v>
      </c>
      <c r="J1785">
        <v>3</v>
      </c>
      <c r="K1785">
        <v>915</v>
      </c>
      <c r="N1785">
        <v>937</v>
      </c>
      <c r="O1785">
        <v>909</v>
      </c>
      <c r="P1785">
        <v>3</v>
      </c>
      <c r="S1785">
        <v>3</v>
      </c>
      <c r="T1785">
        <v>915</v>
      </c>
      <c r="U1785">
        <v>937</v>
      </c>
    </row>
    <row r="1786" spans="1:21" x14ac:dyDescent="0.25">
      <c r="A1786" t="s">
        <v>36</v>
      </c>
      <c r="B1786">
        <v>912</v>
      </c>
      <c r="D1786">
        <v>1</v>
      </c>
      <c r="E1786">
        <v>1</v>
      </c>
      <c r="F1786">
        <v>1</v>
      </c>
      <c r="I1786">
        <v>1</v>
      </c>
      <c r="J1786">
        <v>1</v>
      </c>
      <c r="K1786">
        <v>0</v>
      </c>
      <c r="N1786">
        <v>1</v>
      </c>
      <c r="O1786">
        <v>2</v>
      </c>
      <c r="P1786">
        <v>0</v>
      </c>
      <c r="S1786">
        <v>1</v>
      </c>
      <c r="T1786">
        <v>2</v>
      </c>
      <c r="U1786">
        <v>1</v>
      </c>
    </row>
    <row r="1787" spans="1:21" x14ac:dyDescent="0.25">
      <c r="A1787" t="s">
        <v>37</v>
      </c>
      <c r="B1787">
        <v>912</v>
      </c>
      <c r="D1787">
        <v>0</v>
      </c>
      <c r="E1787">
        <v>0</v>
      </c>
      <c r="I1787">
        <v>0</v>
      </c>
      <c r="J1787">
        <v>2</v>
      </c>
      <c r="N1787">
        <v>0</v>
      </c>
      <c r="O1787">
        <v>2</v>
      </c>
      <c r="S1787">
        <v>0</v>
      </c>
      <c r="T1787">
        <v>0</v>
      </c>
    </row>
    <row r="1788" spans="1:21" x14ac:dyDescent="0.25">
      <c r="A1788" t="s">
        <v>38</v>
      </c>
      <c r="B1788">
        <v>912</v>
      </c>
      <c r="D1788">
        <v>12</v>
      </c>
      <c r="E1788">
        <v>12</v>
      </c>
      <c r="F1788">
        <v>12</v>
      </c>
      <c r="I1788">
        <v>12</v>
      </c>
      <c r="J1788">
        <v>12</v>
      </c>
      <c r="K1788">
        <v>12</v>
      </c>
      <c r="N1788">
        <v>12</v>
      </c>
      <c r="O1788">
        <v>12</v>
      </c>
      <c r="P1788">
        <v>12</v>
      </c>
      <c r="S1788">
        <v>12</v>
      </c>
      <c r="T1788">
        <v>12</v>
      </c>
      <c r="U1788">
        <v>12</v>
      </c>
    </row>
    <row r="1789" spans="1:21" x14ac:dyDescent="0.25">
      <c r="A1789" t="s">
        <v>39</v>
      </c>
      <c r="B1789">
        <v>912</v>
      </c>
      <c r="D1789">
        <v>190</v>
      </c>
      <c r="F1789">
        <v>190</v>
      </c>
      <c r="I1789">
        <v>125</v>
      </c>
      <c r="N1789">
        <v>175</v>
      </c>
      <c r="S1789">
        <v>175</v>
      </c>
      <c r="U1789">
        <v>175</v>
      </c>
    </row>
    <row r="1790" spans="1:21" x14ac:dyDescent="0.25">
      <c r="A1790" t="s">
        <v>694</v>
      </c>
      <c r="B1790">
        <v>912</v>
      </c>
      <c r="D1790">
        <v>25</v>
      </c>
      <c r="F1790">
        <v>25</v>
      </c>
      <c r="I1790">
        <v>25</v>
      </c>
      <c r="N1790">
        <v>25</v>
      </c>
      <c r="S1790">
        <v>25</v>
      </c>
      <c r="U1790">
        <v>25</v>
      </c>
    </row>
    <row r="1791" spans="1:21" x14ac:dyDescent="0.25">
      <c r="A1791" t="s">
        <v>40</v>
      </c>
      <c r="B1791">
        <v>912</v>
      </c>
      <c r="D1791">
        <v>1</v>
      </c>
      <c r="F1791">
        <v>1</v>
      </c>
      <c r="I1791">
        <v>1</v>
      </c>
      <c r="N1791">
        <v>1</v>
      </c>
      <c r="S1791">
        <v>1</v>
      </c>
      <c r="U1791">
        <v>1</v>
      </c>
    </row>
    <row r="1792" spans="1:21" x14ac:dyDescent="0.25">
      <c r="A1792" t="s">
        <v>41</v>
      </c>
      <c r="B1792">
        <v>912</v>
      </c>
    </row>
    <row r="1793" spans="1:21" x14ac:dyDescent="0.25">
      <c r="A1793" t="s">
        <v>42</v>
      </c>
      <c r="B1793">
        <v>912</v>
      </c>
      <c r="E1793">
        <v>30</v>
      </c>
      <c r="J1793">
        <v>25</v>
      </c>
      <c r="O1793">
        <v>30</v>
      </c>
      <c r="T1793">
        <v>30</v>
      </c>
    </row>
    <row r="1794" spans="1:21" x14ac:dyDescent="0.25">
      <c r="A1794" t="s">
        <v>45</v>
      </c>
      <c r="B1794">
        <v>912</v>
      </c>
      <c r="E1794">
        <v>4</v>
      </c>
      <c r="J1794">
        <v>8</v>
      </c>
      <c r="O1794">
        <v>6</v>
      </c>
      <c r="T1794">
        <v>2</v>
      </c>
    </row>
    <row r="1795" spans="1:21" x14ac:dyDescent="0.25">
      <c r="A1795" t="s">
        <v>46</v>
      </c>
      <c r="B1795">
        <v>912</v>
      </c>
      <c r="D1795">
        <v>4</v>
      </c>
      <c r="F1795">
        <v>4</v>
      </c>
      <c r="I1795">
        <v>8</v>
      </c>
      <c r="N1795">
        <v>6</v>
      </c>
      <c r="S1795">
        <v>2</v>
      </c>
      <c r="U1795">
        <v>2</v>
      </c>
    </row>
    <row r="1796" spans="1:21" x14ac:dyDescent="0.25">
      <c r="A1796" t="s">
        <v>49</v>
      </c>
      <c r="B1796">
        <v>912</v>
      </c>
      <c r="D1796">
        <v>5</v>
      </c>
      <c r="E1796">
        <v>5</v>
      </c>
      <c r="F1796">
        <v>5</v>
      </c>
      <c r="I1796">
        <v>4</v>
      </c>
      <c r="J1796">
        <v>5</v>
      </c>
      <c r="K1796">
        <v>4</v>
      </c>
      <c r="N1796">
        <v>4.5</v>
      </c>
      <c r="O1796">
        <v>4.5</v>
      </c>
      <c r="P1796">
        <v>4</v>
      </c>
      <c r="S1796">
        <v>5.5</v>
      </c>
      <c r="T1796">
        <v>4.5</v>
      </c>
      <c r="U1796">
        <v>5.5</v>
      </c>
    </row>
    <row r="1797" spans="1:21" x14ac:dyDescent="0.25">
      <c r="A1797" t="s">
        <v>695</v>
      </c>
      <c r="B1797">
        <v>912</v>
      </c>
      <c r="D1797">
        <v>0</v>
      </c>
      <c r="E1797">
        <v>0</v>
      </c>
      <c r="F1797">
        <v>0</v>
      </c>
      <c r="I1797">
        <v>-1</v>
      </c>
      <c r="J1797">
        <v>0</v>
      </c>
      <c r="K1797">
        <v>0</v>
      </c>
      <c r="N1797">
        <v>-1</v>
      </c>
      <c r="O1797">
        <v>-1</v>
      </c>
      <c r="P1797">
        <v>0</v>
      </c>
      <c r="S1797">
        <v>0</v>
      </c>
      <c r="T1797">
        <v>-1</v>
      </c>
      <c r="U1797">
        <v>0</v>
      </c>
    </row>
    <row r="1798" spans="1:21" x14ac:dyDescent="0.25">
      <c r="A1798" t="s">
        <v>48</v>
      </c>
      <c r="B1798">
        <v>912</v>
      </c>
      <c r="D1798">
        <v>1900</v>
      </c>
      <c r="E1798">
        <v>1900</v>
      </c>
      <c r="F1798">
        <v>1900</v>
      </c>
      <c r="I1798">
        <v>1900</v>
      </c>
      <c r="J1798">
        <v>1900</v>
      </c>
      <c r="K1798">
        <v>1900</v>
      </c>
      <c r="N1798">
        <v>1900</v>
      </c>
      <c r="O1798">
        <v>1900</v>
      </c>
      <c r="P1798">
        <v>1900</v>
      </c>
      <c r="S1798">
        <v>1900</v>
      </c>
      <c r="T1798">
        <v>1900</v>
      </c>
      <c r="U1798">
        <v>1900</v>
      </c>
    </row>
    <row r="1799" spans="1:21" x14ac:dyDescent="0.25">
      <c r="A1799" t="s">
        <v>696</v>
      </c>
      <c r="B1799">
        <v>912</v>
      </c>
      <c r="D1799">
        <v>1863</v>
      </c>
      <c r="E1799">
        <v>1863</v>
      </c>
      <c r="F1799">
        <v>1863</v>
      </c>
      <c r="I1799">
        <v>1770</v>
      </c>
      <c r="J1799">
        <v>1583</v>
      </c>
      <c r="K1799">
        <v>0</v>
      </c>
      <c r="N1799">
        <v>1770</v>
      </c>
      <c r="O1799">
        <v>3539</v>
      </c>
      <c r="P1799">
        <v>0</v>
      </c>
      <c r="S1799">
        <v>1863</v>
      </c>
      <c r="T1799">
        <v>3539</v>
      </c>
      <c r="U1799">
        <v>1583</v>
      </c>
    </row>
    <row r="1800" spans="1:21" x14ac:dyDescent="0.25">
      <c r="A1800" t="s">
        <v>50</v>
      </c>
      <c r="B1800">
        <v>912</v>
      </c>
      <c r="D1800">
        <v>1863</v>
      </c>
      <c r="E1800">
        <v>1863</v>
      </c>
      <c r="F1800">
        <v>1863</v>
      </c>
      <c r="I1800">
        <v>1410</v>
      </c>
      <c r="J1800">
        <v>1583</v>
      </c>
      <c r="K1800">
        <v>0</v>
      </c>
      <c r="N1800">
        <v>589</v>
      </c>
      <c r="O1800">
        <v>3539</v>
      </c>
      <c r="P1800">
        <v>0</v>
      </c>
      <c r="S1800">
        <v>1863</v>
      </c>
      <c r="T1800">
        <v>3539</v>
      </c>
      <c r="U1800">
        <v>1583</v>
      </c>
    </row>
    <row r="1801" spans="1:21" x14ac:dyDescent="0.25">
      <c r="A1801" t="s">
        <v>697</v>
      </c>
      <c r="B1801">
        <v>912</v>
      </c>
      <c r="D1801">
        <v>1</v>
      </c>
      <c r="E1801">
        <v>1</v>
      </c>
      <c r="F1801">
        <v>1</v>
      </c>
      <c r="I1801">
        <v>1</v>
      </c>
      <c r="J1801">
        <v>1</v>
      </c>
      <c r="K1801">
        <v>1</v>
      </c>
      <c r="N1801">
        <v>1</v>
      </c>
      <c r="O1801">
        <v>1</v>
      </c>
      <c r="P1801">
        <v>1</v>
      </c>
      <c r="S1801">
        <v>1</v>
      </c>
      <c r="T1801">
        <v>1</v>
      </c>
      <c r="U1801">
        <v>1</v>
      </c>
    </row>
    <row r="1802" spans="1:21" x14ac:dyDescent="0.25">
      <c r="A1802" t="s">
        <v>51</v>
      </c>
      <c r="B1802">
        <v>912</v>
      </c>
      <c r="D1802">
        <v>0</v>
      </c>
      <c r="E1802">
        <v>0</v>
      </c>
      <c r="F1802">
        <v>0</v>
      </c>
      <c r="I1802">
        <v>0</v>
      </c>
      <c r="J1802">
        <v>152</v>
      </c>
      <c r="K1802">
        <v>0</v>
      </c>
      <c r="N1802">
        <v>0</v>
      </c>
      <c r="O1802">
        <v>0</v>
      </c>
      <c r="P1802">
        <v>0</v>
      </c>
      <c r="S1802">
        <v>0</v>
      </c>
      <c r="T1802">
        <v>0</v>
      </c>
      <c r="U1802">
        <v>72</v>
      </c>
    </row>
    <row r="1803" spans="1:21" x14ac:dyDescent="0.25">
      <c r="A1803" t="s">
        <v>53</v>
      </c>
      <c r="B1803">
        <v>912</v>
      </c>
      <c r="D1803">
        <v>0</v>
      </c>
      <c r="E1803">
        <v>0</v>
      </c>
      <c r="F1803">
        <v>0</v>
      </c>
      <c r="I1803">
        <v>74</v>
      </c>
      <c r="J1803">
        <v>0</v>
      </c>
      <c r="K1803">
        <v>29</v>
      </c>
      <c r="N1803">
        <v>30</v>
      </c>
      <c r="O1803">
        <v>489</v>
      </c>
      <c r="P1803">
        <v>0</v>
      </c>
      <c r="S1803">
        <v>0</v>
      </c>
      <c r="T1803">
        <v>700</v>
      </c>
      <c r="U1803">
        <v>66</v>
      </c>
    </row>
    <row r="1804" spans="1:21" x14ac:dyDescent="0.25">
      <c r="A1804" t="s">
        <v>54</v>
      </c>
      <c r="B1804">
        <v>912</v>
      </c>
      <c r="D1804">
        <v>0</v>
      </c>
      <c r="E1804">
        <v>0</v>
      </c>
      <c r="F1804">
        <v>0</v>
      </c>
      <c r="I1804">
        <v>0</v>
      </c>
      <c r="J1804">
        <v>0</v>
      </c>
      <c r="K1804">
        <v>0</v>
      </c>
      <c r="N1804">
        <v>0</v>
      </c>
      <c r="O1804">
        <v>0</v>
      </c>
      <c r="P1804">
        <v>0</v>
      </c>
      <c r="S1804">
        <v>0</v>
      </c>
      <c r="T1804">
        <v>0</v>
      </c>
      <c r="U1804">
        <v>0</v>
      </c>
    </row>
    <row r="1805" spans="1:21" x14ac:dyDescent="0.25">
      <c r="A1805" t="s">
        <v>55</v>
      </c>
      <c r="B1805">
        <v>912</v>
      </c>
      <c r="D1805">
        <v>0</v>
      </c>
      <c r="E1805">
        <v>0</v>
      </c>
      <c r="F1805">
        <v>0</v>
      </c>
      <c r="I1805">
        <v>0</v>
      </c>
      <c r="J1805">
        <v>0</v>
      </c>
      <c r="K1805">
        <v>0</v>
      </c>
      <c r="N1805">
        <v>0</v>
      </c>
      <c r="O1805">
        <v>0</v>
      </c>
      <c r="P1805">
        <v>0</v>
      </c>
      <c r="S1805">
        <v>0</v>
      </c>
      <c r="T1805">
        <v>0</v>
      </c>
      <c r="U1805">
        <v>0</v>
      </c>
    </row>
    <row r="1806" spans="1:21" x14ac:dyDescent="0.25">
      <c r="A1806" t="s">
        <v>56</v>
      </c>
      <c r="B1806">
        <v>912</v>
      </c>
      <c r="D1806">
        <v>0.92</v>
      </c>
      <c r="E1806">
        <v>0.92</v>
      </c>
      <c r="F1806">
        <v>0.92</v>
      </c>
      <c r="I1806">
        <v>0.92</v>
      </c>
      <c r="J1806">
        <v>0.92</v>
      </c>
      <c r="K1806">
        <v>0.92</v>
      </c>
      <c r="N1806">
        <v>0.92</v>
      </c>
      <c r="O1806">
        <v>0.92</v>
      </c>
      <c r="P1806">
        <v>0.92</v>
      </c>
      <c r="S1806">
        <v>0.92</v>
      </c>
      <c r="T1806">
        <v>0.92</v>
      </c>
      <c r="U1806">
        <v>0.92</v>
      </c>
    </row>
    <row r="1807" spans="1:21" x14ac:dyDescent="0.25">
      <c r="A1807" t="s">
        <v>57</v>
      </c>
      <c r="B1807">
        <v>912</v>
      </c>
      <c r="D1807">
        <v>100</v>
      </c>
      <c r="E1807">
        <v>100</v>
      </c>
      <c r="F1807">
        <v>100</v>
      </c>
      <c r="I1807">
        <v>100</v>
      </c>
      <c r="J1807">
        <v>100</v>
      </c>
      <c r="K1807">
        <v>100</v>
      </c>
      <c r="N1807">
        <v>100</v>
      </c>
      <c r="O1807">
        <v>100</v>
      </c>
      <c r="P1807">
        <v>100</v>
      </c>
      <c r="S1807">
        <v>100</v>
      </c>
      <c r="T1807">
        <v>100</v>
      </c>
      <c r="U1807">
        <v>100</v>
      </c>
    </row>
    <row r="1808" spans="1:21" x14ac:dyDescent="0.25">
      <c r="A1808" t="s">
        <v>58</v>
      </c>
      <c r="B1808">
        <v>912</v>
      </c>
      <c r="D1808">
        <v>2</v>
      </c>
      <c r="E1808">
        <v>2</v>
      </c>
      <c r="F1808">
        <v>2</v>
      </c>
      <c r="I1808">
        <v>2</v>
      </c>
      <c r="J1808">
        <v>2</v>
      </c>
      <c r="K1808">
        <v>2</v>
      </c>
      <c r="N1808">
        <v>2</v>
      </c>
      <c r="O1808">
        <v>2</v>
      </c>
      <c r="P1808">
        <v>2</v>
      </c>
      <c r="S1808">
        <v>2</v>
      </c>
      <c r="T1808">
        <v>2</v>
      </c>
      <c r="U1808">
        <v>2</v>
      </c>
    </row>
    <row r="1809" spans="1:21" x14ac:dyDescent="0.25">
      <c r="A1809" t="s">
        <v>59</v>
      </c>
      <c r="B1809">
        <v>912</v>
      </c>
      <c r="D1809">
        <v>0</v>
      </c>
      <c r="E1809">
        <v>0</v>
      </c>
      <c r="F1809">
        <v>0</v>
      </c>
      <c r="I1809">
        <v>0</v>
      </c>
      <c r="J1809">
        <v>0</v>
      </c>
      <c r="K1809">
        <v>0</v>
      </c>
      <c r="N1809">
        <v>0</v>
      </c>
      <c r="O1809">
        <v>0</v>
      </c>
      <c r="P1809">
        <v>0</v>
      </c>
      <c r="S1809">
        <v>0</v>
      </c>
      <c r="T1809">
        <v>0</v>
      </c>
      <c r="U1809">
        <v>0</v>
      </c>
    </row>
    <row r="1810" spans="1:21" x14ac:dyDescent="0.25">
      <c r="A1810" t="s">
        <v>698</v>
      </c>
      <c r="B1810">
        <v>912</v>
      </c>
      <c r="E1810">
        <v>0</v>
      </c>
      <c r="J1810">
        <v>0</v>
      </c>
      <c r="O1810">
        <v>0</v>
      </c>
      <c r="T1810">
        <v>0</v>
      </c>
    </row>
    <row r="1811" spans="1:21" x14ac:dyDescent="0.25">
      <c r="A1811" t="s">
        <v>677</v>
      </c>
      <c r="B1811">
        <v>912</v>
      </c>
      <c r="E1811">
        <v>468</v>
      </c>
      <c r="J1811">
        <v>436</v>
      </c>
      <c r="O1811">
        <v>785</v>
      </c>
      <c r="T1811">
        <v>740</v>
      </c>
    </row>
    <row r="1812" spans="1:21" x14ac:dyDescent="0.25">
      <c r="A1812" t="s">
        <v>78</v>
      </c>
      <c r="B1812">
        <v>912</v>
      </c>
      <c r="E1812">
        <v>10.6</v>
      </c>
      <c r="J1812">
        <v>11.9</v>
      </c>
      <c r="O1812">
        <v>17.8</v>
      </c>
      <c r="T1812">
        <v>16.8</v>
      </c>
    </row>
    <row r="1813" spans="1:21" x14ac:dyDescent="0.25">
      <c r="A1813" t="s">
        <v>699</v>
      </c>
      <c r="B1813">
        <v>912</v>
      </c>
      <c r="F1813">
        <v>0</v>
      </c>
      <c r="K1813">
        <v>0</v>
      </c>
      <c r="P1813">
        <v>0</v>
      </c>
      <c r="U1813">
        <v>0</v>
      </c>
    </row>
    <row r="1814" spans="1:21" x14ac:dyDescent="0.25">
      <c r="A1814" t="s">
        <v>700</v>
      </c>
      <c r="B1814">
        <v>912</v>
      </c>
      <c r="D1814">
        <v>0</v>
      </c>
      <c r="E1814">
        <v>0</v>
      </c>
      <c r="F1814">
        <v>1</v>
      </c>
      <c r="I1814">
        <v>0</v>
      </c>
      <c r="J1814">
        <v>0</v>
      </c>
      <c r="K1814">
        <v>1</v>
      </c>
      <c r="N1814">
        <v>0</v>
      </c>
      <c r="O1814">
        <v>0</v>
      </c>
      <c r="P1814">
        <v>1</v>
      </c>
      <c r="S1814">
        <v>0</v>
      </c>
      <c r="T1814">
        <v>0</v>
      </c>
      <c r="U1814">
        <v>1</v>
      </c>
    </row>
    <row r="1815" spans="1:21" x14ac:dyDescent="0.25">
      <c r="A1815" t="s">
        <v>701</v>
      </c>
      <c r="B1815">
        <v>912</v>
      </c>
      <c r="D1815">
        <v>0</v>
      </c>
      <c r="E1815">
        <v>0</v>
      </c>
      <c r="F1815">
        <v>0</v>
      </c>
      <c r="I1815">
        <v>0</v>
      </c>
      <c r="J1815">
        <v>0</v>
      </c>
      <c r="K1815">
        <v>0</v>
      </c>
      <c r="N1815">
        <v>0</v>
      </c>
      <c r="O1815">
        <v>0</v>
      </c>
      <c r="P1815">
        <v>0</v>
      </c>
      <c r="S1815">
        <v>0</v>
      </c>
      <c r="T1815">
        <v>0</v>
      </c>
      <c r="U1815">
        <v>0</v>
      </c>
    </row>
    <row r="1816" spans="1:21" x14ac:dyDescent="0.25">
      <c r="A1816" t="s">
        <v>52</v>
      </c>
      <c r="B1816">
        <v>912</v>
      </c>
      <c r="D1816">
        <v>1</v>
      </c>
      <c r="E1816">
        <v>1</v>
      </c>
      <c r="F1816">
        <v>1</v>
      </c>
      <c r="I1816">
        <v>1</v>
      </c>
      <c r="J1816">
        <v>1</v>
      </c>
      <c r="K1816">
        <v>1</v>
      </c>
      <c r="N1816">
        <v>1</v>
      </c>
      <c r="O1816">
        <v>1</v>
      </c>
      <c r="P1816">
        <v>1</v>
      </c>
      <c r="S1816">
        <v>1</v>
      </c>
      <c r="T1816">
        <v>1</v>
      </c>
      <c r="U1816">
        <v>1</v>
      </c>
    </row>
    <row r="1817" spans="1:21" x14ac:dyDescent="0.25">
      <c r="A1817" t="s">
        <v>702</v>
      </c>
      <c r="B1817">
        <v>912</v>
      </c>
      <c r="D1817">
        <v>15</v>
      </c>
      <c r="E1817">
        <v>60</v>
      </c>
      <c r="F1817">
        <v>9</v>
      </c>
      <c r="I1817">
        <v>15</v>
      </c>
      <c r="J1817">
        <v>60</v>
      </c>
      <c r="K1817">
        <v>9</v>
      </c>
      <c r="N1817">
        <v>15</v>
      </c>
      <c r="O1817">
        <v>60</v>
      </c>
      <c r="P1817">
        <v>9</v>
      </c>
      <c r="S1817">
        <v>15</v>
      </c>
      <c r="T1817">
        <v>60</v>
      </c>
      <c r="U1817">
        <v>9</v>
      </c>
    </row>
    <row r="1818" spans="1:21" x14ac:dyDescent="0.25">
      <c r="A1818" t="s">
        <v>43</v>
      </c>
      <c r="B1818">
        <v>912</v>
      </c>
      <c r="D1818">
        <v>0</v>
      </c>
      <c r="E1818">
        <v>0</v>
      </c>
      <c r="F1818">
        <v>0</v>
      </c>
      <c r="I1818">
        <v>0</v>
      </c>
      <c r="J1818">
        <v>0</v>
      </c>
      <c r="N1818">
        <v>0</v>
      </c>
      <c r="O1818">
        <v>0</v>
      </c>
      <c r="S1818">
        <v>0</v>
      </c>
      <c r="T1818">
        <v>0</v>
      </c>
      <c r="U1818">
        <v>0</v>
      </c>
    </row>
    <row r="1819" spans="1:21" x14ac:dyDescent="0.25">
      <c r="A1819" t="s">
        <v>44</v>
      </c>
      <c r="B1819">
        <v>912</v>
      </c>
      <c r="D1819">
        <v>0</v>
      </c>
      <c r="E1819">
        <v>0</v>
      </c>
      <c r="F1819">
        <v>0</v>
      </c>
      <c r="I1819">
        <v>0</v>
      </c>
      <c r="J1819">
        <v>0</v>
      </c>
      <c r="N1819">
        <v>0</v>
      </c>
      <c r="O1819">
        <v>0</v>
      </c>
      <c r="S1819">
        <v>0</v>
      </c>
      <c r="T1819">
        <v>0</v>
      </c>
      <c r="U1819">
        <v>0</v>
      </c>
    </row>
    <row r="1820" spans="1:21" x14ac:dyDescent="0.25">
      <c r="A1820" t="s">
        <v>47</v>
      </c>
      <c r="B1820">
        <v>912</v>
      </c>
      <c r="D1820">
        <v>4</v>
      </c>
      <c r="E1820">
        <v>4</v>
      </c>
      <c r="F1820">
        <v>4</v>
      </c>
      <c r="I1820">
        <v>8</v>
      </c>
      <c r="J1820">
        <v>8</v>
      </c>
      <c r="N1820">
        <v>6</v>
      </c>
      <c r="O1820">
        <v>6</v>
      </c>
      <c r="S1820">
        <v>2</v>
      </c>
      <c r="T1820">
        <v>2</v>
      </c>
      <c r="U1820">
        <v>2</v>
      </c>
    </row>
    <row r="1821" spans="1:21" x14ac:dyDescent="0.25">
      <c r="A1821" t="s">
        <v>703</v>
      </c>
      <c r="B1821">
        <v>912</v>
      </c>
      <c r="D1821">
        <v>0</v>
      </c>
      <c r="E1821">
        <v>0</v>
      </c>
      <c r="F1821">
        <v>0</v>
      </c>
      <c r="I1821">
        <v>0</v>
      </c>
      <c r="J1821">
        <v>0</v>
      </c>
      <c r="N1821">
        <v>0</v>
      </c>
      <c r="O1821">
        <v>0</v>
      </c>
      <c r="S1821">
        <v>0</v>
      </c>
      <c r="T1821">
        <v>0</v>
      </c>
      <c r="U1821">
        <v>0</v>
      </c>
    </row>
    <row r="1822" spans="1:21" x14ac:dyDescent="0.25">
      <c r="A1822" t="s">
        <v>704</v>
      </c>
      <c r="B1822">
        <v>912</v>
      </c>
      <c r="D1822">
        <v>0</v>
      </c>
      <c r="E1822">
        <v>0</v>
      </c>
      <c r="F1822">
        <v>0</v>
      </c>
      <c r="I1822">
        <v>0</v>
      </c>
      <c r="J1822">
        <v>0</v>
      </c>
      <c r="N1822">
        <v>0</v>
      </c>
      <c r="O1822">
        <v>0</v>
      </c>
      <c r="S1822">
        <v>0</v>
      </c>
      <c r="T1822">
        <v>0</v>
      </c>
      <c r="U1822">
        <v>0</v>
      </c>
    </row>
    <row r="1823" spans="1:21" x14ac:dyDescent="0.25">
      <c r="A1823" t="s">
        <v>705</v>
      </c>
      <c r="B1823">
        <v>912</v>
      </c>
      <c r="D1823">
        <v>0</v>
      </c>
      <c r="E1823">
        <v>0</v>
      </c>
      <c r="F1823">
        <v>0</v>
      </c>
      <c r="I1823">
        <v>0</v>
      </c>
      <c r="J1823">
        <v>0</v>
      </c>
      <c r="N1823">
        <v>0</v>
      </c>
      <c r="O1823">
        <v>0</v>
      </c>
      <c r="S1823">
        <v>0</v>
      </c>
      <c r="T1823">
        <v>0</v>
      </c>
      <c r="U1823">
        <v>0</v>
      </c>
    </row>
    <row r="1824" spans="1:21" x14ac:dyDescent="0.25">
      <c r="A1824" t="s">
        <v>706</v>
      </c>
      <c r="B1824">
        <v>912</v>
      </c>
      <c r="D1824">
        <v>0</v>
      </c>
      <c r="E1824">
        <v>0</v>
      </c>
      <c r="F1824">
        <v>0</v>
      </c>
      <c r="I1824">
        <v>0</v>
      </c>
      <c r="J1824">
        <v>0</v>
      </c>
      <c r="N1824">
        <v>0</v>
      </c>
      <c r="O1824">
        <v>0</v>
      </c>
      <c r="S1824">
        <v>0</v>
      </c>
      <c r="T1824">
        <v>0</v>
      </c>
      <c r="U1824">
        <v>0</v>
      </c>
    </row>
    <row r="1825" spans="1:21" x14ac:dyDescent="0.25">
      <c r="A1825" t="s">
        <v>707</v>
      </c>
      <c r="B1825">
        <v>912</v>
      </c>
      <c r="D1825">
        <v>0</v>
      </c>
      <c r="E1825">
        <v>0</v>
      </c>
      <c r="F1825">
        <v>0</v>
      </c>
      <c r="I1825">
        <v>0</v>
      </c>
      <c r="J1825">
        <v>0</v>
      </c>
      <c r="N1825">
        <v>0</v>
      </c>
      <c r="O1825">
        <v>0</v>
      </c>
      <c r="S1825">
        <v>0</v>
      </c>
      <c r="T1825">
        <v>0</v>
      </c>
      <c r="U1825">
        <v>0</v>
      </c>
    </row>
    <row r="1826" spans="1:21" x14ac:dyDescent="0.25">
      <c r="A1826" t="s">
        <v>718</v>
      </c>
      <c r="B1826">
        <v>912</v>
      </c>
      <c r="E1826">
        <v>0</v>
      </c>
      <c r="J1826">
        <v>0</v>
      </c>
      <c r="O1826">
        <v>0</v>
      </c>
      <c r="T1826">
        <v>0</v>
      </c>
    </row>
    <row r="1827" spans="1:21" x14ac:dyDescent="0.25">
      <c r="A1827" t="s">
        <v>405</v>
      </c>
      <c r="B1827">
        <v>912</v>
      </c>
      <c r="E1827">
        <v>0</v>
      </c>
    </row>
    <row r="1828" spans="1:21" x14ac:dyDescent="0.25">
      <c r="A1828" t="s">
        <v>719</v>
      </c>
      <c r="B1828">
        <v>912</v>
      </c>
      <c r="D1828">
        <v>0</v>
      </c>
      <c r="E1828">
        <v>0</v>
      </c>
      <c r="F1828">
        <v>0</v>
      </c>
      <c r="I1828">
        <v>80</v>
      </c>
      <c r="J1828">
        <v>32</v>
      </c>
      <c r="K1828">
        <v>0</v>
      </c>
      <c r="N1828">
        <v>33</v>
      </c>
      <c r="O1828">
        <v>532</v>
      </c>
      <c r="P1828">
        <v>0</v>
      </c>
      <c r="S1828">
        <v>0</v>
      </c>
      <c r="T1828">
        <v>761</v>
      </c>
      <c r="U1828">
        <v>72</v>
      </c>
    </row>
    <row r="1829" spans="1:21" x14ac:dyDescent="0.25">
      <c r="A1829" t="s">
        <v>34</v>
      </c>
      <c r="B1829">
        <v>915</v>
      </c>
      <c r="D1829">
        <v>229</v>
      </c>
      <c r="E1829">
        <v>229</v>
      </c>
      <c r="F1829">
        <v>229</v>
      </c>
      <c r="I1829">
        <v>12</v>
      </c>
      <c r="J1829">
        <v>12</v>
      </c>
      <c r="K1829">
        <v>12</v>
      </c>
      <c r="N1829">
        <v>918</v>
      </c>
      <c r="O1829">
        <v>918</v>
      </c>
      <c r="P1829">
        <v>918</v>
      </c>
      <c r="S1829">
        <v>912</v>
      </c>
      <c r="T1829">
        <v>912</v>
      </c>
      <c r="U1829">
        <v>912</v>
      </c>
    </row>
    <row r="1830" spans="1:21" x14ac:dyDescent="0.25">
      <c r="A1830" t="s">
        <v>35</v>
      </c>
      <c r="B1830">
        <v>915</v>
      </c>
      <c r="D1830">
        <v>918</v>
      </c>
      <c r="E1830">
        <v>12</v>
      </c>
      <c r="F1830">
        <v>912</v>
      </c>
      <c r="I1830">
        <v>912</v>
      </c>
      <c r="J1830">
        <v>229</v>
      </c>
      <c r="K1830">
        <v>918</v>
      </c>
      <c r="N1830">
        <v>12</v>
      </c>
      <c r="O1830">
        <v>912</v>
      </c>
      <c r="P1830">
        <v>229</v>
      </c>
      <c r="S1830">
        <v>229</v>
      </c>
      <c r="T1830">
        <v>918</v>
      </c>
      <c r="U1830">
        <v>12</v>
      </c>
    </row>
    <row r="1831" spans="1:21" x14ac:dyDescent="0.25">
      <c r="A1831" t="s">
        <v>36</v>
      </c>
      <c r="B1831">
        <v>915</v>
      </c>
      <c r="D1831">
        <v>0</v>
      </c>
      <c r="E1831">
        <v>1</v>
      </c>
      <c r="F1831">
        <v>0</v>
      </c>
      <c r="I1831">
        <v>0</v>
      </c>
      <c r="J1831">
        <v>1</v>
      </c>
      <c r="K1831">
        <v>0</v>
      </c>
      <c r="N1831">
        <v>0</v>
      </c>
      <c r="O1831">
        <v>2</v>
      </c>
      <c r="P1831">
        <v>0</v>
      </c>
      <c r="S1831">
        <v>0</v>
      </c>
      <c r="T1831">
        <v>2</v>
      </c>
      <c r="U1831">
        <v>0</v>
      </c>
    </row>
    <row r="1832" spans="1:21" x14ac:dyDescent="0.25">
      <c r="A1832" t="s">
        <v>37</v>
      </c>
      <c r="B1832">
        <v>915</v>
      </c>
      <c r="D1832">
        <v>0</v>
      </c>
      <c r="E1832">
        <v>3</v>
      </c>
      <c r="I1832">
        <v>0</v>
      </c>
      <c r="J1832">
        <v>3</v>
      </c>
      <c r="N1832">
        <v>0</v>
      </c>
      <c r="O1832">
        <v>3</v>
      </c>
      <c r="S1832">
        <v>0</v>
      </c>
      <c r="T1832">
        <v>3</v>
      </c>
    </row>
    <row r="1833" spans="1:21" x14ac:dyDescent="0.25">
      <c r="A1833" t="s">
        <v>38</v>
      </c>
      <c r="B1833">
        <v>915</v>
      </c>
      <c r="D1833">
        <v>12</v>
      </c>
      <c r="E1833">
        <v>12</v>
      </c>
      <c r="F1833">
        <v>12</v>
      </c>
      <c r="I1833">
        <v>12</v>
      </c>
      <c r="J1833">
        <v>12</v>
      </c>
      <c r="K1833">
        <v>12</v>
      </c>
      <c r="N1833">
        <v>12</v>
      </c>
      <c r="O1833">
        <v>12</v>
      </c>
      <c r="P1833">
        <v>12</v>
      </c>
      <c r="S1833">
        <v>12</v>
      </c>
      <c r="T1833">
        <v>12</v>
      </c>
      <c r="U1833">
        <v>12</v>
      </c>
    </row>
    <row r="1834" spans="1:21" x14ac:dyDescent="0.25">
      <c r="A1834" t="s">
        <v>39</v>
      </c>
      <c r="B1834">
        <v>915</v>
      </c>
    </row>
    <row r="1835" spans="1:21" x14ac:dyDescent="0.25">
      <c r="A1835" t="s">
        <v>694</v>
      </c>
      <c r="B1835">
        <v>915</v>
      </c>
    </row>
    <row r="1836" spans="1:21" x14ac:dyDescent="0.25">
      <c r="A1836" t="s">
        <v>40</v>
      </c>
      <c r="B1836">
        <v>915</v>
      </c>
    </row>
    <row r="1837" spans="1:21" x14ac:dyDescent="0.25">
      <c r="A1837" t="s">
        <v>41</v>
      </c>
      <c r="B1837">
        <v>915</v>
      </c>
    </row>
    <row r="1838" spans="1:21" x14ac:dyDescent="0.25">
      <c r="A1838" t="s">
        <v>42</v>
      </c>
      <c r="B1838">
        <v>915</v>
      </c>
      <c r="E1838">
        <v>25</v>
      </c>
      <c r="J1838">
        <v>25</v>
      </c>
      <c r="O1838">
        <v>25</v>
      </c>
      <c r="T1838">
        <v>30</v>
      </c>
    </row>
    <row r="1839" spans="1:21" x14ac:dyDescent="0.25">
      <c r="A1839" t="s">
        <v>45</v>
      </c>
      <c r="B1839">
        <v>915</v>
      </c>
      <c r="E1839">
        <v>4</v>
      </c>
      <c r="J1839">
        <v>8</v>
      </c>
      <c r="O1839">
        <v>6</v>
      </c>
      <c r="T1839">
        <v>2</v>
      </c>
    </row>
    <row r="1840" spans="1:21" x14ac:dyDescent="0.25">
      <c r="A1840" t="s">
        <v>46</v>
      </c>
      <c r="B1840">
        <v>915</v>
      </c>
      <c r="D1840">
        <v>4</v>
      </c>
      <c r="I1840">
        <v>8</v>
      </c>
      <c r="N1840">
        <v>6</v>
      </c>
      <c r="S1840">
        <v>2</v>
      </c>
    </row>
    <row r="1841" spans="1:21" x14ac:dyDescent="0.25">
      <c r="A1841" t="s">
        <v>49</v>
      </c>
      <c r="B1841">
        <v>915</v>
      </c>
      <c r="D1841">
        <v>4</v>
      </c>
      <c r="E1841">
        <v>4</v>
      </c>
      <c r="F1841">
        <v>4</v>
      </c>
      <c r="I1841">
        <v>4</v>
      </c>
      <c r="J1841">
        <v>4</v>
      </c>
      <c r="K1841">
        <v>4</v>
      </c>
      <c r="N1841">
        <v>4</v>
      </c>
      <c r="O1841">
        <v>4</v>
      </c>
      <c r="P1841">
        <v>4</v>
      </c>
      <c r="S1841">
        <v>4</v>
      </c>
      <c r="T1841">
        <v>4</v>
      </c>
      <c r="U1841">
        <v>4</v>
      </c>
    </row>
    <row r="1842" spans="1:21" x14ac:dyDescent="0.25">
      <c r="A1842" t="s">
        <v>695</v>
      </c>
      <c r="B1842">
        <v>915</v>
      </c>
      <c r="D1842">
        <v>-1</v>
      </c>
      <c r="E1842">
        <v>-1</v>
      </c>
      <c r="F1842">
        <v>0</v>
      </c>
      <c r="I1842">
        <v>-1</v>
      </c>
      <c r="J1842">
        <v>-1</v>
      </c>
      <c r="K1842">
        <v>0</v>
      </c>
      <c r="N1842">
        <v>0.5</v>
      </c>
      <c r="O1842">
        <v>0.5</v>
      </c>
      <c r="P1842">
        <v>0</v>
      </c>
      <c r="S1842">
        <v>0.5</v>
      </c>
      <c r="T1842">
        <v>0.5</v>
      </c>
      <c r="U1842">
        <v>0</v>
      </c>
    </row>
    <row r="1843" spans="1:21" x14ac:dyDescent="0.25">
      <c r="A1843" t="s">
        <v>48</v>
      </c>
      <c r="B1843">
        <v>915</v>
      </c>
      <c r="D1843">
        <v>1900</v>
      </c>
      <c r="E1843">
        <v>1900</v>
      </c>
      <c r="F1843">
        <v>1900</v>
      </c>
      <c r="I1843">
        <v>1900</v>
      </c>
      <c r="J1843">
        <v>1900</v>
      </c>
      <c r="K1843">
        <v>1900</v>
      </c>
      <c r="N1843">
        <v>1900</v>
      </c>
      <c r="O1843">
        <v>1900</v>
      </c>
      <c r="P1843">
        <v>1900</v>
      </c>
      <c r="S1843">
        <v>1900</v>
      </c>
      <c r="T1843">
        <v>1900</v>
      </c>
      <c r="U1843">
        <v>1900</v>
      </c>
    </row>
    <row r="1844" spans="1:21" x14ac:dyDescent="0.25">
      <c r="A1844" t="s">
        <v>696</v>
      </c>
      <c r="B1844">
        <v>915</v>
      </c>
      <c r="D1844">
        <v>0</v>
      </c>
      <c r="E1844">
        <v>1863</v>
      </c>
      <c r="F1844">
        <v>0</v>
      </c>
      <c r="I1844">
        <v>0</v>
      </c>
      <c r="J1844">
        <v>1863</v>
      </c>
      <c r="K1844">
        <v>0</v>
      </c>
      <c r="N1844">
        <v>0</v>
      </c>
      <c r="O1844">
        <v>3539</v>
      </c>
      <c r="P1844">
        <v>0</v>
      </c>
      <c r="S1844">
        <v>0</v>
      </c>
      <c r="T1844">
        <v>3539</v>
      </c>
      <c r="U1844">
        <v>0</v>
      </c>
    </row>
    <row r="1845" spans="1:21" x14ac:dyDescent="0.25">
      <c r="A1845" t="s">
        <v>50</v>
      </c>
      <c r="B1845">
        <v>915</v>
      </c>
      <c r="D1845">
        <v>0</v>
      </c>
      <c r="E1845">
        <v>1863</v>
      </c>
      <c r="F1845">
        <v>0</v>
      </c>
      <c r="I1845">
        <v>0</v>
      </c>
      <c r="J1845">
        <v>1863</v>
      </c>
      <c r="K1845">
        <v>0</v>
      </c>
      <c r="N1845">
        <v>0</v>
      </c>
      <c r="O1845">
        <v>3539</v>
      </c>
      <c r="P1845">
        <v>0</v>
      </c>
      <c r="S1845">
        <v>0</v>
      </c>
      <c r="T1845">
        <v>3539</v>
      </c>
      <c r="U1845">
        <v>0</v>
      </c>
    </row>
    <row r="1846" spans="1:21" x14ac:dyDescent="0.25">
      <c r="A1846" t="s">
        <v>697</v>
      </c>
      <c r="B1846">
        <v>915</v>
      </c>
      <c r="D1846">
        <v>1</v>
      </c>
      <c r="E1846">
        <v>1</v>
      </c>
      <c r="F1846">
        <v>1</v>
      </c>
      <c r="I1846">
        <v>1</v>
      </c>
      <c r="J1846">
        <v>1</v>
      </c>
      <c r="K1846">
        <v>1</v>
      </c>
      <c r="N1846">
        <v>1</v>
      </c>
      <c r="O1846">
        <v>1</v>
      </c>
      <c r="P1846">
        <v>1</v>
      </c>
      <c r="S1846">
        <v>1</v>
      </c>
      <c r="T1846">
        <v>1</v>
      </c>
      <c r="U1846">
        <v>1</v>
      </c>
    </row>
    <row r="1847" spans="1:21" x14ac:dyDescent="0.25">
      <c r="A1847" t="s">
        <v>51</v>
      </c>
      <c r="B1847">
        <v>915</v>
      </c>
      <c r="D1847">
        <v>0</v>
      </c>
      <c r="E1847">
        <v>0</v>
      </c>
      <c r="F1847">
        <v>0</v>
      </c>
      <c r="I1847">
        <v>0</v>
      </c>
      <c r="J1847">
        <v>0</v>
      </c>
      <c r="K1847">
        <v>0</v>
      </c>
      <c r="N1847">
        <v>0</v>
      </c>
      <c r="O1847">
        <v>0</v>
      </c>
      <c r="P1847">
        <v>0</v>
      </c>
      <c r="S1847">
        <v>0</v>
      </c>
      <c r="T1847">
        <v>0</v>
      </c>
      <c r="U1847">
        <v>0</v>
      </c>
    </row>
    <row r="1848" spans="1:21" x14ac:dyDescent="0.25">
      <c r="A1848" t="s">
        <v>53</v>
      </c>
      <c r="B1848">
        <v>915</v>
      </c>
      <c r="D1848">
        <v>0</v>
      </c>
      <c r="E1848">
        <v>0</v>
      </c>
      <c r="F1848">
        <v>0</v>
      </c>
      <c r="I1848">
        <v>0</v>
      </c>
      <c r="J1848">
        <v>0</v>
      </c>
      <c r="K1848">
        <v>0</v>
      </c>
      <c r="N1848">
        <v>0</v>
      </c>
      <c r="O1848">
        <v>0</v>
      </c>
      <c r="P1848">
        <v>0</v>
      </c>
      <c r="S1848">
        <v>0</v>
      </c>
      <c r="T1848">
        <v>0</v>
      </c>
      <c r="U1848">
        <v>0</v>
      </c>
    </row>
    <row r="1849" spans="1:21" x14ac:dyDescent="0.25">
      <c r="A1849" t="s">
        <v>54</v>
      </c>
      <c r="B1849">
        <v>915</v>
      </c>
      <c r="D1849">
        <v>0</v>
      </c>
      <c r="E1849">
        <v>0</v>
      </c>
      <c r="F1849">
        <v>0</v>
      </c>
      <c r="I1849">
        <v>0</v>
      </c>
      <c r="J1849">
        <v>0</v>
      </c>
      <c r="K1849">
        <v>0</v>
      </c>
      <c r="N1849">
        <v>0</v>
      </c>
      <c r="O1849">
        <v>0</v>
      </c>
      <c r="P1849">
        <v>0</v>
      </c>
      <c r="S1849">
        <v>0</v>
      </c>
      <c r="T1849">
        <v>0</v>
      </c>
      <c r="U1849">
        <v>0</v>
      </c>
    </row>
    <row r="1850" spans="1:21" x14ac:dyDescent="0.25">
      <c r="A1850" t="s">
        <v>55</v>
      </c>
      <c r="B1850">
        <v>915</v>
      </c>
      <c r="D1850">
        <v>0</v>
      </c>
      <c r="E1850">
        <v>0</v>
      </c>
      <c r="F1850">
        <v>0</v>
      </c>
      <c r="I1850">
        <v>0</v>
      </c>
      <c r="J1850">
        <v>0</v>
      </c>
      <c r="K1850">
        <v>0</v>
      </c>
      <c r="N1850">
        <v>0</v>
      </c>
      <c r="O1850">
        <v>0</v>
      </c>
      <c r="P1850">
        <v>0</v>
      </c>
      <c r="S1850">
        <v>0</v>
      </c>
      <c r="T1850">
        <v>0</v>
      </c>
      <c r="U1850">
        <v>0</v>
      </c>
    </row>
    <row r="1851" spans="1:21" x14ac:dyDescent="0.25">
      <c r="A1851" t="s">
        <v>56</v>
      </c>
      <c r="B1851">
        <v>915</v>
      </c>
      <c r="D1851">
        <v>0.92</v>
      </c>
      <c r="E1851">
        <v>0.92</v>
      </c>
      <c r="F1851">
        <v>0.92</v>
      </c>
      <c r="I1851">
        <v>0.92</v>
      </c>
      <c r="J1851">
        <v>0.92</v>
      </c>
      <c r="K1851">
        <v>0.92</v>
      </c>
      <c r="N1851">
        <v>0.92</v>
      </c>
      <c r="O1851">
        <v>0.92</v>
      </c>
      <c r="P1851">
        <v>0.92</v>
      </c>
      <c r="S1851">
        <v>0.92</v>
      </c>
      <c r="T1851">
        <v>0.92</v>
      </c>
      <c r="U1851">
        <v>0.92</v>
      </c>
    </row>
    <row r="1852" spans="1:21" x14ac:dyDescent="0.25">
      <c r="A1852" t="s">
        <v>57</v>
      </c>
      <c r="B1852">
        <v>915</v>
      </c>
      <c r="D1852">
        <v>100</v>
      </c>
      <c r="E1852">
        <v>100</v>
      </c>
      <c r="F1852">
        <v>100</v>
      </c>
      <c r="I1852">
        <v>100</v>
      </c>
      <c r="J1852">
        <v>100</v>
      </c>
      <c r="K1852">
        <v>100</v>
      </c>
      <c r="N1852">
        <v>100</v>
      </c>
      <c r="O1852">
        <v>100</v>
      </c>
      <c r="P1852">
        <v>100</v>
      </c>
      <c r="S1852">
        <v>100</v>
      </c>
      <c r="T1852">
        <v>100</v>
      </c>
      <c r="U1852">
        <v>100</v>
      </c>
    </row>
    <row r="1853" spans="1:21" x14ac:dyDescent="0.25">
      <c r="A1853" t="s">
        <v>58</v>
      </c>
      <c r="B1853">
        <v>915</v>
      </c>
      <c r="D1853">
        <v>2</v>
      </c>
      <c r="E1853">
        <v>2</v>
      </c>
      <c r="F1853">
        <v>2</v>
      </c>
      <c r="I1853">
        <v>2</v>
      </c>
      <c r="J1853">
        <v>2</v>
      </c>
      <c r="K1853">
        <v>2</v>
      </c>
      <c r="N1853">
        <v>2</v>
      </c>
      <c r="O1853">
        <v>2</v>
      </c>
      <c r="P1853">
        <v>2</v>
      </c>
      <c r="S1853">
        <v>2</v>
      </c>
      <c r="T1853">
        <v>2</v>
      </c>
      <c r="U1853">
        <v>2</v>
      </c>
    </row>
    <row r="1854" spans="1:21" x14ac:dyDescent="0.25">
      <c r="A1854" t="s">
        <v>59</v>
      </c>
      <c r="B1854">
        <v>915</v>
      </c>
      <c r="D1854">
        <v>0</v>
      </c>
      <c r="E1854">
        <v>0</v>
      </c>
      <c r="F1854">
        <v>0</v>
      </c>
      <c r="I1854">
        <v>0</v>
      </c>
      <c r="J1854">
        <v>0</v>
      </c>
      <c r="K1854">
        <v>0</v>
      </c>
      <c r="N1854">
        <v>0</v>
      </c>
      <c r="O1854">
        <v>0</v>
      </c>
      <c r="P1854">
        <v>0</v>
      </c>
      <c r="S1854">
        <v>0</v>
      </c>
      <c r="T1854">
        <v>0</v>
      </c>
      <c r="U1854">
        <v>0</v>
      </c>
    </row>
    <row r="1855" spans="1:21" x14ac:dyDescent="0.25">
      <c r="A1855" t="s">
        <v>698</v>
      </c>
      <c r="B1855">
        <v>915</v>
      </c>
      <c r="E1855">
        <v>0</v>
      </c>
      <c r="J1855">
        <v>0</v>
      </c>
      <c r="O1855">
        <v>0</v>
      </c>
      <c r="T1855">
        <v>0</v>
      </c>
    </row>
    <row r="1856" spans="1:21" x14ac:dyDescent="0.25">
      <c r="A1856" t="s">
        <v>677</v>
      </c>
      <c r="B1856">
        <v>915</v>
      </c>
      <c r="E1856">
        <v>473</v>
      </c>
      <c r="J1856">
        <v>437</v>
      </c>
      <c r="O1856">
        <v>374</v>
      </c>
      <c r="T1856">
        <v>785</v>
      </c>
    </row>
    <row r="1857" spans="1:21" x14ac:dyDescent="0.25">
      <c r="A1857" t="s">
        <v>78</v>
      </c>
      <c r="B1857">
        <v>915</v>
      </c>
      <c r="E1857">
        <v>12.9</v>
      </c>
      <c r="J1857">
        <v>11.9</v>
      </c>
      <c r="O1857">
        <v>10.199999999999999</v>
      </c>
      <c r="T1857">
        <v>17.8</v>
      </c>
    </row>
    <row r="1858" spans="1:21" x14ac:dyDescent="0.25">
      <c r="A1858" t="s">
        <v>699</v>
      </c>
      <c r="B1858">
        <v>915</v>
      </c>
      <c r="F1858">
        <v>0</v>
      </c>
      <c r="K1858">
        <v>0</v>
      </c>
      <c r="P1858">
        <v>0</v>
      </c>
      <c r="U1858">
        <v>0</v>
      </c>
    </row>
    <row r="1859" spans="1:21" x14ac:dyDescent="0.25">
      <c r="A1859" t="s">
        <v>700</v>
      </c>
      <c r="B1859">
        <v>915</v>
      </c>
      <c r="D1859">
        <v>0</v>
      </c>
      <c r="E1859">
        <v>0</v>
      </c>
      <c r="F1859">
        <v>1</v>
      </c>
      <c r="I1859">
        <v>0</v>
      </c>
      <c r="J1859">
        <v>0</v>
      </c>
      <c r="K1859">
        <v>1</v>
      </c>
      <c r="N1859">
        <v>0</v>
      </c>
      <c r="O1859">
        <v>0</v>
      </c>
      <c r="P1859">
        <v>1</v>
      </c>
      <c r="S1859">
        <v>0</v>
      </c>
      <c r="T1859">
        <v>0</v>
      </c>
      <c r="U1859">
        <v>1</v>
      </c>
    </row>
    <row r="1860" spans="1:21" x14ac:dyDescent="0.25">
      <c r="A1860" t="s">
        <v>701</v>
      </c>
      <c r="B1860">
        <v>915</v>
      </c>
      <c r="D1860">
        <v>0</v>
      </c>
      <c r="E1860">
        <v>0</v>
      </c>
      <c r="F1860">
        <v>0</v>
      </c>
      <c r="I1860">
        <v>0</v>
      </c>
      <c r="J1860">
        <v>0</v>
      </c>
      <c r="K1860">
        <v>0</v>
      </c>
      <c r="N1860">
        <v>0</v>
      </c>
      <c r="O1860">
        <v>0</v>
      </c>
      <c r="P1860">
        <v>0</v>
      </c>
      <c r="S1860">
        <v>0</v>
      </c>
      <c r="T1860">
        <v>0</v>
      </c>
      <c r="U1860">
        <v>0</v>
      </c>
    </row>
    <row r="1861" spans="1:21" x14ac:dyDescent="0.25">
      <c r="A1861" t="s">
        <v>52</v>
      </c>
      <c r="B1861">
        <v>915</v>
      </c>
      <c r="D1861">
        <v>1</v>
      </c>
      <c r="E1861">
        <v>1</v>
      </c>
      <c r="F1861">
        <v>1</v>
      </c>
      <c r="I1861">
        <v>1</v>
      </c>
      <c r="J1861">
        <v>1</v>
      </c>
      <c r="K1861">
        <v>1</v>
      </c>
      <c r="N1861">
        <v>1</v>
      </c>
      <c r="O1861">
        <v>1</v>
      </c>
      <c r="P1861">
        <v>1</v>
      </c>
      <c r="S1861">
        <v>1</v>
      </c>
      <c r="T1861">
        <v>1</v>
      </c>
      <c r="U1861">
        <v>1</v>
      </c>
    </row>
    <row r="1862" spans="1:21" x14ac:dyDescent="0.25">
      <c r="A1862" t="s">
        <v>702</v>
      </c>
      <c r="B1862">
        <v>915</v>
      </c>
      <c r="D1862">
        <v>15</v>
      </c>
      <c r="E1862">
        <v>60</v>
      </c>
      <c r="F1862">
        <v>9</v>
      </c>
      <c r="I1862">
        <v>15</v>
      </c>
      <c r="J1862">
        <v>60</v>
      </c>
      <c r="K1862">
        <v>9</v>
      </c>
      <c r="N1862">
        <v>15</v>
      </c>
      <c r="O1862">
        <v>60</v>
      </c>
      <c r="P1862">
        <v>9</v>
      </c>
      <c r="S1862">
        <v>15</v>
      </c>
      <c r="T1862">
        <v>60</v>
      </c>
      <c r="U1862">
        <v>9</v>
      </c>
    </row>
    <row r="1863" spans="1:21" x14ac:dyDescent="0.25">
      <c r="A1863" t="s">
        <v>43</v>
      </c>
      <c r="B1863">
        <v>915</v>
      </c>
      <c r="D1863">
        <v>50</v>
      </c>
      <c r="E1863">
        <v>0</v>
      </c>
      <c r="I1863">
        <v>50</v>
      </c>
      <c r="J1863">
        <v>0</v>
      </c>
      <c r="N1863">
        <v>50</v>
      </c>
      <c r="O1863">
        <v>0</v>
      </c>
      <c r="S1863">
        <v>50</v>
      </c>
      <c r="T1863">
        <v>0</v>
      </c>
    </row>
    <row r="1864" spans="1:21" x14ac:dyDescent="0.25">
      <c r="A1864" t="s">
        <v>44</v>
      </c>
      <c r="B1864">
        <v>915</v>
      </c>
      <c r="D1864">
        <v>0</v>
      </c>
      <c r="E1864">
        <v>0</v>
      </c>
      <c r="I1864">
        <v>0</v>
      </c>
      <c r="J1864">
        <v>0</v>
      </c>
      <c r="N1864">
        <v>0</v>
      </c>
      <c r="O1864">
        <v>0</v>
      </c>
      <c r="S1864">
        <v>0</v>
      </c>
      <c r="T1864">
        <v>0</v>
      </c>
    </row>
    <row r="1865" spans="1:21" x14ac:dyDescent="0.25">
      <c r="A1865" t="s">
        <v>47</v>
      </c>
      <c r="B1865">
        <v>915</v>
      </c>
      <c r="D1865">
        <v>4</v>
      </c>
      <c r="E1865">
        <v>4</v>
      </c>
      <c r="I1865">
        <v>8</v>
      </c>
      <c r="J1865">
        <v>8</v>
      </c>
      <c r="N1865">
        <v>6</v>
      </c>
      <c r="O1865">
        <v>6</v>
      </c>
      <c r="S1865">
        <v>2</v>
      </c>
      <c r="T1865">
        <v>2</v>
      </c>
    </row>
    <row r="1866" spans="1:21" x14ac:dyDescent="0.25">
      <c r="A1866" t="s">
        <v>703</v>
      </c>
      <c r="B1866">
        <v>915</v>
      </c>
      <c r="D1866">
        <v>0</v>
      </c>
      <c r="E1866">
        <v>0</v>
      </c>
      <c r="I1866">
        <v>0</v>
      </c>
      <c r="J1866">
        <v>0</v>
      </c>
      <c r="N1866">
        <v>0</v>
      </c>
      <c r="O1866">
        <v>0</v>
      </c>
      <c r="S1866">
        <v>0</v>
      </c>
      <c r="T1866">
        <v>0</v>
      </c>
    </row>
    <row r="1867" spans="1:21" x14ac:dyDescent="0.25">
      <c r="A1867" t="s">
        <v>704</v>
      </c>
      <c r="B1867">
        <v>915</v>
      </c>
      <c r="D1867">
        <v>0</v>
      </c>
      <c r="E1867">
        <v>0</v>
      </c>
      <c r="I1867">
        <v>0</v>
      </c>
      <c r="J1867">
        <v>0</v>
      </c>
      <c r="N1867">
        <v>0</v>
      </c>
      <c r="O1867">
        <v>0</v>
      </c>
      <c r="S1867">
        <v>0</v>
      </c>
      <c r="T1867">
        <v>0</v>
      </c>
    </row>
    <row r="1868" spans="1:21" x14ac:dyDescent="0.25">
      <c r="A1868" t="s">
        <v>705</v>
      </c>
      <c r="B1868">
        <v>915</v>
      </c>
      <c r="D1868">
        <v>0</v>
      </c>
      <c r="E1868">
        <v>0</v>
      </c>
      <c r="I1868">
        <v>0</v>
      </c>
      <c r="J1868">
        <v>0</v>
      </c>
      <c r="N1868">
        <v>0</v>
      </c>
      <c r="O1868">
        <v>0</v>
      </c>
      <c r="S1868">
        <v>0</v>
      </c>
      <c r="T1868">
        <v>0</v>
      </c>
    </row>
    <row r="1869" spans="1:21" x14ac:dyDescent="0.25">
      <c r="A1869" t="s">
        <v>706</v>
      </c>
      <c r="B1869">
        <v>915</v>
      </c>
      <c r="D1869">
        <v>0</v>
      </c>
      <c r="E1869">
        <v>0</v>
      </c>
      <c r="I1869">
        <v>0</v>
      </c>
      <c r="J1869">
        <v>0</v>
      </c>
      <c r="N1869">
        <v>0</v>
      </c>
      <c r="O1869">
        <v>0</v>
      </c>
      <c r="S1869">
        <v>0</v>
      </c>
      <c r="T1869">
        <v>0</v>
      </c>
    </row>
    <row r="1870" spans="1:21" x14ac:dyDescent="0.25">
      <c r="A1870" t="s">
        <v>707</v>
      </c>
      <c r="B1870">
        <v>915</v>
      </c>
      <c r="D1870">
        <v>1</v>
      </c>
      <c r="E1870">
        <v>0</v>
      </c>
      <c r="I1870">
        <v>1</v>
      </c>
      <c r="J1870">
        <v>0</v>
      </c>
      <c r="N1870">
        <v>1</v>
      </c>
      <c r="O1870">
        <v>0</v>
      </c>
      <c r="S1870">
        <v>1</v>
      </c>
      <c r="T1870">
        <v>0</v>
      </c>
    </row>
    <row r="1871" spans="1:21" x14ac:dyDescent="0.25">
      <c r="A1871" t="s">
        <v>708</v>
      </c>
      <c r="B1871">
        <v>915</v>
      </c>
      <c r="D1871">
        <v>0</v>
      </c>
      <c r="I1871">
        <v>0</v>
      </c>
      <c r="N1871">
        <v>0</v>
      </c>
      <c r="S1871">
        <v>0</v>
      </c>
    </row>
    <row r="1872" spans="1:21" x14ac:dyDescent="0.25">
      <c r="A1872" t="s">
        <v>709</v>
      </c>
      <c r="B1872">
        <v>915</v>
      </c>
      <c r="D1872">
        <v>50</v>
      </c>
      <c r="I1872">
        <v>50</v>
      </c>
      <c r="N1872">
        <v>50</v>
      </c>
      <c r="S1872">
        <v>50</v>
      </c>
    </row>
    <row r="1873" spans="1:21" x14ac:dyDescent="0.25">
      <c r="A1873" t="s">
        <v>710</v>
      </c>
      <c r="B1873">
        <v>915</v>
      </c>
      <c r="D1873">
        <v>3</v>
      </c>
      <c r="I1873">
        <v>3</v>
      </c>
      <c r="N1873">
        <v>3</v>
      </c>
      <c r="S1873">
        <v>3</v>
      </c>
    </row>
    <row r="1874" spans="1:21" x14ac:dyDescent="0.25">
      <c r="A1874" t="s">
        <v>711</v>
      </c>
      <c r="B1874">
        <v>915</v>
      </c>
      <c r="D1874">
        <v>0</v>
      </c>
      <c r="I1874">
        <v>0</v>
      </c>
      <c r="N1874">
        <v>0</v>
      </c>
      <c r="S1874">
        <v>0</v>
      </c>
    </row>
    <row r="1875" spans="1:21" x14ac:dyDescent="0.25">
      <c r="A1875" t="s">
        <v>712</v>
      </c>
      <c r="B1875">
        <v>915</v>
      </c>
      <c r="D1875">
        <v>0</v>
      </c>
      <c r="I1875">
        <v>0</v>
      </c>
      <c r="N1875">
        <v>0</v>
      </c>
      <c r="S1875">
        <v>0</v>
      </c>
    </row>
    <row r="1876" spans="1:21" x14ac:dyDescent="0.25">
      <c r="A1876" t="s">
        <v>713</v>
      </c>
      <c r="B1876">
        <v>915</v>
      </c>
      <c r="D1876">
        <v>0</v>
      </c>
      <c r="I1876">
        <v>0</v>
      </c>
      <c r="N1876">
        <v>0</v>
      </c>
      <c r="S1876">
        <v>0</v>
      </c>
    </row>
    <row r="1877" spans="1:21" x14ac:dyDescent="0.25">
      <c r="A1877" t="s">
        <v>718</v>
      </c>
      <c r="B1877">
        <v>915</v>
      </c>
      <c r="E1877">
        <v>0</v>
      </c>
      <c r="J1877">
        <v>0</v>
      </c>
      <c r="O1877">
        <v>0</v>
      </c>
      <c r="T1877">
        <v>0</v>
      </c>
    </row>
    <row r="1878" spans="1:21" x14ac:dyDescent="0.25">
      <c r="A1878" t="s">
        <v>405</v>
      </c>
      <c r="B1878">
        <v>915</v>
      </c>
      <c r="E1878">
        <v>0</v>
      </c>
    </row>
    <row r="1879" spans="1:21" x14ac:dyDescent="0.25">
      <c r="A1879" t="s">
        <v>719</v>
      </c>
      <c r="B1879">
        <v>915</v>
      </c>
      <c r="D1879">
        <v>0</v>
      </c>
      <c r="E1879">
        <v>0</v>
      </c>
      <c r="F1879">
        <v>0</v>
      </c>
      <c r="I1879">
        <v>0</v>
      </c>
      <c r="J1879">
        <v>0</v>
      </c>
      <c r="K1879">
        <v>0</v>
      </c>
      <c r="N1879">
        <v>0</v>
      </c>
      <c r="O1879">
        <v>0</v>
      </c>
      <c r="P1879">
        <v>0</v>
      </c>
      <c r="S1879">
        <v>0</v>
      </c>
      <c r="T1879">
        <v>0</v>
      </c>
      <c r="U1879">
        <v>0</v>
      </c>
    </row>
    <row r="1880" spans="1:21" x14ac:dyDescent="0.25">
      <c r="A1880" t="s">
        <v>34</v>
      </c>
      <c r="B1880">
        <v>918</v>
      </c>
      <c r="D1880">
        <v>225</v>
      </c>
      <c r="E1880">
        <v>225</v>
      </c>
      <c r="F1880">
        <v>225</v>
      </c>
      <c r="I1880">
        <v>11</v>
      </c>
      <c r="J1880">
        <v>11</v>
      </c>
      <c r="K1880">
        <v>11</v>
      </c>
      <c r="N1880">
        <v>919</v>
      </c>
      <c r="O1880">
        <v>919</v>
      </c>
      <c r="P1880">
        <v>919</v>
      </c>
      <c r="S1880">
        <v>915</v>
      </c>
      <c r="T1880">
        <v>915</v>
      </c>
      <c r="U1880">
        <v>915</v>
      </c>
    </row>
    <row r="1881" spans="1:21" x14ac:dyDescent="0.25">
      <c r="A1881" t="s">
        <v>35</v>
      </c>
      <c r="B1881">
        <v>918</v>
      </c>
      <c r="D1881">
        <v>919</v>
      </c>
      <c r="E1881">
        <v>11</v>
      </c>
      <c r="F1881">
        <v>915</v>
      </c>
      <c r="I1881">
        <v>915</v>
      </c>
      <c r="J1881">
        <v>225</v>
      </c>
      <c r="K1881">
        <v>919</v>
      </c>
      <c r="N1881">
        <v>11</v>
      </c>
      <c r="O1881">
        <v>915</v>
      </c>
      <c r="P1881">
        <v>225</v>
      </c>
      <c r="S1881">
        <v>225</v>
      </c>
      <c r="T1881">
        <v>919</v>
      </c>
      <c r="U1881">
        <v>11</v>
      </c>
    </row>
    <row r="1882" spans="1:21" x14ac:dyDescent="0.25">
      <c r="A1882" t="s">
        <v>36</v>
      </c>
      <c r="B1882">
        <v>918</v>
      </c>
      <c r="D1882">
        <v>0</v>
      </c>
      <c r="E1882">
        <v>1</v>
      </c>
      <c r="F1882">
        <v>0</v>
      </c>
      <c r="I1882">
        <v>0</v>
      </c>
      <c r="J1882">
        <v>1</v>
      </c>
      <c r="K1882">
        <v>0</v>
      </c>
      <c r="N1882">
        <v>0</v>
      </c>
      <c r="O1882">
        <v>2</v>
      </c>
      <c r="P1882">
        <v>0</v>
      </c>
      <c r="S1882">
        <v>0</v>
      </c>
      <c r="T1882">
        <v>2</v>
      </c>
      <c r="U1882">
        <v>0</v>
      </c>
    </row>
    <row r="1883" spans="1:21" x14ac:dyDescent="0.25">
      <c r="A1883" t="s">
        <v>37</v>
      </c>
      <c r="B1883">
        <v>918</v>
      </c>
      <c r="D1883">
        <v>0</v>
      </c>
      <c r="E1883">
        <v>3</v>
      </c>
      <c r="I1883">
        <v>0</v>
      </c>
      <c r="J1883">
        <v>3</v>
      </c>
      <c r="N1883">
        <v>0</v>
      </c>
      <c r="O1883">
        <v>3</v>
      </c>
      <c r="S1883">
        <v>0</v>
      </c>
      <c r="T1883">
        <v>3</v>
      </c>
    </row>
    <row r="1884" spans="1:21" x14ac:dyDescent="0.25">
      <c r="A1884" t="s">
        <v>38</v>
      </c>
      <c r="B1884">
        <v>918</v>
      </c>
      <c r="D1884">
        <v>12</v>
      </c>
      <c r="E1884">
        <v>12</v>
      </c>
      <c r="F1884">
        <v>12</v>
      </c>
      <c r="I1884">
        <v>12</v>
      </c>
      <c r="J1884">
        <v>12</v>
      </c>
      <c r="K1884">
        <v>12</v>
      </c>
      <c r="N1884">
        <v>12</v>
      </c>
      <c r="O1884">
        <v>12</v>
      </c>
      <c r="P1884">
        <v>12</v>
      </c>
      <c r="S1884">
        <v>12</v>
      </c>
      <c r="T1884">
        <v>12</v>
      </c>
      <c r="U1884">
        <v>12</v>
      </c>
    </row>
    <row r="1885" spans="1:21" x14ac:dyDescent="0.25">
      <c r="A1885" t="s">
        <v>39</v>
      </c>
      <c r="B1885">
        <v>918</v>
      </c>
    </row>
    <row r="1886" spans="1:21" x14ac:dyDescent="0.25">
      <c r="A1886" t="s">
        <v>694</v>
      </c>
      <c r="B1886">
        <v>918</v>
      </c>
    </row>
    <row r="1887" spans="1:21" x14ac:dyDescent="0.25">
      <c r="A1887" t="s">
        <v>40</v>
      </c>
      <c r="B1887">
        <v>918</v>
      </c>
    </row>
    <row r="1888" spans="1:21" x14ac:dyDescent="0.25">
      <c r="A1888" t="s">
        <v>41</v>
      </c>
      <c r="B1888">
        <v>918</v>
      </c>
    </row>
    <row r="1889" spans="1:21" x14ac:dyDescent="0.25">
      <c r="A1889" t="s">
        <v>42</v>
      </c>
      <c r="B1889">
        <v>918</v>
      </c>
      <c r="E1889">
        <v>25</v>
      </c>
      <c r="J1889">
        <v>25</v>
      </c>
      <c r="O1889">
        <v>25</v>
      </c>
      <c r="T1889">
        <v>25</v>
      </c>
    </row>
    <row r="1890" spans="1:21" x14ac:dyDescent="0.25">
      <c r="A1890" t="s">
        <v>45</v>
      </c>
      <c r="B1890">
        <v>918</v>
      </c>
      <c r="E1890">
        <v>4</v>
      </c>
      <c r="J1890">
        <v>8</v>
      </c>
      <c r="O1890">
        <v>6</v>
      </c>
      <c r="T1890">
        <v>2</v>
      </c>
    </row>
    <row r="1891" spans="1:21" x14ac:dyDescent="0.25">
      <c r="A1891" t="s">
        <v>46</v>
      </c>
      <c r="B1891">
        <v>918</v>
      </c>
      <c r="D1891">
        <v>4</v>
      </c>
      <c r="I1891">
        <v>8</v>
      </c>
      <c r="N1891">
        <v>6</v>
      </c>
      <c r="S1891">
        <v>2</v>
      </c>
    </row>
    <row r="1892" spans="1:21" x14ac:dyDescent="0.25">
      <c r="A1892" t="s">
        <v>49</v>
      </c>
      <c r="B1892">
        <v>918</v>
      </c>
      <c r="D1892">
        <v>4</v>
      </c>
      <c r="E1892">
        <v>4</v>
      </c>
      <c r="F1892">
        <v>4</v>
      </c>
      <c r="I1892">
        <v>4</v>
      </c>
      <c r="J1892">
        <v>4</v>
      </c>
      <c r="K1892">
        <v>4</v>
      </c>
      <c r="N1892">
        <v>4</v>
      </c>
      <c r="O1892">
        <v>4</v>
      </c>
      <c r="P1892">
        <v>4</v>
      </c>
      <c r="S1892">
        <v>4.5</v>
      </c>
      <c r="T1892">
        <v>4.5</v>
      </c>
      <c r="U1892">
        <v>4</v>
      </c>
    </row>
    <row r="1893" spans="1:21" x14ac:dyDescent="0.25">
      <c r="A1893" t="s">
        <v>695</v>
      </c>
      <c r="B1893">
        <v>918</v>
      </c>
      <c r="D1893">
        <v>-1</v>
      </c>
      <c r="E1893">
        <v>-1</v>
      </c>
      <c r="F1893">
        <v>0</v>
      </c>
      <c r="I1893">
        <v>-1</v>
      </c>
      <c r="J1893">
        <v>-1</v>
      </c>
      <c r="K1893">
        <v>0</v>
      </c>
      <c r="N1893">
        <v>0.5</v>
      </c>
      <c r="O1893">
        <v>0.5</v>
      </c>
      <c r="P1893">
        <v>0</v>
      </c>
      <c r="S1893">
        <v>0.5</v>
      </c>
      <c r="T1893">
        <v>0.5</v>
      </c>
      <c r="U1893">
        <v>0</v>
      </c>
    </row>
    <row r="1894" spans="1:21" x14ac:dyDescent="0.25">
      <c r="A1894" t="s">
        <v>48</v>
      </c>
      <c r="B1894">
        <v>918</v>
      </c>
      <c r="D1894">
        <v>1900</v>
      </c>
      <c r="E1894">
        <v>1900</v>
      </c>
      <c r="F1894">
        <v>1900</v>
      </c>
      <c r="I1894">
        <v>1900</v>
      </c>
      <c r="J1894">
        <v>1900</v>
      </c>
      <c r="K1894">
        <v>1900</v>
      </c>
      <c r="N1894">
        <v>1900</v>
      </c>
      <c r="O1894">
        <v>1900</v>
      </c>
      <c r="P1894">
        <v>1900</v>
      </c>
      <c r="S1894">
        <v>1900</v>
      </c>
      <c r="T1894">
        <v>1900</v>
      </c>
      <c r="U1894">
        <v>1900</v>
      </c>
    </row>
    <row r="1895" spans="1:21" x14ac:dyDescent="0.25">
      <c r="A1895" t="s">
        <v>696</v>
      </c>
      <c r="B1895">
        <v>918</v>
      </c>
      <c r="D1895">
        <v>0</v>
      </c>
      <c r="E1895">
        <v>1792</v>
      </c>
      <c r="F1895">
        <v>0</v>
      </c>
      <c r="I1895">
        <v>0</v>
      </c>
      <c r="J1895">
        <v>1792</v>
      </c>
      <c r="K1895">
        <v>0</v>
      </c>
      <c r="N1895">
        <v>0</v>
      </c>
      <c r="O1895">
        <v>3497</v>
      </c>
      <c r="P1895">
        <v>0</v>
      </c>
      <c r="S1895">
        <v>0</v>
      </c>
      <c r="T1895">
        <v>3500</v>
      </c>
      <c r="U1895">
        <v>0</v>
      </c>
    </row>
    <row r="1896" spans="1:21" x14ac:dyDescent="0.25">
      <c r="A1896" t="s">
        <v>50</v>
      </c>
      <c r="B1896">
        <v>918</v>
      </c>
      <c r="D1896">
        <v>0</v>
      </c>
      <c r="E1896">
        <v>1651</v>
      </c>
      <c r="F1896">
        <v>0</v>
      </c>
      <c r="I1896">
        <v>0</v>
      </c>
      <c r="J1896">
        <v>1651</v>
      </c>
      <c r="K1896">
        <v>0</v>
      </c>
      <c r="N1896">
        <v>0</v>
      </c>
      <c r="O1896">
        <v>3115</v>
      </c>
      <c r="P1896">
        <v>0</v>
      </c>
      <c r="S1896">
        <v>0</v>
      </c>
      <c r="T1896">
        <v>3170</v>
      </c>
      <c r="U1896">
        <v>0</v>
      </c>
    </row>
    <row r="1897" spans="1:21" x14ac:dyDescent="0.25">
      <c r="A1897" t="s">
        <v>697</v>
      </c>
      <c r="B1897">
        <v>918</v>
      </c>
      <c r="D1897">
        <v>1</v>
      </c>
      <c r="E1897">
        <v>1</v>
      </c>
      <c r="F1897">
        <v>1</v>
      </c>
      <c r="I1897">
        <v>1</v>
      </c>
      <c r="J1897">
        <v>1</v>
      </c>
      <c r="K1897">
        <v>1</v>
      </c>
      <c r="N1897">
        <v>1</v>
      </c>
      <c r="O1897">
        <v>1</v>
      </c>
      <c r="P1897">
        <v>1</v>
      </c>
      <c r="S1897">
        <v>1</v>
      </c>
      <c r="T1897">
        <v>1</v>
      </c>
      <c r="U1897">
        <v>1</v>
      </c>
    </row>
    <row r="1898" spans="1:21" x14ac:dyDescent="0.25">
      <c r="A1898" t="s">
        <v>51</v>
      </c>
      <c r="B1898">
        <v>918</v>
      </c>
      <c r="D1898">
        <v>0</v>
      </c>
      <c r="E1898">
        <v>22</v>
      </c>
      <c r="F1898">
        <v>0</v>
      </c>
      <c r="I1898">
        <v>0</v>
      </c>
      <c r="J1898">
        <v>22</v>
      </c>
      <c r="K1898">
        <v>0</v>
      </c>
      <c r="N1898">
        <v>0</v>
      </c>
      <c r="O1898">
        <v>18</v>
      </c>
      <c r="P1898">
        <v>0</v>
      </c>
      <c r="S1898">
        <v>0</v>
      </c>
      <c r="T1898">
        <v>15</v>
      </c>
      <c r="U1898">
        <v>0</v>
      </c>
    </row>
    <row r="1899" spans="1:21" x14ac:dyDescent="0.25">
      <c r="A1899" t="s">
        <v>53</v>
      </c>
      <c r="B1899">
        <v>918</v>
      </c>
      <c r="D1899">
        <v>35</v>
      </c>
      <c r="E1899">
        <v>100</v>
      </c>
      <c r="F1899">
        <v>35</v>
      </c>
      <c r="I1899">
        <v>35</v>
      </c>
      <c r="J1899">
        <v>100</v>
      </c>
      <c r="K1899">
        <v>35</v>
      </c>
      <c r="N1899">
        <v>35</v>
      </c>
      <c r="O1899">
        <v>500</v>
      </c>
      <c r="P1899">
        <v>35</v>
      </c>
      <c r="S1899">
        <v>35</v>
      </c>
      <c r="T1899">
        <v>600</v>
      </c>
      <c r="U1899">
        <v>35</v>
      </c>
    </row>
    <row r="1900" spans="1:21" x14ac:dyDescent="0.25">
      <c r="A1900" t="s">
        <v>54</v>
      </c>
      <c r="B1900">
        <v>918</v>
      </c>
      <c r="D1900">
        <v>0</v>
      </c>
      <c r="E1900">
        <v>0</v>
      </c>
      <c r="F1900">
        <v>0</v>
      </c>
      <c r="I1900">
        <v>0</v>
      </c>
      <c r="J1900">
        <v>0</v>
      </c>
      <c r="K1900">
        <v>0</v>
      </c>
      <c r="N1900">
        <v>0</v>
      </c>
      <c r="O1900">
        <v>0</v>
      </c>
      <c r="P1900">
        <v>0</v>
      </c>
      <c r="S1900">
        <v>0</v>
      </c>
      <c r="T1900">
        <v>0</v>
      </c>
      <c r="U1900">
        <v>0</v>
      </c>
    </row>
    <row r="1901" spans="1:21" x14ac:dyDescent="0.25">
      <c r="A1901" t="s">
        <v>55</v>
      </c>
      <c r="B1901">
        <v>918</v>
      </c>
      <c r="D1901">
        <v>0</v>
      </c>
      <c r="E1901">
        <v>0</v>
      </c>
      <c r="F1901">
        <v>0</v>
      </c>
      <c r="I1901">
        <v>0</v>
      </c>
      <c r="J1901">
        <v>0</v>
      </c>
      <c r="K1901">
        <v>0</v>
      </c>
      <c r="N1901">
        <v>0</v>
      </c>
      <c r="O1901">
        <v>0</v>
      </c>
      <c r="P1901">
        <v>0</v>
      </c>
      <c r="S1901">
        <v>0</v>
      </c>
      <c r="T1901">
        <v>0</v>
      </c>
      <c r="U1901">
        <v>0</v>
      </c>
    </row>
    <row r="1902" spans="1:21" x14ac:dyDescent="0.25">
      <c r="A1902" t="s">
        <v>56</v>
      </c>
      <c r="B1902">
        <v>918</v>
      </c>
      <c r="D1902">
        <v>0.92</v>
      </c>
      <c r="E1902">
        <v>0.92</v>
      </c>
      <c r="F1902">
        <v>0.92</v>
      </c>
      <c r="I1902">
        <v>0.92</v>
      </c>
      <c r="J1902">
        <v>0.92</v>
      </c>
      <c r="K1902">
        <v>0.92</v>
      </c>
      <c r="N1902">
        <v>0.92</v>
      </c>
      <c r="O1902">
        <v>0.92</v>
      </c>
      <c r="P1902">
        <v>0.92</v>
      </c>
      <c r="S1902">
        <v>0.92</v>
      </c>
      <c r="T1902">
        <v>0.92</v>
      </c>
      <c r="U1902">
        <v>0.92</v>
      </c>
    </row>
    <row r="1903" spans="1:21" x14ac:dyDescent="0.25">
      <c r="A1903" t="s">
        <v>57</v>
      </c>
      <c r="B1903">
        <v>918</v>
      </c>
      <c r="D1903">
        <v>100</v>
      </c>
      <c r="E1903">
        <v>100</v>
      </c>
      <c r="F1903">
        <v>100</v>
      </c>
      <c r="I1903">
        <v>100</v>
      </c>
      <c r="J1903">
        <v>100</v>
      </c>
      <c r="K1903">
        <v>100</v>
      </c>
      <c r="N1903">
        <v>100</v>
      </c>
      <c r="O1903">
        <v>100</v>
      </c>
      <c r="P1903">
        <v>100</v>
      </c>
      <c r="S1903">
        <v>100</v>
      </c>
      <c r="T1903">
        <v>100</v>
      </c>
      <c r="U1903">
        <v>100</v>
      </c>
    </row>
    <row r="1904" spans="1:21" x14ac:dyDescent="0.25">
      <c r="A1904" t="s">
        <v>58</v>
      </c>
      <c r="B1904">
        <v>918</v>
      </c>
      <c r="D1904">
        <v>2</v>
      </c>
      <c r="E1904">
        <v>2</v>
      </c>
      <c r="F1904">
        <v>2</v>
      </c>
      <c r="I1904">
        <v>2</v>
      </c>
      <c r="J1904">
        <v>2</v>
      </c>
      <c r="K1904">
        <v>2</v>
      </c>
      <c r="N1904">
        <v>2</v>
      </c>
      <c r="O1904">
        <v>2</v>
      </c>
      <c r="P1904">
        <v>2</v>
      </c>
      <c r="S1904">
        <v>2</v>
      </c>
      <c r="T1904">
        <v>2</v>
      </c>
      <c r="U1904">
        <v>2</v>
      </c>
    </row>
    <row r="1905" spans="1:21" x14ac:dyDescent="0.25">
      <c r="A1905" t="s">
        <v>59</v>
      </c>
      <c r="B1905">
        <v>918</v>
      </c>
      <c r="D1905">
        <v>0</v>
      </c>
      <c r="E1905">
        <v>0</v>
      </c>
      <c r="F1905">
        <v>0</v>
      </c>
      <c r="I1905">
        <v>0</v>
      </c>
      <c r="J1905">
        <v>0</v>
      </c>
      <c r="K1905">
        <v>0</v>
      </c>
      <c r="N1905">
        <v>0</v>
      </c>
      <c r="O1905">
        <v>0</v>
      </c>
      <c r="P1905">
        <v>0</v>
      </c>
      <c r="S1905">
        <v>0</v>
      </c>
      <c r="T1905">
        <v>0</v>
      </c>
      <c r="U1905">
        <v>0</v>
      </c>
    </row>
    <row r="1906" spans="1:21" x14ac:dyDescent="0.25">
      <c r="A1906" t="s">
        <v>698</v>
      </c>
      <c r="B1906">
        <v>918</v>
      </c>
      <c r="E1906">
        <v>0</v>
      </c>
      <c r="J1906">
        <v>0</v>
      </c>
      <c r="O1906">
        <v>0</v>
      </c>
      <c r="T1906">
        <v>0</v>
      </c>
    </row>
    <row r="1907" spans="1:21" x14ac:dyDescent="0.25">
      <c r="A1907" t="s">
        <v>677</v>
      </c>
      <c r="B1907">
        <v>918</v>
      </c>
      <c r="E1907">
        <v>477</v>
      </c>
      <c r="J1907">
        <v>438</v>
      </c>
      <c r="O1907">
        <v>390</v>
      </c>
      <c r="T1907">
        <v>374</v>
      </c>
    </row>
    <row r="1908" spans="1:21" x14ac:dyDescent="0.25">
      <c r="A1908" t="s">
        <v>78</v>
      </c>
      <c r="B1908">
        <v>918</v>
      </c>
      <c r="E1908">
        <v>13</v>
      </c>
      <c r="J1908">
        <v>11.9</v>
      </c>
      <c r="O1908">
        <v>10.6</v>
      </c>
      <c r="T1908">
        <v>10.199999999999999</v>
      </c>
    </row>
    <row r="1909" spans="1:21" x14ac:dyDescent="0.25">
      <c r="A1909" t="s">
        <v>699</v>
      </c>
      <c r="B1909">
        <v>918</v>
      </c>
      <c r="F1909">
        <v>0</v>
      </c>
      <c r="K1909">
        <v>0</v>
      </c>
      <c r="P1909">
        <v>0</v>
      </c>
      <c r="U1909">
        <v>0</v>
      </c>
    </row>
    <row r="1910" spans="1:21" x14ac:dyDescent="0.25">
      <c r="A1910" t="s">
        <v>700</v>
      </c>
      <c r="B1910">
        <v>918</v>
      </c>
      <c r="D1910">
        <v>0</v>
      </c>
      <c r="E1910">
        <v>0</v>
      </c>
      <c r="F1910">
        <v>1</v>
      </c>
      <c r="I1910">
        <v>0</v>
      </c>
      <c r="J1910">
        <v>0</v>
      </c>
      <c r="K1910">
        <v>1</v>
      </c>
      <c r="N1910">
        <v>0</v>
      </c>
      <c r="O1910">
        <v>0</v>
      </c>
      <c r="P1910">
        <v>1</v>
      </c>
      <c r="S1910">
        <v>0</v>
      </c>
      <c r="T1910">
        <v>0</v>
      </c>
      <c r="U1910">
        <v>1</v>
      </c>
    </row>
    <row r="1911" spans="1:21" x14ac:dyDescent="0.25">
      <c r="A1911" t="s">
        <v>701</v>
      </c>
      <c r="B1911">
        <v>918</v>
      </c>
      <c r="D1911">
        <v>0</v>
      </c>
      <c r="E1911">
        <v>0</v>
      </c>
      <c r="F1911">
        <v>0</v>
      </c>
      <c r="I1911">
        <v>0</v>
      </c>
      <c r="J1911">
        <v>0</v>
      </c>
      <c r="K1911">
        <v>0</v>
      </c>
      <c r="N1911">
        <v>0</v>
      </c>
      <c r="O1911">
        <v>0</v>
      </c>
      <c r="P1911">
        <v>0</v>
      </c>
      <c r="S1911">
        <v>0</v>
      </c>
      <c r="T1911">
        <v>0</v>
      </c>
      <c r="U1911">
        <v>0</v>
      </c>
    </row>
    <row r="1912" spans="1:21" x14ac:dyDescent="0.25">
      <c r="A1912" t="s">
        <v>52</v>
      </c>
      <c r="B1912">
        <v>918</v>
      </c>
      <c r="D1912">
        <v>1</v>
      </c>
      <c r="E1912">
        <v>1</v>
      </c>
      <c r="F1912">
        <v>1</v>
      </c>
      <c r="I1912">
        <v>1</v>
      </c>
      <c r="J1912">
        <v>1</v>
      </c>
      <c r="K1912">
        <v>1</v>
      </c>
      <c r="N1912">
        <v>1</v>
      </c>
      <c r="O1912">
        <v>1</v>
      </c>
      <c r="P1912">
        <v>1</v>
      </c>
      <c r="S1912">
        <v>1</v>
      </c>
      <c r="T1912">
        <v>1</v>
      </c>
      <c r="U1912">
        <v>1</v>
      </c>
    </row>
    <row r="1913" spans="1:21" x14ac:dyDescent="0.25">
      <c r="A1913" t="s">
        <v>702</v>
      </c>
      <c r="B1913">
        <v>918</v>
      </c>
      <c r="D1913">
        <v>15</v>
      </c>
      <c r="E1913">
        <v>60</v>
      </c>
      <c r="F1913">
        <v>9</v>
      </c>
      <c r="I1913">
        <v>15</v>
      </c>
      <c r="J1913">
        <v>60</v>
      </c>
      <c r="K1913">
        <v>9</v>
      </c>
      <c r="N1913">
        <v>15</v>
      </c>
      <c r="O1913">
        <v>60</v>
      </c>
      <c r="P1913">
        <v>9</v>
      </c>
      <c r="S1913">
        <v>15</v>
      </c>
      <c r="T1913">
        <v>60</v>
      </c>
      <c r="U1913">
        <v>9</v>
      </c>
    </row>
    <row r="1914" spans="1:21" x14ac:dyDescent="0.25">
      <c r="A1914" t="s">
        <v>43</v>
      </c>
      <c r="B1914">
        <v>918</v>
      </c>
      <c r="D1914">
        <v>50</v>
      </c>
      <c r="E1914">
        <v>0</v>
      </c>
      <c r="I1914">
        <v>50</v>
      </c>
      <c r="J1914">
        <v>0</v>
      </c>
      <c r="N1914">
        <v>50</v>
      </c>
      <c r="O1914">
        <v>0</v>
      </c>
      <c r="S1914">
        <v>50</v>
      </c>
      <c r="T1914">
        <v>0</v>
      </c>
    </row>
    <row r="1915" spans="1:21" x14ac:dyDescent="0.25">
      <c r="A1915" t="s">
        <v>44</v>
      </c>
      <c r="B1915">
        <v>918</v>
      </c>
      <c r="D1915">
        <v>0</v>
      </c>
      <c r="E1915">
        <v>0</v>
      </c>
      <c r="I1915">
        <v>0</v>
      </c>
      <c r="J1915">
        <v>0</v>
      </c>
      <c r="N1915">
        <v>0</v>
      </c>
      <c r="O1915">
        <v>0</v>
      </c>
      <c r="S1915">
        <v>0</v>
      </c>
      <c r="T1915">
        <v>0</v>
      </c>
    </row>
    <row r="1916" spans="1:21" x14ac:dyDescent="0.25">
      <c r="A1916" t="s">
        <v>47</v>
      </c>
      <c r="B1916">
        <v>918</v>
      </c>
      <c r="D1916">
        <v>4</v>
      </c>
      <c r="E1916">
        <v>4</v>
      </c>
      <c r="I1916">
        <v>8</v>
      </c>
      <c r="J1916">
        <v>8</v>
      </c>
      <c r="N1916">
        <v>6</v>
      </c>
      <c r="O1916">
        <v>6</v>
      </c>
      <c r="S1916">
        <v>2</v>
      </c>
      <c r="T1916">
        <v>2</v>
      </c>
    </row>
    <row r="1917" spans="1:21" x14ac:dyDescent="0.25">
      <c r="A1917" t="s">
        <v>703</v>
      </c>
      <c r="B1917">
        <v>918</v>
      </c>
      <c r="D1917">
        <v>0</v>
      </c>
      <c r="E1917">
        <v>0</v>
      </c>
      <c r="I1917">
        <v>0</v>
      </c>
      <c r="J1917">
        <v>0</v>
      </c>
      <c r="N1917">
        <v>0</v>
      </c>
      <c r="O1917">
        <v>0</v>
      </c>
      <c r="S1917">
        <v>0</v>
      </c>
      <c r="T1917">
        <v>0</v>
      </c>
    </row>
    <row r="1918" spans="1:21" x14ac:dyDescent="0.25">
      <c r="A1918" t="s">
        <v>704</v>
      </c>
      <c r="B1918">
        <v>918</v>
      </c>
      <c r="D1918">
        <v>0</v>
      </c>
      <c r="E1918">
        <v>0</v>
      </c>
      <c r="I1918">
        <v>0</v>
      </c>
      <c r="J1918">
        <v>0</v>
      </c>
      <c r="N1918">
        <v>0</v>
      </c>
      <c r="O1918">
        <v>0</v>
      </c>
      <c r="S1918">
        <v>0</v>
      </c>
      <c r="T1918">
        <v>0</v>
      </c>
    </row>
    <row r="1919" spans="1:21" x14ac:dyDescent="0.25">
      <c r="A1919" t="s">
        <v>705</v>
      </c>
      <c r="B1919">
        <v>918</v>
      </c>
      <c r="D1919">
        <v>0</v>
      </c>
      <c r="E1919">
        <v>0</v>
      </c>
      <c r="I1919">
        <v>0</v>
      </c>
      <c r="J1919">
        <v>0</v>
      </c>
      <c r="N1919">
        <v>0</v>
      </c>
      <c r="O1919">
        <v>0</v>
      </c>
      <c r="S1919">
        <v>0</v>
      </c>
      <c r="T1919">
        <v>0</v>
      </c>
    </row>
    <row r="1920" spans="1:21" x14ac:dyDescent="0.25">
      <c r="A1920" t="s">
        <v>706</v>
      </c>
      <c r="B1920">
        <v>918</v>
      </c>
      <c r="D1920">
        <v>0</v>
      </c>
      <c r="E1920">
        <v>0</v>
      </c>
      <c r="I1920">
        <v>0</v>
      </c>
      <c r="J1920">
        <v>0</v>
      </c>
      <c r="N1920">
        <v>0</v>
      </c>
      <c r="O1920">
        <v>0</v>
      </c>
      <c r="S1920">
        <v>0</v>
      </c>
      <c r="T1920">
        <v>0</v>
      </c>
    </row>
    <row r="1921" spans="1:21" x14ac:dyDescent="0.25">
      <c r="A1921" t="s">
        <v>707</v>
      </c>
      <c r="B1921">
        <v>918</v>
      </c>
      <c r="D1921">
        <v>1</v>
      </c>
      <c r="E1921">
        <v>0</v>
      </c>
      <c r="I1921">
        <v>1</v>
      </c>
      <c r="J1921">
        <v>0</v>
      </c>
      <c r="N1921">
        <v>1</v>
      </c>
      <c r="O1921">
        <v>0</v>
      </c>
      <c r="S1921">
        <v>1</v>
      </c>
      <c r="T1921">
        <v>0</v>
      </c>
    </row>
    <row r="1922" spans="1:21" x14ac:dyDescent="0.25">
      <c r="A1922" t="s">
        <v>708</v>
      </c>
      <c r="B1922">
        <v>918</v>
      </c>
      <c r="D1922">
        <v>0</v>
      </c>
      <c r="I1922">
        <v>0</v>
      </c>
      <c r="N1922">
        <v>0</v>
      </c>
      <c r="S1922">
        <v>0</v>
      </c>
    </row>
    <row r="1923" spans="1:21" x14ac:dyDescent="0.25">
      <c r="A1923" t="s">
        <v>709</v>
      </c>
      <c r="B1923">
        <v>918</v>
      </c>
      <c r="D1923">
        <v>50</v>
      </c>
      <c r="I1923">
        <v>50</v>
      </c>
      <c r="N1923">
        <v>50</v>
      </c>
      <c r="S1923">
        <v>50</v>
      </c>
    </row>
    <row r="1924" spans="1:21" x14ac:dyDescent="0.25">
      <c r="A1924" t="s">
        <v>710</v>
      </c>
      <c r="B1924">
        <v>918</v>
      </c>
      <c r="D1924">
        <v>3</v>
      </c>
      <c r="I1924">
        <v>3</v>
      </c>
      <c r="N1924">
        <v>3</v>
      </c>
      <c r="S1924">
        <v>3</v>
      </c>
    </row>
    <row r="1925" spans="1:21" x14ac:dyDescent="0.25">
      <c r="A1925" t="s">
        <v>711</v>
      </c>
      <c r="B1925">
        <v>918</v>
      </c>
      <c r="D1925">
        <v>0</v>
      </c>
      <c r="I1925">
        <v>0</v>
      </c>
      <c r="N1925">
        <v>0</v>
      </c>
      <c r="S1925">
        <v>0</v>
      </c>
    </row>
    <row r="1926" spans="1:21" x14ac:dyDescent="0.25">
      <c r="A1926" t="s">
        <v>712</v>
      </c>
      <c r="B1926">
        <v>918</v>
      </c>
      <c r="D1926">
        <v>0</v>
      </c>
      <c r="I1926">
        <v>0</v>
      </c>
      <c r="N1926">
        <v>0</v>
      </c>
      <c r="S1926">
        <v>0</v>
      </c>
    </row>
    <row r="1927" spans="1:21" x14ac:dyDescent="0.25">
      <c r="A1927" t="s">
        <v>713</v>
      </c>
      <c r="B1927">
        <v>918</v>
      </c>
      <c r="D1927">
        <v>0</v>
      </c>
      <c r="I1927">
        <v>0</v>
      </c>
      <c r="N1927">
        <v>0</v>
      </c>
      <c r="S1927">
        <v>0</v>
      </c>
    </row>
    <row r="1928" spans="1:21" x14ac:dyDescent="0.25">
      <c r="A1928" t="s">
        <v>718</v>
      </c>
      <c r="B1928">
        <v>918</v>
      </c>
      <c r="E1928">
        <v>0</v>
      </c>
      <c r="J1928">
        <v>0</v>
      </c>
      <c r="O1928">
        <v>0</v>
      </c>
      <c r="T1928">
        <v>0</v>
      </c>
    </row>
    <row r="1929" spans="1:21" x14ac:dyDescent="0.25">
      <c r="A1929" t="s">
        <v>405</v>
      </c>
      <c r="B1929">
        <v>918</v>
      </c>
      <c r="E1929">
        <v>0</v>
      </c>
    </row>
    <row r="1930" spans="1:21" x14ac:dyDescent="0.25">
      <c r="A1930" t="s">
        <v>719</v>
      </c>
      <c r="B1930">
        <v>918</v>
      </c>
      <c r="D1930">
        <v>0</v>
      </c>
      <c r="E1930">
        <v>185</v>
      </c>
      <c r="F1930">
        <v>0</v>
      </c>
      <c r="I1930">
        <v>0</v>
      </c>
      <c r="J1930">
        <v>185</v>
      </c>
      <c r="K1930">
        <v>0</v>
      </c>
      <c r="N1930">
        <v>0</v>
      </c>
      <c r="O1930">
        <v>619</v>
      </c>
      <c r="P1930">
        <v>0</v>
      </c>
      <c r="S1930">
        <v>0</v>
      </c>
      <c r="T1930">
        <v>728</v>
      </c>
      <c r="U1930">
        <v>0</v>
      </c>
    </row>
    <row r="1931" spans="1:21" x14ac:dyDescent="0.25">
      <c r="A1931" t="s">
        <v>34</v>
      </c>
      <c r="B1931">
        <v>919</v>
      </c>
      <c r="D1931">
        <v>220</v>
      </c>
      <c r="E1931">
        <v>220</v>
      </c>
      <c r="F1931">
        <v>220</v>
      </c>
      <c r="I1931">
        <v>10</v>
      </c>
      <c r="J1931">
        <v>10</v>
      </c>
      <c r="K1931">
        <v>10</v>
      </c>
      <c r="N1931">
        <v>921</v>
      </c>
      <c r="O1931">
        <v>921</v>
      </c>
      <c r="P1931">
        <v>921</v>
      </c>
      <c r="S1931">
        <v>918</v>
      </c>
      <c r="T1931">
        <v>918</v>
      </c>
      <c r="U1931">
        <v>918</v>
      </c>
    </row>
    <row r="1932" spans="1:21" x14ac:dyDescent="0.25">
      <c r="A1932" t="s">
        <v>35</v>
      </c>
      <c r="B1932">
        <v>919</v>
      </c>
      <c r="D1932">
        <v>921</v>
      </c>
      <c r="E1932">
        <v>10</v>
      </c>
      <c r="F1932">
        <v>918</v>
      </c>
      <c r="I1932">
        <v>918</v>
      </c>
      <c r="J1932">
        <v>220</v>
      </c>
      <c r="K1932">
        <v>921</v>
      </c>
      <c r="N1932">
        <v>10</v>
      </c>
      <c r="O1932">
        <v>918</v>
      </c>
      <c r="P1932">
        <v>220</v>
      </c>
      <c r="S1932">
        <v>220</v>
      </c>
      <c r="T1932">
        <v>921</v>
      </c>
      <c r="U1932">
        <v>10</v>
      </c>
    </row>
    <row r="1933" spans="1:21" x14ac:dyDescent="0.25">
      <c r="A1933" t="s">
        <v>36</v>
      </c>
      <c r="B1933">
        <v>919</v>
      </c>
      <c r="D1933">
        <v>0</v>
      </c>
      <c r="E1933">
        <v>1</v>
      </c>
      <c r="F1933">
        <v>0</v>
      </c>
      <c r="I1933">
        <v>0</v>
      </c>
      <c r="J1933">
        <v>1</v>
      </c>
      <c r="K1933">
        <v>0</v>
      </c>
      <c r="N1933">
        <v>0</v>
      </c>
      <c r="O1933">
        <v>2</v>
      </c>
      <c r="P1933">
        <v>0</v>
      </c>
      <c r="S1933">
        <v>0</v>
      </c>
      <c r="T1933">
        <v>2</v>
      </c>
      <c r="U1933">
        <v>0</v>
      </c>
    </row>
    <row r="1934" spans="1:21" x14ac:dyDescent="0.25">
      <c r="A1934" t="s">
        <v>37</v>
      </c>
      <c r="B1934">
        <v>919</v>
      </c>
      <c r="D1934">
        <v>0</v>
      </c>
      <c r="E1934">
        <v>3</v>
      </c>
      <c r="I1934">
        <v>0</v>
      </c>
      <c r="J1934">
        <v>3</v>
      </c>
      <c r="N1934">
        <v>0</v>
      </c>
      <c r="O1934">
        <v>3</v>
      </c>
      <c r="S1934">
        <v>0</v>
      </c>
      <c r="T1934">
        <v>3</v>
      </c>
    </row>
    <row r="1935" spans="1:21" x14ac:dyDescent="0.25">
      <c r="A1935" t="s">
        <v>38</v>
      </c>
      <c r="B1935">
        <v>919</v>
      </c>
      <c r="D1935">
        <v>12</v>
      </c>
      <c r="E1935">
        <v>12</v>
      </c>
      <c r="F1935">
        <v>12</v>
      </c>
      <c r="I1935">
        <v>12</v>
      </c>
      <c r="J1935">
        <v>12</v>
      </c>
      <c r="K1935">
        <v>12</v>
      </c>
      <c r="N1935">
        <v>12</v>
      </c>
      <c r="O1935">
        <v>12</v>
      </c>
      <c r="P1935">
        <v>12</v>
      </c>
      <c r="S1935">
        <v>12</v>
      </c>
      <c r="T1935">
        <v>12</v>
      </c>
      <c r="U1935">
        <v>12</v>
      </c>
    </row>
    <row r="1936" spans="1:21" x14ac:dyDescent="0.25">
      <c r="A1936" t="s">
        <v>39</v>
      </c>
      <c r="B1936">
        <v>919</v>
      </c>
    </row>
    <row r="1937" spans="1:21" x14ac:dyDescent="0.25">
      <c r="A1937" t="s">
        <v>694</v>
      </c>
      <c r="B1937">
        <v>919</v>
      </c>
    </row>
    <row r="1938" spans="1:21" x14ac:dyDescent="0.25">
      <c r="A1938" t="s">
        <v>40</v>
      </c>
      <c r="B1938">
        <v>919</v>
      </c>
    </row>
    <row r="1939" spans="1:21" x14ac:dyDescent="0.25">
      <c r="A1939" t="s">
        <v>41</v>
      </c>
      <c r="B1939">
        <v>919</v>
      </c>
    </row>
    <row r="1940" spans="1:21" x14ac:dyDescent="0.25">
      <c r="A1940" t="s">
        <v>42</v>
      </c>
      <c r="B1940">
        <v>919</v>
      </c>
      <c r="E1940">
        <v>25</v>
      </c>
      <c r="J1940">
        <v>25</v>
      </c>
      <c r="O1940">
        <v>25</v>
      </c>
      <c r="T1940">
        <v>25</v>
      </c>
    </row>
    <row r="1941" spans="1:21" x14ac:dyDescent="0.25">
      <c r="A1941" t="s">
        <v>45</v>
      </c>
      <c r="B1941">
        <v>919</v>
      </c>
      <c r="E1941">
        <v>4</v>
      </c>
      <c r="J1941">
        <v>8</v>
      </c>
      <c r="O1941">
        <v>6</v>
      </c>
      <c r="T1941">
        <v>2</v>
      </c>
    </row>
    <row r="1942" spans="1:21" x14ac:dyDescent="0.25">
      <c r="A1942" t="s">
        <v>46</v>
      </c>
      <c r="B1942">
        <v>919</v>
      </c>
      <c r="D1942">
        <v>4</v>
      </c>
      <c r="I1942">
        <v>8</v>
      </c>
      <c r="N1942">
        <v>6</v>
      </c>
      <c r="S1942">
        <v>2</v>
      </c>
    </row>
    <row r="1943" spans="1:21" x14ac:dyDescent="0.25">
      <c r="A1943" t="s">
        <v>49</v>
      </c>
      <c r="B1943">
        <v>919</v>
      </c>
      <c r="D1943">
        <v>4</v>
      </c>
      <c r="E1943">
        <v>4</v>
      </c>
      <c r="F1943">
        <v>4</v>
      </c>
      <c r="I1943">
        <v>4</v>
      </c>
      <c r="J1943">
        <v>4</v>
      </c>
      <c r="K1943">
        <v>4</v>
      </c>
      <c r="N1943">
        <v>4</v>
      </c>
      <c r="O1943">
        <v>4</v>
      </c>
      <c r="P1943">
        <v>4</v>
      </c>
      <c r="S1943">
        <v>4</v>
      </c>
      <c r="T1943">
        <v>4</v>
      </c>
      <c r="U1943">
        <v>4</v>
      </c>
    </row>
    <row r="1944" spans="1:21" x14ac:dyDescent="0.25">
      <c r="A1944" t="s">
        <v>695</v>
      </c>
      <c r="B1944">
        <v>919</v>
      </c>
      <c r="D1944">
        <v>-1</v>
      </c>
      <c r="E1944">
        <v>-1</v>
      </c>
      <c r="F1944">
        <v>0</v>
      </c>
      <c r="I1944">
        <v>-1</v>
      </c>
      <c r="J1944">
        <v>-1</v>
      </c>
      <c r="K1944">
        <v>0</v>
      </c>
      <c r="N1944">
        <v>0</v>
      </c>
      <c r="O1944">
        <v>0</v>
      </c>
      <c r="P1944">
        <v>0</v>
      </c>
      <c r="S1944">
        <v>0</v>
      </c>
      <c r="T1944">
        <v>0</v>
      </c>
      <c r="U1944">
        <v>0</v>
      </c>
    </row>
    <row r="1945" spans="1:21" x14ac:dyDescent="0.25">
      <c r="A1945" t="s">
        <v>48</v>
      </c>
      <c r="B1945">
        <v>919</v>
      </c>
      <c r="D1945">
        <v>1900</v>
      </c>
      <c r="E1945">
        <v>1900</v>
      </c>
      <c r="F1945">
        <v>1900</v>
      </c>
      <c r="I1945">
        <v>1900</v>
      </c>
      <c r="J1945">
        <v>1900</v>
      </c>
      <c r="K1945">
        <v>1900</v>
      </c>
      <c r="N1945">
        <v>1900</v>
      </c>
      <c r="O1945">
        <v>1900</v>
      </c>
      <c r="P1945">
        <v>1900</v>
      </c>
      <c r="S1945">
        <v>1900</v>
      </c>
      <c r="T1945">
        <v>1900</v>
      </c>
      <c r="U1945">
        <v>1900</v>
      </c>
    </row>
    <row r="1946" spans="1:21" x14ac:dyDescent="0.25">
      <c r="A1946" t="s">
        <v>696</v>
      </c>
      <c r="B1946">
        <v>919</v>
      </c>
      <c r="D1946">
        <v>0</v>
      </c>
      <c r="E1946">
        <v>1774</v>
      </c>
      <c r="F1946">
        <v>0</v>
      </c>
      <c r="I1946">
        <v>0</v>
      </c>
      <c r="J1946">
        <v>1754</v>
      </c>
      <c r="K1946">
        <v>0</v>
      </c>
      <c r="N1946">
        <v>0</v>
      </c>
      <c r="O1946">
        <v>3500</v>
      </c>
      <c r="P1946">
        <v>0</v>
      </c>
      <c r="S1946">
        <v>0</v>
      </c>
      <c r="T1946">
        <v>3490</v>
      </c>
      <c r="U1946">
        <v>0</v>
      </c>
    </row>
    <row r="1947" spans="1:21" x14ac:dyDescent="0.25">
      <c r="A1947" t="s">
        <v>50</v>
      </c>
      <c r="B1947">
        <v>919</v>
      </c>
      <c r="D1947">
        <v>0</v>
      </c>
      <c r="E1947">
        <v>1571</v>
      </c>
      <c r="F1947">
        <v>0</v>
      </c>
      <c r="I1947">
        <v>0</v>
      </c>
      <c r="J1947">
        <v>1511</v>
      </c>
      <c r="K1947">
        <v>0</v>
      </c>
      <c r="N1947">
        <v>0</v>
      </c>
      <c r="O1947">
        <v>3315</v>
      </c>
      <c r="P1947">
        <v>0</v>
      </c>
      <c r="S1947">
        <v>0</v>
      </c>
      <c r="T1947">
        <v>3221</v>
      </c>
      <c r="U1947">
        <v>0</v>
      </c>
    </row>
    <row r="1948" spans="1:21" x14ac:dyDescent="0.25">
      <c r="A1948" t="s">
        <v>697</v>
      </c>
      <c r="B1948">
        <v>919</v>
      </c>
      <c r="D1948">
        <v>1</v>
      </c>
      <c r="E1948">
        <v>1</v>
      </c>
      <c r="F1948">
        <v>1</v>
      </c>
      <c r="I1948">
        <v>1</v>
      </c>
      <c r="J1948">
        <v>1</v>
      </c>
      <c r="K1948">
        <v>1</v>
      </c>
      <c r="N1948">
        <v>1</v>
      </c>
      <c r="O1948">
        <v>1</v>
      </c>
      <c r="P1948">
        <v>1</v>
      </c>
      <c r="S1948">
        <v>1</v>
      </c>
      <c r="T1948">
        <v>1</v>
      </c>
      <c r="U1948">
        <v>1</v>
      </c>
    </row>
    <row r="1949" spans="1:21" x14ac:dyDescent="0.25">
      <c r="A1949" t="s">
        <v>51</v>
      </c>
      <c r="B1949">
        <v>919</v>
      </c>
      <c r="D1949">
        <v>0</v>
      </c>
      <c r="E1949">
        <v>27</v>
      </c>
      <c r="F1949">
        <v>0</v>
      </c>
      <c r="I1949">
        <v>0</v>
      </c>
      <c r="J1949">
        <v>28</v>
      </c>
      <c r="K1949">
        <v>0</v>
      </c>
      <c r="N1949">
        <v>0</v>
      </c>
      <c r="O1949">
        <v>20</v>
      </c>
      <c r="P1949">
        <v>0</v>
      </c>
      <c r="S1949">
        <v>0</v>
      </c>
      <c r="T1949">
        <v>24</v>
      </c>
      <c r="U1949">
        <v>0</v>
      </c>
    </row>
    <row r="1950" spans="1:21" x14ac:dyDescent="0.25">
      <c r="A1950" t="s">
        <v>53</v>
      </c>
      <c r="B1950">
        <v>919</v>
      </c>
      <c r="D1950">
        <v>74</v>
      </c>
      <c r="E1950">
        <v>101</v>
      </c>
      <c r="F1950">
        <v>54</v>
      </c>
      <c r="I1950">
        <v>39</v>
      </c>
      <c r="J1950">
        <v>28</v>
      </c>
      <c r="K1950">
        <v>26</v>
      </c>
      <c r="N1950">
        <v>8</v>
      </c>
      <c r="O1950">
        <v>519</v>
      </c>
      <c r="P1950">
        <v>37</v>
      </c>
      <c r="S1950">
        <v>27</v>
      </c>
      <c r="T1950">
        <v>588</v>
      </c>
      <c r="U1950">
        <v>52</v>
      </c>
    </row>
    <row r="1951" spans="1:21" x14ac:dyDescent="0.25">
      <c r="A1951" t="s">
        <v>54</v>
      </c>
      <c r="B1951">
        <v>919</v>
      </c>
      <c r="D1951">
        <v>0</v>
      </c>
      <c r="E1951">
        <v>0</v>
      </c>
      <c r="F1951">
        <v>0</v>
      </c>
      <c r="I1951">
        <v>0</v>
      </c>
      <c r="J1951">
        <v>0</v>
      </c>
      <c r="K1951">
        <v>0</v>
      </c>
      <c r="N1951">
        <v>0</v>
      </c>
      <c r="O1951">
        <v>0</v>
      </c>
      <c r="P1951">
        <v>0</v>
      </c>
      <c r="S1951">
        <v>0</v>
      </c>
      <c r="T1951">
        <v>0</v>
      </c>
      <c r="U1951">
        <v>0</v>
      </c>
    </row>
    <row r="1952" spans="1:21" x14ac:dyDescent="0.25">
      <c r="A1952" t="s">
        <v>55</v>
      </c>
      <c r="B1952">
        <v>919</v>
      </c>
      <c r="D1952">
        <v>0</v>
      </c>
      <c r="E1952">
        <v>0</v>
      </c>
      <c r="F1952">
        <v>0</v>
      </c>
      <c r="I1952">
        <v>0</v>
      </c>
      <c r="J1952">
        <v>0</v>
      </c>
      <c r="K1952">
        <v>0</v>
      </c>
      <c r="N1952">
        <v>0</v>
      </c>
      <c r="O1952">
        <v>0</v>
      </c>
      <c r="P1952">
        <v>0</v>
      </c>
      <c r="S1952">
        <v>0</v>
      </c>
      <c r="T1952">
        <v>0</v>
      </c>
      <c r="U1952">
        <v>0</v>
      </c>
    </row>
    <row r="1953" spans="1:21" x14ac:dyDescent="0.25">
      <c r="A1953" t="s">
        <v>56</v>
      </c>
      <c r="B1953">
        <v>919</v>
      </c>
      <c r="D1953">
        <v>0.92</v>
      </c>
      <c r="E1953">
        <v>0.92</v>
      </c>
      <c r="F1953">
        <v>0.92</v>
      </c>
      <c r="I1953">
        <v>0.92</v>
      </c>
      <c r="J1953">
        <v>0.92</v>
      </c>
      <c r="K1953">
        <v>0.92</v>
      </c>
      <c r="N1953">
        <v>0.92</v>
      </c>
      <c r="O1953">
        <v>0.92</v>
      </c>
      <c r="P1953">
        <v>0.92</v>
      </c>
      <c r="S1953">
        <v>0.92</v>
      </c>
      <c r="T1953">
        <v>0.92</v>
      </c>
      <c r="U1953">
        <v>0.92</v>
      </c>
    </row>
    <row r="1954" spans="1:21" x14ac:dyDescent="0.25">
      <c r="A1954" t="s">
        <v>57</v>
      </c>
      <c r="B1954">
        <v>919</v>
      </c>
      <c r="D1954">
        <v>100</v>
      </c>
      <c r="E1954">
        <v>100</v>
      </c>
      <c r="F1954">
        <v>100</v>
      </c>
      <c r="I1954">
        <v>100</v>
      </c>
      <c r="J1954">
        <v>100</v>
      </c>
      <c r="K1954">
        <v>100</v>
      </c>
      <c r="N1954">
        <v>100</v>
      </c>
      <c r="O1954">
        <v>100</v>
      </c>
      <c r="P1954">
        <v>100</v>
      </c>
      <c r="S1954">
        <v>100</v>
      </c>
      <c r="T1954">
        <v>100</v>
      </c>
      <c r="U1954">
        <v>100</v>
      </c>
    </row>
    <row r="1955" spans="1:21" x14ac:dyDescent="0.25">
      <c r="A1955" t="s">
        <v>58</v>
      </c>
      <c r="B1955">
        <v>919</v>
      </c>
      <c r="D1955">
        <v>2</v>
      </c>
      <c r="E1955">
        <v>2</v>
      </c>
      <c r="F1955">
        <v>2</v>
      </c>
      <c r="I1955">
        <v>2</v>
      </c>
      <c r="J1955">
        <v>2</v>
      </c>
      <c r="K1955">
        <v>2</v>
      </c>
      <c r="N1955">
        <v>2</v>
      </c>
      <c r="O1955">
        <v>2</v>
      </c>
      <c r="P1955">
        <v>2</v>
      </c>
      <c r="S1955">
        <v>2</v>
      </c>
      <c r="T1955">
        <v>2</v>
      </c>
      <c r="U1955">
        <v>2</v>
      </c>
    </row>
    <row r="1956" spans="1:21" x14ac:dyDescent="0.25">
      <c r="A1956" t="s">
        <v>59</v>
      </c>
      <c r="B1956">
        <v>919</v>
      </c>
      <c r="D1956">
        <v>0</v>
      </c>
      <c r="E1956">
        <v>0</v>
      </c>
      <c r="F1956">
        <v>0</v>
      </c>
      <c r="I1956">
        <v>0</v>
      </c>
      <c r="J1956">
        <v>0</v>
      </c>
      <c r="K1956">
        <v>0</v>
      </c>
      <c r="N1956">
        <v>0</v>
      </c>
      <c r="O1956">
        <v>0</v>
      </c>
      <c r="P1956">
        <v>0</v>
      </c>
      <c r="S1956">
        <v>0</v>
      </c>
      <c r="T1956">
        <v>0</v>
      </c>
      <c r="U1956">
        <v>0</v>
      </c>
    </row>
    <row r="1957" spans="1:21" x14ac:dyDescent="0.25">
      <c r="A1957" t="s">
        <v>698</v>
      </c>
      <c r="B1957">
        <v>919</v>
      </c>
      <c r="E1957">
        <v>0</v>
      </c>
      <c r="J1957">
        <v>0</v>
      </c>
      <c r="O1957">
        <v>0</v>
      </c>
      <c r="T1957">
        <v>0</v>
      </c>
    </row>
    <row r="1958" spans="1:21" x14ac:dyDescent="0.25">
      <c r="A1958" t="s">
        <v>677</v>
      </c>
      <c r="B1958">
        <v>919</v>
      </c>
      <c r="E1958">
        <v>623</v>
      </c>
      <c r="J1958">
        <v>438</v>
      </c>
      <c r="O1958">
        <v>371</v>
      </c>
      <c r="T1958">
        <v>390</v>
      </c>
    </row>
    <row r="1959" spans="1:21" x14ac:dyDescent="0.25">
      <c r="A1959" t="s">
        <v>78</v>
      </c>
      <c r="B1959">
        <v>919</v>
      </c>
      <c r="E1959">
        <v>17</v>
      </c>
      <c r="J1959">
        <v>11.9</v>
      </c>
      <c r="O1959">
        <v>10.1</v>
      </c>
      <c r="T1959">
        <v>10.6</v>
      </c>
    </row>
    <row r="1960" spans="1:21" x14ac:dyDescent="0.25">
      <c r="A1960" t="s">
        <v>699</v>
      </c>
      <c r="B1960">
        <v>919</v>
      </c>
      <c r="F1960">
        <v>0</v>
      </c>
      <c r="K1960">
        <v>0</v>
      </c>
      <c r="P1960">
        <v>0</v>
      </c>
      <c r="U1960">
        <v>0</v>
      </c>
    </row>
    <row r="1961" spans="1:21" x14ac:dyDescent="0.25">
      <c r="A1961" t="s">
        <v>700</v>
      </c>
      <c r="B1961">
        <v>919</v>
      </c>
      <c r="D1961">
        <v>0</v>
      </c>
      <c r="E1961">
        <v>0</v>
      </c>
      <c r="F1961">
        <v>1</v>
      </c>
      <c r="I1961">
        <v>0</v>
      </c>
      <c r="J1961">
        <v>0</v>
      </c>
      <c r="K1961">
        <v>1</v>
      </c>
      <c r="N1961">
        <v>0</v>
      </c>
      <c r="O1961">
        <v>0</v>
      </c>
      <c r="P1961">
        <v>1</v>
      </c>
      <c r="S1961">
        <v>0</v>
      </c>
      <c r="T1961">
        <v>0</v>
      </c>
      <c r="U1961">
        <v>1</v>
      </c>
    </row>
    <row r="1962" spans="1:21" x14ac:dyDescent="0.25">
      <c r="A1962" t="s">
        <v>701</v>
      </c>
      <c r="B1962">
        <v>919</v>
      </c>
      <c r="D1962">
        <v>0</v>
      </c>
      <c r="E1962">
        <v>0</v>
      </c>
      <c r="F1962">
        <v>0</v>
      </c>
      <c r="I1962">
        <v>0</v>
      </c>
      <c r="J1962">
        <v>0</v>
      </c>
      <c r="K1962">
        <v>0</v>
      </c>
      <c r="N1962">
        <v>0</v>
      </c>
      <c r="O1962">
        <v>0</v>
      </c>
      <c r="P1962">
        <v>0</v>
      </c>
      <c r="S1962">
        <v>0</v>
      </c>
      <c r="T1962">
        <v>0</v>
      </c>
      <c r="U1962">
        <v>0</v>
      </c>
    </row>
    <row r="1963" spans="1:21" x14ac:dyDescent="0.25">
      <c r="A1963" t="s">
        <v>52</v>
      </c>
      <c r="B1963">
        <v>919</v>
      </c>
      <c r="D1963">
        <v>1</v>
      </c>
      <c r="E1963">
        <v>1</v>
      </c>
      <c r="F1963">
        <v>1</v>
      </c>
      <c r="I1963">
        <v>1</v>
      </c>
      <c r="J1963">
        <v>1</v>
      </c>
      <c r="K1963">
        <v>1</v>
      </c>
      <c r="N1963">
        <v>1</v>
      </c>
      <c r="O1963">
        <v>1</v>
      </c>
      <c r="P1963">
        <v>1</v>
      </c>
      <c r="S1963">
        <v>1</v>
      </c>
      <c r="T1963">
        <v>1</v>
      </c>
      <c r="U1963">
        <v>1</v>
      </c>
    </row>
    <row r="1964" spans="1:21" x14ac:dyDescent="0.25">
      <c r="A1964" t="s">
        <v>702</v>
      </c>
      <c r="B1964">
        <v>919</v>
      </c>
      <c r="D1964">
        <v>15</v>
      </c>
      <c r="E1964">
        <v>60</v>
      </c>
      <c r="F1964">
        <v>9</v>
      </c>
      <c r="I1964">
        <v>15</v>
      </c>
      <c r="J1964">
        <v>60</v>
      </c>
      <c r="K1964">
        <v>9</v>
      </c>
      <c r="N1964">
        <v>15</v>
      </c>
      <c r="O1964">
        <v>60</v>
      </c>
      <c r="P1964">
        <v>9</v>
      </c>
      <c r="S1964">
        <v>15</v>
      </c>
      <c r="T1964">
        <v>60</v>
      </c>
      <c r="U1964">
        <v>9</v>
      </c>
    </row>
    <row r="1965" spans="1:21" x14ac:dyDescent="0.25">
      <c r="A1965" t="s">
        <v>43</v>
      </c>
      <c r="B1965">
        <v>919</v>
      </c>
      <c r="D1965">
        <v>50</v>
      </c>
      <c r="E1965">
        <v>0</v>
      </c>
      <c r="I1965">
        <v>50</v>
      </c>
      <c r="J1965">
        <v>0</v>
      </c>
      <c r="N1965">
        <v>50</v>
      </c>
      <c r="O1965">
        <v>0</v>
      </c>
      <c r="S1965">
        <v>50</v>
      </c>
      <c r="T1965">
        <v>0</v>
      </c>
    </row>
    <row r="1966" spans="1:21" x14ac:dyDescent="0.25">
      <c r="A1966" t="s">
        <v>44</v>
      </c>
      <c r="B1966">
        <v>919</v>
      </c>
      <c r="D1966">
        <v>0</v>
      </c>
      <c r="E1966">
        <v>0</v>
      </c>
      <c r="I1966">
        <v>0</v>
      </c>
      <c r="J1966">
        <v>0</v>
      </c>
      <c r="N1966">
        <v>0</v>
      </c>
      <c r="O1966">
        <v>0</v>
      </c>
      <c r="S1966">
        <v>0</v>
      </c>
      <c r="T1966">
        <v>0</v>
      </c>
    </row>
    <row r="1967" spans="1:21" x14ac:dyDescent="0.25">
      <c r="A1967" t="s">
        <v>47</v>
      </c>
      <c r="B1967">
        <v>919</v>
      </c>
      <c r="D1967">
        <v>4</v>
      </c>
      <c r="E1967">
        <v>4</v>
      </c>
      <c r="I1967">
        <v>8</v>
      </c>
      <c r="J1967">
        <v>8</v>
      </c>
      <c r="N1967">
        <v>6</v>
      </c>
      <c r="O1967">
        <v>6</v>
      </c>
      <c r="S1967">
        <v>2</v>
      </c>
      <c r="T1967">
        <v>2</v>
      </c>
    </row>
    <row r="1968" spans="1:21" x14ac:dyDescent="0.25">
      <c r="A1968" t="s">
        <v>703</v>
      </c>
      <c r="B1968">
        <v>919</v>
      </c>
      <c r="D1968">
        <v>0</v>
      </c>
      <c r="E1968">
        <v>0</v>
      </c>
      <c r="I1968">
        <v>0</v>
      </c>
      <c r="J1968">
        <v>0</v>
      </c>
      <c r="N1968">
        <v>0</v>
      </c>
      <c r="O1968">
        <v>0</v>
      </c>
      <c r="S1968">
        <v>0</v>
      </c>
      <c r="T1968">
        <v>0</v>
      </c>
    </row>
    <row r="1969" spans="1:21" x14ac:dyDescent="0.25">
      <c r="A1969" t="s">
        <v>704</v>
      </c>
      <c r="B1969">
        <v>919</v>
      </c>
      <c r="D1969">
        <v>0</v>
      </c>
      <c r="E1969">
        <v>0</v>
      </c>
      <c r="I1969">
        <v>0</v>
      </c>
      <c r="J1969">
        <v>0</v>
      </c>
      <c r="N1969">
        <v>0</v>
      </c>
      <c r="O1969">
        <v>0</v>
      </c>
      <c r="S1969">
        <v>0</v>
      </c>
      <c r="T1969">
        <v>0</v>
      </c>
    </row>
    <row r="1970" spans="1:21" x14ac:dyDescent="0.25">
      <c r="A1970" t="s">
        <v>705</v>
      </c>
      <c r="B1970">
        <v>919</v>
      </c>
      <c r="D1970">
        <v>0</v>
      </c>
      <c r="E1970">
        <v>0</v>
      </c>
      <c r="I1970">
        <v>0</v>
      </c>
      <c r="J1970">
        <v>0</v>
      </c>
      <c r="N1970">
        <v>0</v>
      </c>
      <c r="O1970">
        <v>0</v>
      </c>
      <c r="S1970">
        <v>0</v>
      </c>
      <c r="T1970">
        <v>0</v>
      </c>
    </row>
    <row r="1971" spans="1:21" x14ac:dyDescent="0.25">
      <c r="A1971" t="s">
        <v>706</v>
      </c>
      <c r="B1971">
        <v>919</v>
      </c>
      <c r="D1971">
        <v>0</v>
      </c>
      <c r="E1971">
        <v>0</v>
      </c>
      <c r="I1971">
        <v>0</v>
      </c>
      <c r="J1971">
        <v>0</v>
      </c>
      <c r="N1971">
        <v>0</v>
      </c>
      <c r="O1971">
        <v>0</v>
      </c>
      <c r="S1971">
        <v>0</v>
      </c>
      <c r="T1971">
        <v>0</v>
      </c>
    </row>
    <row r="1972" spans="1:21" x14ac:dyDescent="0.25">
      <c r="A1972" t="s">
        <v>707</v>
      </c>
      <c r="B1972">
        <v>919</v>
      </c>
      <c r="D1972">
        <v>1</v>
      </c>
      <c r="E1972">
        <v>0</v>
      </c>
      <c r="I1972">
        <v>1</v>
      </c>
      <c r="J1972">
        <v>0</v>
      </c>
      <c r="N1972">
        <v>1</v>
      </c>
      <c r="O1972">
        <v>0</v>
      </c>
      <c r="S1972">
        <v>1</v>
      </c>
      <c r="T1972">
        <v>0</v>
      </c>
    </row>
    <row r="1973" spans="1:21" x14ac:dyDescent="0.25">
      <c r="A1973" t="s">
        <v>708</v>
      </c>
      <c r="B1973">
        <v>919</v>
      </c>
      <c r="D1973">
        <v>0</v>
      </c>
      <c r="I1973">
        <v>0</v>
      </c>
      <c r="N1973">
        <v>0</v>
      </c>
      <c r="S1973">
        <v>0</v>
      </c>
    </row>
    <row r="1974" spans="1:21" x14ac:dyDescent="0.25">
      <c r="A1974" t="s">
        <v>709</v>
      </c>
      <c r="B1974">
        <v>919</v>
      </c>
      <c r="D1974">
        <v>50</v>
      </c>
      <c r="I1974">
        <v>50</v>
      </c>
      <c r="N1974">
        <v>50</v>
      </c>
      <c r="S1974">
        <v>50</v>
      </c>
    </row>
    <row r="1975" spans="1:21" x14ac:dyDescent="0.25">
      <c r="A1975" t="s">
        <v>710</v>
      </c>
      <c r="B1975">
        <v>919</v>
      </c>
      <c r="D1975">
        <v>3</v>
      </c>
      <c r="I1975">
        <v>3</v>
      </c>
      <c r="N1975">
        <v>3</v>
      </c>
      <c r="S1975">
        <v>3</v>
      </c>
    </row>
    <row r="1976" spans="1:21" x14ac:dyDescent="0.25">
      <c r="A1976" t="s">
        <v>711</v>
      </c>
      <c r="B1976">
        <v>919</v>
      </c>
      <c r="D1976">
        <v>0</v>
      </c>
      <c r="I1976">
        <v>0</v>
      </c>
      <c r="N1976">
        <v>0</v>
      </c>
      <c r="S1976">
        <v>0</v>
      </c>
    </row>
    <row r="1977" spans="1:21" x14ac:dyDescent="0.25">
      <c r="A1977" t="s">
        <v>712</v>
      </c>
      <c r="B1977">
        <v>919</v>
      </c>
      <c r="D1977">
        <v>0</v>
      </c>
      <c r="I1977">
        <v>0</v>
      </c>
      <c r="N1977">
        <v>0</v>
      </c>
      <c r="S1977">
        <v>0</v>
      </c>
    </row>
    <row r="1978" spans="1:21" x14ac:dyDescent="0.25">
      <c r="A1978" t="s">
        <v>713</v>
      </c>
      <c r="B1978">
        <v>919</v>
      </c>
      <c r="D1978">
        <v>0</v>
      </c>
      <c r="I1978">
        <v>0</v>
      </c>
      <c r="N1978">
        <v>0</v>
      </c>
      <c r="S1978">
        <v>0</v>
      </c>
    </row>
    <row r="1979" spans="1:21" x14ac:dyDescent="0.25">
      <c r="A1979" t="s">
        <v>718</v>
      </c>
      <c r="B1979">
        <v>919</v>
      </c>
      <c r="E1979">
        <v>0</v>
      </c>
      <c r="J1979">
        <v>0</v>
      </c>
      <c r="O1979">
        <v>0</v>
      </c>
      <c r="T1979">
        <v>0</v>
      </c>
    </row>
    <row r="1980" spans="1:21" x14ac:dyDescent="0.25">
      <c r="A1980" t="s">
        <v>405</v>
      </c>
      <c r="B1980">
        <v>919</v>
      </c>
      <c r="E1980">
        <v>0</v>
      </c>
    </row>
    <row r="1981" spans="1:21" x14ac:dyDescent="0.25">
      <c r="A1981" t="s">
        <v>719</v>
      </c>
      <c r="B1981">
        <v>919</v>
      </c>
      <c r="D1981">
        <v>0</v>
      </c>
      <c r="E1981">
        <v>249</v>
      </c>
      <c r="F1981">
        <v>0</v>
      </c>
      <c r="I1981">
        <v>0</v>
      </c>
      <c r="J1981">
        <v>100</v>
      </c>
      <c r="K1981">
        <v>0</v>
      </c>
      <c r="N1981">
        <v>0</v>
      </c>
      <c r="O1981">
        <v>613</v>
      </c>
      <c r="P1981">
        <v>0</v>
      </c>
      <c r="S1981">
        <v>0</v>
      </c>
      <c r="T1981">
        <v>725</v>
      </c>
      <c r="U1981">
        <v>0</v>
      </c>
    </row>
    <row r="1982" spans="1:21" x14ac:dyDescent="0.25">
      <c r="A1982" t="s">
        <v>34</v>
      </c>
      <c r="B1982">
        <v>921</v>
      </c>
      <c r="D1982">
        <v>200</v>
      </c>
      <c r="E1982">
        <v>200</v>
      </c>
      <c r="F1982">
        <v>200</v>
      </c>
      <c r="I1982">
        <v>9</v>
      </c>
      <c r="J1982">
        <v>9</v>
      </c>
      <c r="K1982">
        <v>9</v>
      </c>
      <c r="N1982">
        <v>2100</v>
      </c>
      <c r="O1982">
        <v>2100</v>
      </c>
      <c r="P1982">
        <v>2100</v>
      </c>
      <c r="S1982">
        <v>919</v>
      </c>
      <c r="T1982">
        <v>919</v>
      </c>
      <c r="U1982">
        <v>919</v>
      </c>
    </row>
    <row r="1983" spans="1:21" x14ac:dyDescent="0.25">
      <c r="A1983" t="s">
        <v>35</v>
      </c>
      <c r="B1983">
        <v>921</v>
      </c>
      <c r="D1983">
        <v>2100</v>
      </c>
      <c r="E1983">
        <v>9</v>
      </c>
      <c r="F1983">
        <v>919</v>
      </c>
      <c r="I1983">
        <v>919</v>
      </c>
      <c r="J1983">
        <v>200</v>
      </c>
      <c r="K1983">
        <v>2100</v>
      </c>
      <c r="N1983">
        <v>9</v>
      </c>
      <c r="O1983">
        <v>919</v>
      </c>
      <c r="P1983">
        <v>200</v>
      </c>
      <c r="S1983">
        <v>200</v>
      </c>
      <c r="T1983">
        <v>2100</v>
      </c>
      <c r="U1983">
        <v>9</v>
      </c>
    </row>
    <row r="1984" spans="1:21" x14ac:dyDescent="0.25">
      <c r="A1984" t="s">
        <v>36</v>
      </c>
      <c r="B1984">
        <v>921</v>
      </c>
      <c r="D1984">
        <v>0</v>
      </c>
      <c r="E1984">
        <v>1</v>
      </c>
      <c r="F1984">
        <v>0</v>
      </c>
      <c r="I1984">
        <v>0</v>
      </c>
      <c r="J1984">
        <v>1</v>
      </c>
      <c r="K1984">
        <v>0</v>
      </c>
      <c r="N1984">
        <v>0</v>
      </c>
      <c r="O1984">
        <v>2</v>
      </c>
      <c r="P1984">
        <v>0</v>
      </c>
      <c r="S1984">
        <v>0</v>
      </c>
      <c r="T1984">
        <v>2</v>
      </c>
      <c r="U1984">
        <v>0</v>
      </c>
    </row>
    <row r="1985" spans="1:21" x14ac:dyDescent="0.25">
      <c r="A1985" t="s">
        <v>37</v>
      </c>
      <c r="B1985">
        <v>921</v>
      </c>
      <c r="D1985">
        <v>0</v>
      </c>
      <c r="E1985">
        <v>3</v>
      </c>
      <c r="I1985">
        <v>0</v>
      </c>
      <c r="J1985">
        <v>3</v>
      </c>
      <c r="N1985">
        <v>0</v>
      </c>
      <c r="O1985">
        <v>3</v>
      </c>
      <c r="S1985">
        <v>0</v>
      </c>
      <c r="T1985">
        <v>3</v>
      </c>
    </row>
    <row r="1986" spans="1:21" x14ac:dyDescent="0.25">
      <c r="A1986" t="s">
        <v>38</v>
      </c>
      <c r="B1986">
        <v>921</v>
      </c>
      <c r="D1986">
        <v>12</v>
      </c>
      <c r="E1986">
        <v>12</v>
      </c>
      <c r="F1986">
        <v>12</v>
      </c>
      <c r="I1986">
        <v>12</v>
      </c>
      <c r="J1986">
        <v>12</v>
      </c>
      <c r="K1986">
        <v>12</v>
      </c>
      <c r="N1986">
        <v>12</v>
      </c>
      <c r="O1986">
        <v>12</v>
      </c>
      <c r="P1986">
        <v>12</v>
      </c>
      <c r="S1986">
        <v>12</v>
      </c>
      <c r="T1986">
        <v>12</v>
      </c>
      <c r="U1986">
        <v>12</v>
      </c>
    </row>
    <row r="1987" spans="1:21" x14ac:dyDescent="0.25">
      <c r="A1987" t="s">
        <v>39</v>
      </c>
      <c r="B1987">
        <v>921</v>
      </c>
    </row>
    <row r="1988" spans="1:21" x14ac:dyDescent="0.25">
      <c r="A1988" t="s">
        <v>694</v>
      </c>
      <c r="B1988">
        <v>921</v>
      </c>
    </row>
    <row r="1989" spans="1:21" x14ac:dyDescent="0.25">
      <c r="A1989" t="s">
        <v>40</v>
      </c>
      <c r="B1989">
        <v>921</v>
      </c>
    </row>
    <row r="1990" spans="1:21" x14ac:dyDescent="0.25">
      <c r="A1990" t="s">
        <v>41</v>
      </c>
      <c r="B1990">
        <v>921</v>
      </c>
    </row>
    <row r="1991" spans="1:21" x14ac:dyDescent="0.25">
      <c r="A1991" t="s">
        <v>42</v>
      </c>
      <c r="B1991">
        <v>921</v>
      </c>
      <c r="E1991">
        <v>25</v>
      </c>
      <c r="J1991">
        <v>25</v>
      </c>
      <c r="O1991">
        <v>30</v>
      </c>
      <c r="T1991">
        <v>25</v>
      </c>
    </row>
    <row r="1992" spans="1:21" x14ac:dyDescent="0.25">
      <c r="A1992" t="s">
        <v>45</v>
      </c>
      <c r="B1992">
        <v>921</v>
      </c>
      <c r="E1992">
        <v>4</v>
      </c>
      <c r="J1992">
        <v>8</v>
      </c>
      <c r="O1992">
        <v>6</v>
      </c>
      <c r="T1992">
        <v>2</v>
      </c>
    </row>
    <row r="1993" spans="1:21" x14ac:dyDescent="0.25">
      <c r="A1993" t="s">
        <v>46</v>
      </c>
      <c r="B1993">
        <v>921</v>
      </c>
      <c r="D1993">
        <v>4</v>
      </c>
      <c r="I1993">
        <v>8</v>
      </c>
      <c r="N1993">
        <v>6</v>
      </c>
      <c r="S1993">
        <v>2</v>
      </c>
    </row>
    <row r="1994" spans="1:21" x14ac:dyDescent="0.25">
      <c r="A1994" t="s">
        <v>49</v>
      </c>
      <c r="B1994">
        <v>921</v>
      </c>
      <c r="D1994">
        <v>4</v>
      </c>
      <c r="E1994">
        <v>4</v>
      </c>
      <c r="F1994">
        <v>4</v>
      </c>
      <c r="I1994">
        <v>4</v>
      </c>
      <c r="J1994">
        <v>4</v>
      </c>
      <c r="K1994">
        <v>4</v>
      </c>
      <c r="N1994">
        <v>4</v>
      </c>
      <c r="O1994">
        <v>4</v>
      </c>
      <c r="P1994">
        <v>4</v>
      </c>
      <c r="S1994">
        <v>4</v>
      </c>
      <c r="T1994">
        <v>4</v>
      </c>
      <c r="U1994">
        <v>4</v>
      </c>
    </row>
    <row r="1995" spans="1:21" x14ac:dyDescent="0.25">
      <c r="A1995" t="s">
        <v>695</v>
      </c>
      <c r="B1995">
        <v>921</v>
      </c>
      <c r="D1995">
        <v>-1</v>
      </c>
      <c r="E1995">
        <v>-1</v>
      </c>
      <c r="F1995">
        <v>0</v>
      </c>
      <c r="I1995">
        <v>-1</v>
      </c>
      <c r="J1995">
        <v>-1</v>
      </c>
      <c r="K1995">
        <v>0</v>
      </c>
      <c r="N1995">
        <v>0.5</v>
      </c>
      <c r="O1995">
        <v>0.5</v>
      </c>
      <c r="P1995">
        <v>0</v>
      </c>
      <c r="S1995">
        <v>0.5</v>
      </c>
      <c r="T1995">
        <v>0.5</v>
      </c>
      <c r="U1995">
        <v>0</v>
      </c>
    </row>
    <row r="1996" spans="1:21" x14ac:dyDescent="0.25">
      <c r="A1996" t="s">
        <v>48</v>
      </c>
      <c r="B1996">
        <v>921</v>
      </c>
      <c r="D1996">
        <v>1900</v>
      </c>
      <c r="E1996">
        <v>1900</v>
      </c>
      <c r="F1996">
        <v>1900</v>
      </c>
      <c r="I1996">
        <v>1900</v>
      </c>
      <c r="J1996">
        <v>1900</v>
      </c>
      <c r="K1996">
        <v>1900</v>
      </c>
      <c r="N1996">
        <v>1900</v>
      </c>
      <c r="O1996">
        <v>1900</v>
      </c>
      <c r="P1996">
        <v>1900</v>
      </c>
      <c r="S1996">
        <v>1900</v>
      </c>
      <c r="T1996">
        <v>1900</v>
      </c>
      <c r="U1996">
        <v>1900</v>
      </c>
    </row>
    <row r="1997" spans="1:21" x14ac:dyDescent="0.25">
      <c r="A1997" t="s">
        <v>696</v>
      </c>
      <c r="B1997">
        <v>921</v>
      </c>
      <c r="D1997">
        <v>0</v>
      </c>
      <c r="E1997">
        <v>1778</v>
      </c>
      <c r="F1997">
        <v>0</v>
      </c>
      <c r="I1997">
        <v>0</v>
      </c>
      <c r="J1997">
        <v>1818</v>
      </c>
      <c r="K1997">
        <v>0</v>
      </c>
      <c r="N1997">
        <v>0</v>
      </c>
      <c r="O1997">
        <v>3522</v>
      </c>
      <c r="P1997">
        <v>0</v>
      </c>
      <c r="S1997">
        <v>0</v>
      </c>
      <c r="T1997">
        <v>3504</v>
      </c>
      <c r="U1997">
        <v>0</v>
      </c>
    </row>
    <row r="1998" spans="1:21" x14ac:dyDescent="0.25">
      <c r="A1998" t="s">
        <v>50</v>
      </c>
      <c r="B1998">
        <v>921</v>
      </c>
      <c r="D1998">
        <v>0</v>
      </c>
      <c r="E1998">
        <v>1601</v>
      </c>
      <c r="F1998">
        <v>0</v>
      </c>
      <c r="I1998">
        <v>0</v>
      </c>
      <c r="J1998">
        <v>1608</v>
      </c>
      <c r="K1998">
        <v>0</v>
      </c>
      <c r="N1998">
        <v>0</v>
      </c>
      <c r="O1998">
        <v>3215</v>
      </c>
      <c r="P1998">
        <v>0</v>
      </c>
      <c r="S1998">
        <v>0</v>
      </c>
      <c r="T1998">
        <v>3318</v>
      </c>
      <c r="U1998">
        <v>0</v>
      </c>
    </row>
    <row r="1999" spans="1:21" x14ac:dyDescent="0.25">
      <c r="A1999" t="s">
        <v>697</v>
      </c>
      <c r="B1999">
        <v>921</v>
      </c>
      <c r="D1999">
        <v>1</v>
      </c>
      <c r="E1999">
        <v>1</v>
      </c>
      <c r="F1999">
        <v>1</v>
      </c>
      <c r="I1999">
        <v>1</v>
      </c>
      <c r="J1999">
        <v>1</v>
      </c>
      <c r="K1999">
        <v>1</v>
      </c>
      <c r="N1999">
        <v>1</v>
      </c>
      <c r="O1999">
        <v>1</v>
      </c>
      <c r="P1999">
        <v>1</v>
      </c>
      <c r="S1999">
        <v>1</v>
      </c>
      <c r="T1999">
        <v>1</v>
      </c>
      <c r="U1999">
        <v>1</v>
      </c>
    </row>
    <row r="2000" spans="1:21" x14ac:dyDescent="0.25">
      <c r="A2000" t="s">
        <v>51</v>
      </c>
      <c r="B2000">
        <v>921</v>
      </c>
      <c r="D2000">
        <v>0</v>
      </c>
      <c r="E2000">
        <v>29</v>
      </c>
      <c r="F2000">
        <v>0</v>
      </c>
      <c r="I2000">
        <v>0</v>
      </c>
      <c r="J2000">
        <v>6</v>
      </c>
      <c r="K2000">
        <v>0</v>
      </c>
      <c r="N2000">
        <v>0</v>
      </c>
      <c r="O2000">
        <v>5</v>
      </c>
      <c r="P2000">
        <v>0</v>
      </c>
      <c r="S2000">
        <v>0</v>
      </c>
      <c r="T2000">
        <v>17</v>
      </c>
      <c r="U2000">
        <v>0</v>
      </c>
    </row>
    <row r="2001" spans="1:21" x14ac:dyDescent="0.25">
      <c r="A2001" t="s">
        <v>53</v>
      </c>
      <c r="B2001">
        <v>921</v>
      </c>
      <c r="D2001">
        <v>50</v>
      </c>
      <c r="E2001">
        <v>100</v>
      </c>
      <c r="F2001">
        <v>50</v>
      </c>
      <c r="I2001">
        <v>50</v>
      </c>
      <c r="J2001">
        <v>100</v>
      </c>
      <c r="K2001">
        <v>10</v>
      </c>
      <c r="N2001">
        <v>25</v>
      </c>
      <c r="O2001">
        <v>500</v>
      </c>
      <c r="P2001">
        <v>10</v>
      </c>
      <c r="S2001">
        <v>10</v>
      </c>
      <c r="T2001">
        <v>600</v>
      </c>
      <c r="U2001">
        <v>40</v>
      </c>
    </row>
    <row r="2002" spans="1:21" x14ac:dyDescent="0.25">
      <c r="A2002" t="s">
        <v>54</v>
      </c>
      <c r="B2002">
        <v>921</v>
      </c>
      <c r="D2002">
        <v>0</v>
      </c>
      <c r="E2002">
        <v>0</v>
      </c>
      <c r="F2002">
        <v>0</v>
      </c>
      <c r="I2002">
        <v>0</v>
      </c>
      <c r="J2002">
        <v>0</v>
      </c>
      <c r="K2002">
        <v>0</v>
      </c>
      <c r="N2002">
        <v>0</v>
      </c>
      <c r="O2002">
        <v>0</v>
      </c>
      <c r="P2002">
        <v>0</v>
      </c>
      <c r="S2002">
        <v>0</v>
      </c>
      <c r="T2002">
        <v>0</v>
      </c>
      <c r="U2002">
        <v>0</v>
      </c>
    </row>
    <row r="2003" spans="1:21" x14ac:dyDescent="0.25">
      <c r="A2003" t="s">
        <v>55</v>
      </c>
      <c r="B2003">
        <v>921</v>
      </c>
      <c r="D2003">
        <v>0</v>
      </c>
      <c r="E2003">
        <v>0</v>
      </c>
      <c r="F2003">
        <v>0</v>
      </c>
      <c r="I2003">
        <v>0</v>
      </c>
      <c r="J2003">
        <v>0</v>
      </c>
      <c r="K2003">
        <v>0</v>
      </c>
      <c r="N2003">
        <v>0</v>
      </c>
      <c r="O2003">
        <v>0</v>
      </c>
      <c r="P2003">
        <v>0</v>
      </c>
      <c r="S2003">
        <v>0</v>
      </c>
      <c r="T2003">
        <v>0</v>
      </c>
      <c r="U2003">
        <v>0</v>
      </c>
    </row>
    <row r="2004" spans="1:21" x14ac:dyDescent="0.25">
      <c r="A2004" t="s">
        <v>56</v>
      </c>
      <c r="B2004">
        <v>921</v>
      </c>
      <c r="D2004">
        <v>0.92</v>
      </c>
      <c r="E2004">
        <v>0.92</v>
      </c>
      <c r="F2004">
        <v>0.92</v>
      </c>
      <c r="I2004">
        <v>0.92</v>
      </c>
      <c r="J2004">
        <v>0.92</v>
      </c>
      <c r="K2004">
        <v>0.92</v>
      </c>
      <c r="N2004">
        <v>0.92</v>
      </c>
      <c r="O2004">
        <v>0.92</v>
      </c>
      <c r="P2004">
        <v>0.92</v>
      </c>
      <c r="S2004">
        <v>0.92</v>
      </c>
      <c r="T2004">
        <v>0.92</v>
      </c>
      <c r="U2004">
        <v>0.92</v>
      </c>
    </row>
    <row r="2005" spans="1:21" x14ac:dyDescent="0.25">
      <c r="A2005" t="s">
        <v>57</v>
      </c>
      <c r="B2005">
        <v>921</v>
      </c>
      <c r="D2005">
        <v>100</v>
      </c>
      <c r="E2005">
        <v>100</v>
      </c>
      <c r="F2005">
        <v>100</v>
      </c>
      <c r="I2005">
        <v>100</v>
      </c>
      <c r="J2005">
        <v>100</v>
      </c>
      <c r="K2005">
        <v>100</v>
      </c>
      <c r="N2005">
        <v>100</v>
      </c>
      <c r="O2005">
        <v>100</v>
      </c>
      <c r="P2005">
        <v>100</v>
      </c>
      <c r="S2005">
        <v>100</v>
      </c>
      <c r="T2005">
        <v>100</v>
      </c>
      <c r="U2005">
        <v>100</v>
      </c>
    </row>
    <row r="2006" spans="1:21" x14ac:dyDescent="0.25">
      <c r="A2006" t="s">
        <v>58</v>
      </c>
      <c r="B2006">
        <v>921</v>
      </c>
      <c r="D2006">
        <v>2</v>
      </c>
      <c r="E2006">
        <v>2</v>
      </c>
      <c r="F2006">
        <v>2</v>
      </c>
      <c r="I2006">
        <v>2</v>
      </c>
      <c r="J2006">
        <v>2</v>
      </c>
      <c r="K2006">
        <v>2</v>
      </c>
      <c r="N2006">
        <v>2</v>
      </c>
      <c r="O2006">
        <v>2</v>
      </c>
      <c r="P2006">
        <v>2</v>
      </c>
      <c r="S2006">
        <v>2</v>
      </c>
      <c r="T2006">
        <v>2</v>
      </c>
      <c r="U2006">
        <v>2</v>
      </c>
    </row>
    <row r="2007" spans="1:21" x14ac:dyDescent="0.25">
      <c r="A2007" t="s">
        <v>59</v>
      </c>
      <c r="B2007">
        <v>921</v>
      </c>
      <c r="D2007">
        <v>0</v>
      </c>
      <c r="E2007">
        <v>0</v>
      </c>
      <c r="F2007">
        <v>0</v>
      </c>
      <c r="I2007">
        <v>0</v>
      </c>
      <c r="J2007">
        <v>0</v>
      </c>
      <c r="K2007">
        <v>0</v>
      </c>
      <c r="N2007">
        <v>0</v>
      </c>
      <c r="O2007">
        <v>0</v>
      </c>
      <c r="P2007">
        <v>0</v>
      </c>
      <c r="S2007">
        <v>0</v>
      </c>
      <c r="T2007">
        <v>0</v>
      </c>
      <c r="U2007">
        <v>0</v>
      </c>
    </row>
    <row r="2008" spans="1:21" x14ac:dyDescent="0.25">
      <c r="A2008" t="s">
        <v>698</v>
      </c>
      <c r="B2008">
        <v>921</v>
      </c>
      <c r="E2008">
        <v>0</v>
      </c>
      <c r="J2008">
        <v>0</v>
      </c>
      <c r="O2008">
        <v>0</v>
      </c>
      <c r="T2008">
        <v>0</v>
      </c>
    </row>
    <row r="2009" spans="1:21" x14ac:dyDescent="0.25">
      <c r="A2009" t="s">
        <v>677</v>
      </c>
      <c r="B2009">
        <v>921</v>
      </c>
      <c r="E2009">
        <v>602</v>
      </c>
      <c r="J2009">
        <v>439</v>
      </c>
      <c r="O2009">
        <v>761</v>
      </c>
      <c r="T2009">
        <v>371</v>
      </c>
    </row>
    <row r="2010" spans="1:21" x14ac:dyDescent="0.25">
      <c r="A2010" t="s">
        <v>78</v>
      </c>
      <c r="B2010">
        <v>921</v>
      </c>
      <c r="E2010">
        <v>16.399999999999999</v>
      </c>
      <c r="J2010">
        <v>12</v>
      </c>
      <c r="O2010">
        <v>17.3</v>
      </c>
      <c r="T2010">
        <v>10.1</v>
      </c>
    </row>
    <row r="2011" spans="1:21" x14ac:dyDescent="0.25">
      <c r="A2011" t="s">
        <v>699</v>
      </c>
      <c r="B2011">
        <v>921</v>
      </c>
      <c r="F2011">
        <v>0</v>
      </c>
      <c r="K2011">
        <v>0</v>
      </c>
      <c r="P2011">
        <v>0</v>
      </c>
      <c r="U2011">
        <v>0</v>
      </c>
    </row>
    <row r="2012" spans="1:21" x14ac:dyDescent="0.25">
      <c r="A2012" t="s">
        <v>700</v>
      </c>
      <c r="B2012">
        <v>921</v>
      </c>
      <c r="D2012">
        <v>0</v>
      </c>
      <c r="E2012">
        <v>0</v>
      </c>
      <c r="F2012">
        <v>1</v>
      </c>
      <c r="I2012">
        <v>0</v>
      </c>
      <c r="J2012">
        <v>0</v>
      </c>
      <c r="K2012">
        <v>1</v>
      </c>
      <c r="N2012">
        <v>0</v>
      </c>
      <c r="O2012">
        <v>0</v>
      </c>
      <c r="P2012">
        <v>1</v>
      </c>
      <c r="S2012">
        <v>0</v>
      </c>
      <c r="T2012">
        <v>0</v>
      </c>
      <c r="U2012">
        <v>1</v>
      </c>
    </row>
    <row r="2013" spans="1:21" x14ac:dyDescent="0.25">
      <c r="A2013" t="s">
        <v>701</v>
      </c>
      <c r="B2013">
        <v>921</v>
      </c>
      <c r="D2013">
        <v>0</v>
      </c>
      <c r="E2013">
        <v>0</v>
      </c>
      <c r="F2013">
        <v>0</v>
      </c>
      <c r="I2013">
        <v>0</v>
      </c>
      <c r="J2013">
        <v>0</v>
      </c>
      <c r="K2013">
        <v>0</v>
      </c>
      <c r="N2013">
        <v>0</v>
      </c>
      <c r="O2013">
        <v>0</v>
      </c>
      <c r="P2013">
        <v>0</v>
      </c>
      <c r="S2013">
        <v>0</v>
      </c>
      <c r="T2013">
        <v>0</v>
      </c>
      <c r="U2013">
        <v>0</v>
      </c>
    </row>
    <row r="2014" spans="1:21" x14ac:dyDescent="0.25">
      <c r="A2014" t="s">
        <v>52</v>
      </c>
      <c r="B2014">
        <v>921</v>
      </c>
      <c r="D2014">
        <v>1</v>
      </c>
      <c r="E2014">
        <v>1</v>
      </c>
      <c r="F2014">
        <v>1</v>
      </c>
      <c r="I2014">
        <v>1</v>
      </c>
      <c r="J2014">
        <v>1</v>
      </c>
      <c r="K2014">
        <v>1</v>
      </c>
      <c r="N2014">
        <v>1</v>
      </c>
      <c r="O2014">
        <v>1</v>
      </c>
      <c r="P2014">
        <v>1</v>
      </c>
      <c r="S2014">
        <v>1</v>
      </c>
      <c r="T2014">
        <v>1</v>
      </c>
      <c r="U2014">
        <v>1</v>
      </c>
    </row>
    <row r="2015" spans="1:21" x14ac:dyDescent="0.25">
      <c r="A2015" t="s">
        <v>702</v>
      </c>
      <c r="B2015">
        <v>921</v>
      </c>
      <c r="D2015">
        <v>15</v>
      </c>
      <c r="E2015">
        <v>60</v>
      </c>
      <c r="F2015">
        <v>9</v>
      </c>
      <c r="I2015">
        <v>15</v>
      </c>
      <c r="J2015">
        <v>60</v>
      </c>
      <c r="K2015">
        <v>9</v>
      </c>
      <c r="N2015">
        <v>15</v>
      </c>
      <c r="O2015">
        <v>60</v>
      </c>
      <c r="P2015">
        <v>9</v>
      </c>
      <c r="S2015">
        <v>15</v>
      </c>
      <c r="T2015">
        <v>60</v>
      </c>
      <c r="U2015">
        <v>9</v>
      </c>
    </row>
    <row r="2016" spans="1:21" x14ac:dyDescent="0.25">
      <c r="A2016" t="s">
        <v>43</v>
      </c>
      <c r="B2016">
        <v>921</v>
      </c>
      <c r="D2016">
        <v>50</v>
      </c>
      <c r="E2016">
        <v>0</v>
      </c>
      <c r="I2016">
        <v>50</v>
      </c>
      <c r="J2016">
        <v>0</v>
      </c>
      <c r="N2016">
        <v>50</v>
      </c>
      <c r="O2016">
        <v>0</v>
      </c>
      <c r="S2016">
        <v>50</v>
      </c>
      <c r="T2016">
        <v>0</v>
      </c>
    </row>
    <row r="2017" spans="1:21" x14ac:dyDescent="0.25">
      <c r="A2017" t="s">
        <v>44</v>
      </c>
      <c r="B2017">
        <v>921</v>
      </c>
      <c r="D2017">
        <v>0</v>
      </c>
      <c r="E2017">
        <v>0</v>
      </c>
      <c r="I2017">
        <v>0</v>
      </c>
      <c r="J2017">
        <v>0</v>
      </c>
      <c r="N2017">
        <v>0</v>
      </c>
      <c r="O2017">
        <v>0</v>
      </c>
      <c r="S2017">
        <v>0</v>
      </c>
      <c r="T2017">
        <v>0</v>
      </c>
    </row>
    <row r="2018" spans="1:21" x14ac:dyDescent="0.25">
      <c r="A2018" t="s">
        <v>47</v>
      </c>
      <c r="B2018">
        <v>921</v>
      </c>
      <c r="D2018">
        <v>4</v>
      </c>
      <c r="E2018">
        <v>4</v>
      </c>
      <c r="I2018">
        <v>8</v>
      </c>
      <c r="J2018">
        <v>8</v>
      </c>
      <c r="N2018">
        <v>6</v>
      </c>
      <c r="O2018">
        <v>6</v>
      </c>
      <c r="S2018">
        <v>2</v>
      </c>
      <c r="T2018">
        <v>2</v>
      </c>
    </row>
    <row r="2019" spans="1:21" x14ac:dyDescent="0.25">
      <c r="A2019" t="s">
        <v>703</v>
      </c>
      <c r="B2019">
        <v>921</v>
      </c>
      <c r="D2019">
        <v>0</v>
      </c>
      <c r="E2019">
        <v>0</v>
      </c>
      <c r="I2019">
        <v>0</v>
      </c>
      <c r="J2019">
        <v>0</v>
      </c>
      <c r="N2019">
        <v>0</v>
      </c>
      <c r="O2019">
        <v>0</v>
      </c>
      <c r="S2019">
        <v>0</v>
      </c>
      <c r="T2019">
        <v>0</v>
      </c>
    </row>
    <row r="2020" spans="1:21" x14ac:dyDescent="0.25">
      <c r="A2020" t="s">
        <v>704</v>
      </c>
      <c r="B2020">
        <v>921</v>
      </c>
      <c r="D2020">
        <v>0</v>
      </c>
      <c r="E2020">
        <v>0</v>
      </c>
      <c r="I2020">
        <v>0</v>
      </c>
      <c r="J2020">
        <v>0</v>
      </c>
      <c r="N2020">
        <v>0</v>
      </c>
      <c r="O2020">
        <v>0</v>
      </c>
      <c r="S2020">
        <v>0</v>
      </c>
      <c r="T2020">
        <v>0</v>
      </c>
    </row>
    <row r="2021" spans="1:21" x14ac:dyDescent="0.25">
      <c r="A2021" t="s">
        <v>705</v>
      </c>
      <c r="B2021">
        <v>921</v>
      </c>
      <c r="D2021">
        <v>0</v>
      </c>
      <c r="E2021">
        <v>0</v>
      </c>
      <c r="I2021">
        <v>0</v>
      </c>
      <c r="J2021">
        <v>0</v>
      </c>
      <c r="N2021">
        <v>0</v>
      </c>
      <c r="O2021">
        <v>0</v>
      </c>
      <c r="S2021">
        <v>0</v>
      </c>
      <c r="T2021">
        <v>0</v>
      </c>
    </row>
    <row r="2022" spans="1:21" x14ac:dyDescent="0.25">
      <c r="A2022" t="s">
        <v>706</v>
      </c>
      <c r="B2022">
        <v>921</v>
      </c>
      <c r="D2022">
        <v>0</v>
      </c>
      <c r="E2022">
        <v>0</v>
      </c>
      <c r="I2022">
        <v>0</v>
      </c>
      <c r="J2022">
        <v>0</v>
      </c>
      <c r="N2022">
        <v>0</v>
      </c>
      <c r="O2022">
        <v>0</v>
      </c>
      <c r="S2022">
        <v>0</v>
      </c>
      <c r="T2022">
        <v>0</v>
      </c>
    </row>
    <row r="2023" spans="1:21" x14ac:dyDescent="0.25">
      <c r="A2023" t="s">
        <v>707</v>
      </c>
      <c r="B2023">
        <v>921</v>
      </c>
      <c r="D2023">
        <v>1</v>
      </c>
      <c r="E2023">
        <v>0</v>
      </c>
      <c r="I2023">
        <v>1</v>
      </c>
      <c r="J2023">
        <v>0</v>
      </c>
      <c r="N2023">
        <v>1</v>
      </c>
      <c r="O2023">
        <v>0</v>
      </c>
      <c r="S2023">
        <v>1</v>
      </c>
      <c r="T2023">
        <v>0</v>
      </c>
    </row>
    <row r="2024" spans="1:21" x14ac:dyDescent="0.25">
      <c r="A2024" t="s">
        <v>708</v>
      </c>
      <c r="B2024">
        <v>921</v>
      </c>
      <c r="D2024">
        <v>0</v>
      </c>
      <c r="I2024">
        <v>0</v>
      </c>
      <c r="N2024">
        <v>0</v>
      </c>
      <c r="S2024">
        <v>0</v>
      </c>
    </row>
    <row r="2025" spans="1:21" x14ac:dyDescent="0.25">
      <c r="A2025" t="s">
        <v>709</v>
      </c>
      <c r="B2025">
        <v>921</v>
      </c>
      <c r="D2025">
        <v>50</v>
      </c>
      <c r="I2025">
        <v>50</v>
      </c>
      <c r="N2025">
        <v>50</v>
      </c>
      <c r="S2025">
        <v>50</v>
      </c>
    </row>
    <row r="2026" spans="1:21" x14ac:dyDescent="0.25">
      <c r="A2026" t="s">
        <v>710</v>
      </c>
      <c r="B2026">
        <v>921</v>
      </c>
      <c r="D2026">
        <v>3</v>
      </c>
      <c r="I2026">
        <v>3</v>
      </c>
      <c r="N2026">
        <v>3</v>
      </c>
      <c r="S2026">
        <v>3</v>
      </c>
    </row>
    <row r="2027" spans="1:21" x14ac:dyDescent="0.25">
      <c r="A2027" t="s">
        <v>711</v>
      </c>
      <c r="B2027">
        <v>921</v>
      </c>
      <c r="D2027">
        <v>0</v>
      </c>
      <c r="I2027">
        <v>0</v>
      </c>
      <c r="N2027">
        <v>0</v>
      </c>
      <c r="S2027">
        <v>0</v>
      </c>
    </row>
    <row r="2028" spans="1:21" x14ac:dyDescent="0.25">
      <c r="A2028" t="s">
        <v>712</v>
      </c>
      <c r="B2028">
        <v>921</v>
      </c>
      <c r="D2028">
        <v>0</v>
      </c>
      <c r="I2028">
        <v>0</v>
      </c>
      <c r="N2028">
        <v>0</v>
      </c>
      <c r="S2028">
        <v>0</v>
      </c>
    </row>
    <row r="2029" spans="1:21" x14ac:dyDescent="0.25">
      <c r="A2029" t="s">
        <v>713</v>
      </c>
      <c r="B2029">
        <v>921</v>
      </c>
      <c r="D2029">
        <v>0</v>
      </c>
      <c r="I2029">
        <v>0</v>
      </c>
      <c r="N2029">
        <v>0</v>
      </c>
      <c r="S2029">
        <v>0</v>
      </c>
    </row>
    <row r="2030" spans="1:21" x14ac:dyDescent="0.25">
      <c r="A2030" t="s">
        <v>718</v>
      </c>
      <c r="B2030">
        <v>921</v>
      </c>
      <c r="E2030">
        <v>0</v>
      </c>
      <c r="J2030">
        <v>0</v>
      </c>
      <c r="O2030">
        <v>0</v>
      </c>
      <c r="T2030">
        <v>0</v>
      </c>
    </row>
    <row r="2031" spans="1:21" x14ac:dyDescent="0.25">
      <c r="A2031" t="s">
        <v>405</v>
      </c>
      <c r="B2031">
        <v>921</v>
      </c>
      <c r="E2031">
        <v>0</v>
      </c>
    </row>
    <row r="2032" spans="1:21" x14ac:dyDescent="0.25">
      <c r="A2032" t="s">
        <v>719</v>
      </c>
      <c r="B2032">
        <v>921</v>
      </c>
      <c r="D2032">
        <v>0</v>
      </c>
      <c r="E2032">
        <v>217</v>
      </c>
      <c r="F2032">
        <v>0</v>
      </c>
      <c r="I2032">
        <v>0</v>
      </c>
      <c r="J2032">
        <v>174</v>
      </c>
      <c r="K2032">
        <v>0</v>
      </c>
      <c r="N2032">
        <v>0</v>
      </c>
      <c r="O2032">
        <v>581</v>
      </c>
      <c r="P2032">
        <v>0</v>
      </c>
      <c r="S2032">
        <v>0</v>
      </c>
      <c r="T2032">
        <v>706</v>
      </c>
      <c r="U2032">
        <v>0</v>
      </c>
    </row>
    <row r="2033" spans="1:21" x14ac:dyDescent="0.25">
      <c r="A2033" t="s">
        <v>34</v>
      </c>
      <c r="B2033">
        <v>937</v>
      </c>
      <c r="D2033">
        <v>912</v>
      </c>
      <c r="E2033">
        <v>912</v>
      </c>
      <c r="F2033">
        <v>912</v>
      </c>
      <c r="I2033">
        <v>14</v>
      </c>
      <c r="J2033">
        <v>14</v>
      </c>
      <c r="K2033">
        <v>14</v>
      </c>
      <c r="N2033">
        <v>12</v>
      </c>
      <c r="O2033">
        <v>12</v>
      </c>
      <c r="P2033">
        <v>12</v>
      </c>
      <c r="S2033">
        <v>13</v>
      </c>
      <c r="T2033">
        <v>13</v>
      </c>
      <c r="U2033">
        <v>13</v>
      </c>
    </row>
    <row r="2034" spans="1:21" x14ac:dyDescent="0.25">
      <c r="A2034" t="s">
        <v>35</v>
      </c>
      <c r="B2034">
        <v>937</v>
      </c>
      <c r="D2034">
        <v>12</v>
      </c>
      <c r="E2034">
        <v>14</v>
      </c>
      <c r="F2034">
        <v>13</v>
      </c>
      <c r="I2034">
        <v>13</v>
      </c>
      <c r="J2034">
        <v>912</v>
      </c>
      <c r="K2034">
        <v>12</v>
      </c>
      <c r="N2034">
        <v>14</v>
      </c>
      <c r="O2034">
        <v>13</v>
      </c>
      <c r="P2034">
        <v>912</v>
      </c>
      <c r="S2034">
        <v>912</v>
      </c>
      <c r="T2034">
        <v>12</v>
      </c>
      <c r="U2034">
        <v>14</v>
      </c>
    </row>
    <row r="2035" spans="1:21" x14ac:dyDescent="0.25">
      <c r="A2035" t="s">
        <v>36</v>
      </c>
      <c r="B2035">
        <v>937</v>
      </c>
      <c r="D2035">
        <v>1</v>
      </c>
      <c r="E2035">
        <v>1</v>
      </c>
      <c r="F2035">
        <v>0</v>
      </c>
      <c r="I2035">
        <v>1</v>
      </c>
      <c r="J2035">
        <v>1</v>
      </c>
      <c r="K2035">
        <v>0</v>
      </c>
      <c r="N2035">
        <v>1</v>
      </c>
      <c r="O2035">
        <v>1</v>
      </c>
      <c r="P2035">
        <v>0</v>
      </c>
      <c r="S2035">
        <v>1</v>
      </c>
      <c r="T2035">
        <v>1</v>
      </c>
      <c r="U2035">
        <v>0</v>
      </c>
    </row>
    <row r="2036" spans="1:21" x14ac:dyDescent="0.25">
      <c r="A2036" t="s">
        <v>37</v>
      </c>
      <c r="B2036">
        <v>937</v>
      </c>
      <c r="D2036">
        <v>0</v>
      </c>
      <c r="E2036">
        <v>2</v>
      </c>
      <c r="I2036">
        <v>0</v>
      </c>
      <c r="J2036">
        <v>2</v>
      </c>
      <c r="N2036">
        <v>0</v>
      </c>
      <c r="O2036">
        <v>2</v>
      </c>
      <c r="S2036">
        <v>0</v>
      </c>
      <c r="T2036">
        <v>2</v>
      </c>
    </row>
    <row r="2037" spans="1:21" x14ac:dyDescent="0.25">
      <c r="A2037" t="s">
        <v>38</v>
      </c>
      <c r="B2037">
        <v>937</v>
      </c>
      <c r="D2037">
        <v>12</v>
      </c>
      <c r="E2037">
        <v>12</v>
      </c>
      <c r="F2037">
        <v>12</v>
      </c>
      <c r="I2037">
        <v>12</v>
      </c>
      <c r="J2037">
        <v>12</v>
      </c>
      <c r="K2037">
        <v>12</v>
      </c>
      <c r="N2037">
        <v>12</v>
      </c>
      <c r="O2037">
        <v>12</v>
      </c>
      <c r="P2037">
        <v>12</v>
      </c>
      <c r="S2037">
        <v>12</v>
      </c>
      <c r="T2037">
        <v>12</v>
      </c>
      <c r="U2037">
        <v>12</v>
      </c>
    </row>
    <row r="2038" spans="1:21" x14ac:dyDescent="0.25">
      <c r="A2038" t="s">
        <v>39</v>
      </c>
      <c r="B2038">
        <v>937</v>
      </c>
      <c r="D2038">
        <v>150</v>
      </c>
      <c r="I2038">
        <v>150</v>
      </c>
      <c r="N2038">
        <v>125</v>
      </c>
      <c r="S2038">
        <v>125</v>
      </c>
    </row>
    <row r="2039" spans="1:21" x14ac:dyDescent="0.25">
      <c r="A2039" t="s">
        <v>694</v>
      </c>
      <c r="B2039">
        <v>937</v>
      </c>
      <c r="D2039">
        <v>25</v>
      </c>
      <c r="I2039">
        <v>25</v>
      </c>
      <c r="N2039">
        <v>25</v>
      </c>
      <c r="S2039">
        <v>25</v>
      </c>
    </row>
    <row r="2040" spans="1:21" x14ac:dyDescent="0.25">
      <c r="A2040" t="s">
        <v>40</v>
      </c>
      <c r="B2040">
        <v>937</v>
      </c>
      <c r="D2040">
        <v>1</v>
      </c>
      <c r="I2040">
        <v>1</v>
      </c>
      <c r="N2040">
        <v>1</v>
      </c>
      <c r="S2040">
        <v>1</v>
      </c>
    </row>
    <row r="2041" spans="1:21" x14ac:dyDescent="0.25">
      <c r="A2041" t="s">
        <v>41</v>
      </c>
      <c r="B2041">
        <v>937</v>
      </c>
    </row>
    <row r="2042" spans="1:21" x14ac:dyDescent="0.25">
      <c r="A2042" t="s">
        <v>42</v>
      </c>
      <c r="B2042">
        <v>937</v>
      </c>
      <c r="E2042">
        <v>25</v>
      </c>
      <c r="J2042">
        <v>25</v>
      </c>
      <c r="O2042">
        <v>25</v>
      </c>
      <c r="T2042">
        <v>25</v>
      </c>
    </row>
    <row r="2043" spans="1:21" x14ac:dyDescent="0.25">
      <c r="A2043" t="s">
        <v>45</v>
      </c>
      <c r="B2043">
        <v>937</v>
      </c>
      <c r="E2043">
        <v>1</v>
      </c>
      <c r="J2043">
        <v>1</v>
      </c>
      <c r="O2043">
        <v>2</v>
      </c>
      <c r="T2043">
        <v>2</v>
      </c>
    </row>
    <row r="2044" spans="1:21" x14ac:dyDescent="0.25">
      <c r="A2044" t="s">
        <v>46</v>
      </c>
      <c r="B2044">
        <v>937</v>
      </c>
      <c r="D2044">
        <v>1</v>
      </c>
      <c r="I2044">
        <v>1</v>
      </c>
      <c r="N2044">
        <v>2</v>
      </c>
      <c r="S2044">
        <v>2</v>
      </c>
    </row>
    <row r="2045" spans="1:21" x14ac:dyDescent="0.25">
      <c r="A2045" t="s">
        <v>49</v>
      </c>
      <c r="B2045">
        <v>937</v>
      </c>
      <c r="D2045">
        <v>4.5</v>
      </c>
      <c r="E2045">
        <v>4.5</v>
      </c>
      <c r="F2045">
        <v>4</v>
      </c>
      <c r="I2045">
        <v>4.5</v>
      </c>
      <c r="J2045">
        <v>4.5</v>
      </c>
      <c r="K2045">
        <v>4</v>
      </c>
      <c r="N2045">
        <v>4.5</v>
      </c>
      <c r="O2045">
        <v>4.5</v>
      </c>
      <c r="P2045">
        <v>4</v>
      </c>
      <c r="S2045">
        <v>4.5</v>
      </c>
      <c r="T2045">
        <v>4.5</v>
      </c>
      <c r="U2045">
        <v>4</v>
      </c>
    </row>
    <row r="2046" spans="1:21" x14ac:dyDescent="0.25">
      <c r="A2046" t="s">
        <v>695</v>
      </c>
      <c r="B2046">
        <v>937</v>
      </c>
      <c r="D2046">
        <v>0</v>
      </c>
      <c r="E2046">
        <v>0</v>
      </c>
      <c r="F2046">
        <v>0</v>
      </c>
      <c r="I2046">
        <v>0</v>
      </c>
      <c r="J2046">
        <v>0</v>
      </c>
      <c r="K2046">
        <v>0</v>
      </c>
      <c r="N2046">
        <v>-1</v>
      </c>
      <c r="O2046">
        <v>-1</v>
      </c>
      <c r="P2046">
        <v>0</v>
      </c>
      <c r="S2046">
        <v>-1</v>
      </c>
      <c r="T2046">
        <v>-1</v>
      </c>
      <c r="U2046">
        <v>0</v>
      </c>
    </row>
    <row r="2047" spans="1:21" x14ac:dyDescent="0.25">
      <c r="A2047" t="s">
        <v>48</v>
      </c>
      <c r="B2047">
        <v>937</v>
      </c>
      <c r="D2047">
        <v>1900</v>
      </c>
      <c r="E2047">
        <v>1900</v>
      </c>
      <c r="F2047">
        <v>1900</v>
      </c>
      <c r="I2047">
        <v>1900</v>
      </c>
      <c r="J2047">
        <v>1900</v>
      </c>
      <c r="K2047">
        <v>1900</v>
      </c>
      <c r="N2047">
        <v>1900</v>
      </c>
      <c r="O2047">
        <v>1900</v>
      </c>
      <c r="P2047">
        <v>1900</v>
      </c>
      <c r="S2047">
        <v>1900</v>
      </c>
      <c r="T2047">
        <v>1900</v>
      </c>
      <c r="U2047">
        <v>1900</v>
      </c>
    </row>
    <row r="2048" spans="1:21" x14ac:dyDescent="0.25">
      <c r="A2048" t="s">
        <v>696</v>
      </c>
      <c r="B2048">
        <v>937</v>
      </c>
      <c r="D2048">
        <v>1770</v>
      </c>
      <c r="E2048">
        <v>1770</v>
      </c>
      <c r="F2048">
        <v>0</v>
      </c>
      <c r="I2048">
        <v>1770</v>
      </c>
      <c r="J2048">
        <v>1723</v>
      </c>
      <c r="K2048">
        <v>0</v>
      </c>
      <c r="N2048">
        <v>1770</v>
      </c>
      <c r="O2048">
        <v>1796</v>
      </c>
      <c r="P2048">
        <v>0</v>
      </c>
      <c r="S2048">
        <v>1770</v>
      </c>
      <c r="T2048">
        <v>1701</v>
      </c>
      <c r="U2048">
        <v>0</v>
      </c>
    </row>
    <row r="2049" spans="1:21" x14ac:dyDescent="0.25">
      <c r="A2049" t="s">
        <v>50</v>
      </c>
      <c r="B2049">
        <v>937</v>
      </c>
      <c r="D2049">
        <v>1280</v>
      </c>
      <c r="E2049">
        <v>1770</v>
      </c>
      <c r="F2049">
        <v>0</v>
      </c>
      <c r="I2049">
        <v>1311</v>
      </c>
      <c r="J2049">
        <v>1723</v>
      </c>
      <c r="K2049">
        <v>0</v>
      </c>
      <c r="N2049">
        <v>1298</v>
      </c>
      <c r="O2049">
        <v>1796</v>
      </c>
      <c r="P2049">
        <v>0</v>
      </c>
      <c r="S2049">
        <v>1339</v>
      </c>
      <c r="T2049">
        <v>1701</v>
      </c>
      <c r="U2049">
        <v>0</v>
      </c>
    </row>
    <row r="2050" spans="1:21" x14ac:dyDescent="0.25">
      <c r="A2050" t="s">
        <v>697</v>
      </c>
      <c r="B2050">
        <v>937</v>
      </c>
      <c r="D2050">
        <v>1</v>
      </c>
      <c r="E2050">
        <v>1</v>
      </c>
      <c r="F2050">
        <v>1</v>
      </c>
      <c r="I2050">
        <v>1</v>
      </c>
      <c r="J2050">
        <v>1</v>
      </c>
      <c r="K2050">
        <v>1</v>
      </c>
      <c r="N2050">
        <v>1</v>
      </c>
      <c r="O2050">
        <v>1</v>
      </c>
      <c r="P2050">
        <v>1</v>
      </c>
      <c r="S2050">
        <v>1</v>
      </c>
      <c r="T2050">
        <v>1</v>
      </c>
      <c r="U2050">
        <v>1</v>
      </c>
    </row>
    <row r="2051" spans="1:21" x14ac:dyDescent="0.25">
      <c r="A2051" t="s">
        <v>51</v>
      </c>
      <c r="B2051">
        <v>937</v>
      </c>
      <c r="D2051">
        <v>0</v>
      </c>
      <c r="E2051">
        <v>27</v>
      </c>
      <c r="F2051">
        <v>0</v>
      </c>
      <c r="I2051">
        <v>0</v>
      </c>
      <c r="J2051">
        <v>54</v>
      </c>
      <c r="K2051">
        <v>0</v>
      </c>
      <c r="N2051">
        <v>0</v>
      </c>
      <c r="O2051">
        <v>14</v>
      </c>
      <c r="P2051">
        <v>0</v>
      </c>
      <c r="S2051">
        <v>0</v>
      </c>
      <c r="T2051">
        <v>54</v>
      </c>
      <c r="U2051">
        <v>0</v>
      </c>
    </row>
    <row r="2052" spans="1:21" x14ac:dyDescent="0.25">
      <c r="A2052" t="s">
        <v>53</v>
      </c>
      <c r="B2052">
        <v>937</v>
      </c>
      <c r="D2052">
        <v>50</v>
      </c>
      <c r="E2052">
        <v>50</v>
      </c>
      <c r="F2052">
        <v>25</v>
      </c>
      <c r="I2052">
        <v>25</v>
      </c>
      <c r="J2052">
        <v>50</v>
      </c>
      <c r="K2052">
        <v>50</v>
      </c>
      <c r="N2052">
        <v>7</v>
      </c>
      <c r="O2052">
        <v>41</v>
      </c>
      <c r="P2052">
        <v>13</v>
      </c>
      <c r="S2052">
        <v>6</v>
      </c>
      <c r="T2052">
        <v>36</v>
      </c>
      <c r="U2052">
        <v>50</v>
      </c>
    </row>
    <row r="2053" spans="1:21" x14ac:dyDescent="0.25">
      <c r="A2053" t="s">
        <v>54</v>
      </c>
      <c r="B2053">
        <v>937</v>
      </c>
      <c r="D2053">
        <v>0</v>
      </c>
      <c r="E2053">
        <v>0</v>
      </c>
      <c r="F2053">
        <v>0</v>
      </c>
      <c r="I2053">
        <v>0</v>
      </c>
      <c r="J2053">
        <v>0</v>
      </c>
      <c r="K2053">
        <v>0</v>
      </c>
      <c r="N2053">
        <v>0</v>
      </c>
      <c r="O2053">
        <v>0</v>
      </c>
      <c r="P2053">
        <v>0</v>
      </c>
      <c r="S2053">
        <v>0</v>
      </c>
      <c r="T2053">
        <v>0</v>
      </c>
      <c r="U2053">
        <v>0</v>
      </c>
    </row>
    <row r="2054" spans="1:21" x14ac:dyDescent="0.25">
      <c r="A2054" t="s">
        <v>55</v>
      </c>
      <c r="B2054">
        <v>937</v>
      </c>
      <c r="D2054">
        <v>0</v>
      </c>
      <c r="E2054">
        <v>0</v>
      </c>
      <c r="F2054">
        <v>0</v>
      </c>
      <c r="I2054">
        <v>0</v>
      </c>
      <c r="J2054">
        <v>0</v>
      </c>
      <c r="K2054">
        <v>0</v>
      </c>
      <c r="N2054">
        <v>0</v>
      </c>
      <c r="O2054">
        <v>0</v>
      </c>
      <c r="P2054">
        <v>0</v>
      </c>
      <c r="S2054">
        <v>0</v>
      </c>
      <c r="T2054">
        <v>0</v>
      </c>
      <c r="U2054">
        <v>0</v>
      </c>
    </row>
    <row r="2055" spans="1:21" x14ac:dyDescent="0.25">
      <c r="A2055" t="s">
        <v>56</v>
      </c>
      <c r="B2055">
        <v>937</v>
      </c>
      <c r="D2055">
        <v>0.92</v>
      </c>
      <c r="E2055">
        <v>0.92</v>
      </c>
      <c r="F2055">
        <v>0.92</v>
      </c>
      <c r="I2055">
        <v>0.92</v>
      </c>
      <c r="J2055">
        <v>0.92</v>
      </c>
      <c r="K2055">
        <v>0.92</v>
      </c>
      <c r="N2055">
        <v>0.92</v>
      </c>
      <c r="O2055">
        <v>0.92</v>
      </c>
      <c r="P2055">
        <v>0.92</v>
      </c>
      <c r="S2055">
        <v>0.92</v>
      </c>
      <c r="T2055">
        <v>0.92</v>
      </c>
      <c r="U2055">
        <v>0.92</v>
      </c>
    </row>
    <row r="2056" spans="1:21" x14ac:dyDescent="0.25">
      <c r="A2056" t="s">
        <v>57</v>
      </c>
      <c r="B2056">
        <v>937</v>
      </c>
      <c r="D2056">
        <v>100</v>
      </c>
      <c r="E2056">
        <v>100</v>
      </c>
      <c r="F2056">
        <v>100</v>
      </c>
      <c r="I2056">
        <v>100</v>
      </c>
      <c r="J2056">
        <v>100</v>
      </c>
      <c r="K2056">
        <v>100</v>
      </c>
      <c r="N2056">
        <v>100</v>
      </c>
      <c r="O2056">
        <v>100</v>
      </c>
      <c r="P2056">
        <v>100</v>
      </c>
      <c r="S2056">
        <v>100</v>
      </c>
      <c r="T2056">
        <v>100</v>
      </c>
      <c r="U2056">
        <v>100</v>
      </c>
    </row>
    <row r="2057" spans="1:21" x14ac:dyDescent="0.25">
      <c r="A2057" t="s">
        <v>58</v>
      </c>
      <c r="B2057">
        <v>937</v>
      </c>
      <c r="D2057">
        <v>2</v>
      </c>
      <c r="E2057">
        <v>2</v>
      </c>
      <c r="F2057">
        <v>2</v>
      </c>
      <c r="I2057">
        <v>2</v>
      </c>
      <c r="J2057">
        <v>2</v>
      </c>
      <c r="K2057">
        <v>2</v>
      </c>
      <c r="N2057">
        <v>2</v>
      </c>
      <c r="O2057">
        <v>2</v>
      </c>
      <c r="P2057">
        <v>2</v>
      </c>
      <c r="S2057">
        <v>2</v>
      </c>
      <c r="T2057">
        <v>2</v>
      </c>
      <c r="U2057">
        <v>2</v>
      </c>
    </row>
    <row r="2058" spans="1:21" x14ac:dyDescent="0.25">
      <c r="A2058" t="s">
        <v>59</v>
      </c>
      <c r="B2058">
        <v>937</v>
      </c>
      <c r="D2058">
        <v>0</v>
      </c>
      <c r="E2058">
        <v>0</v>
      </c>
      <c r="F2058">
        <v>0</v>
      </c>
      <c r="I2058">
        <v>0</v>
      </c>
      <c r="J2058">
        <v>0</v>
      </c>
      <c r="K2058">
        <v>0</v>
      </c>
      <c r="N2058">
        <v>0</v>
      </c>
      <c r="O2058">
        <v>0</v>
      </c>
      <c r="P2058">
        <v>0</v>
      </c>
      <c r="S2058">
        <v>0</v>
      </c>
      <c r="T2058">
        <v>0</v>
      </c>
      <c r="U2058">
        <v>0</v>
      </c>
    </row>
    <row r="2059" spans="1:21" x14ac:dyDescent="0.25">
      <c r="A2059" t="s">
        <v>698</v>
      </c>
      <c r="B2059">
        <v>937</v>
      </c>
      <c r="E2059">
        <v>0</v>
      </c>
      <c r="J2059">
        <v>0</v>
      </c>
      <c r="O2059">
        <v>0</v>
      </c>
      <c r="T2059">
        <v>0</v>
      </c>
    </row>
    <row r="2060" spans="1:21" x14ac:dyDescent="0.25">
      <c r="A2060" t="s">
        <v>677</v>
      </c>
      <c r="B2060">
        <v>937</v>
      </c>
      <c r="E2060">
        <v>436</v>
      </c>
      <c r="J2060">
        <v>869</v>
      </c>
      <c r="O2060">
        <v>781</v>
      </c>
      <c r="T2060">
        <v>748</v>
      </c>
    </row>
    <row r="2061" spans="1:21" x14ac:dyDescent="0.25">
      <c r="A2061" t="s">
        <v>78</v>
      </c>
      <c r="B2061">
        <v>937</v>
      </c>
      <c r="E2061">
        <v>11.9</v>
      </c>
      <c r="J2061">
        <v>23.7</v>
      </c>
      <c r="O2061">
        <v>21.3</v>
      </c>
      <c r="T2061">
        <v>20.399999999999999</v>
      </c>
    </row>
    <row r="2062" spans="1:21" x14ac:dyDescent="0.25">
      <c r="A2062" t="s">
        <v>699</v>
      </c>
      <c r="B2062">
        <v>937</v>
      </c>
      <c r="F2062">
        <v>0</v>
      </c>
      <c r="K2062">
        <v>0</v>
      </c>
      <c r="P2062">
        <v>0</v>
      </c>
      <c r="U2062">
        <v>0</v>
      </c>
    </row>
    <row r="2063" spans="1:21" x14ac:dyDescent="0.25">
      <c r="A2063" t="s">
        <v>700</v>
      </c>
      <c r="B2063">
        <v>937</v>
      </c>
      <c r="D2063">
        <v>0</v>
      </c>
      <c r="E2063">
        <v>0</v>
      </c>
      <c r="F2063">
        <v>1</v>
      </c>
      <c r="I2063">
        <v>0</v>
      </c>
      <c r="J2063">
        <v>0</v>
      </c>
      <c r="K2063">
        <v>1</v>
      </c>
      <c r="N2063">
        <v>0</v>
      </c>
      <c r="O2063">
        <v>0</v>
      </c>
      <c r="P2063">
        <v>1</v>
      </c>
      <c r="S2063">
        <v>0</v>
      </c>
      <c r="T2063">
        <v>0</v>
      </c>
      <c r="U2063">
        <v>1</v>
      </c>
    </row>
    <row r="2064" spans="1:21" x14ac:dyDescent="0.25">
      <c r="A2064" t="s">
        <v>701</v>
      </c>
      <c r="B2064">
        <v>937</v>
      </c>
      <c r="D2064">
        <v>0</v>
      </c>
      <c r="E2064">
        <v>0</v>
      </c>
      <c r="F2064">
        <v>0</v>
      </c>
      <c r="I2064">
        <v>0</v>
      </c>
      <c r="J2064">
        <v>0</v>
      </c>
      <c r="K2064">
        <v>0</v>
      </c>
      <c r="N2064">
        <v>0</v>
      </c>
      <c r="O2064">
        <v>0</v>
      </c>
      <c r="P2064">
        <v>0</v>
      </c>
      <c r="S2064">
        <v>0</v>
      </c>
      <c r="T2064">
        <v>0</v>
      </c>
      <c r="U2064">
        <v>0</v>
      </c>
    </row>
    <row r="2065" spans="1:21" x14ac:dyDescent="0.25">
      <c r="A2065" t="s">
        <v>52</v>
      </c>
      <c r="B2065">
        <v>937</v>
      </c>
      <c r="D2065">
        <v>1</v>
      </c>
      <c r="E2065">
        <v>1</v>
      </c>
      <c r="F2065">
        <v>1</v>
      </c>
      <c r="I2065">
        <v>1</v>
      </c>
      <c r="J2065">
        <v>1</v>
      </c>
      <c r="K2065">
        <v>1</v>
      </c>
      <c r="N2065">
        <v>1</v>
      </c>
      <c r="O2065">
        <v>1</v>
      </c>
      <c r="P2065">
        <v>1</v>
      </c>
      <c r="S2065">
        <v>1</v>
      </c>
      <c r="T2065">
        <v>1</v>
      </c>
      <c r="U2065">
        <v>1</v>
      </c>
    </row>
    <row r="2066" spans="1:21" x14ac:dyDescent="0.25">
      <c r="A2066" t="s">
        <v>702</v>
      </c>
      <c r="B2066">
        <v>937</v>
      </c>
      <c r="D2066">
        <v>15</v>
      </c>
      <c r="E2066">
        <v>60</v>
      </c>
      <c r="F2066">
        <v>9</v>
      </c>
      <c r="I2066">
        <v>15</v>
      </c>
      <c r="J2066">
        <v>60</v>
      </c>
      <c r="K2066">
        <v>9</v>
      </c>
      <c r="N2066">
        <v>15</v>
      </c>
      <c r="O2066">
        <v>60</v>
      </c>
      <c r="P2066">
        <v>9</v>
      </c>
      <c r="S2066">
        <v>15</v>
      </c>
      <c r="T2066">
        <v>60</v>
      </c>
      <c r="U2066">
        <v>9</v>
      </c>
    </row>
    <row r="2067" spans="1:21" x14ac:dyDescent="0.25">
      <c r="A2067" t="s">
        <v>43</v>
      </c>
      <c r="B2067">
        <v>937</v>
      </c>
      <c r="D2067">
        <v>0</v>
      </c>
      <c r="E2067">
        <v>0</v>
      </c>
      <c r="I2067">
        <v>0</v>
      </c>
      <c r="J2067">
        <v>0</v>
      </c>
      <c r="N2067">
        <v>0</v>
      </c>
      <c r="O2067">
        <v>0</v>
      </c>
      <c r="S2067">
        <v>0</v>
      </c>
      <c r="T2067">
        <v>0</v>
      </c>
    </row>
    <row r="2068" spans="1:21" x14ac:dyDescent="0.25">
      <c r="A2068" t="s">
        <v>44</v>
      </c>
      <c r="B2068">
        <v>937</v>
      </c>
      <c r="D2068">
        <v>0</v>
      </c>
      <c r="E2068">
        <v>0</v>
      </c>
      <c r="I2068">
        <v>0</v>
      </c>
      <c r="J2068">
        <v>0</v>
      </c>
      <c r="N2068">
        <v>0</v>
      </c>
      <c r="O2068">
        <v>0</v>
      </c>
      <c r="S2068">
        <v>0</v>
      </c>
      <c r="T2068">
        <v>0</v>
      </c>
    </row>
    <row r="2069" spans="1:21" x14ac:dyDescent="0.25">
      <c r="A2069" t="s">
        <v>47</v>
      </c>
      <c r="B2069">
        <v>937</v>
      </c>
      <c r="D2069">
        <v>1</v>
      </c>
      <c r="E2069">
        <v>1</v>
      </c>
      <c r="I2069">
        <v>1</v>
      </c>
      <c r="J2069">
        <v>1</v>
      </c>
      <c r="N2069">
        <v>2</v>
      </c>
      <c r="O2069">
        <v>2</v>
      </c>
      <c r="S2069">
        <v>2</v>
      </c>
      <c r="T2069">
        <v>2</v>
      </c>
    </row>
    <row r="2070" spans="1:21" x14ac:dyDescent="0.25">
      <c r="A2070" t="s">
        <v>703</v>
      </c>
      <c r="B2070">
        <v>937</v>
      </c>
      <c r="D2070">
        <v>0</v>
      </c>
      <c r="E2070">
        <v>0</v>
      </c>
      <c r="I2070">
        <v>0</v>
      </c>
      <c r="J2070">
        <v>0</v>
      </c>
      <c r="N2070">
        <v>0</v>
      </c>
      <c r="O2070">
        <v>0</v>
      </c>
      <c r="S2070">
        <v>0</v>
      </c>
      <c r="T2070">
        <v>0</v>
      </c>
    </row>
    <row r="2071" spans="1:21" x14ac:dyDescent="0.25">
      <c r="A2071" t="s">
        <v>704</v>
      </c>
      <c r="B2071">
        <v>937</v>
      </c>
      <c r="D2071">
        <v>0</v>
      </c>
      <c r="E2071">
        <v>0</v>
      </c>
      <c r="I2071">
        <v>0</v>
      </c>
      <c r="J2071">
        <v>0</v>
      </c>
      <c r="N2071">
        <v>0</v>
      </c>
      <c r="O2071">
        <v>0</v>
      </c>
      <c r="S2071">
        <v>0</v>
      </c>
      <c r="T2071">
        <v>0</v>
      </c>
    </row>
    <row r="2072" spans="1:21" x14ac:dyDescent="0.25">
      <c r="A2072" t="s">
        <v>705</v>
      </c>
      <c r="B2072">
        <v>937</v>
      </c>
      <c r="D2072">
        <v>0</v>
      </c>
      <c r="E2072">
        <v>0</v>
      </c>
      <c r="I2072">
        <v>0</v>
      </c>
      <c r="J2072">
        <v>0</v>
      </c>
      <c r="N2072">
        <v>0</v>
      </c>
      <c r="O2072">
        <v>0</v>
      </c>
      <c r="S2072">
        <v>0</v>
      </c>
      <c r="T2072">
        <v>0</v>
      </c>
    </row>
    <row r="2073" spans="1:21" x14ac:dyDescent="0.25">
      <c r="A2073" t="s">
        <v>706</v>
      </c>
      <c r="B2073">
        <v>937</v>
      </c>
      <c r="D2073">
        <v>0</v>
      </c>
      <c r="E2073">
        <v>0</v>
      </c>
      <c r="I2073">
        <v>0</v>
      </c>
      <c r="J2073">
        <v>0</v>
      </c>
      <c r="N2073">
        <v>0</v>
      </c>
      <c r="O2073">
        <v>0</v>
      </c>
      <c r="S2073">
        <v>0</v>
      </c>
      <c r="T2073">
        <v>0</v>
      </c>
    </row>
    <row r="2074" spans="1:21" x14ac:dyDescent="0.25">
      <c r="A2074" t="s">
        <v>707</v>
      </c>
      <c r="B2074">
        <v>937</v>
      </c>
      <c r="D2074">
        <v>0</v>
      </c>
      <c r="E2074">
        <v>0</v>
      </c>
      <c r="I2074">
        <v>0</v>
      </c>
      <c r="J2074">
        <v>0</v>
      </c>
      <c r="N2074">
        <v>0</v>
      </c>
      <c r="O2074">
        <v>0</v>
      </c>
      <c r="S2074">
        <v>0</v>
      </c>
      <c r="T2074">
        <v>0</v>
      </c>
    </row>
    <row r="2075" spans="1:21" x14ac:dyDescent="0.25">
      <c r="A2075" t="s">
        <v>718</v>
      </c>
      <c r="B2075">
        <v>937</v>
      </c>
      <c r="E2075">
        <v>0</v>
      </c>
      <c r="J2075">
        <v>0</v>
      </c>
      <c r="O2075">
        <v>0</v>
      </c>
      <c r="T2075">
        <v>0</v>
      </c>
    </row>
    <row r="2076" spans="1:21" x14ac:dyDescent="0.25">
      <c r="A2076" t="s">
        <v>405</v>
      </c>
      <c r="B2076">
        <v>937</v>
      </c>
      <c r="E2076">
        <v>0</v>
      </c>
    </row>
    <row r="2077" spans="1:21" x14ac:dyDescent="0.25">
      <c r="A2077" t="s">
        <v>719</v>
      </c>
      <c r="B2077">
        <v>937</v>
      </c>
      <c r="D2077">
        <v>54</v>
      </c>
      <c r="E2077">
        <v>81</v>
      </c>
      <c r="F2077">
        <v>0</v>
      </c>
      <c r="I2077">
        <v>27</v>
      </c>
      <c r="J2077">
        <v>108</v>
      </c>
      <c r="K2077">
        <v>0</v>
      </c>
      <c r="N2077">
        <v>8</v>
      </c>
      <c r="O2077">
        <v>59</v>
      </c>
      <c r="P2077">
        <v>0</v>
      </c>
      <c r="S2077">
        <v>7</v>
      </c>
      <c r="T2077">
        <v>93</v>
      </c>
      <c r="U2077">
        <v>0</v>
      </c>
    </row>
    <row r="2078" spans="1:21" x14ac:dyDescent="0.25">
      <c r="A2078" t="s">
        <v>34</v>
      </c>
      <c r="B2078">
        <v>2050</v>
      </c>
      <c r="D2078">
        <v>2000</v>
      </c>
      <c r="E2078">
        <v>2000</v>
      </c>
      <c r="F2078">
        <v>2000</v>
      </c>
      <c r="I2078">
        <v>2100</v>
      </c>
      <c r="J2078">
        <v>2100</v>
      </c>
      <c r="K2078">
        <v>2100</v>
      </c>
      <c r="N2078">
        <v>2062</v>
      </c>
      <c r="O2078">
        <v>2062</v>
      </c>
      <c r="P2078">
        <v>2062</v>
      </c>
      <c r="S2078">
        <v>858</v>
      </c>
      <c r="T2078">
        <v>858</v>
      </c>
      <c r="U2078">
        <v>858</v>
      </c>
    </row>
    <row r="2079" spans="1:21" x14ac:dyDescent="0.25">
      <c r="A2079" t="s">
        <v>35</v>
      </c>
      <c r="B2079">
        <v>2050</v>
      </c>
      <c r="D2079">
        <v>2062</v>
      </c>
      <c r="E2079">
        <v>2100</v>
      </c>
      <c r="F2079">
        <v>858</v>
      </c>
      <c r="I2079">
        <v>858</v>
      </c>
      <c r="J2079">
        <v>2000</v>
      </c>
      <c r="K2079">
        <v>2062</v>
      </c>
      <c r="N2079">
        <v>2100</v>
      </c>
      <c r="O2079">
        <v>858</v>
      </c>
      <c r="P2079">
        <v>2000</v>
      </c>
      <c r="S2079">
        <v>2000</v>
      </c>
      <c r="T2079">
        <v>2062</v>
      </c>
      <c r="U2079">
        <v>2100</v>
      </c>
    </row>
    <row r="2080" spans="1:21" x14ac:dyDescent="0.25">
      <c r="A2080" t="s">
        <v>36</v>
      </c>
      <c r="B2080">
        <v>2050</v>
      </c>
      <c r="D2080">
        <v>1</v>
      </c>
      <c r="E2080">
        <v>2</v>
      </c>
      <c r="F2080">
        <v>0</v>
      </c>
      <c r="I2080">
        <v>1</v>
      </c>
      <c r="J2080">
        <v>2</v>
      </c>
      <c r="K2080">
        <v>0</v>
      </c>
      <c r="N2080">
        <v>1</v>
      </c>
      <c r="O2080">
        <v>1</v>
      </c>
      <c r="P2080">
        <v>1</v>
      </c>
      <c r="S2080">
        <v>1</v>
      </c>
      <c r="T2080">
        <v>1</v>
      </c>
      <c r="U2080">
        <v>1</v>
      </c>
    </row>
    <row r="2081" spans="1:21" x14ac:dyDescent="0.25">
      <c r="A2081" t="s">
        <v>37</v>
      </c>
      <c r="B2081">
        <v>2050</v>
      </c>
      <c r="D2081">
        <v>0</v>
      </c>
      <c r="E2081">
        <v>2</v>
      </c>
      <c r="I2081">
        <v>0</v>
      </c>
      <c r="J2081">
        <v>2</v>
      </c>
      <c r="N2081">
        <v>0</v>
      </c>
      <c r="O2081">
        <v>0</v>
      </c>
      <c r="S2081">
        <v>0</v>
      </c>
      <c r="T2081">
        <v>0</v>
      </c>
    </row>
    <row r="2082" spans="1:21" x14ac:dyDescent="0.25">
      <c r="A2082" t="s">
        <v>38</v>
      </c>
      <c r="B2082">
        <v>2050</v>
      </c>
      <c r="D2082">
        <v>12</v>
      </c>
      <c r="E2082">
        <v>12</v>
      </c>
      <c r="F2082">
        <v>12</v>
      </c>
      <c r="I2082">
        <v>12</v>
      </c>
      <c r="J2082">
        <v>12</v>
      </c>
      <c r="K2082">
        <v>12</v>
      </c>
      <c r="N2082">
        <v>12</v>
      </c>
      <c r="O2082">
        <v>12</v>
      </c>
      <c r="P2082">
        <v>12</v>
      </c>
      <c r="S2082">
        <v>12</v>
      </c>
      <c r="T2082">
        <v>12</v>
      </c>
      <c r="U2082">
        <v>12</v>
      </c>
    </row>
    <row r="2083" spans="1:21" x14ac:dyDescent="0.25">
      <c r="A2083" t="s">
        <v>39</v>
      </c>
      <c r="B2083">
        <v>2050</v>
      </c>
      <c r="D2083">
        <v>120</v>
      </c>
      <c r="I2083">
        <v>150</v>
      </c>
      <c r="N2083">
        <v>100</v>
      </c>
      <c r="P2083">
        <v>100</v>
      </c>
      <c r="S2083">
        <v>100</v>
      </c>
      <c r="U2083">
        <v>100</v>
      </c>
    </row>
    <row r="2084" spans="1:21" x14ac:dyDescent="0.25">
      <c r="A2084" t="s">
        <v>694</v>
      </c>
      <c r="B2084">
        <v>2050</v>
      </c>
      <c r="D2084">
        <v>100</v>
      </c>
      <c r="I2084">
        <v>100</v>
      </c>
      <c r="N2084">
        <v>100</v>
      </c>
      <c r="P2084">
        <v>100</v>
      </c>
      <c r="S2084">
        <v>100</v>
      </c>
      <c r="U2084">
        <v>100</v>
      </c>
    </row>
    <row r="2085" spans="1:21" x14ac:dyDescent="0.25">
      <c r="A2085" t="s">
        <v>40</v>
      </c>
      <c r="B2085">
        <v>2050</v>
      </c>
      <c r="D2085">
        <v>1</v>
      </c>
      <c r="I2085">
        <v>1</v>
      </c>
      <c r="N2085">
        <v>1</v>
      </c>
      <c r="P2085">
        <v>1</v>
      </c>
      <c r="S2085">
        <v>1</v>
      </c>
      <c r="U2085">
        <v>1</v>
      </c>
    </row>
    <row r="2086" spans="1:21" x14ac:dyDescent="0.25">
      <c r="A2086" t="s">
        <v>41</v>
      </c>
      <c r="B2086">
        <v>2050</v>
      </c>
    </row>
    <row r="2087" spans="1:21" x14ac:dyDescent="0.25">
      <c r="A2087" t="s">
        <v>42</v>
      </c>
      <c r="B2087">
        <v>2050</v>
      </c>
      <c r="E2087">
        <v>40</v>
      </c>
      <c r="J2087">
        <v>40</v>
      </c>
      <c r="O2087">
        <v>25</v>
      </c>
      <c r="T2087">
        <v>25</v>
      </c>
    </row>
    <row r="2088" spans="1:21" x14ac:dyDescent="0.25">
      <c r="A2088" t="s">
        <v>45</v>
      </c>
      <c r="B2088">
        <v>2050</v>
      </c>
      <c r="E2088">
        <v>4</v>
      </c>
      <c r="J2088">
        <v>8</v>
      </c>
      <c r="O2088">
        <v>6</v>
      </c>
      <c r="T2088">
        <v>2</v>
      </c>
    </row>
    <row r="2089" spans="1:21" x14ac:dyDescent="0.25">
      <c r="A2089" t="s">
        <v>46</v>
      </c>
      <c r="B2089">
        <v>2050</v>
      </c>
      <c r="D2089">
        <v>4</v>
      </c>
      <c r="I2089">
        <v>8</v>
      </c>
      <c r="N2089">
        <v>6</v>
      </c>
      <c r="P2089">
        <v>6</v>
      </c>
      <c r="S2089">
        <v>2</v>
      </c>
      <c r="U2089">
        <v>2</v>
      </c>
    </row>
    <row r="2090" spans="1:21" x14ac:dyDescent="0.25">
      <c r="A2090" t="s">
        <v>49</v>
      </c>
      <c r="B2090">
        <v>2050</v>
      </c>
      <c r="D2090">
        <v>5.5</v>
      </c>
      <c r="E2090">
        <v>5.5</v>
      </c>
      <c r="F2090">
        <v>4</v>
      </c>
      <c r="I2090">
        <v>5.5</v>
      </c>
      <c r="J2090">
        <v>5.5</v>
      </c>
      <c r="K2090">
        <v>4</v>
      </c>
      <c r="N2090">
        <v>5.5</v>
      </c>
      <c r="O2090">
        <v>5.5</v>
      </c>
      <c r="P2090">
        <v>5.5</v>
      </c>
      <c r="S2090">
        <v>5.5</v>
      </c>
      <c r="T2090">
        <v>5.5</v>
      </c>
      <c r="U2090">
        <v>5.5</v>
      </c>
    </row>
    <row r="2091" spans="1:21" x14ac:dyDescent="0.25">
      <c r="A2091" t="s">
        <v>695</v>
      </c>
      <c r="B2091">
        <v>2050</v>
      </c>
      <c r="D2091">
        <v>0</v>
      </c>
      <c r="E2091">
        <v>0</v>
      </c>
      <c r="F2091">
        <v>0</v>
      </c>
      <c r="I2091">
        <v>0</v>
      </c>
      <c r="J2091">
        <v>0</v>
      </c>
      <c r="K2091">
        <v>0</v>
      </c>
      <c r="N2091">
        <v>0</v>
      </c>
      <c r="O2091">
        <v>0</v>
      </c>
      <c r="P2091">
        <v>0</v>
      </c>
      <c r="S2091">
        <v>0</v>
      </c>
      <c r="T2091">
        <v>0</v>
      </c>
      <c r="U2091">
        <v>0</v>
      </c>
    </row>
    <row r="2092" spans="1:21" x14ac:dyDescent="0.25">
      <c r="A2092" t="s">
        <v>48</v>
      </c>
      <c r="B2092">
        <v>2050</v>
      </c>
      <c r="D2092">
        <v>1900</v>
      </c>
      <c r="E2092">
        <v>1900</v>
      </c>
      <c r="F2092">
        <v>1900</v>
      </c>
      <c r="I2092">
        <v>1900</v>
      </c>
      <c r="J2092">
        <v>1900</v>
      </c>
      <c r="K2092">
        <v>1900</v>
      </c>
      <c r="N2092">
        <v>1900</v>
      </c>
      <c r="O2092">
        <v>1900</v>
      </c>
      <c r="P2092">
        <v>1900</v>
      </c>
      <c r="S2092">
        <v>1900</v>
      </c>
      <c r="T2092">
        <v>1900</v>
      </c>
      <c r="U2092">
        <v>1900</v>
      </c>
    </row>
    <row r="2093" spans="1:21" x14ac:dyDescent="0.25">
      <c r="A2093" t="s">
        <v>696</v>
      </c>
      <c r="B2093">
        <v>2050</v>
      </c>
      <c r="D2093">
        <v>1863</v>
      </c>
      <c r="E2093">
        <v>3539</v>
      </c>
      <c r="F2093">
        <v>0</v>
      </c>
      <c r="I2093">
        <v>1863</v>
      </c>
      <c r="J2093">
        <v>3539</v>
      </c>
      <c r="K2093">
        <v>0</v>
      </c>
      <c r="N2093">
        <v>1863</v>
      </c>
      <c r="O2093">
        <v>1863</v>
      </c>
      <c r="P2093">
        <v>1863</v>
      </c>
      <c r="S2093">
        <v>1863</v>
      </c>
      <c r="T2093">
        <v>1863</v>
      </c>
      <c r="U2093">
        <v>1863</v>
      </c>
    </row>
    <row r="2094" spans="1:21" x14ac:dyDescent="0.25">
      <c r="A2094" t="s">
        <v>50</v>
      </c>
      <c r="B2094">
        <v>2050</v>
      </c>
      <c r="D2094">
        <v>1863</v>
      </c>
      <c r="E2094">
        <v>3539</v>
      </c>
      <c r="F2094">
        <v>0</v>
      </c>
      <c r="I2094">
        <v>1863</v>
      </c>
      <c r="J2094">
        <v>3539</v>
      </c>
      <c r="K2094">
        <v>0</v>
      </c>
      <c r="N2094">
        <v>1863</v>
      </c>
      <c r="O2094">
        <v>1863</v>
      </c>
      <c r="P2094">
        <v>1863</v>
      </c>
      <c r="S2094">
        <v>1863</v>
      </c>
      <c r="T2094">
        <v>1863</v>
      </c>
      <c r="U2094">
        <v>1863</v>
      </c>
    </row>
    <row r="2095" spans="1:21" x14ac:dyDescent="0.25">
      <c r="A2095" t="s">
        <v>697</v>
      </c>
      <c r="B2095">
        <v>2050</v>
      </c>
      <c r="D2095">
        <v>1</v>
      </c>
      <c r="E2095">
        <v>1</v>
      </c>
      <c r="F2095">
        <v>1</v>
      </c>
      <c r="I2095">
        <v>1</v>
      </c>
      <c r="J2095">
        <v>1</v>
      </c>
      <c r="K2095">
        <v>1</v>
      </c>
      <c r="N2095">
        <v>1</v>
      </c>
      <c r="O2095">
        <v>1</v>
      </c>
      <c r="P2095">
        <v>1</v>
      </c>
      <c r="S2095">
        <v>1</v>
      </c>
      <c r="T2095">
        <v>1</v>
      </c>
      <c r="U2095">
        <v>1</v>
      </c>
    </row>
    <row r="2096" spans="1:21" x14ac:dyDescent="0.25">
      <c r="A2096" t="s">
        <v>51</v>
      </c>
      <c r="B2096">
        <v>2050</v>
      </c>
      <c r="D2096">
        <v>0</v>
      </c>
      <c r="E2096">
        <v>0</v>
      </c>
      <c r="F2096">
        <v>0</v>
      </c>
      <c r="I2096">
        <v>0</v>
      </c>
      <c r="J2096">
        <v>0</v>
      </c>
      <c r="K2096">
        <v>0</v>
      </c>
      <c r="N2096">
        <v>0</v>
      </c>
      <c r="O2096">
        <v>0</v>
      </c>
      <c r="P2096">
        <v>0</v>
      </c>
      <c r="S2096">
        <v>0</v>
      </c>
      <c r="T2096">
        <v>0</v>
      </c>
      <c r="U2096">
        <v>0</v>
      </c>
    </row>
    <row r="2097" spans="1:21" x14ac:dyDescent="0.25">
      <c r="A2097" t="s">
        <v>53</v>
      </c>
      <c r="B2097">
        <v>2050</v>
      </c>
      <c r="D2097">
        <v>0</v>
      </c>
      <c r="E2097">
        <v>0</v>
      </c>
      <c r="F2097">
        <v>0</v>
      </c>
      <c r="I2097">
        <v>0</v>
      </c>
      <c r="J2097">
        <v>0</v>
      </c>
      <c r="K2097">
        <v>0</v>
      </c>
      <c r="N2097">
        <v>0</v>
      </c>
      <c r="O2097">
        <v>0</v>
      </c>
      <c r="P2097">
        <v>0</v>
      </c>
      <c r="S2097">
        <v>0</v>
      </c>
      <c r="T2097">
        <v>0</v>
      </c>
      <c r="U2097">
        <v>0</v>
      </c>
    </row>
    <row r="2098" spans="1:21" x14ac:dyDescent="0.25">
      <c r="A2098" t="s">
        <v>54</v>
      </c>
      <c r="B2098">
        <v>2050</v>
      </c>
      <c r="D2098">
        <v>0</v>
      </c>
      <c r="E2098">
        <v>0</v>
      </c>
      <c r="F2098">
        <v>0</v>
      </c>
      <c r="I2098">
        <v>0</v>
      </c>
      <c r="J2098">
        <v>0</v>
      </c>
      <c r="K2098">
        <v>0</v>
      </c>
      <c r="N2098">
        <v>0</v>
      </c>
      <c r="O2098">
        <v>0</v>
      </c>
      <c r="P2098">
        <v>0</v>
      </c>
      <c r="S2098">
        <v>0</v>
      </c>
      <c r="T2098">
        <v>0</v>
      </c>
      <c r="U2098">
        <v>0</v>
      </c>
    </row>
    <row r="2099" spans="1:21" x14ac:dyDescent="0.25">
      <c r="A2099" t="s">
        <v>55</v>
      </c>
      <c r="B2099">
        <v>2050</v>
      </c>
      <c r="D2099">
        <v>0</v>
      </c>
      <c r="E2099">
        <v>0</v>
      </c>
      <c r="F2099">
        <v>0</v>
      </c>
      <c r="I2099">
        <v>0</v>
      </c>
      <c r="J2099">
        <v>0</v>
      </c>
      <c r="K2099">
        <v>0</v>
      </c>
      <c r="N2099">
        <v>0</v>
      </c>
      <c r="O2099">
        <v>0</v>
      </c>
      <c r="P2099">
        <v>0</v>
      </c>
      <c r="S2099">
        <v>0</v>
      </c>
      <c r="T2099">
        <v>0</v>
      </c>
      <c r="U2099">
        <v>0</v>
      </c>
    </row>
    <row r="2100" spans="1:21" x14ac:dyDescent="0.25">
      <c r="A2100" t="s">
        <v>56</v>
      </c>
      <c r="B2100">
        <v>2050</v>
      </c>
      <c r="D2100">
        <v>0.92</v>
      </c>
      <c r="E2100">
        <v>0.92</v>
      </c>
      <c r="F2100">
        <v>0.92</v>
      </c>
      <c r="I2100">
        <v>0.92</v>
      </c>
      <c r="J2100">
        <v>0.92</v>
      </c>
      <c r="K2100">
        <v>0.92</v>
      </c>
      <c r="N2100">
        <v>0.92</v>
      </c>
      <c r="O2100">
        <v>0.92</v>
      </c>
      <c r="P2100">
        <v>0.92</v>
      </c>
      <c r="S2100">
        <v>0.92</v>
      </c>
      <c r="T2100">
        <v>0.92</v>
      </c>
      <c r="U2100">
        <v>0.92</v>
      </c>
    </row>
    <row r="2101" spans="1:21" x14ac:dyDescent="0.25">
      <c r="A2101" t="s">
        <v>57</v>
      </c>
      <c r="B2101">
        <v>2050</v>
      </c>
      <c r="D2101">
        <v>100</v>
      </c>
      <c r="E2101">
        <v>100</v>
      </c>
      <c r="F2101">
        <v>100</v>
      </c>
      <c r="I2101">
        <v>100</v>
      </c>
      <c r="J2101">
        <v>100</v>
      </c>
      <c r="K2101">
        <v>100</v>
      </c>
      <c r="N2101">
        <v>100</v>
      </c>
      <c r="O2101">
        <v>100</v>
      </c>
      <c r="P2101">
        <v>100</v>
      </c>
      <c r="S2101">
        <v>100</v>
      </c>
      <c r="T2101">
        <v>100</v>
      </c>
      <c r="U2101">
        <v>100</v>
      </c>
    </row>
    <row r="2102" spans="1:21" x14ac:dyDescent="0.25">
      <c r="A2102" t="s">
        <v>58</v>
      </c>
      <c r="B2102">
        <v>2050</v>
      </c>
      <c r="D2102">
        <v>2</v>
      </c>
      <c r="E2102">
        <v>2</v>
      </c>
      <c r="F2102">
        <v>2</v>
      </c>
      <c r="I2102">
        <v>2</v>
      </c>
      <c r="J2102">
        <v>2</v>
      </c>
      <c r="K2102">
        <v>2</v>
      </c>
      <c r="N2102">
        <v>2</v>
      </c>
      <c r="O2102">
        <v>2</v>
      </c>
      <c r="P2102">
        <v>2</v>
      </c>
      <c r="S2102">
        <v>2</v>
      </c>
      <c r="T2102">
        <v>2</v>
      </c>
      <c r="U2102">
        <v>2</v>
      </c>
    </row>
    <row r="2103" spans="1:21" x14ac:dyDescent="0.25">
      <c r="A2103" t="s">
        <v>59</v>
      </c>
      <c r="B2103">
        <v>2050</v>
      </c>
      <c r="D2103">
        <v>0</v>
      </c>
      <c r="E2103">
        <v>0</v>
      </c>
      <c r="F2103">
        <v>0</v>
      </c>
      <c r="I2103">
        <v>0</v>
      </c>
      <c r="J2103">
        <v>0</v>
      </c>
      <c r="K2103">
        <v>0</v>
      </c>
      <c r="N2103">
        <v>0</v>
      </c>
      <c r="O2103">
        <v>0</v>
      </c>
      <c r="P2103">
        <v>0</v>
      </c>
      <c r="S2103">
        <v>0</v>
      </c>
      <c r="T2103">
        <v>0</v>
      </c>
      <c r="U2103">
        <v>0</v>
      </c>
    </row>
    <row r="2104" spans="1:21" x14ac:dyDescent="0.25">
      <c r="A2104" t="s">
        <v>698</v>
      </c>
      <c r="B2104">
        <v>2050</v>
      </c>
      <c r="E2104">
        <v>0</v>
      </c>
      <c r="J2104">
        <v>0</v>
      </c>
      <c r="O2104">
        <v>0</v>
      </c>
      <c r="T2104">
        <v>0</v>
      </c>
    </row>
    <row r="2105" spans="1:21" x14ac:dyDescent="0.25">
      <c r="A2105" t="s">
        <v>677</v>
      </c>
      <c r="B2105">
        <v>2050</v>
      </c>
      <c r="E2105">
        <v>2650</v>
      </c>
      <c r="J2105">
        <v>2624</v>
      </c>
      <c r="O2105">
        <v>2688</v>
      </c>
      <c r="T2105">
        <v>3130</v>
      </c>
    </row>
    <row r="2106" spans="1:21" x14ac:dyDescent="0.25">
      <c r="A2106" t="s">
        <v>78</v>
      </c>
      <c r="B2106">
        <v>2050</v>
      </c>
      <c r="E2106">
        <v>45.2</v>
      </c>
      <c r="J2106">
        <v>44.7</v>
      </c>
      <c r="O2106">
        <v>73.3</v>
      </c>
      <c r="T2106">
        <v>85.4</v>
      </c>
    </row>
    <row r="2107" spans="1:21" x14ac:dyDescent="0.25">
      <c r="A2107" t="s">
        <v>699</v>
      </c>
      <c r="B2107">
        <v>2050</v>
      </c>
      <c r="F2107">
        <v>0</v>
      </c>
      <c r="K2107">
        <v>0</v>
      </c>
      <c r="P2107">
        <v>0</v>
      </c>
      <c r="U2107">
        <v>0</v>
      </c>
    </row>
    <row r="2108" spans="1:21" x14ac:dyDescent="0.25">
      <c r="A2108" t="s">
        <v>700</v>
      </c>
      <c r="B2108">
        <v>2050</v>
      </c>
      <c r="D2108">
        <v>0</v>
      </c>
      <c r="E2108">
        <v>0</v>
      </c>
      <c r="F2108">
        <v>1</v>
      </c>
      <c r="I2108">
        <v>0</v>
      </c>
      <c r="J2108">
        <v>0</v>
      </c>
      <c r="K2108">
        <v>1</v>
      </c>
      <c r="N2108">
        <v>0</v>
      </c>
      <c r="O2108">
        <v>0</v>
      </c>
      <c r="P2108">
        <v>1</v>
      </c>
      <c r="S2108">
        <v>0</v>
      </c>
      <c r="T2108">
        <v>0</v>
      </c>
      <c r="U2108">
        <v>1</v>
      </c>
    </row>
    <row r="2109" spans="1:21" x14ac:dyDescent="0.25">
      <c r="A2109" t="s">
        <v>701</v>
      </c>
      <c r="B2109">
        <v>2050</v>
      </c>
      <c r="D2109">
        <v>0</v>
      </c>
      <c r="E2109">
        <v>0</v>
      </c>
      <c r="F2109">
        <v>0</v>
      </c>
      <c r="I2109">
        <v>0</v>
      </c>
      <c r="J2109">
        <v>0</v>
      </c>
      <c r="K2109">
        <v>0</v>
      </c>
      <c r="N2109">
        <v>0</v>
      </c>
      <c r="O2109">
        <v>0</v>
      </c>
      <c r="P2109">
        <v>0</v>
      </c>
      <c r="S2109">
        <v>0</v>
      </c>
      <c r="T2109">
        <v>0</v>
      </c>
      <c r="U2109">
        <v>0</v>
      </c>
    </row>
    <row r="2110" spans="1:21" x14ac:dyDescent="0.25">
      <c r="A2110" t="s">
        <v>52</v>
      </c>
      <c r="B2110">
        <v>2050</v>
      </c>
      <c r="D2110">
        <v>1</v>
      </c>
      <c r="E2110">
        <v>1</v>
      </c>
      <c r="F2110">
        <v>1</v>
      </c>
      <c r="I2110">
        <v>1</v>
      </c>
      <c r="J2110">
        <v>1</v>
      </c>
      <c r="K2110">
        <v>1</v>
      </c>
      <c r="N2110">
        <v>1</v>
      </c>
      <c r="O2110">
        <v>1</v>
      </c>
      <c r="P2110">
        <v>1</v>
      </c>
      <c r="S2110">
        <v>1</v>
      </c>
      <c r="T2110">
        <v>1</v>
      </c>
      <c r="U2110">
        <v>1</v>
      </c>
    </row>
    <row r="2111" spans="1:21" x14ac:dyDescent="0.25">
      <c r="A2111" t="s">
        <v>702</v>
      </c>
      <c r="B2111">
        <v>2050</v>
      </c>
      <c r="D2111">
        <v>15</v>
      </c>
      <c r="E2111">
        <v>60</v>
      </c>
      <c r="F2111">
        <v>9</v>
      </c>
      <c r="I2111">
        <v>15</v>
      </c>
      <c r="J2111">
        <v>60</v>
      </c>
      <c r="K2111">
        <v>9</v>
      </c>
      <c r="N2111">
        <v>15</v>
      </c>
      <c r="O2111">
        <v>60</v>
      </c>
      <c r="P2111">
        <v>9</v>
      </c>
      <c r="S2111">
        <v>15</v>
      </c>
      <c r="T2111">
        <v>60</v>
      </c>
      <c r="U2111">
        <v>9</v>
      </c>
    </row>
    <row r="2112" spans="1:21" x14ac:dyDescent="0.25">
      <c r="A2112" t="s">
        <v>43</v>
      </c>
      <c r="B2112">
        <v>2050</v>
      </c>
      <c r="D2112">
        <v>0</v>
      </c>
      <c r="E2112">
        <v>0</v>
      </c>
      <c r="I2112">
        <v>0</v>
      </c>
      <c r="J2112">
        <v>0</v>
      </c>
      <c r="N2112">
        <v>35</v>
      </c>
      <c r="O2112">
        <v>35</v>
      </c>
      <c r="P2112">
        <v>26</v>
      </c>
      <c r="S2112">
        <v>35</v>
      </c>
      <c r="T2112">
        <v>35</v>
      </c>
      <c r="U2112">
        <v>26</v>
      </c>
    </row>
    <row r="2113" spans="1:21" x14ac:dyDescent="0.25">
      <c r="A2113" t="s">
        <v>44</v>
      </c>
      <c r="B2113">
        <v>2050</v>
      </c>
      <c r="D2113">
        <v>0</v>
      </c>
      <c r="E2113">
        <v>0</v>
      </c>
      <c r="I2113">
        <v>0</v>
      </c>
      <c r="J2113">
        <v>0</v>
      </c>
      <c r="N2113">
        <v>5</v>
      </c>
      <c r="O2113">
        <v>5</v>
      </c>
      <c r="P2113">
        <v>20</v>
      </c>
      <c r="S2113">
        <v>5</v>
      </c>
      <c r="T2113">
        <v>5</v>
      </c>
      <c r="U2113">
        <v>20</v>
      </c>
    </row>
    <row r="2114" spans="1:21" x14ac:dyDescent="0.25">
      <c r="A2114" t="s">
        <v>47</v>
      </c>
      <c r="B2114">
        <v>2050</v>
      </c>
      <c r="D2114">
        <v>4</v>
      </c>
      <c r="E2114">
        <v>4</v>
      </c>
      <c r="I2114">
        <v>8</v>
      </c>
      <c r="J2114">
        <v>8</v>
      </c>
      <c r="N2114">
        <v>6</v>
      </c>
      <c r="O2114">
        <v>6</v>
      </c>
      <c r="P2114">
        <v>6</v>
      </c>
      <c r="S2114">
        <v>2</v>
      </c>
      <c r="T2114">
        <v>2</v>
      </c>
      <c r="U2114">
        <v>2</v>
      </c>
    </row>
    <row r="2115" spans="1:21" x14ac:dyDescent="0.25">
      <c r="A2115" t="s">
        <v>703</v>
      </c>
      <c r="B2115">
        <v>2050</v>
      </c>
      <c r="D2115">
        <v>0</v>
      </c>
      <c r="E2115">
        <v>0</v>
      </c>
      <c r="I2115">
        <v>0</v>
      </c>
      <c r="J2115">
        <v>0</v>
      </c>
      <c r="N2115">
        <v>0</v>
      </c>
      <c r="O2115">
        <v>0</v>
      </c>
      <c r="P2115">
        <v>0</v>
      </c>
      <c r="S2115">
        <v>0</v>
      </c>
      <c r="T2115">
        <v>0</v>
      </c>
      <c r="U2115">
        <v>0</v>
      </c>
    </row>
    <row r="2116" spans="1:21" x14ac:dyDescent="0.25">
      <c r="A2116" t="s">
        <v>704</v>
      </c>
      <c r="B2116">
        <v>2050</v>
      </c>
      <c r="D2116">
        <v>0</v>
      </c>
      <c r="E2116">
        <v>0</v>
      </c>
      <c r="I2116">
        <v>0</v>
      </c>
      <c r="J2116">
        <v>0</v>
      </c>
      <c r="N2116">
        <v>0</v>
      </c>
      <c r="O2116">
        <v>0</v>
      </c>
      <c r="P2116">
        <v>0</v>
      </c>
      <c r="S2116">
        <v>0</v>
      </c>
      <c r="T2116">
        <v>0</v>
      </c>
      <c r="U2116">
        <v>0</v>
      </c>
    </row>
    <row r="2117" spans="1:21" x14ac:dyDescent="0.25">
      <c r="A2117" t="s">
        <v>705</v>
      </c>
      <c r="B2117">
        <v>2050</v>
      </c>
      <c r="D2117">
        <v>0</v>
      </c>
      <c r="E2117">
        <v>0</v>
      </c>
      <c r="I2117">
        <v>0</v>
      </c>
      <c r="J2117">
        <v>0</v>
      </c>
      <c r="N2117">
        <v>0</v>
      </c>
      <c r="O2117">
        <v>0</v>
      </c>
      <c r="P2117">
        <v>0</v>
      </c>
      <c r="S2117">
        <v>0</v>
      </c>
      <c r="T2117">
        <v>0</v>
      </c>
      <c r="U2117">
        <v>0</v>
      </c>
    </row>
    <row r="2118" spans="1:21" x14ac:dyDescent="0.25">
      <c r="A2118" t="s">
        <v>706</v>
      </c>
      <c r="B2118">
        <v>2050</v>
      </c>
      <c r="D2118">
        <v>0</v>
      </c>
      <c r="E2118">
        <v>0</v>
      </c>
      <c r="I2118">
        <v>0</v>
      </c>
      <c r="J2118">
        <v>0</v>
      </c>
      <c r="N2118">
        <v>0</v>
      </c>
      <c r="O2118">
        <v>0</v>
      </c>
      <c r="P2118">
        <v>0</v>
      </c>
      <c r="S2118">
        <v>0</v>
      </c>
      <c r="T2118">
        <v>0</v>
      </c>
      <c r="U2118">
        <v>0</v>
      </c>
    </row>
    <row r="2119" spans="1:21" x14ac:dyDescent="0.25">
      <c r="A2119" t="s">
        <v>707</v>
      </c>
      <c r="B2119">
        <v>2050</v>
      </c>
      <c r="D2119">
        <v>0</v>
      </c>
      <c r="E2119">
        <v>0</v>
      </c>
      <c r="I2119">
        <v>0</v>
      </c>
      <c r="J2119">
        <v>0</v>
      </c>
      <c r="N2119">
        <v>1</v>
      </c>
      <c r="O2119">
        <v>1</v>
      </c>
      <c r="P2119">
        <v>1</v>
      </c>
      <c r="S2119">
        <v>1</v>
      </c>
      <c r="T2119">
        <v>1</v>
      </c>
      <c r="U2119">
        <v>1</v>
      </c>
    </row>
    <row r="2120" spans="1:21" x14ac:dyDescent="0.25">
      <c r="A2120" t="s">
        <v>708</v>
      </c>
      <c r="B2120">
        <v>2050</v>
      </c>
      <c r="N2120">
        <v>5</v>
      </c>
      <c r="O2120">
        <v>5</v>
      </c>
      <c r="P2120">
        <v>20</v>
      </c>
      <c r="S2120">
        <v>5</v>
      </c>
      <c r="T2120">
        <v>5</v>
      </c>
      <c r="U2120">
        <v>20</v>
      </c>
    </row>
    <row r="2121" spans="1:21" x14ac:dyDescent="0.25">
      <c r="A2121" t="s">
        <v>709</v>
      </c>
      <c r="B2121">
        <v>2050</v>
      </c>
      <c r="N2121">
        <v>30</v>
      </c>
      <c r="O2121">
        <v>30</v>
      </c>
      <c r="P2121">
        <v>6</v>
      </c>
      <c r="S2121">
        <v>30</v>
      </c>
      <c r="T2121">
        <v>30</v>
      </c>
      <c r="U2121">
        <v>6</v>
      </c>
    </row>
    <row r="2122" spans="1:21" x14ac:dyDescent="0.25">
      <c r="A2122" t="s">
        <v>710</v>
      </c>
      <c r="B2122">
        <v>2050</v>
      </c>
      <c r="N2122">
        <v>3</v>
      </c>
      <c r="O2122">
        <v>3</v>
      </c>
      <c r="P2122">
        <v>3</v>
      </c>
      <c r="S2122">
        <v>3</v>
      </c>
      <c r="T2122">
        <v>3</v>
      </c>
      <c r="U2122">
        <v>3</v>
      </c>
    </row>
    <row r="2123" spans="1:21" x14ac:dyDescent="0.25">
      <c r="A2123" t="s">
        <v>711</v>
      </c>
      <c r="B2123">
        <v>2050</v>
      </c>
      <c r="N2123">
        <v>0</v>
      </c>
      <c r="O2123">
        <v>0</v>
      </c>
      <c r="P2123">
        <v>0</v>
      </c>
      <c r="S2123">
        <v>0</v>
      </c>
      <c r="T2123">
        <v>0</v>
      </c>
      <c r="U2123">
        <v>0</v>
      </c>
    </row>
    <row r="2124" spans="1:21" x14ac:dyDescent="0.25">
      <c r="A2124" t="s">
        <v>712</v>
      </c>
      <c r="B2124">
        <v>2050</v>
      </c>
      <c r="N2124">
        <v>0</v>
      </c>
      <c r="O2124">
        <v>0</v>
      </c>
      <c r="P2124">
        <v>0</v>
      </c>
      <c r="S2124">
        <v>0</v>
      </c>
      <c r="T2124">
        <v>0</v>
      </c>
      <c r="U2124">
        <v>0</v>
      </c>
    </row>
    <row r="2125" spans="1:21" x14ac:dyDescent="0.25">
      <c r="A2125" t="s">
        <v>713</v>
      </c>
      <c r="B2125">
        <v>2050</v>
      </c>
      <c r="N2125">
        <v>0</v>
      </c>
      <c r="O2125">
        <v>0</v>
      </c>
      <c r="P2125">
        <v>0</v>
      </c>
      <c r="S2125">
        <v>0</v>
      </c>
      <c r="T2125">
        <v>0</v>
      </c>
      <c r="U2125">
        <v>0</v>
      </c>
    </row>
    <row r="2126" spans="1:21" x14ac:dyDescent="0.25">
      <c r="A2126" t="s">
        <v>718</v>
      </c>
      <c r="B2126">
        <v>2050</v>
      </c>
      <c r="E2126">
        <v>0</v>
      </c>
      <c r="J2126">
        <v>0</v>
      </c>
      <c r="O2126">
        <v>0</v>
      </c>
      <c r="T2126">
        <v>0</v>
      </c>
    </row>
    <row r="2127" spans="1:21" x14ac:dyDescent="0.25">
      <c r="A2127" t="s">
        <v>405</v>
      </c>
      <c r="B2127">
        <v>2050</v>
      </c>
      <c r="E2127">
        <v>0</v>
      </c>
    </row>
    <row r="2128" spans="1:21" x14ac:dyDescent="0.25">
      <c r="A2128" t="s">
        <v>719</v>
      </c>
      <c r="B2128">
        <v>2050</v>
      </c>
      <c r="D2128">
        <v>0</v>
      </c>
      <c r="E2128">
        <v>0</v>
      </c>
      <c r="F2128">
        <v>0</v>
      </c>
      <c r="I2128">
        <v>0</v>
      </c>
      <c r="J2128">
        <v>0</v>
      </c>
      <c r="K2128">
        <v>0</v>
      </c>
      <c r="N2128">
        <v>0</v>
      </c>
      <c r="O2128">
        <v>0</v>
      </c>
      <c r="P2128">
        <v>0</v>
      </c>
      <c r="S2128">
        <v>0</v>
      </c>
      <c r="T2128">
        <v>0</v>
      </c>
      <c r="U2128">
        <v>0</v>
      </c>
    </row>
    <row r="2129" spans="1:21" x14ac:dyDescent="0.25">
      <c r="A2129" t="s">
        <v>34</v>
      </c>
      <c r="B2129">
        <v>2100</v>
      </c>
      <c r="D2129">
        <v>2050</v>
      </c>
      <c r="E2129">
        <v>2050</v>
      </c>
      <c r="F2129">
        <v>2050</v>
      </c>
      <c r="I2129">
        <v>2124</v>
      </c>
      <c r="J2129">
        <v>2124</v>
      </c>
      <c r="K2129">
        <v>2124</v>
      </c>
      <c r="N2129">
        <v>2109</v>
      </c>
      <c r="O2129">
        <v>2109</v>
      </c>
      <c r="P2129">
        <v>2109</v>
      </c>
      <c r="S2129">
        <v>921</v>
      </c>
      <c r="T2129">
        <v>921</v>
      </c>
      <c r="U2129">
        <v>921</v>
      </c>
    </row>
    <row r="2130" spans="1:21" x14ac:dyDescent="0.25">
      <c r="A2130" t="s">
        <v>35</v>
      </c>
      <c r="B2130">
        <v>2100</v>
      </c>
      <c r="D2130">
        <v>2109</v>
      </c>
      <c r="E2130">
        <v>2124</v>
      </c>
      <c r="F2130">
        <v>921</v>
      </c>
      <c r="I2130">
        <v>921</v>
      </c>
      <c r="J2130">
        <v>2050</v>
      </c>
      <c r="K2130">
        <v>2109</v>
      </c>
      <c r="N2130">
        <v>2124</v>
      </c>
      <c r="O2130">
        <v>921</v>
      </c>
      <c r="P2130">
        <v>2050</v>
      </c>
      <c r="S2130">
        <v>2050</v>
      </c>
      <c r="T2130">
        <v>2109</v>
      </c>
      <c r="U2130">
        <v>2124</v>
      </c>
    </row>
    <row r="2131" spans="1:21" x14ac:dyDescent="0.25">
      <c r="A2131" t="s">
        <v>36</v>
      </c>
      <c r="B2131">
        <v>2100</v>
      </c>
      <c r="D2131">
        <v>1</v>
      </c>
      <c r="E2131">
        <v>2</v>
      </c>
      <c r="F2131">
        <v>1</v>
      </c>
      <c r="I2131">
        <v>1</v>
      </c>
      <c r="J2131">
        <v>2</v>
      </c>
      <c r="K2131">
        <v>0</v>
      </c>
      <c r="N2131">
        <v>1</v>
      </c>
      <c r="O2131">
        <v>2</v>
      </c>
      <c r="P2131">
        <v>0</v>
      </c>
      <c r="S2131">
        <v>1</v>
      </c>
      <c r="T2131">
        <v>2</v>
      </c>
      <c r="U2131">
        <v>0</v>
      </c>
    </row>
    <row r="2132" spans="1:21" x14ac:dyDescent="0.25">
      <c r="A2132" t="s">
        <v>37</v>
      </c>
      <c r="B2132">
        <v>2100</v>
      </c>
      <c r="D2132">
        <v>0</v>
      </c>
      <c r="E2132">
        <v>0</v>
      </c>
      <c r="I2132">
        <v>0</v>
      </c>
      <c r="J2132">
        <v>2</v>
      </c>
      <c r="N2132">
        <v>0</v>
      </c>
      <c r="O2132">
        <v>2</v>
      </c>
      <c r="S2132">
        <v>0</v>
      </c>
      <c r="T2132">
        <v>2</v>
      </c>
    </row>
    <row r="2133" spans="1:21" x14ac:dyDescent="0.25">
      <c r="A2133" t="s">
        <v>38</v>
      </c>
      <c r="B2133">
        <v>2100</v>
      </c>
      <c r="D2133">
        <v>12</v>
      </c>
      <c r="E2133">
        <v>12</v>
      </c>
      <c r="F2133">
        <v>12</v>
      </c>
      <c r="I2133">
        <v>12</v>
      </c>
      <c r="J2133">
        <v>12</v>
      </c>
      <c r="K2133">
        <v>12</v>
      </c>
      <c r="N2133">
        <v>12</v>
      </c>
      <c r="O2133">
        <v>12</v>
      </c>
      <c r="P2133">
        <v>12</v>
      </c>
      <c r="S2133">
        <v>12</v>
      </c>
      <c r="T2133">
        <v>12</v>
      </c>
      <c r="U2133">
        <v>12</v>
      </c>
    </row>
    <row r="2134" spans="1:21" x14ac:dyDescent="0.25">
      <c r="A2134" t="s">
        <v>39</v>
      </c>
      <c r="B2134">
        <v>2100</v>
      </c>
      <c r="D2134">
        <v>275</v>
      </c>
      <c r="F2134">
        <v>150</v>
      </c>
      <c r="N2134">
        <v>180</v>
      </c>
      <c r="S2134">
        <v>125</v>
      </c>
    </row>
    <row r="2135" spans="1:21" x14ac:dyDescent="0.25">
      <c r="A2135" t="s">
        <v>694</v>
      </c>
      <c r="B2135">
        <v>2100</v>
      </c>
      <c r="D2135">
        <v>25</v>
      </c>
      <c r="F2135">
        <v>25</v>
      </c>
      <c r="N2135">
        <v>25</v>
      </c>
      <c r="S2135">
        <v>25</v>
      </c>
    </row>
    <row r="2136" spans="1:21" x14ac:dyDescent="0.25">
      <c r="A2136" t="s">
        <v>40</v>
      </c>
      <c r="B2136">
        <v>2100</v>
      </c>
      <c r="D2136">
        <v>1</v>
      </c>
      <c r="F2136">
        <v>1</v>
      </c>
      <c r="N2136">
        <v>1</v>
      </c>
      <c r="S2136">
        <v>1</v>
      </c>
    </row>
    <row r="2137" spans="1:21" x14ac:dyDescent="0.25">
      <c r="A2137" t="s">
        <v>41</v>
      </c>
      <c r="B2137">
        <v>2100</v>
      </c>
    </row>
    <row r="2138" spans="1:21" x14ac:dyDescent="0.25">
      <c r="A2138" t="s">
        <v>42</v>
      </c>
      <c r="B2138">
        <v>2100</v>
      </c>
      <c r="E2138">
        <v>40</v>
      </c>
      <c r="J2138">
        <v>40</v>
      </c>
      <c r="O2138">
        <v>35</v>
      </c>
      <c r="T2138">
        <v>35</v>
      </c>
    </row>
    <row r="2139" spans="1:21" x14ac:dyDescent="0.25">
      <c r="A2139" t="s">
        <v>45</v>
      </c>
      <c r="B2139">
        <v>2100</v>
      </c>
      <c r="D2139">
        <v>7</v>
      </c>
      <c r="E2139">
        <v>4</v>
      </c>
      <c r="I2139">
        <v>3</v>
      </c>
      <c r="J2139">
        <v>8</v>
      </c>
      <c r="N2139">
        <v>1</v>
      </c>
      <c r="O2139">
        <v>6</v>
      </c>
      <c r="S2139">
        <v>5</v>
      </c>
      <c r="T2139">
        <v>2</v>
      </c>
    </row>
    <row r="2140" spans="1:21" x14ac:dyDescent="0.25">
      <c r="A2140" t="s">
        <v>46</v>
      </c>
      <c r="B2140">
        <v>2100</v>
      </c>
      <c r="D2140">
        <v>4</v>
      </c>
      <c r="F2140">
        <v>4</v>
      </c>
      <c r="I2140">
        <v>8</v>
      </c>
      <c r="N2140">
        <v>6</v>
      </c>
      <c r="S2140">
        <v>2</v>
      </c>
    </row>
    <row r="2141" spans="1:21" x14ac:dyDescent="0.25">
      <c r="A2141" t="s">
        <v>49</v>
      </c>
      <c r="B2141">
        <v>2100</v>
      </c>
      <c r="D2141">
        <v>4</v>
      </c>
      <c r="E2141">
        <v>4</v>
      </c>
      <c r="F2141">
        <v>6</v>
      </c>
      <c r="I2141">
        <v>4</v>
      </c>
      <c r="J2141">
        <v>4</v>
      </c>
      <c r="K2141">
        <v>4</v>
      </c>
      <c r="N2141">
        <v>4</v>
      </c>
      <c r="O2141">
        <v>4</v>
      </c>
      <c r="P2141">
        <v>2</v>
      </c>
      <c r="S2141">
        <v>4</v>
      </c>
      <c r="T2141">
        <v>4</v>
      </c>
      <c r="U2141">
        <v>4</v>
      </c>
    </row>
    <row r="2142" spans="1:21" x14ac:dyDescent="0.25">
      <c r="A2142" t="s">
        <v>695</v>
      </c>
      <c r="B2142">
        <v>2100</v>
      </c>
      <c r="D2142">
        <v>0</v>
      </c>
      <c r="E2142">
        <v>-2</v>
      </c>
      <c r="F2142">
        <v>0</v>
      </c>
      <c r="I2142">
        <v>0</v>
      </c>
      <c r="J2142">
        <v>-2</v>
      </c>
      <c r="K2142">
        <v>0</v>
      </c>
      <c r="N2142">
        <v>0</v>
      </c>
      <c r="O2142">
        <v>-2</v>
      </c>
      <c r="P2142">
        <v>-2</v>
      </c>
      <c r="S2142">
        <v>0</v>
      </c>
      <c r="T2142">
        <v>-2</v>
      </c>
      <c r="U2142">
        <v>0</v>
      </c>
    </row>
    <row r="2143" spans="1:21" x14ac:dyDescent="0.25">
      <c r="A2143" t="s">
        <v>48</v>
      </c>
      <c r="B2143">
        <v>2100</v>
      </c>
      <c r="D2143">
        <v>1900</v>
      </c>
      <c r="E2143">
        <v>1900</v>
      </c>
      <c r="F2143">
        <v>1900</v>
      </c>
      <c r="I2143">
        <v>1900</v>
      </c>
      <c r="J2143">
        <v>1900</v>
      </c>
      <c r="K2143">
        <v>1900</v>
      </c>
      <c r="N2143">
        <v>1900</v>
      </c>
      <c r="O2143">
        <v>1900</v>
      </c>
      <c r="P2143">
        <v>1900</v>
      </c>
      <c r="S2143">
        <v>1900</v>
      </c>
      <c r="T2143">
        <v>1900</v>
      </c>
      <c r="U2143">
        <v>1900</v>
      </c>
    </row>
    <row r="2144" spans="1:21" x14ac:dyDescent="0.25">
      <c r="A2144" t="s">
        <v>696</v>
      </c>
      <c r="B2144">
        <v>2100</v>
      </c>
      <c r="D2144">
        <v>1770</v>
      </c>
      <c r="E2144">
        <v>3539</v>
      </c>
      <c r="F2144">
        <v>1583</v>
      </c>
      <c r="I2144">
        <v>1770</v>
      </c>
      <c r="J2144">
        <v>3387</v>
      </c>
      <c r="K2144">
        <v>0</v>
      </c>
      <c r="N2144">
        <v>1770</v>
      </c>
      <c r="O2144">
        <v>3490</v>
      </c>
      <c r="P2144">
        <v>0</v>
      </c>
      <c r="S2144">
        <v>1770</v>
      </c>
      <c r="T2144">
        <v>3497</v>
      </c>
      <c r="U2144">
        <v>0</v>
      </c>
    </row>
    <row r="2145" spans="1:21" x14ac:dyDescent="0.25">
      <c r="A2145" t="s">
        <v>50</v>
      </c>
      <c r="B2145">
        <v>2100</v>
      </c>
      <c r="D2145">
        <v>745</v>
      </c>
      <c r="E2145">
        <v>3539</v>
      </c>
      <c r="F2145">
        <v>1583</v>
      </c>
      <c r="I2145">
        <v>546</v>
      </c>
      <c r="J2145">
        <v>3387</v>
      </c>
      <c r="K2145">
        <v>0</v>
      </c>
      <c r="N2145">
        <v>894</v>
      </c>
      <c r="O2145">
        <v>3490</v>
      </c>
      <c r="P2145">
        <v>0</v>
      </c>
      <c r="S2145">
        <v>438</v>
      </c>
      <c r="T2145">
        <v>3497</v>
      </c>
      <c r="U2145">
        <v>0</v>
      </c>
    </row>
    <row r="2146" spans="1:21" x14ac:dyDescent="0.25">
      <c r="A2146" t="s">
        <v>697</v>
      </c>
      <c r="B2146">
        <v>2100</v>
      </c>
      <c r="D2146">
        <v>1</v>
      </c>
      <c r="E2146">
        <v>1</v>
      </c>
      <c r="F2146">
        <v>1</v>
      </c>
      <c r="I2146">
        <v>1</v>
      </c>
      <c r="J2146">
        <v>1</v>
      </c>
      <c r="K2146">
        <v>1</v>
      </c>
      <c r="N2146">
        <v>1</v>
      </c>
      <c r="O2146">
        <v>1</v>
      </c>
      <c r="P2146">
        <v>1</v>
      </c>
      <c r="S2146">
        <v>1</v>
      </c>
      <c r="T2146">
        <v>1</v>
      </c>
      <c r="U2146">
        <v>1</v>
      </c>
    </row>
    <row r="2147" spans="1:21" x14ac:dyDescent="0.25">
      <c r="A2147" t="s">
        <v>51</v>
      </c>
      <c r="B2147">
        <v>2100</v>
      </c>
      <c r="D2147">
        <v>0</v>
      </c>
      <c r="E2147">
        <v>0</v>
      </c>
      <c r="F2147">
        <v>113</v>
      </c>
      <c r="I2147">
        <v>0</v>
      </c>
      <c r="J2147">
        <v>52</v>
      </c>
      <c r="K2147">
        <v>0</v>
      </c>
      <c r="N2147">
        <v>0</v>
      </c>
      <c r="O2147">
        <v>10</v>
      </c>
      <c r="P2147">
        <v>0</v>
      </c>
      <c r="S2147">
        <v>0</v>
      </c>
      <c r="T2147">
        <v>8</v>
      </c>
      <c r="U2147">
        <v>0</v>
      </c>
    </row>
    <row r="2148" spans="1:21" x14ac:dyDescent="0.25">
      <c r="A2148" t="s">
        <v>53</v>
      </c>
      <c r="B2148">
        <v>2100</v>
      </c>
      <c r="D2148">
        <v>59</v>
      </c>
      <c r="E2148">
        <v>585</v>
      </c>
      <c r="F2148">
        <v>119</v>
      </c>
      <c r="I2148">
        <v>68</v>
      </c>
      <c r="J2148">
        <v>314</v>
      </c>
      <c r="K2148">
        <v>127</v>
      </c>
      <c r="N2148">
        <v>222</v>
      </c>
      <c r="O2148">
        <v>713</v>
      </c>
      <c r="P2148">
        <v>75</v>
      </c>
      <c r="S2148">
        <v>35</v>
      </c>
      <c r="T2148">
        <v>231</v>
      </c>
      <c r="U2148">
        <v>20</v>
      </c>
    </row>
    <row r="2149" spans="1:21" x14ac:dyDescent="0.25">
      <c r="A2149" t="s">
        <v>54</v>
      </c>
      <c r="B2149">
        <v>2100</v>
      </c>
      <c r="D2149">
        <v>0</v>
      </c>
      <c r="E2149">
        <v>0</v>
      </c>
      <c r="F2149">
        <v>0</v>
      </c>
      <c r="I2149">
        <v>0</v>
      </c>
      <c r="J2149">
        <v>0</v>
      </c>
      <c r="K2149">
        <v>0</v>
      </c>
      <c r="N2149">
        <v>0</v>
      </c>
      <c r="O2149">
        <v>0</v>
      </c>
      <c r="P2149">
        <v>0</v>
      </c>
      <c r="S2149">
        <v>0</v>
      </c>
      <c r="T2149">
        <v>0</v>
      </c>
      <c r="U2149">
        <v>0</v>
      </c>
    </row>
    <row r="2150" spans="1:21" x14ac:dyDescent="0.25">
      <c r="A2150" t="s">
        <v>55</v>
      </c>
      <c r="B2150">
        <v>2100</v>
      </c>
      <c r="D2150">
        <v>0</v>
      </c>
      <c r="E2150">
        <v>0</v>
      </c>
      <c r="F2150">
        <v>0</v>
      </c>
      <c r="I2150">
        <v>0</v>
      </c>
      <c r="J2150">
        <v>0</v>
      </c>
      <c r="K2150">
        <v>0</v>
      </c>
      <c r="N2150">
        <v>0</v>
      </c>
      <c r="O2150">
        <v>0</v>
      </c>
      <c r="P2150">
        <v>0</v>
      </c>
      <c r="S2150">
        <v>0</v>
      </c>
      <c r="T2150">
        <v>0</v>
      </c>
      <c r="U2150">
        <v>0</v>
      </c>
    </row>
    <row r="2151" spans="1:21" x14ac:dyDescent="0.25">
      <c r="A2151" t="s">
        <v>56</v>
      </c>
      <c r="B2151">
        <v>2100</v>
      </c>
      <c r="D2151">
        <v>0.92</v>
      </c>
      <c r="E2151">
        <v>0.92</v>
      </c>
      <c r="F2151">
        <v>0.92</v>
      </c>
      <c r="I2151">
        <v>0.92</v>
      </c>
      <c r="J2151">
        <v>0.92</v>
      </c>
      <c r="K2151">
        <v>0.92</v>
      </c>
      <c r="N2151">
        <v>0.92</v>
      </c>
      <c r="O2151">
        <v>0.92</v>
      </c>
      <c r="P2151">
        <v>0.92</v>
      </c>
      <c r="S2151">
        <v>0.92</v>
      </c>
      <c r="T2151">
        <v>0.92</v>
      </c>
      <c r="U2151">
        <v>0.92</v>
      </c>
    </row>
    <row r="2152" spans="1:21" x14ac:dyDescent="0.25">
      <c r="A2152" t="s">
        <v>57</v>
      </c>
      <c r="B2152">
        <v>2100</v>
      </c>
      <c r="D2152">
        <v>100</v>
      </c>
      <c r="E2152">
        <v>100</v>
      </c>
      <c r="F2152">
        <v>100</v>
      </c>
      <c r="I2152">
        <v>100</v>
      </c>
      <c r="J2152">
        <v>100</v>
      </c>
      <c r="K2152">
        <v>100</v>
      </c>
      <c r="N2152">
        <v>100</v>
      </c>
      <c r="O2152">
        <v>100</v>
      </c>
      <c r="P2152">
        <v>100</v>
      </c>
      <c r="S2152">
        <v>100</v>
      </c>
      <c r="T2152">
        <v>100</v>
      </c>
      <c r="U2152">
        <v>100</v>
      </c>
    </row>
    <row r="2153" spans="1:21" x14ac:dyDescent="0.25">
      <c r="A2153" t="s">
        <v>58</v>
      </c>
      <c r="B2153">
        <v>2100</v>
      </c>
      <c r="D2153">
        <v>2</v>
      </c>
      <c r="E2153">
        <v>2</v>
      </c>
      <c r="F2153">
        <v>2</v>
      </c>
      <c r="I2153">
        <v>2</v>
      </c>
      <c r="J2153">
        <v>2</v>
      </c>
      <c r="K2153">
        <v>2</v>
      </c>
      <c r="N2153">
        <v>2</v>
      </c>
      <c r="O2153">
        <v>2</v>
      </c>
      <c r="P2153">
        <v>2</v>
      </c>
      <c r="S2153">
        <v>2</v>
      </c>
      <c r="T2153">
        <v>2</v>
      </c>
      <c r="U2153">
        <v>2</v>
      </c>
    </row>
    <row r="2154" spans="1:21" x14ac:dyDescent="0.25">
      <c r="A2154" t="s">
        <v>59</v>
      </c>
      <c r="B2154">
        <v>2100</v>
      </c>
      <c r="D2154">
        <v>0</v>
      </c>
      <c r="E2154">
        <v>0</v>
      </c>
      <c r="F2154">
        <v>0</v>
      </c>
      <c r="I2154">
        <v>0</v>
      </c>
      <c r="J2154">
        <v>0</v>
      </c>
      <c r="K2154">
        <v>0</v>
      </c>
      <c r="N2154">
        <v>0</v>
      </c>
      <c r="O2154">
        <v>0</v>
      </c>
      <c r="P2154">
        <v>0</v>
      </c>
      <c r="S2154">
        <v>0</v>
      </c>
      <c r="T2154">
        <v>0</v>
      </c>
      <c r="U2154">
        <v>0</v>
      </c>
    </row>
    <row r="2155" spans="1:21" x14ac:dyDescent="0.25">
      <c r="A2155" t="s">
        <v>698</v>
      </c>
      <c r="B2155">
        <v>2100</v>
      </c>
      <c r="E2155">
        <v>0</v>
      </c>
      <c r="J2155">
        <v>0</v>
      </c>
      <c r="O2155">
        <v>0</v>
      </c>
      <c r="T2155">
        <v>0</v>
      </c>
    </row>
    <row r="2156" spans="1:21" x14ac:dyDescent="0.25">
      <c r="A2156" t="s">
        <v>677</v>
      </c>
      <c r="B2156">
        <v>2100</v>
      </c>
      <c r="E2156">
        <v>2624</v>
      </c>
      <c r="J2156">
        <v>430</v>
      </c>
      <c r="O2156">
        <v>2004</v>
      </c>
      <c r="T2156">
        <v>761</v>
      </c>
    </row>
    <row r="2157" spans="1:21" x14ac:dyDescent="0.25">
      <c r="A2157" t="s">
        <v>78</v>
      </c>
      <c r="B2157">
        <v>2100</v>
      </c>
      <c r="E2157">
        <v>44.7</v>
      </c>
      <c r="J2157">
        <v>7.3</v>
      </c>
      <c r="O2157">
        <v>39</v>
      </c>
      <c r="T2157">
        <v>14.8</v>
      </c>
    </row>
    <row r="2158" spans="1:21" x14ac:dyDescent="0.25">
      <c r="A2158" t="s">
        <v>699</v>
      </c>
      <c r="B2158">
        <v>2100</v>
      </c>
      <c r="F2158">
        <v>3</v>
      </c>
      <c r="K2158">
        <v>0</v>
      </c>
      <c r="P2158">
        <v>0</v>
      </c>
      <c r="U2158">
        <v>0</v>
      </c>
    </row>
    <row r="2159" spans="1:21" x14ac:dyDescent="0.25">
      <c r="A2159" t="s">
        <v>720</v>
      </c>
      <c r="B2159">
        <v>2100</v>
      </c>
      <c r="F2159">
        <v>50</v>
      </c>
    </row>
    <row r="2160" spans="1:21" x14ac:dyDescent="0.25">
      <c r="A2160" t="s">
        <v>721</v>
      </c>
      <c r="B2160">
        <v>2100</v>
      </c>
      <c r="F2160">
        <v>0</v>
      </c>
    </row>
    <row r="2161" spans="1:21" x14ac:dyDescent="0.25">
      <c r="A2161" t="s">
        <v>700</v>
      </c>
      <c r="B2161">
        <v>2100</v>
      </c>
      <c r="D2161">
        <v>0</v>
      </c>
      <c r="E2161">
        <v>0</v>
      </c>
      <c r="F2161">
        <v>1</v>
      </c>
      <c r="I2161">
        <v>0</v>
      </c>
      <c r="J2161">
        <v>0</v>
      </c>
      <c r="K2161">
        <v>1</v>
      </c>
      <c r="N2161">
        <v>0</v>
      </c>
      <c r="O2161">
        <v>0</v>
      </c>
      <c r="P2161">
        <v>1</v>
      </c>
      <c r="S2161">
        <v>0</v>
      </c>
      <c r="T2161">
        <v>0</v>
      </c>
      <c r="U2161">
        <v>1</v>
      </c>
    </row>
    <row r="2162" spans="1:21" x14ac:dyDescent="0.25">
      <c r="A2162" t="s">
        <v>701</v>
      </c>
      <c r="B2162">
        <v>2100</v>
      </c>
      <c r="D2162">
        <v>0</v>
      </c>
      <c r="E2162">
        <v>0</v>
      </c>
      <c r="F2162">
        <v>0</v>
      </c>
      <c r="I2162">
        <v>0</v>
      </c>
      <c r="J2162">
        <v>0</v>
      </c>
      <c r="K2162">
        <v>0</v>
      </c>
      <c r="N2162">
        <v>0</v>
      </c>
      <c r="O2162">
        <v>0</v>
      </c>
      <c r="P2162">
        <v>0</v>
      </c>
      <c r="S2162">
        <v>0</v>
      </c>
      <c r="T2162">
        <v>0</v>
      </c>
      <c r="U2162">
        <v>0</v>
      </c>
    </row>
    <row r="2163" spans="1:21" x14ac:dyDescent="0.25">
      <c r="A2163" t="s">
        <v>52</v>
      </c>
      <c r="B2163">
        <v>2100</v>
      </c>
      <c r="D2163">
        <v>1</v>
      </c>
      <c r="E2163">
        <v>1</v>
      </c>
      <c r="F2163">
        <v>1</v>
      </c>
      <c r="I2163">
        <v>1</v>
      </c>
      <c r="J2163">
        <v>1</v>
      </c>
      <c r="K2163">
        <v>1</v>
      </c>
      <c r="N2163">
        <v>1</v>
      </c>
      <c r="O2163">
        <v>1</v>
      </c>
      <c r="P2163">
        <v>1</v>
      </c>
      <c r="S2163">
        <v>1</v>
      </c>
      <c r="T2163">
        <v>1</v>
      </c>
      <c r="U2163">
        <v>1</v>
      </c>
    </row>
    <row r="2164" spans="1:21" x14ac:dyDescent="0.25">
      <c r="A2164" t="s">
        <v>702</v>
      </c>
      <c r="B2164">
        <v>2100</v>
      </c>
      <c r="D2164">
        <v>15</v>
      </c>
      <c r="E2164">
        <v>60</v>
      </c>
      <c r="F2164">
        <v>9</v>
      </c>
      <c r="I2164">
        <v>15</v>
      </c>
      <c r="J2164">
        <v>60</v>
      </c>
      <c r="K2164">
        <v>9</v>
      </c>
      <c r="N2164">
        <v>15</v>
      </c>
      <c r="O2164">
        <v>60</v>
      </c>
      <c r="P2164">
        <v>9</v>
      </c>
      <c r="S2164">
        <v>15</v>
      </c>
      <c r="T2164">
        <v>60</v>
      </c>
      <c r="U2164">
        <v>9</v>
      </c>
    </row>
    <row r="2165" spans="1:21" x14ac:dyDescent="0.25">
      <c r="A2165" t="s">
        <v>43</v>
      </c>
      <c r="B2165">
        <v>2100</v>
      </c>
      <c r="D2165">
        <v>80</v>
      </c>
      <c r="E2165">
        <v>0</v>
      </c>
      <c r="F2165">
        <v>50</v>
      </c>
      <c r="I2165">
        <v>80</v>
      </c>
      <c r="J2165">
        <v>0</v>
      </c>
      <c r="N2165">
        <v>80</v>
      </c>
      <c r="O2165">
        <v>0</v>
      </c>
      <c r="S2165">
        <v>80</v>
      </c>
      <c r="T2165">
        <v>0</v>
      </c>
    </row>
    <row r="2166" spans="1:21" x14ac:dyDescent="0.25">
      <c r="A2166" t="s">
        <v>44</v>
      </c>
      <c r="B2166">
        <v>2100</v>
      </c>
      <c r="D2166">
        <v>50</v>
      </c>
      <c r="E2166">
        <v>0</v>
      </c>
      <c r="F2166">
        <v>0</v>
      </c>
      <c r="I2166">
        <v>50</v>
      </c>
      <c r="J2166">
        <v>0</v>
      </c>
      <c r="N2166">
        <v>50</v>
      </c>
      <c r="O2166">
        <v>0</v>
      </c>
      <c r="S2166">
        <v>50</v>
      </c>
      <c r="T2166">
        <v>0</v>
      </c>
    </row>
    <row r="2167" spans="1:21" x14ac:dyDescent="0.25">
      <c r="A2167" t="s">
        <v>47</v>
      </c>
      <c r="B2167">
        <v>2100</v>
      </c>
      <c r="D2167">
        <v>7</v>
      </c>
      <c r="E2167">
        <v>4</v>
      </c>
      <c r="F2167">
        <v>4</v>
      </c>
      <c r="I2167">
        <v>3</v>
      </c>
      <c r="J2167">
        <v>8</v>
      </c>
      <c r="N2167">
        <v>1</v>
      </c>
      <c r="O2167">
        <v>6</v>
      </c>
      <c r="S2167">
        <v>5</v>
      </c>
      <c r="T2167">
        <v>2</v>
      </c>
    </row>
    <row r="2168" spans="1:21" x14ac:dyDescent="0.25">
      <c r="A2168" t="s">
        <v>703</v>
      </c>
      <c r="B2168">
        <v>2100</v>
      </c>
      <c r="D2168">
        <v>0</v>
      </c>
      <c r="E2168">
        <v>0</v>
      </c>
      <c r="F2168">
        <v>0</v>
      </c>
      <c r="I2168">
        <v>0</v>
      </c>
      <c r="J2168">
        <v>0</v>
      </c>
      <c r="N2168">
        <v>0</v>
      </c>
      <c r="O2168">
        <v>0</v>
      </c>
      <c r="S2168">
        <v>0</v>
      </c>
      <c r="T2168">
        <v>0</v>
      </c>
    </row>
    <row r="2169" spans="1:21" x14ac:dyDescent="0.25">
      <c r="A2169" t="s">
        <v>704</v>
      </c>
      <c r="B2169">
        <v>2100</v>
      </c>
      <c r="D2169">
        <v>0</v>
      </c>
      <c r="E2169">
        <v>0</v>
      </c>
      <c r="F2169">
        <v>0</v>
      </c>
      <c r="I2169">
        <v>0</v>
      </c>
      <c r="J2169">
        <v>0</v>
      </c>
      <c r="N2169">
        <v>0</v>
      </c>
      <c r="O2169">
        <v>0</v>
      </c>
      <c r="S2169">
        <v>0</v>
      </c>
      <c r="T2169">
        <v>0</v>
      </c>
    </row>
    <row r="2170" spans="1:21" x14ac:dyDescent="0.25">
      <c r="A2170" t="s">
        <v>705</v>
      </c>
      <c r="B2170">
        <v>2100</v>
      </c>
      <c r="D2170">
        <v>0</v>
      </c>
      <c r="E2170">
        <v>0</v>
      </c>
      <c r="F2170">
        <v>0</v>
      </c>
      <c r="I2170">
        <v>0</v>
      </c>
      <c r="J2170">
        <v>0</v>
      </c>
      <c r="N2170">
        <v>0</v>
      </c>
      <c r="O2170">
        <v>0</v>
      </c>
      <c r="S2170">
        <v>0</v>
      </c>
      <c r="T2170">
        <v>0</v>
      </c>
    </row>
    <row r="2171" spans="1:21" x14ac:dyDescent="0.25">
      <c r="A2171" t="s">
        <v>706</v>
      </c>
      <c r="B2171">
        <v>2100</v>
      </c>
      <c r="D2171">
        <v>0</v>
      </c>
      <c r="E2171">
        <v>0</v>
      </c>
      <c r="F2171">
        <v>0</v>
      </c>
      <c r="I2171">
        <v>0</v>
      </c>
      <c r="J2171">
        <v>0</v>
      </c>
      <c r="N2171">
        <v>0</v>
      </c>
      <c r="O2171">
        <v>0</v>
      </c>
      <c r="S2171">
        <v>0</v>
      </c>
      <c r="T2171">
        <v>0</v>
      </c>
    </row>
    <row r="2172" spans="1:21" x14ac:dyDescent="0.25">
      <c r="A2172" t="s">
        <v>707</v>
      </c>
      <c r="B2172">
        <v>2100</v>
      </c>
      <c r="D2172">
        <v>1</v>
      </c>
      <c r="E2172">
        <v>0</v>
      </c>
      <c r="F2172">
        <v>1</v>
      </c>
      <c r="I2172">
        <v>1</v>
      </c>
      <c r="J2172">
        <v>0</v>
      </c>
      <c r="N2172">
        <v>1</v>
      </c>
      <c r="O2172">
        <v>0</v>
      </c>
      <c r="S2172">
        <v>1</v>
      </c>
      <c r="T2172">
        <v>0</v>
      </c>
    </row>
    <row r="2173" spans="1:21" x14ac:dyDescent="0.25">
      <c r="A2173" t="s">
        <v>708</v>
      </c>
      <c r="B2173">
        <v>2100</v>
      </c>
      <c r="D2173">
        <v>50</v>
      </c>
      <c r="F2173">
        <v>0</v>
      </c>
      <c r="I2173">
        <v>50</v>
      </c>
      <c r="N2173">
        <v>50</v>
      </c>
      <c r="S2173">
        <v>50</v>
      </c>
    </row>
    <row r="2174" spans="1:21" x14ac:dyDescent="0.25">
      <c r="A2174" t="s">
        <v>709</v>
      </c>
      <c r="B2174">
        <v>2100</v>
      </c>
      <c r="D2174">
        <v>30</v>
      </c>
      <c r="F2174">
        <v>50</v>
      </c>
      <c r="I2174">
        <v>30</v>
      </c>
      <c r="N2174">
        <v>30</v>
      </c>
      <c r="S2174">
        <v>30</v>
      </c>
    </row>
    <row r="2175" spans="1:21" x14ac:dyDescent="0.25">
      <c r="A2175" t="s">
        <v>710</v>
      </c>
      <c r="B2175">
        <v>2100</v>
      </c>
      <c r="D2175">
        <v>3</v>
      </c>
      <c r="F2175">
        <v>3</v>
      </c>
      <c r="I2175">
        <v>3</v>
      </c>
      <c r="N2175">
        <v>3</v>
      </c>
      <c r="S2175">
        <v>3</v>
      </c>
    </row>
    <row r="2176" spans="1:21" x14ac:dyDescent="0.25">
      <c r="A2176" t="s">
        <v>711</v>
      </c>
      <c r="B2176">
        <v>2100</v>
      </c>
      <c r="D2176">
        <v>0</v>
      </c>
      <c r="F2176">
        <v>0</v>
      </c>
      <c r="I2176">
        <v>0</v>
      </c>
      <c r="N2176">
        <v>0</v>
      </c>
      <c r="S2176">
        <v>0</v>
      </c>
    </row>
    <row r="2177" spans="1:21" x14ac:dyDescent="0.25">
      <c r="A2177" t="s">
        <v>712</v>
      </c>
      <c r="B2177">
        <v>2100</v>
      </c>
      <c r="D2177">
        <v>0</v>
      </c>
      <c r="F2177">
        <v>0</v>
      </c>
      <c r="I2177">
        <v>0</v>
      </c>
      <c r="N2177">
        <v>0</v>
      </c>
      <c r="S2177">
        <v>0</v>
      </c>
    </row>
    <row r="2178" spans="1:21" x14ac:dyDescent="0.25">
      <c r="A2178" t="s">
        <v>713</v>
      </c>
      <c r="B2178">
        <v>2100</v>
      </c>
      <c r="D2178">
        <v>0</v>
      </c>
      <c r="F2178">
        <v>0</v>
      </c>
      <c r="I2178">
        <v>0</v>
      </c>
      <c r="N2178">
        <v>0</v>
      </c>
      <c r="S2178">
        <v>0</v>
      </c>
    </row>
    <row r="2179" spans="1:21" x14ac:dyDescent="0.25">
      <c r="A2179" t="s">
        <v>718</v>
      </c>
      <c r="B2179">
        <v>2100</v>
      </c>
      <c r="E2179">
        <v>0</v>
      </c>
      <c r="J2179">
        <v>0</v>
      </c>
      <c r="O2179">
        <v>0</v>
      </c>
      <c r="T2179">
        <v>0</v>
      </c>
    </row>
    <row r="2180" spans="1:21" x14ac:dyDescent="0.25">
      <c r="A2180" t="s">
        <v>405</v>
      </c>
      <c r="B2180">
        <v>2100</v>
      </c>
      <c r="E2180">
        <v>0</v>
      </c>
    </row>
    <row r="2181" spans="1:21" x14ac:dyDescent="0.25">
      <c r="A2181" t="s">
        <v>719</v>
      </c>
      <c r="B2181">
        <v>2100</v>
      </c>
      <c r="D2181">
        <v>64</v>
      </c>
      <c r="E2181">
        <v>636</v>
      </c>
      <c r="F2181">
        <v>129</v>
      </c>
      <c r="I2181">
        <v>74</v>
      </c>
      <c r="J2181">
        <v>479</v>
      </c>
      <c r="K2181">
        <v>0</v>
      </c>
      <c r="N2181">
        <v>241</v>
      </c>
      <c r="O2181">
        <v>857</v>
      </c>
      <c r="P2181">
        <v>0</v>
      </c>
      <c r="S2181">
        <v>38</v>
      </c>
      <c r="T2181">
        <v>273</v>
      </c>
      <c r="U2181">
        <v>0</v>
      </c>
    </row>
    <row r="2182" spans="1:21" x14ac:dyDescent="0.25">
      <c r="A2182" t="s">
        <v>34</v>
      </c>
      <c r="B2182">
        <v>2109</v>
      </c>
      <c r="D2182">
        <v>367</v>
      </c>
      <c r="E2182">
        <v>367</v>
      </c>
      <c r="F2182">
        <v>367</v>
      </c>
      <c r="I2182">
        <v>2137</v>
      </c>
      <c r="J2182">
        <v>2137</v>
      </c>
      <c r="K2182">
        <v>2137</v>
      </c>
      <c r="N2182">
        <v>6</v>
      </c>
      <c r="O2182">
        <v>6</v>
      </c>
      <c r="P2182">
        <v>6</v>
      </c>
      <c r="S2182">
        <v>2100</v>
      </c>
      <c r="T2182">
        <v>2100</v>
      </c>
      <c r="U2182">
        <v>2100</v>
      </c>
    </row>
    <row r="2183" spans="1:21" x14ac:dyDescent="0.25">
      <c r="A2183" t="s">
        <v>35</v>
      </c>
      <c r="B2183">
        <v>2109</v>
      </c>
      <c r="D2183">
        <v>6</v>
      </c>
      <c r="E2183">
        <v>2137</v>
      </c>
      <c r="F2183">
        <v>2100</v>
      </c>
      <c r="I2183">
        <v>2100</v>
      </c>
      <c r="J2183">
        <v>367</v>
      </c>
      <c r="K2183">
        <v>6</v>
      </c>
      <c r="N2183">
        <v>2137</v>
      </c>
      <c r="O2183">
        <v>2100</v>
      </c>
      <c r="P2183">
        <v>367</v>
      </c>
      <c r="S2183">
        <v>367</v>
      </c>
      <c r="T2183">
        <v>6</v>
      </c>
      <c r="U2183">
        <v>2137</v>
      </c>
    </row>
    <row r="2184" spans="1:21" x14ac:dyDescent="0.25">
      <c r="A2184" t="s">
        <v>36</v>
      </c>
      <c r="B2184">
        <v>2109</v>
      </c>
      <c r="D2184">
        <v>1</v>
      </c>
      <c r="E2184">
        <v>1</v>
      </c>
      <c r="F2184">
        <v>0</v>
      </c>
      <c r="I2184">
        <v>1</v>
      </c>
      <c r="J2184">
        <v>1</v>
      </c>
      <c r="K2184">
        <v>0</v>
      </c>
      <c r="N2184">
        <v>1</v>
      </c>
      <c r="O2184">
        <v>2</v>
      </c>
      <c r="P2184">
        <v>0</v>
      </c>
      <c r="S2184">
        <v>1</v>
      </c>
      <c r="T2184">
        <v>2</v>
      </c>
      <c r="U2184">
        <v>0</v>
      </c>
    </row>
    <row r="2185" spans="1:21" x14ac:dyDescent="0.25">
      <c r="A2185" t="s">
        <v>37</v>
      </c>
      <c r="B2185">
        <v>2109</v>
      </c>
      <c r="D2185">
        <v>0</v>
      </c>
      <c r="E2185">
        <v>2</v>
      </c>
      <c r="I2185">
        <v>0</v>
      </c>
      <c r="J2185">
        <v>2</v>
      </c>
      <c r="N2185">
        <v>0</v>
      </c>
      <c r="O2185">
        <v>2</v>
      </c>
      <c r="S2185">
        <v>0</v>
      </c>
      <c r="T2185">
        <v>2</v>
      </c>
    </row>
    <row r="2186" spans="1:21" x14ac:dyDescent="0.25">
      <c r="A2186" t="s">
        <v>38</v>
      </c>
      <c r="B2186">
        <v>2109</v>
      </c>
      <c r="D2186">
        <v>12</v>
      </c>
      <c r="E2186">
        <v>12</v>
      </c>
      <c r="F2186">
        <v>12</v>
      </c>
      <c r="I2186">
        <v>12</v>
      </c>
      <c r="J2186">
        <v>12</v>
      </c>
      <c r="K2186">
        <v>12</v>
      </c>
      <c r="N2186">
        <v>12</v>
      </c>
      <c r="O2186">
        <v>12</v>
      </c>
      <c r="P2186">
        <v>12</v>
      </c>
      <c r="S2186">
        <v>12</v>
      </c>
      <c r="T2186">
        <v>12</v>
      </c>
      <c r="U2186">
        <v>12</v>
      </c>
    </row>
    <row r="2187" spans="1:21" x14ac:dyDescent="0.25">
      <c r="A2187" t="s">
        <v>39</v>
      </c>
      <c r="B2187">
        <v>2109</v>
      </c>
      <c r="D2187">
        <v>90</v>
      </c>
      <c r="I2187">
        <v>150</v>
      </c>
      <c r="N2187">
        <v>200</v>
      </c>
      <c r="S2187">
        <v>200</v>
      </c>
    </row>
    <row r="2188" spans="1:21" x14ac:dyDescent="0.25">
      <c r="A2188" t="s">
        <v>694</v>
      </c>
      <c r="B2188">
        <v>2109</v>
      </c>
      <c r="D2188">
        <v>25</v>
      </c>
      <c r="I2188">
        <v>25</v>
      </c>
      <c r="N2188">
        <v>25</v>
      </c>
      <c r="S2188">
        <v>25</v>
      </c>
    </row>
    <row r="2189" spans="1:21" x14ac:dyDescent="0.25">
      <c r="A2189" t="s">
        <v>40</v>
      </c>
      <c r="B2189">
        <v>2109</v>
      </c>
      <c r="D2189">
        <v>1</v>
      </c>
      <c r="I2189">
        <v>1</v>
      </c>
      <c r="N2189">
        <v>1</v>
      </c>
      <c r="S2189">
        <v>1</v>
      </c>
    </row>
    <row r="2190" spans="1:21" x14ac:dyDescent="0.25">
      <c r="A2190" t="s">
        <v>41</v>
      </c>
      <c r="B2190">
        <v>2109</v>
      </c>
    </row>
    <row r="2191" spans="1:21" x14ac:dyDescent="0.25">
      <c r="A2191" t="s">
        <v>42</v>
      </c>
      <c r="B2191">
        <v>2109</v>
      </c>
      <c r="E2191">
        <v>25</v>
      </c>
      <c r="J2191">
        <v>25</v>
      </c>
      <c r="O2191">
        <v>40</v>
      </c>
      <c r="T2191">
        <v>35</v>
      </c>
    </row>
    <row r="2192" spans="1:21" x14ac:dyDescent="0.25">
      <c r="A2192" t="s">
        <v>45</v>
      </c>
      <c r="B2192">
        <v>2109</v>
      </c>
      <c r="E2192">
        <v>4</v>
      </c>
      <c r="J2192">
        <v>8</v>
      </c>
      <c r="O2192">
        <v>6</v>
      </c>
      <c r="T2192">
        <v>2</v>
      </c>
    </row>
    <row r="2193" spans="1:21" x14ac:dyDescent="0.25">
      <c r="A2193" t="s">
        <v>46</v>
      </c>
      <c r="B2193">
        <v>2109</v>
      </c>
      <c r="D2193">
        <v>4</v>
      </c>
      <c r="I2193">
        <v>8</v>
      </c>
      <c r="N2193">
        <v>6</v>
      </c>
      <c r="S2193">
        <v>2</v>
      </c>
    </row>
    <row r="2194" spans="1:21" x14ac:dyDescent="0.25">
      <c r="A2194" t="s">
        <v>49</v>
      </c>
      <c r="B2194">
        <v>2109</v>
      </c>
      <c r="D2194">
        <v>5</v>
      </c>
      <c r="E2194">
        <v>5</v>
      </c>
      <c r="F2194">
        <v>4</v>
      </c>
      <c r="I2194">
        <v>5</v>
      </c>
      <c r="J2194">
        <v>5</v>
      </c>
      <c r="K2194">
        <v>4</v>
      </c>
      <c r="N2194">
        <v>5.5</v>
      </c>
      <c r="O2194">
        <v>5.5</v>
      </c>
      <c r="P2194">
        <v>4</v>
      </c>
      <c r="S2194">
        <v>5.5</v>
      </c>
      <c r="T2194">
        <v>5.5</v>
      </c>
      <c r="U2194">
        <v>4</v>
      </c>
    </row>
    <row r="2195" spans="1:21" x14ac:dyDescent="0.25">
      <c r="A2195" t="s">
        <v>695</v>
      </c>
      <c r="B2195">
        <v>2109</v>
      </c>
      <c r="D2195">
        <v>0</v>
      </c>
      <c r="E2195">
        <v>0</v>
      </c>
      <c r="F2195">
        <v>0</v>
      </c>
      <c r="I2195">
        <v>0</v>
      </c>
      <c r="J2195">
        <v>0</v>
      </c>
      <c r="K2195">
        <v>0</v>
      </c>
      <c r="N2195">
        <v>0</v>
      </c>
      <c r="O2195">
        <v>0</v>
      </c>
      <c r="P2195">
        <v>0</v>
      </c>
      <c r="S2195">
        <v>0</v>
      </c>
      <c r="T2195">
        <v>0</v>
      </c>
      <c r="U2195">
        <v>0</v>
      </c>
    </row>
    <row r="2196" spans="1:21" x14ac:dyDescent="0.25">
      <c r="A2196" t="s">
        <v>48</v>
      </c>
      <c r="B2196">
        <v>2109</v>
      </c>
      <c r="D2196">
        <v>1900</v>
      </c>
      <c r="E2196">
        <v>1900</v>
      </c>
      <c r="F2196">
        <v>1900</v>
      </c>
      <c r="I2196">
        <v>1900</v>
      </c>
      <c r="J2196">
        <v>1900</v>
      </c>
      <c r="K2196">
        <v>1900</v>
      </c>
      <c r="N2196">
        <v>1900</v>
      </c>
      <c r="O2196">
        <v>1900</v>
      </c>
      <c r="P2196">
        <v>1900</v>
      </c>
      <c r="S2196">
        <v>1900</v>
      </c>
      <c r="T2196">
        <v>1900</v>
      </c>
      <c r="U2196">
        <v>1900</v>
      </c>
    </row>
    <row r="2197" spans="1:21" x14ac:dyDescent="0.25">
      <c r="A2197" t="s">
        <v>696</v>
      </c>
      <c r="B2197">
        <v>2109</v>
      </c>
      <c r="D2197">
        <v>1863</v>
      </c>
      <c r="E2197">
        <v>1863</v>
      </c>
      <c r="F2197">
        <v>0</v>
      </c>
      <c r="I2197">
        <v>1863</v>
      </c>
      <c r="J2197">
        <v>1863</v>
      </c>
      <c r="K2197">
        <v>0</v>
      </c>
      <c r="N2197">
        <v>1863</v>
      </c>
      <c r="O2197">
        <v>3539</v>
      </c>
      <c r="P2197">
        <v>0</v>
      </c>
      <c r="S2197">
        <v>1863</v>
      </c>
      <c r="T2197">
        <v>3539</v>
      </c>
      <c r="U2197">
        <v>0</v>
      </c>
    </row>
    <row r="2198" spans="1:21" x14ac:dyDescent="0.25">
      <c r="A2198" t="s">
        <v>50</v>
      </c>
      <c r="B2198">
        <v>2109</v>
      </c>
      <c r="D2198">
        <v>1863</v>
      </c>
      <c r="E2198">
        <v>1863</v>
      </c>
      <c r="F2198">
        <v>0</v>
      </c>
      <c r="I2198">
        <v>1863</v>
      </c>
      <c r="J2198">
        <v>1863</v>
      </c>
      <c r="K2198">
        <v>0</v>
      </c>
      <c r="N2198">
        <v>1863</v>
      </c>
      <c r="O2198">
        <v>3539</v>
      </c>
      <c r="P2198">
        <v>0</v>
      </c>
      <c r="S2198">
        <v>1863</v>
      </c>
      <c r="T2198">
        <v>3539</v>
      </c>
      <c r="U2198">
        <v>0</v>
      </c>
    </row>
    <row r="2199" spans="1:21" x14ac:dyDescent="0.25">
      <c r="A2199" t="s">
        <v>697</v>
      </c>
      <c r="B2199">
        <v>2109</v>
      </c>
      <c r="D2199">
        <v>1</v>
      </c>
      <c r="E2199">
        <v>1</v>
      </c>
      <c r="F2199">
        <v>1</v>
      </c>
      <c r="I2199">
        <v>1</v>
      </c>
      <c r="J2199">
        <v>1</v>
      </c>
      <c r="K2199">
        <v>1</v>
      </c>
      <c r="N2199">
        <v>1</v>
      </c>
      <c r="O2199">
        <v>1</v>
      </c>
      <c r="P2199">
        <v>1</v>
      </c>
      <c r="S2199">
        <v>1</v>
      </c>
      <c r="T2199">
        <v>1</v>
      </c>
      <c r="U2199">
        <v>1</v>
      </c>
    </row>
    <row r="2200" spans="1:21" x14ac:dyDescent="0.25">
      <c r="A2200" t="s">
        <v>51</v>
      </c>
      <c r="B2200">
        <v>2109</v>
      </c>
      <c r="D2200">
        <v>0</v>
      </c>
      <c r="E2200">
        <v>0</v>
      </c>
      <c r="F2200">
        <v>0</v>
      </c>
      <c r="I2200">
        <v>0</v>
      </c>
      <c r="J2200">
        <v>0</v>
      </c>
      <c r="K2200">
        <v>0</v>
      </c>
      <c r="N2200">
        <v>0</v>
      </c>
      <c r="O2200">
        <v>0</v>
      </c>
      <c r="P2200">
        <v>0</v>
      </c>
      <c r="S2200">
        <v>0</v>
      </c>
      <c r="T2200">
        <v>0</v>
      </c>
      <c r="U2200">
        <v>0</v>
      </c>
    </row>
    <row r="2201" spans="1:21" x14ac:dyDescent="0.25">
      <c r="A2201" t="s">
        <v>53</v>
      </c>
      <c r="B2201">
        <v>2109</v>
      </c>
      <c r="D2201">
        <v>0</v>
      </c>
      <c r="E2201">
        <v>0</v>
      </c>
      <c r="F2201">
        <v>0</v>
      </c>
      <c r="I2201">
        <v>0</v>
      </c>
      <c r="J2201">
        <v>0</v>
      </c>
      <c r="K2201">
        <v>0</v>
      </c>
      <c r="N2201">
        <v>0</v>
      </c>
      <c r="O2201">
        <v>0</v>
      </c>
      <c r="P2201">
        <v>0</v>
      </c>
      <c r="S2201">
        <v>0</v>
      </c>
      <c r="T2201">
        <v>0</v>
      </c>
      <c r="U2201">
        <v>0</v>
      </c>
    </row>
    <row r="2202" spans="1:21" x14ac:dyDescent="0.25">
      <c r="A2202" t="s">
        <v>54</v>
      </c>
      <c r="B2202">
        <v>2109</v>
      </c>
      <c r="D2202">
        <v>0</v>
      </c>
      <c r="E2202">
        <v>0</v>
      </c>
      <c r="F2202">
        <v>0</v>
      </c>
      <c r="I2202">
        <v>0</v>
      </c>
      <c r="J2202">
        <v>0</v>
      </c>
      <c r="K2202">
        <v>0</v>
      </c>
      <c r="N2202">
        <v>0</v>
      </c>
      <c r="O2202">
        <v>0</v>
      </c>
      <c r="P2202">
        <v>0</v>
      </c>
      <c r="S2202">
        <v>0</v>
      </c>
      <c r="T2202">
        <v>0</v>
      </c>
      <c r="U2202">
        <v>0</v>
      </c>
    </row>
    <row r="2203" spans="1:21" x14ac:dyDescent="0.25">
      <c r="A2203" t="s">
        <v>55</v>
      </c>
      <c r="B2203">
        <v>2109</v>
      </c>
      <c r="D2203">
        <v>0</v>
      </c>
      <c r="E2203">
        <v>0</v>
      </c>
      <c r="F2203">
        <v>0</v>
      </c>
      <c r="I2203">
        <v>0</v>
      </c>
      <c r="J2203">
        <v>0</v>
      </c>
      <c r="K2203">
        <v>0</v>
      </c>
      <c r="N2203">
        <v>0</v>
      </c>
      <c r="O2203">
        <v>0</v>
      </c>
      <c r="P2203">
        <v>0</v>
      </c>
      <c r="S2203">
        <v>0</v>
      </c>
      <c r="T2203">
        <v>0</v>
      </c>
      <c r="U2203">
        <v>0</v>
      </c>
    </row>
    <row r="2204" spans="1:21" x14ac:dyDescent="0.25">
      <c r="A2204" t="s">
        <v>56</v>
      </c>
      <c r="B2204">
        <v>2109</v>
      </c>
      <c r="D2204">
        <v>0.92</v>
      </c>
      <c r="E2204">
        <v>0.92</v>
      </c>
      <c r="F2204">
        <v>0.92</v>
      </c>
      <c r="I2204">
        <v>0.92</v>
      </c>
      <c r="J2204">
        <v>0.92</v>
      </c>
      <c r="K2204">
        <v>0.92</v>
      </c>
      <c r="N2204">
        <v>0.92</v>
      </c>
      <c r="O2204">
        <v>0.92</v>
      </c>
      <c r="P2204">
        <v>0.92</v>
      </c>
      <c r="S2204">
        <v>0.92</v>
      </c>
      <c r="T2204">
        <v>0.92</v>
      </c>
      <c r="U2204">
        <v>0.92</v>
      </c>
    </row>
    <row r="2205" spans="1:21" x14ac:dyDescent="0.25">
      <c r="A2205" t="s">
        <v>57</v>
      </c>
      <c r="B2205">
        <v>2109</v>
      </c>
      <c r="D2205">
        <v>100</v>
      </c>
      <c r="E2205">
        <v>100</v>
      </c>
      <c r="F2205">
        <v>100</v>
      </c>
      <c r="I2205">
        <v>100</v>
      </c>
      <c r="J2205">
        <v>100</v>
      </c>
      <c r="K2205">
        <v>100</v>
      </c>
      <c r="N2205">
        <v>100</v>
      </c>
      <c r="O2205">
        <v>100</v>
      </c>
      <c r="P2205">
        <v>100</v>
      </c>
      <c r="S2205">
        <v>100</v>
      </c>
      <c r="T2205">
        <v>100</v>
      </c>
      <c r="U2205">
        <v>100</v>
      </c>
    </row>
    <row r="2206" spans="1:21" x14ac:dyDescent="0.25">
      <c r="A2206" t="s">
        <v>58</v>
      </c>
      <c r="B2206">
        <v>2109</v>
      </c>
      <c r="D2206">
        <v>2</v>
      </c>
      <c r="E2206">
        <v>2</v>
      </c>
      <c r="F2206">
        <v>2</v>
      </c>
      <c r="I2206">
        <v>2</v>
      </c>
      <c r="J2206">
        <v>2</v>
      </c>
      <c r="K2206">
        <v>2</v>
      </c>
      <c r="N2206">
        <v>2</v>
      </c>
      <c r="O2206">
        <v>2</v>
      </c>
      <c r="P2206">
        <v>2</v>
      </c>
      <c r="S2206">
        <v>2</v>
      </c>
      <c r="T2206">
        <v>2</v>
      </c>
      <c r="U2206">
        <v>2</v>
      </c>
    </row>
    <row r="2207" spans="1:21" x14ac:dyDescent="0.25">
      <c r="A2207" t="s">
        <v>59</v>
      </c>
      <c r="B2207">
        <v>2109</v>
      </c>
      <c r="D2207">
        <v>0</v>
      </c>
      <c r="E2207">
        <v>0</v>
      </c>
      <c r="F2207">
        <v>0</v>
      </c>
      <c r="I2207">
        <v>0</v>
      </c>
      <c r="J2207">
        <v>0</v>
      </c>
      <c r="K2207">
        <v>0</v>
      </c>
      <c r="N2207">
        <v>0</v>
      </c>
      <c r="O2207">
        <v>0</v>
      </c>
      <c r="P2207">
        <v>0</v>
      </c>
      <c r="S2207">
        <v>0</v>
      </c>
      <c r="T2207">
        <v>0</v>
      </c>
      <c r="U2207">
        <v>0</v>
      </c>
    </row>
    <row r="2208" spans="1:21" x14ac:dyDescent="0.25">
      <c r="A2208" t="s">
        <v>698</v>
      </c>
      <c r="B2208">
        <v>2109</v>
      </c>
      <c r="E2208">
        <v>0</v>
      </c>
      <c r="J2208">
        <v>0</v>
      </c>
      <c r="O2208">
        <v>0</v>
      </c>
      <c r="T2208">
        <v>0</v>
      </c>
    </row>
    <row r="2209" spans="1:21" x14ac:dyDescent="0.25">
      <c r="A2209" t="s">
        <v>677</v>
      </c>
      <c r="B2209">
        <v>2109</v>
      </c>
      <c r="E2209">
        <v>657</v>
      </c>
      <c r="J2209">
        <v>1304</v>
      </c>
      <c r="O2209">
        <v>336</v>
      </c>
      <c r="T2209">
        <v>2004</v>
      </c>
    </row>
    <row r="2210" spans="1:21" x14ac:dyDescent="0.25">
      <c r="A2210" t="s">
        <v>78</v>
      </c>
      <c r="B2210">
        <v>2109</v>
      </c>
      <c r="E2210">
        <v>17.899999999999999</v>
      </c>
      <c r="J2210">
        <v>35.6</v>
      </c>
      <c r="O2210">
        <v>5.7</v>
      </c>
      <c r="T2210">
        <v>39</v>
      </c>
    </row>
    <row r="2211" spans="1:21" x14ac:dyDescent="0.25">
      <c r="A2211" t="s">
        <v>699</v>
      </c>
      <c r="B2211">
        <v>2109</v>
      </c>
      <c r="F2211">
        <v>0</v>
      </c>
      <c r="K2211">
        <v>0</v>
      </c>
      <c r="P2211">
        <v>0</v>
      </c>
      <c r="U2211">
        <v>0</v>
      </c>
    </row>
    <row r="2212" spans="1:21" x14ac:dyDescent="0.25">
      <c r="A2212" t="s">
        <v>700</v>
      </c>
      <c r="B2212">
        <v>2109</v>
      </c>
      <c r="D2212">
        <v>0</v>
      </c>
      <c r="E2212">
        <v>0</v>
      </c>
      <c r="F2212">
        <v>1</v>
      </c>
      <c r="I2212">
        <v>0</v>
      </c>
      <c r="J2212">
        <v>0</v>
      </c>
      <c r="K2212">
        <v>1</v>
      </c>
      <c r="N2212">
        <v>0</v>
      </c>
      <c r="O2212">
        <v>0</v>
      </c>
      <c r="P2212">
        <v>1</v>
      </c>
      <c r="S2212">
        <v>0</v>
      </c>
      <c r="T2212">
        <v>0</v>
      </c>
      <c r="U2212">
        <v>1</v>
      </c>
    </row>
    <row r="2213" spans="1:21" x14ac:dyDescent="0.25">
      <c r="A2213" t="s">
        <v>701</v>
      </c>
      <c r="B2213">
        <v>2109</v>
      </c>
      <c r="D2213">
        <v>0</v>
      </c>
      <c r="E2213">
        <v>0</v>
      </c>
      <c r="F2213">
        <v>0</v>
      </c>
      <c r="I2213">
        <v>0</v>
      </c>
      <c r="J2213">
        <v>0</v>
      </c>
      <c r="K2213">
        <v>0</v>
      </c>
      <c r="N2213">
        <v>0</v>
      </c>
      <c r="O2213">
        <v>0</v>
      </c>
      <c r="P2213">
        <v>0</v>
      </c>
      <c r="S2213">
        <v>0</v>
      </c>
      <c r="T2213">
        <v>0</v>
      </c>
      <c r="U2213">
        <v>0</v>
      </c>
    </row>
    <row r="2214" spans="1:21" x14ac:dyDescent="0.25">
      <c r="A2214" t="s">
        <v>52</v>
      </c>
      <c r="B2214">
        <v>2109</v>
      </c>
      <c r="D2214">
        <v>1</v>
      </c>
      <c r="E2214">
        <v>1</v>
      </c>
      <c r="F2214">
        <v>1</v>
      </c>
      <c r="I2214">
        <v>1</v>
      </c>
      <c r="J2214">
        <v>1</v>
      </c>
      <c r="K2214">
        <v>1</v>
      </c>
      <c r="N2214">
        <v>1</v>
      </c>
      <c r="O2214">
        <v>1</v>
      </c>
      <c r="P2214">
        <v>1</v>
      </c>
      <c r="S2214">
        <v>1</v>
      </c>
      <c r="T2214">
        <v>1</v>
      </c>
      <c r="U2214">
        <v>1</v>
      </c>
    </row>
    <row r="2215" spans="1:21" x14ac:dyDescent="0.25">
      <c r="A2215" t="s">
        <v>702</v>
      </c>
      <c r="B2215">
        <v>2109</v>
      </c>
      <c r="D2215">
        <v>15</v>
      </c>
      <c r="E2215">
        <v>60</v>
      </c>
      <c r="F2215">
        <v>9</v>
      </c>
      <c r="I2215">
        <v>15</v>
      </c>
      <c r="J2215">
        <v>60</v>
      </c>
      <c r="K2215">
        <v>9</v>
      </c>
      <c r="N2215">
        <v>15</v>
      </c>
      <c r="O2215">
        <v>60</v>
      </c>
      <c r="P2215">
        <v>9</v>
      </c>
      <c r="S2215">
        <v>15</v>
      </c>
      <c r="T2215">
        <v>60</v>
      </c>
      <c r="U2215">
        <v>9</v>
      </c>
    </row>
    <row r="2216" spans="1:21" x14ac:dyDescent="0.25">
      <c r="A2216" t="s">
        <v>43</v>
      </c>
      <c r="B2216">
        <v>2109</v>
      </c>
      <c r="D2216">
        <v>35</v>
      </c>
      <c r="E2216">
        <v>35</v>
      </c>
      <c r="I2216">
        <v>35</v>
      </c>
      <c r="J2216">
        <v>35</v>
      </c>
      <c r="N2216">
        <v>0</v>
      </c>
      <c r="O2216">
        <v>0</v>
      </c>
      <c r="S2216">
        <v>0</v>
      </c>
      <c r="T2216">
        <v>0</v>
      </c>
    </row>
    <row r="2217" spans="1:21" x14ac:dyDescent="0.25">
      <c r="A2217" t="s">
        <v>44</v>
      </c>
      <c r="B2217">
        <v>2109</v>
      </c>
      <c r="D2217">
        <v>5</v>
      </c>
      <c r="E2217">
        <v>5</v>
      </c>
      <c r="I2217">
        <v>5</v>
      </c>
      <c r="J2217">
        <v>5</v>
      </c>
      <c r="N2217">
        <v>0</v>
      </c>
      <c r="O2217">
        <v>0</v>
      </c>
      <c r="S2217">
        <v>0</v>
      </c>
      <c r="T2217">
        <v>0</v>
      </c>
    </row>
    <row r="2218" spans="1:21" x14ac:dyDescent="0.25">
      <c r="A2218" t="s">
        <v>47</v>
      </c>
      <c r="B2218">
        <v>2109</v>
      </c>
      <c r="D2218">
        <v>4</v>
      </c>
      <c r="E2218">
        <v>4</v>
      </c>
      <c r="I2218">
        <v>8</v>
      </c>
      <c r="J2218">
        <v>8</v>
      </c>
      <c r="N2218">
        <v>6</v>
      </c>
      <c r="O2218">
        <v>6</v>
      </c>
      <c r="S2218">
        <v>2</v>
      </c>
      <c r="T2218">
        <v>2</v>
      </c>
    </row>
    <row r="2219" spans="1:21" x14ac:dyDescent="0.25">
      <c r="A2219" t="s">
        <v>703</v>
      </c>
      <c r="B2219">
        <v>2109</v>
      </c>
      <c r="D2219">
        <v>0</v>
      </c>
      <c r="E2219">
        <v>0</v>
      </c>
      <c r="I2219">
        <v>0</v>
      </c>
      <c r="J2219">
        <v>0</v>
      </c>
      <c r="N2219">
        <v>0</v>
      </c>
      <c r="O2219">
        <v>0</v>
      </c>
      <c r="S2219">
        <v>0</v>
      </c>
      <c r="T2219">
        <v>0</v>
      </c>
    </row>
    <row r="2220" spans="1:21" x14ac:dyDescent="0.25">
      <c r="A2220" t="s">
        <v>704</v>
      </c>
      <c r="B2220">
        <v>2109</v>
      </c>
      <c r="D2220">
        <v>0</v>
      </c>
      <c r="E2220">
        <v>0</v>
      </c>
      <c r="I2220">
        <v>0</v>
      </c>
      <c r="J2220">
        <v>0</v>
      </c>
      <c r="N2220">
        <v>0</v>
      </c>
      <c r="O2220">
        <v>0</v>
      </c>
      <c r="S2220">
        <v>0</v>
      </c>
      <c r="T2220">
        <v>0</v>
      </c>
    </row>
    <row r="2221" spans="1:21" x14ac:dyDescent="0.25">
      <c r="A2221" t="s">
        <v>705</v>
      </c>
      <c r="B2221">
        <v>2109</v>
      </c>
      <c r="D2221">
        <v>0</v>
      </c>
      <c r="E2221">
        <v>0</v>
      </c>
      <c r="I2221">
        <v>0</v>
      </c>
      <c r="J2221">
        <v>0</v>
      </c>
      <c r="N2221">
        <v>0</v>
      </c>
      <c r="O2221">
        <v>0</v>
      </c>
      <c r="S2221">
        <v>0</v>
      </c>
      <c r="T2221">
        <v>0</v>
      </c>
    </row>
    <row r="2222" spans="1:21" x14ac:dyDescent="0.25">
      <c r="A2222" t="s">
        <v>706</v>
      </c>
      <c r="B2222">
        <v>2109</v>
      </c>
      <c r="D2222">
        <v>0</v>
      </c>
      <c r="E2222">
        <v>0</v>
      </c>
      <c r="I2222">
        <v>0</v>
      </c>
      <c r="J2222">
        <v>0</v>
      </c>
      <c r="N2222">
        <v>0</v>
      </c>
      <c r="O2222">
        <v>0</v>
      </c>
      <c r="S2222">
        <v>0</v>
      </c>
      <c r="T2222">
        <v>0</v>
      </c>
    </row>
    <row r="2223" spans="1:21" x14ac:dyDescent="0.25">
      <c r="A2223" t="s">
        <v>707</v>
      </c>
      <c r="B2223">
        <v>2109</v>
      </c>
      <c r="D2223">
        <v>1</v>
      </c>
      <c r="E2223">
        <v>1</v>
      </c>
      <c r="I2223">
        <v>1</v>
      </c>
      <c r="J2223">
        <v>1</v>
      </c>
      <c r="N2223">
        <v>0</v>
      </c>
      <c r="O2223">
        <v>0</v>
      </c>
      <c r="S2223">
        <v>0</v>
      </c>
      <c r="T2223">
        <v>0</v>
      </c>
    </row>
    <row r="2224" spans="1:21" x14ac:dyDescent="0.25">
      <c r="A2224" t="s">
        <v>708</v>
      </c>
      <c r="B2224">
        <v>2109</v>
      </c>
      <c r="D2224">
        <v>5</v>
      </c>
      <c r="E2224">
        <v>5</v>
      </c>
      <c r="I2224">
        <v>5</v>
      </c>
      <c r="J2224">
        <v>5</v>
      </c>
    </row>
    <row r="2225" spans="1:21" x14ac:dyDescent="0.25">
      <c r="A2225" t="s">
        <v>709</v>
      </c>
      <c r="B2225">
        <v>2109</v>
      </c>
      <c r="D2225">
        <v>30</v>
      </c>
      <c r="E2225">
        <v>30</v>
      </c>
      <c r="I2225">
        <v>30</v>
      </c>
      <c r="J2225">
        <v>30</v>
      </c>
    </row>
    <row r="2226" spans="1:21" x14ac:dyDescent="0.25">
      <c r="A2226" t="s">
        <v>710</v>
      </c>
      <c r="B2226">
        <v>2109</v>
      </c>
      <c r="D2226">
        <v>3</v>
      </c>
      <c r="E2226">
        <v>3</v>
      </c>
      <c r="I2226">
        <v>3</v>
      </c>
      <c r="J2226">
        <v>3</v>
      </c>
    </row>
    <row r="2227" spans="1:21" x14ac:dyDescent="0.25">
      <c r="A2227" t="s">
        <v>711</v>
      </c>
      <c r="B2227">
        <v>2109</v>
      </c>
      <c r="D2227">
        <v>0</v>
      </c>
      <c r="E2227">
        <v>0</v>
      </c>
      <c r="I2227">
        <v>0</v>
      </c>
      <c r="J2227">
        <v>0</v>
      </c>
    </row>
    <row r="2228" spans="1:21" x14ac:dyDescent="0.25">
      <c r="A2228" t="s">
        <v>712</v>
      </c>
      <c r="B2228">
        <v>2109</v>
      </c>
      <c r="D2228">
        <v>0</v>
      </c>
      <c r="E2228">
        <v>0</v>
      </c>
      <c r="I2228">
        <v>0</v>
      </c>
      <c r="J2228">
        <v>0</v>
      </c>
    </row>
    <row r="2229" spans="1:21" x14ac:dyDescent="0.25">
      <c r="A2229" t="s">
        <v>713</v>
      </c>
      <c r="B2229">
        <v>2109</v>
      </c>
      <c r="D2229">
        <v>0</v>
      </c>
      <c r="E2229">
        <v>0</v>
      </c>
      <c r="I2229">
        <v>0</v>
      </c>
      <c r="J2229">
        <v>0</v>
      </c>
    </row>
    <row r="2230" spans="1:21" x14ac:dyDescent="0.25">
      <c r="A2230" t="s">
        <v>718</v>
      </c>
      <c r="B2230">
        <v>2109</v>
      </c>
      <c r="E2230">
        <v>0</v>
      </c>
      <c r="J2230">
        <v>0</v>
      </c>
      <c r="O2230">
        <v>0</v>
      </c>
      <c r="T2230">
        <v>0</v>
      </c>
    </row>
    <row r="2231" spans="1:21" x14ac:dyDescent="0.25">
      <c r="A2231" t="s">
        <v>405</v>
      </c>
      <c r="B2231">
        <v>2109</v>
      </c>
      <c r="E2231">
        <v>0</v>
      </c>
    </row>
    <row r="2232" spans="1:21" x14ac:dyDescent="0.25">
      <c r="A2232" t="s">
        <v>719</v>
      </c>
      <c r="B2232">
        <v>2109</v>
      </c>
      <c r="D2232">
        <v>0</v>
      </c>
      <c r="E2232">
        <v>0</v>
      </c>
      <c r="F2232">
        <v>0</v>
      </c>
      <c r="I2232">
        <v>0</v>
      </c>
      <c r="J2232">
        <v>0</v>
      </c>
      <c r="K2232">
        <v>0</v>
      </c>
      <c r="N2232">
        <v>0</v>
      </c>
      <c r="O2232">
        <v>0</v>
      </c>
      <c r="P2232">
        <v>0</v>
      </c>
      <c r="S2232">
        <v>0</v>
      </c>
      <c r="T2232">
        <v>0</v>
      </c>
      <c r="U2232">
        <v>0</v>
      </c>
    </row>
    <row r="2233" spans="1:21" x14ac:dyDescent="0.25">
      <c r="A2233" t="s">
        <v>34</v>
      </c>
      <c r="B2233">
        <v>2124</v>
      </c>
      <c r="D2233">
        <v>2100</v>
      </c>
      <c r="E2233">
        <v>2100</v>
      </c>
      <c r="F2233">
        <v>2100</v>
      </c>
      <c r="I2233">
        <v>2125</v>
      </c>
      <c r="J2233">
        <v>2125</v>
      </c>
      <c r="K2233">
        <v>2125</v>
      </c>
      <c r="N2233">
        <v>214</v>
      </c>
      <c r="O2233">
        <v>214</v>
      </c>
      <c r="P2233">
        <v>214</v>
      </c>
      <c r="S2233">
        <v>287</v>
      </c>
      <c r="T2233">
        <v>287</v>
      </c>
      <c r="U2233">
        <v>287</v>
      </c>
    </row>
    <row r="2234" spans="1:21" x14ac:dyDescent="0.25">
      <c r="A2234" t="s">
        <v>35</v>
      </c>
      <c r="B2234">
        <v>2124</v>
      </c>
      <c r="D2234">
        <v>214</v>
      </c>
      <c r="E2234">
        <v>2125</v>
      </c>
      <c r="F2234">
        <v>287</v>
      </c>
      <c r="I2234">
        <v>287</v>
      </c>
      <c r="J2234">
        <v>2100</v>
      </c>
      <c r="K2234">
        <v>214</v>
      </c>
      <c r="N2234">
        <v>2125</v>
      </c>
      <c r="O2234">
        <v>287</v>
      </c>
      <c r="P2234">
        <v>2100</v>
      </c>
      <c r="S2234">
        <v>2100</v>
      </c>
      <c r="T2234">
        <v>214</v>
      </c>
      <c r="U2234">
        <v>2125</v>
      </c>
    </row>
    <row r="2235" spans="1:21" x14ac:dyDescent="0.25">
      <c r="A2235" t="s">
        <v>36</v>
      </c>
      <c r="B2235">
        <v>2124</v>
      </c>
      <c r="D2235">
        <v>1</v>
      </c>
      <c r="E2235">
        <v>2</v>
      </c>
      <c r="F2235">
        <v>0</v>
      </c>
      <c r="I2235">
        <v>1</v>
      </c>
      <c r="J2235">
        <v>3</v>
      </c>
      <c r="K2235">
        <v>0</v>
      </c>
      <c r="N2235">
        <v>1</v>
      </c>
      <c r="O2235">
        <v>1</v>
      </c>
      <c r="P2235">
        <v>0</v>
      </c>
      <c r="S2235">
        <v>1</v>
      </c>
      <c r="T2235">
        <v>1</v>
      </c>
      <c r="U2235">
        <v>1</v>
      </c>
    </row>
    <row r="2236" spans="1:21" x14ac:dyDescent="0.25">
      <c r="A2236" t="s">
        <v>37</v>
      </c>
      <c r="B2236">
        <v>2124</v>
      </c>
      <c r="D2236">
        <v>0</v>
      </c>
      <c r="E2236">
        <v>2</v>
      </c>
      <c r="I2236">
        <v>0</v>
      </c>
      <c r="J2236">
        <v>2</v>
      </c>
      <c r="N2236">
        <v>0</v>
      </c>
      <c r="O2236">
        <v>2</v>
      </c>
      <c r="S2236">
        <v>0</v>
      </c>
      <c r="T2236">
        <v>0</v>
      </c>
    </row>
    <row r="2237" spans="1:21" x14ac:dyDescent="0.25">
      <c r="A2237" t="s">
        <v>38</v>
      </c>
      <c r="B2237">
        <v>2124</v>
      </c>
      <c r="D2237">
        <v>12</v>
      </c>
      <c r="E2237">
        <v>12</v>
      </c>
      <c r="F2237">
        <v>12</v>
      </c>
      <c r="I2237">
        <v>12</v>
      </c>
      <c r="J2237">
        <v>12</v>
      </c>
      <c r="K2237">
        <v>12</v>
      </c>
      <c r="N2237">
        <v>12</v>
      </c>
      <c r="O2237">
        <v>12</v>
      </c>
      <c r="P2237">
        <v>12</v>
      </c>
      <c r="S2237">
        <v>12</v>
      </c>
      <c r="T2237">
        <v>12</v>
      </c>
      <c r="U2237">
        <v>12</v>
      </c>
    </row>
    <row r="2238" spans="1:21" x14ac:dyDescent="0.25">
      <c r="A2238" t="s">
        <v>39</v>
      </c>
      <c r="B2238">
        <v>2124</v>
      </c>
      <c r="D2238">
        <v>50</v>
      </c>
      <c r="I2238">
        <v>200</v>
      </c>
      <c r="S2238">
        <v>170</v>
      </c>
      <c r="U2238">
        <v>170</v>
      </c>
    </row>
    <row r="2239" spans="1:21" x14ac:dyDescent="0.25">
      <c r="A2239" t="s">
        <v>694</v>
      </c>
      <c r="B2239">
        <v>2124</v>
      </c>
      <c r="D2239">
        <v>25</v>
      </c>
      <c r="I2239">
        <v>25</v>
      </c>
      <c r="S2239">
        <v>25</v>
      </c>
      <c r="U2239">
        <v>25</v>
      </c>
    </row>
    <row r="2240" spans="1:21" x14ac:dyDescent="0.25">
      <c r="A2240" t="s">
        <v>40</v>
      </c>
      <c r="B2240">
        <v>2124</v>
      </c>
      <c r="D2240">
        <v>1</v>
      </c>
      <c r="I2240">
        <v>1</v>
      </c>
      <c r="S2240">
        <v>1</v>
      </c>
      <c r="U2240">
        <v>1</v>
      </c>
    </row>
    <row r="2241" spans="1:21" x14ac:dyDescent="0.25">
      <c r="A2241" t="s">
        <v>41</v>
      </c>
      <c r="B2241">
        <v>2124</v>
      </c>
    </row>
    <row r="2242" spans="1:21" x14ac:dyDescent="0.25">
      <c r="A2242" t="s">
        <v>42</v>
      </c>
      <c r="B2242">
        <v>2124</v>
      </c>
      <c r="E2242">
        <v>40</v>
      </c>
      <c r="J2242">
        <v>40</v>
      </c>
      <c r="O2242">
        <v>25</v>
      </c>
      <c r="T2242">
        <v>25</v>
      </c>
    </row>
    <row r="2243" spans="1:21" x14ac:dyDescent="0.25">
      <c r="A2243" t="s">
        <v>45</v>
      </c>
      <c r="B2243">
        <v>2124</v>
      </c>
      <c r="E2243">
        <v>1</v>
      </c>
      <c r="J2243">
        <v>1</v>
      </c>
      <c r="O2243">
        <v>2</v>
      </c>
      <c r="T2243">
        <v>2</v>
      </c>
    </row>
    <row r="2244" spans="1:21" x14ac:dyDescent="0.25">
      <c r="A2244" t="s">
        <v>46</v>
      </c>
      <c r="B2244">
        <v>2124</v>
      </c>
      <c r="D2244">
        <v>1</v>
      </c>
      <c r="I2244">
        <v>1</v>
      </c>
      <c r="N2244">
        <v>2</v>
      </c>
      <c r="S2244">
        <v>2</v>
      </c>
      <c r="U2244">
        <v>2</v>
      </c>
    </row>
    <row r="2245" spans="1:21" x14ac:dyDescent="0.25">
      <c r="A2245" t="s">
        <v>49</v>
      </c>
      <c r="B2245">
        <v>2124</v>
      </c>
      <c r="D2245">
        <v>6.5</v>
      </c>
      <c r="E2245">
        <v>6.5</v>
      </c>
      <c r="F2245">
        <v>4</v>
      </c>
      <c r="I2245">
        <v>6.5</v>
      </c>
      <c r="J2245">
        <v>6.5</v>
      </c>
      <c r="K2245">
        <v>4</v>
      </c>
      <c r="N2245">
        <v>5</v>
      </c>
      <c r="O2245">
        <v>5</v>
      </c>
      <c r="P2245">
        <v>4</v>
      </c>
      <c r="S2245">
        <v>5</v>
      </c>
      <c r="T2245">
        <v>5</v>
      </c>
      <c r="U2245">
        <v>5</v>
      </c>
    </row>
    <row r="2246" spans="1:21" x14ac:dyDescent="0.25">
      <c r="A2246" t="s">
        <v>695</v>
      </c>
      <c r="B2246">
        <v>2124</v>
      </c>
      <c r="D2246">
        <v>0</v>
      </c>
      <c r="E2246">
        <v>0</v>
      </c>
      <c r="F2246">
        <v>0</v>
      </c>
      <c r="I2246">
        <v>0</v>
      </c>
      <c r="J2246">
        <v>0</v>
      </c>
      <c r="K2246">
        <v>0</v>
      </c>
      <c r="N2246">
        <v>0</v>
      </c>
      <c r="O2246">
        <v>0</v>
      </c>
      <c r="P2246">
        <v>0</v>
      </c>
      <c r="S2246">
        <v>0</v>
      </c>
      <c r="T2246">
        <v>0</v>
      </c>
      <c r="U2246">
        <v>0</v>
      </c>
    </row>
    <row r="2247" spans="1:21" x14ac:dyDescent="0.25">
      <c r="A2247" t="s">
        <v>48</v>
      </c>
      <c r="B2247">
        <v>2124</v>
      </c>
      <c r="D2247">
        <v>1900</v>
      </c>
      <c r="E2247">
        <v>1900</v>
      </c>
      <c r="F2247">
        <v>1900</v>
      </c>
      <c r="I2247">
        <v>1900</v>
      </c>
      <c r="J2247">
        <v>1900</v>
      </c>
      <c r="K2247">
        <v>1900</v>
      </c>
      <c r="N2247">
        <v>1900</v>
      </c>
      <c r="O2247">
        <v>1900</v>
      </c>
      <c r="P2247">
        <v>1900</v>
      </c>
      <c r="S2247">
        <v>1900</v>
      </c>
      <c r="T2247">
        <v>1900</v>
      </c>
      <c r="U2247">
        <v>1900</v>
      </c>
    </row>
    <row r="2248" spans="1:21" x14ac:dyDescent="0.25">
      <c r="A2248" t="s">
        <v>696</v>
      </c>
      <c r="B2248">
        <v>2124</v>
      </c>
      <c r="D2248">
        <v>1770</v>
      </c>
      <c r="E2248">
        <v>3522</v>
      </c>
      <c r="F2248">
        <v>0</v>
      </c>
      <c r="I2248">
        <v>1770</v>
      </c>
      <c r="J2248">
        <v>5085</v>
      </c>
      <c r="K2248">
        <v>0</v>
      </c>
      <c r="N2248">
        <v>1770</v>
      </c>
      <c r="O2248">
        <v>1583</v>
      </c>
      <c r="P2248">
        <v>0</v>
      </c>
      <c r="S2248">
        <v>1770</v>
      </c>
      <c r="T2248">
        <v>1863</v>
      </c>
      <c r="U2248">
        <v>1583</v>
      </c>
    </row>
    <row r="2249" spans="1:21" x14ac:dyDescent="0.25">
      <c r="A2249" t="s">
        <v>50</v>
      </c>
      <c r="B2249">
        <v>2124</v>
      </c>
      <c r="D2249">
        <v>630</v>
      </c>
      <c r="E2249">
        <v>3522</v>
      </c>
      <c r="F2249">
        <v>0</v>
      </c>
      <c r="I2249">
        <v>464</v>
      </c>
      <c r="J2249">
        <v>5085</v>
      </c>
      <c r="K2249">
        <v>0</v>
      </c>
      <c r="N2249">
        <v>1410</v>
      </c>
      <c r="O2249">
        <v>1583</v>
      </c>
      <c r="P2249">
        <v>0</v>
      </c>
      <c r="S2249">
        <v>1408</v>
      </c>
      <c r="T2249">
        <v>1863</v>
      </c>
      <c r="U2249">
        <v>1583</v>
      </c>
    </row>
    <row r="2250" spans="1:21" x14ac:dyDescent="0.25">
      <c r="A2250" t="s">
        <v>697</v>
      </c>
      <c r="B2250">
        <v>2124</v>
      </c>
      <c r="D2250">
        <v>1</v>
      </c>
      <c r="E2250">
        <v>1</v>
      </c>
      <c r="F2250">
        <v>1</v>
      </c>
      <c r="I2250">
        <v>1</v>
      </c>
      <c r="J2250">
        <v>1</v>
      </c>
      <c r="K2250">
        <v>1</v>
      </c>
      <c r="N2250">
        <v>1</v>
      </c>
      <c r="O2250">
        <v>1</v>
      </c>
      <c r="P2250">
        <v>1</v>
      </c>
      <c r="S2250">
        <v>1</v>
      </c>
      <c r="T2250">
        <v>1</v>
      </c>
      <c r="U2250">
        <v>1</v>
      </c>
    </row>
    <row r="2251" spans="1:21" x14ac:dyDescent="0.25">
      <c r="A2251" t="s">
        <v>51</v>
      </c>
      <c r="B2251">
        <v>2124</v>
      </c>
      <c r="D2251">
        <v>0</v>
      </c>
      <c r="E2251">
        <v>6</v>
      </c>
      <c r="F2251">
        <v>0</v>
      </c>
      <c r="I2251">
        <v>0</v>
      </c>
      <c r="J2251">
        <v>0</v>
      </c>
      <c r="K2251">
        <v>0</v>
      </c>
      <c r="N2251">
        <v>0</v>
      </c>
      <c r="O2251">
        <v>211</v>
      </c>
      <c r="P2251">
        <v>0</v>
      </c>
      <c r="S2251">
        <v>0</v>
      </c>
      <c r="T2251">
        <v>0</v>
      </c>
      <c r="U2251">
        <v>147</v>
      </c>
    </row>
    <row r="2252" spans="1:21" x14ac:dyDescent="0.25">
      <c r="A2252" t="s">
        <v>53</v>
      </c>
      <c r="B2252">
        <v>2124</v>
      </c>
      <c r="D2252">
        <v>1</v>
      </c>
      <c r="E2252">
        <v>857</v>
      </c>
      <c r="F2252">
        <v>31</v>
      </c>
      <c r="I2252">
        <v>26</v>
      </c>
      <c r="J2252">
        <v>708</v>
      </c>
      <c r="K2252">
        <v>0</v>
      </c>
      <c r="N2252">
        <v>1</v>
      </c>
      <c r="O2252">
        <v>0</v>
      </c>
      <c r="P2252">
        <v>3</v>
      </c>
      <c r="S2252">
        <v>136</v>
      </c>
      <c r="T2252">
        <v>1</v>
      </c>
      <c r="U2252">
        <v>284</v>
      </c>
    </row>
    <row r="2253" spans="1:21" x14ac:dyDescent="0.25">
      <c r="A2253" t="s">
        <v>54</v>
      </c>
      <c r="B2253">
        <v>2124</v>
      </c>
      <c r="D2253">
        <v>0</v>
      </c>
      <c r="E2253">
        <v>0</v>
      </c>
      <c r="F2253">
        <v>0</v>
      </c>
      <c r="I2253">
        <v>0</v>
      </c>
      <c r="J2253">
        <v>0</v>
      </c>
      <c r="K2253">
        <v>0</v>
      </c>
      <c r="N2253">
        <v>0</v>
      </c>
      <c r="O2253">
        <v>0</v>
      </c>
      <c r="P2253">
        <v>0</v>
      </c>
      <c r="S2253">
        <v>0</v>
      </c>
      <c r="T2253">
        <v>0</v>
      </c>
      <c r="U2253">
        <v>0</v>
      </c>
    </row>
    <row r="2254" spans="1:21" x14ac:dyDescent="0.25">
      <c r="A2254" t="s">
        <v>55</v>
      </c>
      <c r="B2254">
        <v>2124</v>
      </c>
      <c r="D2254">
        <v>0</v>
      </c>
      <c r="E2254">
        <v>0</v>
      </c>
      <c r="F2254">
        <v>0</v>
      </c>
      <c r="I2254">
        <v>0</v>
      </c>
      <c r="J2254">
        <v>0</v>
      </c>
      <c r="K2254">
        <v>0</v>
      </c>
      <c r="N2254">
        <v>0</v>
      </c>
      <c r="O2254">
        <v>0</v>
      </c>
      <c r="P2254">
        <v>0</v>
      </c>
      <c r="S2254">
        <v>0</v>
      </c>
      <c r="T2254">
        <v>0</v>
      </c>
      <c r="U2254">
        <v>0</v>
      </c>
    </row>
    <row r="2255" spans="1:21" x14ac:dyDescent="0.25">
      <c r="A2255" t="s">
        <v>56</v>
      </c>
      <c r="B2255">
        <v>2124</v>
      </c>
      <c r="D2255">
        <v>0.92</v>
      </c>
      <c r="E2255">
        <v>0.92</v>
      </c>
      <c r="F2255">
        <v>0.92</v>
      </c>
      <c r="I2255">
        <v>0.92</v>
      </c>
      <c r="J2255">
        <v>0.92</v>
      </c>
      <c r="K2255">
        <v>0.92</v>
      </c>
      <c r="N2255">
        <v>0.92</v>
      </c>
      <c r="O2255">
        <v>0.92</v>
      </c>
      <c r="P2255">
        <v>0.92</v>
      </c>
      <c r="S2255">
        <v>0.92</v>
      </c>
      <c r="T2255">
        <v>0.92</v>
      </c>
      <c r="U2255">
        <v>0.92</v>
      </c>
    </row>
    <row r="2256" spans="1:21" x14ac:dyDescent="0.25">
      <c r="A2256" t="s">
        <v>57</v>
      </c>
      <c r="B2256">
        <v>2124</v>
      </c>
      <c r="D2256">
        <v>100</v>
      </c>
      <c r="E2256">
        <v>100</v>
      </c>
      <c r="F2256">
        <v>100</v>
      </c>
      <c r="I2256">
        <v>100</v>
      </c>
      <c r="J2256">
        <v>100</v>
      </c>
      <c r="K2256">
        <v>100</v>
      </c>
      <c r="N2256">
        <v>100</v>
      </c>
      <c r="O2256">
        <v>100</v>
      </c>
      <c r="P2256">
        <v>100</v>
      </c>
      <c r="S2256">
        <v>100</v>
      </c>
      <c r="T2256">
        <v>100</v>
      </c>
      <c r="U2256">
        <v>100</v>
      </c>
    </row>
    <row r="2257" spans="1:21" x14ac:dyDescent="0.25">
      <c r="A2257" t="s">
        <v>58</v>
      </c>
      <c r="B2257">
        <v>2124</v>
      </c>
      <c r="D2257">
        <v>2</v>
      </c>
      <c r="E2257">
        <v>2</v>
      </c>
      <c r="F2257">
        <v>2</v>
      </c>
      <c r="I2257">
        <v>2</v>
      </c>
      <c r="J2257">
        <v>2</v>
      </c>
      <c r="K2257">
        <v>2</v>
      </c>
      <c r="N2257">
        <v>2</v>
      </c>
      <c r="O2257">
        <v>2</v>
      </c>
      <c r="P2257">
        <v>2</v>
      </c>
      <c r="S2257">
        <v>2</v>
      </c>
      <c r="T2257">
        <v>2</v>
      </c>
      <c r="U2257">
        <v>2</v>
      </c>
    </row>
    <row r="2258" spans="1:21" x14ac:dyDescent="0.25">
      <c r="A2258" t="s">
        <v>59</v>
      </c>
      <c r="B2258">
        <v>2124</v>
      </c>
      <c r="D2258">
        <v>0</v>
      </c>
      <c r="E2258">
        <v>0</v>
      </c>
      <c r="F2258">
        <v>0</v>
      </c>
      <c r="I2258">
        <v>0</v>
      </c>
      <c r="J2258">
        <v>0</v>
      </c>
      <c r="K2258">
        <v>0</v>
      </c>
      <c r="N2258">
        <v>0</v>
      </c>
      <c r="O2258">
        <v>0</v>
      </c>
      <c r="P2258">
        <v>0</v>
      </c>
      <c r="S2258">
        <v>0</v>
      </c>
      <c r="T2258">
        <v>0</v>
      </c>
      <c r="U2258">
        <v>0</v>
      </c>
    </row>
    <row r="2259" spans="1:21" x14ac:dyDescent="0.25">
      <c r="A2259" t="s">
        <v>698</v>
      </c>
      <c r="B2259">
        <v>2124</v>
      </c>
      <c r="E2259">
        <v>0</v>
      </c>
      <c r="J2259">
        <v>0</v>
      </c>
      <c r="O2259">
        <v>0</v>
      </c>
      <c r="T2259">
        <v>0</v>
      </c>
    </row>
    <row r="2260" spans="1:21" x14ac:dyDescent="0.25">
      <c r="A2260" t="s">
        <v>677</v>
      </c>
      <c r="B2260">
        <v>2124</v>
      </c>
      <c r="E2260">
        <v>430</v>
      </c>
      <c r="J2260">
        <v>870</v>
      </c>
      <c r="O2260">
        <v>334</v>
      </c>
      <c r="T2260">
        <v>205</v>
      </c>
    </row>
    <row r="2261" spans="1:21" x14ac:dyDescent="0.25">
      <c r="A2261" t="s">
        <v>78</v>
      </c>
      <c r="B2261">
        <v>2124</v>
      </c>
      <c r="E2261">
        <v>7.3</v>
      </c>
      <c r="J2261">
        <v>14.8</v>
      </c>
      <c r="O2261">
        <v>9.1</v>
      </c>
      <c r="T2261">
        <v>5.6</v>
      </c>
    </row>
    <row r="2262" spans="1:21" x14ac:dyDescent="0.25">
      <c r="A2262" t="s">
        <v>699</v>
      </c>
      <c r="B2262">
        <v>2124</v>
      </c>
      <c r="F2262">
        <v>0</v>
      </c>
      <c r="K2262">
        <v>0</v>
      </c>
      <c r="P2262">
        <v>0</v>
      </c>
      <c r="U2262">
        <v>0</v>
      </c>
    </row>
    <row r="2263" spans="1:21" x14ac:dyDescent="0.25">
      <c r="A2263" t="s">
        <v>700</v>
      </c>
      <c r="B2263">
        <v>2124</v>
      </c>
      <c r="D2263">
        <v>0</v>
      </c>
      <c r="E2263">
        <v>0</v>
      </c>
      <c r="F2263">
        <v>1</v>
      </c>
      <c r="I2263">
        <v>0</v>
      </c>
      <c r="J2263">
        <v>0</v>
      </c>
      <c r="K2263">
        <v>1</v>
      </c>
      <c r="N2263">
        <v>0</v>
      </c>
      <c r="O2263">
        <v>0</v>
      </c>
      <c r="P2263">
        <v>1</v>
      </c>
      <c r="S2263">
        <v>0</v>
      </c>
      <c r="T2263">
        <v>0</v>
      </c>
      <c r="U2263">
        <v>1</v>
      </c>
    </row>
    <row r="2264" spans="1:21" x14ac:dyDescent="0.25">
      <c r="A2264" t="s">
        <v>701</v>
      </c>
      <c r="B2264">
        <v>2124</v>
      </c>
      <c r="D2264">
        <v>0</v>
      </c>
      <c r="E2264">
        <v>0</v>
      </c>
      <c r="F2264">
        <v>0</v>
      </c>
      <c r="I2264">
        <v>0</v>
      </c>
      <c r="J2264">
        <v>0</v>
      </c>
      <c r="K2264">
        <v>0</v>
      </c>
      <c r="N2264">
        <v>0</v>
      </c>
      <c r="O2264">
        <v>0</v>
      </c>
      <c r="P2264">
        <v>0</v>
      </c>
      <c r="S2264">
        <v>0</v>
      </c>
      <c r="T2264">
        <v>0</v>
      </c>
      <c r="U2264">
        <v>0</v>
      </c>
    </row>
    <row r="2265" spans="1:21" x14ac:dyDescent="0.25">
      <c r="A2265" t="s">
        <v>52</v>
      </c>
      <c r="B2265">
        <v>2124</v>
      </c>
      <c r="D2265">
        <v>1</v>
      </c>
      <c r="E2265">
        <v>1</v>
      </c>
      <c r="F2265">
        <v>1</v>
      </c>
      <c r="I2265">
        <v>1</v>
      </c>
      <c r="J2265">
        <v>1</v>
      </c>
      <c r="K2265">
        <v>1</v>
      </c>
      <c r="N2265">
        <v>1</v>
      </c>
      <c r="O2265">
        <v>1</v>
      </c>
      <c r="P2265">
        <v>1</v>
      </c>
      <c r="S2265">
        <v>1</v>
      </c>
      <c r="T2265">
        <v>1</v>
      </c>
      <c r="U2265">
        <v>1</v>
      </c>
    </row>
    <row r="2266" spans="1:21" x14ac:dyDescent="0.25">
      <c r="A2266" t="s">
        <v>702</v>
      </c>
      <c r="B2266">
        <v>2124</v>
      </c>
      <c r="D2266">
        <v>15</v>
      </c>
      <c r="E2266">
        <v>60</v>
      </c>
      <c r="F2266">
        <v>9</v>
      </c>
      <c r="I2266">
        <v>15</v>
      </c>
      <c r="J2266">
        <v>60</v>
      </c>
      <c r="K2266">
        <v>9</v>
      </c>
      <c r="N2266">
        <v>15</v>
      </c>
      <c r="O2266">
        <v>60</v>
      </c>
      <c r="P2266">
        <v>9</v>
      </c>
      <c r="S2266">
        <v>15</v>
      </c>
      <c r="T2266">
        <v>60</v>
      </c>
      <c r="U2266">
        <v>9</v>
      </c>
    </row>
    <row r="2267" spans="1:21" x14ac:dyDescent="0.25">
      <c r="A2267" t="s">
        <v>43</v>
      </c>
      <c r="B2267">
        <v>2124</v>
      </c>
      <c r="D2267">
        <v>0</v>
      </c>
      <c r="E2267">
        <v>0</v>
      </c>
      <c r="I2267">
        <v>0</v>
      </c>
      <c r="J2267">
        <v>0</v>
      </c>
      <c r="N2267">
        <v>0</v>
      </c>
      <c r="O2267">
        <v>0</v>
      </c>
      <c r="S2267">
        <v>0</v>
      </c>
      <c r="T2267">
        <v>0</v>
      </c>
      <c r="U2267">
        <v>0</v>
      </c>
    </row>
    <row r="2268" spans="1:21" x14ac:dyDescent="0.25">
      <c r="A2268" t="s">
        <v>44</v>
      </c>
      <c r="B2268">
        <v>2124</v>
      </c>
      <c r="D2268">
        <v>0</v>
      </c>
      <c r="E2268">
        <v>0</v>
      </c>
      <c r="I2268">
        <v>0</v>
      </c>
      <c r="J2268">
        <v>0</v>
      </c>
      <c r="N2268">
        <v>0</v>
      </c>
      <c r="O2268">
        <v>0</v>
      </c>
      <c r="S2268">
        <v>0</v>
      </c>
      <c r="T2268">
        <v>0</v>
      </c>
      <c r="U2268">
        <v>0</v>
      </c>
    </row>
    <row r="2269" spans="1:21" x14ac:dyDescent="0.25">
      <c r="A2269" t="s">
        <v>47</v>
      </c>
      <c r="B2269">
        <v>2124</v>
      </c>
      <c r="D2269">
        <v>1</v>
      </c>
      <c r="E2269">
        <v>1</v>
      </c>
      <c r="I2269">
        <v>1</v>
      </c>
      <c r="J2269">
        <v>1</v>
      </c>
      <c r="N2269">
        <v>2</v>
      </c>
      <c r="O2269">
        <v>2</v>
      </c>
      <c r="S2269">
        <v>2</v>
      </c>
      <c r="T2269">
        <v>2</v>
      </c>
      <c r="U2269">
        <v>2</v>
      </c>
    </row>
    <row r="2270" spans="1:21" x14ac:dyDescent="0.25">
      <c r="A2270" t="s">
        <v>703</v>
      </c>
      <c r="B2270">
        <v>2124</v>
      </c>
      <c r="D2270">
        <v>0</v>
      </c>
      <c r="E2270">
        <v>0</v>
      </c>
      <c r="I2270">
        <v>0</v>
      </c>
      <c r="J2270">
        <v>0</v>
      </c>
      <c r="N2270">
        <v>0</v>
      </c>
      <c r="O2270">
        <v>0</v>
      </c>
      <c r="S2270">
        <v>0</v>
      </c>
      <c r="T2270">
        <v>0</v>
      </c>
      <c r="U2270">
        <v>0</v>
      </c>
    </row>
    <row r="2271" spans="1:21" x14ac:dyDescent="0.25">
      <c r="A2271" t="s">
        <v>704</v>
      </c>
      <c r="B2271">
        <v>2124</v>
      </c>
      <c r="D2271">
        <v>0</v>
      </c>
      <c r="E2271">
        <v>0</v>
      </c>
      <c r="I2271">
        <v>0</v>
      </c>
      <c r="J2271">
        <v>0</v>
      </c>
      <c r="N2271">
        <v>0</v>
      </c>
      <c r="O2271">
        <v>0</v>
      </c>
      <c r="S2271">
        <v>0</v>
      </c>
      <c r="T2271">
        <v>0</v>
      </c>
      <c r="U2271">
        <v>0</v>
      </c>
    </row>
    <row r="2272" spans="1:21" x14ac:dyDescent="0.25">
      <c r="A2272" t="s">
        <v>705</v>
      </c>
      <c r="B2272">
        <v>2124</v>
      </c>
      <c r="D2272">
        <v>0</v>
      </c>
      <c r="E2272">
        <v>0</v>
      </c>
      <c r="I2272">
        <v>0</v>
      </c>
      <c r="J2272">
        <v>0</v>
      </c>
      <c r="N2272">
        <v>0</v>
      </c>
      <c r="O2272">
        <v>0</v>
      </c>
      <c r="S2272">
        <v>0</v>
      </c>
      <c r="T2272">
        <v>0</v>
      </c>
      <c r="U2272">
        <v>0</v>
      </c>
    </row>
    <row r="2273" spans="1:21" x14ac:dyDescent="0.25">
      <c r="A2273" t="s">
        <v>706</v>
      </c>
      <c r="B2273">
        <v>2124</v>
      </c>
      <c r="D2273">
        <v>0</v>
      </c>
      <c r="E2273">
        <v>0</v>
      </c>
      <c r="I2273">
        <v>0</v>
      </c>
      <c r="J2273">
        <v>0</v>
      </c>
      <c r="N2273">
        <v>0</v>
      </c>
      <c r="O2273">
        <v>0</v>
      </c>
      <c r="S2273">
        <v>0</v>
      </c>
      <c r="T2273">
        <v>0</v>
      </c>
      <c r="U2273">
        <v>0</v>
      </c>
    </row>
    <row r="2274" spans="1:21" x14ac:dyDescent="0.25">
      <c r="A2274" t="s">
        <v>707</v>
      </c>
      <c r="B2274">
        <v>2124</v>
      </c>
      <c r="D2274">
        <v>0</v>
      </c>
      <c r="E2274">
        <v>0</v>
      </c>
      <c r="I2274">
        <v>0</v>
      </c>
      <c r="J2274">
        <v>0</v>
      </c>
      <c r="N2274">
        <v>0</v>
      </c>
      <c r="O2274">
        <v>0</v>
      </c>
      <c r="S2274">
        <v>0</v>
      </c>
      <c r="T2274">
        <v>0</v>
      </c>
      <c r="U2274">
        <v>0</v>
      </c>
    </row>
    <row r="2275" spans="1:21" x14ac:dyDescent="0.25">
      <c r="A2275" t="s">
        <v>718</v>
      </c>
      <c r="B2275">
        <v>2124</v>
      </c>
      <c r="E2275">
        <v>0</v>
      </c>
      <c r="J2275">
        <v>0</v>
      </c>
      <c r="O2275">
        <v>0</v>
      </c>
      <c r="T2275">
        <v>0</v>
      </c>
    </row>
    <row r="2276" spans="1:21" x14ac:dyDescent="0.25">
      <c r="A2276" t="s">
        <v>405</v>
      </c>
      <c r="B2276">
        <v>2124</v>
      </c>
      <c r="E2276">
        <v>0</v>
      </c>
    </row>
    <row r="2277" spans="1:21" x14ac:dyDescent="0.25">
      <c r="A2277" t="s">
        <v>719</v>
      </c>
      <c r="B2277">
        <v>2124</v>
      </c>
      <c r="D2277">
        <v>1</v>
      </c>
      <c r="E2277">
        <v>966</v>
      </c>
      <c r="F2277">
        <v>0</v>
      </c>
      <c r="I2277">
        <v>28</v>
      </c>
      <c r="J2277">
        <v>770</v>
      </c>
      <c r="K2277">
        <v>0</v>
      </c>
      <c r="N2277">
        <v>1</v>
      </c>
      <c r="O2277">
        <v>3</v>
      </c>
      <c r="P2277">
        <v>0</v>
      </c>
      <c r="S2277">
        <v>148</v>
      </c>
      <c r="T2277">
        <v>1</v>
      </c>
      <c r="U2277">
        <v>309</v>
      </c>
    </row>
    <row r="2278" spans="1:21" x14ac:dyDescent="0.25">
      <c r="A2278" t="s">
        <v>34</v>
      </c>
      <c r="B2278">
        <v>2125</v>
      </c>
      <c r="D2278">
        <v>2124</v>
      </c>
      <c r="E2278">
        <v>2124</v>
      </c>
      <c r="F2278">
        <v>2124</v>
      </c>
      <c r="I2278">
        <v>40</v>
      </c>
      <c r="J2278">
        <v>40</v>
      </c>
      <c r="K2278">
        <v>40</v>
      </c>
      <c r="N2278">
        <v>2137</v>
      </c>
      <c r="O2278">
        <v>2137</v>
      </c>
      <c r="P2278">
        <v>2137</v>
      </c>
      <c r="S2278">
        <v>14</v>
      </c>
      <c r="T2278">
        <v>14</v>
      </c>
      <c r="U2278">
        <v>14</v>
      </c>
    </row>
    <row r="2279" spans="1:21" x14ac:dyDescent="0.25">
      <c r="A2279" t="s">
        <v>35</v>
      </c>
      <c r="B2279">
        <v>2125</v>
      </c>
      <c r="D2279">
        <v>2137</v>
      </c>
      <c r="E2279">
        <v>40</v>
      </c>
      <c r="F2279">
        <v>14</v>
      </c>
      <c r="I2279">
        <v>14</v>
      </c>
      <c r="J2279">
        <v>2124</v>
      </c>
      <c r="K2279">
        <v>2137</v>
      </c>
      <c r="N2279">
        <v>40</v>
      </c>
      <c r="O2279">
        <v>14</v>
      </c>
      <c r="P2279">
        <v>2124</v>
      </c>
      <c r="S2279">
        <v>2124</v>
      </c>
      <c r="T2279">
        <v>2137</v>
      </c>
      <c r="U2279">
        <v>40</v>
      </c>
    </row>
    <row r="2280" spans="1:21" x14ac:dyDescent="0.25">
      <c r="A2280" t="s">
        <v>36</v>
      </c>
      <c r="B2280">
        <v>2125</v>
      </c>
      <c r="D2280">
        <v>1</v>
      </c>
      <c r="E2280">
        <v>3</v>
      </c>
      <c r="F2280">
        <v>0</v>
      </c>
      <c r="I2280">
        <v>1</v>
      </c>
      <c r="J2280">
        <v>2</v>
      </c>
      <c r="K2280">
        <v>0</v>
      </c>
      <c r="N2280">
        <v>1</v>
      </c>
      <c r="O2280">
        <v>1</v>
      </c>
      <c r="P2280">
        <v>1</v>
      </c>
      <c r="S2280">
        <v>1</v>
      </c>
      <c r="T2280">
        <v>1</v>
      </c>
      <c r="U2280">
        <v>0</v>
      </c>
    </row>
    <row r="2281" spans="1:21" x14ac:dyDescent="0.25">
      <c r="A2281" t="s">
        <v>37</v>
      </c>
      <c r="B2281">
        <v>2125</v>
      </c>
      <c r="D2281">
        <v>0</v>
      </c>
      <c r="E2281">
        <v>2</v>
      </c>
      <c r="I2281">
        <v>0</v>
      </c>
      <c r="J2281">
        <v>2</v>
      </c>
      <c r="N2281">
        <v>0</v>
      </c>
      <c r="O2281">
        <v>0</v>
      </c>
      <c r="S2281">
        <v>0</v>
      </c>
      <c r="T2281">
        <v>2</v>
      </c>
    </row>
    <row r="2282" spans="1:21" x14ac:dyDescent="0.25">
      <c r="A2282" t="s">
        <v>38</v>
      </c>
      <c r="B2282">
        <v>2125</v>
      </c>
      <c r="D2282">
        <v>12</v>
      </c>
      <c r="E2282">
        <v>12</v>
      </c>
      <c r="F2282">
        <v>12</v>
      </c>
      <c r="I2282">
        <v>12</v>
      </c>
      <c r="J2282">
        <v>12</v>
      </c>
      <c r="K2282">
        <v>12</v>
      </c>
      <c r="N2282">
        <v>12</v>
      </c>
      <c r="O2282">
        <v>12</v>
      </c>
      <c r="P2282">
        <v>12</v>
      </c>
      <c r="S2282">
        <v>12</v>
      </c>
      <c r="T2282">
        <v>12</v>
      </c>
      <c r="U2282">
        <v>12</v>
      </c>
    </row>
    <row r="2283" spans="1:21" x14ac:dyDescent="0.25">
      <c r="A2283" t="s">
        <v>39</v>
      </c>
      <c r="B2283">
        <v>2125</v>
      </c>
      <c r="D2283">
        <v>125</v>
      </c>
      <c r="I2283">
        <v>150</v>
      </c>
      <c r="N2283">
        <v>100</v>
      </c>
      <c r="P2283">
        <v>100</v>
      </c>
      <c r="U2283">
        <v>100</v>
      </c>
    </row>
    <row r="2284" spans="1:21" x14ac:dyDescent="0.25">
      <c r="A2284" t="s">
        <v>694</v>
      </c>
      <c r="B2284">
        <v>2125</v>
      </c>
      <c r="D2284">
        <v>25</v>
      </c>
      <c r="I2284">
        <v>25</v>
      </c>
      <c r="N2284">
        <v>25</v>
      </c>
      <c r="P2284">
        <v>25</v>
      </c>
      <c r="U2284">
        <v>25</v>
      </c>
    </row>
    <row r="2285" spans="1:21" x14ac:dyDescent="0.25">
      <c r="A2285" t="s">
        <v>40</v>
      </c>
      <c r="B2285">
        <v>2125</v>
      </c>
      <c r="D2285">
        <v>1</v>
      </c>
      <c r="I2285">
        <v>1</v>
      </c>
      <c r="N2285">
        <v>1</v>
      </c>
      <c r="P2285">
        <v>1</v>
      </c>
      <c r="U2285">
        <v>0</v>
      </c>
    </row>
    <row r="2286" spans="1:21" x14ac:dyDescent="0.25">
      <c r="A2286" t="s">
        <v>41</v>
      </c>
      <c r="B2286">
        <v>2125</v>
      </c>
    </row>
    <row r="2287" spans="1:21" x14ac:dyDescent="0.25">
      <c r="A2287" t="s">
        <v>42</v>
      </c>
      <c r="B2287">
        <v>2125</v>
      </c>
      <c r="E2287">
        <v>40</v>
      </c>
      <c r="J2287">
        <v>40</v>
      </c>
      <c r="O2287">
        <v>25</v>
      </c>
      <c r="T2287">
        <v>25</v>
      </c>
    </row>
    <row r="2288" spans="1:21" x14ac:dyDescent="0.25">
      <c r="A2288" t="s">
        <v>45</v>
      </c>
      <c r="B2288">
        <v>2125</v>
      </c>
      <c r="D2288">
        <v>7</v>
      </c>
      <c r="E2288">
        <v>4</v>
      </c>
      <c r="I2288">
        <v>3</v>
      </c>
      <c r="J2288">
        <v>8</v>
      </c>
      <c r="O2288">
        <v>6</v>
      </c>
      <c r="T2288">
        <v>2</v>
      </c>
    </row>
    <row r="2289" spans="1:21" x14ac:dyDescent="0.25">
      <c r="A2289" t="s">
        <v>46</v>
      </c>
      <c r="B2289">
        <v>2125</v>
      </c>
      <c r="D2289">
        <v>4</v>
      </c>
      <c r="I2289">
        <v>8</v>
      </c>
      <c r="N2289">
        <v>6</v>
      </c>
      <c r="P2289">
        <v>6</v>
      </c>
      <c r="S2289">
        <v>2</v>
      </c>
    </row>
    <row r="2290" spans="1:21" x14ac:dyDescent="0.25">
      <c r="A2290" t="s">
        <v>49</v>
      </c>
      <c r="B2290">
        <v>2125</v>
      </c>
      <c r="D2290">
        <v>4.5</v>
      </c>
      <c r="E2290">
        <v>4.5</v>
      </c>
      <c r="F2290">
        <v>4</v>
      </c>
      <c r="I2290">
        <v>4.5</v>
      </c>
      <c r="J2290">
        <v>4.5</v>
      </c>
      <c r="K2290">
        <v>4</v>
      </c>
      <c r="N2290">
        <v>4.5</v>
      </c>
      <c r="O2290">
        <v>4.5</v>
      </c>
      <c r="P2290">
        <v>4.5</v>
      </c>
      <c r="S2290">
        <v>4.5</v>
      </c>
      <c r="T2290">
        <v>4.5</v>
      </c>
      <c r="U2290">
        <v>2.5</v>
      </c>
    </row>
    <row r="2291" spans="1:21" x14ac:dyDescent="0.25">
      <c r="A2291" t="s">
        <v>695</v>
      </c>
      <c r="B2291">
        <v>2125</v>
      </c>
      <c r="D2291">
        <v>-1</v>
      </c>
      <c r="E2291">
        <v>-1</v>
      </c>
      <c r="F2291">
        <v>0</v>
      </c>
      <c r="I2291">
        <v>-1</v>
      </c>
      <c r="J2291">
        <v>-1</v>
      </c>
      <c r="K2291">
        <v>0</v>
      </c>
      <c r="N2291">
        <v>-1.5</v>
      </c>
      <c r="O2291">
        <v>-1.5</v>
      </c>
      <c r="P2291">
        <v>-1.5</v>
      </c>
      <c r="S2291">
        <v>-1.5</v>
      </c>
      <c r="T2291">
        <v>-1.5</v>
      </c>
      <c r="U2291">
        <v>-1.5</v>
      </c>
    </row>
    <row r="2292" spans="1:21" x14ac:dyDescent="0.25">
      <c r="A2292" t="s">
        <v>48</v>
      </c>
      <c r="B2292">
        <v>2125</v>
      </c>
      <c r="D2292">
        <v>1900</v>
      </c>
      <c r="E2292">
        <v>1900</v>
      </c>
      <c r="F2292">
        <v>1900</v>
      </c>
      <c r="I2292">
        <v>1900</v>
      </c>
      <c r="J2292">
        <v>1900</v>
      </c>
      <c r="K2292">
        <v>1900</v>
      </c>
      <c r="N2292">
        <v>1900</v>
      </c>
      <c r="O2292">
        <v>1900</v>
      </c>
      <c r="P2292">
        <v>1900</v>
      </c>
      <c r="S2292">
        <v>1900</v>
      </c>
      <c r="T2292">
        <v>1900</v>
      </c>
      <c r="U2292">
        <v>1900</v>
      </c>
    </row>
    <row r="2293" spans="1:21" x14ac:dyDescent="0.25">
      <c r="A2293" t="s">
        <v>696</v>
      </c>
      <c r="B2293">
        <v>2125</v>
      </c>
      <c r="D2293">
        <v>1770</v>
      </c>
      <c r="E2293">
        <v>5040</v>
      </c>
      <c r="F2293">
        <v>0</v>
      </c>
      <c r="I2293">
        <v>1770</v>
      </c>
      <c r="J2293">
        <v>3454</v>
      </c>
      <c r="K2293">
        <v>0</v>
      </c>
      <c r="N2293">
        <v>1770</v>
      </c>
      <c r="O2293">
        <v>1863</v>
      </c>
      <c r="P2293">
        <v>1583</v>
      </c>
      <c r="S2293">
        <v>1770</v>
      </c>
      <c r="T2293">
        <v>1770</v>
      </c>
      <c r="U2293">
        <v>0</v>
      </c>
    </row>
    <row r="2294" spans="1:21" x14ac:dyDescent="0.25">
      <c r="A2294" t="s">
        <v>50</v>
      </c>
      <c r="B2294">
        <v>2125</v>
      </c>
      <c r="D2294">
        <v>317</v>
      </c>
      <c r="E2294">
        <v>5040</v>
      </c>
      <c r="F2294">
        <v>0</v>
      </c>
      <c r="I2294">
        <v>516</v>
      </c>
      <c r="J2294">
        <v>3454</v>
      </c>
      <c r="K2294">
        <v>0</v>
      </c>
      <c r="N2294">
        <v>1084</v>
      </c>
      <c r="O2294">
        <v>1863</v>
      </c>
      <c r="P2294">
        <v>1583</v>
      </c>
      <c r="S2294">
        <v>1345</v>
      </c>
      <c r="T2294">
        <v>1770</v>
      </c>
      <c r="U2294">
        <v>0</v>
      </c>
    </row>
    <row r="2295" spans="1:21" x14ac:dyDescent="0.25">
      <c r="A2295" t="s">
        <v>697</v>
      </c>
      <c r="B2295">
        <v>2125</v>
      </c>
      <c r="D2295">
        <v>1</v>
      </c>
      <c r="E2295">
        <v>1</v>
      </c>
      <c r="F2295">
        <v>1</v>
      </c>
      <c r="I2295">
        <v>1</v>
      </c>
      <c r="J2295">
        <v>1</v>
      </c>
      <c r="K2295">
        <v>1</v>
      </c>
      <c r="N2295">
        <v>1</v>
      </c>
      <c r="O2295">
        <v>1</v>
      </c>
      <c r="P2295">
        <v>1</v>
      </c>
      <c r="S2295">
        <v>1</v>
      </c>
      <c r="T2295">
        <v>1</v>
      </c>
      <c r="U2295">
        <v>1</v>
      </c>
    </row>
    <row r="2296" spans="1:21" x14ac:dyDescent="0.25">
      <c r="A2296" t="s">
        <v>51</v>
      </c>
      <c r="B2296">
        <v>2125</v>
      </c>
      <c r="D2296">
        <v>0</v>
      </c>
      <c r="E2296">
        <v>11</v>
      </c>
      <c r="F2296">
        <v>0</v>
      </c>
      <c r="I2296">
        <v>0</v>
      </c>
      <c r="J2296">
        <v>24</v>
      </c>
      <c r="K2296">
        <v>0</v>
      </c>
      <c r="N2296">
        <v>0</v>
      </c>
      <c r="O2296">
        <v>0</v>
      </c>
      <c r="P2296">
        <v>217</v>
      </c>
      <c r="S2296">
        <v>0</v>
      </c>
      <c r="T2296">
        <v>21</v>
      </c>
      <c r="U2296">
        <v>0</v>
      </c>
    </row>
    <row r="2297" spans="1:21" x14ac:dyDescent="0.25">
      <c r="A2297" t="s">
        <v>53</v>
      </c>
      <c r="B2297">
        <v>2125</v>
      </c>
      <c r="D2297">
        <v>150</v>
      </c>
      <c r="E2297">
        <v>800</v>
      </c>
      <c r="F2297">
        <v>50</v>
      </c>
      <c r="I2297">
        <v>50</v>
      </c>
      <c r="J2297">
        <v>800</v>
      </c>
      <c r="K2297">
        <v>150</v>
      </c>
      <c r="N2297">
        <v>150</v>
      </c>
      <c r="O2297">
        <v>50</v>
      </c>
      <c r="P2297">
        <v>200</v>
      </c>
      <c r="S2297">
        <v>50</v>
      </c>
      <c r="T2297">
        <v>100</v>
      </c>
      <c r="U2297">
        <v>50</v>
      </c>
    </row>
    <row r="2298" spans="1:21" x14ac:dyDescent="0.25">
      <c r="A2298" t="s">
        <v>54</v>
      </c>
      <c r="B2298">
        <v>2125</v>
      </c>
      <c r="D2298">
        <v>0</v>
      </c>
      <c r="E2298">
        <v>0</v>
      </c>
      <c r="F2298">
        <v>0</v>
      </c>
      <c r="I2298">
        <v>0</v>
      </c>
      <c r="J2298">
        <v>0</v>
      </c>
      <c r="K2298">
        <v>0</v>
      </c>
      <c r="N2298">
        <v>0</v>
      </c>
      <c r="O2298">
        <v>0</v>
      </c>
      <c r="P2298">
        <v>0</v>
      </c>
      <c r="S2298">
        <v>0</v>
      </c>
      <c r="T2298">
        <v>0</v>
      </c>
      <c r="U2298">
        <v>0</v>
      </c>
    </row>
    <row r="2299" spans="1:21" x14ac:dyDescent="0.25">
      <c r="A2299" t="s">
        <v>55</v>
      </c>
      <c r="B2299">
        <v>2125</v>
      </c>
      <c r="D2299">
        <v>0</v>
      </c>
      <c r="E2299">
        <v>0</v>
      </c>
      <c r="F2299">
        <v>0</v>
      </c>
      <c r="I2299">
        <v>0</v>
      </c>
      <c r="J2299">
        <v>0</v>
      </c>
      <c r="K2299">
        <v>0</v>
      </c>
      <c r="N2299">
        <v>0</v>
      </c>
      <c r="O2299">
        <v>0</v>
      </c>
      <c r="P2299">
        <v>0</v>
      </c>
      <c r="S2299">
        <v>0</v>
      </c>
      <c r="T2299">
        <v>0</v>
      </c>
      <c r="U2299">
        <v>0</v>
      </c>
    </row>
    <row r="2300" spans="1:21" x14ac:dyDescent="0.25">
      <c r="A2300" t="s">
        <v>56</v>
      </c>
      <c r="B2300">
        <v>2125</v>
      </c>
      <c r="D2300">
        <v>0.92</v>
      </c>
      <c r="E2300">
        <v>0.92</v>
      </c>
      <c r="F2300">
        <v>0.92</v>
      </c>
      <c r="I2300">
        <v>0.92</v>
      </c>
      <c r="J2300">
        <v>0.92</v>
      </c>
      <c r="K2300">
        <v>0.92</v>
      </c>
      <c r="N2300">
        <v>0.92</v>
      </c>
      <c r="O2300">
        <v>0.92</v>
      </c>
      <c r="P2300">
        <v>0.92</v>
      </c>
      <c r="S2300">
        <v>0.92</v>
      </c>
      <c r="T2300">
        <v>0.92</v>
      </c>
      <c r="U2300">
        <v>0.92</v>
      </c>
    </row>
    <row r="2301" spans="1:21" x14ac:dyDescent="0.25">
      <c r="A2301" t="s">
        <v>57</v>
      </c>
      <c r="B2301">
        <v>2125</v>
      </c>
      <c r="D2301">
        <v>100</v>
      </c>
      <c r="E2301">
        <v>100</v>
      </c>
      <c r="F2301">
        <v>100</v>
      </c>
      <c r="I2301">
        <v>100</v>
      </c>
      <c r="J2301">
        <v>100</v>
      </c>
      <c r="K2301">
        <v>100</v>
      </c>
      <c r="N2301">
        <v>100</v>
      </c>
      <c r="O2301">
        <v>100</v>
      </c>
      <c r="P2301">
        <v>100</v>
      </c>
      <c r="S2301">
        <v>100</v>
      </c>
      <c r="T2301">
        <v>100</v>
      </c>
      <c r="U2301">
        <v>100</v>
      </c>
    </row>
    <row r="2302" spans="1:21" x14ac:dyDescent="0.25">
      <c r="A2302" t="s">
        <v>58</v>
      </c>
      <c r="B2302">
        <v>2125</v>
      </c>
      <c r="D2302">
        <v>2</v>
      </c>
      <c r="E2302">
        <v>2</v>
      </c>
      <c r="F2302">
        <v>2</v>
      </c>
      <c r="I2302">
        <v>2</v>
      </c>
      <c r="J2302">
        <v>2</v>
      </c>
      <c r="K2302">
        <v>2</v>
      </c>
      <c r="N2302">
        <v>2</v>
      </c>
      <c r="O2302">
        <v>2</v>
      </c>
      <c r="P2302">
        <v>2</v>
      </c>
      <c r="S2302">
        <v>2</v>
      </c>
      <c r="T2302">
        <v>2</v>
      </c>
      <c r="U2302">
        <v>2</v>
      </c>
    </row>
    <row r="2303" spans="1:21" x14ac:dyDescent="0.25">
      <c r="A2303" t="s">
        <v>59</v>
      </c>
      <c r="B2303">
        <v>2125</v>
      </c>
      <c r="D2303">
        <v>0</v>
      </c>
      <c r="E2303">
        <v>0</v>
      </c>
      <c r="F2303">
        <v>0</v>
      </c>
      <c r="I2303">
        <v>0</v>
      </c>
      <c r="J2303">
        <v>0</v>
      </c>
      <c r="K2303">
        <v>0</v>
      </c>
      <c r="N2303">
        <v>0</v>
      </c>
      <c r="O2303">
        <v>0</v>
      </c>
      <c r="P2303">
        <v>0</v>
      </c>
      <c r="S2303">
        <v>0</v>
      </c>
      <c r="T2303">
        <v>0</v>
      </c>
      <c r="U2303">
        <v>0</v>
      </c>
    </row>
    <row r="2304" spans="1:21" x14ac:dyDescent="0.25">
      <c r="A2304" t="s">
        <v>698</v>
      </c>
      <c r="B2304">
        <v>2125</v>
      </c>
      <c r="E2304">
        <v>0</v>
      </c>
      <c r="J2304">
        <v>0</v>
      </c>
      <c r="O2304">
        <v>0</v>
      </c>
      <c r="T2304">
        <v>0</v>
      </c>
    </row>
    <row r="2305" spans="1:21" x14ac:dyDescent="0.25">
      <c r="A2305" t="s">
        <v>677</v>
      </c>
      <c r="B2305">
        <v>2125</v>
      </c>
      <c r="E2305">
        <v>870</v>
      </c>
      <c r="J2305">
        <v>1530</v>
      </c>
      <c r="O2305">
        <v>2005</v>
      </c>
      <c r="T2305">
        <v>2663</v>
      </c>
    </row>
    <row r="2306" spans="1:21" x14ac:dyDescent="0.25">
      <c r="A2306" t="s">
        <v>78</v>
      </c>
      <c r="B2306">
        <v>2125</v>
      </c>
      <c r="E2306">
        <v>14.8</v>
      </c>
      <c r="J2306">
        <v>26.1</v>
      </c>
      <c r="O2306">
        <v>54.7</v>
      </c>
      <c r="T2306">
        <v>72.599999999999994</v>
      </c>
    </row>
    <row r="2307" spans="1:21" x14ac:dyDescent="0.25">
      <c r="A2307" t="s">
        <v>699</v>
      </c>
      <c r="B2307">
        <v>2125</v>
      </c>
      <c r="F2307">
        <v>0</v>
      </c>
      <c r="K2307">
        <v>0</v>
      </c>
      <c r="P2307">
        <v>0</v>
      </c>
      <c r="U2307">
        <v>0</v>
      </c>
    </row>
    <row r="2308" spans="1:21" x14ac:dyDescent="0.25">
      <c r="A2308" t="s">
        <v>700</v>
      </c>
      <c r="B2308">
        <v>2125</v>
      </c>
      <c r="D2308">
        <v>0</v>
      </c>
      <c r="E2308">
        <v>0</v>
      </c>
      <c r="F2308">
        <v>1</v>
      </c>
      <c r="I2308">
        <v>0</v>
      </c>
      <c r="J2308">
        <v>0</v>
      </c>
      <c r="K2308">
        <v>1</v>
      </c>
      <c r="N2308">
        <v>0</v>
      </c>
      <c r="O2308">
        <v>0</v>
      </c>
      <c r="P2308">
        <v>1</v>
      </c>
      <c r="S2308">
        <v>0</v>
      </c>
      <c r="T2308">
        <v>0</v>
      </c>
      <c r="U2308">
        <v>1</v>
      </c>
    </row>
    <row r="2309" spans="1:21" x14ac:dyDescent="0.25">
      <c r="A2309" t="s">
        <v>701</v>
      </c>
      <c r="B2309">
        <v>2125</v>
      </c>
      <c r="D2309">
        <v>0</v>
      </c>
      <c r="E2309">
        <v>0</v>
      </c>
      <c r="F2309">
        <v>0</v>
      </c>
      <c r="I2309">
        <v>0</v>
      </c>
      <c r="J2309">
        <v>0</v>
      </c>
      <c r="K2309">
        <v>0</v>
      </c>
      <c r="N2309">
        <v>0</v>
      </c>
      <c r="O2309">
        <v>0</v>
      </c>
      <c r="P2309">
        <v>0</v>
      </c>
      <c r="S2309">
        <v>0</v>
      </c>
      <c r="T2309">
        <v>0</v>
      </c>
      <c r="U2309">
        <v>0</v>
      </c>
    </row>
    <row r="2310" spans="1:21" x14ac:dyDescent="0.25">
      <c r="A2310" t="s">
        <v>52</v>
      </c>
      <c r="B2310">
        <v>2125</v>
      </c>
      <c r="D2310">
        <v>1</v>
      </c>
      <c r="E2310">
        <v>1</v>
      </c>
      <c r="F2310">
        <v>1</v>
      </c>
      <c r="I2310">
        <v>1</v>
      </c>
      <c r="J2310">
        <v>1</v>
      </c>
      <c r="K2310">
        <v>1</v>
      </c>
      <c r="N2310">
        <v>1</v>
      </c>
      <c r="O2310">
        <v>1</v>
      </c>
      <c r="P2310">
        <v>1</v>
      </c>
      <c r="S2310">
        <v>1</v>
      </c>
      <c r="T2310">
        <v>1</v>
      </c>
      <c r="U2310">
        <v>1</v>
      </c>
    </row>
    <row r="2311" spans="1:21" x14ac:dyDescent="0.25">
      <c r="A2311" t="s">
        <v>702</v>
      </c>
      <c r="B2311">
        <v>2125</v>
      </c>
      <c r="D2311">
        <v>15</v>
      </c>
      <c r="E2311">
        <v>60</v>
      </c>
      <c r="F2311">
        <v>9</v>
      </c>
      <c r="I2311">
        <v>15</v>
      </c>
      <c r="J2311">
        <v>60</v>
      </c>
      <c r="K2311">
        <v>9</v>
      </c>
      <c r="N2311">
        <v>15</v>
      </c>
      <c r="O2311">
        <v>60</v>
      </c>
      <c r="P2311">
        <v>9</v>
      </c>
      <c r="S2311">
        <v>15</v>
      </c>
      <c r="T2311">
        <v>60</v>
      </c>
      <c r="U2311">
        <v>9</v>
      </c>
    </row>
    <row r="2312" spans="1:21" x14ac:dyDescent="0.25">
      <c r="A2312" t="s">
        <v>43</v>
      </c>
      <c r="B2312">
        <v>2125</v>
      </c>
      <c r="D2312">
        <v>0</v>
      </c>
      <c r="E2312">
        <v>0</v>
      </c>
      <c r="I2312">
        <v>0</v>
      </c>
      <c r="J2312">
        <v>0</v>
      </c>
      <c r="N2312">
        <v>50</v>
      </c>
      <c r="O2312">
        <v>35</v>
      </c>
      <c r="P2312">
        <v>26</v>
      </c>
      <c r="S2312">
        <v>50</v>
      </c>
      <c r="T2312">
        <v>35</v>
      </c>
    </row>
    <row r="2313" spans="1:21" x14ac:dyDescent="0.25">
      <c r="A2313" t="s">
        <v>44</v>
      </c>
      <c r="B2313">
        <v>2125</v>
      </c>
      <c r="D2313">
        <v>0</v>
      </c>
      <c r="E2313">
        <v>0</v>
      </c>
      <c r="I2313">
        <v>0</v>
      </c>
      <c r="J2313">
        <v>0</v>
      </c>
      <c r="N2313">
        <v>0</v>
      </c>
      <c r="O2313">
        <v>5</v>
      </c>
      <c r="P2313">
        <v>20</v>
      </c>
      <c r="S2313">
        <v>0</v>
      </c>
      <c r="T2313">
        <v>5</v>
      </c>
    </row>
    <row r="2314" spans="1:21" x14ac:dyDescent="0.25">
      <c r="A2314" t="s">
        <v>47</v>
      </c>
      <c r="B2314">
        <v>2125</v>
      </c>
      <c r="D2314">
        <v>7</v>
      </c>
      <c r="E2314">
        <v>4</v>
      </c>
      <c r="I2314">
        <v>3</v>
      </c>
      <c r="J2314">
        <v>8</v>
      </c>
      <c r="N2314">
        <v>6</v>
      </c>
      <c r="O2314">
        <v>6</v>
      </c>
      <c r="P2314">
        <v>6</v>
      </c>
      <c r="S2314">
        <v>2</v>
      </c>
      <c r="T2314">
        <v>2</v>
      </c>
    </row>
    <row r="2315" spans="1:21" x14ac:dyDescent="0.25">
      <c r="A2315" t="s">
        <v>703</v>
      </c>
      <c r="B2315">
        <v>2125</v>
      </c>
      <c r="D2315">
        <v>0</v>
      </c>
      <c r="E2315">
        <v>0</v>
      </c>
      <c r="I2315">
        <v>0</v>
      </c>
      <c r="J2315">
        <v>0</v>
      </c>
      <c r="N2315">
        <v>0</v>
      </c>
      <c r="O2315">
        <v>0</v>
      </c>
      <c r="P2315">
        <v>0</v>
      </c>
      <c r="S2315">
        <v>0</v>
      </c>
      <c r="T2315">
        <v>0</v>
      </c>
    </row>
    <row r="2316" spans="1:21" x14ac:dyDescent="0.25">
      <c r="A2316" t="s">
        <v>704</v>
      </c>
      <c r="B2316">
        <v>2125</v>
      </c>
      <c r="D2316">
        <v>0</v>
      </c>
      <c r="E2316">
        <v>0</v>
      </c>
      <c r="I2316">
        <v>0</v>
      </c>
      <c r="J2316">
        <v>0</v>
      </c>
      <c r="N2316">
        <v>0</v>
      </c>
      <c r="O2316">
        <v>0</v>
      </c>
      <c r="P2316">
        <v>0</v>
      </c>
      <c r="S2316">
        <v>0</v>
      </c>
      <c r="T2316">
        <v>0</v>
      </c>
    </row>
    <row r="2317" spans="1:21" x14ac:dyDescent="0.25">
      <c r="A2317" t="s">
        <v>705</v>
      </c>
      <c r="B2317">
        <v>2125</v>
      </c>
      <c r="D2317">
        <v>0</v>
      </c>
      <c r="E2317">
        <v>0</v>
      </c>
      <c r="I2317">
        <v>0</v>
      </c>
      <c r="J2317">
        <v>0</v>
      </c>
      <c r="N2317">
        <v>0</v>
      </c>
      <c r="O2317">
        <v>0</v>
      </c>
      <c r="P2317">
        <v>0</v>
      </c>
      <c r="S2317">
        <v>0</v>
      </c>
      <c r="T2317">
        <v>0</v>
      </c>
    </row>
    <row r="2318" spans="1:21" x14ac:dyDescent="0.25">
      <c r="A2318" t="s">
        <v>706</v>
      </c>
      <c r="B2318">
        <v>2125</v>
      </c>
      <c r="D2318">
        <v>0</v>
      </c>
      <c r="E2318">
        <v>0</v>
      </c>
      <c r="I2318">
        <v>0</v>
      </c>
      <c r="J2318">
        <v>0</v>
      </c>
      <c r="N2318">
        <v>0</v>
      </c>
      <c r="O2318">
        <v>0</v>
      </c>
      <c r="P2318">
        <v>0</v>
      </c>
      <c r="S2318">
        <v>0</v>
      </c>
      <c r="T2318">
        <v>0</v>
      </c>
    </row>
    <row r="2319" spans="1:21" x14ac:dyDescent="0.25">
      <c r="A2319" t="s">
        <v>707</v>
      </c>
      <c r="B2319">
        <v>2125</v>
      </c>
      <c r="D2319">
        <v>0</v>
      </c>
      <c r="E2319">
        <v>0</v>
      </c>
      <c r="I2319">
        <v>0</v>
      </c>
      <c r="J2319">
        <v>0</v>
      </c>
      <c r="N2319">
        <v>1</v>
      </c>
      <c r="O2319">
        <v>1</v>
      </c>
      <c r="P2319">
        <v>1</v>
      </c>
      <c r="S2319">
        <v>1</v>
      </c>
      <c r="T2319">
        <v>1</v>
      </c>
    </row>
    <row r="2320" spans="1:21" x14ac:dyDescent="0.25">
      <c r="A2320" t="s">
        <v>708</v>
      </c>
      <c r="B2320">
        <v>2125</v>
      </c>
      <c r="N2320">
        <v>0</v>
      </c>
      <c r="O2320">
        <v>5</v>
      </c>
      <c r="P2320">
        <v>20</v>
      </c>
      <c r="S2320">
        <v>0</v>
      </c>
      <c r="T2320">
        <v>5</v>
      </c>
    </row>
    <row r="2321" spans="1:21" x14ac:dyDescent="0.25">
      <c r="A2321" t="s">
        <v>709</v>
      </c>
      <c r="B2321">
        <v>2125</v>
      </c>
      <c r="N2321">
        <v>50</v>
      </c>
      <c r="O2321">
        <v>30</v>
      </c>
      <c r="P2321">
        <v>6</v>
      </c>
      <c r="S2321">
        <v>50</v>
      </c>
      <c r="T2321">
        <v>30</v>
      </c>
    </row>
    <row r="2322" spans="1:21" x14ac:dyDescent="0.25">
      <c r="A2322" t="s">
        <v>710</v>
      </c>
      <c r="B2322">
        <v>2125</v>
      </c>
      <c r="N2322">
        <v>3</v>
      </c>
      <c r="O2322">
        <v>3</v>
      </c>
      <c r="P2322">
        <v>3</v>
      </c>
      <c r="S2322">
        <v>3</v>
      </c>
      <c r="T2322">
        <v>3</v>
      </c>
    </row>
    <row r="2323" spans="1:21" x14ac:dyDescent="0.25">
      <c r="A2323" t="s">
        <v>711</v>
      </c>
      <c r="B2323">
        <v>2125</v>
      </c>
      <c r="N2323">
        <v>0</v>
      </c>
      <c r="O2323">
        <v>0</v>
      </c>
      <c r="P2323">
        <v>0</v>
      </c>
      <c r="S2323">
        <v>0</v>
      </c>
      <c r="T2323">
        <v>0</v>
      </c>
    </row>
    <row r="2324" spans="1:21" x14ac:dyDescent="0.25">
      <c r="A2324" t="s">
        <v>712</v>
      </c>
      <c r="B2324">
        <v>2125</v>
      </c>
      <c r="N2324">
        <v>0</v>
      </c>
      <c r="O2324">
        <v>0</v>
      </c>
      <c r="P2324">
        <v>0</v>
      </c>
      <c r="S2324">
        <v>0</v>
      </c>
      <c r="T2324">
        <v>0</v>
      </c>
    </row>
    <row r="2325" spans="1:21" x14ac:dyDescent="0.25">
      <c r="A2325" t="s">
        <v>713</v>
      </c>
      <c r="B2325">
        <v>2125</v>
      </c>
      <c r="N2325">
        <v>0</v>
      </c>
      <c r="O2325">
        <v>0</v>
      </c>
      <c r="P2325">
        <v>0</v>
      </c>
      <c r="S2325">
        <v>0</v>
      </c>
      <c r="T2325">
        <v>0</v>
      </c>
    </row>
    <row r="2326" spans="1:21" x14ac:dyDescent="0.25">
      <c r="A2326" t="s">
        <v>718</v>
      </c>
      <c r="B2326">
        <v>2125</v>
      </c>
      <c r="E2326">
        <v>0</v>
      </c>
      <c r="J2326">
        <v>0</v>
      </c>
      <c r="O2326">
        <v>0</v>
      </c>
      <c r="T2326">
        <v>0</v>
      </c>
    </row>
    <row r="2327" spans="1:21" x14ac:dyDescent="0.25">
      <c r="A2327" t="s">
        <v>405</v>
      </c>
      <c r="B2327">
        <v>2125</v>
      </c>
      <c r="E2327">
        <v>0</v>
      </c>
    </row>
    <row r="2328" spans="1:21" x14ac:dyDescent="0.25">
      <c r="A2328" t="s">
        <v>719</v>
      </c>
      <c r="B2328">
        <v>2125</v>
      </c>
      <c r="D2328">
        <v>163</v>
      </c>
      <c r="E2328">
        <v>924</v>
      </c>
      <c r="F2328">
        <v>0</v>
      </c>
      <c r="I2328">
        <v>54</v>
      </c>
      <c r="J2328">
        <v>1033</v>
      </c>
      <c r="K2328">
        <v>0</v>
      </c>
      <c r="N2328">
        <v>163</v>
      </c>
      <c r="O2328">
        <v>54</v>
      </c>
      <c r="P2328">
        <v>217</v>
      </c>
      <c r="S2328">
        <v>54</v>
      </c>
      <c r="T2328">
        <v>163</v>
      </c>
      <c r="U2328">
        <v>0</v>
      </c>
    </row>
    <row r="2329" spans="1:21" x14ac:dyDescent="0.25">
      <c r="A2329" t="s">
        <v>34</v>
      </c>
      <c r="B2329">
        <v>2137</v>
      </c>
      <c r="D2329">
        <v>2109</v>
      </c>
      <c r="E2329">
        <v>2109</v>
      </c>
      <c r="F2329">
        <v>2109</v>
      </c>
      <c r="I2329">
        <v>278</v>
      </c>
      <c r="J2329">
        <v>278</v>
      </c>
      <c r="K2329">
        <v>278</v>
      </c>
      <c r="N2329">
        <v>3325</v>
      </c>
      <c r="O2329">
        <v>3325</v>
      </c>
      <c r="P2329">
        <v>3325</v>
      </c>
      <c r="S2329">
        <v>2125</v>
      </c>
      <c r="T2329">
        <v>2125</v>
      </c>
      <c r="U2329">
        <v>2125</v>
      </c>
    </row>
    <row r="2330" spans="1:21" x14ac:dyDescent="0.25">
      <c r="A2330" t="s">
        <v>35</v>
      </c>
      <c r="B2330">
        <v>2137</v>
      </c>
      <c r="D2330">
        <v>3325</v>
      </c>
      <c r="E2330">
        <v>278</v>
      </c>
      <c r="F2330">
        <v>2125</v>
      </c>
      <c r="I2330">
        <v>2125</v>
      </c>
      <c r="J2330">
        <v>2109</v>
      </c>
      <c r="K2330">
        <v>3325</v>
      </c>
      <c r="N2330">
        <v>278</v>
      </c>
      <c r="O2330">
        <v>2125</v>
      </c>
      <c r="P2330">
        <v>2109</v>
      </c>
      <c r="S2330">
        <v>2109</v>
      </c>
      <c r="T2330">
        <v>3325</v>
      </c>
      <c r="U2330">
        <v>278</v>
      </c>
    </row>
    <row r="2331" spans="1:21" x14ac:dyDescent="0.25">
      <c r="A2331" t="s">
        <v>36</v>
      </c>
      <c r="B2331">
        <v>2137</v>
      </c>
      <c r="D2331">
        <v>1</v>
      </c>
      <c r="E2331">
        <v>1</v>
      </c>
      <c r="F2331">
        <v>0</v>
      </c>
      <c r="I2331">
        <v>1</v>
      </c>
      <c r="J2331">
        <v>1</v>
      </c>
      <c r="K2331">
        <v>0</v>
      </c>
      <c r="N2331">
        <v>1</v>
      </c>
      <c r="O2331">
        <v>1</v>
      </c>
      <c r="P2331">
        <v>0</v>
      </c>
      <c r="S2331">
        <v>1</v>
      </c>
      <c r="T2331">
        <v>1</v>
      </c>
      <c r="U2331">
        <v>0</v>
      </c>
    </row>
    <row r="2332" spans="1:21" x14ac:dyDescent="0.25">
      <c r="A2332" t="s">
        <v>37</v>
      </c>
      <c r="B2332">
        <v>2137</v>
      </c>
      <c r="D2332">
        <v>0</v>
      </c>
      <c r="E2332">
        <v>2</v>
      </c>
      <c r="I2332">
        <v>0</v>
      </c>
      <c r="J2332">
        <v>2</v>
      </c>
      <c r="N2332">
        <v>0</v>
      </c>
      <c r="O2332">
        <v>2</v>
      </c>
      <c r="S2332">
        <v>0</v>
      </c>
      <c r="T2332">
        <v>2</v>
      </c>
    </row>
    <row r="2333" spans="1:21" x14ac:dyDescent="0.25">
      <c r="A2333" t="s">
        <v>38</v>
      </c>
      <c r="B2333">
        <v>2137</v>
      </c>
      <c r="D2333">
        <v>12</v>
      </c>
      <c r="E2333">
        <v>12</v>
      </c>
      <c r="F2333">
        <v>12</v>
      </c>
      <c r="I2333">
        <v>12</v>
      </c>
      <c r="J2333">
        <v>12</v>
      </c>
      <c r="K2333">
        <v>12</v>
      </c>
      <c r="N2333">
        <v>12</v>
      </c>
      <c r="O2333">
        <v>12</v>
      </c>
      <c r="P2333">
        <v>12</v>
      </c>
      <c r="S2333">
        <v>12</v>
      </c>
      <c r="T2333">
        <v>12</v>
      </c>
      <c r="U2333">
        <v>12</v>
      </c>
    </row>
    <row r="2334" spans="1:21" x14ac:dyDescent="0.25">
      <c r="A2334" t="s">
        <v>39</v>
      </c>
      <c r="B2334">
        <v>2137</v>
      </c>
      <c r="D2334">
        <v>140</v>
      </c>
      <c r="I2334">
        <v>100</v>
      </c>
      <c r="N2334">
        <v>200</v>
      </c>
      <c r="S2334">
        <v>200</v>
      </c>
    </row>
    <row r="2335" spans="1:21" x14ac:dyDescent="0.25">
      <c r="A2335" t="s">
        <v>694</v>
      </c>
      <c r="B2335">
        <v>2137</v>
      </c>
      <c r="D2335">
        <v>25</v>
      </c>
      <c r="I2335">
        <v>25</v>
      </c>
      <c r="N2335">
        <v>25</v>
      </c>
      <c r="S2335">
        <v>25</v>
      </c>
    </row>
    <row r="2336" spans="1:21" x14ac:dyDescent="0.25">
      <c r="A2336" t="s">
        <v>40</v>
      </c>
      <c r="B2336">
        <v>2137</v>
      </c>
      <c r="D2336">
        <v>1</v>
      </c>
      <c r="I2336">
        <v>1</v>
      </c>
      <c r="N2336">
        <v>1</v>
      </c>
      <c r="S2336">
        <v>1</v>
      </c>
    </row>
    <row r="2337" spans="1:21" x14ac:dyDescent="0.25">
      <c r="A2337" t="s">
        <v>41</v>
      </c>
      <c r="B2337">
        <v>2137</v>
      </c>
    </row>
    <row r="2338" spans="1:21" x14ac:dyDescent="0.25">
      <c r="A2338" t="s">
        <v>42</v>
      </c>
      <c r="B2338">
        <v>2137</v>
      </c>
      <c r="E2338">
        <v>25</v>
      </c>
      <c r="J2338">
        <v>25</v>
      </c>
      <c r="O2338">
        <v>25</v>
      </c>
      <c r="T2338">
        <v>25</v>
      </c>
    </row>
    <row r="2339" spans="1:21" x14ac:dyDescent="0.25">
      <c r="A2339" t="s">
        <v>45</v>
      </c>
      <c r="B2339">
        <v>2137</v>
      </c>
      <c r="E2339">
        <v>2</v>
      </c>
      <c r="J2339">
        <v>2</v>
      </c>
      <c r="O2339">
        <v>1</v>
      </c>
      <c r="T2339">
        <v>1</v>
      </c>
    </row>
    <row r="2340" spans="1:21" x14ac:dyDescent="0.25">
      <c r="A2340" t="s">
        <v>46</v>
      </c>
      <c r="B2340">
        <v>2137</v>
      </c>
      <c r="D2340">
        <v>2</v>
      </c>
      <c r="I2340">
        <v>2</v>
      </c>
      <c r="N2340">
        <v>1</v>
      </c>
      <c r="S2340">
        <v>1</v>
      </c>
    </row>
    <row r="2341" spans="1:21" x14ac:dyDescent="0.25">
      <c r="A2341" t="s">
        <v>49</v>
      </c>
      <c r="B2341">
        <v>2137</v>
      </c>
      <c r="D2341">
        <v>5</v>
      </c>
      <c r="E2341">
        <v>5</v>
      </c>
      <c r="F2341">
        <v>4</v>
      </c>
      <c r="I2341">
        <v>5</v>
      </c>
      <c r="J2341">
        <v>5</v>
      </c>
      <c r="K2341">
        <v>4</v>
      </c>
      <c r="N2341">
        <v>5.5</v>
      </c>
      <c r="O2341">
        <v>5.5</v>
      </c>
      <c r="P2341">
        <v>4</v>
      </c>
      <c r="S2341">
        <v>5.5</v>
      </c>
      <c r="T2341">
        <v>5.5</v>
      </c>
      <c r="U2341">
        <v>4</v>
      </c>
    </row>
    <row r="2342" spans="1:21" x14ac:dyDescent="0.25">
      <c r="A2342" t="s">
        <v>695</v>
      </c>
      <c r="B2342">
        <v>2137</v>
      </c>
      <c r="D2342">
        <v>0</v>
      </c>
      <c r="E2342">
        <v>0</v>
      </c>
      <c r="F2342">
        <v>0</v>
      </c>
      <c r="I2342">
        <v>0</v>
      </c>
      <c r="J2342">
        <v>0</v>
      </c>
      <c r="K2342">
        <v>0</v>
      </c>
      <c r="N2342">
        <v>0</v>
      </c>
      <c r="O2342">
        <v>0</v>
      </c>
      <c r="P2342">
        <v>0</v>
      </c>
      <c r="S2342">
        <v>0</v>
      </c>
      <c r="T2342">
        <v>0</v>
      </c>
      <c r="U2342">
        <v>0</v>
      </c>
    </row>
    <row r="2343" spans="1:21" x14ac:dyDescent="0.25">
      <c r="A2343" t="s">
        <v>48</v>
      </c>
      <c r="B2343">
        <v>2137</v>
      </c>
      <c r="D2343">
        <v>1900</v>
      </c>
      <c r="E2343">
        <v>1900</v>
      </c>
      <c r="F2343">
        <v>1900</v>
      </c>
      <c r="I2343">
        <v>1900</v>
      </c>
      <c r="J2343">
        <v>1900</v>
      </c>
      <c r="K2343">
        <v>1900</v>
      </c>
      <c r="N2343">
        <v>1900</v>
      </c>
      <c r="O2343">
        <v>1900</v>
      </c>
      <c r="P2343">
        <v>1900</v>
      </c>
      <c r="S2343">
        <v>1900</v>
      </c>
      <c r="T2343">
        <v>1900</v>
      </c>
      <c r="U2343">
        <v>1900</v>
      </c>
    </row>
    <row r="2344" spans="1:21" x14ac:dyDescent="0.25">
      <c r="A2344" t="s">
        <v>696</v>
      </c>
      <c r="B2344">
        <v>2137</v>
      </c>
      <c r="D2344">
        <v>1863</v>
      </c>
      <c r="E2344">
        <v>1863</v>
      </c>
      <c r="F2344">
        <v>0</v>
      </c>
      <c r="I2344">
        <v>1863</v>
      </c>
      <c r="J2344">
        <v>1863</v>
      </c>
      <c r="K2344">
        <v>0</v>
      </c>
      <c r="N2344">
        <v>1863</v>
      </c>
      <c r="O2344">
        <v>1863</v>
      </c>
      <c r="P2344">
        <v>0</v>
      </c>
      <c r="S2344">
        <v>1863</v>
      </c>
      <c r="T2344">
        <v>1863</v>
      </c>
      <c r="U2344">
        <v>0</v>
      </c>
    </row>
    <row r="2345" spans="1:21" x14ac:dyDescent="0.25">
      <c r="A2345" t="s">
        <v>50</v>
      </c>
      <c r="B2345">
        <v>2137</v>
      </c>
      <c r="D2345">
        <v>1863</v>
      </c>
      <c r="E2345">
        <v>1863</v>
      </c>
      <c r="F2345">
        <v>0</v>
      </c>
      <c r="I2345">
        <v>1863</v>
      </c>
      <c r="J2345">
        <v>1863</v>
      </c>
      <c r="K2345">
        <v>0</v>
      </c>
      <c r="N2345">
        <v>1863</v>
      </c>
      <c r="O2345">
        <v>1863</v>
      </c>
      <c r="P2345">
        <v>0</v>
      </c>
      <c r="S2345">
        <v>1863</v>
      </c>
      <c r="T2345">
        <v>1863</v>
      </c>
      <c r="U2345">
        <v>0</v>
      </c>
    </row>
    <row r="2346" spans="1:21" x14ac:dyDescent="0.25">
      <c r="A2346" t="s">
        <v>697</v>
      </c>
      <c r="B2346">
        <v>2137</v>
      </c>
      <c r="D2346">
        <v>1</v>
      </c>
      <c r="E2346">
        <v>1</v>
      </c>
      <c r="F2346">
        <v>1</v>
      </c>
      <c r="I2346">
        <v>1</v>
      </c>
      <c r="J2346">
        <v>1</v>
      </c>
      <c r="K2346">
        <v>1</v>
      </c>
      <c r="N2346">
        <v>1</v>
      </c>
      <c r="O2346">
        <v>1</v>
      </c>
      <c r="P2346">
        <v>1</v>
      </c>
      <c r="S2346">
        <v>1</v>
      </c>
      <c r="T2346">
        <v>1</v>
      </c>
      <c r="U2346">
        <v>1</v>
      </c>
    </row>
    <row r="2347" spans="1:21" x14ac:dyDescent="0.25">
      <c r="A2347" t="s">
        <v>51</v>
      </c>
      <c r="B2347">
        <v>2137</v>
      </c>
      <c r="D2347">
        <v>0</v>
      </c>
      <c r="E2347">
        <v>0</v>
      </c>
      <c r="F2347">
        <v>0</v>
      </c>
      <c r="I2347">
        <v>0</v>
      </c>
      <c r="J2347">
        <v>0</v>
      </c>
      <c r="K2347">
        <v>0</v>
      </c>
      <c r="N2347">
        <v>0</v>
      </c>
      <c r="O2347">
        <v>0</v>
      </c>
      <c r="P2347">
        <v>0</v>
      </c>
      <c r="S2347">
        <v>0</v>
      </c>
      <c r="T2347">
        <v>0</v>
      </c>
      <c r="U2347">
        <v>0</v>
      </c>
    </row>
    <row r="2348" spans="1:21" x14ac:dyDescent="0.25">
      <c r="A2348" t="s">
        <v>53</v>
      </c>
      <c r="B2348">
        <v>2137</v>
      </c>
      <c r="D2348">
        <v>0</v>
      </c>
      <c r="E2348">
        <v>0</v>
      </c>
      <c r="F2348">
        <v>0</v>
      </c>
      <c r="I2348">
        <v>0</v>
      </c>
      <c r="J2348">
        <v>0</v>
      </c>
      <c r="K2348">
        <v>0</v>
      </c>
      <c r="N2348">
        <v>0</v>
      </c>
      <c r="O2348">
        <v>0</v>
      </c>
      <c r="P2348">
        <v>0</v>
      </c>
      <c r="S2348">
        <v>0</v>
      </c>
      <c r="T2348">
        <v>0</v>
      </c>
      <c r="U2348">
        <v>0</v>
      </c>
    </row>
    <row r="2349" spans="1:21" x14ac:dyDescent="0.25">
      <c r="A2349" t="s">
        <v>54</v>
      </c>
      <c r="B2349">
        <v>2137</v>
      </c>
      <c r="D2349">
        <v>0</v>
      </c>
      <c r="E2349">
        <v>0</v>
      </c>
      <c r="F2349">
        <v>0</v>
      </c>
      <c r="I2349">
        <v>0</v>
      </c>
      <c r="J2349">
        <v>0</v>
      </c>
      <c r="K2349">
        <v>0</v>
      </c>
      <c r="N2349">
        <v>0</v>
      </c>
      <c r="O2349">
        <v>0</v>
      </c>
      <c r="P2349">
        <v>0</v>
      </c>
      <c r="S2349">
        <v>0</v>
      </c>
      <c r="T2349">
        <v>0</v>
      </c>
      <c r="U2349">
        <v>0</v>
      </c>
    </row>
    <row r="2350" spans="1:21" x14ac:dyDescent="0.25">
      <c r="A2350" t="s">
        <v>55</v>
      </c>
      <c r="B2350">
        <v>2137</v>
      </c>
      <c r="D2350">
        <v>0</v>
      </c>
      <c r="E2350">
        <v>0</v>
      </c>
      <c r="F2350">
        <v>0</v>
      </c>
      <c r="I2350">
        <v>0</v>
      </c>
      <c r="J2350">
        <v>0</v>
      </c>
      <c r="K2350">
        <v>0</v>
      </c>
      <c r="N2350">
        <v>0</v>
      </c>
      <c r="O2350">
        <v>0</v>
      </c>
      <c r="P2350">
        <v>0</v>
      </c>
      <c r="S2350">
        <v>0</v>
      </c>
      <c r="T2350">
        <v>0</v>
      </c>
      <c r="U2350">
        <v>0</v>
      </c>
    </row>
    <row r="2351" spans="1:21" x14ac:dyDescent="0.25">
      <c r="A2351" t="s">
        <v>56</v>
      </c>
      <c r="B2351">
        <v>2137</v>
      </c>
      <c r="D2351">
        <v>0.92</v>
      </c>
      <c r="E2351">
        <v>0.92</v>
      </c>
      <c r="F2351">
        <v>0.92</v>
      </c>
      <c r="I2351">
        <v>0.92</v>
      </c>
      <c r="J2351">
        <v>0.92</v>
      </c>
      <c r="K2351">
        <v>0.92</v>
      </c>
      <c r="N2351">
        <v>0.92</v>
      </c>
      <c r="O2351">
        <v>0.92</v>
      </c>
      <c r="P2351">
        <v>0.92</v>
      </c>
      <c r="S2351">
        <v>0.92</v>
      </c>
      <c r="T2351">
        <v>0.92</v>
      </c>
      <c r="U2351">
        <v>0.92</v>
      </c>
    </row>
    <row r="2352" spans="1:21" x14ac:dyDescent="0.25">
      <c r="A2352" t="s">
        <v>57</v>
      </c>
      <c r="B2352">
        <v>2137</v>
      </c>
      <c r="D2352">
        <v>100</v>
      </c>
      <c r="E2352">
        <v>100</v>
      </c>
      <c r="F2352">
        <v>100</v>
      </c>
      <c r="I2352">
        <v>100</v>
      </c>
      <c r="J2352">
        <v>100</v>
      </c>
      <c r="K2352">
        <v>100</v>
      </c>
      <c r="N2352">
        <v>100</v>
      </c>
      <c r="O2352">
        <v>100</v>
      </c>
      <c r="P2352">
        <v>100</v>
      </c>
      <c r="S2352">
        <v>100</v>
      </c>
      <c r="T2352">
        <v>100</v>
      </c>
      <c r="U2352">
        <v>100</v>
      </c>
    </row>
    <row r="2353" spans="1:21" x14ac:dyDescent="0.25">
      <c r="A2353" t="s">
        <v>58</v>
      </c>
      <c r="B2353">
        <v>2137</v>
      </c>
      <c r="D2353">
        <v>2</v>
      </c>
      <c r="E2353">
        <v>2</v>
      </c>
      <c r="F2353">
        <v>2</v>
      </c>
      <c r="I2353">
        <v>2</v>
      </c>
      <c r="J2353">
        <v>2</v>
      </c>
      <c r="K2353">
        <v>2</v>
      </c>
      <c r="N2353">
        <v>2</v>
      </c>
      <c r="O2353">
        <v>2</v>
      </c>
      <c r="P2353">
        <v>2</v>
      </c>
      <c r="S2353">
        <v>2</v>
      </c>
      <c r="T2353">
        <v>2</v>
      </c>
      <c r="U2353">
        <v>2</v>
      </c>
    </row>
    <row r="2354" spans="1:21" x14ac:dyDescent="0.25">
      <c r="A2354" t="s">
        <v>59</v>
      </c>
      <c r="B2354">
        <v>2137</v>
      </c>
      <c r="D2354">
        <v>0</v>
      </c>
      <c r="E2354">
        <v>0</v>
      </c>
      <c r="F2354">
        <v>0</v>
      </c>
      <c r="I2354">
        <v>0</v>
      </c>
      <c r="J2354">
        <v>0</v>
      </c>
      <c r="K2354">
        <v>0</v>
      </c>
      <c r="N2354">
        <v>0</v>
      </c>
      <c r="O2354">
        <v>0</v>
      </c>
      <c r="P2354">
        <v>0</v>
      </c>
      <c r="S2354">
        <v>0</v>
      </c>
      <c r="T2354">
        <v>0</v>
      </c>
      <c r="U2354">
        <v>0</v>
      </c>
    </row>
    <row r="2355" spans="1:21" x14ac:dyDescent="0.25">
      <c r="A2355" t="s">
        <v>698</v>
      </c>
      <c r="B2355">
        <v>2137</v>
      </c>
      <c r="E2355">
        <v>0</v>
      </c>
      <c r="J2355">
        <v>0</v>
      </c>
      <c r="O2355">
        <v>0</v>
      </c>
      <c r="T2355">
        <v>0</v>
      </c>
    </row>
    <row r="2356" spans="1:21" x14ac:dyDescent="0.25">
      <c r="A2356" t="s">
        <v>677</v>
      </c>
      <c r="B2356">
        <v>2137</v>
      </c>
      <c r="E2356">
        <v>1304</v>
      </c>
      <c r="J2356">
        <v>749</v>
      </c>
      <c r="O2356">
        <v>3082</v>
      </c>
      <c r="T2356">
        <v>2005</v>
      </c>
    </row>
    <row r="2357" spans="1:21" x14ac:dyDescent="0.25">
      <c r="A2357" t="s">
        <v>78</v>
      </c>
      <c r="B2357">
        <v>2137</v>
      </c>
      <c r="E2357">
        <v>35.6</v>
      </c>
      <c r="J2357">
        <v>20.399999999999999</v>
      </c>
      <c r="O2357">
        <v>84.1</v>
      </c>
      <c r="T2357">
        <v>54.7</v>
      </c>
    </row>
    <row r="2358" spans="1:21" x14ac:dyDescent="0.25">
      <c r="A2358" t="s">
        <v>699</v>
      </c>
      <c r="B2358">
        <v>2137</v>
      </c>
      <c r="F2358">
        <v>0</v>
      </c>
      <c r="K2358">
        <v>0</v>
      </c>
      <c r="P2358">
        <v>0</v>
      </c>
      <c r="U2358">
        <v>0</v>
      </c>
    </row>
    <row r="2359" spans="1:21" x14ac:dyDescent="0.25">
      <c r="A2359" t="s">
        <v>700</v>
      </c>
      <c r="B2359">
        <v>2137</v>
      </c>
      <c r="D2359">
        <v>0</v>
      </c>
      <c r="E2359">
        <v>0</v>
      </c>
      <c r="F2359">
        <v>1</v>
      </c>
      <c r="I2359">
        <v>0</v>
      </c>
      <c r="J2359">
        <v>0</v>
      </c>
      <c r="K2359">
        <v>1</v>
      </c>
      <c r="N2359">
        <v>0</v>
      </c>
      <c r="O2359">
        <v>0</v>
      </c>
      <c r="P2359">
        <v>1</v>
      </c>
      <c r="S2359">
        <v>0</v>
      </c>
      <c r="T2359">
        <v>0</v>
      </c>
      <c r="U2359">
        <v>1</v>
      </c>
    </row>
    <row r="2360" spans="1:21" x14ac:dyDescent="0.25">
      <c r="A2360" t="s">
        <v>701</v>
      </c>
      <c r="B2360">
        <v>2137</v>
      </c>
      <c r="D2360">
        <v>0</v>
      </c>
      <c r="E2360">
        <v>0</v>
      </c>
      <c r="F2360">
        <v>0</v>
      </c>
      <c r="I2360">
        <v>0</v>
      </c>
      <c r="J2360">
        <v>0</v>
      </c>
      <c r="K2360">
        <v>0</v>
      </c>
      <c r="N2360">
        <v>0</v>
      </c>
      <c r="O2360">
        <v>0</v>
      </c>
      <c r="P2360">
        <v>0</v>
      </c>
      <c r="S2360">
        <v>0</v>
      </c>
      <c r="T2360">
        <v>0</v>
      </c>
      <c r="U2360">
        <v>0</v>
      </c>
    </row>
    <row r="2361" spans="1:21" x14ac:dyDescent="0.25">
      <c r="A2361" t="s">
        <v>52</v>
      </c>
      <c r="B2361">
        <v>2137</v>
      </c>
      <c r="D2361">
        <v>1</v>
      </c>
      <c r="E2361">
        <v>1</v>
      </c>
      <c r="F2361">
        <v>1</v>
      </c>
      <c r="I2361">
        <v>1</v>
      </c>
      <c r="J2361">
        <v>1</v>
      </c>
      <c r="K2361">
        <v>1</v>
      </c>
      <c r="N2361">
        <v>1</v>
      </c>
      <c r="O2361">
        <v>1</v>
      </c>
      <c r="P2361">
        <v>1</v>
      </c>
      <c r="S2361">
        <v>1</v>
      </c>
      <c r="T2361">
        <v>1</v>
      </c>
      <c r="U2361">
        <v>1</v>
      </c>
    </row>
    <row r="2362" spans="1:21" x14ac:dyDescent="0.25">
      <c r="A2362" t="s">
        <v>702</v>
      </c>
      <c r="B2362">
        <v>2137</v>
      </c>
      <c r="D2362">
        <v>15</v>
      </c>
      <c r="E2362">
        <v>60</v>
      </c>
      <c r="F2362">
        <v>9</v>
      </c>
      <c r="I2362">
        <v>15</v>
      </c>
      <c r="J2362">
        <v>60</v>
      </c>
      <c r="K2362">
        <v>9</v>
      </c>
      <c r="N2362">
        <v>15</v>
      </c>
      <c r="O2362">
        <v>60</v>
      </c>
      <c r="P2362">
        <v>9</v>
      </c>
      <c r="S2362">
        <v>15</v>
      </c>
      <c r="T2362">
        <v>60</v>
      </c>
      <c r="U2362">
        <v>9</v>
      </c>
    </row>
    <row r="2363" spans="1:21" x14ac:dyDescent="0.25">
      <c r="A2363" t="s">
        <v>43</v>
      </c>
      <c r="B2363">
        <v>2137</v>
      </c>
      <c r="D2363">
        <v>0</v>
      </c>
      <c r="E2363">
        <v>0</v>
      </c>
      <c r="I2363">
        <v>0</v>
      </c>
      <c r="J2363">
        <v>0</v>
      </c>
      <c r="N2363">
        <v>0</v>
      </c>
      <c r="O2363">
        <v>0</v>
      </c>
      <c r="S2363">
        <v>0</v>
      </c>
      <c r="T2363">
        <v>5</v>
      </c>
    </row>
    <row r="2364" spans="1:21" x14ac:dyDescent="0.25">
      <c r="A2364" t="s">
        <v>44</v>
      </c>
      <c r="B2364">
        <v>2137</v>
      </c>
      <c r="D2364">
        <v>0</v>
      </c>
      <c r="E2364">
        <v>0</v>
      </c>
      <c r="I2364">
        <v>0</v>
      </c>
      <c r="J2364">
        <v>0</v>
      </c>
      <c r="N2364">
        <v>0</v>
      </c>
      <c r="O2364">
        <v>0</v>
      </c>
      <c r="S2364">
        <v>0</v>
      </c>
      <c r="T2364">
        <v>0</v>
      </c>
    </row>
    <row r="2365" spans="1:21" x14ac:dyDescent="0.25">
      <c r="A2365" t="s">
        <v>47</v>
      </c>
      <c r="B2365">
        <v>2137</v>
      </c>
      <c r="D2365">
        <v>2</v>
      </c>
      <c r="E2365">
        <v>2</v>
      </c>
      <c r="I2365">
        <v>2</v>
      </c>
      <c r="J2365">
        <v>2</v>
      </c>
      <c r="N2365">
        <v>1</v>
      </c>
      <c r="O2365">
        <v>1</v>
      </c>
      <c r="S2365">
        <v>1</v>
      </c>
      <c r="T2365">
        <v>1</v>
      </c>
    </row>
    <row r="2366" spans="1:21" x14ac:dyDescent="0.25">
      <c r="A2366" t="s">
        <v>703</v>
      </c>
      <c r="B2366">
        <v>2137</v>
      </c>
      <c r="D2366">
        <v>0</v>
      </c>
      <c r="E2366">
        <v>0</v>
      </c>
      <c r="I2366">
        <v>0</v>
      </c>
      <c r="J2366">
        <v>0</v>
      </c>
      <c r="N2366">
        <v>0</v>
      </c>
      <c r="O2366">
        <v>0</v>
      </c>
      <c r="S2366">
        <v>0</v>
      </c>
      <c r="T2366">
        <v>0</v>
      </c>
    </row>
    <row r="2367" spans="1:21" x14ac:dyDescent="0.25">
      <c r="A2367" t="s">
        <v>704</v>
      </c>
      <c r="B2367">
        <v>2137</v>
      </c>
      <c r="D2367">
        <v>0</v>
      </c>
      <c r="E2367">
        <v>0</v>
      </c>
      <c r="I2367">
        <v>0</v>
      </c>
      <c r="J2367">
        <v>0</v>
      </c>
      <c r="N2367">
        <v>0</v>
      </c>
      <c r="O2367">
        <v>0</v>
      </c>
      <c r="S2367">
        <v>0</v>
      </c>
      <c r="T2367">
        <v>0</v>
      </c>
    </row>
    <row r="2368" spans="1:21" x14ac:dyDescent="0.25">
      <c r="A2368" t="s">
        <v>705</v>
      </c>
      <c r="B2368">
        <v>2137</v>
      </c>
      <c r="D2368">
        <v>0</v>
      </c>
      <c r="E2368">
        <v>0</v>
      </c>
      <c r="I2368">
        <v>0</v>
      </c>
      <c r="J2368">
        <v>0</v>
      </c>
      <c r="N2368">
        <v>0</v>
      </c>
      <c r="O2368">
        <v>0</v>
      </c>
      <c r="S2368">
        <v>0</v>
      </c>
      <c r="T2368">
        <v>0</v>
      </c>
    </row>
    <row r="2369" spans="1:21" x14ac:dyDescent="0.25">
      <c r="A2369" t="s">
        <v>706</v>
      </c>
      <c r="B2369">
        <v>2137</v>
      </c>
      <c r="D2369">
        <v>0</v>
      </c>
      <c r="E2369">
        <v>0</v>
      </c>
      <c r="I2369">
        <v>0</v>
      </c>
      <c r="J2369">
        <v>0</v>
      </c>
      <c r="N2369">
        <v>0</v>
      </c>
      <c r="O2369">
        <v>0</v>
      </c>
      <c r="S2369">
        <v>0</v>
      </c>
      <c r="T2369">
        <v>0</v>
      </c>
    </row>
    <row r="2370" spans="1:21" x14ac:dyDescent="0.25">
      <c r="A2370" t="s">
        <v>707</v>
      </c>
      <c r="B2370">
        <v>2137</v>
      </c>
      <c r="D2370">
        <v>0</v>
      </c>
      <c r="E2370">
        <v>0</v>
      </c>
      <c r="I2370">
        <v>0</v>
      </c>
      <c r="J2370">
        <v>0</v>
      </c>
      <c r="N2370">
        <v>0</v>
      </c>
      <c r="O2370">
        <v>0</v>
      </c>
      <c r="S2370">
        <v>0</v>
      </c>
      <c r="T2370">
        <v>1</v>
      </c>
    </row>
    <row r="2371" spans="1:21" x14ac:dyDescent="0.25">
      <c r="A2371" t="s">
        <v>708</v>
      </c>
      <c r="B2371">
        <v>2137</v>
      </c>
      <c r="T2371">
        <v>0</v>
      </c>
    </row>
    <row r="2372" spans="1:21" x14ac:dyDescent="0.25">
      <c r="A2372" t="s">
        <v>709</v>
      </c>
      <c r="B2372">
        <v>2137</v>
      </c>
      <c r="T2372">
        <v>5</v>
      </c>
    </row>
    <row r="2373" spans="1:21" x14ac:dyDescent="0.25">
      <c r="A2373" t="s">
        <v>710</v>
      </c>
      <c r="B2373">
        <v>2137</v>
      </c>
      <c r="T2373">
        <v>3</v>
      </c>
    </row>
    <row r="2374" spans="1:21" x14ac:dyDescent="0.25">
      <c r="A2374" t="s">
        <v>711</v>
      </c>
      <c r="B2374">
        <v>2137</v>
      </c>
      <c r="T2374">
        <v>0</v>
      </c>
    </row>
    <row r="2375" spans="1:21" x14ac:dyDescent="0.25">
      <c r="A2375" t="s">
        <v>712</v>
      </c>
      <c r="B2375">
        <v>2137</v>
      </c>
      <c r="T2375">
        <v>0</v>
      </c>
    </row>
    <row r="2376" spans="1:21" x14ac:dyDescent="0.25">
      <c r="A2376" t="s">
        <v>713</v>
      </c>
      <c r="B2376">
        <v>2137</v>
      </c>
      <c r="T2376">
        <v>0</v>
      </c>
    </row>
    <row r="2377" spans="1:21" x14ac:dyDescent="0.25">
      <c r="A2377" t="s">
        <v>718</v>
      </c>
      <c r="B2377">
        <v>2137</v>
      </c>
      <c r="E2377">
        <v>0</v>
      </c>
      <c r="J2377">
        <v>0</v>
      </c>
      <c r="O2377">
        <v>0</v>
      </c>
      <c r="T2377">
        <v>0</v>
      </c>
    </row>
    <row r="2378" spans="1:21" x14ac:dyDescent="0.25">
      <c r="A2378" t="s">
        <v>405</v>
      </c>
      <c r="B2378">
        <v>2137</v>
      </c>
      <c r="E2378">
        <v>0</v>
      </c>
    </row>
    <row r="2379" spans="1:21" x14ac:dyDescent="0.25">
      <c r="A2379" t="s">
        <v>719</v>
      </c>
      <c r="B2379">
        <v>2137</v>
      </c>
      <c r="D2379">
        <v>0</v>
      </c>
      <c r="E2379">
        <v>0</v>
      </c>
      <c r="F2379">
        <v>0</v>
      </c>
      <c r="I2379">
        <v>0</v>
      </c>
      <c r="J2379">
        <v>0</v>
      </c>
      <c r="K2379">
        <v>0</v>
      </c>
      <c r="N2379">
        <v>0</v>
      </c>
      <c r="O2379">
        <v>0</v>
      </c>
      <c r="P2379">
        <v>0</v>
      </c>
      <c r="S2379">
        <v>0</v>
      </c>
      <c r="T2379">
        <v>0</v>
      </c>
      <c r="U2379">
        <v>0</v>
      </c>
    </row>
    <row r="2380" spans="1:21" x14ac:dyDescent="0.25">
      <c r="A2380" t="s">
        <v>34</v>
      </c>
      <c r="B2380">
        <v>2206</v>
      </c>
      <c r="D2380">
        <v>16</v>
      </c>
      <c r="E2380">
        <v>16</v>
      </c>
      <c r="F2380">
        <v>16</v>
      </c>
      <c r="I2380">
        <v>2306</v>
      </c>
      <c r="J2380">
        <v>2306</v>
      </c>
      <c r="K2380">
        <v>2306</v>
      </c>
      <c r="N2380">
        <v>2212</v>
      </c>
      <c r="O2380">
        <v>2212</v>
      </c>
      <c r="P2380">
        <v>2212</v>
      </c>
      <c r="S2380">
        <v>2200</v>
      </c>
      <c r="T2380">
        <v>2200</v>
      </c>
      <c r="U2380">
        <v>2200</v>
      </c>
    </row>
    <row r="2381" spans="1:21" x14ac:dyDescent="0.25">
      <c r="A2381" t="s">
        <v>35</v>
      </c>
      <c r="B2381">
        <v>2206</v>
      </c>
      <c r="D2381">
        <v>2212</v>
      </c>
      <c r="E2381">
        <v>2306</v>
      </c>
      <c r="F2381">
        <v>2200</v>
      </c>
      <c r="I2381">
        <v>2200</v>
      </c>
      <c r="J2381">
        <v>16</v>
      </c>
      <c r="K2381">
        <v>2212</v>
      </c>
      <c r="N2381">
        <v>2306</v>
      </c>
      <c r="O2381">
        <v>2200</v>
      </c>
      <c r="P2381">
        <v>16</v>
      </c>
      <c r="S2381">
        <v>16</v>
      </c>
      <c r="T2381">
        <v>2212</v>
      </c>
      <c r="U2381">
        <v>2306</v>
      </c>
    </row>
    <row r="2382" spans="1:21" x14ac:dyDescent="0.25">
      <c r="A2382" t="s">
        <v>36</v>
      </c>
      <c r="B2382">
        <v>2206</v>
      </c>
      <c r="D2382">
        <v>1</v>
      </c>
      <c r="E2382">
        <v>1</v>
      </c>
      <c r="F2382">
        <v>0</v>
      </c>
      <c r="I2382">
        <v>1</v>
      </c>
      <c r="J2382">
        <v>1</v>
      </c>
      <c r="K2382">
        <v>0</v>
      </c>
      <c r="N2382">
        <v>1</v>
      </c>
      <c r="O2382">
        <v>2</v>
      </c>
      <c r="P2382">
        <v>0</v>
      </c>
      <c r="S2382">
        <v>1</v>
      </c>
      <c r="T2382">
        <v>2</v>
      </c>
      <c r="U2382">
        <v>0</v>
      </c>
    </row>
    <row r="2383" spans="1:21" x14ac:dyDescent="0.25">
      <c r="A2383" t="s">
        <v>37</v>
      </c>
      <c r="B2383">
        <v>2206</v>
      </c>
      <c r="D2383">
        <v>0</v>
      </c>
      <c r="E2383">
        <v>2</v>
      </c>
      <c r="I2383">
        <v>0</v>
      </c>
      <c r="J2383">
        <v>2</v>
      </c>
      <c r="N2383">
        <v>0</v>
      </c>
      <c r="O2383">
        <v>2</v>
      </c>
      <c r="S2383">
        <v>0</v>
      </c>
      <c r="T2383">
        <v>2</v>
      </c>
    </row>
    <row r="2384" spans="1:21" x14ac:dyDescent="0.25">
      <c r="A2384" t="s">
        <v>38</v>
      </c>
      <c r="B2384">
        <v>2206</v>
      </c>
      <c r="D2384">
        <v>12</v>
      </c>
      <c r="E2384">
        <v>12</v>
      </c>
      <c r="F2384">
        <v>12</v>
      </c>
      <c r="I2384">
        <v>12</v>
      </c>
      <c r="J2384">
        <v>12</v>
      </c>
      <c r="K2384">
        <v>12</v>
      </c>
      <c r="N2384">
        <v>12</v>
      </c>
      <c r="O2384">
        <v>12</v>
      </c>
      <c r="P2384">
        <v>12</v>
      </c>
      <c r="S2384">
        <v>12</v>
      </c>
      <c r="T2384">
        <v>12</v>
      </c>
      <c r="U2384">
        <v>12</v>
      </c>
    </row>
    <row r="2385" spans="1:21" x14ac:dyDescent="0.25">
      <c r="A2385" t="s">
        <v>39</v>
      </c>
      <c r="B2385">
        <v>2206</v>
      </c>
      <c r="D2385">
        <v>190</v>
      </c>
      <c r="I2385">
        <v>190</v>
      </c>
      <c r="N2385">
        <v>180</v>
      </c>
      <c r="S2385">
        <v>190</v>
      </c>
    </row>
    <row r="2386" spans="1:21" x14ac:dyDescent="0.25">
      <c r="A2386" t="s">
        <v>694</v>
      </c>
      <c r="B2386">
        <v>2206</v>
      </c>
      <c r="D2386">
        <v>25</v>
      </c>
      <c r="I2386">
        <v>25</v>
      </c>
      <c r="N2386">
        <v>25</v>
      </c>
      <c r="S2386">
        <v>25</v>
      </c>
    </row>
    <row r="2387" spans="1:21" x14ac:dyDescent="0.25">
      <c r="A2387" t="s">
        <v>40</v>
      </c>
      <c r="B2387">
        <v>2206</v>
      </c>
      <c r="D2387">
        <v>1</v>
      </c>
      <c r="I2387">
        <v>1</v>
      </c>
      <c r="N2387">
        <v>1</v>
      </c>
      <c r="S2387">
        <v>1</v>
      </c>
    </row>
    <row r="2388" spans="1:21" x14ac:dyDescent="0.25">
      <c r="A2388" t="s">
        <v>41</v>
      </c>
      <c r="B2388">
        <v>2206</v>
      </c>
    </row>
    <row r="2389" spans="1:21" x14ac:dyDescent="0.25">
      <c r="A2389" t="s">
        <v>42</v>
      </c>
      <c r="B2389">
        <v>2206</v>
      </c>
      <c r="E2389">
        <v>30</v>
      </c>
      <c r="J2389">
        <v>40</v>
      </c>
      <c r="O2389">
        <v>45</v>
      </c>
      <c r="T2389">
        <v>45</v>
      </c>
    </row>
    <row r="2390" spans="1:21" x14ac:dyDescent="0.25">
      <c r="A2390" t="s">
        <v>45</v>
      </c>
      <c r="B2390">
        <v>2206</v>
      </c>
      <c r="E2390">
        <v>2</v>
      </c>
      <c r="J2390">
        <v>2</v>
      </c>
      <c r="O2390">
        <v>1</v>
      </c>
      <c r="T2390">
        <v>1</v>
      </c>
    </row>
    <row r="2391" spans="1:21" x14ac:dyDescent="0.25">
      <c r="A2391" t="s">
        <v>46</v>
      </c>
      <c r="B2391">
        <v>2206</v>
      </c>
      <c r="D2391">
        <v>2</v>
      </c>
      <c r="I2391">
        <v>2</v>
      </c>
      <c r="N2391">
        <v>1</v>
      </c>
      <c r="S2391">
        <v>1</v>
      </c>
    </row>
    <row r="2392" spans="1:21" x14ac:dyDescent="0.25">
      <c r="A2392" t="s">
        <v>49</v>
      </c>
      <c r="B2392">
        <v>2206</v>
      </c>
      <c r="D2392">
        <v>6</v>
      </c>
      <c r="E2392">
        <v>6</v>
      </c>
      <c r="F2392">
        <v>4</v>
      </c>
      <c r="I2392">
        <v>6</v>
      </c>
      <c r="J2392">
        <v>6</v>
      </c>
      <c r="K2392">
        <v>4</v>
      </c>
      <c r="N2392">
        <v>6</v>
      </c>
      <c r="O2392">
        <v>6</v>
      </c>
      <c r="P2392">
        <v>4</v>
      </c>
      <c r="S2392">
        <v>6</v>
      </c>
      <c r="T2392">
        <v>6</v>
      </c>
      <c r="U2392">
        <v>4</v>
      </c>
    </row>
    <row r="2393" spans="1:21" x14ac:dyDescent="0.25">
      <c r="A2393" t="s">
        <v>695</v>
      </c>
      <c r="B2393">
        <v>2206</v>
      </c>
      <c r="D2393">
        <v>0</v>
      </c>
      <c r="E2393">
        <v>0</v>
      </c>
      <c r="F2393">
        <v>0</v>
      </c>
      <c r="I2393">
        <v>0</v>
      </c>
      <c r="J2393">
        <v>0</v>
      </c>
      <c r="K2393">
        <v>0</v>
      </c>
      <c r="N2393">
        <v>0</v>
      </c>
      <c r="O2393">
        <v>0</v>
      </c>
      <c r="P2393">
        <v>0</v>
      </c>
      <c r="S2393">
        <v>0</v>
      </c>
      <c r="T2393">
        <v>0</v>
      </c>
      <c r="U2393">
        <v>0</v>
      </c>
    </row>
    <row r="2394" spans="1:21" x14ac:dyDescent="0.25">
      <c r="A2394" t="s">
        <v>48</v>
      </c>
      <c r="B2394">
        <v>2206</v>
      </c>
      <c r="D2394">
        <v>1900</v>
      </c>
      <c r="E2394">
        <v>1900</v>
      </c>
      <c r="F2394">
        <v>1900</v>
      </c>
      <c r="I2394">
        <v>1900</v>
      </c>
      <c r="J2394">
        <v>1900</v>
      </c>
      <c r="K2394">
        <v>1900</v>
      </c>
      <c r="N2394">
        <v>1900</v>
      </c>
      <c r="O2394">
        <v>1900</v>
      </c>
      <c r="P2394">
        <v>1900</v>
      </c>
      <c r="S2394">
        <v>1900</v>
      </c>
      <c r="T2394">
        <v>1900</v>
      </c>
      <c r="U2394">
        <v>1900</v>
      </c>
    </row>
    <row r="2395" spans="1:21" x14ac:dyDescent="0.25">
      <c r="A2395" t="s">
        <v>696</v>
      </c>
      <c r="B2395">
        <v>2206</v>
      </c>
      <c r="D2395">
        <v>1863</v>
      </c>
      <c r="E2395">
        <v>1863</v>
      </c>
      <c r="F2395">
        <v>0</v>
      </c>
      <c r="I2395">
        <v>1863</v>
      </c>
      <c r="J2395">
        <v>1863</v>
      </c>
      <c r="K2395">
        <v>0</v>
      </c>
      <c r="N2395">
        <v>1863</v>
      </c>
      <c r="O2395">
        <v>3539</v>
      </c>
      <c r="P2395">
        <v>0</v>
      </c>
      <c r="S2395">
        <v>1863</v>
      </c>
      <c r="T2395">
        <v>3539</v>
      </c>
      <c r="U2395">
        <v>0</v>
      </c>
    </row>
    <row r="2396" spans="1:21" x14ac:dyDescent="0.25">
      <c r="A2396" t="s">
        <v>50</v>
      </c>
      <c r="B2396">
        <v>2206</v>
      </c>
      <c r="D2396">
        <v>1863</v>
      </c>
      <c r="E2396">
        <v>1863</v>
      </c>
      <c r="F2396">
        <v>0</v>
      </c>
      <c r="I2396">
        <v>1863</v>
      </c>
      <c r="J2396">
        <v>1863</v>
      </c>
      <c r="K2396">
        <v>0</v>
      </c>
      <c r="N2396">
        <v>1863</v>
      </c>
      <c r="O2396">
        <v>3539</v>
      </c>
      <c r="P2396">
        <v>0</v>
      </c>
      <c r="S2396">
        <v>1863</v>
      </c>
      <c r="T2396">
        <v>3539</v>
      </c>
      <c r="U2396">
        <v>0</v>
      </c>
    </row>
    <row r="2397" spans="1:21" x14ac:dyDescent="0.25">
      <c r="A2397" t="s">
        <v>697</v>
      </c>
      <c r="B2397">
        <v>2206</v>
      </c>
      <c r="D2397">
        <v>1</v>
      </c>
      <c r="E2397">
        <v>1</v>
      </c>
      <c r="F2397">
        <v>1</v>
      </c>
      <c r="I2397">
        <v>1</v>
      </c>
      <c r="J2397">
        <v>1</v>
      </c>
      <c r="K2397">
        <v>1</v>
      </c>
      <c r="N2397">
        <v>1</v>
      </c>
      <c r="O2397">
        <v>1</v>
      </c>
      <c r="P2397">
        <v>1</v>
      </c>
      <c r="S2397">
        <v>1</v>
      </c>
      <c r="T2397">
        <v>1</v>
      </c>
      <c r="U2397">
        <v>1</v>
      </c>
    </row>
    <row r="2398" spans="1:21" x14ac:dyDescent="0.25">
      <c r="A2398" t="s">
        <v>51</v>
      </c>
      <c r="B2398">
        <v>2206</v>
      </c>
      <c r="D2398">
        <v>0</v>
      </c>
      <c r="E2398">
        <v>0</v>
      </c>
      <c r="F2398">
        <v>0</v>
      </c>
      <c r="I2398">
        <v>0</v>
      </c>
      <c r="J2398">
        <v>0</v>
      </c>
      <c r="K2398">
        <v>0</v>
      </c>
      <c r="N2398">
        <v>0</v>
      </c>
      <c r="O2398">
        <v>0</v>
      </c>
      <c r="P2398">
        <v>0</v>
      </c>
      <c r="S2398">
        <v>0</v>
      </c>
      <c r="T2398">
        <v>0</v>
      </c>
      <c r="U2398">
        <v>0</v>
      </c>
    </row>
    <row r="2399" spans="1:21" x14ac:dyDescent="0.25">
      <c r="A2399" t="s">
        <v>53</v>
      </c>
      <c r="B2399">
        <v>2206</v>
      </c>
      <c r="D2399">
        <v>0</v>
      </c>
      <c r="E2399">
        <v>0</v>
      </c>
      <c r="F2399">
        <v>0</v>
      </c>
      <c r="I2399">
        <v>0</v>
      </c>
      <c r="J2399">
        <v>0</v>
      </c>
      <c r="K2399">
        <v>0</v>
      </c>
      <c r="N2399">
        <v>0</v>
      </c>
      <c r="O2399">
        <v>0</v>
      </c>
      <c r="P2399">
        <v>0</v>
      </c>
      <c r="S2399">
        <v>0</v>
      </c>
      <c r="T2399">
        <v>0</v>
      </c>
      <c r="U2399">
        <v>0</v>
      </c>
    </row>
    <row r="2400" spans="1:21" x14ac:dyDescent="0.25">
      <c r="A2400" t="s">
        <v>54</v>
      </c>
      <c r="B2400">
        <v>2206</v>
      </c>
      <c r="D2400">
        <v>0</v>
      </c>
      <c r="E2400">
        <v>0</v>
      </c>
      <c r="F2400">
        <v>0</v>
      </c>
      <c r="I2400">
        <v>0</v>
      </c>
      <c r="J2400">
        <v>0</v>
      </c>
      <c r="K2400">
        <v>0</v>
      </c>
      <c r="N2400">
        <v>0</v>
      </c>
      <c r="O2400">
        <v>0</v>
      </c>
      <c r="P2400">
        <v>0</v>
      </c>
      <c r="S2400">
        <v>0</v>
      </c>
      <c r="T2400">
        <v>0</v>
      </c>
      <c r="U2400">
        <v>0</v>
      </c>
    </row>
    <row r="2401" spans="1:21" x14ac:dyDescent="0.25">
      <c r="A2401" t="s">
        <v>55</v>
      </c>
      <c r="B2401">
        <v>2206</v>
      </c>
      <c r="D2401">
        <v>0</v>
      </c>
      <c r="E2401">
        <v>0</v>
      </c>
      <c r="F2401">
        <v>0</v>
      </c>
      <c r="I2401">
        <v>0</v>
      </c>
      <c r="J2401">
        <v>0</v>
      </c>
      <c r="K2401">
        <v>0</v>
      </c>
      <c r="N2401">
        <v>0</v>
      </c>
      <c r="O2401">
        <v>0</v>
      </c>
      <c r="P2401">
        <v>0</v>
      </c>
      <c r="S2401">
        <v>0</v>
      </c>
      <c r="T2401">
        <v>0</v>
      </c>
      <c r="U2401">
        <v>0</v>
      </c>
    </row>
    <row r="2402" spans="1:21" x14ac:dyDescent="0.25">
      <c r="A2402" t="s">
        <v>56</v>
      </c>
      <c r="B2402">
        <v>2206</v>
      </c>
      <c r="D2402">
        <v>0.92</v>
      </c>
      <c r="E2402">
        <v>0.92</v>
      </c>
      <c r="F2402">
        <v>0.92</v>
      </c>
      <c r="I2402">
        <v>0.92</v>
      </c>
      <c r="J2402">
        <v>0.92</v>
      </c>
      <c r="K2402">
        <v>0.92</v>
      </c>
      <c r="N2402">
        <v>0.92</v>
      </c>
      <c r="O2402">
        <v>0.92</v>
      </c>
      <c r="P2402">
        <v>0.92</v>
      </c>
      <c r="S2402">
        <v>0.92</v>
      </c>
      <c r="T2402">
        <v>0.92</v>
      </c>
      <c r="U2402">
        <v>0.92</v>
      </c>
    </row>
    <row r="2403" spans="1:21" x14ac:dyDescent="0.25">
      <c r="A2403" t="s">
        <v>57</v>
      </c>
      <c r="B2403">
        <v>2206</v>
      </c>
      <c r="D2403">
        <v>100</v>
      </c>
      <c r="E2403">
        <v>100</v>
      </c>
      <c r="F2403">
        <v>100</v>
      </c>
      <c r="I2403">
        <v>100</v>
      </c>
      <c r="J2403">
        <v>100</v>
      </c>
      <c r="K2403">
        <v>100</v>
      </c>
      <c r="N2403">
        <v>100</v>
      </c>
      <c r="O2403">
        <v>100</v>
      </c>
      <c r="P2403">
        <v>100</v>
      </c>
      <c r="S2403">
        <v>100</v>
      </c>
      <c r="T2403">
        <v>100</v>
      </c>
      <c r="U2403">
        <v>100</v>
      </c>
    </row>
    <row r="2404" spans="1:21" x14ac:dyDescent="0.25">
      <c r="A2404" t="s">
        <v>58</v>
      </c>
      <c r="B2404">
        <v>2206</v>
      </c>
      <c r="D2404">
        <v>2</v>
      </c>
      <c r="E2404">
        <v>2</v>
      </c>
      <c r="F2404">
        <v>2</v>
      </c>
      <c r="I2404">
        <v>2</v>
      </c>
      <c r="J2404">
        <v>2</v>
      </c>
      <c r="K2404">
        <v>2</v>
      </c>
      <c r="N2404">
        <v>2</v>
      </c>
      <c r="O2404">
        <v>2</v>
      </c>
      <c r="P2404">
        <v>2</v>
      </c>
      <c r="S2404">
        <v>2</v>
      </c>
      <c r="T2404">
        <v>2</v>
      </c>
      <c r="U2404">
        <v>2</v>
      </c>
    </row>
    <row r="2405" spans="1:21" x14ac:dyDescent="0.25">
      <c r="A2405" t="s">
        <v>59</v>
      </c>
      <c r="B2405">
        <v>2206</v>
      </c>
      <c r="D2405">
        <v>0</v>
      </c>
      <c r="E2405">
        <v>0</v>
      </c>
      <c r="F2405">
        <v>0</v>
      </c>
      <c r="I2405">
        <v>0</v>
      </c>
      <c r="J2405">
        <v>0</v>
      </c>
      <c r="K2405">
        <v>0</v>
      </c>
      <c r="N2405">
        <v>0</v>
      </c>
      <c r="O2405">
        <v>0</v>
      </c>
      <c r="P2405">
        <v>0</v>
      </c>
      <c r="S2405">
        <v>0</v>
      </c>
      <c r="T2405">
        <v>0</v>
      </c>
      <c r="U2405">
        <v>0</v>
      </c>
    </row>
    <row r="2406" spans="1:21" x14ac:dyDescent="0.25">
      <c r="A2406" t="s">
        <v>698</v>
      </c>
      <c r="B2406">
        <v>2206</v>
      </c>
      <c r="E2406">
        <v>0</v>
      </c>
      <c r="J2406">
        <v>0</v>
      </c>
      <c r="O2406">
        <v>0</v>
      </c>
      <c r="T2406">
        <v>0</v>
      </c>
    </row>
    <row r="2407" spans="1:21" x14ac:dyDescent="0.25">
      <c r="A2407" t="s">
        <v>677</v>
      </c>
      <c r="B2407">
        <v>2206</v>
      </c>
      <c r="E2407">
        <v>2649</v>
      </c>
      <c r="J2407">
        <v>5261</v>
      </c>
      <c r="O2407">
        <v>1296</v>
      </c>
      <c r="T2407">
        <v>1344</v>
      </c>
    </row>
    <row r="2408" spans="1:21" x14ac:dyDescent="0.25">
      <c r="A2408" t="s">
        <v>78</v>
      </c>
      <c r="B2408">
        <v>2206</v>
      </c>
      <c r="E2408">
        <v>60.2</v>
      </c>
      <c r="J2408">
        <v>89.7</v>
      </c>
      <c r="O2408">
        <v>19.600000000000001</v>
      </c>
      <c r="T2408">
        <v>20.399999999999999</v>
      </c>
    </row>
    <row r="2409" spans="1:21" x14ac:dyDescent="0.25">
      <c r="A2409" t="s">
        <v>699</v>
      </c>
      <c r="B2409">
        <v>2206</v>
      </c>
      <c r="F2409">
        <v>0</v>
      </c>
      <c r="K2409">
        <v>0</v>
      </c>
      <c r="P2409">
        <v>0</v>
      </c>
      <c r="U2409">
        <v>0</v>
      </c>
    </row>
    <row r="2410" spans="1:21" x14ac:dyDescent="0.25">
      <c r="A2410" t="s">
        <v>700</v>
      </c>
      <c r="B2410">
        <v>2206</v>
      </c>
      <c r="D2410">
        <v>0</v>
      </c>
      <c r="E2410">
        <v>0</v>
      </c>
      <c r="F2410">
        <v>1</v>
      </c>
      <c r="I2410">
        <v>0</v>
      </c>
      <c r="J2410">
        <v>0</v>
      </c>
      <c r="K2410">
        <v>1</v>
      </c>
      <c r="N2410">
        <v>0</v>
      </c>
      <c r="O2410">
        <v>0</v>
      </c>
      <c r="P2410">
        <v>1</v>
      </c>
      <c r="S2410">
        <v>0</v>
      </c>
      <c r="T2410">
        <v>0</v>
      </c>
      <c r="U2410">
        <v>1</v>
      </c>
    </row>
    <row r="2411" spans="1:21" x14ac:dyDescent="0.25">
      <c r="A2411" t="s">
        <v>701</v>
      </c>
      <c r="B2411">
        <v>2206</v>
      </c>
      <c r="D2411">
        <v>0</v>
      </c>
      <c r="E2411">
        <v>0</v>
      </c>
      <c r="F2411">
        <v>0</v>
      </c>
      <c r="I2411">
        <v>0</v>
      </c>
      <c r="J2411">
        <v>0</v>
      </c>
      <c r="K2411">
        <v>0</v>
      </c>
      <c r="N2411">
        <v>0</v>
      </c>
      <c r="O2411">
        <v>0</v>
      </c>
      <c r="P2411">
        <v>0</v>
      </c>
      <c r="S2411">
        <v>0</v>
      </c>
      <c r="T2411">
        <v>0</v>
      </c>
      <c r="U2411">
        <v>0</v>
      </c>
    </row>
    <row r="2412" spans="1:21" x14ac:dyDescent="0.25">
      <c r="A2412" t="s">
        <v>52</v>
      </c>
      <c r="B2412">
        <v>2206</v>
      </c>
      <c r="D2412">
        <v>1</v>
      </c>
      <c r="E2412">
        <v>1</v>
      </c>
      <c r="F2412">
        <v>1</v>
      </c>
      <c r="I2412">
        <v>1</v>
      </c>
      <c r="J2412">
        <v>1</v>
      </c>
      <c r="K2412">
        <v>1</v>
      </c>
      <c r="N2412">
        <v>1</v>
      </c>
      <c r="O2412">
        <v>1</v>
      </c>
      <c r="P2412">
        <v>1</v>
      </c>
      <c r="S2412">
        <v>1</v>
      </c>
      <c r="T2412">
        <v>1</v>
      </c>
      <c r="U2412">
        <v>1</v>
      </c>
    </row>
    <row r="2413" spans="1:21" x14ac:dyDescent="0.25">
      <c r="A2413" t="s">
        <v>702</v>
      </c>
      <c r="B2413">
        <v>2206</v>
      </c>
      <c r="D2413">
        <v>15</v>
      </c>
      <c r="E2413">
        <v>60</v>
      </c>
      <c r="F2413">
        <v>9</v>
      </c>
      <c r="I2413">
        <v>15</v>
      </c>
      <c r="J2413">
        <v>60</v>
      </c>
      <c r="K2413">
        <v>9</v>
      </c>
      <c r="N2413">
        <v>15</v>
      </c>
      <c r="O2413">
        <v>60</v>
      </c>
      <c r="P2413">
        <v>9</v>
      </c>
      <c r="S2413">
        <v>15</v>
      </c>
      <c r="T2413">
        <v>60</v>
      </c>
      <c r="U2413">
        <v>9</v>
      </c>
    </row>
    <row r="2414" spans="1:21" x14ac:dyDescent="0.25">
      <c r="A2414" t="s">
        <v>43</v>
      </c>
      <c r="B2414">
        <v>2206</v>
      </c>
      <c r="D2414">
        <v>35</v>
      </c>
      <c r="E2414">
        <v>35</v>
      </c>
      <c r="I2414">
        <v>35</v>
      </c>
      <c r="J2414">
        <v>35</v>
      </c>
      <c r="N2414">
        <v>0</v>
      </c>
      <c r="O2414">
        <v>0</v>
      </c>
      <c r="S2414">
        <v>0</v>
      </c>
      <c r="T2414">
        <v>0</v>
      </c>
    </row>
    <row r="2415" spans="1:21" x14ac:dyDescent="0.25">
      <c r="A2415" t="s">
        <v>44</v>
      </c>
      <c r="B2415">
        <v>2206</v>
      </c>
      <c r="D2415">
        <v>5</v>
      </c>
      <c r="E2415">
        <v>5</v>
      </c>
      <c r="I2415">
        <v>5</v>
      </c>
      <c r="J2415">
        <v>5</v>
      </c>
      <c r="N2415">
        <v>0</v>
      </c>
      <c r="O2415">
        <v>0</v>
      </c>
      <c r="S2415">
        <v>0</v>
      </c>
      <c r="T2415">
        <v>0</v>
      </c>
    </row>
    <row r="2416" spans="1:21" x14ac:dyDescent="0.25">
      <c r="A2416" t="s">
        <v>47</v>
      </c>
      <c r="B2416">
        <v>2206</v>
      </c>
      <c r="D2416">
        <v>2</v>
      </c>
      <c r="E2416">
        <v>2</v>
      </c>
      <c r="I2416">
        <v>2</v>
      </c>
      <c r="J2416">
        <v>2</v>
      </c>
      <c r="N2416">
        <v>1</v>
      </c>
      <c r="O2416">
        <v>1</v>
      </c>
      <c r="S2416">
        <v>1</v>
      </c>
      <c r="T2416">
        <v>1</v>
      </c>
    </row>
    <row r="2417" spans="1:21" x14ac:dyDescent="0.25">
      <c r="A2417" t="s">
        <v>703</v>
      </c>
      <c r="B2417">
        <v>2206</v>
      </c>
      <c r="D2417">
        <v>0</v>
      </c>
      <c r="E2417">
        <v>0</v>
      </c>
      <c r="I2417">
        <v>0</v>
      </c>
      <c r="J2417">
        <v>0</v>
      </c>
      <c r="N2417">
        <v>0</v>
      </c>
      <c r="O2417">
        <v>0</v>
      </c>
      <c r="S2417">
        <v>0</v>
      </c>
      <c r="T2417">
        <v>0</v>
      </c>
    </row>
    <row r="2418" spans="1:21" x14ac:dyDescent="0.25">
      <c r="A2418" t="s">
        <v>704</v>
      </c>
      <c r="B2418">
        <v>2206</v>
      </c>
      <c r="D2418">
        <v>0</v>
      </c>
      <c r="E2418">
        <v>0</v>
      </c>
      <c r="I2418">
        <v>0</v>
      </c>
      <c r="J2418">
        <v>0</v>
      </c>
      <c r="N2418">
        <v>0</v>
      </c>
      <c r="O2418">
        <v>0</v>
      </c>
      <c r="S2418">
        <v>0</v>
      </c>
      <c r="T2418">
        <v>0</v>
      </c>
    </row>
    <row r="2419" spans="1:21" x14ac:dyDescent="0.25">
      <c r="A2419" t="s">
        <v>705</v>
      </c>
      <c r="B2419">
        <v>2206</v>
      </c>
      <c r="D2419">
        <v>0</v>
      </c>
      <c r="E2419">
        <v>0</v>
      </c>
      <c r="I2419">
        <v>0</v>
      </c>
      <c r="J2419">
        <v>0</v>
      </c>
      <c r="N2419">
        <v>0</v>
      </c>
      <c r="O2419">
        <v>0</v>
      </c>
      <c r="S2419">
        <v>0</v>
      </c>
      <c r="T2419">
        <v>0</v>
      </c>
    </row>
    <row r="2420" spans="1:21" x14ac:dyDescent="0.25">
      <c r="A2420" t="s">
        <v>706</v>
      </c>
      <c r="B2420">
        <v>2206</v>
      </c>
      <c r="D2420">
        <v>0</v>
      </c>
      <c r="E2420">
        <v>0</v>
      </c>
      <c r="I2420">
        <v>0</v>
      </c>
      <c r="J2420">
        <v>0</v>
      </c>
      <c r="N2420">
        <v>0</v>
      </c>
      <c r="O2420">
        <v>0</v>
      </c>
      <c r="S2420">
        <v>0</v>
      </c>
      <c r="T2420">
        <v>0</v>
      </c>
    </row>
    <row r="2421" spans="1:21" x14ac:dyDescent="0.25">
      <c r="A2421" t="s">
        <v>707</v>
      </c>
      <c r="B2421">
        <v>2206</v>
      </c>
      <c r="D2421">
        <v>1</v>
      </c>
      <c r="E2421">
        <v>1</v>
      </c>
      <c r="I2421">
        <v>1</v>
      </c>
      <c r="J2421">
        <v>1</v>
      </c>
      <c r="N2421">
        <v>0</v>
      </c>
      <c r="O2421">
        <v>0</v>
      </c>
      <c r="S2421">
        <v>0</v>
      </c>
      <c r="T2421">
        <v>0</v>
      </c>
    </row>
    <row r="2422" spans="1:21" x14ac:dyDescent="0.25">
      <c r="A2422" t="s">
        <v>708</v>
      </c>
      <c r="B2422">
        <v>2206</v>
      </c>
      <c r="D2422">
        <v>5</v>
      </c>
      <c r="E2422">
        <v>5</v>
      </c>
      <c r="I2422">
        <v>5</v>
      </c>
      <c r="J2422">
        <v>5</v>
      </c>
    </row>
    <row r="2423" spans="1:21" x14ac:dyDescent="0.25">
      <c r="A2423" t="s">
        <v>709</v>
      </c>
      <c r="B2423">
        <v>2206</v>
      </c>
      <c r="D2423">
        <v>30</v>
      </c>
      <c r="E2423">
        <v>30</v>
      </c>
      <c r="I2423">
        <v>30</v>
      </c>
      <c r="J2423">
        <v>30</v>
      </c>
    </row>
    <row r="2424" spans="1:21" x14ac:dyDescent="0.25">
      <c r="A2424" t="s">
        <v>710</v>
      </c>
      <c r="B2424">
        <v>2206</v>
      </c>
      <c r="D2424">
        <v>3</v>
      </c>
      <c r="E2424">
        <v>3</v>
      </c>
      <c r="I2424">
        <v>3</v>
      </c>
      <c r="J2424">
        <v>3</v>
      </c>
    </row>
    <row r="2425" spans="1:21" x14ac:dyDescent="0.25">
      <c r="A2425" t="s">
        <v>711</v>
      </c>
      <c r="B2425">
        <v>2206</v>
      </c>
      <c r="D2425">
        <v>0</v>
      </c>
      <c r="E2425">
        <v>0</v>
      </c>
      <c r="I2425">
        <v>0</v>
      </c>
      <c r="J2425">
        <v>0</v>
      </c>
    </row>
    <row r="2426" spans="1:21" x14ac:dyDescent="0.25">
      <c r="A2426" t="s">
        <v>712</v>
      </c>
      <c r="B2426">
        <v>2206</v>
      </c>
      <c r="D2426">
        <v>0</v>
      </c>
      <c r="E2426">
        <v>0</v>
      </c>
      <c r="I2426">
        <v>0</v>
      </c>
      <c r="J2426">
        <v>0</v>
      </c>
    </row>
    <row r="2427" spans="1:21" x14ac:dyDescent="0.25">
      <c r="A2427" t="s">
        <v>713</v>
      </c>
      <c r="B2427">
        <v>2206</v>
      </c>
      <c r="D2427">
        <v>0</v>
      </c>
      <c r="E2427">
        <v>0</v>
      </c>
      <c r="I2427">
        <v>0</v>
      </c>
      <c r="J2427">
        <v>0</v>
      </c>
    </row>
    <row r="2428" spans="1:21" x14ac:dyDescent="0.25">
      <c r="A2428" t="s">
        <v>718</v>
      </c>
      <c r="B2428">
        <v>2206</v>
      </c>
      <c r="E2428">
        <v>0</v>
      </c>
      <c r="J2428">
        <v>0</v>
      </c>
      <c r="O2428">
        <v>0</v>
      </c>
      <c r="T2428">
        <v>0</v>
      </c>
    </row>
    <row r="2429" spans="1:21" x14ac:dyDescent="0.25">
      <c r="A2429" t="s">
        <v>405</v>
      </c>
      <c r="B2429">
        <v>2206</v>
      </c>
      <c r="E2429">
        <v>0</v>
      </c>
    </row>
    <row r="2430" spans="1:21" x14ac:dyDescent="0.25">
      <c r="A2430" t="s">
        <v>719</v>
      </c>
      <c r="B2430">
        <v>2206</v>
      </c>
      <c r="D2430">
        <v>0</v>
      </c>
      <c r="E2430">
        <v>0</v>
      </c>
      <c r="F2430">
        <v>0</v>
      </c>
      <c r="I2430">
        <v>0</v>
      </c>
      <c r="J2430">
        <v>0</v>
      </c>
      <c r="K2430">
        <v>0</v>
      </c>
      <c r="N2430">
        <v>0</v>
      </c>
      <c r="O2430">
        <v>0</v>
      </c>
      <c r="P2430">
        <v>0</v>
      </c>
      <c r="S2430">
        <v>0</v>
      </c>
      <c r="T2430">
        <v>0</v>
      </c>
      <c r="U2430">
        <v>0</v>
      </c>
    </row>
    <row r="2431" spans="1:21" x14ac:dyDescent="0.25">
      <c r="A2431" t="s">
        <v>34</v>
      </c>
      <c r="B2431">
        <v>2212</v>
      </c>
      <c r="D2431">
        <v>17</v>
      </c>
      <c r="E2431">
        <v>17</v>
      </c>
      <c r="F2431">
        <v>17</v>
      </c>
      <c r="I2431">
        <v>2312</v>
      </c>
      <c r="J2431">
        <v>2312</v>
      </c>
      <c r="K2431">
        <v>2312</v>
      </c>
      <c r="N2431">
        <v>344</v>
      </c>
      <c r="O2431">
        <v>344</v>
      </c>
      <c r="P2431">
        <v>344</v>
      </c>
      <c r="S2431">
        <v>2206</v>
      </c>
      <c r="T2431">
        <v>2206</v>
      </c>
      <c r="U2431">
        <v>2206</v>
      </c>
    </row>
    <row r="2432" spans="1:21" x14ac:dyDescent="0.25">
      <c r="A2432" t="s">
        <v>35</v>
      </c>
      <c r="B2432">
        <v>2212</v>
      </c>
      <c r="D2432">
        <v>344</v>
      </c>
      <c r="E2432">
        <v>2312</v>
      </c>
      <c r="F2432">
        <v>2206</v>
      </c>
      <c r="I2432">
        <v>2206</v>
      </c>
      <c r="J2432">
        <v>17</v>
      </c>
      <c r="K2432">
        <v>344</v>
      </c>
      <c r="N2432">
        <v>2312</v>
      </c>
      <c r="O2432">
        <v>2206</v>
      </c>
      <c r="P2432">
        <v>17</v>
      </c>
      <c r="S2432">
        <v>17</v>
      </c>
      <c r="T2432">
        <v>344</v>
      </c>
      <c r="U2432">
        <v>2312</v>
      </c>
    </row>
    <row r="2433" spans="1:21" x14ac:dyDescent="0.25">
      <c r="A2433" t="s">
        <v>36</v>
      </c>
      <c r="B2433">
        <v>2212</v>
      </c>
      <c r="D2433">
        <v>0</v>
      </c>
      <c r="E2433">
        <v>1</v>
      </c>
      <c r="F2433">
        <v>0</v>
      </c>
      <c r="I2433">
        <v>0</v>
      </c>
      <c r="J2433">
        <v>1</v>
      </c>
      <c r="K2433">
        <v>1</v>
      </c>
      <c r="N2433">
        <v>1</v>
      </c>
      <c r="O2433">
        <v>2</v>
      </c>
      <c r="P2433">
        <v>0</v>
      </c>
      <c r="S2433">
        <v>1</v>
      </c>
      <c r="T2433">
        <v>2</v>
      </c>
      <c r="U2433">
        <v>0</v>
      </c>
    </row>
    <row r="2434" spans="1:21" x14ac:dyDescent="0.25">
      <c r="A2434" t="s">
        <v>37</v>
      </c>
      <c r="B2434">
        <v>2212</v>
      </c>
      <c r="D2434">
        <v>0</v>
      </c>
      <c r="E2434">
        <v>3</v>
      </c>
      <c r="I2434">
        <v>0</v>
      </c>
      <c r="J2434">
        <v>1</v>
      </c>
      <c r="N2434">
        <v>0</v>
      </c>
      <c r="O2434">
        <v>2</v>
      </c>
      <c r="S2434">
        <v>0</v>
      </c>
      <c r="T2434">
        <v>2</v>
      </c>
    </row>
    <row r="2435" spans="1:21" x14ac:dyDescent="0.25">
      <c r="A2435" t="s">
        <v>38</v>
      </c>
      <c r="B2435">
        <v>2212</v>
      </c>
      <c r="D2435">
        <v>12</v>
      </c>
      <c r="E2435">
        <v>12</v>
      </c>
      <c r="F2435">
        <v>12</v>
      </c>
      <c r="I2435">
        <v>12</v>
      </c>
      <c r="J2435">
        <v>12</v>
      </c>
      <c r="K2435">
        <v>12</v>
      </c>
      <c r="N2435">
        <v>12</v>
      </c>
      <c r="O2435">
        <v>12</v>
      </c>
      <c r="P2435">
        <v>12</v>
      </c>
      <c r="S2435">
        <v>12</v>
      </c>
      <c r="T2435">
        <v>12</v>
      </c>
      <c r="U2435">
        <v>12</v>
      </c>
    </row>
    <row r="2436" spans="1:21" x14ac:dyDescent="0.25">
      <c r="A2436" t="s">
        <v>39</v>
      </c>
      <c r="B2436">
        <v>2212</v>
      </c>
      <c r="N2436">
        <v>140</v>
      </c>
      <c r="S2436">
        <v>180</v>
      </c>
    </row>
    <row r="2437" spans="1:21" x14ac:dyDescent="0.25">
      <c r="A2437" t="s">
        <v>694</v>
      </c>
      <c r="B2437">
        <v>2212</v>
      </c>
      <c r="N2437">
        <v>25</v>
      </c>
      <c r="S2437">
        <v>25</v>
      </c>
    </row>
    <row r="2438" spans="1:21" x14ac:dyDescent="0.25">
      <c r="A2438" t="s">
        <v>40</v>
      </c>
      <c r="B2438">
        <v>2212</v>
      </c>
      <c r="N2438">
        <v>1</v>
      </c>
      <c r="S2438">
        <v>1</v>
      </c>
    </row>
    <row r="2439" spans="1:21" x14ac:dyDescent="0.25">
      <c r="A2439" t="s">
        <v>41</v>
      </c>
      <c r="B2439">
        <v>2212</v>
      </c>
    </row>
    <row r="2440" spans="1:21" x14ac:dyDescent="0.25">
      <c r="A2440" t="s">
        <v>42</v>
      </c>
      <c r="B2440">
        <v>2212</v>
      </c>
      <c r="E2440">
        <v>30</v>
      </c>
      <c r="J2440">
        <v>25</v>
      </c>
      <c r="O2440">
        <v>45</v>
      </c>
      <c r="T2440">
        <v>45</v>
      </c>
    </row>
    <row r="2441" spans="1:21" x14ac:dyDescent="0.25">
      <c r="A2441" t="s">
        <v>876</v>
      </c>
      <c r="B2441">
        <v>2212</v>
      </c>
      <c r="E2441">
        <v>1</v>
      </c>
      <c r="J2441">
        <v>1</v>
      </c>
      <c r="O2441">
        <v>0</v>
      </c>
      <c r="T2441">
        <v>0</v>
      </c>
    </row>
    <row r="2442" spans="1:21" x14ac:dyDescent="0.25">
      <c r="A2442" t="s">
        <v>48</v>
      </c>
      <c r="B2442">
        <v>2212</v>
      </c>
      <c r="D2442">
        <v>1900</v>
      </c>
      <c r="E2442">
        <v>1900</v>
      </c>
      <c r="F2442">
        <v>1900</v>
      </c>
      <c r="I2442">
        <v>1900</v>
      </c>
      <c r="J2442">
        <v>1900</v>
      </c>
      <c r="K2442">
        <v>1900</v>
      </c>
      <c r="N2442">
        <v>1900</v>
      </c>
      <c r="O2442">
        <v>1900</v>
      </c>
      <c r="P2442">
        <v>1900</v>
      </c>
      <c r="S2442">
        <v>1900</v>
      </c>
      <c r="T2442">
        <v>1900</v>
      </c>
      <c r="U2442">
        <v>1900</v>
      </c>
    </row>
    <row r="2443" spans="1:21" x14ac:dyDescent="0.25">
      <c r="A2443" t="s">
        <v>696</v>
      </c>
      <c r="B2443">
        <v>2212</v>
      </c>
      <c r="D2443">
        <v>0</v>
      </c>
      <c r="E2443">
        <v>1863</v>
      </c>
      <c r="F2443">
        <v>0</v>
      </c>
      <c r="I2443">
        <v>0</v>
      </c>
      <c r="J2443">
        <v>1863</v>
      </c>
      <c r="K2443">
        <v>1863</v>
      </c>
      <c r="N2443">
        <v>1863</v>
      </c>
      <c r="O2443">
        <v>3539</v>
      </c>
      <c r="P2443">
        <v>0</v>
      </c>
      <c r="S2443">
        <v>1863</v>
      </c>
      <c r="T2443">
        <v>3539</v>
      </c>
      <c r="U2443">
        <v>0</v>
      </c>
    </row>
    <row r="2444" spans="1:21" x14ac:dyDescent="0.25">
      <c r="A2444" t="s">
        <v>50</v>
      </c>
      <c r="B2444">
        <v>2212</v>
      </c>
      <c r="D2444">
        <v>0</v>
      </c>
      <c r="E2444">
        <v>1863</v>
      </c>
      <c r="F2444">
        <v>0</v>
      </c>
      <c r="I2444">
        <v>0</v>
      </c>
      <c r="J2444">
        <v>1863</v>
      </c>
      <c r="K2444">
        <v>1863</v>
      </c>
      <c r="N2444">
        <v>1863</v>
      </c>
      <c r="O2444">
        <v>3539</v>
      </c>
      <c r="P2444">
        <v>0</v>
      </c>
      <c r="S2444">
        <v>1863</v>
      </c>
      <c r="T2444">
        <v>3539</v>
      </c>
      <c r="U2444">
        <v>0</v>
      </c>
    </row>
    <row r="2445" spans="1:21" x14ac:dyDescent="0.25">
      <c r="A2445" t="s">
        <v>697</v>
      </c>
      <c r="B2445">
        <v>2212</v>
      </c>
      <c r="D2445">
        <v>1</v>
      </c>
      <c r="E2445">
        <v>1</v>
      </c>
      <c r="F2445">
        <v>1</v>
      </c>
      <c r="I2445">
        <v>1</v>
      </c>
      <c r="J2445">
        <v>1</v>
      </c>
      <c r="K2445">
        <v>1</v>
      </c>
      <c r="N2445">
        <v>1</v>
      </c>
      <c r="O2445">
        <v>1</v>
      </c>
      <c r="P2445">
        <v>1</v>
      </c>
      <c r="S2445">
        <v>1</v>
      </c>
      <c r="T2445">
        <v>1</v>
      </c>
      <c r="U2445">
        <v>1</v>
      </c>
    </row>
    <row r="2446" spans="1:21" x14ac:dyDescent="0.25">
      <c r="A2446" t="s">
        <v>51</v>
      </c>
      <c r="B2446">
        <v>2212</v>
      </c>
      <c r="D2446">
        <v>0</v>
      </c>
      <c r="E2446">
        <v>0</v>
      </c>
      <c r="F2446">
        <v>0</v>
      </c>
      <c r="I2446">
        <v>0</v>
      </c>
      <c r="J2446">
        <v>0</v>
      </c>
      <c r="K2446">
        <v>0</v>
      </c>
      <c r="N2446">
        <v>0</v>
      </c>
      <c r="O2446">
        <v>0</v>
      </c>
      <c r="P2446">
        <v>0</v>
      </c>
      <c r="S2446">
        <v>0</v>
      </c>
      <c r="T2446">
        <v>0</v>
      </c>
      <c r="U2446">
        <v>0</v>
      </c>
    </row>
    <row r="2447" spans="1:21" x14ac:dyDescent="0.25">
      <c r="A2447" t="s">
        <v>53</v>
      </c>
      <c r="B2447">
        <v>2212</v>
      </c>
      <c r="D2447">
        <v>0</v>
      </c>
      <c r="E2447">
        <v>0</v>
      </c>
      <c r="F2447">
        <v>0</v>
      </c>
      <c r="I2447">
        <v>0</v>
      </c>
      <c r="J2447">
        <v>0</v>
      </c>
      <c r="K2447">
        <v>0</v>
      </c>
      <c r="N2447">
        <v>0</v>
      </c>
      <c r="O2447">
        <v>0</v>
      </c>
      <c r="P2447">
        <v>0</v>
      </c>
      <c r="S2447">
        <v>0</v>
      </c>
      <c r="T2447">
        <v>0</v>
      </c>
      <c r="U2447">
        <v>0</v>
      </c>
    </row>
    <row r="2448" spans="1:21" x14ac:dyDescent="0.25">
      <c r="A2448" t="s">
        <v>54</v>
      </c>
      <c r="B2448">
        <v>2212</v>
      </c>
      <c r="D2448">
        <v>0</v>
      </c>
      <c r="E2448">
        <v>0</v>
      </c>
      <c r="F2448">
        <v>0</v>
      </c>
      <c r="I2448">
        <v>0</v>
      </c>
      <c r="J2448">
        <v>0</v>
      </c>
      <c r="K2448">
        <v>0</v>
      </c>
      <c r="N2448">
        <v>0</v>
      </c>
      <c r="O2448">
        <v>0</v>
      </c>
      <c r="P2448">
        <v>0</v>
      </c>
      <c r="S2448">
        <v>0</v>
      </c>
      <c r="T2448">
        <v>0</v>
      </c>
      <c r="U2448">
        <v>0</v>
      </c>
    </row>
    <row r="2449" spans="1:21" x14ac:dyDescent="0.25">
      <c r="A2449" t="s">
        <v>55</v>
      </c>
      <c r="B2449">
        <v>2212</v>
      </c>
      <c r="D2449">
        <v>0</v>
      </c>
      <c r="E2449">
        <v>0</v>
      </c>
      <c r="F2449">
        <v>0</v>
      </c>
      <c r="I2449">
        <v>0</v>
      </c>
      <c r="J2449">
        <v>0</v>
      </c>
      <c r="K2449">
        <v>0</v>
      </c>
      <c r="N2449">
        <v>0</v>
      </c>
      <c r="O2449">
        <v>0</v>
      </c>
      <c r="P2449">
        <v>0</v>
      </c>
      <c r="S2449">
        <v>0</v>
      </c>
      <c r="T2449">
        <v>0</v>
      </c>
      <c r="U2449">
        <v>0</v>
      </c>
    </row>
    <row r="2450" spans="1:21" x14ac:dyDescent="0.25">
      <c r="A2450" t="s">
        <v>56</v>
      </c>
      <c r="B2450">
        <v>2212</v>
      </c>
      <c r="D2450">
        <v>0.92</v>
      </c>
      <c r="E2450">
        <v>0.92</v>
      </c>
      <c r="F2450">
        <v>0.92</v>
      </c>
      <c r="I2450">
        <v>0.92</v>
      </c>
      <c r="J2450">
        <v>0.92</v>
      </c>
      <c r="K2450">
        <v>0.92</v>
      </c>
      <c r="N2450">
        <v>0.92</v>
      </c>
      <c r="O2450">
        <v>0.92</v>
      </c>
      <c r="P2450">
        <v>0.92</v>
      </c>
      <c r="S2450">
        <v>0.92</v>
      </c>
      <c r="T2450">
        <v>0.92</v>
      </c>
      <c r="U2450">
        <v>0.92</v>
      </c>
    </row>
    <row r="2451" spans="1:21" x14ac:dyDescent="0.25">
      <c r="A2451" t="s">
        <v>57</v>
      </c>
      <c r="B2451">
        <v>2212</v>
      </c>
      <c r="D2451">
        <v>100</v>
      </c>
      <c r="E2451">
        <v>100</v>
      </c>
      <c r="F2451">
        <v>100</v>
      </c>
      <c r="I2451">
        <v>100</v>
      </c>
      <c r="J2451">
        <v>100</v>
      </c>
      <c r="K2451">
        <v>100</v>
      </c>
      <c r="N2451">
        <v>100</v>
      </c>
      <c r="O2451">
        <v>100</v>
      </c>
      <c r="P2451">
        <v>100</v>
      </c>
      <c r="S2451">
        <v>100</v>
      </c>
      <c r="T2451">
        <v>100</v>
      </c>
      <c r="U2451">
        <v>100</v>
      </c>
    </row>
    <row r="2452" spans="1:21" x14ac:dyDescent="0.25">
      <c r="A2452" t="s">
        <v>58</v>
      </c>
      <c r="B2452">
        <v>2212</v>
      </c>
      <c r="D2452">
        <v>2</v>
      </c>
      <c r="E2452">
        <v>2</v>
      </c>
      <c r="F2452">
        <v>2</v>
      </c>
      <c r="I2452">
        <v>2</v>
      </c>
      <c r="J2452">
        <v>2</v>
      </c>
      <c r="K2452">
        <v>2</v>
      </c>
      <c r="N2452">
        <v>2</v>
      </c>
      <c r="O2452">
        <v>2</v>
      </c>
      <c r="P2452">
        <v>2</v>
      </c>
      <c r="S2452">
        <v>2</v>
      </c>
      <c r="T2452">
        <v>2</v>
      </c>
      <c r="U2452">
        <v>2</v>
      </c>
    </row>
    <row r="2453" spans="1:21" x14ac:dyDescent="0.25">
      <c r="A2453" t="s">
        <v>59</v>
      </c>
      <c r="B2453">
        <v>2212</v>
      </c>
      <c r="D2453">
        <v>0</v>
      </c>
      <c r="E2453">
        <v>0</v>
      </c>
      <c r="F2453">
        <v>0</v>
      </c>
      <c r="I2453">
        <v>0</v>
      </c>
      <c r="J2453">
        <v>0</v>
      </c>
      <c r="K2453">
        <v>0</v>
      </c>
      <c r="N2453">
        <v>0</v>
      </c>
      <c r="O2453">
        <v>0</v>
      </c>
      <c r="P2453">
        <v>0</v>
      </c>
      <c r="S2453">
        <v>0</v>
      </c>
      <c r="T2453">
        <v>0</v>
      </c>
      <c r="U2453">
        <v>0</v>
      </c>
    </row>
    <row r="2454" spans="1:21" x14ac:dyDescent="0.25">
      <c r="A2454" t="s">
        <v>698</v>
      </c>
      <c r="B2454">
        <v>2212</v>
      </c>
      <c r="E2454">
        <v>0</v>
      </c>
      <c r="J2454">
        <v>0</v>
      </c>
      <c r="O2454">
        <v>0</v>
      </c>
      <c r="T2454">
        <v>0</v>
      </c>
    </row>
    <row r="2455" spans="1:21" x14ac:dyDescent="0.25">
      <c r="A2455" t="s">
        <v>677</v>
      </c>
      <c r="B2455">
        <v>2212</v>
      </c>
      <c r="E2455">
        <v>2640</v>
      </c>
      <c r="J2455">
        <v>5261</v>
      </c>
      <c r="O2455">
        <v>2413</v>
      </c>
      <c r="T2455">
        <v>1296</v>
      </c>
    </row>
    <row r="2456" spans="1:21" x14ac:dyDescent="0.25">
      <c r="A2456" t="s">
        <v>78</v>
      </c>
      <c r="B2456">
        <v>2212</v>
      </c>
      <c r="E2456">
        <v>60</v>
      </c>
      <c r="J2456">
        <v>143.5</v>
      </c>
      <c r="O2456">
        <v>36.6</v>
      </c>
      <c r="T2456">
        <v>19.600000000000001</v>
      </c>
    </row>
    <row r="2457" spans="1:21" x14ac:dyDescent="0.25">
      <c r="A2457" t="s">
        <v>699</v>
      </c>
      <c r="B2457">
        <v>2212</v>
      </c>
      <c r="F2457">
        <v>0</v>
      </c>
      <c r="K2457">
        <v>0</v>
      </c>
      <c r="P2457">
        <v>0</v>
      </c>
      <c r="U2457">
        <v>0</v>
      </c>
    </row>
    <row r="2458" spans="1:21" x14ac:dyDescent="0.25">
      <c r="A2458" t="s">
        <v>700</v>
      </c>
      <c r="B2458">
        <v>2212</v>
      </c>
      <c r="D2458">
        <v>0</v>
      </c>
      <c r="E2458">
        <v>0</v>
      </c>
      <c r="F2458">
        <v>1</v>
      </c>
      <c r="I2458">
        <v>0</v>
      </c>
      <c r="J2458">
        <v>0</v>
      </c>
      <c r="K2458">
        <v>1</v>
      </c>
      <c r="N2458">
        <v>0</v>
      </c>
      <c r="O2458">
        <v>0</v>
      </c>
      <c r="P2458">
        <v>1</v>
      </c>
      <c r="S2458">
        <v>0</v>
      </c>
      <c r="T2458">
        <v>0</v>
      </c>
      <c r="U2458">
        <v>1</v>
      </c>
    </row>
    <row r="2459" spans="1:21" x14ac:dyDescent="0.25">
      <c r="A2459" t="s">
        <v>701</v>
      </c>
      <c r="B2459">
        <v>2212</v>
      </c>
      <c r="D2459">
        <v>0</v>
      </c>
      <c r="E2459">
        <v>0</v>
      </c>
      <c r="F2459">
        <v>0</v>
      </c>
      <c r="I2459">
        <v>0</v>
      </c>
      <c r="J2459">
        <v>0</v>
      </c>
      <c r="K2459">
        <v>0</v>
      </c>
      <c r="N2459">
        <v>0</v>
      </c>
      <c r="O2459">
        <v>0</v>
      </c>
      <c r="P2459">
        <v>0</v>
      </c>
      <c r="S2459">
        <v>0</v>
      </c>
      <c r="T2459">
        <v>0</v>
      </c>
      <c r="U2459">
        <v>0</v>
      </c>
    </row>
    <row r="2460" spans="1:21" x14ac:dyDescent="0.25">
      <c r="A2460" t="s">
        <v>52</v>
      </c>
      <c r="B2460">
        <v>2212</v>
      </c>
      <c r="D2460">
        <v>1</v>
      </c>
      <c r="E2460">
        <v>1</v>
      </c>
      <c r="F2460">
        <v>1</v>
      </c>
      <c r="I2460">
        <v>1</v>
      </c>
      <c r="J2460">
        <v>1</v>
      </c>
      <c r="K2460">
        <v>1</v>
      </c>
      <c r="N2460">
        <v>1</v>
      </c>
      <c r="O2460">
        <v>1</v>
      </c>
      <c r="P2460">
        <v>1</v>
      </c>
      <c r="S2460">
        <v>1</v>
      </c>
      <c r="T2460">
        <v>1</v>
      </c>
      <c r="U2460">
        <v>1</v>
      </c>
    </row>
    <row r="2461" spans="1:21" x14ac:dyDescent="0.25">
      <c r="A2461" t="s">
        <v>702</v>
      </c>
      <c r="B2461">
        <v>2212</v>
      </c>
      <c r="D2461">
        <v>15</v>
      </c>
      <c r="E2461">
        <v>60</v>
      </c>
      <c r="F2461">
        <v>9</v>
      </c>
      <c r="I2461">
        <v>15</v>
      </c>
      <c r="J2461">
        <v>60</v>
      </c>
      <c r="K2461">
        <v>9</v>
      </c>
      <c r="N2461">
        <v>15</v>
      </c>
      <c r="O2461">
        <v>60</v>
      </c>
      <c r="P2461">
        <v>9</v>
      </c>
      <c r="S2461">
        <v>15</v>
      </c>
      <c r="T2461">
        <v>60</v>
      </c>
      <c r="U2461">
        <v>9</v>
      </c>
    </row>
    <row r="2462" spans="1:21" x14ac:dyDescent="0.25">
      <c r="A2462" t="s">
        <v>43</v>
      </c>
      <c r="B2462">
        <v>2212</v>
      </c>
      <c r="D2462">
        <v>50</v>
      </c>
      <c r="E2462">
        <v>50</v>
      </c>
      <c r="I2462">
        <v>50</v>
      </c>
      <c r="J2462">
        <v>50</v>
      </c>
      <c r="K2462">
        <v>50</v>
      </c>
      <c r="N2462">
        <v>50</v>
      </c>
      <c r="O2462">
        <v>50</v>
      </c>
      <c r="S2462">
        <v>50</v>
      </c>
      <c r="T2462">
        <v>50</v>
      </c>
    </row>
    <row r="2463" spans="1:21" x14ac:dyDescent="0.25">
      <c r="A2463" t="s">
        <v>44</v>
      </c>
      <c r="B2463">
        <v>2212</v>
      </c>
      <c r="D2463">
        <v>0</v>
      </c>
      <c r="E2463">
        <v>0</v>
      </c>
      <c r="I2463">
        <v>0</v>
      </c>
      <c r="J2463">
        <v>0</v>
      </c>
      <c r="K2463">
        <v>0</v>
      </c>
      <c r="N2463">
        <v>0</v>
      </c>
      <c r="O2463">
        <v>0</v>
      </c>
      <c r="S2463">
        <v>0</v>
      </c>
      <c r="T2463">
        <v>0</v>
      </c>
    </row>
    <row r="2464" spans="1:21" x14ac:dyDescent="0.25">
      <c r="A2464" t="s">
        <v>718</v>
      </c>
      <c r="B2464">
        <v>2212</v>
      </c>
      <c r="E2464">
        <v>0</v>
      </c>
      <c r="J2464">
        <v>0</v>
      </c>
      <c r="O2464">
        <v>0</v>
      </c>
      <c r="T2464">
        <v>0</v>
      </c>
    </row>
    <row r="2465" spans="1:21" x14ac:dyDescent="0.25">
      <c r="A2465" t="s">
        <v>405</v>
      </c>
      <c r="B2465">
        <v>2212</v>
      </c>
      <c r="E2465">
        <v>0</v>
      </c>
    </row>
    <row r="2466" spans="1:21" x14ac:dyDescent="0.25">
      <c r="A2466" t="s">
        <v>719</v>
      </c>
      <c r="B2466">
        <v>2212</v>
      </c>
      <c r="D2466">
        <v>0</v>
      </c>
      <c r="E2466">
        <v>0</v>
      </c>
      <c r="F2466">
        <v>0</v>
      </c>
      <c r="I2466">
        <v>0</v>
      </c>
      <c r="J2466">
        <v>0</v>
      </c>
      <c r="K2466">
        <v>0</v>
      </c>
      <c r="N2466">
        <v>0</v>
      </c>
      <c r="O2466">
        <v>0</v>
      </c>
      <c r="P2466">
        <v>0</v>
      </c>
      <c r="S2466">
        <v>0</v>
      </c>
      <c r="T2466">
        <v>0</v>
      </c>
      <c r="U2466">
        <v>0</v>
      </c>
    </row>
    <row r="2467" spans="1:21" x14ac:dyDescent="0.25">
      <c r="A2467" t="s">
        <v>34</v>
      </c>
      <c r="B2467">
        <v>2950</v>
      </c>
      <c r="D2467">
        <v>2900</v>
      </c>
      <c r="E2467">
        <v>2900</v>
      </c>
      <c r="F2467">
        <v>2900</v>
      </c>
      <c r="I2467">
        <v>2975</v>
      </c>
      <c r="J2467">
        <v>2975</v>
      </c>
      <c r="K2467">
        <v>2975</v>
      </c>
      <c r="N2467">
        <v>120</v>
      </c>
      <c r="O2467">
        <v>120</v>
      </c>
      <c r="P2467">
        <v>120</v>
      </c>
      <c r="S2467">
        <v>307</v>
      </c>
      <c r="T2467">
        <v>307</v>
      </c>
      <c r="U2467">
        <v>307</v>
      </c>
    </row>
    <row r="2468" spans="1:21" x14ac:dyDescent="0.25">
      <c r="A2468" t="s">
        <v>35</v>
      </c>
      <c r="B2468">
        <v>2950</v>
      </c>
      <c r="D2468">
        <v>120</v>
      </c>
      <c r="E2468">
        <v>2975</v>
      </c>
      <c r="F2468">
        <v>307</v>
      </c>
      <c r="I2468">
        <v>307</v>
      </c>
      <c r="J2468">
        <v>2900</v>
      </c>
      <c r="K2468">
        <v>120</v>
      </c>
      <c r="N2468">
        <v>2975</v>
      </c>
      <c r="O2468">
        <v>307</v>
      </c>
      <c r="P2468">
        <v>2900</v>
      </c>
      <c r="S2468">
        <v>2900</v>
      </c>
      <c r="T2468">
        <v>120</v>
      </c>
      <c r="U2468">
        <v>2975</v>
      </c>
    </row>
    <row r="2469" spans="1:21" x14ac:dyDescent="0.25">
      <c r="A2469" t="s">
        <v>36</v>
      </c>
      <c r="B2469">
        <v>2950</v>
      </c>
      <c r="D2469">
        <v>1</v>
      </c>
      <c r="E2469">
        <v>3</v>
      </c>
      <c r="F2469">
        <v>1</v>
      </c>
      <c r="I2469">
        <v>1</v>
      </c>
      <c r="J2469">
        <v>3</v>
      </c>
      <c r="K2469">
        <v>1</v>
      </c>
      <c r="N2469">
        <v>1</v>
      </c>
      <c r="O2469">
        <v>1</v>
      </c>
      <c r="P2469">
        <v>1</v>
      </c>
      <c r="S2469">
        <v>1</v>
      </c>
      <c r="T2469">
        <v>1</v>
      </c>
      <c r="U2469">
        <v>1</v>
      </c>
    </row>
    <row r="2470" spans="1:21" x14ac:dyDescent="0.25">
      <c r="A2470" t="s">
        <v>37</v>
      </c>
      <c r="B2470">
        <v>2950</v>
      </c>
      <c r="D2470">
        <v>0</v>
      </c>
      <c r="E2470">
        <v>0</v>
      </c>
      <c r="I2470">
        <v>0</v>
      </c>
      <c r="J2470">
        <v>0</v>
      </c>
      <c r="N2470">
        <v>0</v>
      </c>
      <c r="O2470">
        <v>0</v>
      </c>
      <c r="S2470">
        <v>0</v>
      </c>
      <c r="T2470">
        <v>0</v>
      </c>
    </row>
    <row r="2471" spans="1:21" x14ac:dyDescent="0.25">
      <c r="A2471" t="s">
        <v>38</v>
      </c>
      <c r="B2471">
        <v>2950</v>
      </c>
      <c r="D2471">
        <v>12</v>
      </c>
      <c r="E2471">
        <v>12</v>
      </c>
      <c r="F2471">
        <v>12</v>
      </c>
      <c r="I2471">
        <v>12</v>
      </c>
      <c r="J2471">
        <v>12</v>
      </c>
      <c r="K2471">
        <v>12</v>
      </c>
      <c r="N2471">
        <v>12</v>
      </c>
      <c r="O2471">
        <v>12</v>
      </c>
      <c r="P2471">
        <v>12</v>
      </c>
      <c r="S2471">
        <v>12</v>
      </c>
      <c r="T2471">
        <v>12</v>
      </c>
      <c r="U2471">
        <v>12</v>
      </c>
    </row>
    <row r="2472" spans="1:21" x14ac:dyDescent="0.25">
      <c r="A2472" t="s">
        <v>39</v>
      </c>
      <c r="B2472">
        <v>2950</v>
      </c>
      <c r="D2472">
        <v>235</v>
      </c>
      <c r="F2472">
        <v>190</v>
      </c>
      <c r="I2472">
        <v>200</v>
      </c>
      <c r="N2472">
        <v>205</v>
      </c>
      <c r="P2472">
        <v>205</v>
      </c>
      <c r="S2472">
        <v>205</v>
      </c>
      <c r="U2472">
        <v>200</v>
      </c>
    </row>
    <row r="2473" spans="1:21" x14ac:dyDescent="0.25">
      <c r="A2473" t="s">
        <v>694</v>
      </c>
      <c r="B2473">
        <v>2950</v>
      </c>
      <c r="D2473">
        <v>25</v>
      </c>
      <c r="F2473">
        <v>25</v>
      </c>
      <c r="I2473">
        <v>25</v>
      </c>
      <c r="N2473">
        <v>25</v>
      </c>
      <c r="P2473">
        <v>25</v>
      </c>
      <c r="S2473">
        <v>25</v>
      </c>
      <c r="U2473">
        <v>25</v>
      </c>
    </row>
    <row r="2474" spans="1:21" x14ac:dyDescent="0.25">
      <c r="A2474" t="s">
        <v>40</v>
      </c>
      <c r="B2474">
        <v>2950</v>
      </c>
      <c r="D2474">
        <v>1</v>
      </c>
      <c r="F2474">
        <v>1</v>
      </c>
      <c r="I2474">
        <v>1</v>
      </c>
      <c r="N2474">
        <v>1</v>
      </c>
      <c r="P2474">
        <v>1</v>
      </c>
      <c r="S2474">
        <v>1</v>
      </c>
      <c r="U2474">
        <v>1</v>
      </c>
    </row>
    <row r="2475" spans="1:21" x14ac:dyDescent="0.25">
      <c r="A2475" t="s">
        <v>41</v>
      </c>
      <c r="B2475">
        <v>2950</v>
      </c>
    </row>
    <row r="2476" spans="1:21" x14ac:dyDescent="0.25">
      <c r="A2476" t="s">
        <v>42</v>
      </c>
      <c r="B2476">
        <v>2950</v>
      </c>
      <c r="E2476">
        <v>40</v>
      </c>
      <c r="J2476">
        <v>40</v>
      </c>
      <c r="O2476">
        <v>25</v>
      </c>
      <c r="T2476">
        <v>25</v>
      </c>
    </row>
    <row r="2477" spans="1:21" x14ac:dyDescent="0.25">
      <c r="A2477" t="s">
        <v>45</v>
      </c>
      <c r="B2477">
        <v>2950</v>
      </c>
      <c r="D2477">
        <v>7</v>
      </c>
      <c r="E2477">
        <v>4</v>
      </c>
      <c r="I2477">
        <v>3</v>
      </c>
      <c r="J2477">
        <v>8</v>
      </c>
      <c r="O2477">
        <v>6</v>
      </c>
      <c r="T2477">
        <v>2</v>
      </c>
    </row>
    <row r="2478" spans="1:21" x14ac:dyDescent="0.25">
      <c r="A2478" t="s">
        <v>46</v>
      </c>
      <c r="B2478">
        <v>2950</v>
      </c>
      <c r="D2478">
        <v>4</v>
      </c>
      <c r="F2478">
        <v>4</v>
      </c>
      <c r="I2478">
        <v>8</v>
      </c>
      <c r="K2478">
        <v>8</v>
      </c>
      <c r="N2478">
        <v>6</v>
      </c>
      <c r="P2478">
        <v>6</v>
      </c>
      <c r="S2478">
        <v>2</v>
      </c>
      <c r="U2478">
        <v>2</v>
      </c>
    </row>
    <row r="2479" spans="1:21" x14ac:dyDescent="0.25">
      <c r="A2479" t="s">
        <v>49</v>
      </c>
      <c r="B2479">
        <v>2950</v>
      </c>
      <c r="D2479">
        <v>4</v>
      </c>
      <c r="E2479">
        <v>4</v>
      </c>
      <c r="F2479">
        <v>4</v>
      </c>
      <c r="I2479">
        <v>4</v>
      </c>
      <c r="J2479">
        <v>4</v>
      </c>
      <c r="K2479">
        <v>5</v>
      </c>
      <c r="N2479">
        <v>5</v>
      </c>
      <c r="O2479">
        <v>5</v>
      </c>
      <c r="P2479">
        <v>5</v>
      </c>
      <c r="S2479">
        <v>5</v>
      </c>
      <c r="T2479">
        <v>5</v>
      </c>
      <c r="U2479">
        <v>5</v>
      </c>
    </row>
    <row r="2480" spans="1:21" x14ac:dyDescent="0.25">
      <c r="A2480" t="s">
        <v>695</v>
      </c>
      <c r="B2480">
        <v>2950</v>
      </c>
      <c r="D2480">
        <v>-2</v>
      </c>
      <c r="E2480">
        <v>-2</v>
      </c>
      <c r="F2480">
        <v>-2</v>
      </c>
      <c r="I2480">
        <v>-2</v>
      </c>
      <c r="J2480">
        <v>-2</v>
      </c>
      <c r="K2480">
        <v>-1</v>
      </c>
      <c r="N2480">
        <v>-2</v>
      </c>
      <c r="O2480">
        <v>-2</v>
      </c>
      <c r="P2480">
        <v>-2</v>
      </c>
      <c r="S2480">
        <v>-2</v>
      </c>
      <c r="T2480">
        <v>-2</v>
      </c>
      <c r="U2480">
        <v>-2</v>
      </c>
    </row>
    <row r="2481" spans="1:21" x14ac:dyDescent="0.25">
      <c r="A2481" t="s">
        <v>48</v>
      </c>
      <c r="B2481">
        <v>2950</v>
      </c>
      <c r="D2481">
        <v>1900</v>
      </c>
      <c r="E2481">
        <v>1900</v>
      </c>
      <c r="F2481">
        <v>1900</v>
      </c>
      <c r="I2481">
        <v>1900</v>
      </c>
      <c r="J2481">
        <v>1900</v>
      </c>
      <c r="K2481">
        <v>1900</v>
      </c>
      <c r="N2481">
        <v>1900</v>
      </c>
      <c r="O2481">
        <v>1900</v>
      </c>
      <c r="P2481">
        <v>1900</v>
      </c>
      <c r="S2481">
        <v>1900</v>
      </c>
      <c r="T2481">
        <v>1900</v>
      </c>
      <c r="U2481">
        <v>1900</v>
      </c>
    </row>
    <row r="2482" spans="1:21" x14ac:dyDescent="0.25">
      <c r="A2482" t="s">
        <v>696</v>
      </c>
      <c r="B2482">
        <v>2950</v>
      </c>
      <c r="D2482">
        <v>1770</v>
      </c>
      <c r="E2482">
        <v>5085</v>
      </c>
      <c r="F2482">
        <v>1583</v>
      </c>
      <c r="I2482">
        <v>1770</v>
      </c>
      <c r="J2482">
        <v>5085</v>
      </c>
      <c r="K2482">
        <v>1583</v>
      </c>
      <c r="N2482">
        <v>1770</v>
      </c>
      <c r="O2482">
        <v>1863</v>
      </c>
      <c r="P2482">
        <v>1583</v>
      </c>
      <c r="S2482">
        <v>1770</v>
      </c>
      <c r="T2482">
        <v>1863</v>
      </c>
      <c r="U2482">
        <v>1583</v>
      </c>
    </row>
    <row r="2483" spans="1:21" x14ac:dyDescent="0.25">
      <c r="A2483" t="s">
        <v>50</v>
      </c>
      <c r="B2483">
        <v>2950</v>
      </c>
      <c r="D2483">
        <v>406</v>
      </c>
      <c r="E2483">
        <v>5085</v>
      </c>
      <c r="F2483">
        <v>1583</v>
      </c>
      <c r="I2483">
        <v>354</v>
      </c>
      <c r="J2483">
        <v>5085</v>
      </c>
      <c r="K2483">
        <v>1583</v>
      </c>
      <c r="N2483">
        <v>1395</v>
      </c>
      <c r="O2483">
        <v>1863</v>
      </c>
      <c r="P2483">
        <v>1583</v>
      </c>
      <c r="S2483">
        <v>1395</v>
      </c>
      <c r="T2483">
        <v>1863</v>
      </c>
      <c r="U2483">
        <v>1583</v>
      </c>
    </row>
    <row r="2484" spans="1:21" x14ac:dyDescent="0.25">
      <c r="A2484" t="s">
        <v>697</v>
      </c>
      <c r="B2484">
        <v>2950</v>
      </c>
      <c r="D2484">
        <v>1</v>
      </c>
      <c r="E2484">
        <v>1</v>
      </c>
      <c r="F2484">
        <v>1</v>
      </c>
      <c r="I2484">
        <v>1</v>
      </c>
      <c r="J2484">
        <v>1</v>
      </c>
      <c r="K2484">
        <v>1</v>
      </c>
      <c r="N2484">
        <v>1</v>
      </c>
      <c r="O2484">
        <v>1</v>
      </c>
      <c r="P2484">
        <v>1</v>
      </c>
      <c r="S2484">
        <v>1</v>
      </c>
      <c r="T2484">
        <v>1</v>
      </c>
      <c r="U2484">
        <v>1</v>
      </c>
    </row>
    <row r="2485" spans="1:21" x14ac:dyDescent="0.25">
      <c r="A2485" t="s">
        <v>51</v>
      </c>
      <c r="B2485">
        <v>2950</v>
      </c>
      <c r="D2485">
        <v>0</v>
      </c>
      <c r="E2485">
        <v>0</v>
      </c>
      <c r="F2485">
        <v>91</v>
      </c>
      <c r="I2485">
        <v>0</v>
      </c>
      <c r="J2485">
        <v>0</v>
      </c>
      <c r="K2485">
        <v>91</v>
      </c>
      <c r="N2485">
        <v>0</v>
      </c>
      <c r="O2485">
        <v>0</v>
      </c>
      <c r="P2485">
        <v>82</v>
      </c>
      <c r="S2485">
        <v>0</v>
      </c>
      <c r="T2485">
        <v>0</v>
      </c>
      <c r="U2485">
        <v>104</v>
      </c>
    </row>
    <row r="2486" spans="1:21" x14ac:dyDescent="0.25">
      <c r="A2486" t="s">
        <v>53</v>
      </c>
      <c r="B2486">
        <v>2950</v>
      </c>
      <c r="D2486">
        <v>150</v>
      </c>
      <c r="E2486">
        <v>1200</v>
      </c>
      <c r="F2486">
        <v>50</v>
      </c>
      <c r="I2486">
        <v>60</v>
      </c>
      <c r="J2486">
        <v>1056</v>
      </c>
      <c r="K2486">
        <v>36</v>
      </c>
      <c r="N2486">
        <v>5</v>
      </c>
      <c r="O2486">
        <v>12</v>
      </c>
      <c r="P2486">
        <v>36</v>
      </c>
      <c r="S2486">
        <v>12</v>
      </c>
      <c r="T2486">
        <v>12</v>
      </c>
      <c r="U2486">
        <v>96</v>
      </c>
    </row>
    <row r="2487" spans="1:21" x14ac:dyDescent="0.25">
      <c r="A2487" t="s">
        <v>54</v>
      </c>
      <c r="B2487">
        <v>2950</v>
      </c>
      <c r="D2487">
        <v>0</v>
      </c>
      <c r="E2487">
        <v>0</v>
      </c>
      <c r="F2487">
        <v>0</v>
      </c>
      <c r="I2487">
        <v>0</v>
      </c>
      <c r="J2487">
        <v>0</v>
      </c>
      <c r="K2487">
        <v>0</v>
      </c>
      <c r="N2487">
        <v>0</v>
      </c>
      <c r="O2487">
        <v>0</v>
      </c>
      <c r="P2487">
        <v>0</v>
      </c>
      <c r="S2487">
        <v>0</v>
      </c>
      <c r="T2487">
        <v>0</v>
      </c>
      <c r="U2487">
        <v>0</v>
      </c>
    </row>
    <row r="2488" spans="1:21" x14ac:dyDescent="0.25">
      <c r="A2488" t="s">
        <v>55</v>
      </c>
      <c r="B2488">
        <v>2950</v>
      </c>
      <c r="D2488">
        <v>0</v>
      </c>
      <c r="E2488">
        <v>0</v>
      </c>
      <c r="F2488">
        <v>0</v>
      </c>
      <c r="I2488">
        <v>0</v>
      </c>
      <c r="J2488">
        <v>0</v>
      </c>
      <c r="K2488">
        <v>0</v>
      </c>
      <c r="N2488">
        <v>0</v>
      </c>
      <c r="O2488">
        <v>0</v>
      </c>
      <c r="P2488">
        <v>0</v>
      </c>
      <c r="S2488">
        <v>0</v>
      </c>
      <c r="T2488">
        <v>0</v>
      </c>
      <c r="U2488">
        <v>0</v>
      </c>
    </row>
    <row r="2489" spans="1:21" x14ac:dyDescent="0.25">
      <c r="A2489" t="s">
        <v>56</v>
      </c>
      <c r="B2489">
        <v>2950</v>
      </c>
      <c r="D2489">
        <v>0.92</v>
      </c>
      <c r="E2489">
        <v>0.92</v>
      </c>
      <c r="F2489">
        <v>0.92</v>
      </c>
      <c r="I2489">
        <v>0.92</v>
      </c>
      <c r="J2489">
        <v>0.92</v>
      </c>
      <c r="K2489">
        <v>0.92</v>
      </c>
      <c r="N2489">
        <v>0.92</v>
      </c>
      <c r="O2489">
        <v>0.92</v>
      </c>
      <c r="P2489">
        <v>0.92</v>
      </c>
      <c r="S2489">
        <v>0.92</v>
      </c>
      <c r="T2489">
        <v>0.92</v>
      </c>
      <c r="U2489">
        <v>0.92</v>
      </c>
    </row>
    <row r="2490" spans="1:21" x14ac:dyDescent="0.25">
      <c r="A2490" t="s">
        <v>57</v>
      </c>
      <c r="B2490">
        <v>2950</v>
      </c>
      <c r="D2490">
        <v>100</v>
      </c>
      <c r="E2490">
        <v>100</v>
      </c>
      <c r="F2490">
        <v>100</v>
      </c>
      <c r="I2490">
        <v>100</v>
      </c>
      <c r="J2490">
        <v>100</v>
      </c>
      <c r="K2490">
        <v>100</v>
      </c>
      <c r="N2490">
        <v>100</v>
      </c>
      <c r="O2490">
        <v>100</v>
      </c>
      <c r="P2490">
        <v>100</v>
      </c>
      <c r="S2490">
        <v>100</v>
      </c>
      <c r="T2490">
        <v>100</v>
      </c>
      <c r="U2490">
        <v>100</v>
      </c>
    </row>
    <row r="2491" spans="1:21" x14ac:dyDescent="0.25">
      <c r="A2491" t="s">
        <v>58</v>
      </c>
      <c r="B2491">
        <v>2950</v>
      </c>
      <c r="D2491">
        <v>2</v>
      </c>
      <c r="E2491">
        <v>2</v>
      </c>
      <c r="F2491">
        <v>2</v>
      </c>
      <c r="I2491">
        <v>2</v>
      </c>
      <c r="J2491">
        <v>2</v>
      </c>
      <c r="K2491">
        <v>2</v>
      </c>
      <c r="N2491">
        <v>2</v>
      </c>
      <c r="O2491">
        <v>2</v>
      </c>
      <c r="P2491">
        <v>2</v>
      </c>
      <c r="S2491">
        <v>2</v>
      </c>
      <c r="T2491">
        <v>2</v>
      </c>
      <c r="U2491">
        <v>2</v>
      </c>
    </row>
    <row r="2492" spans="1:21" x14ac:dyDescent="0.25">
      <c r="A2492" t="s">
        <v>59</v>
      </c>
      <c r="B2492">
        <v>2950</v>
      </c>
      <c r="D2492">
        <v>0</v>
      </c>
      <c r="E2492">
        <v>0</v>
      </c>
      <c r="F2492">
        <v>0</v>
      </c>
      <c r="I2492">
        <v>0</v>
      </c>
      <c r="J2492">
        <v>0</v>
      </c>
      <c r="K2492">
        <v>0</v>
      </c>
      <c r="N2492">
        <v>0</v>
      </c>
      <c r="O2492">
        <v>0</v>
      </c>
      <c r="P2492">
        <v>0</v>
      </c>
      <c r="S2492">
        <v>0</v>
      </c>
      <c r="T2492">
        <v>0</v>
      </c>
      <c r="U2492">
        <v>0</v>
      </c>
    </row>
    <row r="2493" spans="1:21" x14ac:dyDescent="0.25">
      <c r="A2493" t="s">
        <v>698</v>
      </c>
      <c r="B2493">
        <v>2950</v>
      </c>
      <c r="E2493">
        <v>0</v>
      </c>
      <c r="J2493">
        <v>0</v>
      </c>
      <c r="O2493">
        <v>0</v>
      </c>
      <c r="T2493">
        <v>0</v>
      </c>
    </row>
    <row r="2494" spans="1:21" x14ac:dyDescent="0.25">
      <c r="A2494" t="s">
        <v>677</v>
      </c>
      <c r="B2494">
        <v>2950</v>
      </c>
      <c r="E2494">
        <v>2530</v>
      </c>
      <c r="J2494">
        <v>1400</v>
      </c>
      <c r="O2494">
        <v>821</v>
      </c>
      <c r="T2494">
        <v>964</v>
      </c>
    </row>
    <row r="2495" spans="1:21" x14ac:dyDescent="0.25">
      <c r="A2495" t="s">
        <v>78</v>
      </c>
      <c r="B2495">
        <v>2950</v>
      </c>
      <c r="E2495">
        <v>43.1</v>
      </c>
      <c r="J2495">
        <v>23.9</v>
      </c>
      <c r="O2495">
        <v>22.4</v>
      </c>
      <c r="T2495">
        <v>26.3</v>
      </c>
    </row>
    <row r="2496" spans="1:21" x14ac:dyDescent="0.25">
      <c r="A2496" t="s">
        <v>699</v>
      </c>
      <c r="B2496">
        <v>2950</v>
      </c>
      <c r="F2496">
        <v>0</v>
      </c>
      <c r="K2496">
        <v>0</v>
      </c>
      <c r="P2496">
        <v>0</v>
      </c>
      <c r="U2496">
        <v>0</v>
      </c>
    </row>
    <row r="2497" spans="1:21" x14ac:dyDescent="0.25">
      <c r="A2497" t="s">
        <v>700</v>
      </c>
      <c r="B2497">
        <v>2950</v>
      </c>
      <c r="D2497">
        <v>0</v>
      </c>
      <c r="E2497">
        <v>0</v>
      </c>
      <c r="F2497">
        <v>1</v>
      </c>
      <c r="I2497">
        <v>0</v>
      </c>
      <c r="J2497">
        <v>0</v>
      </c>
      <c r="K2497">
        <v>1</v>
      </c>
      <c r="N2497">
        <v>0</v>
      </c>
      <c r="O2497">
        <v>0</v>
      </c>
      <c r="P2497">
        <v>1</v>
      </c>
      <c r="S2497">
        <v>0</v>
      </c>
      <c r="T2497">
        <v>0</v>
      </c>
      <c r="U2497">
        <v>1</v>
      </c>
    </row>
    <row r="2498" spans="1:21" x14ac:dyDescent="0.25">
      <c r="A2498" t="s">
        <v>701</v>
      </c>
      <c r="B2498">
        <v>2950</v>
      </c>
      <c r="D2498">
        <v>0</v>
      </c>
      <c r="E2498">
        <v>0</v>
      </c>
      <c r="F2498">
        <v>0</v>
      </c>
      <c r="I2498">
        <v>0</v>
      </c>
      <c r="J2498">
        <v>0</v>
      </c>
      <c r="K2498">
        <v>0</v>
      </c>
      <c r="N2498">
        <v>0</v>
      </c>
      <c r="O2498">
        <v>0</v>
      </c>
      <c r="P2498">
        <v>0</v>
      </c>
      <c r="S2498">
        <v>0</v>
      </c>
      <c r="T2498">
        <v>0</v>
      </c>
      <c r="U2498">
        <v>0</v>
      </c>
    </row>
    <row r="2499" spans="1:21" x14ac:dyDescent="0.25">
      <c r="A2499" t="s">
        <v>52</v>
      </c>
      <c r="B2499">
        <v>2950</v>
      </c>
      <c r="D2499">
        <v>1</v>
      </c>
      <c r="E2499">
        <v>1</v>
      </c>
      <c r="F2499">
        <v>1</v>
      </c>
      <c r="I2499">
        <v>1</v>
      </c>
      <c r="J2499">
        <v>1</v>
      </c>
      <c r="K2499">
        <v>1</v>
      </c>
      <c r="N2499">
        <v>1</v>
      </c>
      <c r="O2499">
        <v>1</v>
      </c>
      <c r="P2499">
        <v>1</v>
      </c>
      <c r="S2499">
        <v>1</v>
      </c>
      <c r="T2499">
        <v>1</v>
      </c>
      <c r="U2499">
        <v>1</v>
      </c>
    </row>
    <row r="2500" spans="1:21" x14ac:dyDescent="0.25">
      <c r="A2500" t="s">
        <v>702</v>
      </c>
      <c r="B2500">
        <v>2950</v>
      </c>
      <c r="D2500">
        <v>15</v>
      </c>
      <c r="E2500">
        <v>60</v>
      </c>
      <c r="F2500">
        <v>9</v>
      </c>
      <c r="I2500">
        <v>15</v>
      </c>
      <c r="J2500">
        <v>60</v>
      </c>
      <c r="K2500">
        <v>9</v>
      </c>
      <c r="N2500">
        <v>15</v>
      </c>
      <c r="O2500">
        <v>60</v>
      </c>
      <c r="P2500">
        <v>9</v>
      </c>
      <c r="S2500">
        <v>15</v>
      </c>
      <c r="T2500">
        <v>60</v>
      </c>
      <c r="U2500">
        <v>9</v>
      </c>
    </row>
    <row r="2501" spans="1:21" x14ac:dyDescent="0.25">
      <c r="A2501" t="s">
        <v>43</v>
      </c>
      <c r="B2501">
        <v>2950</v>
      </c>
      <c r="D2501">
        <v>80</v>
      </c>
      <c r="E2501">
        <v>0</v>
      </c>
      <c r="F2501">
        <v>0</v>
      </c>
      <c r="I2501">
        <v>80</v>
      </c>
      <c r="J2501">
        <v>0</v>
      </c>
      <c r="K2501">
        <v>50</v>
      </c>
      <c r="N2501">
        <v>35</v>
      </c>
      <c r="O2501">
        <v>35</v>
      </c>
      <c r="P2501">
        <v>26</v>
      </c>
      <c r="S2501">
        <v>35</v>
      </c>
      <c r="T2501">
        <v>35</v>
      </c>
      <c r="U2501">
        <v>26</v>
      </c>
    </row>
    <row r="2502" spans="1:21" x14ac:dyDescent="0.25">
      <c r="A2502" t="s">
        <v>44</v>
      </c>
      <c r="B2502">
        <v>2950</v>
      </c>
      <c r="D2502">
        <v>50</v>
      </c>
      <c r="E2502">
        <v>0</v>
      </c>
      <c r="F2502">
        <v>0</v>
      </c>
      <c r="I2502">
        <v>50</v>
      </c>
      <c r="J2502">
        <v>0</v>
      </c>
      <c r="K2502">
        <v>0</v>
      </c>
      <c r="N2502">
        <v>5</v>
      </c>
      <c r="O2502">
        <v>5</v>
      </c>
      <c r="P2502">
        <v>20</v>
      </c>
      <c r="S2502">
        <v>5</v>
      </c>
      <c r="T2502">
        <v>5</v>
      </c>
      <c r="U2502">
        <v>20</v>
      </c>
    </row>
    <row r="2503" spans="1:21" x14ac:dyDescent="0.25">
      <c r="A2503" t="s">
        <v>47</v>
      </c>
      <c r="B2503">
        <v>2950</v>
      </c>
      <c r="D2503">
        <v>7</v>
      </c>
      <c r="E2503">
        <v>4</v>
      </c>
      <c r="F2503">
        <v>4</v>
      </c>
      <c r="I2503">
        <v>3</v>
      </c>
      <c r="J2503">
        <v>8</v>
      </c>
      <c r="K2503">
        <v>8</v>
      </c>
      <c r="N2503">
        <v>6</v>
      </c>
      <c r="O2503">
        <v>6</v>
      </c>
      <c r="P2503">
        <v>6</v>
      </c>
      <c r="S2503">
        <v>2</v>
      </c>
      <c r="T2503">
        <v>2</v>
      </c>
      <c r="U2503">
        <v>2</v>
      </c>
    </row>
    <row r="2504" spans="1:21" x14ac:dyDescent="0.25">
      <c r="A2504" t="s">
        <v>703</v>
      </c>
      <c r="B2504">
        <v>2950</v>
      </c>
      <c r="D2504">
        <v>0</v>
      </c>
      <c r="E2504">
        <v>0</v>
      </c>
      <c r="F2504">
        <v>0</v>
      </c>
      <c r="I2504">
        <v>0</v>
      </c>
      <c r="J2504">
        <v>0</v>
      </c>
      <c r="K2504">
        <v>0</v>
      </c>
      <c r="N2504">
        <v>0</v>
      </c>
      <c r="O2504">
        <v>0</v>
      </c>
      <c r="P2504">
        <v>0</v>
      </c>
      <c r="S2504">
        <v>0</v>
      </c>
      <c r="T2504">
        <v>0</v>
      </c>
      <c r="U2504">
        <v>0</v>
      </c>
    </row>
    <row r="2505" spans="1:21" x14ac:dyDescent="0.25">
      <c r="A2505" t="s">
        <v>704</v>
      </c>
      <c r="B2505">
        <v>2950</v>
      </c>
      <c r="D2505">
        <v>0</v>
      </c>
      <c r="E2505">
        <v>0</v>
      </c>
      <c r="F2505">
        <v>0</v>
      </c>
      <c r="I2505">
        <v>0</v>
      </c>
      <c r="J2505">
        <v>0</v>
      </c>
      <c r="K2505">
        <v>0</v>
      </c>
      <c r="N2505">
        <v>0</v>
      </c>
      <c r="O2505">
        <v>0</v>
      </c>
      <c r="P2505">
        <v>0</v>
      </c>
      <c r="S2505">
        <v>0</v>
      </c>
      <c r="T2505">
        <v>0</v>
      </c>
      <c r="U2505">
        <v>0</v>
      </c>
    </row>
    <row r="2506" spans="1:21" x14ac:dyDescent="0.25">
      <c r="A2506" t="s">
        <v>705</v>
      </c>
      <c r="B2506">
        <v>2950</v>
      </c>
      <c r="D2506">
        <v>0</v>
      </c>
      <c r="E2506">
        <v>0</v>
      </c>
      <c r="F2506">
        <v>0</v>
      </c>
      <c r="I2506">
        <v>0</v>
      </c>
      <c r="J2506">
        <v>0</v>
      </c>
      <c r="K2506">
        <v>0</v>
      </c>
      <c r="N2506">
        <v>0</v>
      </c>
      <c r="O2506">
        <v>0</v>
      </c>
      <c r="P2506">
        <v>0</v>
      </c>
      <c r="S2506">
        <v>0</v>
      </c>
      <c r="T2506">
        <v>0</v>
      </c>
      <c r="U2506">
        <v>0</v>
      </c>
    </row>
    <row r="2507" spans="1:21" x14ac:dyDescent="0.25">
      <c r="A2507" t="s">
        <v>706</v>
      </c>
      <c r="B2507">
        <v>2950</v>
      </c>
      <c r="D2507">
        <v>0</v>
      </c>
      <c r="E2507">
        <v>0</v>
      </c>
      <c r="F2507">
        <v>0</v>
      </c>
      <c r="I2507">
        <v>0</v>
      </c>
      <c r="J2507">
        <v>0</v>
      </c>
      <c r="K2507">
        <v>0</v>
      </c>
      <c r="N2507">
        <v>0</v>
      </c>
      <c r="O2507">
        <v>0</v>
      </c>
      <c r="P2507">
        <v>0</v>
      </c>
      <c r="S2507">
        <v>0</v>
      </c>
      <c r="T2507">
        <v>0</v>
      </c>
      <c r="U2507">
        <v>0</v>
      </c>
    </row>
    <row r="2508" spans="1:21" x14ac:dyDescent="0.25">
      <c r="A2508" t="s">
        <v>707</v>
      </c>
      <c r="B2508">
        <v>2950</v>
      </c>
      <c r="D2508">
        <v>1</v>
      </c>
      <c r="E2508">
        <v>0</v>
      </c>
      <c r="F2508">
        <v>0</v>
      </c>
      <c r="I2508">
        <v>1</v>
      </c>
      <c r="J2508">
        <v>0</v>
      </c>
      <c r="K2508">
        <v>1</v>
      </c>
      <c r="N2508">
        <v>1</v>
      </c>
      <c r="O2508">
        <v>1</v>
      </c>
      <c r="P2508">
        <v>1</v>
      </c>
      <c r="S2508">
        <v>1</v>
      </c>
      <c r="T2508">
        <v>1</v>
      </c>
      <c r="U2508">
        <v>1</v>
      </c>
    </row>
    <row r="2509" spans="1:21" x14ac:dyDescent="0.25">
      <c r="A2509" t="s">
        <v>708</v>
      </c>
      <c r="B2509">
        <v>2950</v>
      </c>
      <c r="D2509">
        <v>50</v>
      </c>
      <c r="I2509">
        <v>50</v>
      </c>
      <c r="K2509">
        <v>0</v>
      </c>
      <c r="N2509">
        <v>5</v>
      </c>
      <c r="O2509">
        <v>5</v>
      </c>
      <c r="P2509">
        <v>20</v>
      </c>
      <c r="S2509">
        <v>5</v>
      </c>
      <c r="T2509">
        <v>5</v>
      </c>
      <c r="U2509">
        <v>20</v>
      </c>
    </row>
    <row r="2510" spans="1:21" x14ac:dyDescent="0.25">
      <c r="A2510" t="s">
        <v>709</v>
      </c>
      <c r="B2510">
        <v>2950</v>
      </c>
      <c r="D2510">
        <v>30</v>
      </c>
      <c r="I2510">
        <v>30</v>
      </c>
      <c r="K2510">
        <v>50</v>
      </c>
      <c r="N2510">
        <v>30</v>
      </c>
      <c r="O2510">
        <v>30</v>
      </c>
      <c r="P2510">
        <v>6</v>
      </c>
      <c r="S2510">
        <v>30</v>
      </c>
      <c r="T2510">
        <v>30</v>
      </c>
      <c r="U2510">
        <v>6</v>
      </c>
    </row>
    <row r="2511" spans="1:21" x14ac:dyDescent="0.25">
      <c r="A2511" t="s">
        <v>710</v>
      </c>
      <c r="B2511">
        <v>2950</v>
      </c>
      <c r="D2511">
        <v>3</v>
      </c>
      <c r="I2511">
        <v>3</v>
      </c>
      <c r="K2511">
        <v>3</v>
      </c>
      <c r="N2511">
        <v>3</v>
      </c>
      <c r="O2511">
        <v>3</v>
      </c>
      <c r="P2511">
        <v>3</v>
      </c>
      <c r="S2511">
        <v>3</v>
      </c>
      <c r="T2511">
        <v>3</v>
      </c>
      <c r="U2511">
        <v>3</v>
      </c>
    </row>
    <row r="2512" spans="1:21" x14ac:dyDescent="0.25">
      <c r="A2512" t="s">
        <v>711</v>
      </c>
      <c r="B2512">
        <v>2950</v>
      </c>
      <c r="D2512">
        <v>0</v>
      </c>
      <c r="I2512">
        <v>0</v>
      </c>
      <c r="K2512">
        <v>0</v>
      </c>
      <c r="N2512">
        <v>0</v>
      </c>
      <c r="O2512">
        <v>0</v>
      </c>
      <c r="P2512">
        <v>0</v>
      </c>
      <c r="S2512">
        <v>0</v>
      </c>
      <c r="T2512">
        <v>0</v>
      </c>
      <c r="U2512">
        <v>0</v>
      </c>
    </row>
    <row r="2513" spans="1:21" x14ac:dyDescent="0.25">
      <c r="A2513" t="s">
        <v>712</v>
      </c>
      <c r="B2513">
        <v>2950</v>
      </c>
      <c r="D2513">
        <v>0</v>
      </c>
      <c r="I2513">
        <v>0</v>
      </c>
      <c r="K2513">
        <v>0</v>
      </c>
      <c r="N2513">
        <v>0</v>
      </c>
      <c r="O2513">
        <v>0</v>
      </c>
      <c r="P2513">
        <v>0</v>
      </c>
      <c r="S2513">
        <v>0</v>
      </c>
      <c r="T2513">
        <v>0</v>
      </c>
      <c r="U2513">
        <v>0</v>
      </c>
    </row>
    <row r="2514" spans="1:21" x14ac:dyDescent="0.25">
      <c r="A2514" t="s">
        <v>713</v>
      </c>
      <c r="B2514">
        <v>2950</v>
      </c>
      <c r="D2514">
        <v>0</v>
      </c>
      <c r="I2514">
        <v>0</v>
      </c>
      <c r="K2514">
        <v>0</v>
      </c>
      <c r="N2514">
        <v>0</v>
      </c>
      <c r="O2514">
        <v>0</v>
      </c>
      <c r="P2514">
        <v>0</v>
      </c>
      <c r="S2514">
        <v>0</v>
      </c>
      <c r="T2514">
        <v>0</v>
      </c>
      <c r="U2514">
        <v>0</v>
      </c>
    </row>
    <row r="2515" spans="1:21" x14ac:dyDescent="0.25">
      <c r="A2515" t="s">
        <v>718</v>
      </c>
      <c r="B2515">
        <v>2950</v>
      </c>
      <c r="E2515">
        <v>0</v>
      </c>
      <c r="J2515">
        <v>0</v>
      </c>
      <c r="O2515">
        <v>0</v>
      </c>
      <c r="T2515">
        <v>0</v>
      </c>
    </row>
    <row r="2516" spans="1:21" x14ac:dyDescent="0.25">
      <c r="A2516" t="s">
        <v>405</v>
      </c>
      <c r="B2516">
        <v>2950</v>
      </c>
      <c r="E2516">
        <v>0</v>
      </c>
    </row>
    <row r="2517" spans="1:21" x14ac:dyDescent="0.25">
      <c r="A2517" t="s">
        <v>719</v>
      </c>
      <c r="B2517">
        <v>2950</v>
      </c>
      <c r="D2517">
        <v>163</v>
      </c>
      <c r="E2517">
        <v>1304</v>
      </c>
      <c r="F2517">
        <v>54</v>
      </c>
      <c r="I2517">
        <v>65</v>
      </c>
      <c r="J2517">
        <v>1148</v>
      </c>
      <c r="K2517">
        <v>39</v>
      </c>
      <c r="N2517">
        <v>5</v>
      </c>
      <c r="O2517">
        <v>13</v>
      </c>
      <c r="P2517">
        <v>39</v>
      </c>
      <c r="S2517">
        <v>13</v>
      </c>
      <c r="T2517">
        <v>13</v>
      </c>
      <c r="U2517">
        <v>104</v>
      </c>
    </row>
    <row r="2518" spans="1:21" x14ac:dyDescent="0.25">
      <c r="A2518" t="s">
        <v>34</v>
      </c>
      <c r="B2518">
        <v>2975</v>
      </c>
      <c r="D2518">
        <v>2950</v>
      </c>
      <c r="E2518">
        <v>2950</v>
      </c>
      <c r="F2518">
        <v>2950</v>
      </c>
      <c r="I2518">
        <v>3000</v>
      </c>
      <c r="J2518">
        <v>3000</v>
      </c>
      <c r="K2518">
        <v>3000</v>
      </c>
      <c r="N2518">
        <v>128</v>
      </c>
      <c r="O2518">
        <v>128</v>
      </c>
      <c r="P2518">
        <v>128</v>
      </c>
      <c r="S2518">
        <v>127</v>
      </c>
      <c r="T2518">
        <v>127</v>
      </c>
      <c r="U2518">
        <v>127</v>
      </c>
    </row>
    <row r="2519" spans="1:21" x14ac:dyDescent="0.25">
      <c r="A2519" t="s">
        <v>35</v>
      </c>
      <c r="B2519">
        <v>2975</v>
      </c>
      <c r="D2519">
        <v>128</v>
      </c>
      <c r="E2519">
        <v>3000</v>
      </c>
      <c r="F2519">
        <v>127</v>
      </c>
      <c r="I2519">
        <v>127</v>
      </c>
      <c r="J2519">
        <v>2950</v>
      </c>
      <c r="K2519">
        <v>128</v>
      </c>
      <c r="N2519">
        <v>3000</v>
      </c>
      <c r="O2519">
        <v>127</v>
      </c>
      <c r="P2519">
        <v>2950</v>
      </c>
      <c r="S2519">
        <v>2950</v>
      </c>
      <c r="T2519">
        <v>128</v>
      </c>
      <c r="U2519">
        <v>3000</v>
      </c>
    </row>
    <row r="2520" spans="1:21" x14ac:dyDescent="0.25">
      <c r="A2520" t="s">
        <v>36</v>
      </c>
      <c r="B2520">
        <v>2975</v>
      </c>
      <c r="D2520">
        <v>1</v>
      </c>
      <c r="E2520">
        <v>3</v>
      </c>
      <c r="F2520">
        <v>0</v>
      </c>
      <c r="I2520">
        <v>1</v>
      </c>
      <c r="J2520">
        <v>3</v>
      </c>
      <c r="K2520">
        <v>1</v>
      </c>
      <c r="N2520">
        <v>1</v>
      </c>
      <c r="O2520">
        <v>1</v>
      </c>
      <c r="P2520">
        <v>1</v>
      </c>
      <c r="S2520">
        <v>1</v>
      </c>
      <c r="T2520">
        <v>1</v>
      </c>
      <c r="U2520">
        <v>1</v>
      </c>
    </row>
    <row r="2521" spans="1:21" x14ac:dyDescent="0.25">
      <c r="A2521" t="s">
        <v>37</v>
      </c>
      <c r="B2521">
        <v>2975</v>
      </c>
      <c r="D2521">
        <v>0</v>
      </c>
      <c r="E2521">
        <v>2</v>
      </c>
      <c r="I2521">
        <v>0</v>
      </c>
      <c r="J2521">
        <v>0</v>
      </c>
      <c r="N2521">
        <v>0</v>
      </c>
      <c r="O2521">
        <v>0</v>
      </c>
      <c r="S2521">
        <v>0</v>
      </c>
      <c r="T2521">
        <v>0</v>
      </c>
    </row>
    <row r="2522" spans="1:21" x14ac:dyDescent="0.25">
      <c r="A2522" t="s">
        <v>38</v>
      </c>
      <c r="B2522">
        <v>2975</v>
      </c>
      <c r="D2522">
        <v>12</v>
      </c>
      <c r="E2522">
        <v>12</v>
      </c>
      <c r="F2522">
        <v>12</v>
      </c>
      <c r="I2522">
        <v>12</v>
      </c>
      <c r="J2522">
        <v>12</v>
      </c>
      <c r="K2522">
        <v>12</v>
      </c>
      <c r="N2522">
        <v>12</v>
      </c>
      <c r="O2522">
        <v>12</v>
      </c>
      <c r="P2522">
        <v>12</v>
      </c>
      <c r="S2522">
        <v>12</v>
      </c>
      <c r="T2522">
        <v>12</v>
      </c>
      <c r="U2522">
        <v>12</v>
      </c>
    </row>
    <row r="2523" spans="1:21" x14ac:dyDescent="0.25">
      <c r="A2523" t="s">
        <v>39</v>
      </c>
      <c r="B2523">
        <v>2975</v>
      </c>
    </row>
    <row r="2524" spans="1:21" x14ac:dyDescent="0.25">
      <c r="A2524" t="s">
        <v>694</v>
      </c>
      <c r="B2524">
        <v>2975</v>
      </c>
    </row>
    <row r="2525" spans="1:21" x14ac:dyDescent="0.25">
      <c r="A2525" t="s">
        <v>40</v>
      </c>
      <c r="B2525">
        <v>2975</v>
      </c>
    </row>
    <row r="2526" spans="1:21" x14ac:dyDescent="0.25">
      <c r="A2526" t="s">
        <v>41</v>
      </c>
      <c r="B2526">
        <v>2975</v>
      </c>
    </row>
    <row r="2527" spans="1:21" x14ac:dyDescent="0.25">
      <c r="A2527" t="s">
        <v>42</v>
      </c>
      <c r="B2527">
        <v>2975</v>
      </c>
      <c r="E2527">
        <v>40</v>
      </c>
      <c r="J2527">
        <v>40</v>
      </c>
      <c r="O2527">
        <v>30</v>
      </c>
      <c r="T2527">
        <v>30</v>
      </c>
    </row>
    <row r="2528" spans="1:21" x14ac:dyDescent="0.25">
      <c r="A2528" t="s">
        <v>45</v>
      </c>
      <c r="B2528">
        <v>2975</v>
      </c>
      <c r="D2528">
        <v>7</v>
      </c>
      <c r="E2528">
        <v>4</v>
      </c>
      <c r="I2528">
        <v>3</v>
      </c>
      <c r="J2528">
        <v>8</v>
      </c>
      <c r="O2528">
        <v>6</v>
      </c>
      <c r="T2528">
        <v>2</v>
      </c>
    </row>
    <row r="2529" spans="1:21" x14ac:dyDescent="0.25">
      <c r="A2529" t="s">
        <v>46</v>
      </c>
      <c r="B2529">
        <v>2975</v>
      </c>
      <c r="D2529">
        <v>4</v>
      </c>
      <c r="I2529">
        <v>8</v>
      </c>
      <c r="K2529">
        <v>8</v>
      </c>
      <c r="N2529">
        <v>6</v>
      </c>
      <c r="P2529">
        <v>6</v>
      </c>
      <c r="S2529">
        <v>2</v>
      </c>
      <c r="U2529">
        <v>2</v>
      </c>
    </row>
    <row r="2530" spans="1:21" x14ac:dyDescent="0.25">
      <c r="A2530" t="s">
        <v>49</v>
      </c>
      <c r="B2530">
        <v>2975</v>
      </c>
      <c r="D2530">
        <v>3.8</v>
      </c>
      <c r="E2530">
        <v>3.7</v>
      </c>
      <c r="F2530">
        <v>3</v>
      </c>
      <c r="I2530">
        <v>3.8</v>
      </c>
      <c r="J2530">
        <v>3.7</v>
      </c>
      <c r="K2530">
        <v>3.7</v>
      </c>
      <c r="N2530">
        <v>4.7</v>
      </c>
      <c r="O2530">
        <v>4.7</v>
      </c>
      <c r="P2530">
        <v>4.7</v>
      </c>
      <c r="S2530">
        <v>3.7</v>
      </c>
      <c r="T2530">
        <v>3.7</v>
      </c>
      <c r="U2530">
        <v>3.7</v>
      </c>
    </row>
    <row r="2531" spans="1:21" x14ac:dyDescent="0.25">
      <c r="A2531" t="s">
        <v>695</v>
      </c>
      <c r="B2531">
        <v>2975</v>
      </c>
      <c r="D2531">
        <v>-2</v>
      </c>
      <c r="E2531">
        <v>-2</v>
      </c>
      <c r="F2531">
        <v>-1</v>
      </c>
      <c r="I2531">
        <v>-2</v>
      </c>
      <c r="J2531">
        <v>-2</v>
      </c>
      <c r="K2531">
        <v>-2</v>
      </c>
      <c r="N2531">
        <v>-2</v>
      </c>
      <c r="O2531">
        <v>-2</v>
      </c>
      <c r="P2531">
        <v>-2</v>
      </c>
      <c r="S2531">
        <v>-2</v>
      </c>
      <c r="T2531">
        <v>-2</v>
      </c>
      <c r="U2531">
        <v>-2</v>
      </c>
    </row>
    <row r="2532" spans="1:21" x14ac:dyDescent="0.25">
      <c r="A2532" t="s">
        <v>48</v>
      </c>
      <c r="B2532">
        <v>2975</v>
      </c>
      <c r="D2532">
        <v>1900</v>
      </c>
      <c r="E2532">
        <v>1900</v>
      </c>
      <c r="F2532">
        <v>1900</v>
      </c>
      <c r="I2532">
        <v>1900</v>
      </c>
      <c r="J2532">
        <v>1900</v>
      </c>
      <c r="K2532">
        <v>1900</v>
      </c>
      <c r="N2532">
        <v>1900</v>
      </c>
      <c r="O2532">
        <v>1900</v>
      </c>
      <c r="P2532">
        <v>1900</v>
      </c>
      <c r="S2532">
        <v>1900</v>
      </c>
      <c r="T2532">
        <v>1900</v>
      </c>
      <c r="U2532">
        <v>1900</v>
      </c>
    </row>
    <row r="2533" spans="1:21" x14ac:dyDescent="0.25">
      <c r="A2533" t="s">
        <v>696</v>
      </c>
      <c r="B2533">
        <v>2975</v>
      </c>
      <c r="D2533">
        <v>1770</v>
      </c>
      <c r="E2533">
        <v>5055</v>
      </c>
      <c r="F2533">
        <v>0</v>
      </c>
      <c r="I2533">
        <v>1770</v>
      </c>
      <c r="J2533">
        <v>5085</v>
      </c>
      <c r="K2533">
        <v>1583</v>
      </c>
      <c r="N2533">
        <v>1770</v>
      </c>
      <c r="O2533">
        <v>1863</v>
      </c>
      <c r="P2533">
        <v>1583</v>
      </c>
      <c r="S2533">
        <v>1770</v>
      </c>
      <c r="T2533">
        <v>1863</v>
      </c>
      <c r="U2533">
        <v>1583</v>
      </c>
    </row>
    <row r="2534" spans="1:21" x14ac:dyDescent="0.25">
      <c r="A2534" t="s">
        <v>50</v>
      </c>
      <c r="B2534">
        <v>2975</v>
      </c>
      <c r="D2534">
        <v>412</v>
      </c>
      <c r="E2534">
        <v>5055</v>
      </c>
      <c r="F2534">
        <v>0</v>
      </c>
      <c r="I2534">
        <v>319</v>
      </c>
      <c r="J2534">
        <v>5085</v>
      </c>
      <c r="K2534">
        <v>1583</v>
      </c>
      <c r="N2534">
        <v>982</v>
      </c>
      <c r="O2534">
        <v>1863</v>
      </c>
      <c r="P2534">
        <v>1583</v>
      </c>
      <c r="S2534">
        <v>1086</v>
      </c>
      <c r="T2534">
        <v>1863</v>
      </c>
      <c r="U2534">
        <v>1583</v>
      </c>
    </row>
    <row r="2535" spans="1:21" x14ac:dyDescent="0.25">
      <c r="A2535" t="s">
        <v>697</v>
      </c>
      <c r="B2535">
        <v>2975</v>
      </c>
      <c r="D2535">
        <v>1</v>
      </c>
      <c r="E2535">
        <v>1</v>
      </c>
      <c r="F2535">
        <v>1</v>
      </c>
      <c r="I2535">
        <v>1</v>
      </c>
      <c r="J2535">
        <v>1</v>
      </c>
      <c r="K2535">
        <v>1</v>
      </c>
      <c r="N2535">
        <v>1</v>
      </c>
      <c r="O2535">
        <v>1</v>
      </c>
      <c r="P2535">
        <v>1</v>
      </c>
      <c r="S2535">
        <v>1</v>
      </c>
      <c r="T2535">
        <v>1</v>
      </c>
      <c r="U2535">
        <v>1</v>
      </c>
    </row>
    <row r="2536" spans="1:21" x14ac:dyDescent="0.25">
      <c r="A2536" t="s">
        <v>51</v>
      </c>
      <c r="B2536">
        <v>2975</v>
      </c>
      <c r="D2536">
        <v>0</v>
      </c>
      <c r="E2536">
        <v>7</v>
      </c>
      <c r="F2536">
        <v>0</v>
      </c>
      <c r="I2536">
        <v>0</v>
      </c>
      <c r="J2536">
        <v>0</v>
      </c>
      <c r="K2536">
        <v>86</v>
      </c>
      <c r="N2536">
        <v>0</v>
      </c>
      <c r="O2536">
        <v>0</v>
      </c>
      <c r="P2536">
        <v>77</v>
      </c>
      <c r="S2536">
        <v>0</v>
      </c>
      <c r="T2536">
        <v>0</v>
      </c>
      <c r="U2536">
        <v>77</v>
      </c>
    </row>
    <row r="2537" spans="1:21" x14ac:dyDescent="0.25">
      <c r="A2537" t="s">
        <v>53</v>
      </c>
      <c r="B2537">
        <v>2975</v>
      </c>
      <c r="D2537">
        <v>50</v>
      </c>
      <c r="E2537">
        <v>1200</v>
      </c>
      <c r="F2537">
        <v>50</v>
      </c>
      <c r="I2537">
        <v>50</v>
      </c>
      <c r="J2537">
        <v>1050</v>
      </c>
      <c r="K2537">
        <v>50</v>
      </c>
      <c r="N2537">
        <v>50</v>
      </c>
      <c r="O2537">
        <v>100</v>
      </c>
      <c r="P2537">
        <v>50</v>
      </c>
      <c r="S2537">
        <v>50</v>
      </c>
      <c r="T2537">
        <v>100</v>
      </c>
      <c r="U2537">
        <v>50</v>
      </c>
    </row>
    <row r="2538" spans="1:21" x14ac:dyDescent="0.25">
      <c r="A2538" t="s">
        <v>54</v>
      </c>
      <c r="B2538">
        <v>2975</v>
      </c>
      <c r="D2538">
        <v>0</v>
      </c>
      <c r="E2538">
        <v>0</v>
      </c>
      <c r="F2538">
        <v>0</v>
      </c>
      <c r="I2538">
        <v>0</v>
      </c>
      <c r="J2538">
        <v>0</v>
      </c>
      <c r="K2538">
        <v>0</v>
      </c>
      <c r="N2538">
        <v>0</v>
      </c>
      <c r="O2538">
        <v>0</v>
      </c>
      <c r="P2538">
        <v>0</v>
      </c>
      <c r="S2538">
        <v>0</v>
      </c>
      <c r="T2538">
        <v>0</v>
      </c>
      <c r="U2538">
        <v>0</v>
      </c>
    </row>
    <row r="2539" spans="1:21" x14ac:dyDescent="0.25">
      <c r="A2539" t="s">
        <v>55</v>
      </c>
      <c r="B2539">
        <v>2975</v>
      </c>
      <c r="D2539">
        <v>0</v>
      </c>
      <c r="E2539">
        <v>0</v>
      </c>
      <c r="F2539">
        <v>0</v>
      </c>
      <c r="I2539">
        <v>0</v>
      </c>
      <c r="J2539">
        <v>0</v>
      </c>
      <c r="K2539">
        <v>0</v>
      </c>
      <c r="N2539">
        <v>0</v>
      </c>
      <c r="O2539">
        <v>0</v>
      </c>
      <c r="P2539">
        <v>0</v>
      </c>
      <c r="S2539">
        <v>0</v>
      </c>
      <c r="T2539">
        <v>0</v>
      </c>
      <c r="U2539">
        <v>0</v>
      </c>
    </row>
    <row r="2540" spans="1:21" x14ac:dyDescent="0.25">
      <c r="A2540" t="s">
        <v>56</v>
      </c>
      <c r="B2540">
        <v>2975</v>
      </c>
      <c r="D2540">
        <v>0.92</v>
      </c>
      <c r="E2540">
        <v>0.92</v>
      </c>
      <c r="F2540">
        <v>0.92</v>
      </c>
      <c r="I2540">
        <v>0.92</v>
      </c>
      <c r="J2540">
        <v>0.92</v>
      </c>
      <c r="K2540">
        <v>0.92</v>
      </c>
      <c r="N2540">
        <v>0.92</v>
      </c>
      <c r="O2540">
        <v>0.92</v>
      </c>
      <c r="P2540">
        <v>0.92</v>
      </c>
      <c r="S2540">
        <v>0.92</v>
      </c>
      <c r="T2540">
        <v>0.92</v>
      </c>
      <c r="U2540">
        <v>0.92</v>
      </c>
    </row>
    <row r="2541" spans="1:21" x14ac:dyDescent="0.25">
      <c r="A2541" t="s">
        <v>57</v>
      </c>
      <c r="B2541">
        <v>2975</v>
      </c>
      <c r="D2541">
        <v>100</v>
      </c>
      <c r="E2541">
        <v>100</v>
      </c>
      <c r="F2541">
        <v>100</v>
      </c>
      <c r="I2541">
        <v>100</v>
      </c>
      <c r="J2541">
        <v>100</v>
      </c>
      <c r="K2541">
        <v>100</v>
      </c>
      <c r="N2541">
        <v>100</v>
      </c>
      <c r="O2541">
        <v>100</v>
      </c>
      <c r="P2541">
        <v>100</v>
      </c>
      <c r="S2541">
        <v>100</v>
      </c>
      <c r="T2541">
        <v>100</v>
      </c>
      <c r="U2541">
        <v>100</v>
      </c>
    </row>
    <row r="2542" spans="1:21" x14ac:dyDescent="0.25">
      <c r="A2542" t="s">
        <v>58</v>
      </c>
      <c r="B2542">
        <v>2975</v>
      </c>
      <c r="D2542">
        <v>2</v>
      </c>
      <c r="E2542">
        <v>2</v>
      </c>
      <c r="F2542">
        <v>2</v>
      </c>
      <c r="I2542">
        <v>2</v>
      </c>
      <c r="J2542">
        <v>2</v>
      </c>
      <c r="K2542">
        <v>2</v>
      </c>
      <c r="N2542">
        <v>2</v>
      </c>
      <c r="O2542">
        <v>2</v>
      </c>
      <c r="P2542">
        <v>2</v>
      </c>
      <c r="S2542">
        <v>2</v>
      </c>
      <c r="T2542">
        <v>2</v>
      </c>
      <c r="U2542">
        <v>2</v>
      </c>
    </row>
    <row r="2543" spans="1:21" x14ac:dyDescent="0.25">
      <c r="A2543" t="s">
        <v>59</v>
      </c>
      <c r="B2543">
        <v>2975</v>
      </c>
      <c r="D2543">
        <v>0</v>
      </c>
      <c r="E2543">
        <v>0</v>
      </c>
      <c r="F2543">
        <v>0</v>
      </c>
      <c r="I2543">
        <v>0</v>
      </c>
      <c r="J2543">
        <v>0</v>
      </c>
      <c r="K2543">
        <v>0</v>
      </c>
      <c r="N2543">
        <v>0</v>
      </c>
      <c r="O2543">
        <v>0</v>
      </c>
      <c r="P2543">
        <v>0</v>
      </c>
      <c r="S2543">
        <v>0</v>
      </c>
      <c r="T2543">
        <v>0</v>
      </c>
      <c r="U2543">
        <v>0</v>
      </c>
    </row>
    <row r="2544" spans="1:21" x14ac:dyDescent="0.25">
      <c r="A2544" t="s">
        <v>698</v>
      </c>
      <c r="B2544">
        <v>2975</v>
      </c>
      <c r="E2544">
        <v>0</v>
      </c>
      <c r="J2544">
        <v>0</v>
      </c>
      <c r="O2544">
        <v>0</v>
      </c>
      <c r="T2544">
        <v>0</v>
      </c>
    </row>
    <row r="2545" spans="1:21" x14ac:dyDescent="0.25">
      <c r="A2545" t="s">
        <v>677</v>
      </c>
      <c r="B2545">
        <v>2975</v>
      </c>
      <c r="E2545">
        <v>1400</v>
      </c>
      <c r="J2545">
        <v>880</v>
      </c>
      <c r="O2545">
        <v>933</v>
      </c>
      <c r="T2545">
        <v>969</v>
      </c>
    </row>
    <row r="2546" spans="1:21" x14ac:dyDescent="0.25">
      <c r="A2546" t="s">
        <v>78</v>
      </c>
      <c r="B2546">
        <v>2975</v>
      </c>
      <c r="E2546">
        <v>23.9</v>
      </c>
      <c r="J2546">
        <v>15</v>
      </c>
      <c r="O2546">
        <v>21.2</v>
      </c>
      <c r="T2546">
        <v>22</v>
      </c>
    </row>
    <row r="2547" spans="1:21" x14ac:dyDescent="0.25">
      <c r="A2547" t="s">
        <v>699</v>
      </c>
      <c r="B2547">
        <v>2975</v>
      </c>
      <c r="F2547">
        <v>0</v>
      </c>
      <c r="K2547">
        <v>0</v>
      </c>
      <c r="P2547">
        <v>0</v>
      </c>
      <c r="U2547">
        <v>0</v>
      </c>
    </row>
    <row r="2548" spans="1:21" x14ac:dyDescent="0.25">
      <c r="A2548" t="s">
        <v>700</v>
      </c>
      <c r="B2548">
        <v>2975</v>
      </c>
      <c r="D2548">
        <v>0</v>
      </c>
      <c r="E2548">
        <v>0</v>
      </c>
      <c r="F2548">
        <v>1</v>
      </c>
      <c r="I2548">
        <v>0</v>
      </c>
      <c r="J2548">
        <v>0</v>
      </c>
      <c r="K2548">
        <v>1</v>
      </c>
      <c r="N2548">
        <v>0</v>
      </c>
      <c r="O2548">
        <v>0</v>
      </c>
      <c r="P2548">
        <v>1</v>
      </c>
      <c r="S2548">
        <v>0</v>
      </c>
      <c r="T2548">
        <v>0</v>
      </c>
      <c r="U2548">
        <v>1</v>
      </c>
    </row>
    <row r="2549" spans="1:21" x14ac:dyDescent="0.25">
      <c r="A2549" t="s">
        <v>701</v>
      </c>
      <c r="B2549">
        <v>2975</v>
      </c>
      <c r="D2549">
        <v>0</v>
      </c>
      <c r="E2549">
        <v>0</v>
      </c>
      <c r="F2549">
        <v>0</v>
      </c>
      <c r="I2549">
        <v>0</v>
      </c>
      <c r="J2549">
        <v>0</v>
      </c>
      <c r="K2549">
        <v>0</v>
      </c>
      <c r="N2549">
        <v>0</v>
      </c>
      <c r="O2549">
        <v>0</v>
      </c>
      <c r="P2549">
        <v>0</v>
      </c>
      <c r="S2549">
        <v>0</v>
      </c>
      <c r="T2549">
        <v>0</v>
      </c>
      <c r="U2549">
        <v>0</v>
      </c>
    </row>
    <row r="2550" spans="1:21" x14ac:dyDescent="0.25">
      <c r="A2550" t="s">
        <v>52</v>
      </c>
      <c r="B2550">
        <v>2975</v>
      </c>
      <c r="D2550">
        <v>1</v>
      </c>
      <c r="E2550">
        <v>1</v>
      </c>
      <c r="F2550">
        <v>1</v>
      </c>
      <c r="I2550">
        <v>1</v>
      </c>
      <c r="J2550">
        <v>1</v>
      </c>
      <c r="K2550">
        <v>1</v>
      </c>
      <c r="N2550">
        <v>1</v>
      </c>
      <c r="O2550">
        <v>1</v>
      </c>
      <c r="P2550">
        <v>1</v>
      </c>
      <c r="S2550">
        <v>1</v>
      </c>
      <c r="T2550">
        <v>1</v>
      </c>
      <c r="U2550">
        <v>1</v>
      </c>
    </row>
    <row r="2551" spans="1:21" x14ac:dyDescent="0.25">
      <c r="A2551" t="s">
        <v>702</v>
      </c>
      <c r="B2551">
        <v>2975</v>
      </c>
      <c r="D2551">
        <v>15</v>
      </c>
      <c r="E2551">
        <v>60</v>
      </c>
      <c r="F2551">
        <v>9</v>
      </c>
      <c r="I2551">
        <v>15</v>
      </c>
      <c r="J2551">
        <v>60</v>
      </c>
      <c r="K2551">
        <v>9</v>
      </c>
      <c r="N2551">
        <v>15</v>
      </c>
      <c r="O2551">
        <v>60</v>
      </c>
      <c r="P2551">
        <v>9</v>
      </c>
      <c r="S2551">
        <v>15</v>
      </c>
      <c r="T2551">
        <v>60</v>
      </c>
      <c r="U2551">
        <v>9</v>
      </c>
    </row>
    <row r="2552" spans="1:21" x14ac:dyDescent="0.25">
      <c r="A2552" t="s">
        <v>43</v>
      </c>
      <c r="B2552">
        <v>2975</v>
      </c>
      <c r="D2552">
        <v>80</v>
      </c>
      <c r="E2552">
        <v>0</v>
      </c>
      <c r="I2552">
        <v>80</v>
      </c>
      <c r="J2552">
        <v>0</v>
      </c>
      <c r="K2552">
        <v>0</v>
      </c>
      <c r="N2552">
        <v>35</v>
      </c>
      <c r="O2552">
        <v>35</v>
      </c>
      <c r="P2552">
        <v>26</v>
      </c>
      <c r="S2552">
        <v>35</v>
      </c>
      <c r="T2552">
        <v>35</v>
      </c>
      <c r="U2552">
        <v>26</v>
      </c>
    </row>
    <row r="2553" spans="1:21" x14ac:dyDescent="0.25">
      <c r="A2553" t="s">
        <v>44</v>
      </c>
      <c r="B2553">
        <v>2975</v>
      </c>
      <c r="D2553">
        <v>50</v>
      </c>
      <c r="E2553">
        <v>0</v>
      </c>
      <c r="I2553">
        <v>50</v>
      </c>
      <c r="J2553">
        <v>0</v>
      </c>
      <c r="K2553">
        <v>0</v>
      </c>
      <c r="N2553">
        <v>5</v>
      </c>
      <c r="O2553">
        <v>5</v>
      </c>
      <c r="P2553">
        <v>20</v>
      </c>
      <c r="S2553">
        <v>5</v>
      </c>
      <c r="T2553">
        <v>5</v>
      </c>
      <c r="U2553">
        <v>20</v>
      </c>
    </row>
    <row r="2554" spans="1:21" x14ac:dyDescent="0.25">
      <c r="A2554" t="s">
        <v>47</v>
      </c>
      <c r="B2554">
        <v>2975</v>
      </c>
      <c r="D2554">
        <v>7</v>
      </c>
      <c r="E2554">
        <v>4</v>
      </c>
      <c r="I2554">
        <v>3</v>
      </c>
      <c r="J2554">
        <v>8</v>
      </c>
      <c r="K2554">
        <v>8</v>
      </c>
      <c r="N2554">
        <v>6</v>
      </c>
      <c r="O2554">
        <v>6</v>
      </c>
      <c r="P2554">
        <v>6</v>
      </c>
      <c r="S2554">
        <v>2</v>
      </c>
      <c r="T2554">
        <v>2</v>
      </c>
      <c r="U2554">
        <v>2</v>
      </c>
    </row>
    <row r="2555" spans="1:21" x14ac:dyDescent="0.25">
      <c r="A2555" t="s">
        <v>703</v>
      </c>
      <c r="B2555">
        <v>2975</v>
      </c>
      <c r="D2555">
        <v>0</v>
      </c>
      <c r="E2555">
        <v>0</v>
      </c>
      <c r="I2555">
        <v>0</v>
      </c>
      <c r="J2555">
        <v>0</v>
      </c>
      <c r="K2555">
        <v>0</v>
      </c>
      <c r="N2555">
        <v>0</v>
      </c>
      <c r="O2555">
        <v>0</v>
      </c>
      <c r="P2555">
        <v>0</v>
      </c>
      <c r="S2555">
        <v>0</v>
      </c>
      <c r="T2555">
        <v>0</v>
      </c>
      <c r="U2555">
        <v>0</v>
      </c>
    </row>
    <row r="2556" spans="1:21" x14ac:dyDescent="0.25">
      <c r="A2556" t="s">
        <v>704</v>
      </c>
      <c r="B2556">
        <v>2975</v>
      </c>
      <c r="D2556">
        <v>0</v>
      </c>
      <c r="E2556">
        <v>0</v>
      </c>
      <c r="I2556">
        <v>0</v>
      </c>
      <c r="J2556">
        <v>0</v>
      </c>
      <c r="K2556">
        <v>0</v>
      </c>
      <c r="N2556">
        <v>0</v>
      </c>
      <c r="O2556">
        <v>0</v>
      </c>
      <c r="P2556">
        <v>0</v>
      </c>
      <c r="S2556">
        <v>0</v>
      </c>
      <c r="T2556">
        <v>0</v>
      </c>
      <c r="U2556">
        <v>0</v>
      </c>
    </row>
    <row r="2557" spans="1:21" x14ac:dyDescent="0.25">
      <c r="A2557" t="s">
        <v>705</v>
      </c>
      <c r="B2557">
        <v>2975</v>
      </c>
      <c r="D2557">
        <v>0</v>
      </c>
      <c r="E2557">
        <v>0</v>
      </c>
      <c r="I2557">
        <v>0</v>
      </c>
      <c r="J2557">
        <v>0</v>
      </c>
      <c r="K2557">
        <v>0</v>
      </c>
      <c r="N2557">
        <v>0</v>
      </c>
      <c r="O2557">
        <v>0</v>
      </c>
      <c r="P2557">
        <v>0</v>
      </c>
      <c r="S2557">
        <v>0</v>
      </c>
      <c r="T2557">
        <v>0</v>
      </c>
      <c r="U2557">
        <v>0</v>
      </c>
    </row>
    <row r="2558" spans="1:21" x14ac:dyDescent="0.25">
      <c r="A2558" t="s">
        <v>706</v>
      </c>
      <c r="B2558">
        <v>2975</v>
      </c>
      <c r="D2558">
        <v>0</v>
      </c>
      <c r="E2558">
        <v>0</v>
      </c>
      <c r="I2558">
        <v>0</v>
      </c>
      <c r="J2558">
        <v>0</v>
      </c>
      <c r="K2558">
        <v>0</v>
      </c>
      <c r="N2558">
        <v>0</v>
      </c>
      <c r="O2558">
        <v>0</v>
      </c>
      <c r="P2558">
        <v>0</v>
      </c>
      <c r="S2558">
        <v>0</v>
      </c>
      <c r="T2558">
        <v>0</v>
      </c>
      <c r="U2558">
        <v>0</v>
      </c>
    </row>
    <row r="2559" spans="1:21" x14ac:dyDescent="0.25">
      <c r="A2559" t="s">
        <v>707</v>
      </c>
      <c r="B2559">
        <v>2975</v>
      </c>
      <c r="D2559">
        <v>1</v>
      </c>
      <c r="E2559">
        <v>0</v>
      </c>
      <c r="I2559">
        <v>1</v>
      </c>
      <c r="J2559">
        <v>0</v>
      </c>
      <c r="K2559">
        <v>0</v>
      </c>
      <c r="N2559">
        <v>1</v>
      </c>
      <c r="O2559">
        <v>1</v>
      </c>
      <c r="P2559">
        <v>1</v>
      </c>
      <c r="S2559">
        <v>1</v>
      </c>
      <c r="T2559">
        <v>1</v>
      </c>
      <c r="U2559">
        <v>1</v>
      </c>
    </row>
    <row r="2560" spans="1:21" x14ac:dyDescent="0.25">
      <c r="A2560" t="s">
        <v>708</v>
      </c>
      <c r="B2560">
        <v>2975</v>
      </c>
      <c r="D2560">
        <v>50</v>
      </c>
      <c r="I2560">
        <v>50</v>
      </c>
      <c r="N2560">
        <v>5</v>
      </c>
      <c r="O2560">
        <v>5</v>
      </c>
      <c r="P2560">
        <v>20</v>
      </c>
      <c r="S2560">
        <v>5</v>
      </c>
      <c r="T2560">
        <v>5</v>
      </c>
      <c r="U2560">
        <v>20</v>
      </c>
    </row>
    <row r="2561" spans="1:21" x14ac:dyDescent="0.25">
      <c r="A2561" t="s">
        <v>709</v>
      </c>
      <c r="B2561">
        <v>2975</v>
      </c>
      <c r="D2561">
        <v>30</v>
      </c>
      <c r="I2561">
        <v>30</v>
      </c>
      <c r="N2561">
        <v>30</v>
      </c>
      <c r="O2561">
        <v>30</v>
      </c>
      <c r="P2561">
        <v>6</v>
      </c>
      <c r="S2561">
        <v>30</v>
      </c>
      <c r="T2561">
        <v>30</v>
      </c>
      <c r="U2561">
        <v>6</v>
      </c>
    </row>
    <row r="2562" spans="1:21" x14ac:dyDescent="0.25">
      <c r="A2562" t="s">
        <v>710</v>
      </c>
      <c r="B2562">
        <v>2975</v>
      </c>
      <c r="D2562">
        <v>3</v>
      </c>
      <c r="I2562">
        <v>3</v>
      </c>
      <c r="N2562">
        <v>3</v>
      </c>
      <c r="O2562">
        <v>3</v>
      </c>
      <c r="P2562">
        <v>3</v>
      </c>
      <c r="S2562">
        <v>3</v>
      </c>
      <c r="T2562">
        <v>3</v>
      </c>
      <c r="U2562">
        <v>3</v>
      </c>
    </row>
    <row r="2563" spans="1:21" x14ac:dyDescent="0.25">
      <c r="A2563" t="s">
        <v>711</v>
      </c>
      <c r="B2563">
        <v>2975</v>
      </c>
      <c r="D2563">
        <v>0</v>
      </c>
      <c r="I2563">
        <v>0</v>
      </c>
      <c r="N2563">
        <v>0</v>
      </c>
      <c r="O2563">
        <v>0</v>
      </c>
      <c r="P2563">
        <v>0</v>
      </c>
      <c r="S2563">
        <v>0</v>
      </c>
      <c r="T2563">
        <v>0</v>
      </c>
      <c r="U2563">
        <v>0</v>
      </c>
    </row>
    <row r="2564" spans="1:21" x14ac:dyDescent="0.25">
      <c r="A2564" t="s">
        <v>712</v>
      </c>
      <c r="B2564">
        <v>2975</v>
      </c>
      <c r="D2564">
        <v>0</v>
      </c>
      <c r="I2564">
        <v>0</v>
      </c>
      <c r="N2564">
        <v>0</v>
      </c>
      <c r="O2564">
        <v>0</v>
      </c>
      <c r="P2564">
        <v>0</v>
      </c>
      <c r="S2564">
        <v>0</v>
      </c>
      <c r="T2564">
        <v>0</v>
      </c>
      <c r="U2564">
        <v>0</v>
      </c>
    </row>
    <row r="2565" spans="1:21" x14ac:dyDescent="0.25">
      <c r="A2565" t="s">
        <v>713</v>
      </c>
      <c r="B2565">
        <v>2975</v>
      </c>
      <c r="D2565">
        <v>0</v>
      </c>
      <c r="I2565">
        <v>0</v>
      </c>
      <c r="N2565">
        <v>0</v>
      </c>
      <c r="O2565">
        <v>0</v>
      </c>
      <c r="P2565">
        <v>0</v>
      </c>
      <c r="S2565">
        <v>0</v>
      </c>
      <c r="T2565">
        <v>0</v>
      </c>
      <c r="U2565">
        <v>0</v>
      </c>
    </row>
    <row r="2566" spans="1:21" x14ac:dyDescent="0.25">
      <c r="A2566" t="s">
        <v>718</v>
      </c>
      <c r="B2566">
        <v>2975</v>
      </c>
      <c r="E2566">
        <v>0</v>
      </c>
      <c r="J2566">
        <v>0</v>
      </c>
      <c r="O2566">
        <v>0</v>
      </c>
      <c r="T2566">
        <v>0</v>
      </c>
    </row>
    <row r="2567" spans="1:21" x14ac:dyDescent="0.25">
      <c r="A2567" t="s">
        <v>405</v>
      </c>
      <c r="B2567">
        <v>2975</v>
      </c>
      <c r="E2567">
        <v>0</v>
      </c>
    </row>
    <row r="2568" spans="1:21" x14ac:dyDescent="0.25">
      <c r="A2568" t="s">
        <v>719</v>
      </c>
      <c r="B2568">
        <v>2975</v>
      </c>
      <c r="D2568">
        <v>54</v>
      </c>
      <c r="E2568">
        <v>1358</v>
      </c>
      <c r="F2568">
        <v>0</v>
      </c>
      <c r="I2568">
        <v>54</v>
      </c>
      <c r="J2568">
        <v>1141</v>
      </c>
      <c r="K2568">
        <v>54</v>
      </c>
      <c r="N2568">
        <v>54</v>
      </c>
      <c r="O2568">
        <v>109</v>
      </c>
      <c r="P2568">
        <v>54</v>
      </c>
      <c r="S2568">
        <v>54</v>
      </c>
      <c r="T2568">
        <v>109</v>
      </c>
      <c r="U2568">
        <v>54</v>
      </c>
    </row>
    <row r="2569" spans="1:21" x14ac:dyDescent="0.25">
      <c r="A2569" t="s">
        <v>34</v>
      </c>
      <c r="B2569">
        <v>3000</v>
      </c>
      <c r="D2569">
        <v>2975</v>
      </c>
      <c r="E2569">
        <v>2975</v>
      </c>
      <c r="F2569">
        <v>2975</v>
      </c>
      <c r="I2569">
        <v>3001</v>
      </c>
      <c r="J2569">
        <v>3001</v>
      </c>
      <c r="K2569">
        <v>3001</v>
      </c>
      <c r="N2569">
        <v>134</v>
      </c>
      <c r="O2569">
        <v>134</v>
      </c>
      <c r="P2569">
        <v>134</v>
      </c>
      <c r="S2569">
        <v>133</v>
      </c>
      <c r="T2569">
        <v>133</v>
      </c>
      <c r="U2569">
        <v>133</v>
      </c>
    </row>
    <row r="2570" spans="1:21" x14ac:dyDescent="0.25">
      <c r="A2570" t="s">
        <v>35</v>
      </c>
      <c r="B2570">
        <v>3000</v>
      </c>
      <c r="D2570">
        <v>134</v>
      </c>
      <c r="E2570">
        <v>3001</v>
      </c>
      <c r="F2570">
        <v>133</v>
      </c>
      <c r="I2570">
        <v>133</v>
      </c>
      <c r="J2570">
        <v>2975</v>
      </c>
      <c r="K2570">
        <v>134</v>
      </c>
      <c r="N2570">
        <v>3001</v>
      </c>
      <c r="O2570">
        <v>133</v>
      </c>
      <c r="P2570">
        <v>2975</v>
      </c>
      <c r="S2570">
        <v>2975</v>
      </c>
      <c r="T2570">
        <v>134</v>
      </c>
      <c r="U2570">
        <v>3001</v>
      </c>
    </row>
    <row r="2571" spans="1:21" x14ac:dyDescent="0.25">
      <c r="A2571" t="s">
        <v>36</v>
      </c>
      <c r="B2571">
        <v>3000</v>
      </c>
      <c r="D2571">
        <v>0</v>
      </c>
      <c r="E2571">
        <v>3</v>
      </c>
      <c r="F2571">
        <v>1</v>
      </c>
      <c r="I2571">
        <v>2</v>
      </c>
      <c r="J2571">
        <v>2</v>
      </c>
      <c r="K2571">
        <v>0</v>
      </c>
      <c r="N2571">
        <v>1</v>
      </c>
      <c r="O2571">
        <v>2</v>
      </c>
      <c r="P2571">
        <v>1</v>
      </c>
      <c r="S2571">
        <v>0</v>
      </c>
      <c r="T2571">
        <v>0</v>
      </c>
      <c r="U2571">
        <v>0</v>
      </c>
    </row>
    <row r="2572" spans="1:21" x14ac:dyDescent="0.25">
      <c r="A2572" t="s">
        <v>37</v>
      </c>
      <c r="B2572">
        <v>3000</v>
      </c>
      <c r="D2572">
        <v>0</v>
      </c>
      <c r="E2572">
        <v>0</v>
      </c>
      <c r="I2572">
        <v>0</v>
      </c>
      <c r="J2572">
        <v>0</v>
      </c>
      <c r="N2572">
        <v>0</v>
      </c>
      <c r="O2572">
        <v>3</v>
      </c>
      <c r="S2572">
        <v>0</v>
      </c>
      <c r="T2572">
        <v>0</v>
      </c>
    </row>
    <row r="2573" spans="1:21" x14ac:dyDescent="0.25">
      <c r="A2573" t="s">
        <v>38</v>
      </c>
      <c r="B2573">
        <v>3000</v>
      </c>
      <c r="D2573">
        <v>12</v>
      </c>
      <c r="E2573">
        <v>12</v>
      </c>
      <c r="F2573">
        <v>12</v>
      </c>
      <c r="I2573">
        <v>12</v>
      </c>
      <c r="J2573">
        <v>12</v>
      </c>
      <c r="K2573">
        <v>12</v>
      </c>
      <c r="N2573">
        <v>12</v>
      </c>
      <c r="O2573">
        <v>12</v>
      </c>
      <c r="P2573">
        <v>12</v>
      </c>
      <c r="S2573">
        <v>12</v>
      </c>
      <c r="T2573">
        <v>12</v>
      </c>
      <c r="U2573">
        <v>12</v>
      </c>
    </row>
    <row r="2574" spans="1:21" x14ac:dyDescent="0.25">
      <c r="A2574" t="s">
        <v>39</v>
      </c>
      <c r="B2574">
        <v>3000</v>
      </c>
      <c r="D2574">
        <v>200</v>
      </c>
      <c r="F2574">
        <v>300</v>
      </c>
    </row>
    <row r="2575" spans="1:21" x14ac:dyDescent="0.25">
      <c r="A2575" t="s">
        <v>694</v>
      </c>
      <c r="B2575">
        <v>3000</v>
      </c>
      <c r="D2575">
        <v>25</v>
      </c>
      <c r="F2575">
        <v>25</v>
      </c>
    </row>
    <row r="2576" spans="1:21" x14ac:dyDescent="0.25">
      <c r="A2576" t="s">
        <v>40</v>
      </c>
      <c r="B2576">
        <v>3000</v>
      </c>
      <c r="D2576">
        <v>1</v>
      </c>
      <c r="F2576">
        <v>1</v>
      </c>
    </row>
    <row r="2577" spans="1:21" x14ac:dyDescent="0.25">
      <c r="A2577" t="s">
        <v>41</v>
      </c>
      <c r="B2577">
        <v>3000</v>
      </c>
    </row>
    <row r="2578" spans="1:21" x14ac:dyDescent="0.25">
      <c r="A2578" t="s">
        <v>42</v>
      </c>
      <c r="B2578">
        <v>3000</v>
      </c>
      <c r="E2578">
        <v>40</v>
      </c>
      <c r="J2578">
        <v>40</v>
      </c>
      <c r="O2578">
        <v>40</v>
      </c>
      <c r="T2578">
        <v>40</v>
      </c>
    </row>
    <row r="2579" spans="1:21" x14ac:dyDescent="0.25">
      <c r="A2579" t="s">
        <v>45</v>
      </c>
      <c r="B2579">
        <v>3000</v>
      </c>
      <c r="E2579">
        <v>4</v>
      </c>
      <c r="I2579">
        <v>3</v>
      </c>
      <c r="J2579">
        <v>3</v>
      </c>
      <c r="O2579">
        <v>2</v>
      </c>
    </row>
    <row r="2580" spans="1:21" x14ac:dyDescent="0.25">
      <c r="A2580" t="s">
        <v>740</v>
      </c>
      <c r="B2580">
        <v>3000</v>
      </c>
      <c r="J2580">
        <v>8</v>
      </c>
    </row>
    <row r="2581" spans="1:21" x14ac:dyDescent="0.25">
      <c r="A2581" t="s">
        <v>741</v>
      </c>
      <c r="B2581">
        <v>3000</v>
      </c>
      <c r="J2581">
        <v>4</v>
      </c>
    </row>
    <row r="2582" spans="1:21" x14ac:dyDescent="0.25">
      <c r="A2582" t="s">
        <v>46</v>
      </c>
      <c r="B2582">
        <v>3000</v>
      </c>
      <c r="F2582">
        <v>4</v>
      </c>
      <c r="N2582">
        <v>2</v>
      </c>
      <c r="P2582">
        <v>2</v>
      </c>
    </row>
    <row r="2583" spans="1:21" x14ac:dyDescent="0.25">
      <c r="A2583" t="s">
        <v>49</v>
      </c>
      <c r="B2583">
        <v>3000</v>
      </c>
      <c r="D2583">
        <v>4</v>
      </c>
      <c r="E2583">
        <v>4</v>
      </c>
      <c r="F2583">
        <v>4</v>
      </c>
      <c r="I2583">
        <v>4</v>
      </c>
      <c r="J2583">
        <v>4</v>
      </c>
      <c r="K2583">
        <v>4</v>
      </c>
      <c r="N2583">
        <v>4</v>
      </c>
      <c r="O2583">
        <v>4</v>
      </c>
      <c r="P2583">
        <v>4</v>
      </c>
      <c r="S2583">
        <v>4</v>
      </c>
      <c r="T2583">
        <v>4</v>
      </c>
      <c r="U2583">
        <v>4</v>
      </c>
    </row>
    <row r="2584" spans="1:21" x14ac:dyDescent="0.25">
      <c r="A2584" t="s">
        <v>695</v>
      </c>
      <c r="B2584">
        <v>3000</v>
      </c>
      <c r="D2584">
        <v>0</v>
      </c>
      <c r="E2584">
        <v>-1.1000000000000001</v>
      </c>
      <c r="F2584">
        <v>-1.1000000000000001</v>
      </c>
      <c r="I2584">
        <v>-1.1000000000000001</v>
      </c>
      <c r="J2584">
        <v>-1.1000000000000001</v>
      </c>
      <c r="K2584">
        <v>0</v>
      </c>
      <c r="N2584">
        <v>-1.1000000000000001</v>
      </c>
      <c r="O2584">
        <v>-1.1000000000000001</v>
      </c>
      <c r="P2584">
        <v>-1.1000000000000001</v>
      </c>
      <c r="S2584">
        <v>0</v>
      </c>
      <c r="T2584">
        <v>0</v>
      </c>
      <c r="U2584">
        <v>0</v>
      </c>
    </row>
    <row r="2585" spans="1:21" x14ac:dyDescent="0.25">
      <c r="A2585" t="s">
        <v>48</v>
      </c>
      <c r="B2585">
        <v>3000</v>
      </c>
      <c r="D2585">
        <v>1900</v>
      </c>
      <c r="E2585">
        <v>1900</v>
      </c>
      <c r="F2585">
        <v>1900</v>
      </c>
      <c r="I2585">
        <v>1900</v>
      </c>
      <c r="J2585">
        <v>1900</v>
      </c>
      <c r="K2585">
        <v>1900</v>
      </c>
      <c r="N2585">
        <v>1900</v>
      </c>
      <c r="O2585">
        <v>1900</v>
      </c>
      <c r="P2585">
        <v>1900</v>
      </c>
      <c r="S2585">
        <v>1900</v>
      </c>
      <c r="T2585">
        <v>1900</v>
      </c>
      <c r="U2585">
        <v>1900</v>
      </c>
    </row>
    <row r="2586" spans="1:21" x14ac:dyDescent="0.25">
      <c r="A2586" t="s">
        <v>696</v>
      </c>
      <c r="B2586">
        <v>3000</v>
      </c>
      <c r="D2586">
        <v>0</v>
      </c>
      <c r="E2586">
        <v>5085</v>
      </c>
      <c r="F2586">
        <v>1583</v>
      </c>
      <c r="I2586">
        <v>3433</v>
      </c>
      <c r="J2586">
        <v>3539</v>
      </c>
      <c r="K2586">
        <v>0</v>
      </c>
      <c r="N2586">
        <v>1610</v>
      </c>
      <c r="O2586">
        <v>3130</v>
      </c>
      <c r="P2586">
        <v>1441</v>
      </c>
      <c r="S2586">
        <v>0</v>
      </c>
      <c r="T2586">
        <v>0</v>
      </c>
      <c r="U2586">
        <v>0</v>
      </c>
    </row>
    <row r="2587" spans="1:21" x14ac:dyDescent="0.25">
      <c r="A2587" t="s">
        <v>50</v>
      </c>
      <c r="B2587">
        <v>3000</v>
      </c>
      <c r="D2587">
        <v>0</v>
      </c>
      <c r="E2587">
        <v>5085</v>
      </c>
      <c r="F2587">
        <v>1583</v>
      </c>
      <c r="I2587">
        <v>3433</v>
      </c>
      <c r="J2587">
        <v>3539</v>
      </c>
      <c r="K2587">
        <v>0</v>
      </c>
      <c r="N2587">
        <v>1610</v>
      </c>
      <c r="O2587">
        <v>3130</v>
      </c>
      <c r="P2587">
        <v>1441</v>
      </c>
      <c r="S2587">
        <v>0</v>
      </c>
      <c r="T2587">
        <v>0</v>
      </c>
      <c r="U2587">
        <v>0</v>
      </c>
    </row>
    <row r="2588" spans="1:21" x14ac:dyDescent="0.25">
      <c r="A2588" t="s">
        <v>697</v>
      </c>
      <c r="B2588">
        <v>3000</v>
      </c>
      <c r="D2588">
        <v>1</v>
      </c>
      <c r="E2588">
        <v>1</v>
      </c>
      <c r="F2588">
        <v>1</v>
      </c>
      <c r="I2588">
        <v>1</v>
      </c>
      <c r="J2588">
        <v>1</v>
      </c>
      <c r="K2588">
        <v>1</v>
      </c>
      <c r="N2588">
        <v>1</v>
      </c>
      <c r="O2588">
        <v>1</v>
      </c>
      <c r="P2588">
        <v>1</v>
      </c>
      <c r="S2588">
        <v>1</v>
      </c>
      <c r="T2588">
        <v>1</v>
      </c>
      <c r="U2588">
        <v>1</v>
      </c>
    </row>
    <row r="2589" spans="1:21" x14ac:dyDescent="0.25">
      <c r="A2589" t="s">
        <v>51</v>
      </c>
      <c r="B2589">
        <v>3000</v>
      </c>
      <c r="D2589">
        <v>0</v>
      </c>
      <c r="E2589">
        <v>0</v>
      </c>
      <c r="F2589">
        <v>207</v>
      </c>
      <c r="I2589">
        <v>0</v>
      </c>
      <c r="J2589">
        <v>0</v>
      </c>
      <c r="K2589">
        <v>0</v>
      </c>
      <c r="N2589">
        <v>0</v>
      </c>
      <c r="O2589">
        <v>13</v>
      </c>
      <c r="P2589">
        <v>120</v>
      </c>
      <c r="S2589">
        <v>0</v>
      </c>
      <c r="T2589">
        <v>0</v>
      </c>
      <c r="U2589">
        <v>0</v>
      </c>
    </row>
    <row r="2590" spans="1:21" x14ac:dyDescent="0.25">
      <c r="A2590" t="s">
        <v>53</v>
      </c>
      <c r="B2590">
        <v>3000</v>
      </c>
      <c r="D2590">
        <v>0</v>
      </c>
      <c r="E2590">
        <v>455</v>
      </c>
      <c r="F2590">
        <v>389</v>
      </c>
      <c r="I2590">
        <v>423</v>
      </c>
      <c r="J2590">
        <v>1110</v>
      </c>
      <c r="K2590">
        <v>0</v>
      </c>
      <c r="N2590">
        <v>181</v>
      </c>
      <c r="O2590">
        <v>555</v>
      </c>
      <c r="P2590">
        <v>389</v>
      </c>
      <c r="S2590">
        <v>0</v>
      </c>
      <c r="T2590">
        <v>0</v>
      </c>
      <c r="U2590">
        <v>0</v>
      </c>
    </row>
    <row r="2591" spans="1:21" x14ac:dyDescent="0.25">
      <c r="A2591" t="s">
        <v>54</v>
      </c>
      <c r="B2591">
        <v>3000</v>
      </c>
      <c r="D2591">
        <v>0</v>
      </c>
      <c r="E2591">
        <v>0</v>
      </c>
      <c r="F2591">
        <v>0</v>
      </c>
      <c r="I2591">
        <v>0</v>
      </c>
      <c r="J2591">
        <v>0</v>
      </c>
      <c r="K2591">
        <v>0</v>
      </c>
      <c r="N2591">
        <v>0</v>
      </c>
      <c r="O2591">
        <v>0</v>
      </c>
      <c r="P2591">
        <v>0</v>
      </c>
      <c r="S2591">
        <v>0</v>
      </c>
      <c r="T2591">
        <v>0</v>
      </c>
      <c r="U2591">
        <v>0</v>
      </c>
    </row>
    <row r="2592" spans="1:21" x14ac:dyDescent="0.25">
      <c r="A2592" t="s">
        <v>55</v>
      </c>
      <c r="B2592">
        <v>3000</v>
      </c>
      <c r="D2592">
        <v>0</v>
      </c>
      <c r="E2592">
        <v>0</v>
      </c>
      <c r="F2592">
        <v>0</v>
      </c>
      <c r="I2592">
        <v>0</v>
      </c>
      <c r="J2592">
        <v>0</v>
      </c>
      <c r="K2592">
        <v>0</v>
      </c>
      <c r="N2592">
        <v>0</v>
      </c>
      <c r="O2592">
        <v>0</v>
      </c>
      <c r="P2592">
        <v>0</v>
      </c>
      <c r="S2592">
        <v>0</v>
      </c>
      <c r="T2592">
        <v>0</v>
      </c>
      <c r="U2592">
        <v>0</v>
      </c>
    </row>
    <row r="2593" spans="1:21" x14ac:dyDescent="0.25">
      <c r="A2593" t="s">
        <v>56</v>
      </c>
      <c r="B2593">
        <v>3000</v>
      </c>
      <c r="D2593">
        <v>0.92</v>
      </c>
      <c r="E2593">
        <v>0.92</v>
      </c>
      <c r="F2593">
        <v>0.92</v>
      </c>
      <c r="I2593">
        <v>0.92</v>
      </c>
      <c r="J2593">
        <v>0.92</v>
      </c>
      <c r="K2593">
        <v>0.92</v>
      </c>
      <c r="N2593">
        <v>0.92</v>
      </c>
      <c r="O2593">
        <v>0.92</v>
      </c>
      <c r="P2593">
        <v>0.92</v>
      </c>
      <c r="S2593">
        <v>0.92</v>
      </c>
      <c r="T2593">
        <v>0.92</v>
      </c>
      <c r="U2593">
        <v>0.92</v>
      </c>
    </row>
    <row r="2594" spans="1:21" x14ac:dyDescent="0.25">
      <c r="A2594" t="s">
        <v>57</v>
      </c>
      <c r="B2594">
        <v>3000</v>
      </c>
      <c r="D2594">
        <v>100</v>
      </c>
      <c r="E2594">
        <v>100</v>
      </c>
      <c r="F2594">
        <v>100</v>
      </c>
      <c r="I2594">
        <v>100</v>
      </c>
      <c r="J2594">
        <v>100</v>
      </c>
      <c r="K2594">
        <v>100</v>
      </c>
      <c r="N2594">
        <v>100</v>
      </c>
      <c r="O2594">
        <v>100</v>
      </c>
      <c r="P2594">
        <v>100</v>
      </c>
      <c r="S2594">
        <v>100</v>
      </c>
      <c r="T2594">
        <v>100</v>
      </c>
      <c r="U2594">
        <v>100</v>
      </c>
    </row>
    <row r="2595" spans="1:21" x14ac:dyDescent="0.25">
      <c r="A2595" t="s">
        <v>58</v>
      </c>
      <c r="B2595">
        <v>3000</v>
      </c>
      <c r="D2595">
        <v>2</v>
      </c>
      <c r="E2595">
        <v>2</v>
      </c>
      <c r="F2595">
        <v>2</v>
      </c>
      <c r="I2595">
        <v>2</v>
      </c>
      <c r="J2595">
        <v>2</v>
      </c>
      <c r="K2595">
        <v>2</v>
      </c>
      <c r="N2595">
        <v>2</v>
      </c>
      <c r="O2595">
        <v>2</v>
      </c>
      <c r="P2595">
        <v>2</v>
      </c>
      <c r="S2595">
        <v>2</v>
      </c>
      <c r="T2595">
        <v>2</v>
      </c>
      <c r="U2595">
        <v>2</v>
      </c>
    </row>
    <row r="2596" spans="1:21" x14ac:dyDescent="0.25">
      <c r="A2596" t="s">
        <v>59</v>
      </c>
      <c r="B2596">
        <v>3000</v>
      </c>
      <c r="D2596">
        <v>0</v>
      </c>
      <c r="E2596">
        <v>0</v>
      </c>
      <c r="F2596">
        <v>0</v>
      </c>
      <c r="I2596">
        <v>0</v>
      </c>
      <c r="J2596">
        <v>0</v>
      </c>
      <c r="K2596">
        <v>0</v>
      </c>
      <c r="N2596">
        <v>0</v>
      </c>
      <c r="O2596">
        <v>0</v>
      </c>
      <c r="P2596">
        <v>0</v>
      </c>
      <c r="S2596">
        <v>0</v>
      </c>
      <c r="T2596">
        <v>0</v>
      </c>
      <c r="U2596">
        <v>0</v>
      </c>
    </row>
    <row r="2597" spans="1:21" x14ac:dyDescent="0.25">
      <c r="A2597" t="s">
        <v>698</v>
      </c>
      <c r="B2597">
        <v>3000</v>
      </c>
      <c r="E2597">
        <v>0</v>
      </c>
      <c r="J2597">
        <v>0</v>
      </c>
      <c r="O2597">
        <v>0</v>
      </c>
      <c r="T2597">
        <v>0</v>
      </c>
    </row>
    <row r="2598" spans="1:21" x14ac:dyDescent="0.25">
      <c r="A2598" t="s">
        <v>677</v>
      </c>
      <c r="B2598">
        <v>3000</v>
      </c>
      <c r="E2598">
        <v>880</v>
      </c>
      <c r="J2598">
        <v>420</v>
      </c>
      <c r="O2598">
        <v>900</v>
      </c>
      <c r="T2598">
        <v>966</v>
      </c>
    </row>
    <row r="2599" spans="1:21" x14ac:dyDescent="0.25">
      <c r="A2599" t="s">
        <v>78</v>
      </c>
      <c r="B2599">
        <v>3000</v>
      </c>
      <c r="E2599">
        <v>15</v>
      </c>
      <c r="J2599">
        <v>7.2</v>
      </c>
      <c r="O2599">
        <v>15.3</v>
      </c>
      <c r="T2599">
        <v>16.5</v>
      </c>
    </row>
    <row r="2600" spans="1:21" x14ac:dyDescent="0.25">
      <c r="A2600" t="s">
        <v>699</v>
      </c>
      <c r="B2600">
        <v>3000</v>
      </c>
      <c r="F2600">
        <v>0</v>
      </c>
      <c r="K2600">
        <v>0</v>
      </c>
      <c r="P2600">
        <v>0</v>
      </c>
      <c r="U2600">
        <v>0</v>
      </c>
    </row>
    <row r="2601" spans="1:21" x14ac:dyDescent="0.25">
      <c r="A2601" t="s">
        <v>700</v>
      </c>
      <c r="B2601">
        <v>3000</v>
      </c>
      <c r="D2601">
        <v>0</v>
      </c>
      <c r="E2601">
        <v>0</v>
      </c>
      <c r="F2601">
        <v>1</v>
      </c>
      <c r="I2601">
        <v>0</v>
      </c>
      <c r="J2601">
        <v>0</v>
      </c>
      <c r="K2601">
        <v>1</v>
      </c>
      <c r="N2601">
        <v>0</v>
      </c>
      <c r="O2601">
        <v>0</v>
      </c>
      <c r="P2601">
        <v>1</v>
      </c>
      <c r="S2601">
        <v>0</v>
      </c>
      <c r="T2601">
        <v>0</v>
      </c>
      <c r="U2601">
        <v>1</v>
      </c>
    </row>
    <row r="2602" spans="1:21" x14ac:dyDescent="0.25">
      <c r="A2602" t="s">
        <v>701</v>
      </c>
      <c r="B2602">
        <v>3000</v>
      </c>
      <c r="D2602">
        <v>0</v>
      </c>
      <c r="E2602">
        <v>0</v>
      </c>
      <c r="F2602">
        <v>0</v>
      </c>
      <c r="I2602">
        <v>0</v>
      </c>
      <c r="J2602">
        <v>0</v>
      </c>
      <c r="K2602">
        <v>0</v>
      </c>
      <c r="N2602">
        <v>0</v>
      </c>
      <c r="O2602">
        <v>0</v>
      </c>
      <c r="P2602">
        <v>0</v>
      </c>
      <c r="S2602">
        <v>0</v>
      </c>
      <c r="T2602">
        <v>0</v>
      </c>
      <c r="U2602">
        <v>0</v>
      </c>
    </row>
    <row r="2603" spans="1:21" x14ac:dyDescent="0.25">
      <c r="A2603" t="s">
        <v>52</v>
      </c>
      <c r="B2603">
        <v>3000</v>
      </c>
      <c r="D2603">
        <v>1</v>
      </c>
      <c r="E2603">
        <v>1</v>
      </c>
      <c r="F2603">
        <v>1</v>
      </c>
      <c r="I2603">
        <v>1</v>
      </c>
      <c r="J2603">
        <v>1</v>
      </c>
      <c r="K2603">
        <v>1</v>
      </c>
      <c r="N2603">
        <v>1</v>
      </c>
      <c r="O2603">
        <v>1</v>
      </c>
      <c r="P2603">
        <v>1</v>
      </c>
      <c r="S2603">
        <v>1</v>
      </c>
      <c r="T2603">
        <v>1</v>
      </c>
      <c r="U2603">
        <v>1</v>
      </c>
    </row>
    <row r="2604" spans="1:21" x14ac:dyDescent="0.25">
      <c r="A2604" t="s">
        <v>702</v>
      </c>
      <c r="B2604">
        <v>3000</v>
      </c>
      <c r="D2604">
        <v>15</v>
      </c>
      <c r="E2604">
        <v>60</v>
      </c>
      <c r="F2604">
        <v>9</v>
      </c>
      <c r="I2604">
        <v>15</v>
      </c>
      <c r="J2604">
        <v>60</v>
      </c>
      <c r="K2604">
        <v>9</v>
      </c>
      <c r="N2604">
        <v>15</v>
      </c>
      <c r="O2604">
        <v>60</v>
      </c>
      <c r="P2604">
        <v>9</v>
      </c>
      <c r="S2604">
        <v>15</v>
      </c>
      <c r="T2604">
        <v>60</v>
      </c>
      <c r="U2604">
        <v>9</v>
      </c>
    </row>
    <row r="2605" spans="1:21" x14ac:dyDescent="0.25">
      <c r="A2605" t="s">
        <v>43</v>
      </c>
      <c r="B2605">
        <v>3000</v>
      </c>
      <c r="E2605">
        <v>50</v>
      </c>
      <c r="F2605">
        <v>50</v>
      </c>
      <c r="I2605">
        <v>50</v>
      </c>
      <c r="J2605">
        <v>50</v>
      </c>
      <c r="N2605">
        <v>50</v>
      </c>
      <c r="O2605">
        <v>50</v>
      </c>
      <c r="P2605">
        <v>50</v>
      </c>
    </row>
    <row r="2606" spans="1:21" x14ac:dyDescent="0.25">
      <c r="A2606" t="s">
        <v>44</v>
      </c>
      <c r="B2606">
        <v>3000</v>
      </c>
      <c r="E2606">
        <v>0</v>
      </c>
      <c r="F2606">
        <v>0</v>
      </c>
      <c r="I2606">
        <v>0</v>
      </c>
      <c r="J2606">
        <v>0</v>
      </c>
      <c r="N2606">
        <v>0</v>
      </c>
      <c r="O2606">
        <v>0</v>
      </c>
      <c r="P2606">
        <v>0</v>
      </c>
    </row>
    <row r="2607" spans="1:21" x14ac:dyDescent="0.25">
      <c r="A2607" t="s">
        <v>47</v>
      </c>
      <c r="B2607">
        <v>3000</v>
      </c>
      <c r="E2607">
        <v>4</v>
      </c>
      <c r="F2607">
        <v>4</v>
      </c>
      <c r="I2607">
        <v>3</v>
      </c>
      <c r="J2607">
        <v>3</v>
      </c>
      <c r="N2607">
        <v>2</v>
      </c>
      <c r="O2607">
        <v>2</v>
      </c>
      <c r="P2607">
        <v>2</v>
      </c>
    </row>
    <row r="2608" spans="1:21" x14ac:dyDescent="0.25">
      <c r="A2608" t="s">
        <v>703</v>
      </c>
      <c r="B2608">
        <v>3000</v>
      </c>
      <c r="E2608">
        <v>0</v>
      </c>
      <c r="F2608">
        <v>0</v>
      </c>
      <c r="I2608">
        <v>0</v>
      </c>
      <c r="J2608">
        <v>8</v>
      </c>
      <c r="N2608">
        <v>0</v>
      </c>
      <c r="O2608">
        <v>0</v>
      </c>
      <c r="P2608">
        <v>0</v>
      </c>
    </row>
    <row r="2609" spans="1:21" x14ac:dyDescent="0.25">
      <c r="A2609" t="s">
        <v>704</v>
      </c>
      <c r="B2609">
        <v>3000</v>
      </c>
      <c r="E2609">
        <v>0</v>
      </c>
      <c r="F2609">
        <v>0</v>
      </c>
      <c r="I2609">
        <v>0</v>
      </c>
      <c r="J2609">
        <v>4</v>
      </c>
      <c r="N2609">
        <v>0</v>
      </c>
      <c r="O2609">
        <v>0</v>
      </c>
      <c r="P2609">
        <v>0</v>
      </c>
    </row>
    <row r="2610" spans="1:21" x14ac:dyDescent="0.25">
      <c r="A2610" t="s">
        <v>705</v>
      </c>
      <c r="B2610">
        <v>3000</v>
      </c>
      <c r="E2610">
        <v>0</v>
      </c>
      <c r="F2610">
        <v>0</v>
      </c>
      <c r="I2610">
        <v>0</v>
      </c>
      <c r="J2610">
        <v>0</v>
      </c>
      <c r="N2610">
        <v>0</v>
      </c>
      <c r="O2610">
        <v>0</v>
      </c>
      <c r="P2610">
        <v>0</v>
      </c>
    </row>
    <row r="2611" spans="1:21" x14ac:dyDescent="0.25">
      <c r="A2611" t="s">
        <v>706</v>
      </c>
      <c r="B2611">
        <v>3000</v>
      </c>
      <c r="E2611">
        <v>0</v>
      </c>
      <c r="F2611">
        <v>0</v>
      </c>
      <c r="I2611">
        <v>0</v>
      </c>
      <c r="J2611">
        <v>0</v>
      </c>
      <c r="N2611">
        <v>0</v>
      </c>
      <c r="O2611">
        <v>0</v>
      </c>
      <c r="P2611">
        <v>0</v>
      </c>
    </row>
    <row r="2612" spans="1:21" x14ac:dyDescent="0.25">
      <c r="A2612" t="s">
        <v>707</v>
      </c>
      <c r="B2612">
        <v>3000</v>
      </c>
      <c r="E2612">
        <v>1</v>
      </c>
      <c r="F2612">
        <v>1</v>
      </c>
      <c r="I2612">
        <v>1</v>
      </c>
      <c r="J2612">
        <v>1</v>
      </c>
      <c r="N2612">
        <v>1</v>
      </c>
      <c r="O2612">
        <v>1</v>
      </c>
      <c r="P2612">
        <v>1</v>
      </c>
    </row>
    <row r="2613" spans="1:21" x14ac:dyDescent="0.25">
      <c r="A2613" t="s">
        <v>708</v>
      </c>
      <c r="B2613">
        <v>3000</v>
      </c>
      <c r="E2613">
        <v>0</v>
      </c>
      <c r="F2613">
        <v>0</v>
      </c>
      <c r="I2613">
        <v>0</v>
      </c>
      <c r="J2613">
        <v>0</v>
      </c>
      <c r="N2613">
        <v>0</v>
      </c>
      <c r="O2613">
        <v>0</v>
      </c>
      <c r="P2613">
        <v>0</v>
      </c>
    </row>
    <row r="2614" spans="1:21" x14ac:dyDescent="0.25">
      <c r="A2614" t="s">
        <v>709</v>
      </c>
      <c r="B2614">
        <v>3000</v>
      </c>
      <c r="E2614">
        <v>50</v>
      </c>
      <c r="F2614">
        <v>50</v>
      </c>
      <c r="I2614">
        <v>50</v>
      </c>
      <c r="J2614">
        <v>50</v>
      </c>
      <c r="N2614">
        <v>50</v>
      </c>
      <c r="O2614">
        <v>50</v>
      </c>
      <c r="P2614">
        <v>50</v>
      </c>
    </row>
    <row r="2615" spans="1:21" x14ac:dyDescent="0.25">
      <c r="A2615" t="s">
        <v>710</v>
      </c>
      <c r="B2615">
        <v>3000</v>
      </c>
      <c r="E2615">
        <v>3</v>
      </c>
      <c r="F2615">
        <v>3</v>
      </c>
      <c r="I2615">
        <v>3</v>
      </c>
      <c r="J2615">
        <v>3</v>
      </c>
      <c r="N2615">
        <v>3</v>
      </c>
      <c r="O2615">
        <v>3</v>
      </c>
      <c r="P2615">
        <v>3</v>
      </c>
    </row>
    <row r="2616" spans="1:21" x14ac:dyDescent="0.25">
      <c r="A2616" t="s">
        <v>711</v>
      </c>
      <c r="B2616">
        <v>3000</v>
      </c>
      <c r="E2616">
        <v>0</v>
      </c>
      <c r="F2616">
        <v>0</v>
      </c>
      <c r="I2616">
        <v>0</v>
      </c>
      <c r="J2616">
        <v>0</v>
      </c>
      <c r="N2616">
        <v>0</v>
      </c>
      <c r="O2616">
        <v>0</v>
      </c>
      <c r="P2616">
        <v>0</v>
      </c>
    </row>
    <row r="2617" spans="1:21" x14ac:dyDescent="0.25">
      <c r="A2617" t="s">
        <v>712</v>
      </c>
      <c r="B2617">
        <v>3000</v>
      </c>
      <c r="E2617">
        <v>0</v>
      </c>
      <c r="F2617">
        <v>0</v>
      </c>
      <c r="I2617">
        <v>0</v>
      </c>
      <c r="J2617">
        <v>0</v>
      </c>
      <c r="N2617">
        <v>0</v>
      </c>
      <c r="O2617">
        <v>0</v>
      </c>
      <c r="P2617">
        <v>0</v>
      </c>
    </row>
    <row r="2618" spans="1:21" x14ac:dyDescent="0.25">
      <c r="A2618" t="s">
        <v>713</v>
      </c>
      <c r="B2618">
        <v>3000</v>
      </c>
      <c r="E2618">
        <v>0</v>
      </c>
      <c r="F2618">
        <v>0</v>
      </c>
      <c r="I2618">
        <v>0</v>
      </c>
      <c r="J2618">
        <v>0</v>
      </c>
      <c r="N2618">
        <v>0</v>
      </c>
      <c r="O2618">
        <v>0</v>
      </c>
      <c r="P2618">
        <v>0</v>
      </c>
    </row>
    <row r="2619" spans="1:21" x14ac:dyDescent="0.25">
      <c r="A2619" t="s">
        <v>718</v>
      </c>
      <c r="B2619">
        <v>3000</v>
      </c>
      <c r="E2619">
        <v>0</v>
      </c>
      <c r="J2619">
        <v>0</v>
      </c>
      <c r="O2619">
        <v>0</v>
      </c>
      <c r="T2619">
        <v>0</v>
      </c>
    </row>
    <row r="2620" spans="1:21" x14ac:dyDescent="0.25">
      <c r="A2620" t="s">
        <v>405</v>
      </c>
      <c r="B2620">
        <v>3000</v>
      </c>
      <c r="E2620">
        <v>0</v>
      </c>
    </row>
    <row r="2621" spans="1:21" x14ac:dyDescent="0.25">
      <c r="A2621" t="s">
        <v>742</v>
      </c>
      <c r="B2621">
        <v>3000</v>
      </c>
      <c r="N2621">
        <v>10</v>
      </c>
      <c r="P2621">
        <v>25</v>
      </c>
    </row>
    <row r="2622" spans="1:21" x14ac:dyDescent="0.25">
      <c r="A2622" t="s">
        <v>719</v>
      </c>
      <c r="B2622">
        <v>3000</v>
      </c>
      <c r="D2622">
        <v>0</v>
      </c>
      <c r="E2622">
        <v>495</v>
      </c>
      <c r="F2622">
        <v>423</v>
      </c>
      <c r="I2622">
        <v>460</v>
      </c>
      <c r="J2622">
        <v>1207</v>
      </c>
      <c r="K2622">
        <v>0</v>
      </c>
      <c r="N2622">
        <v>177</v>
      </c>
      <c r="O2622">
        <v>729</v>
      </c>
      <c r="P2622">
        <v>317</v>
      </c>
      <c r="S2622">
        <v>0</v>
      </c>
      <c r="T2622">
        <v>0</v>
      </c>
      <c r="U2622">
        <v>0</v>
      </c>
    </row>
    <row r="2623" spans="1:21" x14ac:dyDescent="0.25">
      <c r="A2623" t="s">
        <v>34</v>
      </c>
      <c r="B2623">
        <v>3001</v>
      </c>
      <c r="D2623">
        <v>3000</v>
      </c>
      <c r="E2623">
        <v>3000</v>
      </c>
      <c r="F2623">
        <v>3000</v>
      </c>
      <c r="I2623">
        <v>3025</v>
      </c>
      <c r="J2623">
        <v>3025</v>
      </c>
      <c r="K2623">
        <v>3025</v>
      </c>
      <c r="N2623">
        <v>137</v>
      </c>
      <c r="O2623">
        <v>137</v>
      </c>
      <c r="P2623">
        <v>137</v>
      </c>
      <c r="S2623">
        <v>136</v>
      </c>
      <c r="T2623">
        <v>136</v>
      </c>
      <c r="U2623">
        <v>136</v>
      </c>
    </row>
    <row r="2624" spans="1:21" x14ac:dyDescent="0.25">
      <c r="A2624" t="s">
        <v>35</v>
      </c>
      <c r="B2624">
        <v>3001</v>
      </c>
      <c r="D2624">
        <v>137</v>
      </c>
      <c r="E2624">
        <v>3025</v>
      </c>
      <c r="F2624">
        <v>136</v>
      </c>
      <c r="I2624">
        <v>136</v>
      </c>
      <c r="J2624">
        <v>3000</v>
      </c>
      <c r="K2624">
        <v>137</v>
      </c>
      <c r="N2624">
        <v>3025</v>
      </c>
      <c r="O2624">
        <v>136</v>
      </c>
      <c r="P2624">
        <v>3000</v>
      </c>
      <c r="S2624">
        <v>3000</v>
      </c>
      <c r="T2624">
        <v>137</v>
      </c>
      <c r="U2624">
        <v>3025</v>
      </c>
    </row>
    <row r="2625" spans="1:21" x14ac:dyDescent="0.25">
      <c r="A2625" t="s">
        <v>36</v>
      </c>
      <c r="B2625">
        <v>3001</v>
      </c>
      <c r="D2625">
        <v>1</v>
      </c>
      <c r="E2625">
        <v>2</v>
      </c>
      <c r="F2625">
        <v>0</v>
      </c>
      <c r="I2625">
        <v>0</v>
      </c>
      <c r="J2625">
        <v>4</v>
      </c>
      <c r="K2625">
        <v>1</v>
      </c>
      <c r="N2625">
        <v>0</v>
      </c>
      <c r="O2625">
        <v>0</v>
      </c>
      <c r="P2625">
        <v>0</v>
      </c>
      <c r="S2625">
        <v>1</v>
      </c>
      <c r="T2625">
        <v>2</v>
      </c>
      <c r="U2625">
        <v>1</v>
      </c>
    </row>
    <row r="2626" spans="1:21" x14ac:dyDescent="0.25">
      <c r="A2626" t="s">
        <v>37</v>
      </c>
      <c r="B2626">
        <v>3001</v>
      </c>
      <c r="D2626">
        <v>0</v>
      </c>
      <c r="E2626">
        <v>0</v>
      </c>
      <c r="I2626">
        <v>0</v>
      </c>
      <c r="J2626">
        <v>0</v>
      </c>
      <c r="N2626">
        <v>0</v>
      </c>
      <c r="O2626">
        <v>0</v>
      </c>
      <c r="S2626">
        <v>0</v>
      </c>
      <c r="T2626">
        <v>3</v>
      </c>
    </row>
    <row r="2627" spans="1:21" x14ac:dyDescent="0.25">
      <c r="A2627" t="s">
        <v>38</v>
      </c>
      <c r="B2627">
        <v>3001</v>
      </c>
      <c r="D2627">
        <v>12</v>
      </c>
      <c r="E2627">
        <v>12</v>
      </c>
      <c r="F2627">
        <v>12</v>
      </c>
      <c r="I2627">
        <v>12</v>
      </c>
      <c r="J2627">
        <v>12</v>
      </c>
      <c r="K2627">
        <v>12</v>
      </c>
      <c r="N2627">
        <v>12</v>
      </c>
      <c r="O2627">
        <v>12</v>
      </c>
      <c r="P2627">
        <v>12</v>
      </c>
      <c r="S2627">
        <v>12</v>
      </c>
      <c r="T2627">
        <v>12</v>
      </c>
      <c r="U2627">
        <v>12</v>
      </c>
    </row>
    <row r="2628" spans="1:21" x14ac:dyDescent="0.25">
      <c r="A2628" t="s">
        <v>39</v>
      </c>
      <c r="B2628">
        <v>3001</v>
      </c>
      <c r="I2628">
        <v>175</v>
      </c>
      <c r="K2628">
        <v>150</v>
      </c>
      <c r="U2628">
        <v>275</v>
      </c>
    </row>
    <row r="2629" spans="1:21" x14ac:dyDescent="0.25">
      <c r="A2629" t="s">
        <v>694</v>
      </c>
      <c r="B2629">
        <v>3001</v>
      </c>
      <c r="I2629">
        <v>25</v>
      </c>
      <c r="K2629">
        <v>25</v>
      </c>
      <c r="U2629">
        <v>25</v>
      </c>
    </row>
    <row r="2630" spans="1:21" x14ac:dyDescent="0.25">
      <c r="A2630" t="s">
        <v>40</v>
      </c>
      <c r="B2630">
        <v>3001</v>
      </c>
      <c r="I2630">
        <v>2</v>
      </c>
      <c r="K2630">
        <v>1</v>
      </c>
      <c r="U2630">
        <v>1</v>
      </c>
    </row>
    <row r="2631" spans="1:21" x14ac:dyDescent="0.25">
      <c r="A2631" t="s">
        <v>41</v>
      </c>
      <c r="B2631">
        <v>3001</v>
      </c>
    </row>
    <row r="2632" spans="1:21" x14ac:dyDescent="0.25">
      <c r="A2632" t="s">
        <v>42</v>
      </c>
      <c r="B2632">
        <v>3001</v>
      </c>
      <c r="E2632">
        <v>40</v>
      </c>
      <c r="J2632">
        <v>40</v>
      </c>
      <c r="O2632">
        <v>40</v>
      </c>
      <c r="T2632">
        <v>40</v>
      </c>
    </row>
    <row r="2633" spans="1:21" x14ac:dyDescent="0.25">
      <c r="A2633" t="s">
        <v>45</v>
      </c>
      <c r="B2633">
        <v>3001</v>
      </c>
      <c r="D2633">
        <v>7</v>
      </c>
      <c r="E2633">
        <v>7</v>
      </c>
      <c r="J2633">
        <v>8</v>
      </c>
      <c r="S2633">
        <v>6</v>
      </c>
      <c r="T2633">
        <v>6</v>
      </c>
    </row>
    <row r="2634" spans="1:21" x14ac:dyDescent="0.25">
      <c r="A2634" t="s">
        <v>740</v>
      </c>
      <c r="B2634">
        <v>3001</v>
      </c>
      <c r="E2634">
        <v>4</v>
      </c>
    </row>
    <row r="2635" spans="1:21" x14ac:dyDescent="0.25">
      <c r="A2635" t="s">
        <v>741</v>
      </c>
      <c r="B2635">
        <v>3001</v>
      </c>
      <c r="E2635">
        <v>8</v>
      </c>
    </row>
    <row r="2636" spans="1:21" x14ac:dyDescent="0.25">
      <c r="A2636" t="s">
        <v>46</v>
      </c>
      <c r="B2636">
        <v>3001</v>
      </c>
      <c r="K2636">
        <v>8</v>
      </c>
      <c r="U2636">
        <v>6</v>
      </c>
    </row>
    <row r="2637" spans="1:21" x14ac:dyDescent="0.25">
      <c r="A2637" t="s">
        <v>49</v>
      </c>
      <c r="B2637">
        <v>3001</v>
      </c>
      <c r="D2637">
        <v>4</v>
      </c>
      <c r="E2637">
        <v>4</v>
      </c>
      <c r="F2637">
        <v>4</v>
      </c>
      <c r="I2637">
        <v>4</v>
      </c>
      <c r="J2637">
        <v>4.9000000000000004</v>
      </c>
      <c r="K2637">
        <v>4.9000000000000004</v>
      </c>
      <c r="N2637">
        <v>4</v>
      </c>
      <c r="O2637">
        <v>4</v>
      </c>
      <c r="P2637">
        <v>4</v>
      </c>
      <c r="S2637">
        <v>7.1</v>
      </c>
      <c r="T2637">
        <v>7.1</v>
      </c>
      <c r="U2637">
        <v>7.1</v>
      </c>
    </row>
    <row r="2638" spans="1:21" x14ac:dyDescent="0.25">
      <c r="A2638" t="s">
        <v>695</v>
      </c>
      <c r="B2638">
        <v>3001</v>
      </c>
      <c r="D2638">
        <v>-1.1000000000000001</v>
      </c>
      <c r="E2638">
        <v>-1.1000000000000001</v>
      </c>
      <c r="F2638">
        <v>0</v>
      </c>
      <c r="I2638">
        <v>0</v>
      </c>
      <c r="J2638">
        <v>-1.1000000000000001</v>
      </c>
      <c r="K2638">
        <v>-1.1000000000000001</v>
      </c>
      <c r="N2638">
        <v>0</v>
      </c>
      <c r="O2638">
        <v>0</v>
      </c>
      <c r="P2638">
        <v>0</v>
      </c>
      <c r="S2638">
        <v>2</v>
      </c>
      <c r="T2638">
        <v>2</v>
      </c>
      <c r="U2638">
        <v>2</v>
      </c>
    </row>
    <row r="2639" spans="1:21" x14ac:dyDescent="0.25">
      <c r="A2639" t="s">
        <v>48</v>
      </c>
      <c r="B2639">
        <v>3001</v>
      </c>
      <c r="D2639">
        <v>1900</v>
      </c>
      <c r="E2639">
        <v>1900</v>
      </c>
      <c r="F2639">
        <v>1900</v>
      </c>
      <c r="I2639">
        <v>1900</v>
      </c>
      <c r="J2639">
        <v>1900</v>
      </c>
      <c r="K2639">
        <v>1900</v>
      </c>
      <c r="N2639">
        <v>1900</v>
      </c>
      <c r="O2639">
        <v>1900</v>
      </c>
      <c r="P2639">
        <v>1900</v>
      </c>
      <c r="S2639">
        <v>1900</v>
      </c>
      <c r="T2639">
        <v>1900</v>
      </c>
      <c r="U2639">
        <v>1900</v>
      </c>
    </row>
    <row r="2640" spans="1:21" x14ac:dyDescent="0.25">
      <c r="A2640" t="s">
        <v>696</v>
      </c>
      <c r="B2640">
        <v>3001</v>
      </c>
      <c r="D2640">
        <v>1770</v>
      </c>
      <c r="E2640">
        <v>3539</v>
      </c>
      <c r="F2640">
        <v>0</v>
      </c>
      <c r="I2640">
        <v>0</v>
      </c>
      <c r="J2640">
        <v>6408</v>
      </c>
      <c r="K2640">
        <v>1583</v>
      </c>
      <c r="N2640">
        <v>0</v>
      </c>
      <c r="O2640">
        <v>0</v>
      </c>
      <c r="P2640">
        <v>0</v>
      </c>
      <c r="S2640">
        <v>1610</v>
      </c>
      <c r="T2640">
        <v>3162</v>
      </c>
      <c r="U2640">
        <v>1441</v>
      </c>
    </row>
    <row r="2641" spans="1:21" x14ac:dyDescent="0.25">
      <c r="A2641" t="s">
        <v>50</v>
      </c>
      <c r="B2641">
        <v>3001</v>
      </c>
      <c r="D2641">
        <v>1770</v>
      </c>
      <c r="E2641">
        <v>3539</v>
      </c>
      <c r="F2641">
        <v>0</v>
      </c>
      <c r="I2641">
        <v>0</v>
      </c>
      <c r="J2641">
        <v>6408</v>
      </c>
      <c r="K2641">
        <v>1583</v>
      </c>
      <c r="N2641">
        <v>0</v>
      </c>
      <c r="O2641">
        <v>0</v>
      </c>
      <c r="P2641">
        <v>0</v>
      </c>
      <c r="S2641">
        <v>1610</v>
      </c>
      <c r="T2641">
        <v>3162</v>
      </c>
      <c r="U2641">
        <v>1441</v>
      </c>
    </row>
    <row r="2642" spans="1:21" x14ac:dyDescent="0.25">
      <c r="A2642" t="s">
        <v>697</v>
      </c>
      <c r="B2642">
        <v>3001</v>
      </c>
      <c r="D2642">
        <v>1</v>
      </c>
      <c r="E2642">
        <v>1</v>
      </c>
      <c r="F2642">
        <v>1</v>
      </c>
      <c r="I2642">
        <v>1</v>
      </c>
      <c r="J2642">
        <v>1</v>
      </c>
      <c r="K2642">
        <v>1</v>
      </c>
      <c r="N2642">
        <v>1</v>
      </c>
      <c r="O2642">
        <v>1</v>
      </c>
      <c r="P2642">
        <v>1</v>
      </c>
      <c r="S2642">
        <v>1</v>
      </c>
      <c r="T2642">
        <v>1</v>
      </c>
      <c r="U2642">
        <v>1</v>
      </c>
    </row>
    <row r="2643" spans="1:21" x14ac:dyDescent="0.25">
      <c r="A2643" t="s">
        <v>51</v>
      </c>
      <c r="B2643">
        <v>3001</v>
      </c>
      <c r="D2643">
        <v>0</v>
      </c>
      <c r="E2643">
        <v>0</v>
      </c>
      <c r="F2643">
        <v>0</v>
      </c>
      <c r="I2643">
        <v>0</v>
      </c>
      <c r="J2643">
        <v>0</v>
      </c>
      <c r="K2643">
        <v>344</v>
      </c>
      <c r="N2643">
        <v>0</v>
      </c>
      <c r="O2643">
        <v>0</v>
      </c>
      <c r="P2643">
        <v>0</v>
      </c>
      <c r="S2643">
        <v>0</v>
      </c>
      <c r="T2643">
        <v>2</v>
      </c>
      <c r="U2643">
        <v>169</v>
      </c>
    </row>
    <row r="2644" spans="1:21" x14ac:dyDescent="0.25">
      <c r="A2644" t="s">
        <v>53</v>
      </c>
      <c r="B2644">
        <v>3001</v>
      </c>
      <c r="D2644">
        <v>268</v>
      </c>
      <c r="E2644">
        <v>489</v>
      </c>
      <c r="F2644">
        <v>0</v>
      </c>
      <c r="I2644">
        <v>0</v>
      </c>
      <c r="J2644">
        <v>868</v>
      </c>
      <c r="K2644">
        <v>336</v>
      </c>
      <c r="N2644">
        <v>0</v>
      </c>
      <c r="O2644">
        <v>0</v>
      </c>
      <c r="P2644">
        <v>0</v>
      </c>
      <c r="S2644">
        <v>346</v>
      </c>
      <c r="T2644">
        <v>427</v>
      </c>
      <c r="U2644">
        <v>173</v>
      </c>
    </row>
    <row r="2645" spans="1:21" x14ac:dyDescent="0.25">
      <c r="A2645" t="s">
        <v>54</v>
      </c>
      <c r="B2645">
        <v>3001</v>
      </c>
      <c r="D2645">
        <v>0</v>
      </c>
      <c r="E2645">
        <v>0</v>
      </c>
      <c r="F2645">
        <v>0</v>
      </c>
      <c r="I2645">
        <v>0</v>
      </c>
      <c r="J2645">
        <v>0</v>
      </c>
      <c r="K2645">
        <v>0</v>
      </c>
      <c r="N2645">
        <v>0</v>
      </c>
      <c r="O2645">
        <v>0</v>
      </c>
      <c r="P2645">
        <v>0</v>
      </c>
      <c r="S2645">
        <v>0</v>
      </c>
      <c r="T2645">
        <v>0</v>
      </c>
      <c r="U2645">
        <v>0</v>
      </c>
    </row>
    <row r="2646" spans="1:21" x14ac:dyDescent="0.25">
      <c r="A2646" t="s">
        <v>55</v>
      </c>
      <c r="B2646">
        <v>3001</v>
      </c>
      <c r="D2646">
        <v>0</v>
      </c>
      <c r="E2646">
        <v>0</v>
      </c>
      <c r="F2646">
        <v>0</v>
      </c>
      <c r="I2646">
        <v>0</v>
      </c>
      <c r="J2646">
        <v>0</v>
      </c>
      <c r="K2646">
        <v>0</v>
      </c>
      <c r="N2646">
        <v>0</v>
      </c>
      <c r="O2646">
        <v>0</v>
      </c>
      <c r="P2646">
        <v>0</v>
      </c>
      <c r="S2646">
        <v>0</v>
      </c>
      <c r="T2646">
        <v>0</v>
      </c>
      <c r="U2646">
        <v>0</v>
      </c>
    </row>
    <row r="2647" spans="1:21" x14ac:dyDescent="0.25">
      <c r="A2647" t="s">
        <v>56</v>
      </c>
      <c r="B2647">
        <v>3001</v>
      </c>
      <c r="D2647">
        <v>0.92</v>
      </c>
      <c r="E2647">
        <v>0.92</v>
      </c>
      <c r="F2647">
        <v>0.92</v>
      </c>
      <c r="I2647">
        <v>0.92</v>
      </c>
      <c r="J2647">
        <v>0.92</v>
      </c>
      <c r="K2647">
        <v>0.92</v>
      </c>
      <c r="N2647">
        <v>0.92</v>
      </c>
      <c r="O2647">
        <v>0.92</v>
      </c>
      <c r="P2647">
        <v>0.92</v>
      </c>
      <c r="S2647">
        <v>0.92</v>
      </c>
      <c r="T2647">
        <v>0.92</v>
      </c>
      <c r="U2647">
        <v>0.92</v>
      </c>
    </row>
    <row r="2648" spans="1:21" x14ac:dyDescent="0.25">
      <c r="A2648" t="s">
        <v>57</v>
      </c>
      <c r="B2648">
        <v>3001</v>
      </c>
      <c r="D2648">
        <v>100</v>
      </c>
      <c r="E2648">
        <v>100</v>
      </c>
      <c r="F2648">
        <v>100</v>
      </c>
      <c r="I2648">
        <v>100</v>
      </c>
      <c r="J2648">
        <v>100</v>
      </c>
      <c r="K2648">
        <v>100</v>
      </c>
      <c r="N2648">
        <v>100</v>
      </c>
      <c r="O2648">
        <v>100</v>
      </c>
      <c r="P2648">
        <v>100</v>
      </c>
      <c r="S2648">
        <v>100</v>
      </c>
      <c r="T2648">
        <v>100</v>
      </c>
      <c r="U2648">
        <v>100</v>
      </c>
    </row>
    <row r="2649" spans="1:21" x14ac:dyDescent="0.25">
      <c r="A2649" t="s">
        <v>58</v>
      </c>
      <c r="B2649">
        <v>3001</v>
      </c>
      <c r="D2649">
        <v>2</v>
      </c>
      <c r="E2649">
        <v>2</v>
      </c>
      <c r="F2649">
        <v>2</v>
      </c>
      <c r="I2649">
        <v>2</v>
      </c>
      <c r="J2649">
        <v>2</v>
      </c>
      <c r="K2649">
        <v>2</v>
      </c>
      <c r="N2649">
        <v>2</v>
      </c>
      <c r="O2649">
        <v>2</v>
      </c>
      <c r="P2649">
        <v>2</v>
      </c>
      <c r="S2649">
        <v>2</v>
      </c>
      <c r="T2649">
        <v>2</v>
      </c>
      <c r="U2649">
        <v>2</v>
      </c>
    </row>
    <row r="2650" spans="1:21" x14ac:dyDescent="0.25">
      <c r="A2650" t="s">
        <v>59</v>
      </c>
      <c r="B2650">
        <v>3001</v>
      </c>
      <c r="D2650">
        <v>0</v>
      </c>
      <c r="E2650">
        <v>0</v>
      </c>
      <c r="F2650">
        <v>0</v>
      </c>
      <c r="I2650">
        <v>0</v>
      </c>
      <c r="J2650">
        <v>0</v>
      </c>
      <c r="K2650">
        <v>0</v>
      </c>
      <c r="N2650">
        <v>0</v>
      </c>
      <c r="O2650">
        <v>0</v>
      </c>
      <c r="P2650">
        <v>0</v>
      </c>
      <c r="S2650">
        <v>0</v>
      </c>
      <c r="T2650">
        <v>0</v>
      </c>
      <c r="U2650">
        <v>0</v>
      </c>
    </row>
    <row r="2651" spans="1:21" x14ac:dyDescent="0.25">
      <c r="A2651" t="s">
        <v>698</v>
      </c>
      <c r="B2651">
        <v>3001</v>
      </c>
      <c r="E2651">
        <v>0</v>
      </c>
      <c r="J2651">
        <v>0</v>
      </c>
      <c r="O2651">
        <v>0</v>
      </c>
      <c r="T2651">
        <v>0</v>
      </c>
    </row>
    <row r="2652" spans="1:21" x14ac:dyDescent="0.25">
      <c r="A2652" t="s">
        <v>677</v>
      </c>
      <c r="B2652">
        <v>3001</v>
      </c>
      <c r="E2652">
        <v>420</v>
      </c>
      <c r="J2652">
        <v>620</v>
      </c>
      <c r="O2652">
        <v>904</v>
      </c>
      <c r="T2652">
        <v>962</v>
      </c>
    </row>
    <row r="2653" spans="1:21" x14ac:dyDescent="0.25">
      <c r="A2653" t="s">
        <v>78</v>
      </c>
      <c r="B2653">
        <v>3001</v>
      </c>
      <c r="E2653">
        <v>7.2</v>
      </c>
      <c r="J2653">
        <v>10.6</v>
      </c>
      <c r="O2653">
        <v>15.4</v>
      </c>
      <c r="T2653">
        <v>16.399999999999999</v>
      </c>
    </row>
    <row r="2654" spans="1:21" x14ac:dyDescent="0.25">
      <c r="A2654" t="s">
        <v>699</v>
      </c>
      <c r="B2654">
        <v>3001</v>
      </c>
      <c r="F2654">
        <v>0</v>
      </c>
      <c r="K2654">
        <v>0</v>
      </c>
      <c r="P2654">
        <v>0</v>
      </c>
      <c r="U2654">
        <v>0</v>
      </c>
    </row>
    <row r="2655" spans="1:21" x14ac:dyDescent="0.25">
      <c r="A2655" t="s">
        <v>700</v>
      </c>
      <c r="B2655">
        <v>3001</v>
      </c>
      <c r="D2655">
        <v>0</v>
      </c>
      <c r="E2655">
        <v>0</v>
      </c>
      <c r="F2655">
        <v>1</v>
      </c>
      <c r="I2655">
        <v>0</v>
      </c>
      <c r="J2655">
        <v>0</v>
      </c>
      <c r="K2655">
        <v>1</v>
      </c>
      <c r="N2655">
        <v>0</v>
      </c>
      <c r="O2655">
        <v>0</v>
      </c>
      <c r="P2655">
        <v>1</v>
      </c>
      <c r="S2655">
        <v>0</v>
      </c>
      <c r="T2655">
        <v>0</v>
      </c>
      <c r="U2655">
        <v>1</v>
      </c>
    </row>
    <row r="2656" spans="1:21" x14ac:dyDescent="0.25">
      <c r="A2656" t="s">
        <v>701</v>
      </c>
      <c r="B2656">
        <v>3001</v>
      </c>
      <c r="D2656">
        <v>0</v>
      </c>
      <c r="E2656">
        <v>0</v>
      </c>
      <c r="F2656">
        <v>0</v>
      </c>
      <c r="I2656">
        <v>0</v>
      </c>
      <c r="J2656">
        <v>0</v>
      </c>
      <c r="K2656">
        <v>0</v>
      </c>
      <c r="N2656">
        <v>0</v>
      </c>
      <c r="O2656">
        <v>0</v>
      </c>
      <c r="P2656">
        <v>0</v>
      </c>
      <c r="S2656">
        <v>0</v>
      </c>
      <c r="T2656">
        <v>0</v>
      </c>
      <c r="U2656">
        <v>0</v>
      </c>
    </row>
    <row r="2657" spans="1:21" x14ac:dyDescent="0.25">
      <c r="A2657" t="s">
        <v>52</v>
      </c>
      <c r="B2657">
        <v>3001</v>
      </c>
      <c r="D2657">
        <v>1</v>
      </c>
      <c r="E2657">
        <v>1</v>
      </c>
      <c r="F2657">
        <v>1</v>
      </c>
      <c r="I2657">
        <v>1</v>
      </c>
      <c r="J2657">
        <v>1</v>
      </c>
      <c r="K2657">
        <v>1</v>
      </c>
      <c r="N2657">
        <v>1</v>
      </c>
      <c r="O2657">
        <v>1</v>
      </c>
      <c r="P2657">
        <v>1</v>
      </c>
      <c r="S2657">
        <v>1</v>
      </c>
      <c r="T2657">
        <v>1</v>
      </c>
      <c r="U2657">
        <v>1</v>
      </c>
    </row>
    <row r="2658" spans="1:21" x14ac:dyDescent="0.25">
      <c r="A2658" t="s">
        <v>702</v>
      </c>
      <c r="B2658">
        <v>3001</v>
      </c>
      <c r="D2658">
        <v>15</v>
      </c>
      <c r="E2658">
        <v>60</v>
      </c>
      <c r="F2658">
        <v>9</v>
      </c>
      <c r="I2658">
        <v>15</v>
      </c>
      <c r="J2658">
        <v>60</v>
      </c>
      <c r="K2658">
        <v>9</v>
      </c>
      <c r="N2658">
        <v>15</v>
      </c>
      <c r="O2658">
        <v>60</v>
      </c>
      <c r="P2658">
        <v>9</v>
      </c>
      <c r="S2658">
        <v>15</v>
      </c>
      <c r="T2658">
        <v>60</v>
      </c>
      <c r="U2658">
        <v>9</v>
      </c>
    </row>
    <row r="2659" spans="1:21" x14ac:dyDescent="0.25">
      <c r="A2659" t="s">
        <v>43</v>
      </c>
      <c r="B2659">
        <v>3001</v>
      </c>
      <c r="D2659">
        <v>50</v>
      </c>
      <c r="E2659">
        <v>50</v>
      </c>
      <c r="J2659">
        <v>50</v>
      </c>
      <c r="K2659">
        <v>50</v>
      </c>
      <c r="S2659">
        <v>50</v>
      </c>
      <c r="T2659">
        <v>50</v>
      </c>
      <c r="U2659">
        <v>50</v>
      </c>
    </row>
    <row r="2660" spans="1:21" x14ac:dyDescent="0.25">
      <c r="A2660" t="s">
        <v>44</v>
      </c>
      <c r="B2660">
        <v>3001</v>
      </c>
      <c r="D2660">
        <v>0</v>
      </c>
      <c r="E2660">
        <v>0</v>
      </c>
      <c r="J2660">
        <v>0</v>
      </c>
      <c r="K2660">
        <v>0</v>
      </c>
      <c r="S2660">
        <v>0</v>
      </c>
      <c r="T2660">
        <v>0</v>
      </c>
      <c r="U2660">
        <v>0</v>
      </c>
    </row>
    <row r="2661" spans="1:21" x14ac:dyDescent="0.25">
      <c r="A2661" t="s">
        <v>47</v>
      </c>
      <c r="B2661">
        <v>3001</v>
      </c>
      <c r="D2661">
        <v>7</v>
      </c>
      <c r="E2661">
        <v>7</v>
      </c>
      <c r="J2661">
        <v>8</v>
      </c>
      <c r="K2661">
        <v>8</v>
      </c>
      <c r="S2661">
        <v>6</v>
      </c>
      <c r="T2661">
        <v>6</v>
      </c>
      <c r="U2661">
        <v>6</v>
      </c>
    </row>
    <row r="2662" spans="1:21" x14ac:dyDescent="0.25">
      <c r="A2662" t="s">
        <v>703</v>
      </c>
      <c r="B2662">
        <v>3001</v>
      </c>
      <c r="D2662">
        <v>0</v>
      </c>
      <c r="E2662">
        <v>4</v>
      </c>
      <c r="J2662">
        <v>0</v>
      </c>
      <c r="K2662">
        <v>0</v>
      </c>
      <c r="S2662">
        <v>0</v>
      </c>
      <c r="T2662">
        <v>0</v>
      </c>
      <c r="U2662">
        <v>0</v>
      </c>
    </row>
    <row r="2663" spans="1:21" x14ac:dyDescent="0.25">
      <c r="A2663" t="s">
        <v>704</v>
      </c>
      <c r="B2663">
        <v>3001</v>
      </c>
      <c r="D2663">
        <v>0</v>
      </c>
      <c r="E2663">
        <v>8</v>
      </c>
      <c r="J2663">
        <v>0</v>
      </c>
      <c r="K2663">
        <v>0</v>
      </c>
      <c r="S2663">
        <v>0</v>
      </c>
      <c r="T2663">
        <v>0</v>
      </c>
      <c r="U2663">
        <v>0</v>
      </c>
    </row>
    <row r="2664" spans="1:21" x14ac:dyDescent="0.25">
      <c r="A2664" t="s">
        <v>705</v>
      </c>
      <c r="B2664">
        <v>3001</v>
      </c>
      <c r="D2664">
        <v>0</v>
      </c>
      <c r="E2664">
        <v>0</v>
      </c>
      <c r="J2664">
        <v>0</v>
      </c>
      <c r="K2664">
        <v>0</v>
      </c>
      <c r="S2664">
        <v>0</v>
      </c>
      <c r="T2664">
        <v>0</v>
      </c>
      <c r="U2664">
        <v>0</v>
      </c>
    </row>
    <row r="2665" spans="1:21" x14ac:dyDescent="0.25">
      <c r="A2665" t="s">
        <v>706</v>
      </c>
      <c r="B2665">
        <v>3001</v>
      </c>
      <c r="D2665">
        <v>0</v>
      </c>
      <c r="E2665">
        <v>0</v>
      </c>
      <c r="J2665">
        <v>0</v>
      </c>
      <c r="K2665">
        <v>0</v>
      </c>
      <c r="S2665">
        <v>0</v>
      </c>
      <c r="T2665">
        <v>0</v>
      </c>
      <c r="U2665">
        <v>0</v>
      </c>
    </row>
    <row r="2666" spans="1:21" x14ac:dyDescent="0.25">
      <c r="A2666" t="s">
        <v>707</v>
      </c>
      <c r="B2666">
        <v>3001</v>
      </c>
      <c r="D2666">
        <v>1</v>
      </c>
      <c r="E2666">
        <v>1</v>
      </c>
      <c r="J2666">
        <v>1</v>
      </c>
      <c r="K2666">
        <v>1</v>
      </c>
      <c r="S2666">
        <v>1</v>
      </c>
      <c r="T2666">
        <v>1</v>
      </c>
      <c r="U2666">
        <v>1</v>
      </c>
    </row>
    <row r="2667" spans="1:21" x14ac:dyDescent="0.25">
      <c r="A2667" t="s">
        <v>708</v>
      </c>
      <c r="B2667">
        <v>3001</v>
      </c>
      <c r="D2667">
        <v>0</v>
      </c>
      <c r="E2667">
        <v>0</v>
      </c>
      <c r="J2667">
        <v>0</v>
      </c>
      <c r="K2667">
        <v>0</v>
      </c>
      <c r="S2667">
        <v>0</v>
      </c>
      <c r="T2667">
        <v>0</v>
      </c>
      <c r="U2667">
        <v>0</v>
      </c>
    </row>
    <row r="2668" spans="1:21" x14ac:dyDescent="0.25">
      <c r="A2668" t="s">
        <v>709</v>
      </c>
      <c r="B2668">
        <v>3001</v>
      </c>
      <c r="D2668">
        <v>50</v>
      </c>
      <c r="E2668">
        <v>50</v>
      </c>
      <c r="J2668">
        <v>50</v>
      </c>
      <c r="K2668">
        <v>50</v>
      </c>
      <c r="S2668">
        <v>50</v>
      </c>
      <c r="T2668">
        <v>50</v>
      </c>
      <c r="U2668">
        <v>50</v>
      </c>
    </row>
    <row r="2669" spans="1:21" x14ac:dyDescent="0.25">
      <c r="A2669" t="s">
        <v>710</v>
      </c>
      <c r="B2669">
        <v>3001</v>
      </c>
      <c r="D2669">
        <v>3</v>
      </c>
      <c r="E2669">
        <v>3</v>
      </c>
      <c r="J2669">
        <v>3</v>
      </c>
      <c r="K2669">
        <v>3</v>
      </c>
      <c r="S2669">
        <v>3</v>
      </c>
      <c r="T2669">
        <v>3</v>
      </c>
      <c r="U2669">
        <v>3</v>
      </c>
    </row>
    <row r="2670" spans="1:21" x14ac:dyDescent="0.25">
      <c r="A2670" t="s">
        <v>711</v>
      </c>
      <c r="B2670">
        <v>3001</v>
      </c>
      <c r="D2670">
        <v>0</v>
      </c>
      <c r="E2670">
        <v>0</v>
      </c>
      <c r="J2670">
        <v>0</v>
      </c>
      <c r="K2670">
        <v>0</v>
      </c>
      <c r="S2670">
        <v>0</v>
      </c>
      <c r="T2670">
        <v>0</v>
      </c>
      <c r="U2670">
        <v>0</v>
      </c>
    </row>
    <row r="2671" spans="1:21" x14ac:dyDescent="0.25">
      <c r="A2671" t="s">
        <v>712</v>
      </c>
      <c r="B2671">
        <v>3001</v>
      </c>
      <c r="D2671">
        <v>0</v>
      </c>
      <c r="E2671">
        <v>0</v>
      </c>
      <c r="J2671">
        <v>0</v>
      </c>
      <c r="K2671">
        <v>0</v>
      </c>
      <c r="S2671">
        <v>0</v>
      </c>
      <c r="T2671">
        <v>0</v>
      </c>
      <c r="U2671">
        <v>0</v>
      </c>
    </row>
    <row r="2672" spans="1:21" x14ac:dyDescent="0.25">
      <c r="A2672" t="s">
        <v>713</v>
      </c>
      <c r="B2672">
        <v>3001</v>
      </c>
      <c r="D2672">
        <v>0</v>
      </c>
      <c r="E2672">
        <v>0</v>
      </c>
      <c r="J2672">
        <v>0</v>
      </c>
      <c r="K2672">
        <v>0</v>
      </c>
      <c r="S2672">
        <v>0</v>
      </c>
      <c r="T2672">
        <v>0</v>
      </c>
      <c r="U2672">
        <v>0</v>
      </c>
    </row>
    <row r="2673" spans="1:21" x14ac:dyDescent="0.25">
      <c r="A2673" t="s">
        <v>718</v>
      </c>
      <c r="B2673">
        <v>3001</v>
      </c>
      <c r="E2673">
        <v>0</v>
      </c>
      <c r="J2673">
        <v>0</v>
      </c>
      <c r="O2673">
        <v>0</v>
      </c>
      <c r="T2673">
        <v>0</v>
      </c>
    </row>
    <row r="2674" spans="1:21" x14ac:dyDescent="0.25">
      <c r="A2674" t="s">
        <v>405</v>
      </c>
      <c r="B2674">
        <v>3001</v>
      </c>
      <c r="E2674">
        <v>0</v>
      </c>
    </row>
    <row r="2675" spans="1:21" x14ac:dyDescent="0.25">
      <c r="A2675" t="s">
        <v>742</v>
      </c>
      <c r="B2675">
        <v>3001</v>
      </c>
      <c r="S2675">
        <v>26</v>
      </c>
      <c r="U2675">
        <v>10</v>
      </c>
    </row>
    <row r="2676" spans="1:21" x14ac:dyDescent="0.25">
      <c r="A2676" t="s">
        <v>719</v>
      </c>
      <c r="B2676">
        <v>3001</v>
      </c>
      <c r="D2676">
        <v>291</v>
      </c>
      <c r="E2676">
        <v>532</v>
      </c>
      <c r="F2676">
        <v>0</v>
      </c>
      <c r="I2676">
        <v>0</v>
      </c>
      <c r="J2676">
        <v>943</v>
      </c>
      <c r="K2676">
        <v>365</v>
      </c>
      <c r="N2676">
        <v>0</v>
      </c>
      <c r="O2676">
        <v>0</v>
      </c>
      <c r="P2676">
        <v>0</v>
      </c>
      <c r="S2676">
        <v>278</v>
      </c>
      <c r="T2676">
        <v>581</v>
      </c>
      <c r="U2676">
        <v>169</v>
      </c>
    </row>
    <row r="2677" spans="1:21" x14ac:dyDescent="0.25">
      <c r="A2677" t="s">
        <v>34</v>
      </c>
      <c r="B2677">
        <v>3025</v>
      </c>
      <c r="D2677">
        <v>3001</v>
      </c>
      <c r="E2677">
        <v>3001</v>
      </c>
      <c r="F2677">
        <v>3001</v>
      </c>
      <c r="I2677">
        <v>3050</v>
      </c>
      <c r="J2677">
        <v>3050</v>
      </c>
      <c r="K2677">
        <v>3050</v>
      </c>
      <c r="N2677">
        <v>140</v>
      </c>
      <c r="O2677">
        <v>140</v>
      </c>
      <c r="P2677">
        <v>140</v>
      </c>
      <c r="S2677">
        <v>139</v>
      </c>
      <c r="T2677">
        <v>139</v>
      </c>
      <c r="U2677">
        <v>139</v>
      </c>
    </row>
    <row r="2678" spans="1:21" x14ac:dyDescent="0.25">
      <c r="A2678" t="s">
        <v>35</v>
      </c>
      <c r="B2678">
        <v>3025</v>
      </c>
      <c r="D2678">
        <v>140</v>
      </c>
      <c r="E2678">
        <v>3050</v>
      </c>
      <c r="F2678">
        <v>139</v>
      </c>
      <c r="I2678">
        <v>139</v>
      </c>
      <c r="J2678">
        <v>3001</v>
      </c>
      <c r="K2678">
        <v>140</v>
      </c>
      <c r="N2678">
        <v>3050</v>
      </c>
      <c r="O2678">
        <v>139</v>
      </c>
      <c r="P2678">
        <v>3001</v>
      </c>
      <c r="S2678">
        <v>3001</v>
      </c>
      <c r="T2678">
        <v>140</v>
      </c>
      <c r="U2678">
        <v>3050</v>
      </c>
    </row>
    <row r="2679" spans="1:21" x14ac:dyDescent="0.25">
      <c r="A2679" t="s">
        <v>36</v>
      </c>
      <c r="B2679">
        <v>3025</v>
      </c>
      <c r="D2679">
        <v>1</v>
      </c>
      <c r="E2679">
        <v>2</v>
      </c>
      <c r="F2679">
        <v>1</v>
      </c>
      <c r="I2679">
        <v>1</v>
      </c>
      <c r="J2679">
        <v>2</v>
      </c>
      <c r="K2679">
        <v>1</v>
      </c>
      <c r="N2679">
        <v>1</v>
      </c>
      <c r="O2679">
        <v>1</v>
      </c>
      <c r="P2679">
        <v>0</v>
      </c>
      <c r="S2679">
        <v>1</v>
      </c>
      <c r="T2679">
        <v>1</v>
      </c>
      <c r="U2679">
        <v>0</v>
      </c>
    </row>
    <row r="2680" spans="1:21" x14ac:dyDescent="0.25">
      <c r="A2680" t="s">
        <v>37</v>
      </c>
      <c r="B2680">
        <v>3025</v>
      </c>
      <c r="D2680">
        <v>0</v>
      </c>
      <c r="E2680">
        <v>0</v>
      </c>
      <c r="I2680">
        <v>0</v>
      </c>
      <c r="J2680">
        <v>0</v>
      </c>
      <c r="N2680">
        <v>0</v>
      </c>
      <c r="O2680">
        <v>2</v>
      </c>
      <c r="S2680">
        <v>0</v>
      </c>
      <c r="T2680">
        <v>2</v>
      </c>
    </row>
    <row r="2681" spans="1:21" x14ac:dyDescent="0.25">
      <c r="A2681" t="s">
        <v>38</v>
      </c>
      <c r="B2681">
        <v>3025</v>
      </c>
      <c r="D2681">
        <v>12</v>
      </c>
      <c r="E2681">
        <v>12</v>
      </c>
      <c r="F2681">
        <v>12</v>
      </c>
      <c r="I2681">
        <v>12</v>
      </c>
      <c r="J2681">
        <v>12</v>
      </c>
      <c r="K2681">
        <v>12</v>
      </c>
      <c r="N2681">
        <v>12</v>
      </c>
      <c r="O2681">
        <v>12</v>
      </c>
      <c r="P2681">
        <v>12</v>
      </c>
      <c r="S2681">
        <v>12</v>
      </c>
      <c r="T2681">
        <v>12</v>
      </c>
      <c r="U2681">
        <v>12</v>
      </c>
    </row>
    <row r="2682" spans="1:21" x14ac:dyDescent="0.25">
      <c r="A2682" t="s">
        <v>39</v>
      </c>
      <c r="B2682">
        <v>3025</v>
      </c>
      <c r="D2682">
        <v>150</v>
      </c>
      <c r="I2682">
        <v>215</v>
      </c>
    </row>
    <row r="2683" spans="1:21" x14ac:dyDescent="0.25">
      <c r="A2683" t="s">
        <v>694</v>
      </c>
      <c r="B2683">
        <v>3025</v>
      </c>
      <c r="D2683">
        <v>25</v>
      </c>
      <c r="I2683">
        <v>25</v>
      </c>
    </row>
    <row r="2684" spans="1:21" x14ac:dyDescent="0.25">
      <c r="A2684" t="s">
        <v>40</v>
      </c>
      <c r="B2684">
        <v>3025</v>
      </c>
      <c r="D2684">
        <v>1</v>
      </c>
      <c r="I2684">
        <v>1</v>
      </c>
    </row>
    <row r="2685" spans="1:21" x14ac:dyDescent="0.25">
      <c r="A2685" t="s">
        <v>41</v>
      </c>
      <c r="B2685">
        <v>3025</v>
      </c>
    </row>
    <row r="2686" spans="1:21" x14ac:dyDescent="0.25">
      <c r="A2686" t="s">
        <v>42</v>
      </c>
      <c r="B2686">
        <v>3025</v>
      </c>
      <c r="E2686">
        <v>40</v>
      </c>
      <c r="J2686">
        <v>40</v>
      </c>
      <c r="O2686">
        <v>25</v>
      </c>
      <c r="T2686">
        <v>25</v>
      </c>
    </row>
    <row r="2687" spans="1:21" x14ac:dyDescent="0.25">
      <c r="A2687" t="s">
        <v>45</v>
      </c>
      <c r="B2687">
        <v>3025</v>
      </c>
      <c r="D2687">
        <v>7</v>
      </c>
      <c r="E2687">
        <v>4</v>
      </c>
      <c r="I2687">
        <v>3</v>
      </c>
      <c r="J2687">
        <v>8</v>
      </c>
      <c r="O2687">
        <v>6</v>
      </c>
      <c r="T2687">
        <v>2</v>
      </c>
    </row>
    <row r="2688" spans="1:21" x14ac:dyDescent="0.25">
      <c r="A2688" t="s">
        <v>46</v>
      </c>
      <c r="B2688">
        <v>3025</v>
      </c>
      <c r="D2688">
        <v>4</v>
      </c>
      <c r="F2688">
        <v>4</v>
      </c>
      <c r="I2688">
        <v>8</v>
      </c>
      <c r="K2688">
        <v>8</v>
      </c>
      <c r="N2688">
        <v>6</v>
      </c>
      <c r="S2688">
        <v>2</v>
      </c>
    </row>
    <row r="2689" spans="1:21" x14ac:dyDescent="0.25">
      <c r="A2689" t="s">
        <v>49</v>
      </c>
      <c r="B2689">
        <v>3025</v>
      </c>
      <c r="D2689">
        <v>5.4</v>
      </c>
      <c r="E2689">
        <v>3.4</v>
      </c>
      <c r="F2689">
        <v>3.4</v>
      </c>
      <c r="I2689">
        <v>5.4</v>
      </c>
      <c r="J2689">
        <v>3.4</v>
      </c>
      <c r="K2689">
        <v>3.4</v>
      </c>
      <c r="N2689">
        <v>4.3</v>
      </c>
      <c r="O2689">
        <v>4.3</v>
      </c>
      <c r="P2689">
        <v>4</v>
      </c>
      <c r="S2689">
        <v>4.3</v>
      </c>
      <c r="T2689">
        <v>4.3</v>
      </c>
      <c r="U2689">
        <v>4</v>
      </c>
    </row>
    <row r="2690" spans="1:21" x14ac:dyDescent="0.25">
      <c r="A2690" t="s">
        <v>695</v>
      </c>
      <c r="B2690">
        <v>3025</v>
      </c>
      <c r="D2690">
        <v>0</v>
      </c>
      <c r="E2690">
        <v>-2</v>
      </c>
      <c r="F2690">
        <v>-2</v>
      </c>
      <c r="I2690">
        <v>0</v>
      </c>
      <c r="J2690">
        <v>-2</v>
      </c>
      <c r="K2690">
        <v>-2</v>
      </c>
      <c r="N2690">
        <v>-2</v>
      </c>
      <c r="O2690">
        <v>-2</v>
      </c>
      <c r="P2690">
        <v>0</v>
      </c>
      <c r="S2690">
        <v>-2</v>
      </c>
      <c r="T2690">
        <v>-2</v>
      </c>
      <c r="U2690">
        <v>0</v>
      </c>
    </row>
    <row r="2691" spans="1:21" x14ac:dyDescent="0.25">
      <c r="A2691" t="s">
        <v>48</v>
      </c>
      <c r="B2691">
        <v>3025</v>
      </c>
      <c r="D2691">
        <v>1900</v>
      </c>
      <c r="E2691">
        <v>1900</v>
      </c>
      <c r="F2691">
        <v>1900</v>
      </c>
      <c r="I2691">
        <v>1900</v>
      </c>
      <c r="J2691">
        <v>1900</v>
      </c>
      <c r="K2691">
        <v>1900</v>
      </c>
      <c r="N2691">
        <v>1900</v>
      </c>
      <c r="O2691">
        <v>1900</v>
      </c>
      <c r="P2691">
        <v>1900</v>
      </c>
      <c r="S2691">
        <v>1900</v>
      </c>
      <c r="T2691">
        <v>1900</v>
      </c>
      <c r="U2691">
        <v>1900</v>
      </c>
    </row>
    <row r="2692" spans="1:21" x14ac:dyDescent="0.25">
      <c r="A2692" t="s">
        <v>696</v>
      </c>
      <c r="B2692">
        <v>3025</v>
      </c>
      <c r="D2692">
        <v>1770</v>
      </c>
      <c r="E2692">
        <v>3539</v>
      </c>
      <c r="F2692">
        <v>1583</v>
      </c>
      <c r="I2692">
        <v>1770</v>
      </c>
      <c r="J2692">
        <v>3539</v>
      </c>
      <c r="K2692">
        <v>1583</v>
      </c>
      <c r="N2692">
        <v>1770</v>
      </c>
      <c r="O2692">
        <v>1583</v>
      </c>
      <c r="P2692">
        <v>0</v>
      </c>
      <c r="S2692">
        <v>1770</v>
      </c>
      <c r="T2692">
        <v>1583</v>
      </c>
      <c r="U2692">
        <v>0</v>
      </c>
    </row>
    <row r="2693" spans="1:21" x14ac:dyDescent="0.25">
      <c r="A2693" t="s">
        <v>50</v>
      </c>
      <c r="B2693">
        <v>3025</v>
      </c>
      <c r="D2693">
        <v>486</v>
      </c>
      <c r="E2693">
        <v>3539</v>
      </c>
      <c r="F2693">
        <v>1583</v>
      </c>
      <c r="I2693">
        <v>376</v>
      </c>
      <c r="J2693">
        <v>3539</v>
      </c>
      <c r="K2693">
        <v>1583</v>
      </c>
      <c r="N2693">
        <v>1345</v>
      </c>
      <c r="O2693">
        <v>1583</v>
      </c>
      <c r="P2693">
        <v>0</v>
      </c>
      <c r="S2693">
        <v>1345</v>
      </c>
      <c r="T2693">
        <v>1583</v>
      </c>
      <c r="U2693">
        <v>0</v>
      </c>
    </row>
    <row r="2694" spans="1:21" x14ac:dyDescent="0.25">
      <c r="A2694" t="s">
        <v>697</v>
      </c>
      <c r="B2694">
        <v>3025</v>
      </c>
      <c r="D2694">
        <v>1</v>
      </c>
      <c r="E2694">
        <v>1</v>
      </c>
      <c r="F2694">
        <v>1</v>
      </c>
      <c r="I2694">
        <v>1</v>
      </c>
      <c r="J2694">
        <v>1</v>
      </c>
      <c r="K2694">
        <v>1</v>
      </c>
      <c r="N2694">
        <v>1</v>
      </c>
      <c r="O2694">
        <v>1</v>
      </c>
      <c r="P2694">
        <v>1</v>
      </c>
      <c r="S2694">
        <v>1</v>
      </c>
      <c r="T2694">
        <v>1</v>
      </c>
      <c r="U2694">
        <v>1</v>
      </c>
    </row>
    <row r="2695" spans="1:21" x14ac:dyDescent="0.25">
      <c r="A2695" t="s">
        <v>51</v>
      </c>
      <c r="B2695">
        <v>3025</v>
      </c>
      <c r="D2695">
        <v>0</v>
      </c>
      <c r="E2695">
        <v>0</v>
      </c>
      <c r="F2695">
        <v>82</v>
      </c>
      <c r="I2695">
        <v>0</v>
      </c>
      <c r="J2695">
        <v>0</v>
      </c>
      <c r="K2695">
        <v>114</v>
      </c>
      <c r="N2695">
        <v>0</v>
      </c>
      <c r="O2695">
        <v>244</v>
      </c>
      <c r="P2695">
        <v>0</v>
      </c>
      <c r="S2695">
        <v>0</v>
      </c>
      <c r="T2695">
        <v>181</v>
      </c>
      <c r="U2695">
        <v>0</v>
      </c>
    </row>
    <row r="2696" spans="1:21" x14ac:dyDescent="0.25">
      <c r="A2696" t="s">
        <v>53</v>
      </c>
      <c r="B2696">
        <v>3025</v>
      </c>
      <c r="D2696">
        <v>75</v>
      </c>
      <c r="E2696">
        <v>1115</v>
      </c>
      <c r="F2696">
        <v>75</v>
      </c>
      <c r="I2696">
        <v>50</v>
      </c>
      <c r="J2696">
        <v>900</v>
      </c>
      <c r="K2696">
        <v>50</v>
      </c>
      <c r="N2696">
        <v>75</v>
      </c>
      <c r="O2696">
        <v>0</v>
      </c>
      <c r="P2696">
        <v>50</v>
      </c>
      <c r="S2696">
        <v>75</v>
      </c>
      <c r="T2696">
        <v>0</v>
      </c>
      <c r="U2696">
        <v>50</v>
      </c>
    </row>
    <row r="2697" spans="1:21" x14ac:dyDescent="0.25">
      <c r="A2697" t="s">
        <v>54</v>
      </c>
      <c r="B2697">
        <v>3025</v>
      </c>
      <c r="D2697">
        <v>0</v>
      </c>
      <c r="E2697">
        <v>0</v>
      </c>
      <c r="F2697">
        <v>0</v>
      </c>
      <c r="I2697">
        <v>0</v>
      </c>
      <c r="J2697">
        <v>0</v>
      </c>
      <c r="K2697">
        <v>0</v>
      </c>
      <c r="N2697">
        <v>0</v>
      </c>
      <c r="O2697">
        <v>0</v>
      </c>
      <c r="P2697">
        <v>0</v>
      </c>
      <c r="S2697">
        <v>0</v>
      </c>
      <c r="T2697">
        <v>0</v>
      </c>
      <c r="U2697">
        <v>0</v>
      </c>
    </row>
    <row r="2698" spans="1:21" x14ac:dyDescent="0.25">
      <c r="A2698" t="s">
        <v>55</v>
      </c>
      <c r="B2698">
        <v>3025</v>
      </c>
      <c r="D2698">
        <v>0</v>
      </c>
      <c r="E2698">
        <v>0</v>
      </c>
      <c r="F2698">
        <v>0</v>
      </c>
      <c r="I2698">
        <v>0</v>
      </c>
      <c r="J2698">
        <v>0</v>
      </c>
      <c r="K2698">
        <v>0</v>
      </c>
      <c r="N2698">
        <v>0</v>
      </c>
      <c r="O2698">
        <v>0</v>
      </c>
      <c r="P2698">
        <v>0</v>
      </c>
      <c r="S2698">
        <v>0</v>
      </c>
      <c r="T2698">
        <v>0</v>
      </c>
      <c r="U2698">
        <v>0</v>
      </c>
    </row>
    <row r="2699" spans="1:21" x14ac:dyDescent="0.25">
      <c r="A2699" t="s">
        <v>56</v>
      </c>
      <c r="B2699">
        <v>3025</v>
      </c>
      <c r="D2699">
        <v>0.92</v>
      </c>
      <c r="E2699">
        <v>0.92</v>
      </c>
      <c r="F2699">
        <v>0.92</v>
      </c>
      <c r="I2699">
        <v>0.92</v>
      </c>
      <c r="J2699">
        <v>0.92</v>
      </c>
      <c r="K2699">
        <v>0.92</v>
      </c>
      <c r="N2699">
        <v>0.92</v>
      </c>
      <c r="O2699">
        <v>0.92</v>
      </c>
      <c r="P2699">
        <v>0.92</v>
      </c>
      <c r="S2699">
        <v>0.92</v>
      </c>
      <c r="T2699">
        <v>0.92</v>
      </c>
      <c r="U2699">
        <v>0.92</v>
      </c>
    </row>
    <row r="2700" spans="1:21" x14ac:dyDescent="0.25">
      <c r="A2700" t="s">
        <v>57</v>
      </c>
      <c r="B2700">
        <v>3025</v>
      </c>
      <c r="D2700">
        <v>100</v>
      </c>
      <c r="E2700">
        <v>100</v>
      </c>
      <c r="F2700">
        <v>100</v>
      </c>
      <c r="I2700">
        <v>100</v>
      </c>
      <c r="J2700">
        <v>100</v>
      </c>
      <c r="K2700">
        <v>100</v>
      </c>
      <c r="N2700">
        <v>100</v>
      </c>
      <c r="O2700">
        <v>100</v>
      </c>
      <c r="P2700">
        <v>100</v>
      </c>
      <c r="S2700">
        <v>100</v>
      </c>
      <c r="T2700">
        <v>100</v>
      </c>
      <c r="U2700">
        <v>100</v>
      </c>
    </row>
    <row r="2701" spans="1:21" x14ac:dyDescent="0.25">
      <c r="A2701" t="s">
        <v>58</v>
      </c>
      <c r="B2701">
        <v>3025</v>
      </c>
      <c r="D2701">
        <v>2</v>
      </c>
      <c r="E2701">
        <v>2</v>
      </c>
      <c r="F2701">
        <v>2</v>
      </c>
      <c r="I2701">
        <v>2</v>
      </c>
      <c r="J2701">
        <v>2</v>
      </c>
      <c r="K2701">
        <v>2</v>
      </c>
      <c r="N2701">
        <v>2</v>
      </c>
      <c r="O2701">
        <v>2</v>
      </c>
      <c r="P2701">
        <v>2</v>
      </c>
      <c r="S2701">
        <v>2</v>
      </c>
      <c r="T2701">
        <v>2</v>
      </c>
      <c r="U2701">
        <v>2</v>
      </c>
    </row>
    <row r="2702" spans="1:21" x14ac:dyDescent="0.25">
      <c r="A2702" t="s">
        <v>59</v>
      </c>
      <c r="B2702">
        <v>3025</v>
      </c>
      <c r="D2702">
        <v>0</v>
      </c>
      <c r="E2702">
        <v>0</v>
      </c>
      <c r="F2702">
        <v>0</v>
      </c>
      <c r="I2702">
        <v>0</v>
      </c>
      <c r="J2702">
        <v>0</v>
      </c>
      <c r="K2702">
        <v>0</v>
      </c>
      <c r="N2702">
        <v>0</v>
      </c>
      <c r="O2702">
        <v>0</v>
      </c>
      <c r="P2702">
        <v>0</v>
      </c>
      <c r="S2702">
        <v>0</v>
      </c>
      <c r="T2702">
        <v>0</v>
      </c>
      <c r="U2702">
        <v>0</v>
      </c>
    </row>
    <row r="2703" spans="1:21" x14ac:dyDescent="0.25">
      <c r="A2703" t="s">
        <v>698</v>
      </c>
      <c r="B2703">
        <v>3025</v>
      </c>
      <c r="E2703">
        <v>0</v>
      </c>
      <c r="J2703">
        <v>0</v>
      </c>
      <c r="O2703">
        <v>0</v>
      </c>
      <c r="T2703">
        <v>0</v>
      </c>
    </row>
    <row r="2704" spans="1:21" x14ac:dyDescent="0.25">
      <c r="A2704" t="s">
        <v>677</v>
      </c>
      <c r="B2704">
        <v>3025</v>
      </c>
      <c r="E2704">
        <v>620</v>
      </c>
      <c r="J2704">
        <v>740</v>
      </c>
      <c r="O2704">
        <v>948</v>
      </c>
      <c r="T2704">
        <v>900</v>
      </c>
    </row>
    <row r="2705" spans="1:21" x14ac:dyDescent="0.25">
      <c r="A2705" t="s">
        <v>78</v>
      </c>
      <c r="B2705">
        <v>3025</v>
      </c>
      <c r="E2705">
        <v>10.6</v>
      </c>
      <c r="J2705">
        <v>12.6</v>
      </c>
      <c r="O2705">
        <v>25.9</v>
      </c>
      <c r="T2705">
        <v>24.5</v>
      </c>
    </row>
    <row r="2706" spans="1:21" x14ac:dyDescent="0.25">
      <c r="A2706" t="s">
        <v>699</v>
      </c>
      <c r="B2706">
        <v>3025</v>
      </c>
      <c r="F2706">
        <v>0</v>
      </c>
      <c r="K2706">
        <v>0</v>
      </c>
      <c r="P2706">
        <v>0</v>
      </c>
      <c r="U2706">
        <v>0</v>
      </c>
    </row>
    <row r="2707" spans="1:21" x14ac:dyDescent="0.25">
      <c r="A2707" t="s">
        <v>700</v>
      </c>
      <c r="B2707">
        <v>3025</v>
      </c>
      <c r="D2707">
        <v>0</v>
      </c>
      <c r="E2707">
        <v>0</v>
      </c>
      <c r="F2707">
        <v>1</v>
      </c>
      <c r="I2707">
        <v>0</v>
      </c>
      <c r="J2707">
        <v>0</v>
      </c>
      <c r="K2707">
        <v>1</v>
      </c>
      <c r="N2707">
        <v>0</v>
      </c>
      <c r="O2707">
        <v>0</v>
      </c>
      <c r="P2707">
        <v>1</v>
      </c>
      <c r="S2707">
        <v>0</v>
      </c>
      <c r="T2707">
        <v>0</v>
      </c>
      <c r="U2707">
        <v>1</v>
      </c>
    </row>
    <row r="2708" spans="1:21" x14ac:dyDescent="0.25">
      <c r="A2708" t="s">
        <v>701</v>
      </c>
      <c r="B2708">
        <v>3025</v>
      </c>
      <c r="D2708">
        <v>0</v>
      </c>
      <c r="E2708">
        <v>0</v>
      </c>
      <c r="F2708">
        <v>0</v>
      </c>
      <c r="I2708">
        <v>0</v>
      </c>
      <c r="J2708">
        <v>0</v>
      </c>
      <c r="K2708">
        <v>0</v>
      </c>
      <c r="N2708">
        <v>0</v>
      </c>
      <c r="O2708">
        <v>0</v>
      </c>
      <c r="P2708">
        <v>0</v>
      </c>
      <c r="S2708">
        <v>0</v>
      </c>
      <c r="T2708">
        <v>0</v>
      </c>
      <c r="U2708">
        <v>0</v>
      </c>
    </row>
    <row r="2709" spans="1:21" x14ac:dyDescent="0.25">
      <c r="A2709" t="s">
        <v>52</v>
      </c>
      <c r="B2709">
        <v>3025</v>
      </c>
      <c r="D2709">
        <v>1</v>
      </c>
      <c r="E2709">
        <v>1</v>
      </c>
      <c r="F2709">
        <v>1</v>
      </c>
      <c r="I2709">
        <v>1</v>
      </c>
      <c r="J2709">
        <v>1</v>
      </c>
      <c r="K2709">
        <v>1</v>
      </c>
      <c r="N2709">
        <v>1</v>
      </c>
      <c r="O2709">
        <v>1</v>
      </c>
      <c r="P2709">
        <v>1</v>
      </c>
      <c r="S2709">
        <v>1</v>
      </c>
      <c r="T2709">
        <v>1</v>
      </c>
      <c r="U2709">
        <v>1</v>
      </c>
    </row>
    <row r="2710" spans="1:21" x14ac:dyDescent="0.25">
      <c r="A2710" t="s">
        <v>702</v>
      </c>
      <c r="B2710">
        <v>3025</v>
      </c>
      <c r="D2710">
        <v>15</v>
      </c>
      <c r="E2710">
        <v>60</v>
      </c>
      <c r="F2710">
        <v>9</v>
      </c>
      <c r="I2710">
        <v>15</v>
      </c>
      <c r="J2710">
        <v>60</v>
      </c>
      <c r="K2710">
        <v>9</v>
      </c>
      <c r="N2710">
        <v>15</v>
      </c>
      <c r="O2710">
        <v>60</v>
      </c>
      <c r="P2710">
        <v>9</v>
      </c>
      <c r="S2710">
        <v>15</v>
      </c>
      <c r="T2710">
        <v>60</v>
      </c>
      <c r="U2710">
        <v>9</v>
      </c>
    </row>
    <row r="2711" spans="1:21" x14ac:dyDescent="0.25">
      <c r="A2711" t="s">
        <v>43</v>
      </c>
      <c r="B2711">
        <v>3025</v>
      </c>
      <c r="D2711">
        <v>80</v>
      </c>
      <c r="E2711">
        <v>0</v>
      </c>
      <c r="F2711">
        <v>0</v>
      </c>
      <c r="I2711">
        <v>80</v>
      </c>
      <c r="J2711">
        <v>0</v>
      </c>
      <c r="K2711">
        <v>0</v>
      </c>
      <c r="N2711">
        <v>35</v>
      </c>
      <c r="O2711">
        <v>35</v>
      </c>
      <c r="S2711">
        <v>35</v>
      </c>
      <c r="T2711">
        <v>35</v>
      </c>
    </row>
    <row r="2712" spans="1:21" x14ac:dyDescent="0.25">
      <c r="A2712" t="s">
        <v>44</v>
      </c>
      <c r="B2712">
        <v>3025</v>
      </c>
      <c r="D2712">
        <v>50</v>
      </c>
      <c r="E2712">
        <v>0</v>
      </c>
      <c r="F2712">
        <v>0</v>
      </c>
      <c r="I2712">
        <v>50</v>
      </c>
      <c r="J2712">
        <v>0</v>
      </c>
      <c r="K2712">
        <v>0</v>
      </c>
      <c r="N2712">
        <v>5</v>
      </c>
      <c r="O2712">
        <v>5</v>
      </c>
      <c r="S2712">
        <v>5</v>
      </c>
      <c r="T2712">
        <v>5</v>
      </c>
    </row>
    <row r="2713" spans="1:21" x14ac:dyDescent="0.25">
      <c r="A2713" t="s">
        <v>47</v>
      </c>
      <c r="B2713">
        <v>3025</v>
      </c>
      <c r="D2713">
        <v>7</v>
      </c>
      <c r="E2713">
        <v>4</v>
      </c>
      <c r="F2713">
        <v>4</v>
      </c>
      <c r="I2713">
        <v>3</v>
      </c>
      <c r="J2713">
        <v>8</v>
      </c>
      <c r="K2713">
        <v>8</v>
      </c>
      <c r="N2713">
        <v>6</v>
      </c>
      <c r="O2713">
        <v>6</v>
      </c>
      <c r="S2713">
        <v>2</v>
      </c>
      <c r="T2713">
        <v>2</v>
      </c>
    </row>
    <row r="2714" spans="1:21" x14ac:dyDescent="0.25">
      <c r="A2714" t="s">
        <v>703</v>
      </c>
      <c r="B2714">
        <v>3025</v>
      </c>
      <c r="D2714">
        <v>0</v>
      </c>
      <c r="E2714">
        <v>0</v>
      </c>
      <c r="F2714">
        <v>0</v>
      </c>
      <c r="I2714">
        <v>0</v>
      </c>
      <c r="J2714">
        <v>0</v>
      </c>
      <c r="K2714">
        <v>0</v>
      </c>
      <c r="N2714">
        <v>0</v>
      </c>
      <c r="O2714">
        <v>0</v>
      </c>
      <c r="S2714">
        <v>0</v>
      </c>
      <c r="T2714">
        <v>0</v>
      </c>
    </row>
    <row r="2715" spans="1:21" x14ac:dyDescent="0.25">
      <c r="A2715" t="s">
        <v>704</v>
      </c>
      <c r="B2715">
        <v>3025</v>
      </c>
      <c r="D2715">
        <v>0</v>
      </c>
      <c r="E2715">
        <v>0</v>
      </c>
      <c r="F2715">
        <v>0</v>
      </c>
      <c r="I2715">
        <v>0</v>
      </c>
      <c r="J2715">
        <v>0</v>
      </c>
      <c r="K2715">
        <v>0</v>
      </c>
      <c r="N2715">
        <v>0</v>
      </c>
      <c r="O2715">
        <v>0</v>
      </c>
      <c r="S2715">
        <v>0</v>
      </c>
      <c r="T2715">
        <v>0</v>
      </c>
    </row>
    <row r="2716" spans="1:21" x14ac:dyDescent="0.25">
      <c r="A2716" t="s">
        <v>705</v>
      </c>
      <c r="B2716">
        <v>3025</v>
      </c>
      <c r="D2716">
        <v>0</v>
      </c>
      <c r="E2716">
        <v>0</v>
      </c>
      <c r="F2716">
        <v>0</v>
      </c>
      <c r="I2716">
        <v>0</v>
      </c>
      <c r="J2716">
        <v>0</v>
      </c>
      <c r="K2716">
        <v>0</v>
      </c>
      <c r="N2716">
        <v>0</v>
      </c>
      <c r="O2716">
        <v>0</v>
      </c>
      <c r="S2716">
        <v>0</v>
      </c>
      <c r="T2716">
        <v>0</v>
      </c>
    </row>
    <row r="2717" spans="1:21" x14ac:dyDescent="0.25">
      <c r="A2717" t="s">
        <v>706</v>
      </c>
      <c r="B2717">
        <v>3025</v>
      </c>
      <c r="D2717">
        <v>0</v>
      </c>
      <c r="E2717">
        <v>0</v>
      </c>
      <c r="F2717">
        <v>0</v>
      </c>
      <c r="I2717">
        <v>0</v>
      </c>
      <c r="J2717">
        <v>0</v>
      </c>
      <c r="K2717">
        <v>0</v>
      </c>
      <c r="N2717">
        <v>0</v>
      </c>
      <c r="O2717">
        <v>0</v>
      </c>
      <c r="S2717">
        <v>0</v>
      </c>
      <c r="T2717">
        <v>0</v>
      </c>
    </row>
    <row r="2718" spans="1:21" x14ac:dyDescent="0.25">
      <c r="A2718" t="s">
        <v>707</v>
      </c>
      <c r="B2718">
        <v>3025</v>
      </c>
      <c r="D2718">
        <v>1</v>
      </c>
      <c r="E2718">
        <v>0</v>
      </c>
      <c r="F2718">
        <v>0</v>
      </c>
      <c r="I2718">
        <v>1</v>
      </c>
      <c r="J2718">
        <v>0</v>
      </c>
      <c r="K2718">
        <v>0</v>
      </c>
      <c r="N2718">
        <v>1</v>
      </c>
      <c r="O2718">
        <v>1</v>
      </c>
      <c r="S2718">
        <v>1</v>
      </c>
      <c r="T2718">
        <v>1</v>
      </c>
    </row>
    <row r="2719" spans="1:21" x14ac:dyDescent="0.25">
      <c r="A2719" t="s">
        <v>708</v>
      </c>
      <c r="B2719">
        <v>3025</v>
      </c>
      <c r="D2719">
        <v>50</v>
      </c>
      <c r="I2719">
        <v>50</v>
      </c>
      <c r="N2719">
        <v>5</v>
      </c>
      <c r="O2719">
        <v>5</v>
      </c>
      <c r="S2719">
        <v>5</v>
      </c>
      <c r="T2719">
        <v>5</v>
      </c>
    </row>
    <row r="2720" spans="1:21" x14ac:dyDescent="0.25">
      <c r="A2720" t="s">
        <v>709</v>
      </c>
      <c r="B2720">
        <v>3025</v>
      </c>
      <c r="D2720">
        <v>30</v>
      </c>
      <c r="I2720">
        <v>30</v>
      </c>
      <c r="N2720">
        <v>30</v>
      </c>
      <c r="O2720">
        <v>30</v>
      </c>
      <c r="S2720">
        <v>30</v>
      </c>
      <c r="T2720">
        <v>30</v>
      </c>
    </row>
    <row r="2721" spans="1:21" x14ac:dyDescent="0.25">
      <c r="A2721" t="s">
        <v>710</v>
      </c>
      <c r="B2721">
        <v>3025</v>
      </c>
      <c r="D2721">
        <v>3</v>
      </c>
      <c r="I2721">
        <v>3</v>
      </c>
      <c r="N2721">
        <v>3</v>
      </c>
      <c r="O2721">
        <v>3</v>
      </c>
      <c r="S2721">
        <v>3</v>
      </c>
      <c r="T2721">
        <v>3</v>
      </c>
    </row>
    <row r="2722" spans="1:21" x14ac:dyDescent="0.25">
      <c r="A2722" t="s">
        <v>711</v>
      </c>
      <c r="B2722">
        <v>3025</v>
      </c>
      <c r="D2722">
        <v>0</v>
      </c>
      <c r="I2722">
        <v>0</v>
      </c>
      <c r="N2722">
        <v>0</v>
      </c>
      <c r="O2722">
        <v>0</v>
      </c>
      <c r="S2722">
        <v>0</v>
      </c>
      <c r="T2722">
        <v>0</v>
      </c>
    </row>
    <row r="2723" spans="1:21" x14ac:dyDescent="0.25">
      <c r="A2723" t="s">
        <v>712</v>
      </c>
      <c r="B2723">
        <v>3025</v>
      </c>
      <c r="D2723">
        <v>0</v>
      </c>
      <c r="I2723">
        <v>0</v>
      </c>
      <c r="N2723">
        <v>0</v>
      </c>
      <c r="O2723">
        <v>0</v>
      </c>
      <c r="S2723">
        <v>0</v>
      </c>
      <c r="T2723">
        <v>0</v>
      </c>
    </row>
    <row r="2724" spans="1:21" x14ac:dyDescent="0.25">
      <c r="A2724" t="s">
        <v>713</v>
      </c>
      <c r="B2724">
        <v>3025</v>
      </c>
      <c r="D2724">
        <v>0</v>
      </c>
      <c r="I2724">
        <v>0</v>
      </c>
      <c r="N2724">
        <v>0</v>
      </c>
      <c r="O2724">
        <v>0</v>
      </c>
      <c r="S2724">
        <v>0</v>
      </c>
      <c r="T2724">
        <v>0</v>
      </c>
    </row>
    <row r="2725" spans="1:21" x14ac:dyDescent="0.25">
      <c r="A2725" t="s">
        <v>718</v>
      </c>
      <c r="B2725">
        <v>3025</v>
      </c>
      <c r="E2725">
        <v>0</v>
      </c>
      <c r="J2725">
        <v>0</v>
      </c>
      <c r="O2725">
        <v>0</v>
      </c>
      <c r="T2725">
        <v>0</v>
      </c>
    </row>
    <row r="2726" spans="1:21" x14ac:dyDescent="0.25">
      <c r="A2726" t="s">
        <v>405</v>
      </c>
      <c r="B2726">
        <v>3025</v>
      </c>
      <c r="E2726">
        <v>0</v>
      </c>
    </row>
    <row r="2727" spans="1:21" x14ac:dyDescent="0.25">
      <c r="A2727" t="s">
        <v>719</v>
      </c>
      <c r="B2727">
        <v>3025</v>
      </c>
      <c r="D2727">
        <v>82</v>
      </c>
      <c r="E2727">
        <v>1212</v>
      </c>
      <c r="F2727">
        <v>82</v>
      </c>
      <c r="I2727">
        <v>54</v>
      </c>
      <c r="J2727">
        <v>978</v>
      </c>
      <c r="K2727">
        <v>54</v>
      </c>
      <c r="N2727">
        <v>82</v>
      </c>
      <c r="O2727">
        <v>54</v>
      </c>
      <c r="P2727">
        <v>0</v>
      </c>
      <c r="S2727">
        <v>82</v>
      </c>
      <c r="T2727">
        <v>54</v>
      </c>
      <c r="U2727">
        <v>0</v>
      </c>
    </row>
    <row r="2728" spans="1:21" x14ac:dyDescent="0.25">
      <c r="A2728" t="s">
        <v>34</v>
      </c>
      <c r="B2728">
        <v>3050</v>
      </c>
      <c r="D2728">
        <v>3025</v>
      </c>
      <c r="E2728">
        <v>3025</v>
      </c>
      <c r="F2728">
        <v>3025</v>
      </c>
      <c r="I2728">
        <v>7</v>
      </c>
      <c r="J2728">
        <v>7</v>
      </c>
      <c r="K2728">
        <v>7</v>
      </c>
      <c r="N2728">
        <v>143</v>
      </c>
      <c r="O2728">
        <v>143</v>
      </c>
      <c r="P2728">
        <v>143</v>
      </c>
      <c r="S2728">
        <v>142</v>
      </c>
      <c r="T2728">
        <v>142</v>
      </c>
      <c r="U2728">
        <v>142</v>
      </c>
    </row>
    <row r="2729" spans="1:21" x14ac:dyDescent="0.25">
      <c r="A2729" t="s">
        <v>35</v>
      </c>
      <c r="B2729">
        <v>3050</v>
      </c>
      <c r="D2729">
        <v>143</v>
      </c>
      <c r="E2729">
        <v>7</v>
      </c>
      <c r="F2729">
        <v>142</v>
      </c>
      <c r="I2729">
        <v>142</v>
      </c>
      <c r="J2729">
        <v>3025</v>
      </c>
      <c r="K2729">
        <v>143</v>
      </c>
      <c r="N2729">
        <v>7</v>
      </c>
      <c r="O2729">
        <v>142</v>
      </c>
      <c r="P2729">
        <v>3025</v>
      </c>
      <c r="S2729">
        <v>3025</v>
      </c>
      <c r="T2729">
        <v>143</v>
      </c>
      <c r="U2729">
        <v>7</v>
      </c>
    </row>
    <row r="2730" spans="1:21" x14ac:dyDescent="0.25">
      <c r="A2730" t="s">
        <v>36</v>
      </c>
      <c r="B2730">
        <v>3050</v>
      </c>
      <c r="D2730">
        <v>1</v>
      </c>
      <c r="E2730">
        <v>2</v>
      </c>
      <c r="F2730">
        <v>0</v>
      </c>
      <c r="I2730">
        <v>1</v>
      </c>
      <c r="J2730">
        <v>2</v>
      </c>
      <c r="K2730">
        <v>0</v>
      </c>
      <c r="N2730">
        <v>1</v>
      </c>
      <c r="O2730">
        <v>1</v>
      </c>
      <c r="P2730">
        <v>0</v>
      </c>
      <c r="S2730">
        <v>1</v>
      </c>
      <c r="T2730">
        <v>1</v>
      </c>
      <c r="U2730">
        <v>0</v>
      </c>
    </row>
    <row r="2731" spans="1:21" x14ac:dyDescent="0.25">
      <c r="A2731" t="s">
        <v>37</v>
      </c>
      <c r="B2731">
        <v>3050</v>
      </c>
      <c r="D2731">
        <v>0</v>
      </c>
      <c r="E2731">
        <v>2</v>
      </c>
      <c r="I2731">
        <v>0</v>
      </c>
      <c r="J2731">
        <v>2</v>
      </c>
      <c r="N2731">
        <v>0</v>
      </c>
      <c r="O2731">
        <v>2</v>
      </c>
      <c r="S2731">
        <v>0</v>
      </c>
      <c r="T2731">
        <v>2</v>
      </c>
    </row>
    <row r="2732" spans="1:21" x14ac:dyDescent="0.25">
      <c r="A2732" t="s">
        <v>38</v>
      </c>
      <c r="B2732">
        <v>3050</v>
      </c>
      <c r="D2732">
        <v>12</v>
      </c>
      <c r="E2732">
        <v>12</v>
      </c>
      <c r="F2732">
        <v>12</v>
      </c>
      <c r="I2732">
        <v>12</v>
      </c>
      <c r="J2732">
        <v>12</v>
      </c>
      <c r="K2732">
        <v>12</v>
      </c>
      <c r="N2732">
        <v>12</v>
      </c>
      <c r="O2732">
        <v>12</v>
      </c>
      <c r="P2732">
        <v>12</v>
      </c>
      <c r="S2732">
        <v>12</v>
      </c>
      <c r="T2732">
        <v>12</v>
      </c>
      <c r="U2732">
        <v>12</v>
      </c>
    </row>
    <row r="2733" spans="1:21" x14ac:dyDescent="0.25">
      <c r="A2733" t="s">
        <v>39</v>
      </c>
      <c r="B2733">
        <v>3050</v>
      </c>
      <c r="D2733">
        <v>200</v>
      </c>
      <c r="I2733">
        <v>200</v>
      </c>
      <c r="N2733">
        <v>60</v>
      </c>
      <c r="S2733">
        <v>100</v>
      </c>
    </row>
    <row r="2734" spans="1:21" x14ac:dyDescent="0.25">
      <c r="A2734" t="s">
        <v>694</v>
      </c>
      <c r="B2734">
        <v>3050</v>
      </c>
      <c r="D2734">
        <v>25</v>
      </c>
      <c r="I2734">
        <v>25</v>
      </c>
      <c r="N2734">
        <v>25</v>
      </c>
      <c r="S2734">
        <v>25</v>
      </c>
    </row>
    <row r="2735" spans="1:21" x14ac:dyDescent="0.25">
      <c r="A2735" t="s">
        <v>40</v>
      </c>
      <c r="B2735">
        <v>3050</v>
      </c>
      <c r="D2735">
        <v>1</v>
      </c>
      <c r="I2735">
        <v>1</v>
      </c>
      <c r="N2735">
        <v>1</v>
      </c>
      <c r="S2735">
        <v>1</v>
      </c>
    </row>
    <row r="2736" spans="1:21" x14ac:dyDescent="0.25">
      <c r="A2736" t="s">
        <v>41</v>
      </c>
      <c r="B2736">
        <v>3050</v>
      </c>
    </row>
    <row r="2737" spans="1:21" x14ac:dyDescent="0.25">
      <c r="A2737" t="s">
        <v>42</v>
      </c>
      <c r="B2737">
        <v>3050</v>
      </c>
      <c r="E2737">
        <v>40</v>
      </c>
      <c r="J2737">
        <v>40</v>
      </c>
      <c r="O2737">
        <v>25</v>
      </c>
      <c r="T2737">
        <v>25</v>
      </c>
    </row>
    <row r="2738" spans="1:21" x14ac:dyDescent="0.25">
      <c r="A2738" t="s">
        <v>45</v>
      </c>
      <c r="B2738">
        <v>3050</v>
      </c>
      <c r="D2738">
        <v>7</v>
      </c>
      <c r="E2738">
        <v>4</v>
      </c>
      <c r="I2738">
        <v>3</v>
      </c>
      <c r="J2738">
        <v>8</v>
      </c>
      <c r="O2738">
        <v>6</v>
      </c>
      <c r="T2738">
        <v>2</v>
      </c>
    </row>
    <row r="2739" spans="1:21" x14ac:dyDescent="0.25">
      <c r="A2739" t="s">
        <v>46</v>
      </c>
      <c r="B2739">
        <v>3050</v>
      </c>
      <c r="D2739">
        <v>4</v>
      </c>
      <c r="I2739">
        <v>8</v>
      </c>
      <c r="N2739">
        <v>6</v>
      </c>
      <c r="S2739">
        <v>2</v>
      </c>
    </row>
    <row r="2740" spans="1:21" x14ac:dyDescent="0.25">
      <c r="A2740" t="s">
        <v>49</v>
      </c>
      <c r="B2740">
        <v>3050</v>
      </c>
      <c r="D2740">
        <v>5.2</v>
      </c>
      <c r="E2740">
        <v>5.6</v>
      </c>
      <c r="F2740">
        <v>4</v>
      </c>
      <c r="I2740">
        <v>5.4</v>
      </c>
      <c r="J2740">
        <v>5.6</v>
      </c>
      <c r="K2740">
        <v>4</v>
      </c>
      <c r="N2740">
        <v>6</v>
      </c>
      <c r="O2740">
        <v>6</v>
      </c>
      <c r="P2740">
        <v>4</v>
      </c>
      <c r="S2740">
        <v>6</v>
      </c>
      <c r="T2740">
        <v>6</v>
      </c>
      <c r="U2740">
        <v>4</v>
      </c>
    </row>
    <row r="2741" spans="1:21" x14ac:dyDescent="0.25">
      <c r="A2741" t="s">
        <v>695</v>
      </c>
      <c r="B2741">
        <v>3050</v>
      </c>
      <c r="D2741">
        <v>0</v>
      </c>
      <c r="E2741">
        <v>0</v>
      </c>
      <c r="F2741">
        <v>0</v>
      </c>
      <c r="I2741">
        <v>0</v>
      </c>
      <c r="J2741">
        <v>0</v>
      </c>
      <c r="K2741">
        <v>0</v>
      </c>
      <c r="N2741">
        <v>0</v>
      </c>
      <c r="O2741">
        <v>0</v>
      </c>
      <c r="P2741">
        <v>0</v>
      </c>
      <c r="S2741">
        <v>0</v>
      </c>
      <c r="T2741">
        <v>0</v>
      </c>
      <c r="U2741">
        <v>0</v>
      </c>
    </row>
    <row r="2742" spans="1:21" x14ac:dyDescent="0.25">
      <c r="A2742" t="s">
        <v>48</v>
      </c>
      <c r="B2742">
        <v>3050</v>
      </c>
      <c r="D2742">
        <v>1900</v>
      </c>
      <c r="E2742">
        <v>1900</v>
      </c>
      <c r="F2742">
        <v>1900</v>
      </c>
      <c r="I2742">
        <v>1900</v>
      </c>
      <c r="J2742">
        <v>1900</v>
      </c>
      <c r="K2742">
        <v>1900</v>
      </c>
      <c r="N2742">
        <v>1900</v>
      </c>
      <c r="O2742">
        <v>1900</v>
      </c>
      <c r="P2742">
        <v>1900</v>
      </c>
      <c r="S2742">
        <v>1900</v>
      </c>
      <c r="T2742">
        <v>1900</v>
      </c>
      <c r="U2742">
        <v>1900</v>
      </c>
    </row>
    <row r="2743" spans="1:21" x14ac:dyDescent="0.25">
      <c r="A2743" t="s">
        <v>696</v>
      </c>
      <c r="B2743">
        <v>3050</v>
      </c>
      <c r="D2743">
        <v>1770</v>
      </c>
      <c r="E2743">
        <v>3500</v>
      </c>
      <c r="F2743">
        <v>0</v>
      </c>
      <c r="I2743">
        <v>1770</v>
      </c>
      <c r="J2743">
        <v>3532</v>
      </c>
      <c r="K2743">
        <v>0</v>
      </c>
      <c r="N2743">
        <v>1770</v>
      </c>
      <c r="O2743">
        <v>1663</v>
      </c>
      <c r="P2743">
        <v>0</v>
      </c>
      <c r="S2743">
        <v>1770</v>
      </c>
      <c r="T2743">
        <v>1598</v>
      </c>
      <c r="U2743">
        <v>0</v>
      </c>
    </row>
    <row r="2744" spans="1:21" x14ac:dyDescent="0.25">
      <c r="A2744" t="s">
        <v>50</v>
      </c>
      <c r="B2744">
        <v>3050</v>
      </c>
      <c r="D2744">
        <v>509</v>
      </c>
      <c r="E2744">
        <v>3500</v>
      </c>
      <c r="F2744">
        <v>0</v>
      </c>
      <c r="I2744">
        <v>253</v>
      </c>
      <c r="J2744">
        <v>3532</v>
      </c>
      <c r="K2744">
        <v>0</v>
      </c>
      <c r="N2744">
        <v>1209</v>
      </c>
      <c r="O2744">
        <v>1663</v>
      </c>
      <c r="P2744">
        <v>0</v>
      </c>
      <c r="S2744">
        <v>1377</v>
      </c>
      <c r="T2744">
        <v>1598</v>
      </c>
      <c r="U2744">
        <v>0</v>
      </c>
    </row>
    <row r="2745" spans="1:21" x14ac:dyDescent="0.25">
      <c r="A2745" t="s">
        <v>697</v>
      </c>
      <c r="B2745">
        <v>3050</v>
      </c>
      <c r="D2745">
        <v>1</v>
      </c>
      <c r="E2745">
        <v>1</v>
      </c>
      <c r="F2745">
        <v>1</v>
      </c>
      <c r="I2745">
        <v>1</v>
      </c>
      <c r="J2745">
        <v>1</v>
      </c>
      <c r="K2745">
        <v>1</v>
      </c>
      <c r="N2745">
        <v>1</v>
      </c>
      <c r="O2745">
        <v>1</v>
      </c>
      <c r="P2745">
        <v>1</v>
      </c>
      <c r="S2745">
        <v>1</v>
      </c>
      <c r="T2745">
        <v>1</v>
      </c>
      <c r="U2745">
        <v>1</v>
      </c>
    </row>
    <row r="2746" spans="1:21" x14ac:dyDescent="0.25">
      <c r="A2746" t="s">
        <v>51</v>
      </c>
      <c r="B2746">
        <v>3050</v>
      </c>
      <c r="D2746">
        <v>0</v>
      </c>
      <c r="E2746">
        <v>10</v>
      </c>
      <c r="F2746">
        <v>0</v>
      </c>
      <c r="I2746">
        <v>0</v>
      </c>
      <c r="J2746">
        <v>1</v>
      </c>
      <c r="K2746">
        <v>0</v>
      </c>
      <c r="N2746">
        <v>0</v>
      </c>
      <c r="O2746">
        <v>20</v>
      </c>
      <c r="P2746">
        <v>0</v>
      </c>
      <c r="S2746">
        <v>0</v>
      </c>
      <c r="T2746">
        <v>90</v>
      </c>
      <c r="U2746">
        <v>0</v>
      </c>
    </row>
    <row r="2747" spans="1:21" x14ac:dyDescent="0.25">
      <c r="A2747" t="s">
        <v>53</v>
      </c>
      <c r="B2747">
        <v>3050</v>
      </c>
      <c r="D2747">
        <v>35</v>
      </c>
      <c r="E2747">
        <v>1266</v>
      </c>
      <c r="F2747">
        <v>100</v>
      </c>
      <c r="I2747">
        <v>74</v>
      </c>
      <c r="J2747">
        <v>898</v>
      </c>
      <c r="K2747">
        <v>9</v>
      </c>
      <c r="N2747">
        <v>2</v>
      </c>
      <c r="O2747">
        <v>7</v>
      </c>
      <c r="P2747">
        <v>18</v>
      </c>
      <c r="S2747">
        <v>76</v>
      </c>
      <c r="T2747">
        <v>5</v>
      </c>
      <c r="U2747">
        <v>83</v>
      </c>
    </row>
    <row r="2748" spans="1:21" x14ac:dyDescent="0.25">
      <c r="A2748" t="s">
        <v>54</v>
      </c>
      <c r="B2748">
        <v>3050</v>
      </c>
      <c r="D2748">
        <v>0</v>
      </c>
      <c r="E2748">
        <v>0</v>
      </c>
      <c r="F2748">
        <v>0</v>
      </c>
      <c r="I2748">
        <v>0</v>
      </c>
      <c r="J2748">
        <v>0</v>
      </c>
      <c r="K2748">
        <v>0</v>
      </c>
      <c r="N2748">
        <v>0</v>
      </c>
      <c r="O2748">
        <v>0</v>
      </c>
      <c r="P2748">
        <v>0</v>
      </c>
      <c r="S2748">
        <v>0</v>
      </c>
      <c r="T2748">
        <v>0</v>
      </c>
      <c r="U2748">
        <v>0</v>
      </c>
    </row>
    <row r="2749" spans="1:21" x14ac:dyDescent="0.25">
      <c r="A2749" t="s">
        <v>55</v>
      </c>
      <c r="B2749">
        <v>3050</v>
      </c>
      <c r="D2749">
        <v>0</v>
      </c>
      <c r="E2749">
        <v>0</v>
      </c>
      <c r="F2749">
        <v>0</v>
      </c>
      <c r="I2749">
        <v>0</v>
      </c>
      <c r="J2749">
        <v>0</v>
      </c>
      <c r="K2749">
        <v>0</v>
      </c>
      <c r="N2749">
        <v>0</v>
      </c>
      <c r="O2749">
        <v>0</v>
      </c>
      <c r="P2749">
        <v>0</v>
      </c>
      <c r="S2749">
        <v>0</v>
      </c>
      <c r="T2749">
        <v>0</v>
      </c>
      <c r="U2749">
        <v>0</v>
      </c>
    </row>
    <row r="2750" spans="1:21" x14ac:dyDescent="0.25">
      <c r="A2750" t="s">
        <v>56</v>
      </c>
      <c r="B2750">
        <v>3050</v>
      </c>
      <c r="D2750">
        <v>0.92</v>
      </c>
      <c r="E2750">
        <v>0.92</v>
      </c>
      <c r="F2750">
        <v>0.92</v>
      </c>
      <c r="I2750">
        <v>0.92</v>
      </c>
      <c r="J2750">
        <v>0.92</v>
      </c>
      <c r="K2750">
        <v>0.92</v>
      </c>
      <c r="N2750">
        <v>0.92</v>
      </c>
      <c r="O2750">
        <v>0.92</v>
      </c>
      <c r="P2750">
        <v>0.92</v>
      </c>
      <c r="S2750">
        <v>0.92</v>
      </c>
      <c r="T2750">
        <v>0.92</v>
      </c>
      <c r="U2750">
        <v>0.92</v>
      </c>
    </row>
    <row r="2751" spans="1:21" x14ac:dyDescent="0.25">
      <c r="A2751" t="s">
        <v>57</v>
      </c>
      <c r="B2751">
        <v>3050</v>
      </c>
      <c r="D2751">
        <v>100</v>
      </c>
      <c r="E2751">
        <v>100</v>
      </c>
      <c r="F2751">
        <v>100</v>
      </c>
      <c r="I2751">
        <v>100</v>
      </c>
      <c r="J2751">
        <v>100</v>
      </c>
      <c r="K2751">
        <v>100</v>
      </c>
      <c r="N2751">
        <v>100</v>
      </c>
      <c r="O2751">
        <v>100</v>
      </c>
      <c r="P2751">
        <v>100</v>
      </c>
      <c r="S2751">
        <v>100</v>
      </c>
      <c r="T2751">
        <v>100</v>
      </c>
      <c r="U2751">
        <v>100</v>
      </c>
    </row>
    <row r="2752" spans="1:21" x14ac:dyDescent="0.25">
      <c r="A2752" t="s">
        <v>58</v>
      </c>
      <c r="B2752">
        <v>3050</v>
      </c>
      <c r="D2752">
        <v>2</v>
      </c>
      <c r="E2752">
        <v>2</v>
      </c>
      <c r="F2752">
        <v>2</v>
      </c>
      <c r="I2752">
        <v>2</v>
      </c>
      <c r="J2752">
        <v>2</v>
      </c>
      <c r="K2752">
        <v>2</v>
      </c>
      <c r="N2752">
        <v>2</v>
      </c>
      <c r="O2752">
        <v>2</v>
      </c>
      <c r="P2752">
        <v>2</v>
      </c>
      <c r="S2752">
        <v>2</v>
      </c>
      <c r="T2752">
        <v>2</v>
      </c>
      <c r="U2752">
        <v>2</v>
      </c>
    </row>
    <row r="2753" spans="1:21" x14ac:dyDescent="0.25">
      <c r="A2753" t="s">
        <v>59</v>
      </c>
      <c r="B2753">
        <v>3050</v>
      </c>
      <c r="D2753">
        <v>0</v>
      </c>
      <c r="E2753">
        <v>0</v>
      </c>
      <c r="F2753">
        <v>0</v>
      </c>
      <c r="I2753">
        <v>0</v>
      </c>
      <c r="J2753">
        <v>0</v>
      </c>
      <c r="K2753">
        <v>0</v>
      </c>
      <c r="N2753">
        <v>0</v>
      </c>
      <c r="O2753">
        <v>0</v>
      </c>
      <c r="P2753">
        <v>0</v>
      </c>
      <c r="S2753">
        <v>0</v>
      </c>
      <c r="T2753">
        <v>0</v>
      </c>
      <c r="U2753">
        <v>0</v>
      </c>
    </row>
    <row r="2754" spans="1:21" x14ac:dyDescent="0.25">
      <c r="A2754" t="s">
        <v>698</v>
      </c>
      <c r="B2754">
        <v>3050</v>
      </c>
      <c r="E2754">
        <v>0</v>
      </c>
      <c r="J2754">
        <v>0</v>
      </c>
      <c r="O2754">
        <v>0</v>
      </c>
      <c r="T2754">
        <v>0</v>
      </c>
    </row>
    <row r="2755" spans="1:21" x14ac:dyDescent="0.25">
      <c r="A2755" t="s">
        <v>677</v>
      </c>
      <c r="B2755">
        <v>3050</v>
      </c>
      <c r="E2755">
        <v>740</v>
      </c>
      <c r="J2755">
        <v>1885</v>
      </c>
      <c r="O2755">
        <v>983</v>
      </c>
      <c r="T2755">
        <v>871</v>
      </c>
    </row>
    <row r="2756" spans="1:21" x14ac:dyDescent="0.25">
      <c r="A2756" t="s">
        <v>78</v>
      </c>
      <c r="B2756">
        <v>3050</v>
      </c>
      <c r="E2756">
        <v>12.6</v>
      </c>
      <c r="J2756">
        <v>32.1</v>
      </c>
      <c r="O2756">
        <v>26.8</v>
      </c>
      <c r="T2756">
        <v>23.8</v>
      </c>
    </row>
    <row r="2757" spans="1:21" x14ac:dyDescent="0.25">
      <c r="A2757" t="s">
        <v>699</v>
      </c>
      <c r="B2757">
        <v>3050</v>
      </c>
      <c r="F2757">
        <v>0</v>
      </c>
      <c r="K2757">
        <v>0</v>
      </c>
      <c r="P2757">
        <v>0</v>
      </c>
      <c r="U2757">
        <v>0</v>
      </c>
    </row>
    <row r="2758" spans="1:21" x14ac:dyDescent="0.25">
      <c r="A2758" t="s">
        <v>700</v>
      </c>
      <c r="B2758">
        <v>3050</v>
      </c>
      <c r="D2758">
        <v>0</v>
      </c>
      <c r="E2758">
        <v>0</v>
      </c>
      <c r="F2758">
        <v>1</v>
      </c>
      <c r="I2758">
        <v>0</v>
      </c>
      <c r="J2758">
        <v>0</v>
      </c>
      <c r="K2758">
        <v>1</v>
      </c>
      <c r="N2758">
        <v>0</v>
      </c>
      <c r="O2758">
        <v>0</v>
      </c>
      <c r="P2758">
        <v>1</v>
      </c>
      <c r="S2758">
        <v>0</v>
      </c>
      <c r="T2758">
        <v>0</v>
      </c>
      <c r="U2758">
        <v>1</v>
      </c>
    </row>
    <row r="2759" spans="1:21" x14ac:dyDescent="0.25">
      <c r="A2759" t="s">
        <v>701</v>
      </c>
      <c r="B2759">
        <v>3050</v>
      </c>
      <c r="D2759">
        <v>0</v>
      </c>
      <c r="E2759">
        <v>0</v>
      </c>
      <c r="F2759">
        <v>0</v>
      </c>
      <c r="I2759">
        <v>0</v>
      </c>
      <c r="J2759">
        <v>0</v>
      </c>
      <c r="K2759">
        <v>0</v>
      </c>
      <c r="N2759">
        <v>0</v>
      </c>
      <c r="O2759">
        <v>0</v>
      </c>
      <c r="P2759">
        <v>0</v>
      </c>
      <c r="S2759">
        <v>0</v>
      </c>
      <c r="T2759">
        <v>0</v>
      </c>
      <c r="U2759">
        <v>0</v>
      </c>
    </row>
    <row r="2760" spans="1:21" x14ac:dyDescent="0.25">
      <c r="A2760" t="s">
        <v>52</v>
      </c>
      <c r="B2760">
        <v>3050</v>
      </c>
      <c r="D2760">
        <v>1</v>
      </c>
      <c r="E2760">
        <v>1</v>
      </c>
      <c r="F2760">
        <v>1</v>
      </c>
      <c r="I2760">
        <v>1</v>
      </c>
      <c r="J2760">
        <v>1</v>
      </c>
      <c r="K2760">
        <v>1</v>
      </c>
      <c r="N2760">
        <v>1</v>
      </c>
      <c r="O2760">
        <v>1</v>
      </c>
      <c r="P2760">
        <v>1</v>
      </c>
      <c r="S2760">
        <v>1</v>
      </c>
      <c r="T2760">
        <v>1</v>
      </c>
      <c r="U2760">
        <v>1</v>
      </c>
    </row>
    <row r="2761" spans="1:21" x14ac:dyDescent="0.25">
      <c r="A2761" t="s">
        <v>702</v>
      </c>
      <c r="B2761">
        <v>3050</v>
      </c>
      <c r="D2761">
        <v>15</v>
      </c>
      <c r="E2761">
        <v>60</v>
      </c>
      <c r="F2761">
        <v>9</v>
      </c>
      <c r="I2761">
        <v>15</v>
      </c>
      <c r="J2761">
        <v>60</v>
      </c>
      <c r="K2761">
        <v>9</v>
      </c>
      <c r="N2761">
        <v>15</v>
      </c>
      <c r="O2761">
        <v>60</v>
      </c>
      <c r="P2761">
        <v>9</v>
      </c>
      <c r="S2761">
        <v>15</v>
      </c>
      <c r="T2761">
        <v>60</v>
      </c>
      <c r="U2761">
        <v>9</v>
      </c>
    </row>
    <row r="2762" spans="1:21" x14ac:dyDescent="0.25">
      <c r="A2762" t="s">
        <v>43</v>
      </c>
      <c r="B2762">
        <v>3050</v>
      </c>
      <c r="D2762">
        <v>80</v>
      </c>
      <c r="E2762">
        <v>0</v>
      </c>
      <c r="I2762">
        <v>80</v>
      </c>
      <c r="J2762">
        <v>0</v>
      </c>
      <c r="N2762">
        <v>35</v>
      </c>
      <c r="O2762">
        <v>35</v>
      </c>
      <c r="S2762">
        <v>35</v>
      </c>
      <c r="T2762">
        <v>35</v>
      </c>
    </row>
    <row r="2763" spans="1:21" x14ac:dyDescent="0.25">
      <c r="A2763" t="s">
        <v>44</v>
      </c>
      <c r="B2763">
        <v>3050</v>
      </c>
      <c r="D2763">
        <v>50</v>
      </c>
      <c r="E2763">
        <v>0</v>
      </c>
      <c r="I2763">
        <v>50</v>
      </c>
      <c r="J2763">
        <v>0</v>
      </c>
      <c r="N2763">
        <v>5</v>
      </c>
      <c r="O2763">
        <v>5</v>
      </c>
      <c r="S2763">
        <v>5</v>
      </c>
      <c r="T2763">
        <v>5</v>
      </c>
    </row>
    <row r="2764" spans="1:21" x14ac:dyDescent="0.25">
      <c r="A2764" t="s">
        <v>47</v>
      </c>
      <c r="B2764">
        <v>3050</v>
      </c>
      <c r="D2764">
        <v>7</v>
      </c>
      <c r="E2764">
        <v>4</v>
      </c>
      <c r="I2764">
        <v>3</v>
      </c>
      <c r="J2764">
        <v>8</v>
      </c>
      <c r="N2764">
        <v>6</v>
      </c>
      <c r="O2764">
        <v>6</v>
      </c>
      <c r="S2764">
        <v>2</v>
      </c>
      <c r="T2764">
        <v>2</v>
      </c>
    </row>
    <row r="2765" spans="1:21" x14ac:dyDescent="0.25">
      <c r="A2765" t="s">
        <v>703</v>
      </c>
      <c r="B2765">
        <v>3050</v>
      </c>
      <c r="D2765">
        <v>0</v>
      </c>
      <c r="E2765">
        <v>0</v>
      </c>
      <c r="I2765">
        <v>0</v>
      </c>
      <c r="J2765">
        <v>0</v>
      </c>
      <c r="N2765">
        <v>0</v>
      </c>
      <c r="O2765">
        <v>0</v>
      </c>
      <c r="S2765">
        <v>0</v>
      </c>
      <c r="T2765">
        <v>0</v>
      </c>
    </row>
    <row r="2766" spans="1:21" x14ac:dyDescent="0.25">
      <c r="A2766" t="s">
        <v>704</v>
      </c>
      <c r="B2766">
        <v>3050</v>
      </c>
      <c r="D2766">
        <v>0</v>
      </c>
      <c r="E2766">
        <v>0</v>
      </c>
      <c r="I2766">
        <v>0</v>
      </c>
      <c r="J2766">
        <v>0</v>
      </c>
      <c r="N2766">
        <v>0</v>
      </c>
      <c r="O2766">
        <v>0</v>
      </c>
      <c r="S2766">
        <v>0</v>
      </c>
      <c r="T2766">
        <v>0</v>
      </c>
    </row>
    <row r="2767" spans="1:21" x14ac:dyDescent="0.25">
      <c r="A2767" t="s">
        <v>705</v>
      </c>
      <c r="B2767">
        <v>3050</v>
      </c>
      <c r="D2767">
        <v>0</v>
      </c>
      <c r="E2767">
        <v>0</v>
      </c>
      <c r="I2767">
        <v>0</v>
      </c>
      <c r="J2767">
        <v>0</v>
      </c>
      <c r="N2767">
        <v>0</v>
      </c>
      <c r="O2767">
        <v>0</v>
      </c>
      <c r="S2767">
        <v>0</v>
      </c>
      <c r="T2767">
        <v>0</v>
      </c>
    </row>
    <row r="2768" spans="1:21" x14ac:dyDescent="0.25">
      <c r="A2768" t="s">
        <v>706</v>
      </c>
      <c r="B2768">
        <v>3050</v>
      </c>
      <c r="D2768">
        <v>0</v>
      </c>
      <c r="E2768">
        <v>0</v>
      </c>
      <c r="I2768">
        <v>0</v>
      </c>
      <c r="J2768">
        <v>0</v>
      </c>
      <c r="N2768">
        <v>0</v>
      </c>
      <c r="O2768">
        <v>0</v>
      </c>
      <c r="S2768">
        <v>0</v>
      </c>
      <c r="T2768">
        <v>0</v>
      </c>
    </row>
    <row r="2769" spans="1:21" x14ac:dyDescent="0.25">
      <c r="A2769" t="s">
        <v>707</v>
      </c>
      <c r="B2769">
        <v>3050</v>
      </c>
      <c r="D2769">
        <v>1</v>
      </c>
      <c r="E2769">
        <v>0</v>
      </c>
      <c r="I2769">
        <v>1</v>
      </c>
      <c r="J2769">
        <v>0</v>
      </c>
      <c r="N2769">
        <v>1</v>
      </c>
      <c r="O2769">
        <v>1</v>
      </c>
      <c r="S2769">
        <v>1</v>
      </c>
      <c r="T2769">
        <v>1</v>
      </c>
    </row>
    <row r="2770" spans="1:21" x14ac:dyDescent="0.25">
      <c r="A2770" t="s">
        <v>708</v>
      </c>
      <c r="B2770">
        <v>3050</v>
      </c>
      <c r="D2770">
        <v>50</v>
      </c>
      <c r="I2770">
        <v>50</v>
      </c>
      <c r="N2770">
        <v>5</v>
      </c>
      <c r="O2770">
        <v>5</v>
      </c>
      <c r="S2770">
        <v>5</v>
      </c>
      <c r="T2770">
        <v>5</v>
      </c>
    </row>
    <row r="2771" spans="1:21" x14ac:dyDescent="0.25">
      <c r="A2771" t="s">
        <v>709</v>
      </c>
      <c r="B2771">
        <v>3050</v>
      </c>
      <c r="D2771">
        <v>30</v>
      </c>
      <c r="I2771">
        <v>30</v>
      </c>
      <c r="N2771">
        <v>30</v>
      </c>
      <c r="O2771">
        <v>30</v>
      </c>
      <c r="S2771">
        <v>30</v>
      </c>
      <c r="T2771">
        <v>30</v>
      </c>
    </row>
    <row r="2772" spans="1:21" x14ac:dyDescent="0.25">
      <c r="A2772" t="s">
        <v>710</v>
      </c>
      <c r="B2772">
        <v>3050</v>
      </c>
      <c r="D2772">
        <v>3</v>
      </c>
      <c r="I2772">
        <v>3</v>
      </c>
      <c r="N2772">
        <v>3</v>
      </c>
      <c r="O2772">
        <v>3</v>
      </c>
      <c r="S2772">
        <v>3</v>
      </c>
      <c r="T2772">
        <v>3</v>
      </c>
    </row>
    <row r="2773" spans="1:21" x14ac:dyDescent="0.25">
      <c r="A2773" t="s">
        <v>711</v>
      </c>
      <c r="B2773">
        <v>3050</v>
      </c>
      <c r="D2773">
        <v>0</v>
      </c>
      <c r="I2773">
        <v>0</v>
      </c>
      <c r="N2773">
        <v>0</v>
      </c>
      <c r="O2773">
        <v>0</v>
      </c>
      <c r="S2773">
        <v>0</v>
      </c>
      <c r="T2773">
        <v>0</v>
      </c>
    </row>
    <row r="2774" spans="1:21" x14ac:dyDescent="0.25">
      <c r="A2774" t="s">
        <v>712</v>
      </c>
      <c r="B2774">
        <v>3050</v>
      </c>
      <c r="D2774">
        <v>0</v>
      </c>
      <c r="I2774">
        <v>0</v>
      </c>
      <c r="N2774">
        <v>0</v>
      </c>
      <c r="O2774">
        <v>0</v>
      </c>
      <c r="S2774">
        <v>0</v>
      </c>
      <c r="T2774">
        <v>0</v>
      </c>
    </row>
    <row r="2775" spans="1:21" x14ac:dyDescent="0.25">
      <c r="A2775" t="s">
        <v>713</v>
      </c>
      <c r="B2775">
        <v>3050</v>
      </c>
      <c r="D2775">
        <v>0</v>
      </c>
      <c r="I2775">
        <v>0</v>
      </c>
      <c r="N2775">
        <v>0</v>
      </c>
      <c r="O2775">
        <v>0</v>
      </c>
      <c r="S2775">
        <v>0</v>
      </c>
      <c r="T2775">
        <v>0</v>
      </c>
    </row>
    <row r="2776" spans="1:21" x14ac:dyDescent="0.25">
      <c r="A2776" t="s">
        <v>718</v>
      </c>
      <c r="B2776">
        <v>3050</v>
      </c>
      <c r="E2776">
        <v>0</v>
      </c>
      <c r="J2776">
        <v>0</v>
      </c>
      <c r="O2776">
        <v>0</v>
      </c>
      <c r="T2776">
        <v>0</v>
      </c>
    </row>
    <row r="2777" spans="1:21" x14ac:dyDescent="0.25">
      <c r="A2777" t="s">
        <v>405</v>
      </c>
      <c r="B2777">
        <v>3050</v>
      </c>
      <c r="E2777">
        <v>0</v>
      </c>
    </row>
    <row r="2778" spans="1:21" x14ac:dyDescent="0.25">
      <c r="A2778" t="s">
        <v>719</v>
      </c>
      <c r="B2778">
        <v>3050</v>
      </c>
      <c r="D2778">
        <v>38</v>
      </c>
      <c r="E2778">
        <v>1485</v>
      </c>
      <c r="F2778">
        <v>0</v>
      </c>
      <c r="I2778">
        <v>80</v>
      </c>
      <c r="J2778">
        <v>986</v>
      </c>
      <c r="K2778">
        <v>0</v>
      </c>
      <c r="N2778">
        <v>2</v>
      </c>
      <c r="O2778">
        <v>28</v>
      </c>
      <c r="P2778">
        <v>0</v>
      </c>
      <c r="S2778">
        <v>83</v>
      </c>
      <c r="T2778">
        <v>95</v>
      </c>
      <c r="U2778">
        <v>0</v>
      </c>
    </row>
    <row r="2779" spans="1:21" x14ac:dyDescent="0.25">
      <c r="A2779" t="s">
        <v>34</v>
      </c>
      <c r="B2779">
        <v>3325</v>
      </c>
      <c r="D2779">
        <v>3300</v>
      </c>
      <c r="E2779">
        <v>3300</v>
      </c>
      <c r="F2779">
        <v>3300</v>
      </c>
      <c r="I2779">
        <v>3350</v>
      </c>
      <c r="J2779">
        <v>3350</v>
      </c>
      <c r="K2779">
        <v>3350</v>
      </c>
      <c r="N2779">
        <v>309</v>
      </c>
      <c r="O2779">
        <v>309</v>
      </c>
      <c r="P2779">
        <v>309</v>
      </c>
      <c r="S2779">
        <v>2137</v>
      </c>
      <c r="T2779">
        <v>2137</v>
      </c>
      <c r="U2779">
        <v>2137</v>
      </c>
    </row>
    <row r="2780" spans="1:21" x14ac:dyDescent="0.25">
      <c r="A2780" t="s">
        <v>35</v>
      </c>
      <c r="B2780">
        <v>3325</v>
      </c>
      <c r="D2780">
        <v>309</v>
      </c>
      <c r="E2780">
        <v>3350</v>
      </c>
      <c r="F2780">
        <v>2137</v>
      </c>
      <c r="I2780">
        <v>2137</v>
      </c>
      <c r="J2780">
        <v>3300</v>
      </c>
      <c r="K2780">
        <v>309</v>
      </c>
      <c r="N2780">
        <v>3350</v>
      </c>
      <c r="O2780">
        <v>2137</v>
      </c>
      <c r="P2780">
        <v>3300</v>
      </c>
      <c r="S2780">
        <v>3300</v>
      </c>
      <c r="T2780">
        <v>309</v>
      </c>
      <c r="U2780">
        <v>3350</v>
      </c>
    </row>
    <row r="2781" spans="1:21" x14ac:dyDescent="0.25">
      <c r="A2781" t="s">
        <v>36</v>
      </c>
      <c r="B2781">
        <v>3325</v>
      </c>
      <c r="D2781">
        <v>1</v>
      </c>
      <c r="E2781">
        <v>2</v>
      </c>
      <c r="F2781">
        <v>0</v>
      </c>
      <c r="I2781">
        <v>1</v>
      </c>
      <c r="J2781">
        <v>2</v>
      </c>
      <c r="K2781">
        <v>0</v>
      </c>
      <c r="N2781">
        <v>1</v>
      </c>
      <c r="O2781">
        <v>1</v>
      </c>
      <c r="P2781">
        <v>0</v>
      </c>
      <c r="S2781">
        <v>1</v>
      </c>
      <c r="T2781">
        <v>1</v>
      </c>
      <c r="U2781">
        <v>0</v>
      </c>
    </row>
    <row r="2782" spans="1:21" x14ac:dyDescent="0.25">
      <c r="A2782" t="s">
        <v>37</v>
      </c>
      <c r="B2782">
        <v>3325</v>
      </c>
      <c r="D2782">
        <v>0</v>
      </c>
      <c r="E2782">
        <v>2</v>
      </c>
      <c r="I2782">
        <v>0</v>
      </c>
      <c r="J2782">
        <v>2</v>
      </c>
      <c r="N2782">
        <v>0</v>
      </c>
      <c r="O2782">
        <v>2</v>
      </c>
      <c r="S2782">
        <v>0</v>
      </c>
      <c r="T2782">
        <v>2</v>
      </c>
    </row>
    <row r="2783" spans="1:21" x14ac:dyDescent="0.25">
      <c r="A2783" t="s">
        <v>38</v>
      </c>
      <c r="B2783">
        <v>3325</v>
      </c>
      <c r="D2783">
        <v>12</v>
      </c>
      <c r="E2783">
        <v>12</v>
      </c>
      <c r="F2783">
        <v>12</v>
      </c>
      <c r="I2783">
        <v>12</v>
      </c>
      <c r="J2783">
        <v>12</v>
      </c>
      <c r="K2783">
        <v>12</v>
      </c>
      <c r="N2783">
        <v>12</v>
      </c>
      <c r="O2783">
        <v>12</v>
      </c>
      <c r="P2783">
        <v>12</v>
      </c>
      <c r="S2783">
        <v>12</v>
      </c>
      <c r="T2783">
        <v>12</v>
      </c>
      <c r="U2783">
        <v>12</v>
      </c>
    </row>
    <row r="2784" spans="1:21" x14ac:dyDescent="0.25">
      <c r="A2784" t="s">
        <v>39</v>
      </c>
      <c r="B2784">
        <v>3325</v>
      </c>
      <c r="D2784">
        <v>200</v>
      </c>
      <c r="I2784">
        <v>200</v>
      </c>
      <c r="N2784">
        <v>175</v>
      </c>
      <c r="S2784">
        <v>200</v>
      </c>
    </row>
    <row r="2785" spans="1:21" x14ac:dyDescent="0.25">
      <c r="A2785" t="s">
        <v>694</v>
      </c>
      <c r="B2785">
        <v>3325</v>
      </c>
      <c r="D2785">
        <v>25</v>
      </c>
      <c r="I2785">
        <v>25</v>
      </c>
      <c r="N2785">
        <v>25</v>
      </c>
      <c r="S2785">
        <v>25</v>
      </c>
    </row>
    <row r="2786" spans="1:21" x14ac:dyDescent="0.25">
      <c r="A2786" t="s">
        <v>40</v>
      </c>
      <c r="B2786">
        <v>3325</v>
      </c>
      <c r="D2786">
        <v>1</v>
      </c>
      <c r="I2786">
        <v>1</v>
      </c>
      <c r="N2786">
        <v>1</v>
      </c>
      <c r="S2786">
        <v>1</v>
      </c>
    </row>
    <row r="2787" spans="1:21" x14ac:dyDescent="0.25">
      <c r="A2787" t="s">
        <v>41</v>
      </c>
      <c r="B2787">
        <v>3325</v>
      </c>
    </row>
    <row r="2788" spans="1:21" x14ac:dyDescent="0.25">
      <c r="A2788" t="s">
        <v>42</v>
      </c>
      <c r="B2788">
        <v>3325</v>
      </c>
      <c r="E2788">
        <v>40</v>
      </c>
      <c r="J2788">
        <v>40</v>
      </c>
      <c r="O2788">
        <v>25</v>
      </c>
      <c r="T2788">
        <v>25</v>
      </c>
    </row>
    <row r="2789" spans="1:21" x14ac:dyDescent="0.25">
      <c r="A2789" t="s">
        <v>45</v>
      </c>
      <c r="B2789">
        <v>3325</v>
      </c>
      <c r="E2789">
        <v>4</v>
      </c>
      <c r="J2789">
        <v>8</v>
      </c>
      <c r="O2789">
        <v>6</v>
      </c>
      <c r="T2789">
        <v>2</v>
      </c>
    </row>
    <row r="2790" spans="1:21" x14ac:dyDescent="0.25">
      <c r="A2790" t="s">
        <v>46</v>
      </c>
      <c r="B2790">
        <v>3325</v>
      </c>
      <c r="D2790">
        <v>4</v>
      </c>
      <c r="I2790">
        <v>8</v>
      </c>
      <c r="N2790">
        <v>6</v>
      </c>
      <c r="S2790">
        <v>2</v>
      </c>
    </row>
    <row r="2791" spans="1:21" x14ac:dyDescent="0.25">
      <c r="A2791" t="s">
        <v>49</v>
      </c>
      <c r="B2791">
        <v>3325</v>
      </c>
      <c r="D2791">
        <v>5.5</v>
      </c>
      <c r="E2791">
        <v>5.5</v>
      </c>
      <c r="F2791">
        <v>4</v>
      </c>
      <c r="I2791">
        <v>5.5</v>
      </c>
      <c r="J2791">
        <v>5.5</v>
      </c>
      <c r="K2791">
        <v>4</v>
      </c>
      <c r="N2791">
        <v>5.5</v>
      </c>
      <c r="O2791">
        <v>5.5</v>
      </c>
      <c r="P2791">
        <v>4</v>
      </c>
      <c r="S2791">
        <v>5.5</v>
      </c>
      <c r="T2791">
        <v>5.5</v>
      </c>
      <c r="U2791">
        <v>4</v>
      </c>
    </row>
    <row r="2792" spans="1:21" x14ac:dyDescent="0.25">
      <c r="A2792" t="s">
        <v>695</v>
      </c>
      <c r="B2792">
        <v>3325</v>
      </c>
      <c r="D2792">
        <v>0</v>
      </c>
      <c r="E2792">
        <v>0</v>
      </c>
      <c r="F2792">
        <v>0</v>
      </c>
      <c r="I2792">
        <v>0</v>
      </c>
      <c r="J2792">
        <v>0</v>
      </c>
      <c r="K2792">
        <v>0</v>
      </c>
      <c r="N2792">
        <v>0</v>
      </c>
      <c r="O2792">
        <v>0</v>
      </c>
      <c r="P2792">
        <v>0</v>
      </c>
      <c r="S2792">
        <v>0</v>
      </c>
      <c r="T2792">
        <v>0</v>
      </c>
      <c r="U2792">
        <v>0</v>
      </c>
    </row>
    <row r="2793" spans="1:21" x14ac:dyDescent="0.25">
      <c r="A2793" t="s">
        <v>48</v>
      </c>
      <c r="B2793">
        <v>3325</v>
      </c>
      <c r="D2793">
        <v>1900</v>
      </c>
      <c r="E2793">
        <v>1900</v>
      </c>
      <c r="F2793">
        <v>1900</v>
      </c>
      <c r="I2793">
        <v>1900</v>
      </c>
      <c r="J2793">
        <v>1900</v>
      </c>
      <c r="K2793">
        <v>1900</v>
      </c>
      <c r="N2793">
        <v>1900</v>
      </c>
      <c r="O2793">
        <v>1900</v>
      </c>
      <c r="P2793">
        <v>1900</v>
      </c>
      <c r="S2793">
        <v>1900</v>
      </c>
      <c r="T2793">
        <v>1900</v>
      </c>
      <c r="U2793">
        <v>1900</v>
      </c>
    </row>
    <row r="2794" spans="1:21" x14ac:dyDescent="0.25">
      <c r="A2794" t="s">
        <v>696</v>
      </c>
      <c r="B2794">
        <v>3325</v>
      </c>
      <c r="D2794">
        <v>1863</v>
      </c>
      <c r="E2794">
        <v>3539</v>
      </c>
      <c r="F2794">
        <v>0</v>
      </c>
      <c r="I2794">
        <v>1863</v>
      </c>
      <c r="J2794">
        <v>3539</v>
      </c>
      <c r="K2794">
        <v>0</v>
      </c>
      <c r="N2794">
        <v>1863</v>
      </c>
      <c r="O2794">
        <v>1863</v>
      </c>
      <c r="P2794">
        <v>0</v>
      </c>
      <c r="S2794">
        <v>1863</v>
      </c>
      <c r="T2794">
        <v>1863</v>
      </c>
      <c r="U2794">
        <v>0</v>
      </c>
    </row>
    <row r="2795" spans="1:21" x14ac:dyDescent="0.25">
      <c r="A2795" t="s">
        <v>50</v>
      </c>
      <c r="B2795">
        <v>3325</v>
      </c>
      <c r="D2795">
        <v>1863</v>
      </c>
      <c r="E2795">
        <v>3539</v>
      </c>
      <c r="F2795">
        <v>0</v>
      </c>
      <c r="I2795">
        <v>1863</v>
      </c>
      <c r="J2795">
        <v>3539</v>
      </c>
      <c r="K2795">
        <v>0</v>
      </c>
      <c r="N2795">
        <v>1863</v>
      </c>
      <c r="O2795">
        <v>1863</v>
      </c>
      <c r="P2795">
        <v>0</v>
      </c>
      <c r="S2795">
        <v>1863</v>
      </c>
      <c r="T2795">
        <v>1863</v>
      </c>
      <c r="U2795">
        <v>0</v>
      </c>
    </row>
    <row r="2796" spans="1:21" x14ac:dyDescent="0.25">
      <c r="A2796" t="s">
        <v>697</v>
      </c>
      <c r="B2796">
        <v>3325</v>
      </c>
      <c r="D2796">
        <v>1</v>
      </c>
      <c r="E2796">
        <v>1</v>
      </c>
      <c r="F2796">
        <v>1</v>
      </c>
      <c r="I2796">
        <v>1</v>
      </c>
      <c r="J2796">
        <v>1</v>
      </c>
      <c r="K2796">
        <v>1</v>
      </c>
      <c r="N2796">
        <v>1</v>
      </c>
      <c r="O2796">
        <v>1</v>
      </c>
      <c r="P2796">
        <v>1</v>
      </c>
      <c r="S2796">
        <v>1</v>
      </c>
      <c r="T2796">
        <v>1</v>
      </c>
      <c r="U2796">
        <v>1</v>
      </c>
    </row>
    <row r="2797" spans="1:21" x14ac:dyDescent="0.25">
      <c r="A2797" t="s">
        <v>51</v>
      </c>
      <c r="B2797">
        <v>3325</v>
      </c>
      <c r="D2797">
        <v>0</v>
      </c>
      <c r="E2797">
        <v>0</v>
      </c>
      <c r="F2797">
        <v>0</v>
      </c>
      <c r="I2797">
        <v>0</v>
      </c>
      <c r="J2797">
        <v>0</v>
      </c>
      <c r="K2797">
        <v>0</v>
      </c>
      <c r="N2797">
        <v>0</v>
      </c>
      <c r="O2797">
        <v>0</v>
      </c>
      <c r="P2797">
        <v>0</v>
      </c>
      <c r="S2797">
        <v>0</v>
      </c>
      <c r="T2797">
        <v>0</v>
      </c>
      <c r="U2797">
        <v>0</v>
      </c>
    </row>
    <row r="2798" spans="1:21" x14ac:dyDescent="0.25">
      <c r="A2798" t="s">
        <v>53</v>
      </c>
      <c r="B2798">
        <v>3325</v>
      </c>
      <c r="D2798">
        <v>0</v>
      </c>
      <c r="E2798">
        <v>0</v>
      </c>
      <c r="F2798">
        <v>0</v>
      </c>
      <c r="I2798">
        <v>0</v>
      </c>
      <c r="J2798">
        <v>0</v>
      </c>
      <c r="K2798">
        <v>0</v>
      </c>
      <c r="N2798">
        <v>0</v>
      </c>
      <c r="O2798">
        <v>0</v>
      </c>
      <c r="P2798">
        <v>0</v>
      </c>
      <c r="S2798">
        <v>0</v>
      </c>
      <c r="T2798">
        <v>0</v>
      </c>
      <c r="U2798">
        <v>0</v>
      </c>
    </row>
    <row r="2799" spans="1:21" x14ac:dyDescent="0.25">
      <c r="A2799" t="s">
        <v>54</v>
      </c>
      <c r="B2799">
        <v>3325</v>
      </c>
      <c r="D2799">
        <v>0</v>
      </c>
      <c r="E2799">
        <v>0</v>
      </c>
      <c r="F2799">
        <v>0</v>
      </c>
      <c r="I2799">
        <v>0</v>
      </c>
      <c r="J2799">
        <v>0</v>
      </c>
      <c r="K2799">
        <v>0</v>
      </c>
      <c r="N2799">
        <v>0</v>
      </c>
      <c r="O2799">
        <v>0</v>
      </c>
      <c r="P2799">
        <v>0</v>
      </c>
      <c r="S2799">
        <v>0</v>
      </c>
      <c r="T2799">
        <v>0</v>
      </c>
      <c r="U2799">
        <v>0</v>
      </c>
    </row>
    <row r="2800" spans="1:21" x14ac:dyDescent="0.25">
      <c r="A2800" t="s">
        <v>55</v>
      </c>
      <c r="B2800">
        <v>3325</v>
      </c>
      <c r="D2800">
        <v>0</v>
      </c>
      <c r="E2800">
        <v>0</v>
      </c>
      <c r="F2800">
        <v>0</v>
      </c>
      <c r="I2800">
        <v>0</v>
      </c>
      <c r="J2800">
        <v>0</v>
      </c>
      <c r="K2800">
        <v>0</v>
      </c>
      <c r="N2800">
        <v>0</v>
      </c>
      <c r="O2800">
        <v>0</v>
      </c>
      <c r="P2800">
        <v>0</v>
      </c>
      <c r="S2800">
        <v>0</v>
      </c>
      <c r="T2800">
        <v>0</v>
      </c>
      <c r="U2800">
        <v>0</v>
      </c>
    </row>
    <row r="2801" spans="1:21" x14ac:dyDescent="0.25">
      <c r="A2801" t="s">
        <v>56</v>
      </c>
      <c r="B2801">
        <v>3325</v>
      </c>
      <c r="D2801">
        <v>0.92</v>
      </c>
      <c r="E2801">
        <v>0.92</v>
      </c>
      <c r="F2801">
        <v>0.92</v>
      </c>
      <c r="I2801">
        <v>0.92</v>
      </c>
      <c r="J2801">
        <v>0.92</v>
      </c>
      <c r="K2801">
        <v>0.92</v>
      </c>
      <c r="N2801">
        <v>0.92</v>
      </c>
      <c r="O2801">
        <v>0.92</v>
      </c>
      <c r="P2801">
        <v>0.92</v>
      </c>
      <c r="S2801">
        <v>0.92</v>
      </c>
      <c r="T2801">
        <v>0.92</v>
      </c>
      <c r="U2801">
        <v>0.92</v>
      </c>
    </row>
    <row r="2802" spans="1:21" x14ac:dyDescent="0.25">
      <c r="A2802" t="s">
        <v>57</v>
      </c>
      <c r="B2802">
        <v>3325</v>
      </c>
      <c r="D2802">
        <v>100</v>
      </c>
      <c r="E2802">
        <v>100</v>
      </c>
      <c r="F2802">
        <v>100</v>
      </c>
      <c r="I2802">
        <v>100</v>
      </c>
      <c r="J2802">
        <v>100</v>
      </c>
      <c r="K2802">
        <v>100</v>
      </c>
      <c r="N2802">
        <v>100</v>
      </c>
      <c r="O2802">
        <v>100</v>
      </c>
      <c r="P2802">
        <v>100</v>
      </c>
      <c r="S2802">
        <v>100</v>
      </c>
      <c r="T2802">
        <v>100</v>
      </c>
      <c r="U2802">
        <v>100</v>
      </c>
    </row>
    <row r="2803" spans="1:21" x14ac:dyDescent="0.25">
      <c r="A2803" t="s">
        <v>58</v>
      </c>
      <c r="B2803">
        <v>3325</v>
      </c>
      <c r="D2803">
        <v>2</v>
      </c>
      <c r="E2803">
        <v>2</v>
      </c>
      <c r="F2803">
        <v>2</v>
      </c>
      <c r="I2803">
        <v>2</v>
      </c>
      <c r="J2803">
        <v>2</v>
      </c>
      <c r="K2803">
        <v>2</v>
      </c>
      <c r="N2803">
        <v>2</v>
      </c>
      <c r="O2803">
        <v>2</v>
      </c>
      <c r="P2803">
        <v>2</v>
      </c>
      <c r="S2803">
        <v>2</v>
      </c>
      <c r="T2803">
        <v>2</v>
      </c>
      <c r="U2803">
        <v>2</v>
      </c>
    </row>
    <row r="2804" spans="1:21" x14ac:dyDescent="0.25">
      <c r="A2804" t="s">
        <v>59</v>
      </c>
      <c r="B2804">
        <v>3325</v>
      </c>
      <c r="D2804">
        <v>0</v>
      </c>
      <c r="E2804">
        <v>0</v>
      </c>
      <c r="F2804">
        <v>0</v>
      </c>
      <c r="I2804">
        <v>0</v>
      </c>
      <c r="J2804">
        <v>0</v>
      </c>
      <c r="K2804">
        <v>0</v>
      </c>
      <c r="N2804">
        <v>0</v>
      </c>
      <c r="O2804">
        <v>0</v>
      </c>
      <c r="P2804">
        <v>0</v>
      </c>
      <c r="S2804">
        <v>0</v>
      </c>
      <c r="T2804">
        <v>0</v>
      </c>
      <c r="U2804">
        <v>0</v>
      </c>
    </row>
    <row r="2805" spans="1:21" x14ac:dyDescent="0.25">
      <c r="A2805" t="s">
        <v>698</v>
      </c>
      <c r="B2805">
        <v>3325</v>
      </c>
      <c r="E2805">
        <v>0</v>
      </c>
      <c r="J2805">
        <v>0</v>
      </c>
      <c r="O2805">
        <v>0</v>
      </c>
      <c r="T2805">
        <v>0</v>
      </c>
    </row>
    <row r="2806" spans="1:21" x14ac:dyDescent="0.25">
      <c r="A2806" t="s">
        <v>677</v>
      </c>
      <c r="B2806">
        <v>3325</v>
      </c>
      <c r="E2806">
        <v>1319</v>
      </c>
      <c r="J2806">
        <v>1283</v>
      </c>
      <c r="O2806">
        <v>430</v>
      </c>
      <c r="T2806">
        <v>3082</v>
      </c>
    </row>
    <row r="2807" spans="1:21" x14ac:dyDescent="0.25">
      <c r="A2807" t="s">
        <v>78</v>
      </c>
      <c r="B2807">
        <v>3325</v>
      </c>
      <c r="E2807">
        <v>22.5</v>
      </c>
      <c r="J2807">
        <v>21.9</v>
      </c>
      <c r="O2807">
        <v>11.7</v>
      </c>
      <c r="T2807">
        <v>84.1</v>
      </c>
    </row>
    <row r="2808" spans="1:21" x14ac:dyDescent="0.25">
      <c r="A2808" t="s">
        <v>699</v>
      </c>
      <c r="B2808">
        <v>3325</v>
      </c>
      <c r="F2808">
        <v>0</v>
      </c>
      <c r="K2808">
        <v>0</v>
      </c>
      <c r="P2808">
        <v>0</v>
      </c>
      <c r="U2808">
        <v>0</v>
      </c>
    </row>
    <row r="2809" spans="1:21" x14ac:dyDescent="0.25">
      <c r="A2809" t="s">
        <v>700</v>
      </c>
      <c r="B2809">
        <v>3325</v>
      </c>
      <c r="D2809">
        <v>0</v>
      </c>
      <c r="E2809">
        <v>0</v>
      </c>
      <c r="F2809">
        <v>1</v>
      </c>
      <c r="I2809">
        <v>0</v>
      </c>
      <c r="J2809">
        <v>0</v>
      </c>
      <c r="K2809">
        <v>1</v>
      </c>
      <c r="N2809">
        <v>0</v>
      </c>
      <c r="O2809">
        <v>0</v>
      </c>
      <c r="P2809">
        <v>1</v>
      </c>
      <c r="S2809">
        <v>0</v>
      </c>
      <c r="T2809">
        <v>0</v>
      </c>
      <c r="U2809">
        <v>1</v>
      </c>
    </row>
    <row r="2810" spans="1:21" x14ac:dyDescent="0.25">
      <c r="A2810" t="s">
        <v>701</v>
      </c>
      <c r="B2810">
        <v>3325</v>
      </c>
      <c r="D2810">
        <v>0</v>
      </c>
      <c r="E2810">
        <v>0</v>
      </c>
      <c r="F2810">
        <v>0</v>
      </c>
      <c r="I2810">
        <v>0</v>
      </c>
      <c r="J2810">
        <v>0</v>
      </c>
      <c r="K2810">
        <v>0</v>
      </c>
      <c r="N2810">
        <v>0</v>
      </c>
      <c r="O2810">
        <v>0</v>
      </c>
      <c r="P2810">
        <v>0</v>
      </c>
      <c r="S2810">
        <v>0</v>
      </c>
      <c r="T2810">
        <v>0</v>
      </c>
      <c r="U2810">
        <v>0</v>
      </c>
    </row>
    <row r="2811" spans="1:21" x14ac:dyDescent="0.25">
      <c r="A2811" t="s">
        <v>52</v>
      </c>
      <c r="B2811">
        <v>3325</v>
      </c>
      <c r="D2811">
        <v>1</v>
      </c>
      <c r="E2811">
        <v>1</v>
      </c>
      <c r="F2811">
        <v>1</v>
      </c>
      <c r="I2811">
        <v>1</v>
      </c>
      <c r="J2811">
        <v>1</v>
      </c>
      <c r="K2811">
        <v>1</v>
      </c>
      <c r="N2811">
        <v>1</v>
      </c>
      <c r="O2811">
        <v>1</v>
      </c>
      <c r="P2811">
        <v>1</v>
      </c>
      <c r="S2811">
        <v>1</v>
      </c>
      <c r="T2811">
        <v>1</v>
      </c>
      <c r="U2811">
        <v>1</v>
      </c>
    </row>
    <row r="2812" spans="1:21" x14ac:dyDescent="0.25">
      <c r="A2812" t="s">
        <v>702</v>
      </c>
      <c r="B2812">
        <v>3325</v>
      </c>
      <c r="D2812">
        <v>15</v>
      </c>
      <c r="E2812">
        <v>60</v>
      </c>
      <c r="F2812">
        <v>9</v>
      </c>
      <c r="I2812">
        <v>15</v>
      </c>
      <c r="J2812">
        <v>60</v>
      </c>
      <c r="K2812">
        <v>9</v>
      </c>
      <c r="N2812">
        <v>15</v>
      </c>
      <c r="O2812">
        <v>60</v>
      </c>
      <c r="P2812">
        <v>9</v>
      </c>
      <c r="S2812">
        <v>15</v>
      </c>
      <c r="T2812">
        <v>60</v>
      </c>
      <c r="U2812">
        <v>9</v>
      </c>
    </row>
    <row r="2813" spans="1:21" x14ac:dyDescent="0.25">
      <c r="A2813" t="s">
        <v>43</v>
      </c>
      <c r="B2813">
        <v>3325</v>
      </c>
      <c r="D2813">
        <v>0</v>
      </c>
      <c r="E2813">
        <v>0</v>
      </c>
      <c r="I2813">
        <v>0</v>
      </c>
      <c r="J2813">
        <v>0</v>
      </c>
      <c r="N2813">
        <v>35</v>
      </c>
      <c r="O2813">
        <v>35</v>
      </c>
      <c r="S2813">
        <v>35</v>
      </c>
      <c r="T2813">
        <v>35</v>
      </c>
    </row>
    <row r="2814" spans="1:21" x14ac:dyDescent="0.25">
      <c r="A2814" t="s">
        <v>44</v>
      </c>
      <c r="B2814">
        <v>3325</v>
      </c>
      <c r="D2814">
        <v>0</v>
      </c>
      <c r="E2814">
        <v>0</v>
      </c>
      <c r="I2814">
        <v>0</v>
      </c>
      <c r="J2814">
        <v>0</v>
      </c>
      <c r="N2814">
        <v>5</v>
      </c>
      <c r="O2814">
        <v>5</v>
      </c>
      <c r="S2814">
        <v>5</v>
      </c>
      <c r="T2814">
        <v>5</v>
      </c>
    </row>
    <row r="2815" spans="1:21" x14ac:dyDescent="0.25">
      <c r="A2815" t="s">
        <v>47</v>
      </c>
      <c r="B2815">
        <v>3325</v>
      </c>
      <c r="D2815">
        <v>4</v>
      </c>
      <c r="E2815">
        <v>4</v>
      </c>
      <c r="I2815">
        <v>8</v>
      </c>
      <c r="J2815">
        <v>8</v>
      </c>
      <c r="N2815">
        <v>6</v>
      </c>
      <c r="O2815">
        <v>6</v>
      </c>
      <c r="S2815">
        <v>2</v>
      </c>
      <c r="T2815">
        <v>2</v>
      </c>
    </row>
    <row r="2816" spans="1:21" x14ac:dyDescent="0.25">
      <c r="A2816" t="s">
        <v>703</v>
      </c>
      <c r="B2816">
        <v>3325</v>
      </c>
      <c r="D2816">
        <v>0</v>
      </c>
      <c r="E2816">
        <v>0</v>
      </c>
      <c r="I2816">
        <v>0</v>
      </c>
      <c r="J2816">
        <v>0</v>
      </c>
      <c r="N2816">
        <v>0</v>
      </c>
      <c r="O2816">
        <v>0</v>
      </c>
      <c r="S2816">
        <v>0</v>
      </c>
      <c r="T2816">
        <v>0</v>
      </c>
    </row>
    <row r="2817" spans="1:21" x14ac:dyDescent="0.25">
      <c r="A2817" t="s">
        <v>704</v>
      </c>
      <c r="B2817">
        <v>3325</v>
      </c>
      <c r="D2817">
        <v>0</v>
      </c>
      <c r="E2817">
        <v>0</v>
      </c>
      <c r="I2817">
        <v>0</v>
      </c>
      <c r="J2817">
        <v>0</v>
      </c>
      <c r="N2817">
        <v>0</v>
      </c>
      <c r="O2817">
        <v>0</v>
      </c>
      <c r="S2817">
        <v>0</v>
      </c>
      <c r="T2817">
        <v>0</v>
      </c>
    </row>
    <row r="2818" spans="1:21" x14ac:dyDescent="0.25">
      <c r="A2818" t="s">
        <v>705</v>
      </c>
      <c r="B2818">
        <v>3325</v>
      </c>
      <c r="D2818">
        <v>0</v>
      </c>
      <c r="E2818">
        <v>0</v>
      </c>
      <c r="I2818">
        <v>0</v>
      </c>
      <c r="J2818">
        <v>0</v>
      </c>
      <c r="N2818">
        <v>0</v>
      </c>
      <c r="O2818">
        <v>0</v>
      </c>
      <c r="S2818">
        <v>0</v>
      </c>
      <c r="T2818">
        <v>0</v>
      </c>
    </row>
    <row r="2819" spans="1:21" x14ac:dyDescent="0.25">
      <c r="A2819" t="s">
        <v>706</v>
      </c>
      <c r="B2819">
        <v>3325</v>
      </c>
      <c r="D2819">
        <v>0</v>
      </c>
      <c r="E2819">
        <v>0</v>
      </c>
      <c r="I2819">
        <v>0</v>
      </c>
      <c r="J2819">
        <v>0</v>
      </c>
      <c r="N2819">
        <v>0</v>
      </c>
      <c r="O2819">
        <v>0</v>
      </c>
      <c r="S2819">
        <v>0</v>
      </c>
      <c r="T2819">
        <v>0</v>
      </c>
    </row>
    <row r="2820" spans="1:21" x14ac:dyDescent="0.25">
      <c r="A2820" t="s">
        <v>707</v>
      </c>
      <c r="B2820">
        <v>3325</v>
      </c>
      <c r="D2820">
        <v>0</v>
      </c>
      <c r="E2820">
        <v>0</v>
      </c>
      <c r="I2820">
        <v>0</v>
      </c>
      <c r="J2820">
        <v>0</v>
      </c>
      <c r="N2820">
        <v>1</v>
      </c>
      <c r="O2820">
        <v>1</v>
      </c>
      <c r="S2820">
        <v>1</v>
      </c>
      <c r="T2820">
        <v>1</v>
      </c>
    </row>
    <row r="2821" spans="1:21" x14ac:dyDescent="0.25">
      <c r="A2821" t="s">
        <v>708</v>
      </c>
      <c r="B2821">
        <v>3325</v>
      </c>
      <c r="N2821">
        <v>5</v>
      </c>
      <c r="O2821">
        <v>5</v>
      </c>
      <c r="S2821">
        <v>5</v>
      </c>
      <c r="T2821">
        <v>5</v>
      </c>
    </row>
    <row r="2822" spans="1:21" x14ac:dyDescent="0.25">
      <c r="A2822" t="s">
        <v>709</v>
      </c>
      <c r="B2822">
        <v>3325</v>
      </c>
      <c r="N2822">
        <v>30</v>
      </c>
      <c r="O2822">
        <v>30</v>
      </c>
      <c r="S2822">
        <v>30</v>
      </c>
      <c r="T2822">
        <v>30</v>
      </c>
    </row>
    <row r="2823" spans="1:21" x14ac:dyDescent="0.25">
      <c r="A2823" t="s">
        <v>710</v>
      </c>
      <c r="B2823">
        <v>3325</v>
      </c>
      <c r="N2823">
        <v>3</v>
      </c>
      <c r="O2823">
        <v>3</v>
      </c>
      <c r="S2823">
        <v>3</v>
      </c>
      <c r="T2823">
        <v>3</v>
      </c>
    </row>
    <row r="2824" spans="1:21" x14ac:dyDescent="0.25">
      <c r="A2824" t="s">
        <v>711</v>
      </c>
      <c r="B2824">
        <v>3325</v>
      </c>
      <c r="N2824">
        <v>0</v>
      </c>
      <c r="O2824">
        <v>0</v>
      </c>
      <c r="S2824">
        <v>0</v>
      </c>
      <c r="T2824">
        <v>0</v>
      </c>
    </row>
    <row r="2825" spans="1:21" x14ac:dyDescent="0.25">
      <c r="A2825" t="s">
        <v>712</v>
      </c>
      <c r="B2825">
        <v>3325</v>
      </c>
      <c r="N2825">
        <v>0</v>
      </c>
      <c r="O2825">
        <v>0</v>
      </c>
      <c r="S2825">
        <v>0</v>
      </c>
      <c r="T2825">
        <v>0</v>
      </c>
    </row>
    <row r="2826" spans="1:21" x14ac:dyDescent="0.25">
      <c r="A2826" t="s">
        <v>713</v>
      </c>
      <c r="B2826">
        <v>3325</v>
      </c>
      <c r="N2826">
        <v>0</v>
      </c>
      <c r="O2826">
        <v>0</v>
      </c>
      <c r="S2826">
        <v>0</v>
      </c>
      <c r="T2826">
        <v>0</v>
      </c>
    </row>
    <row r="2827" spans="1:21" x14ac:dyDescent="0.25">
      <c r="A2827" t="s">
        <v>718</v>
      </c>
      <c r="B2827">
        <v>3325</v>
      </c>
      <c r="E2827">
        <v>0</v>
      </c>
      <c r="J2827">
        <v>0</v>
      </c>
      <c r="O2827">
        <v>0</v>
      </c>
      <c r="T2827">
        <v>0</v>
      </c>
    </row>
    <row r="2828" spans="1:21" x14ac:dyDescent="0.25">
      <c r="A2828" t="s">
        <v>405</v>
      </c>
      <c r="B2828">
        <v>3325</v>
      </c>
      <c r="E2828">
        <v>0</v>
      </c>
    </row>
    <row r="2829" spans="1:21" x14ac:dyDescent="0.25">
      <c r="A2829" t="s">
        <v>719</v>
      </c>
      <c r="B2829">
        <v>3325</v>
      </c>
      <c r="D2829">
        <v>0</v>
      </c>
      <c r="E2829">
        <v>0</v>
      </c>
      <c r="F2829">
        <v>0</v>
      </c>
      <c r="I2829">
        <v>0</v>
      </c>
      <c r="J2829">
        <v>0</v>
      </c>
      <c r="K2829">
        <v>0</v>
      </c>
      <c r="N2829">
        <v>0</v>
      </c>
      <c r="O2829">
        <v>0</v>
      </c>
      <c r="P2829">
        <v>0</v>
      </c>
      <c r="S2829">
        <v>0</v>
      </c>
      <c r="T2829">
        <v>0</v>
      </c>
      <c r="U2829">
        <v>0</v>
      </c>
    </row>
    <row r="2830" spans="1:21" x14ac:dyDescent="0.25">
      <c r="A2830" t="s">
        <v>34</v>
      </c>
      <c r="B2830">
        <v>3350</v>
      </c>
      <c r="D2830">
        <v>3325</v>
      </c>
      <c r="E2830">
        <v>3325</v>
      </c>
      <c r="F2830">
        <v>3325</v>
      </c>
      <c r="I2830">
        <v>3375</v>
      </c>
      <c r="J2830">
        <v>3375</v>
      </c>
      <c r="K2830">
        <v>3375</v>
      </c>
      <c r="N2830">
        <v>155</v>
      </c>
      <c r="O2830">
        <v>155</v>
      </c>
      <c r="P2830">
        <v>155</v>
      </c>
      <c r="S2830">
        <v>17</v>
      </c>
      <c r="T2830">
        <v>17</v>
      </c>
      <c r="U2830">
        <v>17</v>
      </c>
    </row>
    <row r="2831" spans="1:21" x14ac:dyDescent="0.25">
      <c r="A2831" t="s">
        <v>35</v>
      </c>
      <c r="B2831">
        <v>3350</v>
      </c>
      <c r="D2831">
        <v>155</v>
      </c>
      <c r="E2831">
        <v>3375</v>
      </c>
      <c r="F2831">
        <v>17</v>
      </c>
      <c r="I2831">
        <v>17</v>
      </c>
      <c r="J2831">
        <v>3325</v>
      </c>
      <c r="K2831">
        <v>155</v>
      </c>
      <c r="N2831">
        <v>3375</v>
      </c>
      <c r="O2831">
        <v>17</v>
      </c>
      <c r="P2831">
        <v>3325</v>
      </c>
      <c r="S2831">
        <v>3325</v>
      </c>
      <c r="T2831">
        <v>155</v>
      </c>
      <c r="U2831">
        <v>3375</v>
      </c>
    </row>
    <row r="2832" spans="1:21" x14ac:dyDescent="0.25">
      <c r="A2832" t="s">
        <v>36</v>
      </c>
      <c r="B2832">
        <v>3350</v>
      </c>
      <c r="D2832">
        <v>1</v>
      </c>
      <c r="E2832">
        <v>2</v>
      </c>
      <c r="F2832">
        <v>0</v>
      </c>
      <c r="I2832">
        <v>1</v>
      </c>
      <c r="J2832">
        <v>2</v>
      </c>
      <c r="K2832">
        <v>0</v>
      </c>
      <c r="N2832">
        <v>1</v>
      </c>
      <c r="O2832">
        <v>1</v>
      </c>
      <c r="P2832">
        <v>1</v>
      </c>
      <c r="S2832">
        <v>1</v>
      </c>
      <c r="T2832">
        <v>1</v>
      </c>
      <c r="U2832">
        <v>0</v>
      </c>
    </row>
    <row r="2833" spans="1:21" x14ac:dyDescent="0.25">
      <c r="A2833" t="s">
        <v>37</v>
      </c>
      <c r="B2833">
        <v>3350</v>
      </c>
      <c r="D2833">
        <v>0</v>
      </c>
      <c r="E2833">
        <v>2</v>
      </c>
      <c r="I2833">
        <v>0</v>
      </c>
      <c r="J2833">
        <v>2</v>
      </c>
      <c r="N2833">
        <v>0</v>
      </c>
      <c r="O2833">
        <v>0</v>
      </c>
      <c r="S2833">
        <v>0</v>
      </c>
      <c r="T2833">
        <v>2</v>
      </c>
    </row>
    <row r="2834" spans="1:21" x14ac:dyDescent="0.25">
      <c r="A2834" t="s">
        <v>38</v>
      </c>
      <c r="B2834">
        <v>3350</v>
      </c>
      <c r="D2834">
        <v>12</v>
      </c>
      <c r="E2834">
        <v>12</v>
      </c>
      <c r="F2834">
        <v>12</v>
      </c>
      <c r="I2834">
        <v>12</v>
      </c>
      <c r="J2834">
        <v>12</v>
      </c>
      <c r="K2834">
        <v>12</v>
      </c>
      <c r="N2834">
        <v>12</v>
      </c>
      <c r="O2834">
        <v>12</v>
      </c>
      <c r="P2834">
        <v>12</v>
      </c>
      <c r="S2834">
        <v>12</v>
      </c>
      <c r="T2834">
        <v>12</v>
      </c>
      <c r="U2834">
        <v>12</v>
      </c>
    </row>
    <row r="2835" spans="1:21" x14ac:dyDescent="0.25">
      <c r="A2835" t="s">
        <v>39</v>
      </c>
      <c r="B2835">
        <v>3350</v>
      </c>
      <c r="D2835">
        <v>200</v>
      </c>
      <c r="I2835">
        <v>200</v>
      </c>
      <c r="N2835">
        <v>200</v>
      </c>
      <c r="P2835">
        <v>200</v>
      </c>
      <c r="S2835">
        <v>150</v>
      </c>
    </row>
    <row r="2836" spans="1:21" x14ac:dyDescent="0.25">
      <c r="A2836" t="s">
        <v>694</v>
      </c>
      <c r="B2836">
        <v>3350</v>
      </c>
      <c r="D2836">
        <v>25</v>
      </c>
      <c r="I2836">
        <v>25</v>
      </c>
      <c r="N2836">
        <v>25</v>
      </c>
      <c r="P2836">
        <v>25</v>
      </c>
      <c r="S2836">
        <v>25</v>
      </c>
    </row>
    <row r="2837" spans="1:21" x14ac:dyDescent="0.25">
      <c r="A2837" t="s">
        <v>40</v>
      </c>
      <c r="B2837">
        <v>3350</v>
      </c>
      <c r="D2837">
        <v>1</v>
      </c>
      <c r="I2837">
        <v>1</v>
      </c>
      <c r="N2837">
        <v>1</v>
      </c>
      <c r="P2837">
        <v>1</v>
      </c>
      <c r="S2837">
        <v>1</v>
      </c>
    </row>
    <row r="2838" spans="1:21" x14ac:dyDescent="0.25">
      <c r="A2838" t="s">
        <v>41</v>
      </c>
      <c r="B2838">
        <v>3350</v>
      </c>
    </row>
    <row r="2839" spans="1:21" x14ac:dyDescent="0.25">
      <c r="A2839" t="s">
        <v>42</v>
      </c>
      <c r="B2839">
        <v>3350</v>
      </c>
      <c r="E2839">
        <v>40</v>
      </c>
      <c r="J2839">
        <v>40</v>
      </c>
      <c r="O2839">
        <v>40</v>
      </c>
      <c r="T2839">
        <v>40</v>
      </c>
    </row>
    <row r="2840" spans="1:21" x14ac:dyDescent="0.25">
      <c r="A2840" t="s">
        <v>45</v>
      </c>
      <c r="B2840">
        <v>3350</v>
      </c>
      <c r="E2840">
        <v>4</v>
      </c>
      <c r="J2840">
        <v>8</v>
      </c>
      <c r="O2840">
        <v>6</v>
      </c>
      <c r="T2840">
        <v>2</v>
      </c>
    </row>
    <row r="2841" spans="1:21" x14ac:dyDescent="0.25">
      <c r="A2841" t="s">
        <v>46</v>
      </c>
      <c r="B2841">
        <v>3350</v>
      </c>
      <c r="D2841">
        <v>4</v>
      </c>
      <c r="I2841">
        <v>8</v>
      </c>
      <c r="N2841">
        <v>6</v>
      </c>
      <c r="P2841">
        <v>6</v>
      </c>
      <c r="S2841">
        <v>2</v>
      </c>
    </row>
    <row r="2842" spans="1:21" x14ac:dyDescent="0.25">
      <c r="A2842" t="s">
        <v>49</v>
      </c>
      <c r="B2842">
        <v>3350</v>
      </c>
      <c r="D2842">
        <v>5.5</v>
      </c>
      <c r="E2842">
        <v>5.5</v>
      </c>
      <c r="F2842">
        <v>4</v>
      </c>
      <c r="I2842">
        <v>5.5</v>
      </c>
      <c r="J2842">
        <v>5.5</v>
      </c>
      <c r="K2842">
        <v>4</v>
      </c>
      <c r="N2842">
        <v>5</v>
      </c>
      <c r="O2842">
        <v>5</v>
      </c>
      <c r="P2842">
        <v>5</v>
      </c>
      <c r="S2842">
        <v>5</v>
      </c>
      <c r="T2842">
        <v>5</v>
      </c>
      <c r="U2842">
        <v>4</v>
      </c>
    </row>
    <row r="2843" spans="1:21" x14ac:dyDescent="0.25">
      <c r="A2843" t="s">
        <v>695</v>
      </c>
      <c r="B2843">
        <v>3350</v>
      </c>
      <c r="D2843">
        <v>0</v>
      </c>
      <c r="E2843">
        <v>0</v>
      </c>
      <c r="F2843">
        <v>0</v>
      </c>
      <c r="I2843">
        <v>0</v>
      </c>
      <c r="J2843">
        <v>0</v>
      </c>
      <c r="K2843">
        <v>0</v>
      </c>
      <c r="N2843">
        <v>0</v>
      </c>
      <c r="O2843">
        <v>0</v>
      </c>
      <c r="P2843">
        <v>0</v>
      </c>
      <c r="S2843">
        <v>0</v>
      </c>
      <c r="T2843">
        <v>0</v>
      </c>
      <c r="U2843">
        <v>0</v>
      </c>
    </row>
    <row r="2844" spans="1:21" x14ac:dyDescent="0.25">
      <c r="A2844" t="s">
        <v>48</v>
      </c>
      <c r="B2844">
        <v>3350</v>
      </c>
      <c r="D2844">
        <v>1900</v>
      </c>
      <c r="E2844">
        <v>1900</v>
      </c>
      <c r="F2844">
        <v>1900</v>
      </c>
      <c r="I2844">
        <v>1900</v>
      </c>
      <c r="J2844">
        <v>1900</v>
      </c>
      <c r="K2844">
        <v>1900</v>
      </c>
      <c r="N2844">
        <v>1900</v>
      </c>
      <c r="O2844">
        <v>1900</v>
      </c>
      <c r="P2844">
        <v>1900</v>
      </c>
      <c r="S2844">
        <v>1900</v>
      </c>
      <c r="T2844">
        <v>1900</v>
      </c>
      <c r="U2844">
        <v>1900</v>
      </c>
    </row>
    <row r="2845" spans="1:21" x14ac:dyDescent="0.25">
      <c r="A2845" t="s">
        <v>696</v>
      </c>
      <c r="B2845">
        <v>3350</v>
      </c>
      <c r="D2845">
        <v>1863</v>
      </c>
      <c r="E2845">
        <v>3539</v>
      </c>
      <c r="F2845">
        <v>0</v>
      </c>
      <c r="I2845">
        <v>1770</v>
      </c>
      <c r="J2845">
        <v>3539</v>
      </c>
      <c r="K2845">
        <v>0</v>
      </c>
      <c r="N2845">
        <v>1863</v>
      </c>
      <c r="O2845">
        <v>1863</v>
      </c>
      <c r="P2845">
        <v>1863</v>
      </c>
      <c r="S2845">
        <v>1863</v>
      </c>
      <c r="T2845">
        <v>1863</v>
      </c>
      <c r="U2845">
        <v>0</v>
      </c>
    </row>
    <row r="2846" spans="1:21" x14ac:dyDescent="0.25">
      <c r="A2846" t="s">
        <v>50</v>
      </c>
      <c r="B2846">
        <v>3350</v>
      </c>
      <c r="D2846">
        <v>1863</v>
      </c>
      <c r="E2846">
        <v>3539</v>
      </c>
      <c r="F2846">
        <v>0</v>
      </c>
      <c r="I2846">
        <v>1410</v>
      </c>
      <c r="J2846">
        <v>3539</v>
      </c>
      <c r="K2846">
        <v>0</v>
      </c>
      <c r="N2846">
        <v>1863</v>
      </c>
      <c r="O2846">
        <v>1863</v>
      </c>
      <c r="P2846">
        <v>1863</v>
      </c>
      <c r="S2846">
        <v>1863</v>
      </c>
      <c r="T2846">
        <v>1863</v>
      </c>
      <c r="U2846">
        <v>0</v>
      </c>
    </row>
    <row r="2847" spans="1:21" x14ac:dyDescent="0.25">
      <c r="A2847" t="s">
        <v>697</v>
      </c>
      <c r="B2847">
        <v>3350</v>
      </c>
      <c r="D2847">
        <v>1</v>
      </c>
      <c r="E2847">
        <v>1</v>
      </c>
      <c r="F2847">
        <v>1</v>
      </c>
      <c r="I2847">
        <v>1</v>
      </c>
      <c r="J2847">
        <v>1</v>
      </c>
      <c r="K2847">
        <v>1</v>
      </c>
      <c r="N2847">
        <v>1</v>
      </c>
      <c r="O2847">
        <v>1</v>
      </c>
      <c r="P2847">
        <v>1</v>
      </c>
      <c r="S2847">
        <v>1</v>
      </c>
      <c r="T2847">
        <v>1</v>
      </c>
      <c r="U2847">
        <v>1</v>
      </c>
    </row>
    <row r="2848" spans="1:21" x14ac:dyDescent="0.25">
      <c r="A2848" t="s">
        <v>51</v>
      </c>
      <c r="B2848">
        <v>3350</v>
      </c>
      <c r="D2848">
        <v>0</v>
      </c>
      <c r="E2848">
        <v>0</v>
      </c>
      <c r="F2848">
        <v>0</v>
      </c>
      <c r="I2848">
        <v>0</v>
      </c>
      <c r="J2848">
        <v>0</v>
      </c>
      <c r="K2848">
        <v>0</v>
      </c>
      <c r="N2848">
        <v>0</v>
      </c>
      <c r="O2848">
        <v>0</v>
      </c>
      <c r="P2848">
        <v>0</v>
      </c>
      <c r="S2848">
        <v>0</v>
      </c>
      <c r="T2848">
        <v>0</v>
      </c>
      <c r="U2848">
        <v>0</v>
      </c>
    </row>
    <row r="2849" spans="1:21" x14ac:dyDescent="0.25">
      <c r="A2849" t="s">
        <v>53</v>
      </c>
      <c r="B2849">
        <v>3350</v>
      </c>
      <c r="D2849">
        <v>0</v>
      </c>
      <c r="E2849">
        <v>0</v>
      </c>
      <c r="F2849">
        <v>0</v>
      </c>
      <c r="I2849">
        <v>1</v>
      </c>
      <c r="J2849">
        <v>2</v>
      </c>
      <c r="K2849">
        <v>0</v>
      </c>
      <c r="N2849">
        <v>0</v>
      </c>
      <c r="O2849">
        <v>0</v>
      </c>
      <c r="P2849">
        <v>0</v>
      </c>
      <c r="S2849">
        <v>0</v>
      </c>
      <c r="T2849">
        <v>0</v>
      </c>
      <c r="U2849">
        <v>0</v>
      </c>
    </row>
    <row r="2850" spans="1:21" x14ac:dyDescent="0.25">
      <c r="A2850" t="s">
        <v>54</v>
      </c>
      <c r="B2850">
        <v>3350</v>
      </c>
      <c r="D2850">
        <v>0</v>
      </c>
      <c r="E2850">
        <v>0</v>
      </c>
      <c r="F2850">
        <v>0</v>
      </c>
      <c r="I2850">
        <v>0</v>
      </c>
      <c r="J2850">
        <v>0</v>
      </c>
      <c r="K2850">
        <v>0</v>
      </c>
      <c r="N2850">
        <v>0</v>
      </c>
      <c r="O2850">
        <v>0</v>
      </c>
      <c r="P2850">
        <v>0</v>
      </c>
      <c r="S2850">
        <v>0</v>
      </c>
      <c r="T2850">
        <v>0</v>
      </c>
      <c r="U2850">
        <v>0</v>
      </c>
    </row>
    <row r="2851" spans="1:21" x14ac:dyDescent="0.25">
      <c r="A2851" t="s">
        <v>55</v>
      </c>
      <c r="B2851">
        <v>3350</v>
      </c>
      <c r="D2851">
        <v>0</v>
      </c>
      <c r="E2851">
        <v>0</v>
      </c>
      <c r="F2851">
        <v>0</v>
      </c>
      <c r="I2851">
        <v>0</v>
      </c>
      <c r="J2851">
        <v>0</v>
      </c>
      <c r="K2851">
        <v>0</v>
      </c>
      <c r="N2851">
        <v>0</v>
      </c>
      <c r="O2851">
        <v>0</v>
      </c>
      <c r="P2851">
        <v>0</v>
      </c>
      <c r="S2851">
        <v>0</v>
      </c>
      <c r="T2851">
        <v>0</v>
      </c>
      <c r="U2851">
        <v>0</v>
      </c>
    </row>
    <row r="2852" spans="1:21" x14ac:dyDescent="0.25">
      <c r="A2852" t="s">
        <v>56</v>
      </c>
      <c r="B2852">
        <v>3350</v>
      </c>
      <c r="D2852">
        <v>0.92</v>
      </c>
      <c r="E2852">
        <v>0.92</v>
      </c>
      <c r="F2852">
        <v>0.92</v>
      </c>
      <c r="I2852">
        <v>0.92</v>
      </c>
      <c r="J2852">
        <v>0.92</v>
      </c>
      <c r="K2852">
        <v>0.92</v>
      </c>
      <c r="N2852">
        <v>0.92</v>
      </c>
      <c r="O2852">
        <v>0.92</v>
      </c>
      <c r="P2852">
        <v>0.92</v>
      </c>
      <c r="S2852">
        <v>0.92</v>
      </c>
      <c r="T2852">
        <v>0.92</v>
      </c>
      <c r="U2852">
        <v>0.92</v>
      </c>
    </row>
    <row r="2853" spans="1:21" x14ac:dyDescent="0.25">
      <c r="A2853" t="s">
        <v>57</v>
      </c>
      <c r="B2853">
        <v>3350</v>
      </c>
      <c r="D2853">
        <v>100</v>
      </c>
      <c r="E2853">
        <v>100</v>
      </c>
      <c r="F2853">
        <v>100</v>
      </c>
      <c r="I2853">
        <v>100</v>
      </c>
      <c r="J2853">
        <v>100</v>
      </c>
      <c r="K2853">
        <v>100</v>
      </c>
      <c r="N2853">
        <v>100</v>
      </c>
      <c r="O2853">
        <v>100</v>
      </c>
      <c r="P2853">
        <v>100</v>
      </c>
      <c r="S2853">
        <v>100</v>
      </c>
      <c r="T2853">
        <v>100</v>
      </c>
      <c r="U2853">
        <v>100</v>
      </c>
    </row>
    <row r="2854" spans="1:21" x14ac:dyDescent="0.25">
      <c r="A2854" t="s">
        <v>58</v>
      </c>
      <c r="B2854">
        <v>3350</v>
      </c>
      <c r="D2854">
        <v>2</v>
      </c>
      <c r="E2854">
        <v>2</v>
      </c>
      <c r="F2854">
        <v>2</v>
      </c>
      <c r="I2854">
        <v>2</v>
      </c>
      <c r="J2854">
        <v>2</v>
      </c>
      <c r="K2854">
        <v>2</v>
      </c>
      <c r="N2854">
        <v>2</v>
      </c>
      <c r="O2854">
        <v>2</v>
      </c>
      <c r="P2854">
        <v>2</v>
      </c>
      <c r="S2854">
        <v>2</v>
      </c>
      <c r="T2854">
        <v>2</v>
      </c>
      <c r="U2854">
        <v>2</v>
      </c>
    </row>
    <row r="2855" spans="1:21" x14ac:dyDescent="0.25">
      <c r="A2855" t="s">
        <v>59</v>
      </c>
      <c r="B2855">
        <v>3350</v>
      </c>
      <c r="D2855">
        <v>0</v>
      </c>
      <c r="E2855">
        <v>0</v>
      </c>
      <c r="F2855">
        <v>0</v>
      </c>
      <c r="I2855">
        <v>0</v>
      </c>
      <c r="J2855">
        <v>0</v>
      </c>
      <c r="K2855">
        <v>0</v>
      </c>
      <c r="N2855">
        <v>0</v>
      </c>
      <c r="O2855">
        <v>0</v>
      </c>
      <c r="P2855">
        <v>0</v>
      </c>
      <c r="S2855">
        <v>0</v>
      </c>
      <c r="T2855">
        <v>0</v>
      </c>
      <c r="U2855">
        <v>0</v>
      </c>
    </row>
    <row r="2856" spans="1:21" x14ac:dyDescent="0.25">
      <c r="A2856" t="s">
        <v>698</v>
      </c>
      <c r="B2856">
        <v>3350</v>
      </c>
      <c r="E2856">
        <v>0</v>
      </c>
      <c r="J2856">
        <v>0</v>
      </c>
      <c r="O2856">
        <v>0</v>
      </c>
      <c r="T2856">
        <v>0</v>
      </c>
    </row>
    <row r="2857" spans="1:21" x14ac:dyDescent="0.25">
      <c r="A2857" t="s">
        <v>677</v>
      </c>
      <c r="B2857">
        <v>3350</v>
      </c>
      <c r="E2857">
        <v>1283</v>
      </c>
      <c r="J2857">
        <v>1287</v>
      </c>
      <c r="O2857">
        <v>2644</v>
      </c>
      <c r="T2857">
        <v>2430</v>
      </c>
    </row>
    <row r="2858" spans="1:21" x14ac:dyDescent="0.25">
      <c r="A2858" t="s">
        <v>78</v>
      </c>
      <c r="B2858">
        <v>3350</v>
      </c>
      <c r="E2858">
        <v>21.9</v>
      </c>
      <c r="J2858">
        <v>21.9</v>
      </c>
      <c r="O2858">
        <v>45.1</v>
      </c>
      <c r="T2858">
        <v>41.4</v>
      </c>
    </row>
    <row r="2859" spans="1:21" x14ac:dyDescent="0.25">
      <c r="A2859" t="s">
        <v>699</v>
      </c>
      <c r="B2859">
        <v>3350</v>
      </c>
      <c r="F2859">
        <v>0</v>
      </c>
      <c r="K2859">
        <v>0</v>
      </c>
      <c r="P2859">
        <v>0</v>
      </c>
      <c r="U2859">
        <v>0</v>
      </c>
    </row>
    <row r="2860" spans="1:21" x14ac:dyDescent="0.25">
      <c r="A2860" t="s">
        <v>700</v>
      </c>
      <c r="B2860">
        <v>3350</v>
      </c>
      <c r="D2860">
        <v>0</v>
      </c>
      <c r="E2860">
        <v>0</v>
      </c>
      <c r="F2860">
        <v>1</v>
      </c>
      <c r="I2860">
        <v>0</v>
      </c>
      <c r="J2860">
        <v>0</v>
      </c>
      <c r="K2860">
        <v>1</v>
      </c>
      <c r="N2860">
        <v>0</v>
      </c>
      <c r="O2860">
        <v>0</v>
      </c>
      <c r="P2860">
        <v>1</v>
      </c>
      <c r="S2860">
        <v>0</v>
      </c>
      <c r="T2860">
        <v>0</v>
      </c>
      <c r="U2860">
        <v>1</v>
      </c>
    </row>
    <row r="2861" spans="1:21" x14ac:dyDescent="0.25">
      <c r="A2861" t="s">
        <v>701</v>
      </c>
      <c r="B2861">
        <v>3350</v>
      </c>
      <c r="D2861">
        <v>0</v>
      </c>
      <c r="E2861">
        <v>0</v>
      </c>
      <c r="F2861">
        <v>0</v>
      </c>
      <c r="I2861">
        <v>0</v>
      </c>
      <c r="J2861">
        <v>0</v>
      </c>
      <c r="K2861">
        <v>0</v>
      </c>
      <c r="N2861">
        <v>0</v>
      </c>
      <c r="O2861">
        <v>0</v>
      </c>
      <c r="P2861">
        <v>0</v>
      </c>
      <c r="S2861">
        <v>0</v>
      </c>
      <c r="T2861">
        <v>0</v>
      </c>
      <c r="U2861">
        <v>0</v>
      </c>
    </row>
    <row r="2862" spans="1:21" x14ac:dyDescent="0.25">
      <c r="A2862" t="s">
        <v>52</v>
      </c>
      <c r="B2862">
        <v>3350</v>
      </c>
      <c r="D2862">
        <v>1</v>
      </c>
      <c r="E2862">
        <v>1</v>
      </c>
      <c r="F2862">
        <v>1</v>
      </c>
      <c r="I2862">
        <v>1</v>
      </c>
      <c r="J2862">
        <v>1</v>
      </c>
      <c r="K2862">
        <v>1</v>
      </c>
      <c r="N2862">
        <v>1</v>
      </c>
      <c r="O2862">
        <v>1</v>
      </c>
      <c r="P2862">
        <v>1</v>
      </c>
      <c r="S2862">
        <v>1</v>
      </c>
      <c r="T2862">
        <v>1</v>
      </c>
      <c r="U2862">
        <v>1</v>
      </c>
    </row>
    <row r="2863" spans="1:21" x14ac:dyDescent="0.25">
      <c r="A2863" t="s">
        <v>702</v>
      </c>
      <c r="B2863">
        <v>3350</v>
      </c>
      <c r="D2863">
        <v>15</v>
      </c>
      <c r="E2863">
        <v>60</v>
      </c>
      <c r="F2863">
        <v>9</v>
      </c>
      <c r="I2863">
        <v>15</v>
      </c>
      <c r="J2863">
        <v>60</v>
      </c>
      <c r="K2863">
        <v>9</v>
      </c>
      <c r="N2863">
        <v>15</v>
      </c>
      <c r="O2863">
        <v>60</v>
      </c>
      <c r="P2863">
        <v>9</v>
      </c>
      <c r="S2863">
        <v>15</v>
      </c>
      <c r="T2863">
        <v>60</v>
      </c>
      <c r="U2863">
        <v>9</v>
      </c>
    </row>
    <row r="2864" spans="1:21" x14ac:dyDescent="0.25">
      <c r="A2864" t="s">
        <v>43</v>
      </c>
      <c r="B2864">
        <v>3350</v>
      </c>
      <c r="D2864">
        <v>0</v>
      </c>
      <c r="E2864">
        <v>0</v>
      </c>
      <c r="I2864">
        <v>0</v>
      </c>
      <c r="J2864">
        <v>0</v>
      </c>
      <c r="N2864">
        <v>35</v>
      </c>
      <c r="O2864">
        <v>35</v>
      </c>
      <c r="P2864">
        <v>26</v>
      </c>
      <c r="S2864">
        <v>35</v>
      </c>
      <c r="T2864">
        <v>35</v>
      </c>
    </row>
    <row r="2865" spans="1:21" x14ac:dyDescent="0.25">
      <c r="A2865" t="s">
        <v>44</v>
      </c>
      <c r="B2865">
        <v>3350</v>
      </c>
      <c r="D2865">
        <v>0</v>
      </c>
      <c r="E2865">
        <v>0</v>
      </c>
      <c r="I2865">
        <v>0</v>
      </c>
      <c r="J2865">
        <v>0</v>
      </c>
      <c r="N2865">
        <v>5</v>
      </c>
      <c r="O2865">
        <v>5</v>
      </c>
      <c r="P2865">
        <v>20</v>
      </c>
      <c r="S2865">
        <v>5</v>
      </c>
      <c r="T2865">
        <v>5</v>
      </c>
    </row>
    <row r="2866" spans="1:21" x14ac:dyDescent="0.25">
      <c r="A2866" t="s">
        <v>47</v>
      </c>
      <c r="B2866">
        <v>3350</v>
      </c>
      <c r="D2866">
        <v>4</v>
      </c>
      <c r="E2866">
        <v>4</v>
      </c>
      <c r="I2866">
        <v>8</v>
      </c>
      <c r="J2866">
        <v>8</v>
      </c>
      <c r="N2866">
        <v>6</v>
      </c>
      <c r="O2866">
        <v>6</v>
      </c>
      <c r="P2866">
        <v>6</v>
      </c>
      <c r="S2866">
        <v>2</v>
      </c>
      <c r="T2866">
        <v>2</v>
      </c>
    </row>
    <row r="2867" spans="1:21" x14ac:dyDescent="0.25">
      <c r="A2867" t="s">
        <v>703</v>
      </c>
      <c r="B2867">
        <v>3350</v>
      </c>
      <c r="D2867">
        <v>0</v>
      </c>
      <c r="E2867">
        <v>0</v>
      </c>
      <c r="I2867">
        <v>0</v>
      </c>
      <c r="J2867">
        <v>0</v>
      </c>
      <c r="N2867">
        <v>0</v>
      </c>
      <c r="O2867">
        <v>0</v>
      </c>
      <c r="P2867">
        <v>0</v>
      </c>
      <c r="S2867">
        <v>0</v>
      </c>
      <c r="T2867">
        <v>0</v>
      </c>
    </row>
    <row r="2868" spans="1:21" x14ac:dyDescent="0.25">
      <c r="A2868" t="s">
        <v>704</v>
      </c>
      <c r="B2868">
        <v>3350</v>
      </c>
      <c r="D2868">
        <v>0</v>
      </c>
      <c r="E2868">
        <v>0</v>
      </c>
      <c r="I2868">
        <v>0</v>
      </c>
      <c r="J2868">
        <v>0</v>
      </c>
      <c r="N2868">
        <v>0</v>
      </c>
      <c r="O2868">
        <v>0</v>
      </c>
      <c r="P2868">
        <v>0</v>
      </c>
      <c r="S2868">
        <v>0</v>
      </c>
      <c r="T2868">
        <v>0</v>
      </c>
    </row>
    <row r="2869" spans="1:21" x14ac:dyDescent="0.25">
      <c r="A2869" t="s">
        <v>705</v>
      </c>
      <c r="B2869">
        <v>3350</v>
      </c>
      <c r="D2869">
        <v>0</v>
      </c>
      <c r="E2869">
        <v>0</v>
      </c>
      <c r="I2869">
        <v>0</v>
      </c>
      <c r="J2869">
        <v>0</v>
      </c>
      <c r="N2869">
        <v>0</v>
      </c>
      <c r="O2869">
        <v>0</v>
      </c>
      <c r="P2869">
        <v>0</v>
      </c>
      <c r="S2869">
        <v>0</v>
      </c>
      <c r="T2869">
        <v>0</v>
      </c>
    </row>
    <row r="2870" spans="1:21" x14ac:dyDescent="0.25">
      <c r="A2870" t="s">
        <v>706</v>
      </c>
      <c r="B2870">
        <v>3350</v>
      </c>
      <c r="D2870">
        <v>0</v>
      </c>
      <c r="E2870">
        <v>0</v>
      </c>
      <c r="I2870">
        <v>0</v>
      </c>
      <c r="J2870">
        <v>0</v>
      </c>
      <c r="N2870">
        <v>0</v>
      </c>
      <c r="O2870">
        <v>0</v>
      </c>
      <c r="P2870">
        <v>0</v>
      </c>
      <c r="S2870">
        <v>0</v>
      </c>
      <c r="T2870">
        <v>0</v>
      </c>
    </row>
    <row r="2871" spans="1:21" x14ac:dyDescent="0.25">
      <c r="A2871" t="s">
        <v>707</v>
      </c>
      <c r="B2871">
        <v>3350</v>
      </c>
      <c r="D2871">
        <v>0</v>
      </c>
      <c r="E2871">
        <v>0</v>
      </c>
      <c r="I2871">
        <v>0</v>
      </c>
      <c r="J2871">
        <v>0</v>
      </c>
      <c r="N2871">
        <v>1</v>
      </c>
      <c r="O2871">
        <v>1</v>
      </c>
      <c r="P2871">
        <v>1</v>
      </c>
      <c r="S2871">
        <v>1</v>
      </c>
      <c r="T2871">
        <v>1</v>
      </c>
    </row>
    <row r="2872" spans="1:21" x14ac:dyDescent="0.25">
      <c r="A2872" t="s">
        <v>708</v>
      </c>
      <c r="B2872">
        <v>3350</v>
      </c>
      <c r="N2872">
        <v>5</v>
      </c>
      <c r="O2872">
        <v>5</v>
      </c>
      <c r="P2872">
        <v>20</v>
      </c>
      <c r="S2872">
        <v>5</v>
      </c>
      <c r="T2872">
        <v>5</v>
      </c>
    </row>
    <row r="2873" spans="1:21" x14ac:dyDescent="0.25">
      <c r="A2873" t="s">
        <v>709</v>
      </c>
      <c r="B2873">
        <v>3350</v>
      </c>
      <c r="N2873">
        <v>30</v>
      </c>
      <c r="O2873">
        <v>30</v>
      </c>
      <c r="P2873">
        <v>6</v>
      </c>
      <c r="S2873">
        <v>30</v>
      </c>
      <c r="T2873">
        <v>30</v>
      </c>
    </row>
    <row r="2874" spans="1:21" x14ac:dyDescent="0.25">
      <c r="A2874" t="s">
        <v>710</v>
      </c>
      <c r="B2874">
        <v>3350</v>
      </c>
      <c r="N2874">
        <v>3</v>
      </c>
      <c r="O2874">
        <v>3</v>
      </c>
      <c r="P2874">
        <v>3</v>
      </c>
      <c r="S2874">
        <v>3</v>
      </c>
      <c r="T2874">
        <v>3</v>
      </c>
    </row>
    <row r="2875" spans="1:21" x14ac:dyDescent="0.25">
      <c r="A2875" t="s">
        <v>711</v>
      </c>
      <c r="B2875">
        <v>3350</v>
      </c>
      <c r="N2875">
        <v>0</v>
      </c>
      <c r="O2875">
        <v>0</v>
      </c>
      <c r="P2875">
        <v>0</v>
      </c>
      <c r="S2875">
        <v>0</v>
      </c>
      <c r="T2875">
        <v>0</v>
      </c>
    </row>
    <row r="2876" spans="1:21" x14ac:dyDescent="0.25">
      <c r="A2876" t="s">
        <v>712</v>
      </c>
      <c r="B2876">
        <v>3350</v>
      </c>
      <c r="N2876">
        <v>0</v>
      </c>
      <c r="O2876">
        <v>0</v>
      </c>
      <c r="P2876">
        <v>0</v>
      </c>
      <c r="S2876">
        <v>0</v>
      </c>
      <c r="T2876">
        <v>0</v>
      </c>
    </row>
    <row r="2877" spans="1:21" x14ac:dyDescent="0.25">
      <c r="A2877" t="s">
        <v>713</v>
      </c>
      <c r="B2877">
        <v>3350</v>
      </c>
      <c r="N2877">
        <v>0</v>
      </c>
      <c r="O2877">
        <v>0</v>
      </c>
      <c r="P2877">
        <v>0</v>
      </c>
      <c r="S2877">
        <v>0</v>
      </c>
      <c r="T2877">
        <v>0</v>
      </c>
    </row>
    <row r="2878" spans="1:21" x14ac:dyDescent="0.25">
      <c r="A2878" t="s">
        <v>718</v>
      </c>
      <c r="B2878">
        <v>3350</v>
      </c>
      <c r="E2878">
        <v>0</v>
      </c>
      <c r="J2878">
        <v>0</v>
      </c>
      <c r="O2878">
        <v>0</v>
      </c>
      <c r="T2878">
        <v>0</v>
      </c>
    </row>
    <row r="2879" spans="1:21" x14ac:dyDescent="0.25">
      <c r="A2879" t="s">
        <v>405</v>
      </c>
      <c r="B2879">
        <v>3350</v>
      </c>
      <c r="E2879">
        <v>0</v>
      </c>
    </row>
    <row r="2880" spans="1:21" x14ac:dyDescent="0.25">
      <c r="A2880" t="s">
        <v>719</v>
      </c>
      <c r="B2880">
        <v>3350</v>
      </c>
      <c r="D2880">
        <v>0</v>
      </c>
      <c r="E2880">
        <v>0</v>
      </c>
      <c r="F2880">
        <v>0</v>
      </c>
      <c r="I2880">
        <v>1</v>
      </c>
      <c r="J2880">
        <v>2</v>
      </c>
      <c r="K2880">
        <v>0</v>
      </c>
      <c r="N2880">
        <v>0</v>
      </c>
      <c r="O2880">
        <v>0</v>
      </c>
      <c r="P2880">
        <v>0</v>
      </c>
      <c r="S2880">
        <v>0</v>
      </c>
      <c r="T2880">
        <v>0</v>
      </c>
      <c r="U2880">
        <v>0</v>
      </c>
    </row>
    <row r="2881" spans="1:21" x14ac:dyDescent="0.25">
      <c r="A2881" t="s">
        <v>34</v>
      </c>
      <c r="B2881">
        <v>3375</v>
      </c>
      <c r="D2881">
        <v>3350</v>
      </c>
      <c r="E2881">
        <v>3350</v>
      </c>
      <c r="F2881">
        <v>3350</v>
      </c>
      <c r="I2881">
        <v>154</v>
      </c>
      <c r="J2881">
        <v>154</v>
      </c>
      <c r="K2881">
        <v>154</v>
      </c>
      <c r="N2881">
        <v>327</v>
      </c>
      <c r="O2881">
        <v>327</v>
      </c>
      <c r="P2881">
        <v>327</v>
      </c>
      <c r="S2881">
        <v>181</v>
      </c>
      <c r="T2881">
        <v>181</v>
      </c>
      <c r="U2881">
        <v>181</v>
      </c>
    </row>
    <row r="2882" spans="1:21" x14ac:dyDescent="0.25">
      <c r="A2882" t="s">
        <v>35</v>
      </c>
      <c r="B2882">
        <v>3375</v>
      </c>
      <c r="D2882">
        <v>327</v>
      </c>
      <c r="E2882">
        <v>154</v>
      </c>
      <c r="F2882">
        <v>181</v>
      </c>
      <c r="I2882">
        <v>181</v>
      </c>
      <c r="J2882">
        <v>3350</v>
      </c>
      <c r="K2882">
        <v>327</v>
      </c>
      <c r="N2882">
        <v>154</v>
      </c>
      <c r="O2882">
        <v>181</v>
      </c>
      <c r="P2882">
        <v>3350</v>
      </c>
      <c r="S2882">
        <v>3350</v>
      </c>
      <c r="T2882">
        <v>327</v>
      </c>
      <c r="U2882">
        <v>154</v>
      </c>
    </row>
    <row r="2883" spans="1:21" x14ac:dyDescent="0.25">
      <c r="A2883" t="s">
        <v>36</v>
      </c>
      <c r="B2883">
        <v>3375</v>
      </c>
      <c r="D2883">
        <v>1</v>
      </c>
      <c r="E2883">
        <v>2</v>
      </c>
      <c r="F2883">
        <v>0</v>
      </c>
      <c r="I2883">
        <v>1</v>
      </c>
      <c r="J2883">
        <v>2</v>
      </c>
      <c r="K2883">
        <v>0</v>
      </c>
      <c r="N2883">
        <v>1</v>
      </c>
      <c r="O2883">
        <v>1</v>
      </c>
      <c r="P2883">
        <v>0</v>
      </c>
      <c r="S2883">
        <v>1</v>
      </c>
      <c r="T2883">
        <v>1</v>
      </c>
      <c r="U2883">
        <v>0</v>
      </c>
    </row>
    <row r="2884" spans="1:21" x14ac:dyDescent="0.25">
      <c r="A2884" t="s">
        <v>37</v>
      </c>
      <c r="B2884">
        <v>3375</v>
      </c>
      <c r="D2884">
        <v>0</v>
      </c>
      <c r="E2884">
        <v>2</v>
      </c>
      <c r="I2884">
        <v>0</v>
      </c>
      <c r="J2884">
        <v>2</v>
      </c>
      <c r="N2884">
        <v>0</v>
      </c>
      <c r="O2884">
        <v>2</v>
      </c>
      <c r="S2884">
        <v>0</v>
      </c>
      <c r="T2884">
        <v>2</v>
      </c>
    </row>
    <row r="2885" spans="1:21" x14ac:dyDescent="0.25">
      <c r="A2885" t="s">
        <v>38</v>
      </c>
      <c r="B2885">
        <v>3375</v>
      </c>
      <c r="D2885">
        <v>12</v>
      </c>
      <c r="E2885">
        <v>12</v>
      </c>
      <c r="F2885">
        <v>12</v>
      </c>
      <c r="I2885">
        <v>12</v>
      </c>
      <c r="J2885">
        <v>12</v>
      </c>
      <c r="K2885">
        <v>12</v>
      </c>
      <c r="N2885">
        <v>12</v>
      </c>
      <c r="O2885">
        <v>12</v>
      </c>
      <c r="P2885">
        <v>12</v>
      </c>
      <c r="S2885">
        <v>12</v>
      </c>
      <c r="T2885">
        <v>12</v>
      </c>
      <c r="U2885">
        <v>12</v>
      </c>
    </row>
    <row r="2886" spans="1:21" x14ac:dyDescent="0.25">
      <c r="A2886" t="s">
        <v>39</v>
      </c>
      <c r="B2886">
        <v>3375</v>
      </c>
      <c r="D2886">
        <v>200</v>
      </c>
      <c r="I2886">
        <v>175</v>
      </c>
      <c r="N2886">
        <v>200</v>
      </c>
    </row>
    <row r="2887" spans="1:21" x14ac:dyDescent="0.25">
      <c r="A2887" t="s">
        <v>694</v>
      </c>
      <c r="B2887">
        <v>3375</v>
      </c>
      <c r="D2887">
        <v>25</v>
      </c>
      <c r="I2887">
        <v>25</v>
      </c>
      <c r="N2887">
        <v>25</v>
      </c>
    </row>
    <row r="2888" spans="1:21" x14ac:dyDescent="0.25">
      <c r="A2888" t="s">
        <v>40</v>
      </c>
      <c r="B2888">
        <v>3375</v>
      </c>
      <c r="D2888">
        <v>1</v>
      </c>
      <c r="I2888">
        <v>1</v>
      </c>
      <c r="N2888">
        <v>1</v>
      </c>
    </row>
    <row r="2889" spans="1:21" x14ac:dyDescent="0.25">
      <c r="A2889" t="s">
        <v>41</v>
      </c>
      <c r="B2889">
        <v>3375</v>
      </c>
    </row>
    <row r="2890" spans="1:21" x14ac:dyDescent="0.25">
      <c r="A2890" t="s">
        <v>42</v>
      </c>
      <c r="B2890">
        <v>3375</v>
      </c>
      <c r="E2890">
        <v>40</v>
      </c>
      <c r="J2890">
        <v>40</v>
      </c>
      <c r="O2890">
        <v>25</v>
      </c>
      <c r="T2890">
        <v>25</v>
      </c>
    </row>
    <row r="2891" spans="1:21" x14ac:dyDescent="0.25">
      <c r="A2891" t="s">
        <v>45</v>
      </c>
      <c r="B2891">
        <v>3375</v>
      </c>
      <c r="D2891">
        <v>7</v>
      </c>
      <c r="E2891">
        <v>4</v>
      </c>
      <c r="I2891">
        <v>3</v>
      </c>
      <c r="J2891">
        <v>8</v>
      </c>
      <c r="N2891">
        <v>1</v>
      </c>
      <c r="O2891">
        <v>6</v>
      </c>
      <c r="S2891">
        <v>5</v>
      </c>
      <c r="T2891">
        <v>2</v>
      </c>
    </row>
    <row r="2892" spans="1:21" x14ac:dyDescent="0.25">
      <c r="A2892" t="s">
        <v>46</v>
      </c>
      <c r="B2892">
        <v>3375</v>
      </c>
      <c r="D2892">
        <v>4</v>
      </c>
      <c r="I2892">
        <v>8</v>
      </c>
      <c r="N2892">
        <v>6</v>
      </c>
      <c r="S2892">
        <v>2</v>
      </c>
    </row>
    <row r="2893" spans="1:21" x14ac:dyDescent="0.25">
      <c r="A2893" t="s">
        <v>49</v>
      </c>
      <c r="B2893">
        <v>3375</v>
      </c>
      <c r="D2893">
        <v>4</v>
      </c>
      <c r="E2893">
        <v>5.5</v>
      </c>
      <c r="F2893">
        <v>4</v>
      </c>
      <c r="I2893">
        <v>4</v>
      </c>
      <c r="J2893">
        <v>6</v>
      </c>
      <c r="K2893">
        <v>4</v>
      </c>
      <c r="N2893">
        <v>4</v>
      </c>
      <c r="O2893">
        <v>5.5</v>
      </c>
      <c r="P2893">
        <v>4</v>
      </c>
      <c r="S2893">
        <v>4</v>
      </c>
      <c r="T2893">
        <v>5.5</v>
      </c>
      <c r="U2893">
        <v>4</v>
      </c>
    </row>
    <row r="2894" spans="1:21" x14ac:dyDescent="0.25">
      <c r="A2894" t="s">
        <v>695</v>
      </c>
      <c r="B2894">
        <v>3375</v>
      </c>
      <c r="D2894">
        <v>0</v>
      </c>
      <c r="E2894">
        <v>0</v>
      </c>
      <c r="F2894">
        <v>0</v>
      </c>
      <c r="I2894">
        <v>0</v>
      </c>
      <c r="J2894">
        <v>0</v>
      </c>
      <c r="K2894">
        <v>0</v>
      </c>
      <c r="N2894">
        <v>0</v>
      </c>
      <c r="O2894">
        <v>0</v>
      </c>
      <c r="P2894">
        <v>0</v>
      </c>
      <c r="S2894">
        <v>0</v>
      </c>
      <c r="T2894">
        <v>0</v>
      </c>
      <c r="U2894">
        <v>0</v>
      </c>
    </row>
    <row r="2895" spans="1:21" x14ac:dyDescent="0.25">
      <c r="A2895" t="s">
        <v>48</v>
      </c>
      <c r="B2895">
        <v>3375</v>
      </c>
      <c r="D2895">
        <v>1900</v>
      </c>
      <c r="E2895">
        <v>1900</v>
      </c>
      <c r="F2895">
        <v>1900</v>
      </c>
      <c r="I2895">
        <v>1900</v>
      </c>
      <c r="J2895">
        <v>1900</v>
      </c>
      <c r="K2895">
        <v>1900</v>
      </c>
      <c r="N2895">
        <v>1900</v>
      </c>
      <c r="O2895">
        <v>1900</v>
      </c>
      <c r="P2895">
        <v>1900</v>
      </c>
      <c r="S2895">
        <v>1900</v>
      </c>
      <c r="T2895">
        <v>1900</v>
      </c>
      <c r="U2895">
        <v>1900</v>
      </c>
    </row>
    <row r="2896" spans="1:21" x14ac:dyDescent="0.25">
      <c r="A2896" t="s">
        <v>696</v>
      </c>
      <c r="B2896">
        <v>3375</v>
      </c>
      <c r="D2896">
        <v>1770</v>
      </c>
      <c r="E2896">
        <v>3525</v>
      </c>
      <c r="F2896">
        <v>0</v>
      </c>
      <c r="I2896">
        <v>1770</v>
      </c>
      <c r="J2896">
        <v>3529</v>
      </c>
      <c r="K2896">
        <v>0</v>
      </c>
      <c r="N2896">
        <v>1770</v>
      </c>
      <c r="O2896">
        <v>1615</v>
      </c>
      <c r="P2896">
        <v>0</v>
      </c>
      <c r="S2896">
        <v>1770</v>
      </c>
      <c r="T2896">
        <v>1708</v>
      </c>
      <c r="U2896">
        <v>0</v>
      </c>
    </row>
    <row r="2897" spans="1:21" x14ac:dyDescent="0.25">
      <c r="A2897" t="s">
        <v>50</v>
      </c>
      <c r="B2897">
        <v>3375</v>
      </c>
      <c r="D2897">
        <v>715</v>
      </c>
      <c r="E2897">
        <v>3525</v>
      </c>
      <c r="F2897">
        <v>0</v>
      </c>
      <c r="I2897">
        <v>665</v>
      </c>
      <c r="J2897">
        <v>3529</v>
      </c>
      <c r="K2897">
        <v>0</v>
      </c>
      <c r="N2897">
        <v>1401</v>
      </c>
      <c r="O2897">
        <v>1615</v>
      </c>
      <c r="P2897">
        <v>0</v>
      </c>
      <c r="S2897">
        <v>905</v>
      </c>
      <c r="T2897">
        <v>1708</v>
      </c>
      <c r="U2897">
        <v>0</v>
      </c>
    </row>
    <row r="2898" spans="1:21" x14ac:dyDescent="0.25">
      <c r="A2898" t="s">
        <v>697</v>
      </c>
      <c r="B2898">
        <v>3375</v>
      </c>
      <c r="D2898">
        <v>1</v>
      </c>
      <c r="E2898">
        <v>1</v>
      </c>
      <c r="F2898">
        <v>1</v>
      </c>
      <c r="I2898">
        <v>1</v>
      </c>
      <c r="J2898">
        <v>1</v>
      </c>
      <c r="K2898">
        <v>1</v>
      </c>
      <c r="N2898">
        <v>1</v>
      </c>
      <c r="O2898">
        <v>1</v>
      </c>
      <c r="P2898">
        <v>1</v>
      </c>
      <c r="S2898">
        <v>1</v>
      </c>
      <c r="T2898">
        <v>1</v>
      </c>
      <c r="U2898">
        <v>1</v>
      </c>
    </row>
    <row r="2899" spans="1:21" x14ac:dyDescent="0.25">
      <c r="A2899" t="s">
        <v>51</v>
      </c>
      <c r="B2899">
        <v>3375</v>
      </c>
      <c r="D2899">
        <v>0</v>
      </c>
      <c r="E2899">
        <v>3</v>
      </c>
      <c r="F2899">
        <v>0</v>
      </c>
      <c r="I2899">
        <v>0</v>
      </c>
      <c r="J2899">
        <v>2</v>
      </c>
      <c r="K2899">
        <v>0</v>
      </c>
      <c r="N2899">
        <v>0</v>
      </c>
      <c r="O2899">
        <v>70</v>
      </c>
      <c r="P2899">
        <v>0</v>
      </c>
      <c r="S2899">
        <v>0</v>
      </c>
      <c r="T2899">
        <v>5</v>
      </c>
      <c r="U2899">
        <v>0</v>
      </c>
    </row>
    <row r="2900" spans="1:21" x14ac:dyDescent="0.25">
      <c r="A2900" t="s">
        <v>53</v>
      </c>
      <c r="B2900">
        <v>3375</v>
      </c>
      <c r="D2900">
        <v>47</v>
      </c>
      <c r="E2900">
        <v>640</v>
      </c>
      <c r="F2900">
        <v>18</v>
      </c>
      <c r="I2900">
        <v>19</v>
      </c>
      <c r="J2900">
        <v>592</v>
      </c>
      <c r="K2900">
        <v>13</v>
      </c>
      <c r="N2900">
        <v>36</v>
      </c>
      <c r="O2900">
        <v>8</v>
      </c>
      <c r="P2900">
        <v>64</v>
      </c>
      <c r="S2900">
        <v>95</v>
      </c>
      <c r="T2900">
        <v>4</v>
      </c>
      <c r="U2900">
        <v>5</v>
      </c>
    </row>
    <row r="2901" spans="1:21" x14ac:dyDescent="0.25">
      <c r="A2901" t="s">
        <v>54</v>
      </c>
      <c r="B2901">
        <v>3375</v>
      </c>
      <c r="D2901">
        <v>0</v>
      </c>
      <c r="E2901">
        <v>0</v>
      </c>
      <c r="F2901">
        <v>0</v>
      </c>
      <c r="I2901">
        <v>0</v>
      </c>
      <c r="J2901">
        <v>0</v>
      </c>
      <c r="K2901">
        <v>0</v>
      </c>
      <c r="N2901">
        <v>0</v>
      </c>
      <c r="O2901">
        <v>0</v>
      </c>
      <c r="P2901">
        <v>0</v>
      </c>
      <c r="S2901">
        <v>0</v>
      </c>
      <c r="T2901">
        <v>0</v>
      </c>
      <c r="U2901">
        <v>0</v>
      </c>
    </row>
    <row r="2902" spans="1:21" x14ac:dyDescent="0.25">
      <c r="A2902" t="s">
        <v>55</v>
      </c>
      <c r="B2902">
        <v>3375</v>
      </c>
      <c r="D2902">
        <v>0</v>
      </c>
      <c r="E2902">
        <v>0</v>
      </c>
      <c r="F2902">
        <v>0</v>
      </c>
      <c r="I2902">
        <v>0</v>
      </c>
      <c r="J2902">
        <v>0</v>
      </c>
      <c r="K2902">
        <v>0</v>
      </c>
      <c r="N2902">
        <v>0</v>
      </c>
      <c r="O2902">
        <v>0</v>
      </c>
      <c r="P2902">
        <v>0</v>
      </c>
      <c r="S2902">
        <v>0</v>
      </c>
      <c r="T2902">
        <v>0</v>
      </c>
      <c r="U2902">
        <v>0</v>
      </c>
    </row>
    <row r="2903" spans="1:21" x14ac:dyDescent="0.25">
      <c r="A2903" t="s">
        <v>56</v>
      </c>
      <c r="B2903">
        <v>3375</v>
      </c>
      <c r="D2903">
        <v>0.92</v>
      </c>
      <c r="E2903">
        <v>0.92</v>
      </c>
      <c r="F2903">
        <v>0.92</v>
      </c>
      <c r="I2903">
        <v>0.92</v>
      </c>
      <c r="J2903">
        <v>0.92</v>
      </c>
      <c r="K2903">
        <v>0.92</v>
      </c>
      <c r="N2903">
        <v>0.92</v>
      </c>
      <c r="O2903">
        <v>0.92</v>
      </c>
      <c r="P2903">
        <v>0.92</v>
      </c>
      <c r="S2903">
        <v>0.92</v>
      </c>
      <c r="T2903">
        <v>0.92</v>
      </c>
      <c r="U2903">
        <v>0.92</v>
      </c>
    </row>
    <row r="2904" spans="1:21" x14ac:dyDescent="0.25">
      <c r="A2904" t="s">
        <v>57</v>
      </c>
      <c r="B2904">
        <v>3375</v>
      </c>
      <c r="D2904">
        <v>100</v>
      </c>
      <c r="E2904">
        <v>100</v>
      </c>
      <c r="F2904">
        <v>100</v>
      </c>
      <c r="I2904">
        <v>100</v>
      </c>
      <c r="J2904">
        <v>100</v>
      </c>
      <c r="K2904">
        <v>100</v>
      </c>
      <c r="N2904">
        <v>100</v>
      </c>
      <c r="O2904">
        <v>100</v>
      </c>
      <c r="P2904">
        <v>100</v>
      </c>
      <c r="S2904">
        <v>100</v>
      </c>
      <c r="T2904">
        <v>100</v>
      </c>
      <c r="U2904">
        <v>100</v>
      </c>
    </row>
    <row r="2905" spans="1:21" x14ac:dyDescent="0.25">
      <c r="A2905" t="s">
        <v>58</v>
      </c>
      <c r="B2905">
        <v>3375</v>
      </c>
      <c r="D2905">
        <v>2</v>
      </c>
      <c r="E2905">
        <v>2</v>
      </c>
      <c r="F2905">
        <v>2</v>
      </c>
      <c r="I2905">
        <v>2</v>
      </c>
      <c r="J2905">
        <v>2</v>
      </c>
      <c r="K2905">
        <v>2</v>
      </c>
      <c r="N2905">
        <v>2</v>
      </c>
      <c r="O2905">
        <v>2</v>
      </c>
      <c r="P2905">
        <v>2</v>
      </c>
      <c r="S2905">
        <v>2</v>
      </c>
      <c r="T2905">
        <v>2</v>
      </c>
      <c r="U2905">
        <v>2</v>
      </c>
    </row>
    <row r="2906" spans="1:21" x14ac:dyDescent="0.25">
      <c r="A2906" t="s">
        <v>59</v>
      </c>
      <c r="B2906">
        <v>3375</v>
      </c>
      <c r="D2906">
        <v>0</v>
      </c>
      <c r="E2906">
        <v>0</v>
      </c>
      <c r="F2906">
        <v>0</v>
      </c>
      <c r="I2906">
        <v>0</v>
      </c>
      <c r="J2906">
        <v>0</v>
      </c>
      <c r="K2906">
        <v>0</v>
      </c>
      <c r="N2906">
        <v>0</v>
      </c>
      <c r="O2906">
        <v>0</v>
      </c>
      <c r="P2906">
        <v>0</v>
      </c>
      <c r="S2906">
        <v>0</v>
      </c>
      <c r="T2906">
        <v>0</v>
      </c>
      <c r="U2906">
        <v>0</v>
      </c>
    </row>
    <row r="2907" spans="1:21" x14ac:dyDescent="0.25">
      <c r="A2907" t="s">
        <v>698</v>
      </c>
      <c r="B2907">
        <v>3375</v>
      </c>
      <c r="E2907">
        <v>0</v>
      </c>
      <c r="J2907">
        <v>0</v>
      </c>
      <c r="O2907">
        <v>0</v>
      </c>
      <c r="T2907">
        <v>0</v>
      </c>
    </row>
    <row r="2908" spans="1:21" x14ac:dyDescent="0.25">
      <c r="A2908" t="s">
        <v>677</v>
      </c>
      <c r="B2908">
        <v>3375</v>
      </c>
      <c r="E2908">
        <v>1287</v>
      </c>
      <c r="J2908">
        <v>1396</v>
      </c>
      <c r="O2908">
        <v>1249</v>
      </c>
      <c r="T2908">
        <v>259</v>
      </c>
    </row>
    <row r="2909" spans="1:21" x14ac:dyDescent="0.25">
      <c r="A2909" t="s">
        <v>78</v>
      </c>
      <c r="B2909">
        <v>3375</v>
      </c>
      <c r="E2909">
        <v>21.9</v>
      </c>
      <c r="J2909">
        <v>23.8</v>
      </c>
      <c r="O2909">
        <v>34.1</v>
      </c>
      <c r="T2909">
        <v>7.1</v>
      </c>
    </row>
    <row r="2910" spans="1:21" x14ac:dyDescent="0.25">
      <c r="A2910" t="s">
        <v>699</v>
      </c>
      <c r="B2910">
        <v>3375</v>
      </c>
      <c r="F2910">
        <v>0</v>
      </c>
      <c r="K2910">
        <v>0</v>
      </c>
      <c r="P2910">
        <v>0</v>
      </c>
      <c r="U2910">
        <v>0</v>
      </c>
    </row>
    <row r="2911" spans="1:21" x14ac:dyDescent="0.25">
      <c r="A2911" t="s">
        <v>700</v>
      </c>
      <c r="B2911">
        <v>3375</v>
      </c>
      <c r="D2911">
        <v>0</v>
      </c>
      <c r="E2911">
        <v>0</v>
      </c>
      <c r="F2911">
        <v>1</v>
      </c>
      <c r="I2911">
        <v>0</v>
      </c>
      <c r="J2911">
        <v>0</v>
      </c>
      <c r="K2911">
        <v>1</v>
      </c>
      <c r="N2911">
        <v>0</v>
      </c>
      <c r="O2911">
        <v>0</v>
      </c>
      <c r="P2911">
        <v>1</v>
      </c>
      <c r="S2911">
        <v>0</v>
      </c>
      <c r="T2911">
        <v>0</v>
      </c>
      <c r="U2911">
        <v>1</v>
      </c>
    </row>
    <row r="2912" spans="1:21" x14ac:dyDescent="0.25">
      <c r="A2912" t="s">
        <v>701</v>
      </c>
      <c r="B2912">
        <v>3375</v>
      </c>
      <c r="D2912">
        <v>0</v>
      </c>
      <c r="E2912">
        <v>0</v>
      </c>
      <c r="F2912">
        <v>0</v>
      </c>
      <c r="I2912">
        <v>0</v>
      </c>
      <c r="J2912">
        <v>0</v>
      </c>
      <c r="K2912">
        <v>0</v>
      </c>
      <c r="N2912">
        <v>0</v>
      </c>
      <c r="O2912">
        <v>0</v>
      </c>
      <c r="P2912">
        <v>0</v>
      </c>
      <c r="S2912">
        <v>0</v>
      </c>
      <c r="T2912">
        <v>0</v>
      </c>
      <c r="U2912">
        <v>0</v>
      </c>
    </row>
    <row r="2913" spans="1:21" x14ac:dyDescent="0.25">
      <c r="A2913" t="s">
        <v>52</v>
      </c>
      <c r="B2913">
        <v>3375</v>
      </c>
      <c r="D2913">
        <v>1</v>
      </c>
      <c r="E2913">
        <v>1</v>
      </c>
      <c r="F2913">
        <v>1</v>
      </c>
      <c r="I2913">
        <v>1</v>
      </c>
      <c r="J2913">
        <v>1</v>
      </c>
      <c r="K2913">
        <v>1</v>
      </c>
      <c r="N2913">
        <v>1</v>
      </c>
      <c r="O2913">
        <v>1</v>
      </c>
      <c r="P2913">
        <v>1</v>
      </c>
      <c r="S2913">
        <v>1</v>
      </c>
      <c r="T2913">
        <v>1</v>
      </c>
      <c r="U2913">
        <v>1</v>
      </c>
    </row>
    <row r="2914" spans="1:21" x14ac:dyDescent="0.25">
      <c r="A2914" t="s">
        <v>702</v>
      </c>
      <c r="B2914">
        <v>3375</v>
      </c>
      <c r="D2914">
        <v>15</v>
      </c>
      <c r="E2914">
        <v>60</v>
      </c>
      <c r="F2914">
        <v>9</v>
      </c>
      <c r="I2914">
        <v>15</v>
      </c>
      <c r="J2914">
        <v>60</v>
      </c>
      <c r="K2914">
        <v>9</v>
      </c>
      <c r="N2914">
        <v>15</v>
      </c>
      <c r="O2914">
        <v>60</v>
      </c>
      <c r="P2914">
        <v>9</v>
      </c>
      <c r="S2914">
        <v>15</v>
      </c>
      <c r="T2914">
        <v>60</v>
      </c>
      <c r="U2914">
        <v>9</v>
      </c>
    </row>
    <row r="2915" spans="1:21" x14ac:dyDescent="0.25">
      <c r="A2915" t="s">
        <v>43</v>
      </c>
      <c r="B2915">
        <v>3375</v>
      </c>
      <c r="D2915">
        <v>80</v>
      </c>
      <c r="E2915">
        <v>0</v>
      </c>
      <c r="I2915">
        <v>80</v>
      </c>
      <c r="J2915">
        <v>0</v>
      </c>
      <c r="N2915">
        <v>80</v>
      </c>
      <c r="O2915">
        <v>35</v>
      </c>
      <c r="S2915">
        <v>80</v>
      </c>
      <c r="T2915">
        <v>35</v>
      </c>
    </row>
    <row r="2916" spans="1:21" x14ac:dyDescent="0.25">
      <c r="A2916" t="s">
        <v>44</v>
      </c>
      <c r="B2916">
        <v>3375</v>
      </c>
      <c r="D2916">
        <v>50</v>
      </c>
      <c r="E2916">
        <v>0</v>
      </c>
      <c r="I2916">
        <v>50</v>
      </c>
      <c r="J2916">
        <v>0</v>
      </c>
      <c r="N2916">
        <v>50</v>
      </c>
      <c r="O2916">
        <v>5</v>
      </c>
      <c r="S2916">
        <v>50</v>
      </c>
      <c r="T2916">
        <v>5</v>
      </c>
    </row>
    <row r="2917" spans="1:21" x14ac:dyDescent="0.25">
      <c r="A2917" t="s">
        <v>47</v>
      </c>
      <c r="B2917">
        <v>3375</v>
      </c>
      <c r="D2917">
        <v>7</v>
      </c>
      <c r="E2917">
        <v>4</v>
      </c>
      <c r="I2917">
        <v>3</v>
      </c>
      <c r="J2917">
        <v>8</v>
      </c>
      <c r="N2917">
        <v>1</v>
      </c>
      <c r="O2917">
        <v>6</v>
      </c>
      <c r="S2917">
        <v>5</v>
      </c>
      <c r="T2917">
        <v>2</v>
      </c>
    </row>
    <row r="2918" spans="1:21" x14ac:dyDescent="0.25">
      <c r="A2918" t="s">
        <v>703</v>
      </c>
      <c r="B2918">
        <v>3375</v>
      </c>
      <c r="D2918">
        <v>0</v>
      </c>
      <c r="E2918">
        <v>0</v>
      </c>
      <c r="I2918">
        <v>0</v>
      </c>
      <c r="J2918">
        <v>0</v>
      </c>
      <c r="N2918">
        <v>0</v>
      </c>
      <c r="O2918">
        <v>0</v>
      </c>
      <c r="S2918">
        <v>0</v>
      </c>
      <c r="T2918">
        <v>0</v>
      </c>
    </row>
    <row r="2919" spans="1:21" x14ac:dyDescent="0.25">
      <c r="A2919" t="s">
        <v>704</v>
      </c>
      <c r="B2919">
        <v>3375</v>
      </c>
      <c r="D2919">
        <v>0</v>
      </c>
      <c r="E2919">
        <v>0</v>
      </c>
      <c r="I2919">
        <v>0</v>
      </c>
      <c r="J2919">
        <v>0</v>
      </c>
      <c r="N2919">
        <v>0</v>
      </c>
      <c r="O2919">
        <v>0</v>
      </c>
      <c r="S2919">
        <v>0</v>
      </c>
      <c r="T2919">
        <v>0</v>
      </c>
    </row>
    <row r="2920" spans="1:21" x14ac:dyDescent="0.25">
      <c r="A2920" t="s">
        <v>705</v>
      </c>
      <c r="B2920">
        <v>3375</v>
      </c>
      <c r="D2920">
        <v>0</v>
      </c>
      <c r="E2920">
        <v>0</v>
      </c>
      <c r="I2920">
        <v>0</v>
      </c>
      <c r="J2920">
        <v>0</v>
      </c>
      <c r="N2920">
        <v>0</v>
      </c>
      <c r="O2920">
        <v>0</v>
      </c>
      <c r="S2920">
        <v>0</v>
      </c>
      <c r="T2920">
        <v>0</v>
      </c>
    </row>
    <row r="2921" spans="1:21" x14ac:dyDescent="0.25">
      <c r="A2921" t="s">
        <v>706</v>
      </c>
      <c r="B2921">
        <v>3375</v>
      </c>
      <c r="D2921">
        <v>0</v>
      </c>
      <c r="E2921">
        <v>0</v>
      </c>
      <c r="I2921">
        <v>0</v>
      </c>
      <c r="J2921">
        <v>0</v>
      </c>
      <c r="N2921">
        <v>0</v>
      </c>
      <c r="O2921">
        <v>0</v>
      </c>
      <c r="S2921">
        <v>0</v>
      </c>
      <c r="T2921">
        <v>0</v>
      </c>
    </row>
    <row r="2922" spans="1:21" x14ac:dyDescent="0.25">
      <c r="A2922" t="s">
        <v>707</v>
      </c>
      <c r="B2922">
        <v>3375</v>
      </c>
      <c r="D2922">
        <v>1</v>
      </c>
      <c r="E2922">
        <v>0</v>
      </c>
      <c r="I2922">
        <v>1</v>
      </c>
      <c r="J2922">
        <v>0</v>
      </c>
      <c r="N2922">
        <v>1</v>
      </c>
      <c r="O2922">
        <v>1</v>
      </c>
      <c r="S2922">
        <v>1</v>
      </c>
      <c r="T2922">
        <v>1</v>
      </c>
    </row>
    <row r="2923" spans="1:21" x14ac:dyDescent="0.25">
      <c r="A2923" t="s">
        <v>708</v>
      </c>
      <c r="B2923">
        <v>3375</v>
      </c>
      <c r="D2923">
        <v>50</v>
      </c>
      <c r="I2923">
        <v>50</v>
      </c>
      <c r="N2923">
        <v>50</v>
      </c>
      <c r="O2923">
        <v>5</v>
      </c>
      <c r="S2923">
        <v>50</v>
      </c>
      <c r="T2923">
        <v>5</v>
      </c>
    </row>
    <row r="2924" spans="1:21" x14ac:dyDescent="0.25">
      <c r="A2924" t="s">
        <v>709</v>
      </c>
      <c r="B2924">
        <v>3375</v>
      </c>
      <c r="D2924">
        <v>30</v>
      </c>
      <c r="I2924">
        <v>30</v>
      </c>
      <c r="N2924">
        <v>30</v>
      </c>
      <c r="O2924">
        <v>30</v>
      </c>
      <c r="S2924">
        <v>30</v>
      </c>
      <c r="T2924">
        <v>30</v>
      </c>
    </row>
    <row r="2925" spans="1:21" x14ac:dyDescent="0.25">
      <c r="A2925" t="s">
        <v>710</v>
      </c>
      <c r="B2925">
        <v>3375</v>
      </c>
      <c r="D2925">
        <v>3</v>
      </c>
      <c r="I2925">
        <v>3</v>
      </c>
      <c r="N2925">
        <v>3</v>
      </c>
      <c r="O2925">
        <v>3</v>
      </c>
      <c r="S2925">
        <v>3</v>
      </c>
      <c r="T2925">
        <v>3</v>
      </c>
    </row>
    <row r="2926" spans="1:21" x14ac:dyDescent="0.25">
      <c r="A2926" t="s">
        <v>711</v>
      </c>
      <c r="B2926">
        <v>3375</v>
      </c>
      <c r="D2926">
        <v>0</v>
      </c>
      <c r="I2926">
        <v>0</v>
      </c>
      <c r="N2926">
        <v>0</v>
      </c>
      <c r="O2926">
        <v>0</v>
      </c>
      <c r="S2926">
        <v>0</v>
      </c>
      <c r="T2926">
        <v>0</v>
      </c>
    </row>
    <row r="2927" spans="1:21" x14ac:dyDescent="0.25">
      <c r="A2927" t="s">
        <v>712</v>
      </c>
      <c r="B2927">
        <v>3375</v>
      </c>
      <c r="D2927">
        <v>0</v>
      </c>
      <c r="I2927">
        <v>0</v>
      </c>
      <c r="N2927">
        <v>0</v>
      </c>
      <c r="O2927">
        <v>0</v>
      </c>
      <c r="S2927">
        <v>0</v>
      </c>
      <c r="T2927">
        <v>0</v>
      </c>
    </row>
    <row r="2928" spans="1:21" x14ac:dyDescent="0.25">
      <c r="A2928" t="s">
        <v>713</v>
      </c>
      <c r="B2928">
        <v>3375</v>
      </c>
      <c r="D2928">
        <v>0</v>
      </c>
      <c r="I2928">
        <v>0</v>
      </c>
      <c r="N2928">
        <v>0</v>
      </c>
      <c r="O2928">
        <v>0</v>
      </c>
      <c r="S2928">
        <v>0</v>
      </c>
      <c r="T2928">
        <v>0</v>
      </c>
    </row>
    <row r="2929" spans="1:21" x14ac:dyDescent="0.25">
      <c r="A2929" t="s">
        <v>718</v>
      </c>
      <c r="B2929">
        <v>3375</v>
      </c>
      <c r="E2929">
        <v>0</v>
      </c>
      <c r="J2929">
        <v>0</v>
      </c>
      <c r="O2929">
        <v>0</v>
      </c>
      <c r="T2929">
        <v>0</v>
      </c>
    </row>
    <row r="2930" spans="1:21" x14ac:dyDescent="0.25">
      <c r="A2930" t="s">
        <v>405</v>
      </c>
      <c r="B2930">
        <v>3375</v>
      </c>
      <c r="E2930">
        <v>0</v>
      </c>
    </row>
    <row r="2931" spans="1:21" x14ac:dyDescent="0.25">
      <c r="A2931" t="s">
        <v>719</v>
      </c>
      <c r="B2931">
        <v>3375</v>
      </c>
      <c r="D2931">
        <v>51</v>
      </c>
      <c r="E2931">
        <v>716</v>
      </c>
      <c r="F2931">
        <v>0</v>
      </c>
      <c r="I2931">
        <v>21</v>
      </c>
      <c r="J2931">
        <v>657</v>
      </c>
      <c r="K2931">
        <v>0</v>
      </c>
      <c r="N2931">
        <v>39</v>
      </c>
      <c r="O2931">
        <v>79</v>
      </c>
      <c r="P2931">
        <v>0</v>
      </c>
      <c r="S2931">
        <v>103</v>
      </c>
      <c r="T2931">
        <v>9</v>
      </c>
      <c r="U2931">
        <v>0</v>
      </c>
    </row>
    <row r="2932" spans="1:21" x14ac:dyDescent="0.25">
      <c r="A2932" t="s">
        <v>34</v>
      </c>
      <c r="B2932">
        <v>3425</v>
      </c>
      <c r="D2932">
        <v>154</v>
      </c>
      <c r="E2932">
        <v>154</v>
      </c>
      <c r="J2932">
        <v>3450</v>
      </c>
      <c r="K2932">
        <v>3450</v>
      </c>
      <c r="N2932">
        <v>254</v>
      </c>
      <c r="P2932">
        <v>254</v>
      </c>
    </row>
    <row r="2933" spans="1:21" x14ac:dyDescent="0.25">
      <c r="A2933" t="s">
        <v>35</v>
      </c>
      <c r="B2933">
        <v>3425</v>
      </c>
      <c r="D2933">
        <v>254</v>
      </c>
      <c r="E2933">
        <v>3450</v>
      </c>
      <c r="J2933">
        <v>154</v>
      </c>
      <c r="K2933">
        <v>254</v>
      </c>
      <c r="N2933">
        <v>3450</v>
      </c>
      <c r="P2933">
        <v>154</v>
      </c>
    </row>
    <row r="2934" spans="1:21" x14ac:dyDescent="0.25">
      <c r="A2934" t="s">
        <v>36</v>
      </c>
      <c r="B2934">
        <v>3425</v>
      </c>
      <c r="D2934">
        <v>1</v>
      </c>
      <c r="E2934">
        <v>2</v>
      </c>
      <c r="J2934">
        <v>2</v>
      </c>
      <c r="K2934">
        <v>0</v>
      </c>
      <c r="N2934">
        <v>1</v>
      </c>
      <c r="P2934">
        <v>1</v>
      </c>
    </row>
    <row r="2935" spans="1:21" x14ac:dyDescent="0.25">
      <c r="A2935" t="s">
        <v>37</v>
      </c>
      <c r="B2935">
        <v>3425</v>
      </c>
      <c r="D2935">
        <v>0</v>
      </c>
      <c r="E2935">
        <v>0</v>
      </c>
      <c r="J2935">
        <v>2</v>
      </c>
      <c r="N2935">
        <v>0</v>
      </c>
    </row>
    <row r="2936" spans="1:21" x14ac:dyDescent="0.25">
      <c r="A2936" t="s">
        <v>38</v>
      </c>
      <c r="B2936">
        <v>3425</v>
      </c>
      <c r="D2936">
        <v>12</v>
      </c>
      <c r="E2936">
        <v>12</v>
      </c>
      <c r="J2936">
        <v>12</v>
      </c>
      <c r="K2936">
        <v>12</v>
      </c>
      <c r="N2936">
        <v>12</v>
      </c>
      <c r="P2936">
        <v>12</v>
      </c>
    </row>
    <row r="2937" spans="1:21" x14ac:dyDescent="0.25">
      <c r="A2937" t="s">
        <v>39</v>
      </c>
      <c r="B2937">
        <v>3425</v>
      </c>
      <c r="D2937">
        <v>300</v>
      </c>
    </row>
    <row r="2938" spans="1:21" x14ac:dyDescent="0.25">
      <c r="A2938" t="s">
        <v>694</v>
      </c>
      <c r="B2938">
        <v>3425</v>
      </c>
      <c r="D2938">
        <v>25</v>
      </c>
    </row>
    <row r="2939" spans="1:21" x14ac:dyDescent="0.25">
      <c r="A2939" t="s">
        <v>40</v>
      </c>
      <c r="B2939">
        <v>3425</v>
      </c>
      <c r="D2939">
        <v>1</v>
      </c>
    </row>
    <row r="2940" spans="1:21" x14ac:dyDescent="0.25">
      <c r="A2940" t="s">
        <v>41</v>
      </c>
      <c r="B2940">
        <v>3425</v>
      </c>
    </row>
    <row r="2941" spans="1:21" x14ac:dyDescent="0.25">
      <c r="A2941" t="s">
        <v>42</v>
      </c>
      <c r="B2941">
        <v>3425</v>
      </c>
      <c r="E2941">
        <v>40</v>
      </c>
      <c r="J2941">
        <v>40</v>
      </c>
      <c r="N2941">
        <v>25</v>
      </c>
    </row>
    <row r="2942" spans="1:21" x14ac:dyDescent="0.25">
      <c r="A2942" t="s">
        <v>45</v>
      </c>
      <c r="B2942">
        <v>3425</v>
      </c>
      <c r="D2942">
        <v>7</v>
      </c>
      <c r="E2942">
        <v>4</v>
      </c>
      <c r="J2942">
        <v>8</v>
      </c>
      <c r="N2942">
        <v>6</v>
      </c>
    </row>
    <row r="2943" spans="1:21" x14ac:dyDescent="0.25">
      <c r="A2943" t="s">
        <v>46</v>
      </c>
      <c r="B2943">
        <v>3425</v>
      </c>
      <c r="D2943">
        <v>4</v>
      </c>
      <c r="P2943">
        <v>6</v>
      </c>
    </row>
    <row r="2944" spans="1:21" x14ac:dyDescent="0.25">
      <c r="A2944" t="s">
        <v>49</v>
      </c>
      <c r="B2944">
        <v>3425</v>
      </c>
      <c r="D2944">
        <v>5</v>
      </c>
      <c r="E2944">
        <v>6</v>
      </c>
      <c r="J2944">
        <v>6</v>
      </c>
      <c r="K2944">
        <v>4</v>
      </c>
      <c r="N2944">
        <v>5</v>
      </c>
      <c r="P2944">
        <v>5</v>
      </c>
    </row>
    <row r="2945" spans="1:16" x14ac:dyDescent="0.25">
      <c r="A2945" t="s">
        <v>695</v>
      </c>
      <c r="B2945">
        <v>3425</v>
      </c>
      <c r="D2945">
        <v>0</v>
      </c>
      <c r="E2945">
        <v>0</v>
      </c>
      <c r="J2945">
        <v>0</v>
      </c>
      <c r="K2945">
        <v>0</v>
      </c>
      <c r="N2945">
        <v>0</v>
      </c>
      <c r="P2945">
        <v>0</v>
      </c>
    </row>
    <row r="2946" spans="1:16" x14ac:dyDescent="0.25">
      <c r="A2946" t="s">
        <v>48</v>
      </c>
      <c r="B2946">
        <v>3425</v>
      </c>
      <c r="D2946">
        <v>1900</v>
      </c>
      <c r="E2946">
        <v>1900</v>
      </c>
      <c r="J2946">
        <v>1900</v>
      </c>
      <c r="K2946">
        <v>1900</v>
      </c>
      <c r="N2946">
        <v>1900</v>
      </c>
      <c r="P2946">
        <v>1900</v>
      </c>
    </row>
    <row r="2947" spans="1:16" x14ac:dyDescent="0.25">
      <c r="A2947" t="s">
        <v>696</v>
      </c>
      <c r="B2947">
        <v>3425</v>
      </c>
      <c r="D2947">
        <v>1770</v>
      </c>
      <c r="E2947">
        <v>3539</v>
      </c>
      <c r="J2947">
        <v>3461</v>
      </c>
      <c r="K2947">
        <v>0</v>
      </c>
      <c r="N2947">
        <v>1770</v>
      </c>
      <c r="P2947">
        <v>1583</v>
      </c>
    </row>
    <row r="2948" spans="1:16" x14ac:dyDescent="0.25">
      <c r="A2948" t="s">
        <v>50</v>
      </c>
      <c r="B2948">
        <v>3425</v>
      </c>
      <c r="D2948">
        <v>615</v>
      </c>
      <c r="E2948">
        <v>3539</v>
      </c>
      <c r="J2948">
        <v>3461</v>
      </c>
      <c r="K2948">
        <v>0</v>
      </c>
      <c r="N2948">
        <v>1770</v>
      </c>
      <c r="P2948">
        <v>1583</v>
      </c>
    </row>
    <row r="2949" spans="1:16" x14ac:dyDescent="0.25">
      <c r="A2949" t="s">
        <v>697</v>
      </c>
      <c r="B2949">
        <v>3425</v>
      </c>
      <c r="D2949">
        <v>1</v>
      </c>
      <c r="E2949">
        <v>1</v>
      </c>
      <c r="J2949">
        <v>1</v>
      </c>
      <c r="K2949">
        <v>1</v>
      </c>
      <c r="N2949">
        <v>1</v>
      </c>
      <c r="P2949">
        <v>1</v>
      </c>
    </row>
    <row r="2950" spans="1:16" x14ac:dyDescent="0.25">
      <c r="A2950" t="s">
        <v>51</v>
      </c>
      <c r="B2950">
        <v>3425</v>
      </c>
      <c r="D2950">
        <v>0</v>
      </c>
      <c r="E2950">
        <v>0</v>
      </c>
      <c r="J2950">
        <v>25</v>
      </c>
      <c r="K2950">
        <v>0</v>
      </c>
      <c r="N2950">
        <v>0</v>
      </c>
      <c r="P2950">
        <v>24</v>
      </c>
    </row>
    <row r="2951" spans="1:16" x14ac:dyDescent="0.25">
      <c r="A2951" t="s">
        <v>53</v>
      </c>
      <c r="B2951">
        <v>3425</v>
      </c>
      <c r="D2951">
        <v>81</v>
      </c>
      <c r="E2951">
        <v>727</v>
      </c>
      <c r="J2951">
        <v>616</v>
      </c>
      <c r="K2951">
        <v>105</v>
      </c>
      <c r="N2951">
        <v>17</v>
      </c>
      <c r="P2951">
        <v>22</v>
      </c>
    </row>
    <row r="2952" spans="1:16" x14ac:dyDescent="0.25">
      <c r="A2952" t="s">
        <v>54</v>
      </c>
      <c r="B2952">
        <v>3425</v>
      </c>
      <c r="D2952">
        <v>0</v>
      </c>
      <c r="E2952">
        <v>0</v>
      </c>
      <c r="J2952">
        <v>0</v>
      </c>
      <c r="K2952">
        <v>0</v>
      </c>
      <c r="N2952">
        <v>0</v>
      </c>
      <c r="P2952">
        <v>0</v>
      </c>
    </row>
    <row r="2953" spans="1:16" x14ac:dyDescent="0.25">
      <c r="A2953" t="s">
        <v>55</v>
      </c>
      <c r="B2953">
        <v>3425</v>
      </c>
      <c r="D2953">
        <v>0</v>
      </c>
      <c r="E2953">
        <v>0</v>
      </c>
      <c r="J2953">
        <v>0</v>
      </c>
      <c r="K2953">
        <v>0</v>
      </c>
      <c r="N2953">
        <v>0</v>
      </c>
      <c r="P2953">
        <v>0</v>
      </c>
    </row>
    <row r="2954" spans="1:16" x14ac:dyDescent="0.25">
      <c r="A2954" t="s">
        <v>56</v>
      </c>
      <c r="B2954">
        <v>3425</v>
      </c>
      <c r="D2954">
        <v>0.92</v>
      </c>
      <c r="E2954">
        <v>0.92</v>
      </c>
      <c r="J2954">
        <v>0.92</v>
      </c>
      <c r="K2954">
        <v>0.92</v>
      </c>
      <c r="N2954">
        <v>0.92</v>
      </c>
      <c r="P2954">
        <v>0.92</v>
      </c>
    </row>
    <row r="2955" spans="1:16" x14ac:dyDescent="0.25">
      <c r="A2955" t="s">
        <v>57</v>
      </c>
      <c r="B2955">
        <v>3425</v>
      </c>
      <c r="D2955">
        <v>100</v>
      </c>
      <c r="E2955">
        <v>100</v>
      </c>
      <c r="J2955">
        <v>100</v>
      </c>
      <c r="K2955">
        <v>100</v>
      </c>
      <c r="N2955">
        <v>100</v>
      </c>
      <c r="P2955">
        <v>100</v>
      </c>
    </row>
    <row r="2956" spans="1:16" x14ac:dyDescent="0.25">
      <c r="A2956" t="s">
        <v>58</v>
      </c>
      <c r="B2956">
        <v>3425</v>
      </c>
      <c r="D2956">
        <v>2</v>
      </c>
      <c r="E2956">
        <v>2</v>
      </c>
      <c r="J2956">
        <v>2</v>
      </c>
      <c r="K2956">
        <v>2</v>
      </c>
      <c r="N2956">
        <v>2</v>
      </c>
      <c r="P2956">
        <v>2</v>
      </c>
    </row>
    <row r="2957" spans="1:16" x14ac:dyDescent="0.25">
      <c r="A2957" t="s">
        <v>59</v>
      </c>
      <c r="B2957">
        <v>3425</v>
      </c>
      <c r="D2957">
        <v>0</v>
      </c>
      <c r="E2957">
        <v>0</v>
      </c>
      <c r="J2957">
        <v>0</v>
      </c>
      <c r="K2957">
        <v>0</v>
      </c>
      <c r="N2957">
        <v>0</v>
      </c>
      <c r="P2957">
        <v>0</v>
      </c>
    </row>
    <row r="2958" spans="1:16" x14ac:dyDescent="0.25">
      <c r="A2958" t="s">
        <v>698</v>
      </c>
      <c r="B2958">
        <v>3425</v>
      </c>
      <c r="E2958">
        <v>0</v>
      </c>
      <c r="J2958">
        <v>0</v>
      </c>
      <c r="N2958">
        <v>0</v>
      </c>
    </row>
    <row r="2959" spans="1:16" x14ac:dyDescent="0.25">
      <c r="A2959" t="s">
        <v>677</v>
      </c>
      <c r="B2959">
        <v>3425</v>
      </c>
      <c r="E2959">
        <v>1000</v>
      </c>
      <c r="J2959">
        <v>1586</v>
      </c>
      <c r="N2959">
        <v>900</v>
      </c>
    </row>
    <row r="2960" spans="1:16" x14ac:dyDescent="0.25">
      <c r="A2960" t="s">
        <v>78</v>
      </c>
      <c r="B2960">
        <v>3425</v>
      </c>
      <c r="E2960">
        <v>17</v>
      </c>
      <c r="J2960">
        <v>27</v>
      </c>
      <c r="N2960">
        <v>24.5</v>
      </c>
    </row>
    <row r="2961" spans="1:16" x14ac:dyDescent="0.25">
      <c r="A2961" t="s">
        <v>699</v>
      </c>
      <c r="B2961">
        <v>3425</v>
      </c>
      <c r="E2961">
        <v>0</v>
      </c>
      <c r="K2961">
        <v>0</v>
      </c>
      <c r="P2961">
        <v>0</v>
      </c>
    </row>
    <row r="2962" spans="1:16" x14ac:dyDescent="0.25">
      <c r="A2962" t="s">
        <v>700</v>
      </c>
      <c r="B2962">
        <v>3425</v>
      </c>
      <c r="D2962">
        <v>0</v>
      </c>
      <c r="E2962">
        <v>0</v>
      </c>
      <c r="J2962">
        <v>0</v>
      </c>
      <c r="K2962">
        <v>1</v>
      </c>
      <c r="N2962">
        <v>0</v>
      </c>
      <c r="P2962">
        <v>1</v>
      </c>
    </row>
    <row r="2963" spans="1:16" x14ac:dyDescent="0.25">
      <c r="A2963" t="s">
        <v>701</v>
      </c>
      <c r="B2963">
        <v>3425</v>
      </c>
      <c r="D2963">
        <v>0</v>
      </c>
      <c r="E2963">
        <v>0</v>
      </c>
      <c r="J2963">
        <v>0</v>
      </c>
      <c r="K2963">
        <v>0</v>
      </c>
      <c r="N2963">
        <v>0</v>
      </c>
      <c r="P2963">
        <v>0</v>
      </c>
    </row>
    <row r="2964" spans="1:16" x14ac:dyDescent="0.25">
      <c r="A2964" t="s">
        <v>52</v>
      </c>
      <c r="B2964">
        <v>3425</v>
      </c>
      <c r="D2964">
        <v>1</v>
      </c>
      <c r="E2964">
        <v>1</v>
      </c>
      <c r="J2964">
        <v>1</v>
      </c>
      <c r="K2964">
        <v>1</v>
      </c>
      <c r="N2964">
        <v>1</v>
      </c>
      <c r="P2964">
        <v>1</v>
      </c>
    </row>
    <row r="2965" spans="1:16" x14ac:dyDescent="0.25">
      <c r="A2965" t="s">
        <v>702</v>
      </c>
      <c r="B2965">
        <v>3425</v>
      </c>
      <c r="D2965">
        <v>15</v>
      </c>
      <c r="E2965">
        <v>60</v>
      </c>
      <c r="J2965">
        <v>60</v>
      </c>
      <c r="K2965">
        <v>9</v>
      </c>
      <c r="N2965">
        <v>15</v>
      </c>
      <c r="P2965">
        <v>9</v>
      </c>
    </row>
    <row r="2966" spans="1:16" x14ac:dyDescent="0.25">
      <c r="A2966" t="s">
        <v>43</v>
      </c>
      <c r="B2966">
        <v>3425</v>
      </c>
      <c r="D2966">
        <v>80</v>
      </c>
      <c r="E2966">
        <v>0</v>
      </c>
      <c r="J2966">
        <v>0</v>
      </c>
      <c r="N2966">
        <v>35</v>
      </c>
      <c r="P2966">
        <v>35</v>
      </c>
    </row>
    <row r="2967" spans="1:16" x14ac:dyDescent="0.25">
      <c r="A2967" t="s">
        <v>44</v>
      </c>
      <c r="B2967">
        <v>3425</v>
      </c>
      <c r="D2967">
        <v>50</v>
      </c>
      <c r="E2967">
        <v>0</v>
      </c>
      <c r="J2967">
        <v>0</v>
      </c>
      <c r="N2967">
        <v>5</v>
      </c>
      <c r="P2967">
        <v>5</v>
      </c>
    </row>
    <row r="2968" spans="1:16" x14ac:dyDescent="0.25">
      <c r="A2968" t="s">
        <v>47</v>
      </c>
      <c r="B2968">
        <v>3425</v>
      </c>
      <c r="D2968">
        <v>7</v>
      </c>
      <c r="E2968">
        <v>4</v>
      </c>
      <c r="J2968">
        <v>8</v>
      </c>
      <c r="N2968">
        <v>6</v>
      </c>
      <c r="P2968">
        <v>6</v>
      </c>
    </row>
    <row r="2969" spans="1:16" x14ac:dyDescent="0.25">
      <c r="A2969" t="s">
        <v>703</v>
      </c>
      <c r="B2969">
        <v>3425</v>
      </c>
      <c r="D2969">
        <v>0</v>
      </c>
      <c r="E2969">
        <v>0</v>
      </c>
      <c r="J2969">
        <v>0</v>
      </c>
      <c r="N2969">
        <v>0</v>
      </c>
      <c r="P2969">
        <v>0</v>
      </c>
    </row>
    <row r="2970" spans="1:16" x14ac:dyDescent="0.25">
      <c r="A2970" t="s">
        <v>704</v>
      </c>
      <c r="B2970">
        <v>3425</v>
      </c>
      <c r="D2970">
        <v>0</v>
      </c>
      <c r="E2970">
        <v>0</v>
      </c>
      <c r="J2970">
        <v>0</v>
      </c>
      <c r="N2970">
        <v>0</v>
      </c>
      <c r="P2970">
        <v>0</v>
      </c>
    </row>
    <row r="2971" spans="1:16" x14ac:dyDescent="0.25">
      <c r="A2971" t="s">
        <v>705</v>
      </c>
      <c r="B2971">
        <v>3425</v>
      </c>
      <c r="D2971">
        <v>0</v>
      </c>
      <c r="E2971">
        <v>0</v>
      </c>
      <c r="J2971">
        <v>0</v>
      </c>
      <c r="N2971">
        <v>0</v>
      </c>
      <c r="P2971">
        <v>0</v>
      </c>
    </row>
    <row r="2972" spans="1:16" x14ac:dyDescent="0.25">
      <c r="A2972" t="s">
        <v>706</v>
      </c>
      <c r="B2972">
        <v>3425</v>
      </c>
      <c r="D2972">
        <v>0</v>
      </c>
      <c r="E2972">
        <v>0</v>
      </c>
      <c r="J2972">
        <v>0</v>
      </c>
      <c r="N2972">
        <v>0</v>
      </c>
      <c r="P2972">
        <v>0</v>
      </c>
    </row>
    <row r="2973" spans="1:16" x14ac:dyDescent="0.25">
      <c r="A2973" t="s">
        <v>707</v>
      </c>
      <c r="B2973">
        <v>3425</v>
      </c>
      <c r="D2973">
        <v>1</v>
      </c>
      <c r="E2973">
        <v>0</v>
      </c>
      <c r="J2973">
        <v>0</v>
      </c>
      <c r="N2973">
        <v>1</v>
      </c>
      <c r="P2973">
        <v>1</v>
      </c>
    </row>
    <row r="2974" spans="1:16" x14ac:dyDescent="0.25">
      <c r="A2974" t="s">
        <v>708</v>
      </c>
      <c r="B2974">
        <v>3425</v>
      </c>
      <c r="D2974">
        <v>50</v>
      </c>
      <c r="N2974">
        <v>5</v>
      </c>
      <c r="P2974">
        <v>5</v>
      </c>
    </row>
    <row r="2975" spans="1:16" x14ac:dyDescent="0.25">
      <c r="A2975" t="s">
        <v>709</v>
      </c>
      <c r="B2975">
        <v>3425</v>
      </c>
      <c r="D2975">
        <v>30</v>
      </c>
      <c r="N2975">
        <v>30</v>
      </c>
      <c r="P2975">
        <v>30</v>
      </c>
    </row>
    <row r="2976" spans="1:16" x14ac:dyDescent="0.25">
      <c r="A2976" t="s">
        <v>710</v>
      </c>
      <c r="B2976">
        <v>3425</v>
      </c>
      <c r="D2976">
        <v>3</v>
      </c>
      <c r="N2976">
        <v>3</v>
      </c>
      <c r="P2976">
        <v>3</v>
      </c>
    </row>
    <row r="2977" spans="1:21" x14ac:dyDescent="0.25">
      <c r="A2977" t="s">
        <v>711</v>
      </c>
      <c r="B2977">
        <v>3425</v>
      </c>
      <c r="D2977">
        <v>0</v>
      </c>
      <c r="N2977">
        <v>0</v>
      </c>
      <c r="P2977">
        <v>0</v>
      </c>
    </row>
    <row r="2978" spans="1:21" x14ac:dyDescent="0.25">
      <c r="A2978" t="s">
        <v>712</v>
      </c>
      <c r="B2978">
        <v>3425</v>
      </c>
      <c r="D2978">
        <v>0</v>
      </c>
      <c r="N2978">
        <v>0</v>
      </c>
      <c r="P2978">
        <v>0</v>
      </c>
    </row>
    <row r="2979" spans="1:21" x14ac:dyDescent="0.25">
      <c r="A2979" t="s">
        <v>713</v>
      </c>
      <c r="B2979">
        <v>3425</v>
      </c>
      <c r="D2979">
        <v>0</v>
      </c>
      <c r="N2979">
        <v>0</v>
      </c>
      <c r="P2979">
        <v>0</v>
      </c>
    </row>
    <row r="2980" spans="1:21" x14ac:dyDescent="0.25">
      <c r="A2980" t="s">
        <v>718</v>
      </c>
      <c r="B2980">
        <v>3425</v>
      </c>
      <c r="E2980">
        <v>0</v>
      </c>
      <c r="J2980">
        <v>0</v>
      </c>
      <c r="N2980">
        <v>0</v>
      </c>
    </row>
    <row r="2981" spans="1:21" x14ac:dyDescent="0.25">
      <c r="A2981" t="s">
        <v>405</v>
      </c>
      <c r="B2981">
        <v>3425</v>
      </c>
      <c r="E2981">
        <v>0</v>
      </c>
    </row>
    <row r="2982" spans="1:21" x14ac:dyDescent="0.25">
      <c r="A2982" t="s">
        <v>719</v>
      </c>
      <c r="B2982">
        <v>3425</v>
      </c>
      <c r="D2982">
        <v>88</v>
      </c>
      <c r="E2982">
        <v>790</v>
      </c>
      <c r="J2982">
        <v>784</v>
      </c>
      <c r="K2982">
        <v>0</v>
      </c>
      <c r="N2982">
        <v>18</v>
      </c>
      <c r="P2982">
        <v>24</v>
      </c>
    </row>
    <row r="2983" spans="1:21" x14ac:dyDescent="0.25">
      <c r="A2983" t="s">
        <v>34</v>
      </c>
      <c r="B2983">
        <v>3450</v>
      </c>
      <c r="D2983">
        <v>3425</v>
      </c>
      <c r="E2983">
        <v>3425</v>
      </c>
      <c r="F2983">
        <v>3425</v>
      </c>
      <c r="I2983">
        <v>2324</v>
      </c>
      <c r="J2983">
        <v>2324</v>
      </c>
      <c r="K2983">
        <v>2324</v>
      </c>
      <c r="N2983">
        <v>173</v>
      </c>
      <c r="O2983">
        <v>173</v>
      </c>
      <c r="P2983">
        <v>173</v>
      </c>
      <c r="S2983">
        <v>303</v>
      </c>
      <c r="T2983">
        <v>303</v>
      </c>
      <c r="U2983">
        <v>303</v>
      </c>
    </row>
    <row r="2984" spans="1:21" x14ac:dyDescent="0.25">
      <c r="A2984" t="s">
        <v>35</v>
      </c>
      <c r="B2984">
        <v>3450</v>
      </c>
      <c r="D2984">
        <v>173</v>
      </c>
      <c r="E2984">
        <v>2324</v>
      </c>
      <c r="F2984">
        <v>303</v>
      </c>
      <c r="I2984">
        <v>303</v>
      </c>
      <c r="J2984">
        <v>3425</v>
      </c>
      <c r="K2984">
        <v>173</v>
      </c>
      <c r="N2984">
        <v>2324</v>
      </c>
      <c r="O2984">
        <v>303</v>
      </c>
      <c r="P2984">
        <v>3425</v>
      </c>
      <c r="S2984">
        <v>3425</v>
      </c>
      <c r="T2984">
        <v>173</v>
      </c>
      <c r="U2984">
        <v>2324</v>
      </c>
    </row>
    <row r="2985" spans="1:21" x14ac:dyDescent="0.25">
      <c r="A2985" t="s">
        <v>36</v>
      </c>
      <c r="B2985">
        <v>3450</v>
      </c>
      <c r="D2985">
        <v>1</v>
      </c>
      <c r="E2985">
        <v>2</v>
      </c>
      <c r="F2985">
        <v>0</v>
      </c>
      <c r="I2985">
        <v>1</v>
      </c>
      <c r="J2985">
        <v>2</v>
      </c>
      <c r="K2985">
        <v>0</v>
      </c>
      <c r="N2985">
        <v>1</v>
      </c>
      <c r="O2985">
        <v>1</v>
      </c>
      <c r="P2985">
        <v>1</v>
      </c>
      <c r="S2985">
        <v>1</v>
      </c>
      <c r="T2985">
        <v>1</v>
      </c>
      <c r="U2985">
        <v>1</v>
      </c>
    </row>
    <row r="2986" spans="1:21" x14ac:dyDescent="0.25">
      <c r="A2986" t="s">
        <v>37</v>
      </c>
      <c r="B2986">
        <v>3450</v>
      </c>
      <c r="D2986">
        <v>0</v>
      </c>
      <c r="E2986">
        <v>2</v>
      </c>
      <c r="I2986">
        <v>0</v>
      </c>
      <c r="J2986">
        <v>2</v>
      </c>
      <c r="N2986">
        <v>0</v>
      </c>
      <c r="O2986">
        <v>0</v>
      </c>
      <c r="S2986">
        <v>0</v>
      </c>
      <c r="T2986">
        <v>0</v>
      </c>
    </row>
    <row r="2987" spans="1:21" x14ac:dyDescent="0.25">
      <c r="A2987" t="s">
        <v>38</v>
      </c>
      <c r="B2987">
        <v>3450</v>
      </c>
      <c r="D2987">
        <v>12</v>
      </c>
      <c r="E2987">
        <v>12</v>
      </c>
      <c r="F2987">
        <v>12</v>
      </c>
      <c r="I2987">
        <v>12</v>
      </c>
      <c r="J2987">
        <v>12</v>
      </c>
      <c r="K2987">
        <v>12</v>
      </c>
      <c r="N2987">
        <v>12</v>
      </c>
      <c r="O2987">
        <v>12</v>
      </c>
      <c r="P2987">
        <v>12</v>
      </c>
      <c r="S2987">
        <v>12</v>
      </c>
      <c r="T2987">
        <v>12</v>
      </c>
      <c r="U2987">
        <v>12</v>
      </c>
    </row>
    <row r="2988" spans="1:21" x14ac:dyDescent="0.25">
      <c r="A2988" t="s">
        <v>39</v>
      </c>
      <c r="B2988">
        <v>3450</v>
      </c>
      <c r="D2988">
        <v>200</v>
      </c>
      <c r="I2988">
        <v>200</v>
      </c>
      <c r="N2988">
        <v>150</v>
      </c>
      <c r="P2988">
        <v>150</v>
      </c>
      <c r="S2988">
        <v>200</v>
      </c>
      <c r="U2988">
        <v>200</v>
      </c>
    </row>
    <row r="2989" spans="1:21" x14ac:dyDescent="0.25">
      <c r="A2989" t="s">
        <v>694</v>
      </c>
      <c r="B2989">
        <v>3450</v>
      </c>
      <c r="D2989">
        <v>25</v>
      </c>
      <c r="I2989">
        <v>25</v>
      </c>
      <c r="N2989">
        <v>25</v>
      </c>
      <c r="P2989">
        <v>25</v>
      </c>
      <c r="S2989">
        <v>25</v>
      </c>
      <c r="U2989">
        <v>25</v>
      </c>
    </row>
    <row r="2990" spans="1:21" x14ac:dyDescent="0.25">
      <c r="A2990" t="s">
        <v>40</v>
      </c>
      <c r="B2990">
        <v>3450</v>
      </c>
      <c r="D2990">
        <v>1</v>
      </c>
      <c r="I2990">
        <v>1</v>
      </c>
      <c r="N2990">
        <v>1</v>
      </c>
      <c r="P2990">
        <v>1</v>
      </c>
      <c r="S2990">
        <v>1</v>
      </c>
      <c r="U2990">
        <v>1</v>
      </c>
    </row>
    <row r="2991" spans="1:21" x14ac:dyDescent="0.25">
      <c r="A2991" t="s">
        <v>41</v>
      </c>
      <c r="B2991">
        <v>3450</v>
      </c>
    </row>
    <row r="2992" spans="1:21" x14ac:dyDescent="0.25">
      <c r="A2992" t="s">
        <v>42</v>
      </c>
      <c r="B2992">
        <v>3450</v>
      </c>
      <c r="E2992">
        <v>40</v>
      </c>
      <c r="J2992">
        <v>40</v>
      </c>
      <c r="O2992">
        <v>25</v>
      </c>
      <c r="T2992">
        <v>25</v>
      </c>
    </row>
    <row r="2993" spans="1:21" x14ac:dyDescent="0.25">
      <c r="A2993" t="s">
        <v>45</v>
      </c>
      <c r="B2993">
        <v>3450</v>
      </c>
      <c r="E2993">
        <v>4</v>
      </c>
      <c r="J2993">
        <v>8</v>
      </c>
      <c r="O2993">
        <v>6</v>
      </c>
      <c r="T2993">
        <v>2</v>
      </c>
    </row>
    <row r="2994" spans="1:21" x14ac:dyDescent="0.25">
      <c r="A2994" t="s">
        <v>46</v>
      </c>
      <c r="B2994">
        <v>3450</v>
      </c>
      <c r="D2994">
        <v>4</v>
      </c>
      <c r="I2994">
        <v>8</v>
      </c>
      <c r="N2994">
        <v>6</v>
      </c>
      <c r="P2994">
        <v>6</v>
      </c>
      <c r="S2994">
        <v>2</v>
      </c>
      <c r="U2994">
        <v>2</v>
      </c>
    </row>
    <row r="2995" spans="1:21" x14ac:dyDescent="0.25">
      <c r="A2995" t="s">
        <v>49</v>
      </c>
      <c r="B2995">
        <v>3450</v>
      </c>
      <c r="D2995">
        <v>5.5</v>
      </c>
      <c r="E2995">
        <v>5.5</v>
      </c>
      <c r="F2995">
        <v>4</v>
      </c>
      <c r="I2995">
        <v>5.5</v>
      </c>
      <c r="J2995">
        <v>5.5</v>
      </c>
      <c r="K2995">
        <v>4</v>
      </c>
      <c r="N2995">
        <v>5.5</v>
      </c>
      <c r="O2995">
        <v>5.5</v>
      </c>
      <c r="P2995">
        <v>5.5</v>
      </c>
      <c r="S2995">
        <v>5.5</v>
      </c>
      <c r="T2995">
        <v>5.5</v>
      </c>
      <c r="U2995">
        <v>5.5</v>
      </c>
    </row>
    <row r="2996" spans="1:21" x14ac:dyDescent="0.25">
      <c r="A2996" t="s">
        <v>695</v>
      </c>
      <c r="B2996">
        <v>3450</v>
      </c>
      <c r="D2996">
        <v>0</v>
      </c>
      <c r="E2996">
        <v>0</v>
      </c>
      <c r="F2996">
        <v>0</v>
      </c>
      <c r="I2996">
        <v>0</v>
      </c>
      <c r="J2996">
        <v>0</v>
      </c>
      <c r="K2996">
        <v>0</v>
      </c>
      <c r="N2996">
        <v>0</v>
      </c>
      <c r="O2996">
        <v>0</v>
      </c>
      <c r="P2996">
        <v>0</v>
      </c>
      <c r="S2996">
        <v>0</v>
      </c>
      <c r="T2996">
        <v>0</v>
      </c>
      <c r="U2996">
        <v>0</v>
      </c>
    </row>
    <row r="2997" spans="1:21" x14ac:dyDescent="0.25">
      <c r="A2997" t="s">
        <v>48</v>
      </c>
      <c r="B2997">
        <v>3450</v>
      </c>
      <c r="D2997">
        <v>1900</v>
      </c>
      <c r="E2997">
        <v>1900</v>
      </c>
      <c r="F2997">
        <v>1900</v>
      </c>
      <c r="I2997">
        <v>1900</v>
      </c>
      <c r="J2997">
        <v>1900</v>
      </c>
      <c r="K2997">
        <v>1900</v>
      </c>
      <c r="N2997">
        <v>1900</v>
      </c>
      <c r="O2997">
        <v>1900</v>
      </c>
      <c r="P2997">
        <v>1900</v>
      </c>
      <c r="S2997">
        <v>1900</v>
      </c>
      <c r="T2997">
        <v>1900</v>
      </c>
      <c r="U2997">
        <v>1900</v>
      </c>
    </row>
    <row r="2998" spans="1:21" x14ac:dyDescent="0.25">
      <c r="A2998" t="s">
        <v>696</v>
      </c>
      <c r="B2998">
        <v>3450</v>
      </c>
      <c r="D2998">
        <v>1863</v>
      </c>
      <c r="E2998">
        <v>3539</v>
      </c>
      <c r="F2998">
        <v>0</v>
      </c>
      <c r="I2998">
        <v>1863</v>
      </c>
      <c r="J2998">
        <v>3539</v>
      </c>
      <c r="K2998">
        <v>0</v>
      </c>
      <c r="N2998">
        <v>1863</v>
      </c>
      <c r="O2998">
        <v>1863</v>
      </c>
      <c r="P2998">
        <v>1863</v>
      </c>
      <c r="S2998">
        <v>1863</v>
      </c>
      <c r="T2998">
        <v>1863</v>
      </c>
      <c r="U2998">
        <v>1863</v>
      </c>
    </row>
    <row r="2999" spans="1:21" x14ac:dyDescent="0.25">
      <c r="A2999" t="s">
        <v>50</v>
      </c>
      <c r="B2999">
        <v>3450</v>
      </c>
      <c r="D2999">
        <v>1863</v>
      </c>
      <c r="E2999">
        <v>3539</v>
      </c>
      <c r="F2999">
        <v>0</v>
      </c>
      <c r="I2999">
        <v>1863</v>
      </c>
      <c r="J2999">
        <v>3539</v>
      </c>
      <c r="K2999">
        <v>0</v>
      </c>
      <c r="N2999">
        <v>1863</v>
      </c>
      <c r="O2999">
        <v>1863</v>
      </c>
      <c r="P2999">
        <v>1863</v>
      </c>
      <c r="S2999">
        <v>1863</v>
      </c>
      <c r="T2999">
        <v>1863</v>
      </c>
      <c r="U2999">
        <v>1863</v>
      </c>
    </row>
    <row r="3000" spans="1:21" x14ac:dyDescent="0.25">
      <c r="A3000" t="s">
        <v>697</v>
      </c>
      <c r="B3000">
        <v>3450</v>
      </c>
      <c r="D3000">
        <v>1</v>
      </c>
      <c r="E3000">
        <v>1</v>
      </c>
      <c r="F3000">
        <v>1</v>
      </c>
      <c r="I3000">
        <v>1</v>
      </c>
      <c r="J3000">
        <v>1</v>
      </c>
      <c r="K3000">
        <v>1</v>
      </c>
      <c r="N3000">
        <v>1</v>
      </c>
      <c r="O3000">
        <v>1</v>
      </c>
      <c r="P3000">
        <v>1</v>
      </c>
      <c r="S3000">
        <v>1</v>
      </c>
      <c r="T3000">
        <v>1</v>
      </c>
      <c r="U3000">
        <v>1</v>
      </c>
    </row>
    <row r="3001" spans="1:21" x14ac:dyDescent="0.25">
      <c r="A3001" t="s">
        <v>51</v>
      </c>
      <c r="B3001">
        <v>3450</v>
      </c>
      <c r="D3001">
        <v>0</v>
      </c>
      <c r="E3001">
        <v>0</v>
      </c>
      <c r="F3001">
        <v>0</v>
      </c>
      <c r="I3001">
        <v>0</v>
      </c>
      <c r="J3001">
        <v>0</v>
      </c>
      <c r="K3001">
        <v>0</v>
      </c>
      <c r="N3001">
        <v>0</v>
      </c>
      <c r="O3001">
        <v>0</v>
      </c>
      <c r="P3001">
        <v>0</v>
      </c>
      <c r="S3001">
        <v>0</v>
      </c>
      <c r="T3001">
        <v>0</v>
      </c>
      <c r="U3001">
        <v>0</v>
      </c>
    </row>
    <row r="3002" spans="1:21" x14ac:dyDescent="0.25">
      <c r="A3002" t="s">
        <v>53</v>
      </c>
      <c r="B3002">
        <v>3450</v>
      </c>
      <c r="D3002">
        <v>0</v>
      </c>
      <c r="E3002">
        <v>0</v>
      </c>
      <c r="F3002">
        <v>0</v>
      </c>
      <c r="I3002">
        <v>0</v>
      </c>
      <c r="J3002">
        <v>0</v>
      </c>
      <c r="K3002">
        <v>0</v>
      </c>
      <c r="N3002">
        <v>0</v>
      </c>
      <c r="O3002">
        <v>0</v>
      </c>
      <c r="P3002">
        <v>0</v>
      </c>
      <c r="S3002">
        <v>0</v>
      </c>
      <c r="T3002">
        <v>0</v>
      </c>
      <c r="U3002">
        <v>0</v>
      </c>
    </row>
    <row r="3003" spans="1:21" x14ac:dyDescent="0.25">
      <c r="A3003" t="s">
        <v>54</v>
      </c>
      <c r="B3003">
        <v>3450</v>
      </c>
      <c r="D3003">
        <v>0</v>
      </c>
      <c r="E3003">
        <v>0</v>
      </c>
      <c r="F3003">
        <v>0</v>
      </c>
      <c r="I3003">
        <v>0</v>
      </c>
      <c r="J3003">
        <v>0</v>
      </c>
      <c r="K3003">
        <v>0</v>
      </c>
      <c r="N3003">
        <v>0</v>
      </c>
      <c r="O3003">
        <v>0</v>
      </c>
      <c r="P3003">
        <v>0</v>
      </c>
      <c r="S3003">
        <v>0</v>
      </c>
      <c r="T3003">
        <v>0</v>
      </c>
      <c r="U3003">
        <v>0</v>
      </c>
    </row>
    <row r="3004" spans="1:21" x14ac:dyDescent="0.25">
      <c r="A3004" t="s">
        <v>55</v>
      </c>
      <c r="B3004">
        <v>3450</v>
      </c>
      <c r="D3004">
        <v>0</v>
      </c>
      <c r="E3004">
        <v>0</v>
      </c>
      <c r="F3004">
        <v>0</v>
      </c>
      <c r="I3004">
        <v>0</v>
      </c>
      <c r="J3004">
        <v>0</v>
      </c>
      <c r="K3004">
        <v>0</v>
      </c>
      <c r="N3004">
        <v>0</v>
      </c>
      <c r="O3004">
        <v>0</v>
      </c>
      <c r="P3004">
        <v>0</v>
      </c>
      <c r="S3004">
        <v>0</v>
      </c>
      <c r="T3004">
        <v>0</v>
      </c>
      <c r="U3004">
        <v>0</v>
      </c>
    </row>
    <row r="3005" spans="1:21" x14ac:dyDescent="0.25">
      <c r="A3005" t="s">
        <v>56</v>
      </c>
      <c r="B3005">
        <v>3450</v>
      </c>
      <c r="D3005">
        <v>0.92</v>
      </c>
      <c r="E3005">
        <v>0.92</v>
      </c>
      <c r="F3005">
        <v>0.92</v>
      </c>
      <c r="I3005">
        <v>0.92</v>
      </c>
      <c r="J3005">
        <v>0.92</v>
      </c>
      <c r="K3005">
        <v>0.92</v>
      </c>
      <c r="N3005">
        <v>0.92</v>
      </c>
      <c r="O3005">
        <v>0.92</v>
      </c>
      <c r="P3005">
        <v>0.92</v>
      </c>
      <c r="S3005">
        <v>0.92</v>
      </c>
      <c r="T3005">
        <v>0.92</v>
      </c>
      <c r="U3005">
        <v>0.92</v>
      </c>
    </row>
    <row r="3006" spans="1:21" x14ac:dyDescent="0.25">
      <c r="A3006" t="s">
        <v>57</v>
      </c>
      <c r="B3006">
        <v>3450</v>
      </c>
      <c r="D3006">
        <v>100</v>
      </c>
      <c r="E3006">
        <v>100</v>
      </c>
      <c r="F3006">
        <v>100</v>
      </c>
      <c r="I3006">
        <v>100</v>
      </c>
      <c r="J3006">
        <v>100</v>
      </c>
      <c r="K3006">
        <v>100</v>
      </c>
      <c r="N3006">
        <v>100</v>
      </c>
      <c r="O3006">
        <v>100</v>
      </c>
      <c r="P3006">
        <v>100</v>
      </c>
      <c r="S3006">
        <v>100</v>
      </c>
      <c r="T3006">
        <v>100</v>
      </c>
      <c r="U3006">
        <v>100</v>
      </c>
    </row>
    <row r="3007" spans="1:21" x14ac:dyDescent="0.25">
      <c r="A3007" t="s">
        <v>58</v>
      </c>
      <c r="B3007">
        <v>3450</v>
      </c>
      <c r="D3007">
        <v>2</v>
      </c>
      <c r="E3007">
        <v>2</v>
      </c>
      <c r="F3007">
        <v>2</v>
      </c>
      <c r="I3007">
        <v>2</v>
      </c>
      <c r="J3007">
        <v>2</v>
      </c>
      <c r="K3007">
        <v>2</v>
      </c>
      <c r="N3007">
        <v>2</v>
      </c>
      <c r="O3007">
        <v>2</v>
      </c>
      <c r="P3007">
        <v>2</v>
      </c>
      <c r="S3007">
        <v>2</v>
      </c>
      <c r="T3007">
        <v>2</v>
      </c>
      <c r="U3007">
        <v>2</v>
      </c>
    </row>
    <row r="3008" spans="1:21" x14ac:dyDescent="0.25">
      <c r="A3008" t="s">
        <v>59</v>
      </c>
      <c r="B3008">
        <v>3450</v>
      </c>
      <c r="D3008">
        <v>0</v>
      </c>
      <c r="E3008">
        <v>0</v>
      </c>
      <c r="F3008">
        <v>0</v>
      </c>
      <c r="I3008">
        <v>0</v>
      </c>
      <c r="J3008">
        <v>0</v>
      </c>
      <c r="K3008">
        <v>0</v>
      </c>
      <c r="N3008">
        <v>0</v>
      </c>
      <c r="O3008">
        <v>0</v>
      </c>
      <c r="P3008">
        <v>0</v>
      </c>
      <c r="S3008">
        <v>0</v>
      </c>
      <c r="T3008">
        <v>0</v>
      </c>
      <c r="U3008">
        <v>0</v>
      </c>
    </row>
    <row r="3009" spans="1:21" x14ac:dyDescent="0.25">
      <c r="A3009" t="s">
        <v>698</v>
      </c>
      <c r="B3009">
        <v>3450</v>
      </c>
      <c r="E3009">
        <v>0</v>
      </c>
      <c r="J3009">
        <v>0</v>
      </c>
      <c r="O3009">
        <v>0</v>
      </c>
      <c r="T3009">
        <v>0</v>
      </c>
    </row>
    <row r="3010" spans="1:21" x14ac:dyDescent="0.25">
      <c r="A3010" t="s">
        <v>677</v>
      </c>
      <c r="B3010">
        <v>3450</v>
      </c>
      <c r="E3010">
        <v>1586</v>
      </c>
      <c r="J3010">
        <v>2635</v>
      </c>
      <c r="O3010">
        <v>1034</v>
      </c>
      <c r="T3010">
        <v>763</v>
      </c>
    </row>
    <row r="3011" spans="1:21" x14ac:dyDescent="0.25">
      <c r="A3011" t="s">
        <v>78</v>
      </c>
      <c r="B3011">
        <v>3450</v>
      </c>
      <c r="E3011">
        <v>27</v>
      </c>
      <c r="J3011">
        <v>44.9</v>
      </c>
      <c r="O3011">
        <v>28.2</v>
      </c>
      <c r="T3011">
        <v>20.8</v>
      </c>
    </row>
    <row r="3012" spans="1:21" x14ac:dyDescent="0.25">
      <c r="A3012" t="s">
        <v>699</v>
      </c>
      <c r="B3012">
        <v>3450</v>
      </c>
      <c r="F3012">
        <v>0</v>
      </c>
      <c r="K3012">
        <v>0</v>
      </c>
      <c r="P3012">
        <v>0</v>
      </c>
      <c r="U3012">
        <v>0</v>
      </c>
    </row>
    <row r="3013" spans="1:21" x14ac:dyDescent="0.25">
      <c r="A3013" t="s">
        <v>700</v>
      </c>
      <c r="B3013">
        <v>3450</v>
      </c>
      <c r="D3013">
        <v>0</v>
      </c>
      <c r="E3013">
        <v>0</v>
      </c>
      <c r="F3013">
        <v>1</v>
      </c>
      <c r="I3013">
        <v>0</v>
      </c>
      <c r="J3013">
        <v>0</v>
      </c>
      <c r="K3013">
        <v>1</v>
      </c>
      <c r="N3013">
        <v>0</v>
      </c>
      <c r="O3013">
        <v>0</v>
      </c>
      <c r="P3013">
        <v>1</v>
      </c>
      <c r="S3013">
        <v>0</v>
      </c>
      <c r="T3013">
        <v>0</v>
      </c>
      <c r="U3013">
        <v>1</v>
      </c>
    </row>
    <row r="3014" spans="1:21" x14ac:dyDescent="0.25">
      <c r="A3014" t="s">
        <v>701</v>
      </c>
      <c r="B3014">
        <v>3450</v>
      </c>
      <c r="D3014">
        <v>0</v>
      </c>
      <c r="E3014">
        <v>0</v>
      </c>
      <c r="F3014">
        <v>0</v>
      </c>
      <c r="I3014">
        <v>0</v>
      </c>
      <c r="J3014">
        <v>0</v>
      </c>
      <c r="K3014">
        <v>0</v>
      </c>
      <c r="N3014">
        <v>0</v>
      </c>
      <c r="O3014">
        <v>0</v>
      </c>
      <c r="P3014">
        <v>0</v>
      </c>
      <c r="S3014">
        <v>0</v>
      </c>
      <c r="T3014">
        <v>0</v>
      </c>
      <c r="U3014">
        <v>0</v>
      </c>
    </row>
    <row r="3015" spans="1:21" x14ac:dyDescent="0.25">
      <c r="A3015" t="s">
        <v>52</v>
      </c>
      <c r="B3015">
        <v>3450</v>
      </c>
      <c r="D3015">
        <v>1</v>
      </c>
      <c r="E3015">
        <v>1</v>
      </c>
      <c r="F3015">
        <v>1</v>
      </c>
      <c r="I3015">
        <v>1</v>
      </c>
      <c r="J3015">
        <v>1</v>
      </c>
      <c r="K3015">
        <v>1</v>
      </c>
      <c r="N3015">
        <v>1</v>
      </c>
      <c r="O3015">
        <v>1</v>
      </c>
      <c r="P3015">
        <v>1</v>
      </c>
      <c r="S3015">
        <v>1</v>
      </c>
      <c r="T3015">
        <v>1</v>
      </c>
      <c r="U3015">
        <v>1</v>
      </c>
    </row>
    <row r="3016" spans="1:21" x14ac:dyDescent="0.25">
      <c r="A3016" t="s">
        <v>702</v>
      </c>
      <c r="B3016">
        <v>3450</v>
      </c>
      <c r="D3016">
        <v>15</v>
      </c>
      <c r="E3016">
        <v>60</v>
      </c>
      <c r="F3016">
        <v>9</v>
      </c>
      <c r="I3016">
        <v>15</v>
      </c>
      <c r="J3016">
        <v>60</v>
      </c>
      <c r="K3016">
        <v>9</v>
      </c>
      <c r="N3016">
        <v>15</v>
      </c>
      <c r="O3016">
        <v>60</v>
      </c>
      <c r="P3016">
        <v>9</v>
      </c>
      <c r="S3016">
        <v>15</v>
      </c>
      <c r="T3016">
        <v>60</v>
      </c>
      <c r="U3016">
        <v>9</v>
      </c>
    </row>
    <row r="3017" spans="1:21" x14ac:dyDescent="0.25">
      <c r="A3017" t="s">
        <v>43</v>
      </c>
      <c r="B3017">
        <v>3450</v>
      </c>
      <c r="D3017">
        <v>0</v>
      </c>
      <c r="E3017">
        <v>0</v>
      </c>
      <c r="I3017">
        <v>0</v>
      </c>
      <c r="J3017">
        <v>0</v>
      </c>
      <c r="N3017">
        <v>35</v>
      </c>
      <c r="O3017">
        <v>35</v>
      </c>
      <c r="P3017">
        <v>26</v>
      </c>
      <c r="S3017">
        <v>35</v>
      </c>
      <c r="T3017">
        <v>35</v>
      </c>
      <c r="U3017">
        <v>26</v>
      </c>
    </row>
    <row r="3018" spans="1:21" x14ac:dyDescent="0.25">
      <c r="A3018" t="s">
        <v>44</v>
      </c>
      <c r="B3018">
        <v>3450</v>
      </c>
      <c r="D3018">
        <v>0</v>
      </c>
      <c r="E3018">
        <v>0</v>
      </c>
      <c r="I3018">
        <v>0</v>
      </c>
      <c r="J3018">
        <v>0</v>
      </c>
      <c r="N3018">
        <v>5</v>
      </c>
      <c r="O3018">
        <v>5</v>
      </c>
      <c r="P3018">
        <v>20</v>
      </c>
      <c r="S3018">
        <v>5</v>
      </c>
      <c r="T3018">
        <v>5</v>
      </c>
      <c r="U3018">
        <v>20</v>
      </c>
    </row>
    <row r="3019" spans="1:21" x14ac:dyDescent="0.25">
      <c r="A3019" t="s">
        <v>47</v>
      </c>
      <c r="B3019">
        <v>3450</v>
      </c>
      <c r="D3019">
        <v>4</v>
      </c>
      <c r="E3019">
        <v>4</v>
      </c>
      <c r="I3019">
        <v>8</v>
      </c>
      <c r="J3019">
        <v>8</v>
      </c>
      <c r="N3019">
        <v>6</v>
      </c>
      <c r="O3019">
        <v>6</v>
      </c>
      <c r="P3019">
        <v>6</v>
      </c>
      <c r="S3019">
        <v>2</v>
      </c>
      <c r="T3019">
        <v>2</v>
      </c>
      <c r="U3019">
        <v>2</v>
      </c>
    </row>
    <row r="3020" spans="1:21" x14ac:dyDescent="0.25">
      <c r="A3020" t="s">
        <v>703</v>
      </c>
      <c r="B3020">
        <v>3450</v>
      </c>
      <c r="D3020">
        <v>0</v>
      </c>
      <c r="E3020">
        <v>0</v>
      </c>
      <c r="I3020">
        <v>0</v>
      </c>
      <c r="J3020">
        <v>0</v>
      </c>
      <c r="N3020">
        <v>0</v>
      </c>
      <c r="O3020">
        <v>0</v>
      </c>
      <c r="P3020">
        <v>0</v>
      </c>
      <c r="S3020">
        <v>0</v>
      </c>
      <c r="T3020">
        <v>0</v>
      </c>
      <c r="U3020">
        <v>0</v>
      </c>
    </row>
    <row r="3021" spans="1:21" x14ac:dyDescent="0.25">
      <c r="A3021" t="s">
        <v>704</v>
      </c>
      <c r="B3021">
        <v>3450</v>
      </c>
      <c r="D3021">
        <v>0</v>
      </c>
      <c r="E3021">
        <v>0</v>
      </c>
      <c r="I3021">
        <v>0</v>
      </c>
      <c r="J3021">
        <v>0</v>
      </c>
      <c r="N3021">
        <v>0</v>
      </c>
      <c r="O3021">
        <v>0</v>
      </c>
      <c r="P3021">
        <v>0</v>
      </c>
      <c r="S3021">
        <v>0</v>
      </c>
      <c r="T3021">
        <v>0</v>
      </c>
      <c r="U3021">
        <v>0</v>
      </c>
    </row>
    <row r="3022" spans="1:21" x14ac:dyDescent="0.25">
      <c r="A3022" t="s">
        <v>705</v>
      </c>
      <c r="B3022">
        <v>3450</v>
      </c>
      <c r="D3022">
        <v>0</v>
      </c>
      <c r="E3022">
        <v>0</v>
      </c>
      <c r="I3022">
        <v>0</v>
      </c>
      <c r="J3022">
        <v>0</v>
      </c>
      <c r="N3022">
        <v>0</v>
      </c>
      <c r="O3022">
        <v>0</v>
      </c>
      <c r="P3022">
        <v>0</v>
      </c>
      <c r="S3022">
        <v>0</v>
      </c>
      <c r="T3022">
        <v>0</v>
      </c>
      <c r="U3022">
        <v>0</v>
      </c>
    </row>
    <row r="3023" spans="1:21" x14ac:dyDescent="0.25">
      <c r="A3023" t="s">
        <v>706</v>
      </c>
      <c r="B3023">
        <v>3450</v>
      </c>
      <c r="D3023">
        <v>0</v>
      </c>
      <c r="E3023">
        <v>0</v>
      </c>
      <c r="I3023">
        <v>0</v>
      </c>
      <c r="J3023">
        <v>0</v>
      </c>
      <c r="N3023">
        <v>0</v>
      </c>
      <c r="O3023">
        <v>0</v>
      </c>
      <c r="P3023">
        <v>0</v>
      </c>
      <c r="S3023">
        <v>0</v>
      </c>
      <c r="T3023">
        <v>0</v>
      </c>
      <c r="U3023">
        <v>0</v>
      </c>
    </row>
    <row r="3024" spans="1:21" x14ac:dyDescent="0.25">
      <c r="A3024" t="s">
        <v>707</v>
      </c>
      <c r="B3024">
        <v>3450</v>
      </c>
      <c r="D3024">
        <v>0</v>
      </c>
      <c r="E3024">
        <v>0</v>
      </c>
      <c r="I3024">
        <v>0</v>
      </c>
      <c r="J3024">
        <v>0</v>
      </c>
      <c r="N3024">
        <v>1</v>
      </c>
      <c r="O3024">
        <v>1</v>
      </c>
      <c r="P3024">
        <v>1</v>
      </c>
      <c r="S3024">
        <v>1</v>
      </c>
      <c r="T3024">
        <v>1</v>
      </c>
      <c r="U3024">
        <v>1</v>
      </c>
    </row>
    <row r="3025" spans="1:21" x14ac:dyDescent="0.25">
      <c r="A3025" t="s">
        <v>708</v>
      </c>
      <c r="B3025">
        <v>3450</v>
      </c>
      <c r="N3025">
        <v>5</v>
      </c>
      <c r="O3025">
        <v>5</v>
      </c>
      <c r="P3025">
        <v>20</v>
      </c>
      <c r="S3025">
        <v>5</v>
      </c>
      <c r="T3025">
        <v>5</v>
      </c>
      <c r="U3025">
        <v>20</v>
      </c>
    </row>
    <row r="3026" spans="1:21" x14ac:dyDescent="0.25">
      <c r="A3026" t="s">
        <v>709</v>
      </c>
      <c r="B3026">
        <v>3450</v>
      </c>
      <c r="N3026">
        <v>30</v>
      </c>
      <c r="O3026">
        <v>30</v>
      </c>
      <c r="P3026">
        <v>6</v>
      </c>
      <c r="S3026">
        <v>30</v>
      </c>
      <c r="T3026">
        <v>30</v>
      </c>
      <c r="U3026">
        <v>6</v>
      </c>
    </row>
    <row r="3027" spans="1:21" x14ac:dyDescent="0.25">
      <c r="A3027" t="s">
        <v>710</v>
      </c>
      <c r="B3027">
        <v>3450</v>
      </c>
      <c r="N3027">
        <v>3</v>
      </c>
      <c r="O3027">
        <v>3</v>
      </c>
      <c r="P3027">
        <v>3</v>
      </c>
      <c r="S3027">
        <v>3</v>
      </c>
      <c r="T3027">
        <v>3</v>
      </c>
      <c r="U3027">
        <v>3</v>
      </c>
    </row>
    <row r="3028" spans="1:21" x14ac:dyDescent="0.25">
      <c r="A3028" t="s">
        <v>711</v>
      </c>
      <c r="B3028">
        <v>3450</v>
      </c>
      <c r="N3028">
        <v>0</v>
      </c>
      <c r="O3028">
        <v>0</v>
      </c>
      <c r="P3028">
        <v>0</v>
      </c>
      <c r="S3028">
        <v>0</v>
      </c>
      <c r="T3028">
        <v>0</v>
      </c>
      <c r="U3028">
        <v>0</v>
      </c>
    </row>
    <row r="3029" spans="1:21" x14ac:dyDescent="0.25">
      <c r="A3029" t="s">
        <v>712</v>
      </c>
      <c r="B3029">
        <v>3450</v>
      </c>
      <c r="N3029">
        <v>0</v>
      </c>
      <c r="O3029">
        <v>0</v>
      </c>
      <c r="P3029">
        <v>0</v>
      </c>
      <c r="S3029">
        <v>0</v>
      </c>
      <c r="T3029">
        <v>0</v>
      </c>
      <c r="U3029">
        <v>0</v>
      </c>
    </row>
    <row r="3030" spans="1:21" x14ac:dyDescent="0.25">
      <c r="A3030" t="s">
        <v>713</v>
      </c>
      <c r="B3030">
        <v>3450</v>
      </c>
      <c r="N3030">
        <v>0</v>
      </c>
      <c r="O3030">
        <v>0</v>
      </c>
      <c r="P3030">
        <v>0</v>
      </c>
      <c r="S3030">
        <v>0</v>
      </c>
      <c r="T3030">
        <v>0</v>
      </c>
      <c r="U3030">
        <v>0</v>
      </c>
    </row>
    <row r="3031" spans="1:21" x14ac:dyDescent="0.25">
      <c r="A3031" t="s">
        <v>718</v>
      </c>
      <c r="B3031">
        <v>3450</v>
      </c>
      <c r="E3031">
        <v>0</v>
      </c>
      <c r="J3031">
        <v>0</v>
      </c>
      <c r="O3031">
        <v>0</v>
      </c>
      <c r="T3031">
        <v>0</v>
      </c>
    </row>
    <row r="3032" spans="1:21" x14ac:dyDescent="0.25">
      <c r="A3032" t="s">
        <v>405</v>
      </c>
      <c r="B3032">
        <v>3450</v>
      </c>
      <c r="E3032">
        <v>0</v>
      </c>
    </row>
    <row r="3033" spans="1:21" x14ac:dyDescent="0.25">
      <c r="A3033" t="s">
        <v>719</v>
      </c>
      <c r="B3033">
        <v>3450</v>
      </c>
      <c r="D3033">
        <v>0</v>
      </c>
      <c r="E3033">
        <v>0</v>
      </c>
      <c r="F3033">
        <v>0</v>
      </c>
      <c r="I3033">
        <v>0</v>
      </c>
      <c r="J3033">
        <v>0</v>
      </c>
      <c r="K3033">
        <v>0</v>
      </c>
      <c r="N3033">
        <v>0</v>
      </c>
      <c r="O3033">
        <v>0</v>
      </c>
      <c r="P3033">
        <v>0</v>
      </c>
      <c r="S3033">
        <v>0</v>
      </c>
      <c r="T3033">
        <v>0</v>
      </c>
      <c r="U3033">
        <v>0</v>
      </c>
    </row>
    <row r="3034" spans="1:21" x14ac:dyDescent="0.25">
      <c r="A3034" t="s">
        <v>34</v>
      </c>
      <c r="B3034">
        <v>3750</v>
      </c>
      <c r="D3034">
        <v>3725</v>
      </c>
      <c r="E3034">
        <v>3725</v>
      </c>
      <c r="F3034">
        <v>3725</v>
      </c>
      <c r="I3034">
        <v>3775</v>
      </c>
      <c r="J3034">
        <v>3775</v>
      </c>
      <c r="K3034">
        <v>3775</v>
      </c>
      <c r="N3034">
        <v>300</v>
      </c>
      <c r="O3034">
        <v>300</v>
      </c>
      <c r="P3034">
        <v>300</v>
      </c>
      <c r="S3034">
        <v>206</v>
      </c>
      <c r="T3034">
        <v>206</v>
      </c>
      <c r="U3034">
        <v>206</v>
      </c>
    </row>
    <row r="3035" spans="1:21" x14ac:dyDescent="0.25">
      <c r="A3035" t="s">
        <v>35</v>
      </c>
      <c r="B3035">
        <v>3750</v>
      </c>
      <c r="D3035">
        <v>300</v>
      </c>
      <c r="E3035">
        <v>3775</v>
      </c>
      <c r="F3035">
        <v>206</v>
      </c>
      <c r="I3035">
        <v>206</v>
      </c>
      <c r="J3035">
        <v>3725</v>
      </c>
      <c r="K3035">
        <v>300</v>
      </c>
      <c r="N3035">
        <v>3775</v>
      </c>
      <c r="O3035">
        <v>206</v>
      </c>
      <c r="P3035">
        <v>3725</v>
      </c>
      <c r="S3035">
        <v>3725</v>
      </c>
      <c r="T3035">
        <v>300</v>
      </c>
      <c r="U3035">
        <v>3775</v>
      </c>
    </row>
    <row r="3036" spans="1:21" x14ac:dyDescent="0.25">
      <c r="A3036" t="s">
        <v>36</v>
      </c>
      <c r="B3036">
        <v>3750</v>
      </c>
      <c r="D3036">
        <v>1</v>
      </c>
      <c r="E3036">
        <v>3</v>
      </c>
      <c r="F3036">
        <v>0</v>
      </c>
      <c r="I3036">
        <v>1</v>
      </c>
      <c r="J3036">
        <v>3</v>
      </c>
      <c r="K3036">
        <v>0</v>
      </c>
      <c r="N3036">
        <v>1</v>
      </c>
      <c r="O3036">
        <v>1</v>
      </c>
      <c r="P3036">
        <v>1</v>
      </c>
      <c r="S3036">
        <v>1</v>
      </c>
      <c r="T3036">
        <v>1</v>
      </c>
      <c r="U3036">
        <v>1</v>
      </c>
    </row>
    <row r="3037" spans="1:21" x14ac:dyDescent="0.25">
      <c r="A3037" t="s">
        <v>37</v>
      </c>
      <c r="B3037">
        <v>3750</v>
      </c>
      <c r="D3037">
        <v>0</v>
      </c>
      <c r="E3037">
        <v>2</v>
      </c>
      <c r="I3037">
        <v>0</v>
      </c>
      <c r="J3037">
        <v>2</v>
      </c>
      <c r="N3037">
        <v>0</v>
      </c>
      <c r="O3037">
        <v>0</v>
      </c>
      <c r="S3037">
        <v>0</v>
      </c>
      <c r="T3037">
        <v>0</v>
      </c>
    </row>
    <row r="3038" spans="1:21" x14ac:dyDescent="0.25">
      <c r="A3038" t="s">
        <v>38</v>
      </c>
      <c r="B3038">
        <v>3750</v>
      </c>
      <c r="D3038">
        <v>12</v>
      </c>
      <c r="E3038">
        <v>12</v>
      </c>
      <c r="F3038">
        <v>12</v>
      </c>
      <c r="I3038">
        <v>12</v>
      </c>
      <c r="J3038">
        <v>12</v>
      </c>
      <c r="K3038">
        <v>12</v>
      </c>
      <c r="N3038">
        <v>12</v>
      </c>
      <c r="O3038">
        <v>12</v>
      </c>
      <c r="P3038">
        <v>12</v>
      </c>
      <c r="S3038">
        <v>12</v>
      </c>
      <c r="T3038">
        <v>12</v>
      </c>
      <c r="U3038">
        <v>12</v>
      </c>
    </row>
    <row r="3039" spans="1:21" x14ac:dyDescent="0.25">
      <c r="A3039" t="s">
        <v>39</v>
      </c>
      <c r="B3039">
        <v>3750</v>
      </c>
      <c r="D3039">
        <v>230</v>
      </c>
      <c r="I3039">
        <v>225</v>
      </c>
      <c r="N3039">
        <v>105</v>
      </c>
      <c r="P3039">
        <v>105</v>
      </c>
      <c r="S3039">
        <v>165</v>
      </c>
      <c r="U3039">
        <v>125</v>
      </c>
    </row>
    <row r="3040" spans="1:21" x14ac:dyDescent="0.25">
      <c r="A3040" t="s">
        <v>694</v>
      </c>
      <c r="B3040">
        <v>3750</v>
      </c>
      <c r="D3040">
        <v>25</v>
      </c>
      <c r="I3040">
        <v>25</v>
      </c>
      <c r="N3040">
        <v>25</v>
      </c>
      <c r="P3040">
        <v>25</v>
      </c>
      <c r="S3040">
        <v>25</v>
      </c>
      <c r="U3040">
        <v>25</v>
      </c>
    </row>
    <row r="3041" spans="1:21" x14ac:dyDescent="0.25">
      <c r="A3041" t="s">
        <v>40</v>
      </c>
      <c r="B3041">
        <v>3750</v>
      </c>
      <c r="D3041">
        <v>1</v>
      </c>
      <c r="I3041">
        <v>1</v>
      </c>
      <c r="N3041">
        <v>1</v>
      </c>
      <c r="P3041">
        <v>1</v>
      </c>
      <c r="S3041">
        <v>1</v>
      </c>
      <c r="U3041">
        <v>1</v>
      </c>
    </row>
    <row r="3042" spans="1:21" x14ac:dyDescent="0.25">
      <c r="A3042" t="s">
        <v>41</v>
      </c>
      <c r="B3042">
        <v>3750</v>
      </c>
    </row>
    <row r="3043" spans="1:21" x14ac:dyDescent="0.25">
      <c r="A3043" t="s">
        <v>42</v>
      </c>
      <c r="B3043">
        <v>3750</v>
      </c>
      <c r="E3043">
        <v>40</v>
      </c>
      <c r="J3043">
        <v>30</v>
      </c>
      <c r="O3043">
        <v>40</v>
      </c>
      <c r="T3043">
        <v>40</v>
      </c>
    </row>
    <row r="3044" spans="1:21" x14ac:dyDescent="0.25">
      <c r="A3044" t="s">
        <v>45</v>
      </c>
      <c r="B3044">
        <v>3750</v>
      </c>
      <c r="E3044">
        <v>1</v>
      </c>
      <c r="J3044">
        <v>1</v>
      </c>
      <c r="O3044">
        <v>2</v>
      </c>
      <c r="T3044">
        <v>2</v>
      </c>
    </row>
    <row r="3045" spans="1:21" x14ac:dyDescent="0.25">
      <c r="A3045" t="s">
        <v>46</v>
      </c>
      <c r="B3045">
        <v>3750</v>
      </c>
      <c r="D3045">
        <v>1</v>
      </c>
      <c r="I3045">
        <v>1</v>
      </c>
      <c r="N3045">
        <v>2</v>
      </c>
      <c r="P3045">
        <v>2</v>
      </c>
      <c r="S3045">
        <v>2</v>
      </c>
      <c r="U3045">
        <v>2</v>
      </c>
    </row>
    <row r="3046" spans="1:21" x14ac:dyDescent="0.25">
      <c r="A3046" t="s">
        <v>49</v>
      </c>
      <c r="B3046">
        <v>3750</v>
      </c>
      <c r="D3046">
        <v>3.2</v>
      </c>
      <c r="E3046">
        <v>3.2</v>
      </c>
      <c r="F3046">
        <v>3</v>
      </c>
      <c r="I3046">
        <v>3.2</v>
      </c>
      <c r="J3046">
        <v>3.2</v>
      </c>
      <c r="K3046">
        <v>3</v>
      </c>
      <c r="N3046">
        <v>3.6</v>
      </c>
      <c r="O3046">
        <v>3.6</v>
      </c>
      <c r="P3046">
        <v>3.6</v>
      </c>
      <c r="S3046">
        <v>3.6</v>
      </c>
      <c r="T3046">
        <v>3.6</v>
      </c>
      <c r="U3046">
        <v>3.6</v>
      </c>
    </row>
    <row r="3047" spans="1:21" x14ac:dyDescent="0.25">
      <c r="A3047" t="s">
        <v>695</v>
      </c>
      <c r="B3047">
        <v>3750</v>
      </c>
      <c r="D3047">
        <v>-2.2999999999999998</v>
      </c>
      <c r="E3047">
        <v>-2.2999999999999998</v>
      </c>
      <c r="F3047">
        <v>-1</v>
      </c>
      <c r="I3047">
        <v>-2.2999999999999998</v>
      </c>
      <c r="J3047">
        <v>-2.2999999999999998</v>
      </c>
      <c r="K3047">
        <v>-1</v>
      </c>
      <c r="N3047">
        <v>-2.9</v>
      </c>
      <c r="O3047">
        <v>-2.9</v>
      </c>
      <c r="P3047">
        <v>-2.9</v>
      </c>
      <c r="S3047">
        <v>-2.9</v>
      </c>
      <c r="T3047">
        <v>-2.9</v>
      </c>
      <c r="U3047">
        <v>-2.9</v>
      </c>
    </row>
    <row r="3048" spans="1:21" x14ac:dyDescent="0.25">
      <c r="A3048" t="s">
        <v>48</v>
      </c>
      <c r="B3048">
        <v>3750</v>
      </c>
      <c r="D3048">
        <v>1900</v>
      </c>
      <c r="E3048">
        <v>1900</v>
      </c>
      <c r="F3048">
        <v>1900</v>
      </c>
      <c r="I3048">
        <v>1900</v>
      </c>
      <c r="J3048">
        <v>1900</v>
      </c>
      <c r="K3048">
        <v>1900</v>
      </c>
      <c r="N3048">
        <v>1900</v>
      </c>
      <c r="O3048">
        <v>1900</v>
      </c>
      <c r="P3048">
        <v>1900</v>
      </c>
      <c r="S3048">
        <v>1900</v>
      </c>
      <c r="T3048">
        <v>1900</v>
      </c>
      <c r="U3048">
        <v>1900</v>
      </c>
    </row>
    <row r="3049" spans="1:21" x14ac:dyDescent="0.25">
      <c r="A3049" t="s">
        <v>696</v>
      </c>
      <c r="B3049">
        <v>3750</v>
      </c>
      <c r="D3049">
        <v>1770</v>
      </c>
      <c r="E3049">
        <v>5029</v>
      </c>
      <c r="F3049">
        <v>0</v>
      </c>
      <c r="I3049">
        <v>1770</v>
      </c>
      <c r="J3049">
        <v>5045</v>
      </c>
      <c r="K3049">
        <v>0</v>
      </c>
      <c r="N3049">
        <v>1770</v>
      </c>
      <c r="O3049">
        <v>1863</v>
      </c>
      <c r="P3049">
        <v>1583</v>
      </c>
      <c r="S3049">
        <v>1770</v>
      </c>
      <c r="T3049">
        <v>1863</v>
      </c>
      <c r="U3049">
        <v>1583</v>
      </c>
    </row>
    <row r="3050" spans="1:21" x14ac:dyDescent="0.25">
      <c r="A3050" t="s">
        <v>50</v>
      </c>
      <c r="B3050">
        <v>3750</v>
      </c>
      <c r="D3050">
        <v>479</v>
      </c>
      <c r="E3050">
        <v>5029</v>
      </c>
      <c r="F3050">
        <v>0</v>
      </c>
      <c r="I3050">
        <v>272</v>
      </c>
      <c r="J3050">
        <v>5045</v>
      </c>
      <c r="K3050">
        <v>0</v>
      </c>
      <c r="N3050">
        <v>1345</v>
      </c>
      <c r="O3050">
        <v>1863</v>
      </c>
      <c r="P3050">
        <v>1583</v>
      </c>
      <c r="S3050">
        <v>1345</v>
      </c>
      <c r="T3050">
        <v>1863</v>
      </c>
      <c r="U3050">
        <v>1583</v>
      </c>
    </row>
    <row r="3051" spans="1:21" x14ac:dyDescent="0.25">
      <c r="A3051" t="s">
        <v>697</v>
      </c>
      <c r="B3051">
        <v>3750</v>
      </c>
      <c r="D3051">
        <v>1</v>
      </c>
      <c r="E3051">
        <v>1</v>
      </c>
      <c r="F3051">
        <v>1</v>
      </c>
      <c r="I3051">
        <v>1</v>
      </c>
      <c r="J3051">
        <v>1</v>
      </c>
      <c r="K3051">
        <v>1</v>
      </c>
      <c r="N3051">
        <v>1</v>
      </c>
      <c r="O3051">
        <v>1</v>
      </c>
      <c r="P3051">
        <v>1</v>
      </c>
      <c r="S3051">
        <v>1</v>
      </c>
      <c r="T3051">
        <v>1</v>
      </c>
      <c r="U3051">
        <v>1</v>
      </c>
    </row>
    <row r="3052" spans="1:21" x14ac:dyDescent="0.25">
      <c r="A3052" t="s">
        <v>51</v>
      </c>
      <c r="B3052">
        <v>3750</v>
      </c>
      <c r="D3052">
        <v>0</v>
      </c>
      <c r="E3052">
        <v>20</v>
      </c>
      <c r="F3052">
        <v>0</v>
      </c>
      <c r="I3052">
        <v>0</v>
      </c>
      <c r="J3052">
        <v>14</v>
      </c>
      <c r="K3052">
        <v>0</v>
      </c>
      <c r="N3052">
        <v>0</v>
      </c>
      <c r="O3052">
        <v>0</v>
      </c>
      <c r="P3052">
        <v>54</v>
      </c>
      <c r="S3052">
        <v>0</v>
      </c>
      <c r="T3052">
        <v>0</v>
      </c>
      <c r="U3052">
        <v>57</v>
      </c>
    </row>
    <row r="3053" spans="1:21" x14ac:dyDescent="0.25">
      <c r="A3053" t="s">
        <v>53</v>
      </c>
      <c r="B3053">
        <v>3750</v>
      </c>
      <c r="D3053">
        <v>50</v>
      </c>
      <c r="E3053">
        <v>1300</v>
      </c>
      <c r="F3053">
        <v>100</v>
      </c>
      <c r="I3053">
        <v>100</v>
      </c>
      <c r="J3053">
        <v>900</v>
      </c>
      <c r="K3053">
        <v>50</v>
      </c>
      <c r="N3053">
        <v>100</v>
      </c>
      <c r="O3053">
        <v>50</v>
      </c>
      <c r="P3053">
        <v>50</v>
      </c>
      <c r="S3053">
        <v>50</v>
      </c>
      <c r="T3053">
        <v>50</v>
      </c>
      <c r="U3053">
        <v>150</v>
      </c>
    </row>
    <row r="3054" spans="1:21" x14ac:dyDescent="0.25">
      <c r="A3054" t="s">
        <v>54</v>
      </c>
      <c r="B3054">
        <v>3750</v>
      </c>
      <c r="D3054">
        <v>0</v>
      </c>
      <c r="E3054">
        <v>0</v>
      </c>
      <c r="F3054">
        <v>0</v>
      </c>
      <c r="I3054">
        <v>0</v>
      </c>
      <c r="J3054">
        <v>0</v>
      </c>
      <c r="K3054">
        <v>0</v>
      </c>
      <c r="N3054">
        <v>0</v>
      </c>
      <c r="O3054">
        <v>0</v>
      </c>
      <c r="P3054">
        <v>0</v>
      </c>
      <c r="S3054">
        <v>0</v>
      </c>
      <c r="T3054">
        <v>0</v>
      </c>
      <c r="U3054">
        <v>0</v>
      </c>
    </row>
    <row r="3055" spans="1:21" x14ac:dyDescent="0.25">
      <c r="A3055" t="s">
        <v>55</v>
      </c>
      <c r="B3055">
        <v>3750</v>
      </c>
      <c r="D3055">
        <v>0</v>
      </c>
      <c r="E3055">
        <v>0</v>
      </c>
      <c r="F3055">
        <v>0</v>
      </c>
      <c r="I3055">
        <v>0</v>
      </c>
      <c r="J3055">
        <v>0</v>
      </c>
      <c r="K3055">
        <v>0</v>
      </c>
      <c r="N3055">
        <v>0</v>
      </c>
      <c r="O3055">
        <v>0</v>
      </c>
      <c r="P3055">
        <v>0</v>
      </c>
      <c r="S3055">
        <v>0</v>
      </c>
      <c r="T3055">
        <v>0</v>
      </c>
      <c r="U3055">
        <v>0</v>
      </c>
    </row>
    <row r="3056" spans="1:21" x14ac:dyDescent="0.25">
      <c r="A3056" t="s">
        <v>56</v>
      </c>
      <c r="B3056">
        <v>3750</v>
      </c>
      <c r="D3056">
        <v>0.92</v>
      </c>
      <c r="E3056">
        <v>0.92</v>
      </c>
      <c r="F3056">
        <v>0.92</v>
      </c>
      <c r="I3056">
        <v>0.92</v>
      </c>
      <c r="J3056">
        <v>0.92</v>
      </c>
      <c r="K3056">
        <v>0.92</v>
      </c>
      <c r="N3056">
        <v>0.92</v>
      </c>
      <c r="O3056">
        <v>0.92</v>
      </c>
      <c r="P3056">
        <v>0.92</v>
      </c>
      <c r="S3056">
        <v>0.92</v>
      </c>
      <c r="T3056">
        <v>0.92</v>
      </c>
      <c r="U3056">
        <v>0.92</v>
      </c>
    </row>
    <row r="3057" spans="1:21" x14ac:dyDescent="0.25">
      <c r="A3057" t="s">
        <v>57</v>
      </c>
      <c r="B3057">
        <v>3750</v>
      </c>
      <c r="D3057">
        <v>100</v>
      </c>
      <c r="E3057">
        <v>100</v>
      </c>
      <c r="F3057">
        <v>100</v>
      </c>
      <c r="I3057">
        <v>100</v>
      </c>
      <c r="J3057">
        <v>100</v>
      </c>
      <c r="K3057">
        <v>100</v>
      </c>
      <c r="N3057">
        <v>100</v>
      </c>
      <c r="O3057">
        <v>100</v>
      </c>
      <c r="P3057">
        <v>100</v>
      </c>
      <c r="S3057">
        <v>100</v>
      </c>
      <c r="T3057">
        <v>100</v>
      </c>
      <c r="U3057">
        <v>100</v>
      </c>
    </row>
    <row r="3058" spans="1:21" x14ac:dyDescent="0.25">
      <c r="A3058" t="s">
        <v>58</v>
      </c>
      <c r="B3058">
        <v>3750</v>
      </c>
      <c r="D3058">
        <v>2</v>
      </c>
      <c r="E3058">
        <v>2</v>
      </c>
      <c r="F3058">
        <v>2</v>
      </c>
      <c r="I3058">
        <v>2</v>
      </c>
      <c r="J3058">
        <v>2</v>
      </c>
      <c r="K3058">
        <v>2</v>
      </c>
      <c r="N3058">
        <v>2</v>
      </c>
      <c r="O3058">
        <v>2</v>
      </c>
      <c r="P3058">
        <v>2</v>
      </c>
      <c r="S3058">
        <v>2</v>
      </c>
      <c r="T3058">
        <v>2</v>
      </c>
      <c r="U3058">
        <v>2</v>
      </c>
    </row>
    <row r="3059" spans="1:21" x14ac:dyDescent="0.25">
      <c r="A3059" t="s">
        <v>59</v>
      </c>
      <c r="B3059">
        <v>3750</v>
      </c>
      <c r="D3059">
        <v>0</v>
      </c>
      <c r="E3059">
        <v>0</v>
      </c>
      <c r="F3059">
        <v>0</v>
      </c>
      <c r="I3059">
        <v>0</v>
      </c>
      <c r="J3059">
        <v>0</v>
      </c>
      <c r="K3059">
        <v>0</v>
      </c>
      <c r="N3059">
        <v>0</v>
      </c>
      <c r="O3059">
        <v>0</v>
      </c>
      <c r="P3059">
        <v>0</v>
      </c>
      <c r="S3059">
        <v>0</v>
      </c>
      <c r="T3059">
        <v>0</v>
      </c>
      <c r="U3059">
        <v>0</v>
      </c>
    </row>
    <row r="3060" spans="1:21" x14ac:dyDescent="0.25">
      <c r="A3060" t="s">
        <v>698</v>
      </c>
      <c r="B3060">
        <v>3750</v>
      </c>
      <c r="E3060">
        <v>0</v>
      </c>
      <c r="J3060">
        <v>0</v>
      </c>
      <c r="O3060">
        <v>0</v>
      </c>
      <c r="T3060">
        <v>0</v>
      </c>
    </row>
    <row r="3061" spans="1:21" x14ac:dyDescent="0.25">
      <c r="A3061" t="s">
        <v>677</v>
      </c>
      <c r="B3061">
        <v>3750</v>
      </c>
      <c r="E3061">
        <v>1340</v>
      </c>
      <c r="J3061">
        <v>1330</v>
      </c>
      <c r="O3061">
        <v>1552</v>
      </c>
      <c r="T3061">
        <v>880</v>
      </c>
    </row>
    <row r="3062" spans="1:21" x14ac:dyDescent="0.25">
      <c r="A3062" t="s">
        <v>78</v>
      </c>
      <c r="B3062">
        <v>3750</v>
      </c>
      <c r="E3062">
        <v>22.8</v>
      </c>
      <c r="J3062">
        <v>30.2</v>
      </c>
      <c r="O3062">
        <v>26.5</v>
      </c>
      <c r="T3062">
        <v>15</v>
      </c>
    </row>
    <row r="3063" spans="1:21" x14ac:dyDescent="0.25">
      <c r="A3063" t="s">
        <v>699</v>
      </c>
      <c r="B3063">
        <v>3750</v>
      </c>
      <c r="F3063">
        <v>0</v>
      </c>
      <c r="K3063">
        <v>0</v>
      </c>
      <c r="P3063">
        <v>0</v>
      </c>
      <c r="U3063">
        <v>0</v>
      </c>
    </row>
    <row r="3064" spans="1:21" x14ac:dyDescent="0.25">
      <c r="A3064" t="s">
        <v>700</v>
      </c>
      <c r="B3064">
        <v>3750</v>
      </c>
      <c r="D3064">
        <v>0</v>
      </c>
      <c r="E3064">
        <v>0</v>
      </c>
      <c r="F3064">
        <v>1</v>
      </c>
      <c r="I3064">
        <v>0</v>
      </c>
      <c r="J3064">
        <v>0</v>
      </c>
      <c r="K3064">
        <v>1</v>
      </c>
      <c r="N3064">
        <v>0</v>
      </c>
      <c r="O3064">
        <v>0</v>
      </c>
      <c r="P3064">
        <v>1</v>
      </c>
      <c r="S3064">
        <v>0</v>
      </c>
      <c r="T3064">
        <v>0</v>
      </c>
      <c r="U3064">
        <v>1</v>
      </c>
    </row>
    <row r="3065" spans="1:21" x14ac:dyDescent="0.25">
      <c r="A3065" t="s">
        <v>701</v>
      </c>
      <c r="B3065">
        <v>3750</v>
      </c>
      <c r="D3065">
        <v>0</v>
      </c>
      <c r="E3065">
        <v>0</v>
      </c>
      <c r="F3065">
        <v>0</v>
      </c>
      <c r="I3065">
        <v>0</v>
      </c>
      <c r="J3065">
        <v>0</v>
      </c>
      <c r="K3065">
        <v>0</v>
      </c>
      <c r="N3065">
        <v>0</v>
      </c>
      <c r="O3065">
        <v>0</v>
      </c>
      <c r="P3065">
        <v>0</v>
      </c>
      <c r="S3065">
        <v>0</v>
      </c>
      <c r="T3065">
        <v>0</v>
      </c>
      <c r="U3065">
        <v>0</v>
      </c>
    </row>
    <row r="3066" spans="1:21" x14ac:dyDescent="0.25">
      <c r="A3066" t="s">
        <v>52</v>
      </c>
      <c r="B3066">
        <v>3750</v>
      </c>
      <c r="D3066">
        <v>1</v>
      </c>
      <c r="E3066">
        <v>1</v>
      </c>
      <c r="F3066">
        <v>1</v>
      </c>
      <c r="I3066">
        <v>1</v>
      </c>
      <c r="J3066">
        <v>1</v>
      </c>
      <c r="K3066">
        <v>1</v>
      </c>
      <c r="N3066">
        <v>1</v>
      </c>
      <c r="O3066">
        <v>1</v>
      </c>
      <c r="P3066">
        <v>1</v>
      </c>
      <c r="S3066">
        <v>1</v>
      </c>
      <c r="T3066">
        <v>1</v>
      </c>
      <c r="U3066">
        <v>1</v>
      </c>
    </row>
    <row r="3067" spans="1:21" x14ac:dyDescent="0.25">
      <c r="A3067" t="s">
        <v>702</v>
      </c>
      <c r="B3067">
        <v>3750</v>
      </c>
      <c r="D3067">
        <v>15</v>
      </c>
      <c r="E3067">
        <v>60</v>
      </c>
      <c r="F3067">
        <v>9</v>
      </c>
      <c r="I3067">
        <v>15</v>
      </c>
      <c r="J3067">
        <v>60</v>
      </c>
      <c r="K3067">
        <v>9</v>
      </c>
      <c r="N3067">
        <v>15</v>
      </c>
      <c r="O3067">
        <v>60</v>
      </c>
      <c r="P3067">
        <v>9</v>
      </c>
      <c r="S3067">
        <v>15</v>
      </c>
      <c r="T3067">
        <v>60</v>
      </c>
      <c r="U3067">
        <v>9</v>
      </c>
    </row>
    <row r="3068" spans="1:21" x14ac:dyDescent="0.25">
      <c r="A3068" t="s">
        <v>43</v>
      </c>
      <c r="B3068">
        <v>3750</v>
      </c>
      <c r="D3068">
        <v>0</v>
      </c>
      <c r="E3068">
        <v>0</v>
      </c>
      <c r="I3068">
        <v>0</v>
      </c>
      <c r="J3068">
        <v>0</v>
      </c>
      <c r="N3068">
        <v>40</v>
      </c>
      <c r="O3068">
        <v>35</v>
      </c>
      <c r="P3068">
        <v>26</v>
      </c>
      <c r="S3068">
        <v>35</v>
      </c>
      <c r="T3068">
        <v>35</v>
      </c>
      <c r="U3068">
        <v>26</v>
      </c>
    </row>
    <row r="3069" spans="1:21" x14ac:dyDescent="0.25">
      <c r="A3069" t="s">
        <v>44</v>
      </c>
      <c r="B3069">
        <v>3750</v>
      </c>
      <c r="D3069">
        <v>0</v>
      </c>
      <c r="E3069">
        <v>0</v>
      </c>
      <c r="I3069">
        <v>0</v>
      </c>
      <c r="J3069">
        <v>0</v>
      </c>
      <c r="N3069">
        <v>0</v>
      </c>
      <c r="O3069">
        <v>5</v>
      </c>
      <c r="P3069">
        <v>20</v>
      </c>
      <c r="S3069">
        <v>5</v>
      </c>
      <c r="T3069">
        <v>5</v>
      </c>
      <c r="U3069">
        <v>20</v>
      </c>
    </row>
    <row r="3070" spans="1:21" x14ac:dyDescent="0.25">
      <c r="A3070" t="s">
        <v>47</v>
      </c>
      <c r="B3070">
        <v>3750</v>
      </c>
      <c r="D3070">
        <v>1</v>
      </c>
      <c r="E3070">
        <v>1</v>
      </c>
      <c r="I3070">
        <v>1</v>
      </c>
      <c r="J3070">
        <v>1</v>
      </c>
      <c r="N3070">
        <v>2</v>
      </c>
      <c r="O3070">
        <v>2</v>
      </c>
      <c r="P3070">
        <v>2</v>
      </c>
      <c r="S3070">
        <v>2</v>
      </c>
      <c r="T3070">
        <v>2</v>
      </c>
      <c r="U3070">
        <v>2</v>
      </c>
    </row>
    <row r="3071" spans="1:21" x14ac:dyDescent="0.25">
      <c r="A3071" t="s">
        <v>703</v>
      </c>
      <c r="B3071">
        <v>3750</v>
      </c>
      <c r="D3071">
        <v>0</v>
      </c>
      <c r="E3071">
        <v>0</v>
      </c>
      <c r="I3071">
        <v>0</v>
      </c>
      <c r="J3071">
        <v>0</v>
      </c>
      <c r="N3071">
        <v>0</v>
      </c>
      <c r="O3071">
        <v>0</v>
      </c>
      <c r="P3071">
        <v>0</v>
      </c>
      <c r="S3071">
        <v>0</v>
      </c>
      <c r="T3071">
        <v>0</v>
      </c>
      <c r="U3071">
        <v>0</v>
      </c>
    </row>
    <row r="3072" spans="1:21" x14ac:dyDescent="0.25">
      <c r="A3072" t="s">
        <v>704</v>
      </c>
      <c r="B3072">
        <v>3750</v>
      </c>
      <c r="D3072">
        <v>0</v>
      </c>
      <c r="E3072">
        <v>0</v>
      </c>
      <c r="I3072">
        <v>0</v>
      </c>
      <c r="J3072">
        <v>0</v>
      </c>
      <c r="N3072">
        <v>0</v>
      </c>
      <c r="O3072">
        <v>0</v>
      </c>
      <c r="P3072">
        <v>0</v>
      </c>
      <c r="S3072">
        <v>0</v>
      </c>
      <c r="T3072">
        <v>0</v>
      </c>
      <c r="U3072">
        <v>0</v>
      </c>
    </row>
    <row r="3073" spans="1:21" x14ac:dyDescent="0.25">
      <c r="A3073" t="s">
        <v>705</v>
      </c>
      <c r="B3073">
        <v>3750</v>
      </c>
      <c r="D3073">
        <v>0</v>
      </c>
      <c r="E3073">
        <v>0</v>
      </c>
      <c r="I3073">
        <v>0</v>
      </c>
      <c r="J3073">
        <v>0</v>
      </c>
      <c r="N3073">
        <v>0</v>
      </c>
      <c r="O3073">
        <v>0</v>
      </c>
      <c r="P3073">
        <v>0</v>
      </c>
      <c r="S3073">
        <v>0</v>
      </c>
      <c r="T3073">
        <v>0</v>
      </c>
      <c r="U3073">
        <v>0</v>
      </c>
    </row>
    <row r="3074" spans="1:21" x14ac:dyDescent="0.25">
      <c r="A3074" t="s">
        <v>706</v>
      </c>
      <c r="B3074">
        <v>3750</v>
      </c>
      <c r="D3074">
        <v>0</v>
      </c>
      <c r="E3074">
        <v>0</v>
      </c>
      <c r="I3074">
        <v>0</v>
      </c>
      <c r="J3074">
        <v>0</v>
      </c>
      <c r="N3074">
        <v>0</v>
      </c>
      <c r="O3074">
        <v>0</v>
      </c>
      <c r="P3074">
        <v>0</v>
      </c>
      <c r="S3074">
        <v>0</v>
      </c>
      <c r="T3074">
        <v>0</v>
      </c>
      <c r="U3074">
        <v>0</v>
      </c>
    </row>
    <row r="3075" spans="1:21" x14ac:dyDescent="0.25">
      <c r="A3075" t="s">
        <v>707</v>
      </c>
      <c r="B3075">
        <v>3750</v>
      </c>
      <c r="D3075">
        <v>0</v>
      </c>
      <c r="E3075">
        <v>0</v>
      </c>
      <c r="I3075">
        <v>0</v>
      </c>
      <c r="J3075">
        <v>0</v>
      </c>
      <c r="N3075">
        <v>1</v>
      </c>
      <c r="O3075">
        <v>1</v>
      </c>
      <c r="P3075">
        <v>1</v>
      </c>
      <c r="S3075">
        <v>1</v>
      </c>
      <c r="T3075">
        <v>1</v>
      </c>
      <c r="U3075">
        <v>1</v>
      </c>
    </row>
    <row r="3076" spans="1:21" x14ac:dyDescent="0.25">
      <c r="A3076" t="s">
        <v>708</v>
      </c>
      <c r="B3076">
        <v>3750</v>
      </c>
      <c r="N3076">
        <v>0</v>
      </c>
      <c r="O3076">
        <v>5</v>
      </c>
      <c r="P3076">
        <v>20</v>
      </c>
      <c r="S3076">
        <v>5</v>
      </c>
      <c r="T3076">
        <v>5</v>
      </c>
      <c r="U3076">
        <v>20</v>
      </c>
    </row>
    <row r="3077" spans="1:21" x14ac:dyDescent="0.25">
      <c r="A3077" t="s">
        <v>709</v>
      </c>
      <c r="B3077">
        <v>3750</v>
      </c>
      <c r="N3077">
        <v>40</v>
      </c>
      <c r="O3077">
        <v>30</v>
      </c>
      <c r="P3077">
        <v>6</v>
      </c>
      <c r="S3077">
        <v>30</v>
      </c>
      <c r="T3077">
        <v>30</v>
      </c>
      <c r="U3077">
        <v>6</v>
      </c>
    </row>
    <row r="3078" spans="1:21" x14ac:dyDescent="0.25">
      <c r="A3078" t="s">
        <v>710</v>
      </c>
      <c r="B3078">
        <v>3750</v>
      </c>
      <c r="N3078">
        <v>3</v>
      </c>
      <c r="O3078">
        <v>3</v>
      </c>
      <c r="P3078">
        <v>3</v>
      </c>
      <c r="S3078">
        <v>3</v>
      </c>
      <c r="T3078">
        <v>3</v>
      </c>
      <c r="U3078">
        <v>3</v>
      </c>
    </row>
    <row r="3079" spans="1:21" x14ac:dyDescent="0.25">
      <c r="A3079" t="s">
        <v>711</v>
      </c>
      <c r="B3079">
        <v>3750</v>
      </c>
      <c r="N3079">
        <v>0</v>
      </c>
      <c r="O3079">
        <v>0</v>
      </c>
      <c r="P3079">
        <v>0</v>
      </c>
      <c r="S3079">
        <v>0</v>
      </c>
      <c r="T3079">
        <v>0</v>
      </c>
      <c r="U3079">
        <v>0</v>
      </c>
    </row>
    <row r="3080" spans="1:21" x14ac:dyDescent="0.25">
      <c r="A3080" t="s">
        <v>712</v>
      </c>
      <c r="B3080">
        <v>3750</v>
      </c>
      <c r="N3080">
        <v>0</v>
      </c>
      <c r="O3080">
        <v>0</v>
      </c>
      <c r="P3080">
        <v>0</v>
      </c>
      <c r="S3080">
        <v>0</v>
      </c>
      <c r="T3080">
        <v>0</v>
      </c>
      <c r="U3080">
        <v>0</v>
      </c>
    </row>
    <row r="3081" spans="1:21" x14ac:dyDescent="0.25">
      <c r="A3081" t="s">
        <v>713</v>
      </c>
      <c r="B3081">
        <v>3750</v>
      </c>
      <c r="N3081">
        <v>0</v>
      </c>
      <c r="O3081">
        <v>0</v>
      </c>
      <c r="P3081">
        <v>0</v>
      </c>
      <c r="S3081">
        <v>0</v>
      </c>
      <c r="T3081">
        <v>0</v>
      </c>
      <c r="U3081">
        <v>0</v>
      </c>
    </row>
    <row r="3082" spans="1:21" x14ac:dyDescent="0.25">
      <c r="A3082" t="s">
        <v>718</v>
      </c>
      <c r="B3082">
        <v>3750</v>
      </c>
      <c r="E3082">
        <v>0</v>
      </c>
      <c r="J3082">
        <v>0</v>
      </c>
      <c r="O3082">
        <v>0</v>
      </c>
      <c r="T3082">
        <v>0</v>
      </c>
    </row>
    <row r="3083" spans="1:21" x14ac:dyDescent="0.25">
      <c r="A3083" t="s">
        <v>405</v>
      </c>
      <c r="B3083">
        <v>3750</v>
      </c>
      <c r="E3083">
        <v>0</v>
      </c>
    </row>
    <row r="3084" spans="1:21" x14ac:dyDescent="0.25">
      <c r="A3084" t="s">
        <v>719</v>
      </c>
      <c r="B3084">
        <v>3750</v>
      </c>
      <c r="D3084">
        <v>54</v>
      </c>
      <c r="E3084">
        <v>1522</v>
      </c>
      <c r="F3084">
        <v>0</v>
      </c>
      <c r="I3084">
        <v>109</v>
      </c>
      <c r="J3084">
        <v>1032</v>
      </c>
      <c r="K3084">
        <v>0</v>
      </c>
      <c r="N3084">
        <v>109</v>
      </c>
      <c r="O3084">
        <v>54</v>
      </c>
      <c r="P3084">
        <v>54</v>
      </c>
      <c r="S3084">
        <v>54</v>
      </c>
      <c r="T3084">
        <v>54</v>
      </c>
      <c r="U3084">
        <v>163</v>
      </c>
    </row>
    <row r="3085" spans="1:21" x14ac:dyDescent="0.25">
      <c r="A3085" t="s">
        <v>34</v>
      </c>
      <c r="B3085">
        <v>3775</v>
      </c>
      <c r="D3085">
        <v>3750</v>
      </c>
      <c r="E3085">
        <v>3750</v>
      </c>
      <c r="F3085">
        <v>3750</v>
      </c>
      <c r="I3085">
        <v>102</v>
      </c>
      <c r="J3085">
        <v>102</v>
      </c>
      <c r="K3085">
        <v>102</v>
      </c>
      <c r="N3085">
        <v>208</v>
      </c>
      <c r="O3085">
        <v>208</v>
      </c>
      <c r="P3085">
        <v>208</v>
      </c>
      <c r="S3085">
        <v>209</v>
      </c>
      <c r="T3085">
        <v>209</v>
      </c>
      <c r="U3085">
        <v>209</v>
      </c>
    </row>
    <row r="3086" spans="1:21" x14ac:dyDescent="0.25">
      <c r="A3086" t="s">
        <v>35</v>
      </c>
      <c r="B3086">
        <v>3775</v>
      </c>
      <c r="D3086">
        <v>208</v>
      </c>
      <c r="E3086">
        <v>102</v>
      </c>
      <c r="F3086">
        <v>209</v>
      </c>
      <c r="I3086">
        <v>209</v>
      </c>
      <c r="J3086">
        <v>3750</v>
      </c>
      <c r="K3086">
        <v>208</v>
      </c>
      <c r="N3086">
        <v>102</v>
      </c>
      <c r="O3086">
        <v>209</v>
      </c>
      <c r="P3086">
        <v>3750</v>
      </c>
      <c r="S3086">
        <v>3750</v>
      </c>
      <c r="T3086">
        <v>208</v>
      </c>
      <c r="U3086">
        <v>102</v>
      </c>
    </row>
    <row r="3087" spans="1:21" x14ac:dyDescent="0.25">
      <c r="A3087" t="s">
        <v>36</v>
      </c>
      <c r="B3087">
        <v>3775</v>
      </c>
      <c r="D3087">
        <v>1</v>
      </c>
      <c r="E3087">
        <v>3</v>
      </c>
      <c r="F3087">
        <v>0</v>
      </c>
      <c r="I3087">
        <v>1</v>
      </c>
      <c r="J3087">
        <v>3</v>
      </c>
      <c r="K3087">
        <v>0</v>
      </c>
      <c r="N3087">
        <v>1</v>
      </c>
      <c r="O3087">
        <v>1</v>
      </c>
      <c r="P3087">
        <v>0</v>
      </c>
      <c r="S3087">
        <v>1</v>
      </c>
      <c r="T3087">
        <v>1</v>
      </c>
      <c r="U3087">
        <v>0</v>
      </c>
    </row>
    <row r="3088" spans="1:21" x14ac:dyDescent="0.25">
      <c r="A3088" t="s">
        <v>37</v>
      </c>
      <c r="B3088">
        <v>3775</v>
      </c>
      <c r="D3088">
        <v>0</v>
      </c>
      <c r="E3088">
        <v>2</v>
      </c>
      <c r="I3088">
        <v>0</v>
      </c>
      <c r="J3088">
        <v>2</v>
      </c>
      <c r="N3088">
        <v>0</v>
      </c>
      <c r="O3088">
        <v>2</v>
      </c>
      <c r="S3088">
        <v>0</v>
      </c>
      <c r="T3088">
        <v>2</v>
      </c>
    </row>
    <row r="3089" spans="1:21" x14ac:dyDescent="0.25">
      <c r="A3089" t="s">
        <v>38</v>
      </c>
      <c r="B3089">
        <v>3775</v>
      </c>
      <c r="D3089">
        <v>12</v>
      </c>
      <c r="E3089">
        <v>12</v>
      </c>
      <c r="F3089">
        <v>12</v>
      </c>
      <c r="I3089">
        <v>12</v>
      </c>
      <c r="J3089">
        <v>12</v>
      </c>
      <c r="K3089">
        <v>12</v>
      </c>
      <c r="N3089">
        <v>12</v>
      </c>
      <c r="O3089">
        <v>12</v>
      </c>
      <c r="P3089">
        <v>12</v>
      </c>
      <c r="S3089">
        <v>12</v>
      </c>
      <c r="T3089">
        <v>12</v>
      </c>
      <c r="U3089">
        <v>12</v>
      </c>
    </row>
    <row r="3090" spans="1:21" x14ac:dyDescent="0.25">
      <c r="A3090" t="s">
        <v>39</v>
      </c>
      <c r="B3090">
        <v>3775</v>
      </c>
      <c r="D3090">
        <v>200</v>
      </c>
      <c r="I3090">
        <v>200</v>
      </c>
      <c r="N3090">
        <v>110</v>
      </c>
      <c r="S3090">
        <v>125</v>
      </c>
    </row>
    <row r="3091" spans="1:21" x14ac:dyDescent="0.25">
      <c r="A3091" t="s">
        <v>694</v>
      </c>
      <c r="B3091">
        <v>3775</v>
      </c>
      <c r="D3091">
        <v>25</v>
      </c>
      <c r="I3091">
        <v>25</v>
      </c>
      <c r="N3091">
        <v>25</v>
      </c>
      <c r="S3091">
        <v>25</v>
      </c>
    </row>
    <row r="3092" spans="1:21" x14ac:dyDescent="0.25">
      <c r="A3092" t="s">
        <v>40</v>
      </c>
      <c r="B3092">
        <v>3775</v>
      </c>
      <c r="D3092">
        <v>1</v>
      </c>
      <c r="I3092">
        <v>1</v>
      </c>
      <c r="N3092">
        <v>1</v>
      </c>
      <c r="S3092">
        <v>1</v>
      </c>
    </row>
    <row r="3093" spans="1:21" x14ac:dyDescent="0.25">
      <c r="A3093" t="s">
        <v>41</v>
      </c>
      <c r="B3093">
        <v>3775</v>
      </c>
    </row>
    <row r="3094" spans="1:21" x14ac:dyDescent="0.25">
      <c r="A3094" t="s">
        <v>42</v>
      </c>
      <c r="B3094">
        <v>3775</v>
      </c>
      <c r="E3094">
        <v>40</v>
      </c>
      <c r="J3094">
        <v>40</v>
      </c>
      <c r="O3094">
        <v>40</v>
      </c>
      <c r="T3094">
        <v>40</v>
      </c>
    </row>
    <row r="3095" spans="1:21" x14ac:dyDescent="0.25">
      <c r="A3095" t="s">
        <v>45</v>
      </c>
      <c r="B3095">
        <v>3775</v>
      </c>
      <c r="E3095">
        <v>4</v>
      </c>
      <c r="J3095">
        <v>8</v>
      </c>
      <c r="O3095">
        <v>6</v>
      </c>
      <c r="T3095">
        <v>2</v>
      </c>
    </row>
    <row r="3096" spans="1:21" x14ac:dyDescent="0.25">
      <c r="A3096" t="s">
        <v>46</v>
      </c>
      <c r="B3096">
        <v>3775</v>
      </c>
      <c r="D3096">
        <v>4</v>
      </c>
      <c r="I3096">
        <v>8</v>
      </c>
      <c r="N3096">
        <v>6</v>
      </c>
      <c r="S3096">
        <v>2</v>
      </c>
    </row>
    <row r="3097" spans="1:21" x14ac:dyDescent="0.25">
      <c r="A3097" t="s">
        <v>49</v>
      </c>
      <c r="B3097">
        <v>3775</v>
      </c>
      <c r="D3097">
        <v>5.5</v>
      </c>
      <c r="E3097">
        <v>5.5</v>
      </c>
      <c r="F3097">
        <v>4</v>
      </c>
      <c r="I3097">
        <v>5.5</v>
      </c>
      <c r="J3097">
        <v>5.5</v>
      </c>
      <c r="K3097">
        <v>4</v>
      </c>
      <c r="N3097">
        <v>6.5</v>
      </c>
      <c r="O3097">
        <v>6.5</v>
      </c>
      <c r="P3097">
        <v>4</v>
      </c>
      <c r="S3097">
        <v>6.5</v>
      </c>
      <c r="T3097">
        <v>6.5</v>
      </c>
      <c r="U3097">
        <v>4</v>
      </c>
    </row>
    <row r="3098" spans="1:21" x14ac:dyDescent="0.25">
      <c r="A3098" t="s">
        <v>695</v>
      </c>
      <c r="B3098">
        <v>3775</v>
      </c>
      <c r="D3098">
        <v>0</v>
      </c>
      <c r="E3098">
        <v>0</v>
      </c>
      <c r="F3098">
        <v>0</v>
      </c>
      <c r="I3098">
        <v>0</v>
      </c>
      <c r="J3098">
        <v>0</v>
      </c>
      <c r="K3098">
        <v>0</v>
      </c>
      <c r="N3098">
        <v>0</v>
      </c>
      <c r="O3098">
        <v>0</v>
      </c>
      <c r="P3098">
        <v>0</v>
      </c>
      <c r="S3098">
        <v>0</v>
      </c>
      <c r="T3098">
        <v>0</v>
      </c>
      <c r="U3098">
        <v>0</v>
      </c>
    </row>
    <row r="3099" spans="1:21" x14ac:dyDescent="0.25">
      <c r="A3099" t="s">
        <v>48</v>
      </c>
      <c r="B3099">
        <v>3775</v>
      </c>
      <c r="D3099">
        <v>1900</v>
      </c>
      <c r="E3099">
        <v>1900</v>
      </c>
      <c r="F3099">
        <v>1900</v>
      </c>
      <c r="I3099">
        <v>1900</v>
      </c>
      <c r="J3099">
        <v>1900</v>
      </c>
      <c r="K3099">
        <v>1900</v>
      </c>
      <c r="N3099">
        <v>1900</v>
      </c>
      <c r="O3099">
        <v>1900</v>
      </c>
      <c r="P3099">
        <v>1900</v>
      </c>
      <c r="S3099">
        <v>1900</v>
      </c>
      <c r="T3099">
        <v>1900</v>
      </c>
      <c r="U3099">
        <v>1900</v>
      </c>
    </row>
    <row r="3100" spans="1:21" x14ac:dyDescent="0.25">
      <c r="A3100" t="s">
        <v>696</v>
      </c>
      <c r="B3100">
        <v>3775</v>
      </c>
      <c r="D3100">
        <v>1863</v>
      </c>
      <c r="E3100">
        <v>5085</v>
      </c>
      <c r="F3100">
        <v>0</v>
      </c>
      <c r="I3100">
        <v>1863</v>
      </c>
      <c r="J3100">
        <v>5085</v>
      </c>
      <c r="K3100">
        <v>0</v>
      </c>
      <c r="N3100">
        <v>1863</v>
      </c>
      <c r="O3100">
        <v>1863</v>
      </c>
      <c r="P3100">
        <v>0</v>
      </c>
      <c r="S3100">
        <v>1863</v>
      </c>
      <c r="T3100">
        <v>1863</v>
      </c>
      <c r="U3100">
        <v>0</v>
      </c>
    </row>
    <row r="3101" spans="1:21" x14ac:dyDescent="0.25">
      <c r="A3101" t="s">
        <v>50</v>
      </c>
      <c r="B3101">
        <v>3775</v>
      </c>
      <c r="D3101">
        <v>1863</v>
      </c>
      <c r="E3101">
        <v>5085</v>
      </c>
      <c r="F3101">
        <v>0</v>
      </c>
      <c r="I3101">
        <v>1863</v>
      </c>
      <c r="J3101">
        <v>5085</v>
      </c>
      <c r="K3101">
        <v>0</v>
      </c>
      <c r="N3101">
        <v>1863</v>
      </c>
      <c r="O3101">
        <v>1863</v>
      </c>
      <c r="P3101">
        <v>0</v>
      </c>
      <c r="S3101">
        <v>1863</v>
      </c>
      <c r="T3101">
        <v>1863</v>
      </c>
      <c r="U3101">
        <v>0</v>
      </c>
    </row>
    <row r="3102" spans="1:21" x14ac:dyDescent="0.25">
      <c r="A3102" t="s">
        <v>697</v>
      </c>
      <c r="B3102">
        <v>3775</v>
      </c>
      <c r="D3102">
        <v>1</v>
      </c>
      <c r="E3102">
        <v>1</v>
      </c>
      <c r="F3102">
        <v>1</v>
      </c>
      <c r="I3102">
        <v>1</v>
      </c>
      <c r="J3102">
        <v>1</v>
      </c>
      <c r="K3102">
        <v>1</v>
      </c>
      <c r="N3102">
        <v>1</v>
      </c>
      <c r="O3102">
        <v>1</v>
      </c>
      <c r="P3102">
        <v>1</v>
      </c>
      <c r="S3102">
        <v>1</v>
      </c>
      <c r="T3102">
        <v>1</v>
      </c>
      <c r="U3102">
        <v>1</v>
      </c>
    </row>
    <row r="3103" spans="1:21" x14ac:dyDescent="0.25">
      <c r="A3103" t="s">
        <v>51</v>
      </c>
      <c r="B3103">
        <v>3775</v>
      </c>
      <c r="D3103">
        <v>0</v>
      </c>
      <c r="E3103">
        <v>0</v>
      </c>
      <c r="F3103">
        <v>0</v>
      </c>
      <c r="I3103">
        <v>0</v>
      </c>
      <c r="J3103">
        <v>0</v>
      </c>
      <c r="K3103">
        <v>0</v>
      </c>
      <c r="N3103">
        <v>0</v>
      </c>
      <c r="O3103">
        <v>0</v>
      </c>
      <c r="P3103">
        <v>0</v>
      </c>
      <c r="S3103">
        <v>0</v>
      </c>
      <c r="T3103">
        <v>0</v>
      </c>
      <c r="U3103">
        <v>0</v>
      </c>
    </row>
    <row r="3104" spans="1:21" x14ac:dyDescent="0.25">
      <c r="A3104" t="s">
        <v>53</v>
      </c>
      <c r="B3104">
        <v>3775</v>
      </c>
      <c r="D3104">
        <v>0</v>
      </c>
      <c r="E3104">
        <v>0</v>
      </c>
      <c r="F3104">
        <v>0</v>
      </c>
      <c r="I3104">
        <v>0</v>
      </c>
      <c r="J3104">
        <v>0</v>
      </c>
      <c r="K3104">
        <v>0</v>
      </c>
      <c r="N3104">
        <v>0</v>
      </c>
      <c r="O3104">
        <v>0</v>
      </c>
      <c r="P3104">
        <v>0</v>
      </c>
      <c r="S3104">
        <v>0</v>
      </c>
      <c r="T3104">
        <v>0</v>
      </c>
      <c r="U3104">
        <v>0</v>
      </c>
    </row>
    <row r="3105" spans="1:21" x14ac:dyDescent="0.25">
      <c r="A3105" t="s">
        <v>54</v>
      </c>
      <c r="B3105">
        <v>3775</v>
      </c>
      <c r="D3105">
        <v>0</v>
      </c>
      <c r="E3105">
        <v>0</v>
      </c>
      <c r="F3105">
        <v>0</v>
      </c>
      <c r="I3105">
        <v>0</v>
      </c>
      <c r="J3105">
        <v>0</v>
      </c>
      <c r="K3105">
        <v>0</v>
      </c>
      <c r="N3105">
        <v>0</v>
      </c>
      <c r="O3105">
        <v>0</v>
      </c>
      <c r="P3105">
        <v>0</v>
      </c>
      <c r="S3105">
        <v>0</v>
      </c>
      <c r="T3105">
        <v>0</v>
      </c>
      <c r="U3105">
        <v>0</v>
      </c>
    </row>
    <row r="3106" spans="1:21" x14ac:dyDescent="0.25">
      <c r="A3106" t="s">
        <v>55</v>
      </c>
      <c r="B3106">
        <v>3775</v>
      </c>
      <c r="D3106">
        <v>0</v>
      </c>
      <c r="E3106">
        <v>0</v>
      </c>
      <c r="F3106">
        <v>0</v>
      </c>
      <c r="I3106">
        <v>0</v>
      </c>
      <c r="J3106">
        <v>0</v>
      </c>
      <c r="K3106">
        <v>0</v>
      </c>
      <c r="N3106">
        <v>0</v>
      </c>
      <c r="O3106">
        <v>0</v>
      </c>
      <c r="P3106">
        <v>0</v>
      </c>
      <c r="S3106">
        <v>0</v>
      </c>
      <c r="T3106">
        <v>0</v>
      </c>
      <c r="U3106">
        <v>0</v>
      </c>
    </row>
    <row r="3107" spans="1:21" x14ac:dyDescent="0.25">
      <c r="A3107" t="s">
        <v>56</v>
      </c>
      <c r="B3107">
        <v>3775</v>
      </c>
      <c r="D3107">
        <v>0.92</v>
      </c>
      <c r="E3107">
        <v>0.92</v>
      </c>
      <c r="F3107">
        <v>0.92</v>
      </c>
      <c r="I3107">
        <v>0.92</v>
      </c>
      <c r="J3107">
        <v>0.92</v>
      </c>
      <c r="K3107">
        <v>0.92</v>
      </c>
      <c r="N3107">
        <v>0.92</v>
      </c>
      <c r="O3107">
        <v>0.92</v>
      </c>
      <c r="P3107">
        <v>0.92</v>
      </c>
      <c r="S3107">
        <v>0.92</v>
      </c>
      <c r="T3107">
        <v>0.92</v>
      </c>
      <c r="U3107">
        <v>0.92</v>
      </c>
    </row>
    <row r="3108" spans="1:21" x14ac:dyDescent="0.25">
      <c r="A3108" t="s">
        <v>57</v>
      </c>
      <c r="B3108">
        <v>3775</v>
      </c>
      <c r="D3108">
        <v>100</v>
      </c>
      <c r="E3108">
        <v>100</v>
      </c>
      <c r="F3108">
        <v>100</v>
      </c>
      <c r="I3108">
        <v>100</v>
      </c>
      <c r="J3108">
        <v>100</v>
      </c>
      <c r="K3108">
        <v>100</v>
      </c>
      <c r="N3108">
        <v>100</v>
      </c>
      <c r="O3108">
        <v>100</v>
      </c>
      <c r="P3108">
        <v>100</v>
      </c>
      <c r="S3108">
        <v>100</v>
      </c>
      <c r="T3108">
        <v>100</v>
      </c>
      <c r="U3108">
        <v>100</v>
      </c>
    </row>
    <row r="3109" spans="1:21" x14ac:dyDescent="0.25">
      <c r="A3109" t="s">
        <v>58</v>
      </c>
      <c r="B3109">
        <v>3775</v>
      </c>
      <c r="D3109">
        <v>2</v>
      </c>
      <c r="E3109">
        <v>2</v>
      </c>
      <c r="F3109">
        <v>2</v>
      </c>
      <c r="I3109">
        <v>2</v>
      </c>
      <c r="J3109">
        <v>2</v>
      </c>
      <c r="K3109">
        <v>2</v>
      </c>
      <c r="N3109">
        <v>2</v>
      </c>
      <c r="O3109">
        <v>2</v>
      </c>
      <c r="P3109">
        <v>2</v>
      </c>
      <c r="S3109">
        <v>2</v>
      </c>
      <c r="T3109">
        <v>2</v>
      </c>
      <c r="U3109">
        <v>2</v>
      </c>
    </row>
    <row r="3110" spans="1:21" x14ac:dyDescent="0.25">
      <c r="A3110" t="s">
        <v>59</v>
      </c>
      <c r="B3110">
        <v>3775</v>
      </c>
      <c r="D3110">
        <v>0</v>
      </c>
      <c r="E3110">
        <v>0</v>
      </c>
      <c r="F3110">
        <v>0</v>
      </c>
      <c r="I3110">
        <v>0</v>
      </c>
      <c r="J3110">
        <v>0</v>
      </c>
      <c r="K3110">
        <v>0</v>
      </c>
      <c r="N3110">
        <v>0</v>
      </c>
      <c r="O3110">
        <v>0</v>
      </c>
      <c r="P3110">
        <v>0</v>
      </c>
      <c r="S3110">
        <v>0</v>
      </c>
      <c r="T3110">
        <v>0</v>
      </c>
      <c r="U3110">
        <v>0</v>
      </c>
    </row>
    <row r="3111" spans="1:21" x14ac:dyDescent="0.25">
      <c r="A3111" t="s">
        <v>698</v>
      </c>
      <c r="B3111">
        <v>3775</v>
      </c>
      <c r="E3111">
        <v>0</v>
      </c>
      <c r="J3111">
        <v>0</v>
      </c>
      <c r="O3111">
        <v>0</v>
      </c>
      <c r="T3111">
        <v>0</v>
      </c>
    </row>
    <row r="3112" spans="1:21" x14ac:dyDescent="0.25">
      <c r="A3112" t="s">
        <v>677</v>
      </c>
      <c r="B3112">
        <v>3775</v>
      </c>
      <c r="E3112">
        <v>1330</v>
      </c>
      <c r="J3112">
        <v>1330</v>
      </c>
      <c r="O3112">
        <v>1039</v>
      </c>
      <c r="T3112">
        <v>869</v>
      </c>
    </row>
    <row r="3113" spans="1:21" x14ac:dyDescent="0.25">
      <c r="A3113" t="s">
        <v>78</v>
      </c>
      <c r="B3113">
        <v>3775</v>
      </c>
      <c r="E3113">
        <v>22.7</v>
      </c>
      <c r="J3113">
        <v>22.7</v>
      </c>
      <c r="O3113">
        <v>17.7</v>
      </c>
      <c r="T3113">
        <v>14.8</v>
      </c>
    </row>
    <row r="3114" spans="1:21" x14ac:dyDescent="0.25">
      <c r="A3114" t="s">
        <v>699</v>
      </c>
      <c r="B3114">
        <v>3775</v>
      </c>
      <c r="F3114">
        <v>0</v>
      </c>
      <c r="K3114">
        <v>0</v>
      </c>
      <c r="P3114">
        <v>0</v>
      </c>
      <c r="U3114">
        <v>0</v>
      </c>
    </row>
    <row r="3115" spans="1:21" x14ac:dyDescent="0.25">
      <c r="A3115" t="s">
        <v>700</v>
      </c>
      <c r="B3115">
        <v>3775</v>
      </c>
      <c r="D3115">
        <v>0</v>
      </c>
      <c r="E3115">
        <v>0</v>
      </c>
      <c r="F3115">
        <v>1</v>
      </c>
      <c r="I3115">
        <v>0</v>
      </c>
      <c r="J3115">
        <v>0</v>
      </c>
      <c r="K3115">
        <v>1</v>
      </c>
      <c r="N3115">
        <v>0</v>
      </c>
      <c r="O3115">
        <v>0</v>
      </c>
      <c r="P3115">
        <v>1</v>
      </c>
      <c r="S3115">
        <v>0</v>
      </c>
      <c r="T3115">
        <v>0</v>
      </c>
      <c r="U3115">
        <v>1</v>
      </c>
    </row>
    <row r="3116" spans="1:21" x14ac:dyDescent="0.25">
      <c r="A3116" t="s">
        <v>701</v>
      </c>
      <c r="B3116">
        <v>3775</v>
      </c>
      <c r="D3116">
        <v>0</v>
      </c>
      <c r="E3116">
        <v>0</v>
      </c>
      <c r="F3116">
        <v>0</v>
      </c>
      <c r="I3116">
        <v>0</v>
      </c>
      <c r="J3116">
        <v>0</v>
      </c>
      <c r="K3116">
        <v>0</v>
      </c>
      <c r="N3116">
        <v>0</v>
      </c>
      <c r="O3116">
        <v>0</v>
      </c>
      <c r="P3116">
        <v>0</v>
      </c>
      <c r="S3116">
        <v>0</v>
      </c>
      <c r="T3116">
        <v>0</v>
      </c>
      <c r="U3116">
        <v>0</v>
      </c>
    </row>
    <row r="3117" spans="1:21" x14ac:dyDescent="0.25">
      <c r="A3117" t="s">
        <v>52</v>
      </c>
      <c r="B3117">
        <v>3775</v>
      </c>
      <c r="D3117">
        <v>1</v>
      </c>
      <c r="E3117">
        <v>1</v>
      </c>
      <c r="F3117">
        <v>1</v>
      </c>
      <c r="I3117">
        <v>1</v>
      </c>
      <c r="J3117">
        <v>1</v>
      </c>
      <c r="K3117">
        <v>1</v>
      </c>
      <c r="N3117">
        <v>1</v>
      </c>
      <c r="O3117">
        <v>1</v>
      </c>
      <c r="P3117">
        <v>1</v>
      </c>
      <c r="S3117">
        <v>1</v>
      </c>
      <c r="T3117">
        <v>1</v>
      </c>
      <c r="U3117">
        <v>1</v>
      </c>
    </row>
    <row r="3118" spans="1:21" x14ac:dyDescent="0.25">
      <c r="A3118" t="s">
        <v>702</v>
      </c>
      <c r="B3118">
        <v>3775</v>
      </c>
      <c r="D3118">
        <v>15</v>
      </c>
      <c r="E3118">
        <v>60</v>
      </c>
      <c r="F3118">
        <v>9</v>
      </c>
      <c r="I3118">
        <v>15</v>
      </c>
      <c r="J3118">
        <v>60</v>
      </c>
      <c r="K3118">
        <v>9</v>
      </c>
      <c r="N3118">
        <v>15</v>
      </c>
      <c r="O3118">
        <v>60</v>
      </c>
      <c r="P3118">
        <v>9</v>
      </c>
      <c r="S3118">
        <v>15</v>
      </c>
      <c r="T3118">
        <v>60</v>
      </c>
      <c r="U3118">
        <v>9</v>
      </c>
    </row>
    <row r="3119" spans="1:21" x14ac:dyDescent="0.25">
      <c r="A3119" t="s">
        <v>43</v>
      </c>
      <c r="B3119">
        <v>3775</v>
      </c>
      <c r="D3119">
        <v>0</v>
      </c>
      <c r="E3119">
        <v>0</v>
      </c>
      <c r="I3119">
        <v>0</v>
      </c>
      <c r="J3119">
        <v>0</v>
      </c>
      <c r="N3119">
        <v>35</v>
      </c>
      <c r="O3119">
        <v>35</v>
      </c>
      <c r="S3119">
        <v>35</v>
      </c>
      <c r="T3119">
        <v>35</v>
      </c>
    </row>
    <row r="3120" spans="1:21" x14ac:dyDescent="0.25">
      <c r="A3120" t="s">
        <v>44</v>
      </c>
      <c r="B3120">
        <v>3775</v>
      </c>
      <c r="D3120">
        <v>0</v>
      </c>
      <c r="E3120">
        <v>0</v>
      </c>
      <c r="I3120">
        <v>0</v>
      </c>
      <c r="J3120">
        <v>0</v>
      </c>
      <c r="N3120">
        <v>5</v>
      </c>
      <c r="O3120">
        <v>5</v>
      </c>
      <c r="S3120">
        <v>5</v>
      </c>
      <c r="T3120">
        <v>5</v>
      </c>
    </row>
    <row r="3121" spans="1:21" x14ac:dyDescent="0.25">
      <c r="A3121" t="s">
        <v>47</v>
      </c>
      <c r="B3121">
        <v>3775</v>
      </c>
      <c r="D3121">
        <v>4</v>
      </c>
      <c r="E3121">
        <v>4</v>
      </c>
      <c r="I3121">
        <v>8</v>
      </c>
      <c r="J3121">
        <v>8</v>
      </c>
      <c r="N3121">
        <v>6</v>
      </c>
      <c r="O3121">
        <v>6</v>
      </c>
      <c r="S3121">
        <v>2</v>
      </c>
      <c r="T3121">
        <v>2</v>
      </c>
    </row>
    <row r="3122" spans="1:21" x14ac:dyDescent="0.25">
      <c r="A3122" t="s">
        <v>703</v>
      </c>
      <c r="B3122">
        <v>3775</v>
      </c>
      <c r="D3122">
        <v>0</v>
      </c>
      <c r="E3122">
        <v>0</v>
      </c>
      <c r="I3122">
        <v>0</v>
      </c>
      <c r="J3122">
        <v>0</v>
      </c>
      <c r="N3122">
        <v>0</v>
      </c>
      <c r="O3122">
        <v>0</v>
      </c>
      <c r="S3122">
        <v>0</v>
      </c>
      <c r="T3122">
        <v>0</v>
      </c>
    </row>
    <row r="3123" spans="1:21" x14ac:dyDescent="0.25">
      <c r="A3123" t="s">
        <v>704</v>
      </c>
      <c r="B3123">
        <v>3775</v>
      </c>
      <c r="D3123">
        <v>0</v>
      </c>
      <c r="E3123">
        <v>0</v>
      </c>
      <c r="I3123">
        <v>0</v>
      </c>
      <c r="J3123">
        <v>0</v>
      </c>
      <c r="N3123">
        <v>0</v>
      </c>
      <c r="O3123">
        <v>0</v>
      </c>
      <c r="S3123">
        <v>0</v>
      </c>
      <c r="T3123">
        <v>0</v>
      </c>
    </row>
    <row r="3124" spans="1:21" x14ac:dyDescent="0.25">
      <c r="A3124" t="s">
        <v>705</v>
      </c>
      <c r="B3124">
        <v>3775</v>
      </c>
      <c r="D3124">
        <v>0</v>
      </c>
      <c r="E3124">
        <v>0</v>
      </c>
      <c r="I3124">
        <v>0</v>
      </c>
      <c r="J3124">
        <v>0</v>
      </c>
      <c r="N3124">
        <v>0</v>
      </c>
      <c r="O3124">
        <v>0</v>
      </c>
      <c r="S3124">
        <v>0</v>
      </c>
      <c r="T3124">
        <v>0</v>
      </c>
    </row>
    <row r="3125" spans="1:21" x14ac:dyDescent="0.25">
      <c r="A3125" t="s">
        <v>706</v>
      </c>
      <c r="B3125">
        <v>3775</v>
      </c>
      <c r="D3125">
        <v>0</v>
      </c>
      <c r="E3125">
        <v>0</v>
      </c>
      <c r="I3125">
        <v>0</v>
      </c>
      <c r="J3125">
        <v>0</v>
      </c>
      <c r="N3125">
        <v>0</v>
      </c>
      <c r="O3125">
        <v>0</v>
      </c>
      <c r="S3125">
        <v>0</v>
      </c>
      <c r="T3125">
        <v>0</v>
      </c>
    </row>
    <row r="3126" spans="1:21" x14ac:dyDescent="0.25">
      <c r="A3126" t="s">
        <v>707</v>
      </c>
      <c r="B3126">
        <v>3775</v>
      </c>
      <c r="D3126">
        <v>0</v>
      </c>
      <c r="E3126">
        <v>0</v>
      </c>
      <c r="I3126">
        <v>0</v>
      </c>
      <c r="J3126">
        <v>0</v>
      </c>
      <c r="N3126">
        <v>1</v>
      </c>
      <c r="O3126">
        <v>1</v>
      </c>
      <c r="S3126">
        <v>1</v>
      </c>
      <c r="T3126">
        <v>1</v>
      </c>
    </row>
    <row r="3127" spans="1:21" x14ac:dyDescent="0.25">
      <c r="A3127" t="s">
        <v>708</v>
      </c>
      <c r="B3127">
        <v>3775</v>
      </c>
      <c r="N3127">
        <v>5</v>
      </c>
      <c r="O3127">
        <v>5</v>
      </c>
      <c r="S3127">
        <v>5</v>
      </c>
      <c r="T3127">
        <v>5</v>
      </c>
    </row>
    <row r="3128" spans="1:21" x14ac:dyDescent="0.25">
      <c r="A3128" t="s">
        <v>709</v>
      </c>
      <c r="B3128">
        <v>3775</v>
      </c>
      <c r="N3128">
        <v>30</v>
      </c>
      <c r="O3128">
        <v>30</v>
      </c>
      <c r="S3128">
        <v>30</v>
      </c>
      <c r="T3128">
        <v>30</v>
      </c>
    </row>
    <row r="3129" spans="1:21" x14ac:dyDescent="0.25">
      <c r="A3129" t="s">
        <v>710</v>
      </c>
      <c r="B3129">
        <v>3775</v>
      </c>
      <c r="N3129">
        <v>3</v>
      </c>
      <c r="O3129">
        <v>3</v>
      </c>
      <c r="S3129">
        <v>3</v>
      </c>
      <c r="T3129">
        <v>3</v>
      </c>
    </row>
    <row r="3130" spans="1:21" x14ac:dyDescent="0.25">
      <c r="A3130" t="s">
        <v>711</v>
      </c>
      <c r="B3130">
        <v>3775</v>
      </c>
      <c r="N3130">
        <v>0</v>
      </c>
      <c r="O3130">
        <v>0</v>
      </c>
      <c r="S3130">
        <v>0</v>
      </c>
      <c r="T3130">
        <v>0</v>
      </c>
    </row>
    <row r="3131" spans="1:21" x14ac:dyDescent="0.25">
      <c r="A3131" t="s">
        <v>712</v>
      </c>
      <c r="B3131">
        <v>3775</v>
      </c>
      <c r="N3131">
        <v>0</v>
      </c>
      <c r="O3131">
        <v>0</v>
      </c>
      <c r="S3131">
        <v>0</v>
      </c>
      <c r="T3131">
        <v>0</v>
      </c>
    </row>
    <row r="3132" spans="1:21" x14ac:dyDescent="0.25">
      <c r="A3132" t="s">
        <v>713</v>
      </c>
      <c r="B3132">
        <v>3775</v>
      </c>
      <c r="N3132">
        <v>0</v>
      </c>
      <c r="O3132">
        <v>0</v>
      </c>
      <c r="S3132">
        <v>0</v>
      </c>
      <c r="T3132">
        <v>0</v>
      </c>
    </row>
    <row r="3133" spans="1:21" x14ac:dyDescent="0.25">
      <c r="A3133" t="s">
        <v>718</v>
      </c>
      <c r="B3133">
        <v>3775</v>
      </c>
      <c r="E3133">
        <v>0</v>
      </c>
      <c r="J3133">
        <v>0</v>
      </c>
      <c r="O3133">
        <v>0</v>
      </c>
      <c r="T3133">
        <v>0</v>
      </c>
    </row>
    <row r="3134" spans="1:21" x14ac:dyDescent="0.25">
      <c r="A3134" t="s">
        <v>405</v>
      </c>
      <c r="B3134">
        <v>3775</v>
      </c>
      <c r="E3134">
        <v>0</v>
      </c>
    </row>
    <row r="3135" spans="1:21" x14ac:dyDescent="0.25">
      <c r="A3135" t="s">
        <v>719</v>
      </c>
      <c r="B3135">
        <v>3775</v>
      </c>
      <c r="D3135">
        <v>0</v>
      </c>
      <c r="E3135">
        <v>0</v>
      </c>
      <c r="F3135">
        <v>0</v>
      </c>
      <c r="I3135">
        <v>0</v>
      </c>
      <c r="J3135">
        <v>0</v>
      </c>
      <c r="K3135">
        <v>0</v>
      </c>
      <c r="N3135">
        <v>0</v>
      </c>
      <c r="O3135">
        <v>0</v>
      </c>
      <c r="P3135">
        <v>0</v>
      </c>
      <c r="S3135">
        <v>0</v>
      </c>
      <c r="T3135">
        <v>0</v>
      </c>
      <c r="U3135">
        <v>0</v>
      </c>
    </row>
    <row r="3136" spans="1:21" x14ac:dyDescent="0.25">
      <c r="A3136" t="s">
        <v>34</v>
      </c>
      <c r="B3136">
        <v>3825</v>
      </c>
      <c r="D3136">
        <v>277</v>
      </c>
      <c r="E3136">
        <v>277</v>
      </c>
      <c r="F3136">
        <v>277</v>
      </c>
      <c r="I3136">
        <v>3950</v>
      </c>
      <c r="J3136">
        <v>3950</v>
      </c>
      <c r="K3136">
        <v>3950</v>
      </c>
      <c r="N3136">
        <v>218</v>
      </c>
      <c r="O3136">
        <v>218</v>
      </c>
      <c r="P3136">
        <v>218</v>
      </c>
      <c r="S3136">
        <v>219</v>
      </c>
      <c r="T3136">
        <v>219</v>
      </c>
      <c r="U3136">
        <v>219</v>
      </c>
    </row>
    <row r="3137" spans="1:21" x14ac:dyDescent="0.25">
      <c r="A3137" t="s">
        <v>35</v>
      </c>
      <c r="B3137">
        <v>3825</v>
      </c>
      <c r="D3137">
        <v>218</v>
      </c>
      <c r="E3137">
        <v>3950</v>
      </c>
      <c r="F3137">
        <v>219</v>
      </c>
      <c r="I3137">
        <v>219</v>
      </c>
      <c r="J3137">
        <v>277</v>
      </c>
      <c r="K3137">
        <v>218</v>
      </c>
      <c r="N3137">
        <v>3950</v>
      </c>
      <c r="O3137">
        <v>219</v>
      </c>
      <c r="P3137">
        <v>277</v>
      </c>
      <c r="S3137">
        <v>277</v>
      </c>
      <c r="T3137">
        <v>218</v>
      </c>
      <c r="U3137">
        <v>3950</v>
      </c>
    </row>
    <row r="3138" spans="1:21" x14ac:dyDescent="0.25">
      <c r="A3138" t="s">
        <v>36</v>
      </c>
      <c r="B3138">
        <v>3825</v>
      </c>
      <c r="D3138">
        <v>1</v>
      </c>
      <c r="E3138">
        <v>2</v>
      </c>
      <c r="F3138">
        <v>0</v>
      </c>
      <c r="I3138">
        <v>1</v>
      </c>
      <c r="J3138">
        <v>3</v>
      </c>
      <c r="K3138">
        <v>1</v>
      </c>
      <c r="N3138">
        <v>1</v>
      </c>
      <c r="O3138">
        <v>1</v>
      </c>
      <c r="P3138">
        <v>1</v>
      </c>
      <c r="S3138">
        <v>1</v>
      </c>
      <c r="T3138">
        <v>1</v>
      </c>
      <c r="U3138">
        <v>1</v>
      </c>
    </row>
    <row r="3139" spans="1:21" x14ac:dyDescent="0.25">
      <c r="A3139" t="s">
        <v>37</v>
      </c>
      <c r="B3139">
        <v>3825</v>
      </c>
      <c r="D3139">
        <v>0</v>
      </c>
      <c r="E3139">
        <v>2</v>
      </c>
      <c r="I3139">
        <v>0</v>
      </c>
      <c r="J3139">
        <v>0</v>
      </c>
      <c r="N3139">
        <v>0</v>
      </c>
      <c r="O3139">
        <v>0</v>
      </c>
      <c r="S3139">
        <v>0</v>
      </c>
      <c r="T3139">
        <v>0</v>
      </c>
    </row>
    <row r="3140" spans="1:21" x14ac:dyDescent="0.25">
      <c r="A3140" t="s">
        <v>38</v>
      </c>
      <c r="B3140">
        <v>3825</v>
      </c>
      <c r="D3140">
        <v>12</v>
      </c>
      <c r="E3140">
        <v>12</v>
      </c>
      <c r="F3140">
        <v>12</v>
      </c>
      <c r="I3140">
        <v>12</v>
      </c>
      <c r="J3140">
        <v>12</v>
      </c>
      <c r="K3140">
        <v>12</v>
      </c>
      <c r="N3140">
        <v>12</v>
      </c>
      <c r="O3140">
        <v>12</v>
      </c>
      <c r="P3140">
        <v>12</v>
      </c>
      <c r="S3140">
        <v>12</v>
      </c>
      <c r="T3140">
        <v>12</v>
      </c>
      <c r="U3140">
        <v>12</v>
      </c>
    </row>
    <row r="3141" spans="1:21" x14ac:dyDescent="0.25">
      <c r="A3141" t="s">
        <v>39</v>
      </c>
      <c r="B3141">
        <v>3825</v>
      </c>
      <c r="D3141">
        <v>200</v>
      </c>
      <c r="I3141">
        <v>200</v>
      </c>
      <c r="K3141">
        <v>250</v>
      </c>
      <c r="N3141">
        <v>175</v>
      </c>
      <c r="P3141">
        <v>200</v>
      </c>
      <c r="S3141">
        <v>150</v>
      </c>
      <c r="U3141">
        <v>175</v>
      </c>
    </row>
    <row r="3142" spans="1:21" x14ac:dyDescent="0.25">
      <c r="A3142" t="s">
        <v>694</v>
      </c>
      <c r="B3142">
        <v>3825</v>
      </c>
      <c r="D3142">
        <v>25</v>
      </c>
      <c r="I3142">
        <v>25</v>
      </c>
      <c r="K3142">
        <v>25</v>
      </c>
      <c r="N3142">
        <v>25</v>
      </c>
      <c r="P3142">
        <v>25</v>
      </c>
      <c r="S3142">
        <v>25</v>
      </c>
      <c r="U3142">
        <v>25</v>
      </c>
    </row>
    <row r="3143" spans="1:21" x14ac:dyDescent="0.25">
      <c r="A3143" t="s">
        <v>40</v>
      </c>
      <c r="B3143">
        <v>3825</v>
      </c>
      <c r="D3143">
        <v>1</v>
      </c>
      <c r="I3143">
        <v>1</v>
      </c>
      <c r="K3143">
        <v>1</v>
      </c>
      <c r="N3143">
        <v>1</v>
      </c>
      <c r="P3143">
        <v>1</v>
      </c>
      <c r="S3143">
        <v>1</v>
      </c>
      <c r="U3143">
        <v>1</v>
      </c>
    </row>
    <row r="3144" spans="1:21" x14ac:dyDescent="0.25">
      <c r="A3144" t="s">
        <v>41</v>
      </c>
      <c r="B3144">
        <v>3825</v>
      </c>
    </row>
    <row r="3145" spans="1:21" x14ac:dyDescent="0.25">
      <c r="A3145" t="s">
        <v>42</v>
      </c>
      <c r="B3145">
        <v>3825</v>
      </c>
      <c r="E3145">
        <v>40</v>
      </c>
      <c r="J3145">
        <v>40</v>
      </c>
      <c r="O3145">
        <v>25</v>
      </c>
      <c r="T3145">
        <v>25</v>
      </c>
    </row>
    <row r="3146" spans="1:21" x14ac:dyDescent="0.25">
      <c r="A3146" t="s">
        <v>45</v>
      </c>
      <c r="B3146">
        <v>3825</v>
      </c>
      <c r="D3146">
        <v>7</v>
      </c>
      <c r="E3146">
        <v>4</v>
      </c>
      <c r="I3146">
        <v>3</v>
      </c>
      <c r="J3146">
        <v>8</v>
      </c>
      <c r="N3146">
        <v>1</v>
      </c>
      <c r="O3146">
        <v>6</v>
      </c>
      <c r="S3146">
        <v>5</v>
      </c>
      <c r="T3146">
        <v>2</v>
      </c>
    </row>
    <row r="3147" spans="1:21" x14ac:dyDescent="0.25">
      <c r="A3147" t="s">
        <v>46</v>
      </c>
      <c r="B3147">
        <v>3825</v>
      </c>
      <c r="D3147">
        <v>4</v>
      </c>
      <c r="I3147">
        <v>8</v>
      </c>
      <c r="K3147">
        <v>8</v>
      </c>
      <c r="N3147">
        <v>6</v>
      </c>
      <c r="P3147">
        <v>6</v>
      </c>
      <c r="S3147">
        <v>2</v>
      </c>
      <c r="U3147">
        <v>2</v>
      </c>
    </row>
    <row r="3148" spans="1:21" x14ac:dyDescent="0.25">
      <c r="A3148" t="s">
        <v>49</v>
      </c>
      <c r="B3148">
        <v>3825</v>
      </c>
      <c r="D3148">
        <v>6</v>
      </c>
      <c r="E3148">
        <v>6</v>
      </c>
      <c r="F3148">
        <v>4</v>
      </c>
      <c r="I3148">
        <v>6</v>
      </c>
      <c r="J3148">
        <v>6</v>
      </c>
      <c r="K3148">
        <v>6</v>
      </c>
      <c r="N3148">
        <v>6</v>
      </c>
      <c r="O3148">
        <v>6.5</v>
      </c>
      <c r="P3148">
        <v>6.5</v>
      </c>
      <c r="S3148">
        <v>6</v>
      </c>
      <c r="T3148">
        <v>6.5</v>
      </c>
      <c r="U3148">
        <v>6.5</v>
      </c>
    </row>
    <row r="3149" spans="1:21" x14ac:dyDescent="0.25">
      <c r="A3149" t="s">
        <v>695</v>
      </c>
      <c r="B3149">
        <v>3825</v>
      </c>
      <c r="D3149">
        <v>0</v>
      </c>
      <c r="E3149">
        <v>0</v>
      </c>
      <c r="F3149">
        <v>0</v>
      </c>
      <c r="I3149">
        <v>0</v>
      </c>
      <c r="J3149">
        <v>0</v>
      </c>
      <c r="K3149">
        <v>0</v>
      </c>
      <c r="N3149">
        <v>0</v>
      </c>
      <c r="O3149">
        <v>0</v>
      </c>
      <c r="P3149">
        <v>0</v>
      </c>
      <c r="S3149">
        <v>0</v>
      </c>
      <c r="T3149">
        <v>0</v>
      </c>
      <c r="U3149">
        <v>0</v>
      </c>
    </row>
    <row r="3150" spans="1:21" x14ac:dyDescent="0.25">
      <c r="A3150" t="s">
        <v>48</v>
      </c>
      <c r="B3150">
        <v>3825</v>
      </c>
      <c r="D3150">
        <v>1900</v>
      </c>
      <c r="E3150">
        <v>1900</v>
      </c>
      <c r="F3150">
        <v>1900</v>
      </c>
      <c r="I3150">
        <v>1900</v>
      </c>
      <c r="J3150">
        <v>1900</v>
      </c>
      <c r="K3150">
        <v>1900</v>
      </c>
      <c r="N3150">
        <v>1900</v>
      </c>
      <c r="O3150">
        <v>1900</v>
      </c>
      <c r="P3150">
        <v>1900</v>
      </c>
      <c r="S3150">
        <v>1900</v>
      </c>
      <c r="T3150">
        <v>1900</v>
      </c>
      <c r="U3150">
        <v>1900</v>
      </c>
    </row>
    <row r="3151" spans="1:21" x14ac:dyDescent="0.25">
      <c r="A3151" t="s">
        <v>696</v>
      </c>
      <c r="B3151">
        <v>3825</v>
      </c>
      <c r="D3151">
        <v>1863</v>
      </c>
      <c r="E3151">
        <v>3539</v>
      </c>
      <c r="F3151">
        <v>0</v>
      </c>
      <c r="I3151">
        <v>1863</v>
      </c>
      <c r="J3151">
        <v>5085</v>
      </c>
      <c r="K3151">
        <v>1863</v>
      </c>
      <c r="N3151">
        <v>1863</v>
      </c>
      <c r="O3151">
        <v>1863</v>
      </c>
      <c r="P3151">
        <v>1863</v>
      </c>
      <c r="S3151">
        <v>1863</v>
      </c>
      <c r="T3151">
        <v>1863</v>
      </c>
      <c r="U3151">
        <v>1863</v>
      </c>
    </row>
    <row r="3152" spans="1:21" x14ac:dyDescent="0.25">
      <c r="A3152" t="s">
        <v>50</v>
      </c>
      <c r="B3152">
        <v>3825</v>
      </c>
      <c r="D3152">
        <v>1863</v>
      </c>
      <c r="E3152">
        <v>3539</v>
      </c>
      <c r="F3152">
        <v>0</v>
      </c>
      <c r="I3152">
        <v>1863</v>
      </c>
      <c r="J3152">
        <v>5085</v>
      </c>
      <c r="K3152">
        <v>1863</v>
      </c>
      <c r="N3152">
        <v>1863</v>
      </c>
      <c r="O3152">
        <v>1863</v>
      </c>
      <c r="P3152">
        <v>1863</v>
      </c>
      <c r="S3152">
        <v>1863</v>
      </c>
      <c r="T3152">
        <v>1863</v>
      </c>
      <c r="U3152">
        <v>1863</v>
      </c>
    </row>
    <row r="3153" spans="1:21" x14ac:dyDescent="0.25">
      <c r="A3153" t="s">
        <v>697</v>
      </c>
      <c r="B3153">
        <v>3825</v>
      </c>
      <c r="D3153">
        <v>1</v>
      </c>
      <c r="E3153">
        <v>1</v>
      </c>
      <c r="F3153">
        <v>1</v>
      </c>
      <c r="I3153">
        <v>1</v>
      </c>
      <c r="J3153">
        <v>1</v>
      </c>
      <c r="K3153">
        <v>1</v>
      </c>
      <c r="N3153">
        <v>1</v>
      </c>
      <c r="O3153">
        <v>1</v>
      </c>
      <c r="P3153">
        <v>1</v>
      </c>
      <c r="S3153">
        <v>1</v>
      </c>
      <c r="T3153">
        <v>1</v>
      </c>
      <c r="U3153">
        <v>1</v>
      </c>
    </row>
    <row r="3154" spans="1:21" x14ac:dyDescent="0.25">
      <c r="A3154" t="s">
        <v>51</v>
      </c>
      <c r="B3154">
        <v>3825</v>
      </c>
      <c r="D3154">
        <v>0</v>
      </c>
      <c r="E3154">
        <v>0</v>
      </c>
      <c r="F3154">
        <v>0</v>
      </c>
      <c r="I3154">
        <v>0</v>
      </c>
      <c r="J3154">
        <v>0</v>
      </c>
      <c r="K3154">
        <v>0</v>
      </c>
      <c r="N3154">
        <v>0</v>
      </c>
      <c r="O3154">
        <v>0</v>
      </c>
      <c r="P3154">
        <v>0</v>
      </c>
      <c r="S3154">
        <v>0</v>
      </c>
      <c r="T3154">
        <v>0</v>
      </c>
      <c r="U3154">
        <v>0</v>
      </c>
    </row>
    <row r="3155" spans="1:21" x14ac:dyDescent="0.25">
      <c r="A3155" t="s">
        <v>53</v>
      </c>
      <c r="B3155">
        <v>3825</v>
      </c>
      <c r="D3155">
        <v>0</v>
      </c>
      <c r="E3155">
        <v>0</v>
      </c>
      <c r="F3155">
        <v>0</v>
      </c>
      <c r="I3155">
        <v>0</v>
      </c>
      <c r="J3155">
        <v>0</v>
      </c>
      <c r="K3155">
        <v>0</v>
      </c>
      <c r="N3155">
        <v>0</v>
      </c>
      <c r="O3155">
        <v>0</v>
      </c>
      <c r="P3155">
        <v>0</v>
      </c>
      <c r="S3155">
        <v>0</v>
      </c>
      <c r="T3155">
        <v>0</v>
      </c>
      <c r="U3155">
        <v>0</v>
      </c>
    </row>
    <row r="3156" spans="1:21" x14ac:dyDescent="0.25">
      <c r="A3156" t="s">
        <v>54</v>
      </c>
      <c r="B3156">
        <v>3825</v>
      </c>
      <c r="D3156">
        <v>0</v>
      </c>
      <c r="E3156">
        <v>0</v>
      </c>
      <c r="F3156">
        <v>0</v>
      </c>
      <c r="I3156">
        <v>0</v>
      </c>
      <c r="J3156">
        <v>0</v>
      </c>
      <c r="K3156">
        <v>0</v>
      </c>
      <c r="N3156">
        <v>0</v>
      </c>
      <c r="O3156">
        <v>0</v>
      </c>
      <c r="P3156">
        <v>0</v>
      </c>
      <c r="S3156">
        <v>0</v>
      </c>
      <c r="T3156">
        <v>0</v>
      </c>
      <c r="U3156">
        <v>0</v>
      </c>
    </row>
    <row r="3157" spans="1:21" x14ac:dyDescent="0.25">
      <c r="A3157" t="s">
        <v>55</v>
      </c>
      <c r="B3157">
        <v>3825</v>
      </c>
      <c r="D3157">
        <v>0</v>
      </c>
      <c r="E3157">
        <v>0</v>
      </c>
      <c r="F3157">
        <v>0</v>
      </c>
      <c r="I3157">
        <v>0</v>
      </c>
      <c r="J3157">
        <v>0</v>
      </c>
      <c r="K3157">
        <v>0</v>
      </c>
      <c r="N3157">
        <v>0</v>
      </c>
      <c r="O3157">
        <v>0</v>
      </c>
      <c r="P3157">
        <v>0</v>
      </c>
      <c r="S3157">
        <v>0</v>
      </c>
      <c r="T3157">
        <v>0</v>
      </c>
      <c r="U3157">
        <v>0</v>
      </c>
    </row>
    <row r="3158" spans="1:21" x14ac:dyDescent="0.25">
      <c r="A3158" t="s">
        <v>56</v>
      </c>
      <c r="B3158">
        <v>3825</v>
      </c>
      <c r="D3158">
        <v>0.92</v>
      </c>
      <c r="E3158">
        <v>0.92</v>
      </c>
      <c r="F3158">
        <v>0.92</v>
      </c>
      <c r="I3158">
        <v>0.92</v>
      </c>
      <c r="J3158">
        <v>0.92</v>
      </c>
      <c r="K3158">
        <v>0.92</v>
      </c>
      <c r="N3158">
        <v>0.92</v>
      </c>
      <c r="O3158">
        <v>0.92</v>
      </c>
      <c r="P3158">
        <v>0.92</v>
      </c>
      <c r="S3158">
        <v>0.92</v>
      </c>
      <c r="T3158">
        <v>0.92</v>
      </c>
      <c r="U3158">
        <v>0.92</v>
      </c>
    </row>
    <row r="3159" spans="1:21" x14ac:dyDescent="0.25">
      <c r="A3159" t="s">
        <v>57</v>
      </c>
      <c r="B3159">
        <v>3825</v>
      </c>
      <c r="D3159">
        <v>100</v>
      </c>
      <c r="E3159">
        <v>100</v>
      </c>
      <c r="F3159">
        <v>100</v>
      </c>
      <c r="I3159">
        <v>100</v>
      </c>
      <c r="J3159">
        <v>100</v>
      </c>
      <c r="K3159">
        <v>100</v>
      </c>
      <c r="N3159">
        <v>100</v>
      </c>
      <c r="O3159">
        <v>100</v>
      </c>
      <c r="P3159">
        <v>100</v>
      </c>
      <c r="S3159">
        <v>100</v>
      </c>
      <c r="T3159">
        <v>100</v>
      </c>
      <c r="U3159">
        <v>100</v>
      </c>
    </row>
    <row r="3160" spans="1:21" x14ac:dyDescent="0.25">
      <c r="A3160" t="s">
        <v>58</v>
      </c>
      <c r="B3160">
        <v>3825</v>
      </c>
      <c r="D3160">
        <v>2</v>
      </c>
      <c r="E3160">
        <v>2</v>
      </c>
      <c r="F3160">
        <v>2</v>
      </c>
      <c r="I3160">
        <v>2</v>
      </c>
      <c r="J3160">
        <v>2</v>
      </c>
      <c r="K3160">
        <v>2</v>
      </c>
      <c r="N3160">
        <v>2</v>
      </c>
      <c r="O3160">
        <v>2</v>
      </c>
      <c r="P3160">
        <v>2</v>
      </c>
      <c r="S3160">
        <v>2</v>
      </c>
      <c r="T3160">
        <v>2</v>
      </c>
      <c r="U3160">
        <v>2</v>
      </c>
    </row>
    <row r="3161" spans="1:21" x14ac:dyDescent="0.25">
      <c r="A3161" t="s">
        <v>59</v>
      </c>
      <c r="B3161">
        <v>3825</v>
      </c>
      <c r="D3161">
        <v>0</v>
      </c>
      <c r="E3161">
        <v>0</v>
      </c>
      <c r="F3161">
        <v>0</v>
      </c>
      <c r="I3161">
        <v>0</v>
      </c>
      <c r="J3161">
        <v>0</v>
      </c>
      <c r="K3161">
        <v>0</v>
      </c>
      <c r="N3161">
        <v>0</v>
      </c>
      <c r="O3161">
        <v>0</v>
      </c>
      <c r="P3161">
        <v>0</v>
      </c>
      <c r="S3161">
        <v>0</v>
      </c>
      <c r="T3161">
        <v>0</v>
      </c>
      <c r="U3161">
        <v>0</v>
      </c>
    </row>
    <row r="3162" spans="1:21" x14ac:dyDescent="0.25">
      <c r="A3162" t="s">
        <v>698</v>
      </c>
      <c r="B3162">
        <v>3825</v>
      </c>
      <c r="E3162">
        <v>0</v>
      </c>
      <c r="J3162">
        <v>0</v>
      </c>
      <c r="O3162">
        <v>0</v>
      </c>
      <c r="T3162">
        <v>0</v>
      </c>
    </row>
    <row r="3163" spans="1:21" x14ac:dyDescent="0.25">
      <c r="A3163" t="s">
        <v>677</v>
      </c>
      <c r="B3163">
        <v>3825</v>
      </c>
      <c r="E3163">
        <v>858</v>
      </c>
      <c r="J3163">
        <v>6284</v>
      </c>
      <c r="O3163">
        <v>1508</v>
      </c>
      <c r="T3163">
        <v>365</v>
      </c>
    </row>
    <row r="3164" spans="1:21" x14ac:dyDescent="0.25">
      <c r="A3164" t="s">
        <v>78</v>
      </c>
      <c r="B3164">
        <v>3825</v>
      </c>
      <c r="E3164">
        <v>14.6</v>
      </c>
      <c r="J3164">
        <v>107.1</v>
      </c>
      <c r="O3164">
        <v>41.1</v>
      </c>
      <c r="T3164">
        <v>10</v>
      </c>
    </row>
    <row r="3165" spans="1:21" x14ac:dyDescent="0.25">
      <c r="A3165" t="s">
        <v>699</v>
      </c>
      <c r="B3165">
        <v>3825</v>
      </c>
      <c r="F3165">
        <v>0</v>
      </c>
      <c r="K3165">
        <v>0</v>
      </c>
      <c r="P3165">
        <v>0</v>
      </c>
      <c r="U3165">
        <v>0</v>
      </c>
    </row>
    <row r="3166" spans="1:21" x14ac:dyDescent="0.25">
      <c r="A3166" t="s">
        <v>700</v>
      </c>
      <c r="B3166">
        <v>3825</v>
      </c>
      <c r="D3166">
        <v>0</v>
      </c>
      <c r="E3166">
        <v>0</v>
      </c>
      <c r="F3166">
        <v>1</v>
      </c>
      <c r="I3166">
        <v>0</v>
      </c>
      <c r="J3166">
        <v>0</v>
      </c>
      <c r="K3166">
        <v>1</v>
      </c>
      <c r="N3166">
        <v>0</v>
      </c>
      <c r="O3166">
        <v>0</v>
      </c>
      <c r="P3166">
        <v>1</v>
      </c>
      <c r="S3166">
        <v>0</v>
      </c>
      <c r="T3166">
        <v>0</v>
      </c>
      <c r="U3166">
        <v>1</v>
      </c>
    </row>
    <row r="3167" spans="1:21" x14ac:dyDescent="0.25">
      <c r="A3167" t="s">
        <v>701</v>
      </c>
      <c r="B3167">
        <v>3825</v>
      </c>
      <c r="D3167">
        <v>0</v>
      </c>
      <c r="E3167">
        <v>0</v>
      </c>
      <c r="F3167">
        <v>0</v>
      </c>
      <c r="I3167">
        <v>0</v>
      </c>
      <c r="J3167">
        <v>0</v>
      </c>
      <c r="K3167">
        <v>0</v>
      </c>
      <c r="N3167">
        <v>0</v>
      </c>
      <c r="O3167">
        <v>0</v>
      </c>
      <c r="P3167">
        <v>0</v>
      </c>
      <c r="S3167">
        <v>0</v>
      </c>
      <c r="T3167">
        <v>0</v>
      </c>
      <c r="U3167">
        <v>0</v>
      </c>
    </row>
    <row r="3168" spans="1:21" x14ac:dyDescent="0.25">
      <c r="A3168" t="s">
        <v>52</v>
      </c>
      <c r="B3168">
        <v>3825</v>
      </c>
      <c r="D3168">
        <v>1</v>
      </c>
      <c r="E3168">
        <v>1</v>
      </c>
      <c r="F3168">
        <v>1</v>
      </c>
      <c r="I3168">
        <v>1</v>
      </c>
      <c r="J3168">
        <v>1</v>
      </c>
      <c r="K3168">
        <v>1</v>
      </c>
      <c r="N3168">
        <v>1</v>
      </c>
      <c r="O3168">
        <v>1</v>
      </c>
      <c r="P3168">
        <v>1</v>
      </c>
      <c r="S3168">
        <v>1</v>
      </c>
      <c r="T3168">
        <v>1</v>
      </c>
      <c r="U3168">
        <v>1</v>
      </c>
    </row>
    <row r="3169" spans="1:21" x14ac:dyDescent="0.25">
      <c r="A3169" t="s">
        <v>702</v>
      </c>
      <c r="B3169">
        <v>3825</v>
      </c>
      <c r="D3169">
        <v>15</v>
      </c>
      <c r="E3169">
        <v>60</v>
      </c>
      <c r="F3169">
        <v>9</v>
      </c>
      <c r="I3169">
        <v>15</v>
      </c>
      <c r="J3169">
        <v>60</v>
      </c>
      <c r="K3169">
        <v>9</v>
      </c>
      <c r="N3169">
        <v>15</v>
      </c>
      <c r="O3169">
        <v>60</v>
      </c>
      <c r="P3169">
        <v>9</v>
      </c>
      <c r="S3169">
        <v>15</v>
      </c>
      <c r="T3169">
        <v>60</v>
      </c>
      <c r="U3169">
        <v>9</v>
      </c>
    </row>
    <row r="3170" spans="1:21" x14ac:dyDescent="0.25">
      <c r="A3170" t="s">
        <v>43</v>
      </c>
      <c r="B3170">
        <v>3825</v>
      </c>
      <c r="D3170">
        <v>80</v>
      </c>
      <c r="E3170">
        <v>0</v>
      </c>
      <c r="I3170">
        <v>80</v>
      </c>
      <c r="J3170">
        <v>0</v>
      </c>
      <c r="K3170">
        <v>0</v>
      </c>
      <c r="N3170">
        <v>35</v>
      </c>
      <c r="O3170">
        <v>35</v>
      </c>
      <c r="P3170">
        <v>26</v>
      </c>
      <c r="S3170">
        <v>35</v>
      </c>
      <c r="T3170">
        <v>35</v>
      </c>
      <c r="U3170">
        <v>26</v>
      </c>
    </row>
    <row r="3171" spans="1:21" x14ac:dyDescent="0.25">
      <c r="A3171" t="s">
        <v>44</v>
      </c>
      <c r="B3171">
        <v>3825</v>
      </c>
      <c r="D3171">
        <v>50</v>
      </c>
      <c r="E3171">
        <v>0</v>
      </c>
      <c r="I3171">
        <v>50</v>
      </c>
      <c r="J3171">
        <v>0</v>
      </c>
      <c r="K3171">
        <v>0</v>
      </c>
      <c r="N3171">
        <v>5</v>
      </c>
      <c r="O3171">
        <v>5</v>
      </c>
      <c r="P3171">
        <v>20</v>
      </c>
      <c r="S3171">
        <v>5</v>
      </c>
      <c r="T3171">
        <v>5</v>
      </c>
      <c r="U3171">
        <v>20</v>
      </c>
    </row>
    <row r="3172" spans="1:21" x14ac:dyDescent="0.25">
      <c r="A3172" t="s">
        <v>47</v>
      </c>
      <c r="B3172">
        <v>3825</v>
      </c>
      <c r="D3172">
        <v>7</v>
      </c>
      <c r="E3172">
        <v>4</v>
      </c>
      <c r="I3172">
        <v>3</v>
      </c>
      <c r="J3172">
        <v>8</v>
      </c>
      <c r="K3172">
        <v>8</v>
      </c>
      <c r="N3172">
        <v>1</v>
      </c>
      <c r="O3172">
        <v>6</v>
      </c>
      <c r="P3172">
        <v>6</v>
      </c>
      <c r="S3172">
        <v>5</v>
      </c>
      <c r="T3172">
        <v>2</v>
      </c>
      <c r="U3172">
        <v>2</v>
      </c>
    </row>
    <row r="3173" spans="1:21" x14ac:dyDescent="0.25">
      <c r="A3173" t="s">
        <v>703</v>
      </c>
      <c r="B3173">
        <v>3825</v>
      </c>
      <c r="D3173">
        <v>0</v>
      </c>
      <c r="E3173">
        <v>0</v>
      </c>
      <c r="I3173">
        <v>0</v>
      </c>
      <c r="J3173">
        <v>0</v>
      </c>
      <c r="K3173">
        <v>0</v>
      </c>
      <c r="N3173">
        <v>0</v>
      </c>
      <c r="O3173">
        <v>0</v>
      </c>
      <c r="P3173">
        <v>0</v>
      </c>
      <c r="S3173">
        <v>0</v>
      </c>
      <c r="T3173">
        <v>0</v>
      </c>
      <c r="U3173">
        <v>0</v>
      </c>
    </row>
    <row r="3174" spans="1:21" x14ac:dyDescent="0.25">
      <c r="A3174" t="s">
        <v>704</v>
      </c>
      <c r="B3174">
        <v>3825</v>
      </c>
      <c r="D3174">
        <v>0</v>
      </c>
      <c r="E3174">
        <v>0</v>
      </c>
      <c r="I3174">
        <v>0</v>
      </c>
      <c r="J3174">
        <v>0</v>
      </c>
      <c r="K3174">
        <v>0</v>
      </c>
      <c r="N3174">
        <v>0</v>
      </c>
      <c r="O3174">
        <v>0</v>
      </c>
      <c r="P3174">
        <v>0</v>
      </c>
      <c r="S3174">
        <v>0</v>
      </c>
      <c r="T3174">
        <v>0</v>
      </c>
      <c r="U3174">
        <v>0</v>
      </c>
    </row>
    <row r="3175" spans="1:21" x14ac:dyDescent="0.25">
      <c r="A3175" t="s">
        <v>705</v>
      </c>
      <c r="B3175">
        <v>3825</v>
      </c>
      <c r="D3175">
        <v>0</v>
      </c>
      <c r="E3175">
        <v>0</v>
      </c>
      <c r="I3175">
        <v>0</v>
      </c>
      <c r="J3175">
        <v>0</v>
      </c>
      <c r="K3175">
        <v>0</v>
      </c>
      <c r="N3175">
        <v>0</v>
      </c>
      <c r="O3175">
        <v>0</v>
      </c>
      <c r="P3175">
        <v>0</v>
      </c>
      <c r="S3175">
        <v>0</v>
      </c>
      <c r="T3175">
        <v>0</v>
      </c>
      <c r="U3175">
        <v>0</v>
      </c>
    </row>
    <row r="3176" spans="1:21" x14ac:dyDescent="0.25">
      <c r="A3176" t="s">
        <v>706</v>
      </c>
      <c r="B3176">
        <v>3825</v>
      </c>
      <c r="D3176">
        <v>0</v>
      </c>
      <c r="E3176">
        <v>0</v>
      </c>
      <c r="I3176">
        <v>0</v>
      </c>
      <c r="J3176">
        <v>0</v>
      </c>
      <c r="K3176">
        <v>0</v>
      </c>
      <c r="N3176">
        <v>0</v>
      </c>
      <c r="O3176">
        <v>0</v>
      </c>
      <c r="P3176">
        <v>0</v>
      </c>
      <c r="S3176">
        <v>0</v>
      </c>
      <c r="T3176">
        <v>0</v>
      </c>
      <c r="U3176">
        <v>0</v>
      </c>
    </row>
    <row r="3177" spans="1:21" x14ac:dyDescent="0.25">
      <c r="A3177" t="s">
        <v>707</v>
      </c>
      <c r="B3177">
        <v>3825</v>
      </c>
      <c r="D3177">
        <v>1</v>
      </c>
      <c r="E3177">
        <v>0</v>
      </c>
      <c r="I3177">
        <v>1</v>
      </c>
      <c r="J3177">
        <v>0</v>
      </c>
      <c r="K3177">
        <v>0</v>
      </c>
      <c r="N3177">
        <v>1</v>
      </c>
      <c r="O3177">
        <v>1</v>
      </c>
      <c r="P3177">
        <v>1</v>
      </c>
      <c r="S3177">
        <v>1</v>
      </c>
      <c r="T3177">
        <v>1</v>
      </c>
      <c r="U3177">
        <v>1</v>
      </c>
    </row>
    <row r="3178" spans="1:21" x14ac:dyDescent="0.25">
      <c r="A3178" t="s">
        <v>708</v>
      </c>
      <c r="B3178">
        <v>3825</v>
      </c>
      <c r="D3178">
        <v>50</v>
      </c>
      <c r="I3178">
        <v>50</v>
      </c>
      <c r="N3178">
        <v>5</v>
      </c>
      <c r="O3178">
        <v>5</v>
      </c>
      <c r="P3178">
        <v>20</v>
      </c>
      <c r="S3178">
        <v>5</v>
      </c>
      <c r="T3178">
        <v>5</v>
      </c>
      <c r="U3178">
        <v>20</v>
      </c>
    </row>
    <row r="3179" spans="1:21" x14ac:dyDescent="0.25">
      <c r="A3179" t="s">
        <v>709</v>
      </c>
      <c r="B3179">
        <v>3825</v>
      </c>
      <c r="D3179">
        <v>30</v>
      </c>
      <c r="I3179">
        <v>30</v>
      </c>
      <c r="N3179">
        <v>30</v>
      </c>
      <c r="O3179">
        <v>30</v>
      </c>
      <c r="P3179">
        <v>6</v>
      </c>
      <c r="S3179">
        <v>30</v>
      </c>
      <c r="T3179">
        <v>30</v>
      </c>
      <c r="U3179">
        <v>6</v>
      </c>
    </row>
    <row r="3180" spans="1:21" x14ac:dyDescent="0.25">
      <c r="A3180" t="s">
        <v>710</v>
      </c>
      <c r="B3180">
        <v>3825</v>
      </c>
      <c r="D3180">
        <v>3</v>
      </c>
      <c r="I3180">
        <v>3</v>
      </c>
      <c r="N3180">
        <v>3</v>
      </c>
      <c r="O3180">
        <v>3</v>
      </c>
      <c r="P3180">
        <v>3</v>
      </c>
      <c r="S3180">
        <v>3</v>
      </c>
      <c r="T3180">
        <v>3</v>
      </c>
      <c r="U3180">
        <v>3</v>
      </c>
    </row>
    <row r="3181" spans="1:21" x14ac:dyDescent="0.25">
      <c r="A3181" t="s">
        <v>711</v>
      </c>
      <c r="B3181">
        <v>3825</v>
      </c>
      <c r="D3181">
        <v>0</v>
      </c>
      <c r="I3181">
        <v>0</v>
      </c>
      <c r="N3181">
        <v>0</v>
      </c>
      <c r="O3181">
        <v>0</v>
      </c>
      <c r="P3181">
        <v>0</v>
      </c>
      <c r="S3181">
        <v>0</v>
      </c>
      <c r="T3181">
        <v>0</v>
      </c>
      <c r="U3181">
        <v>0</v>
      </c>
    </row>
    <row r="3182" spans="1:21" x14ac:dyDescent="0.25">
      <c r="A3182" t="s">
        <v>712</v>
      </c>
      <c r="B3182">
        <v>3825</v>
      </c>
      <c r="D3182">
        <v>0</v>
      </c>
      <c r="I3182">
        <v>0</v>
      </c>
      <c r="N3182">
        <v>0</v>
      </c>
      <c r="O3182">
        <v>0</v>
      </c>
      <c r="P3182">
        <v>0</v>
      </c>
      <c r="S3182">
        <v>0</v>
      </c>
      <c r="T3182">
        <v>0</v>
      </c>
      <c r="U3182">
        <v>0</v>
      </c>
    </row>
    <row r="3183" spans="1:21" x14ac:dyDescent="0.25">
      <c r="A3183" t="s">
        <v>713</v>
      </c>
      <c r="B3183">
        <v>3825</v>
      </c>
      <c r="D3183">
        <v>0</v>
      </c>
      <c r="I3183">
        <v>0</v>
      </c>
      <c r="N3183">
        <v>0</v>
      </c>
      <c r="O3183">
        <v>0</v>
      </c>
      <c r="P3183">
        <v>0</v>
      </c>
      <c r="S3183">
        <v>0</v>
      </c>
      <c r="T3183">
        <v>0</v>
      </c>
      <c r="U3183">
        <v>0</v>
      </c>
    </row>
    <row r="3184" spans="1:21" x14ac:dyDescent="0.25">
      <c r="A3184" t="s">
        <v>718</v>
      </c>
      <c r="B3184">
        <v>3825</v>
      </c>
      <c r="E3184">
        <v>0</v>
      </c>
      <c r="J3184">
        <v>0</v>
      </c>
      <c r="O3184">
        <v>0</v>
      </c>
      <c r="T3184">
        <v>0</v>
      </c>
    </row>
    <row r="3185" spans="1:21" x14ac:dyDescent="0.25">
      <c r="A3185" t="s">
        <v>405</v>
      </c>
      <c r="B3185">
        <v>3825</v>
      </c>
      <c r="E3185">
        <v>0</v>
      </c>
    </row>
    <row r="3186" spans="1:21" x14ac:dyDescent="0.25">
      <c r="A3186" t="s">
        <v>719</v>
      </c>
      <c r="B3186">
        <v>3825</v>
      </c>
      <c r="D3186">
        <v>0</v>
      </c>
      <c r="E3186">
        <v>0</v>
      </c>
      <c r="F3186">
        <v>0</v>
      </c>
      <c r="I3186">
        <v>0</v>
      </c>
      <c r="J3186">
        <v>0</v>
      </c>
      <c r="K3186">
        <v>0</v>
      </c>
      <c r="N3186">
        <v>0</v>
      </c>
      <c r="O3186">
        <v>0</v>
      </c>
      <c r="P3186">
        <v>0</v>
      </c>
      <c r="S3186">
        <v>0</v>
      </c>
      <c r="T3186">
        <v>0</v>
      </c>
      <c r="U3186">
        <v>0</v>
      </c>
    </row>
    <row r="3187" spans="1:21" x14ac:dyDescent="0.25">
      <c r="A3187" t="s">
        <v>34</v>
      </c>
      <c r="B3187">
        <v>4300</v>
      </c>
      <c r="D3187">
        <v>38</v>
      </c>
      <c r="E3187">
        <v>38</v>
      </c>
      <c r="F3187">
        <v>38</v>
      </c>
      <c r="I3187">
        <v>4325</v>
      </c>
      <c r="J3187">
        <v>4325</v>
      </c>
      <c r="K3187">
        <v>4325</v>
      </c>
      <c r="N3187">
        <v>4306</v>
      </c>
      <c r="O3187">
        <v>4306</v>
      </c>
      <c r="P3187">
        <v>4306</v>
      </c>
      <c r="S3187">
        <v>3618</v>
      </c>
      <c r="T3187">
        <v>3618</v>
      </c>
      <c r="U3187">
        <v>3618</v>
      </c>
    </row>
    <row r="3188" spans="1:21" x14ac:dyDescent="0.25">
      <c r="A3188" t="s">
        <v>35</v>
      </c>
      <c r="B3188">
        <v>4300</v>
      </c>
      <c r="D3188">
        <v>4306</v>
      </c>
      <c r="E3188">
        <v>4325</v>
      </c>
      <c r="F3188">
        <v>3618</v>
      </c>
      <c r="I3188">
        <v>3618</v>
      </c>
      <c r="J3188">
        <v>38</v>
      </c>
      <c r="K3188">
        <v>4306</v>
      </c>
      <c r="N3188">
        <v>4325</v>
      </c>
      <c r="O3188">
        <v>3618</v>
      </c>
      <c r="P3188">
        <v>38</v>
      </c>
      <c r="S3188">
        <v>38</v>
      </c>
      <c r="T3188">
        <v>4306</v>
      </c>
      <c r="U3188">
        <v>4325</v>
      </c>
    </row>
    <row r="3189" spans="1:21" x14ac:dyDescent="0.25">
      <c r="A3189" t="s">
        <v>36</v>
      </c>
      <c r="B3189">
        <v>4300</v>
      </c>
      <c r="D3189">
        <v>2</v>
      </c>
      <c r="E3189">
        <v>2</v>
      </c>
      <c r="F3189">
        <v>1</v>
      </c>
      <c r="I3189">
        <v>2</v>
      </c>
      <c r="J3189">
        <v>3</v>
      </c>
      <c r="K3189">
        <v>1</v>
      </c>
      <c r="N3189">
        <v>2</v>
      </c>
      <c r="O3189">
        <v>3</v>
      </c>
      <c r="P3189">
        <v>1</v>
      </c>
      <c r="S3189">
        <v>2</v>
      </c>
      <c r="T3189">
        <v>3</v>
      </c>
      <c r="U3189">
        <v>1</v>
      </c>
    </row>
    <row r="3190" spans="1:21" x14ac:dyDescent="0.25">
      <c r="A3190" t="s">
        <v>37</v>
      </c>
      <c r="B3190">
        <v>4300</v>
      </c>
      <c r="D3190">
        <v>0</v>
      </c>
      <c r="E3190">
        <v>0</v>
      </c>
      <c r="I3190">
        <v>0</v>
      </c>
      <c r="J3190">
        <v>0</v>
      </c>
      <c r="N3190">
        <v>0</v>
      </c>
      <c r="O3190">
        <v>0</v>
      </c>
      <c r="S3190">
        <v>0</v>
      </c>
      <c r="T3190">
        <v>0</v>
      </c>
    </row>
    <row r="3191" spans="1:21" x14ac:dyDescent="0.25">
      <c r="A3191" t="s">
        <v>38</v>
      </c>
      <c r="B3191">
        <v>4300</v>
      </c>
      <c r="D3191">
        <v>12</v>
      </c>
      <c r="E3191">
        <v>12</v>
      </c>
      <c r="F3191">
        <v>12</v>
      </c>
      <c r="I3191">
        <v>12</v>
      </c>
      <c r="J3191">
        <v>12</v>
      </c>
      <c r="K3191">
        <v>12</v>
      </c>
      <c r="N3191">
        <v>12</v>
      </c>
      <c r="O3191">
        <v>12</v>
      </c>
      <c r="P3191">
        <v>12</v>
      </c>
      <c r="S3191">
        <v>12</v>
      </c>
      <c r="T3191">
        <v>12</v>
      </c>
      <c r="U3191">
        <v>12</v>
      </c>
    </row>
    <row r="3192" spans="1:21" x14ac:dyDescent="0.25">
      <c r="A3192" t="s">
        <v>39</v>
      </c>
      <c r="B3192">
        <v>4300</v>
      </c>
      <c r="D3192">
        <v>225</v>
      </c>
      <c r="F3192">
        <v>350</v>
      </c>
      <c r="I3192">
        <v>225</v>
      </c>
      <c r="K3192">
        <v>175</v>
      </c>
      <c r="N3192">
        <v>200</v>
      </c>
      <c r="S3192">
        <v>235</v>
      </c>
      <c r="U3192">
        <v>235</v>
      </c>
    </row>
    <row r="3193" spans="1:21" x14ac:dyDescent="0.25">
      <c r="A3193" t="s">
        <v>694</v>
      </c>
      <c r="B3193">
        <v>4300</v>
      </c>
      <c r="D3193">
        <v>25</v>
      </c>
      <c r="F3193">
        <v>25</v>
      </c>
      <c r="I3193">
        <v>25</v>
      </c>
      <c r="K3193">
        <v>25</v>
      </c>
      <c r="N3193">
        <v>25</v>
      </c>
      <c r="S3193">
        <v>25</v>
      </c>
      <c r="U3193">
        <v>25</v>
      </c>
    </row>
    <row r="3194" spans="1:21" x14ac:dyDescent="0.25">
      <c r="A3194" t="s">
        <v>40</v>
      </c>
      <c r="B3194">
        <v>4300</v>
      </c>
      <c r="D3194">
        <v>2</v>
      </c>
      <c r="F3194">
        <v>1</v>
      </c>
      <c r="I3194">
        <v>2</v>
      </c>
      <c r="K3194">
        <v>1</v>
      </c>
      <c r="N3194">
        <v>2</v>
      </c>
      <c r="S3194">
        <v>2</v>
      </c>
      <c r="U3194">
        <v>1</v>
      </c>
    </row>
    <row r="3195" spans="1:21" x14ac:dyDescent="0.25">
      <c r="A3195" t="s">
        <v>41</v>
      </c>
      <c r="B3195">
        <v>4300</v>
      </c>
    </row>
    <row r="3196" spans="1:21" x14ac:dyDescent="0.25">
      <c r="A3196" t="s">
        <v>42</v>
      </c>
      <c r="B3196">
        <v>4300</v>
      </c>
      <c r="E3196">
        <v>40</v>
      </c>
      <c r="J3196">
        <v>40</v>
      </c>
      <c r="O3196">
        <v>40</v>
      </c>
      <c r="T3196">
        <v>40</v>
      </c>
    </row>
    <row r="3197" spans="1:21" x14ac:dyDescent="0.25">
      <c r="A3197" t="s">
        <v>45</v>
      </c>
      <c r="B3197">
        <v>4300</v>
      </c>
      <c r="D3197">
        <v>7</v>
      </c>
      <c r="E3197">
        <v>4</v>
      </c>
      <c r="I3197">
        <v>3</v>
      </c>
      <c r="J3197">
        <v>8</v>
      </c>
      <c r="N3197">
        <v>1</v>
      </c>
      <c r="O3197">
        <v>6</v>
      </c>
      <c r="S3197">
        <v>5</v>
      </c>
      <c r="T3197">
        <v>2</v>
      </c>
    </row>
    <row r="3198" spans="1:21" x14ac:dyDescent="0.25">
      <c r="A3198" t="s">
        <v>46</v>
      </c>
      <c r="B3198">
        <v>4300</v>
      </c>
      <c r="F3198">
        <v>4</v>
      </c>
      <c r="K3198">
        <v>8</v>
      </c>
      <c r="P3198">
        <v>6</v>
      </c>
      <c r="U3198">
        <v>2</v>
      </c>
    </row>
    <row r="3199" spans="1:21" x14ac:dyDescent="0.25">
      <c r="A3199" t="s">
        <v>49</v>
      </c>
      <c r="B3199">
        <v>4300</v>
      </c>
      <c r="D3199">
        <v>6</v>
      </c>
      <c r="E3199">
        <v>7</v>
      </c>
      <c r="F3199">
        <v>7</v>
      </c>
      <c r="I3199">
        <v>6</v>
      </c>
      <c r="J3199">
        <v>7</v>
      </c>
      <c r="K3199">
        <v>7</v>
      </c>
      <c r="N3199">
        <v>6</v>
      </c>
      <c r="O3199">
        <v>7</v>
      </c>
      <c r="P3199">
        <v>7</v>
      </c>
      <c r="S3199">
        <v>6</v>
      </c>
      <c r="T3199">
        <v>7</v>
      </c>
      <c r="U3199">
        <v>7</v>
      </c>
    </row>
    <row r="3200" spans="1:21" x14ac:dyDescent="0.25">
      <c r="A3200" t="s">
        <v>695</v>
      </c>
      <c r="B3200">
        <v>4300</v>
      </c>
      <c r="D3200">
        <v>0</v>
      </c>
      <c r="E3200">
        <v>0</v>
      </c>
      <c r="F3200">
        <v>0</v>
      </c>
      <c r="I3200">
        <v>0</v>
      </c>
      <c r="J3200">
        <v>0</v>
      </c>
      <c r="K3200">
        <v>0</v>
      </c>
      <c r="N3200">
        <v>0</v>
      </c>
      <c r="O3200">
        <v>0</v>
      </c>
      <c r="P3200">
        <v>0</v>
      </c>
      <c r="S3200">
        <v>0</v>
      </c>
      <c r="T3200">
        <v>0</v>
      </c>
      <c r="U3200">
        <v>0</v>
      </c>
    </row>
    <row r="3201" spans="1:21" x14ac:dyDescent="0.25">
      <c r="A3201" t="s">
        <v>48</v>
      </c>
      <c r="B3201">
        <v>4300</v>
      </c>
      <c r="D3201">
        <v>1900</v>
      </c>
      <c r="E3201">
        <v>1900</v>
      </c>
      <c r="F3201">
        <v>1900</v>
      </c>
      <c r="I3201">
        <v>1900</v>
      </c>
      <c r="J3201">
        <v>1900</v>
      </c>
      <c r="K3201">
        <v>1900</v>
      </c>
      <c r="N3201">
        <v>1900</v>
      </c>
      <c r="O3201">
        <v>1900</v>
      </c>
      <c r="P3201">
        <v>1900</v>
      </c>
      <c r="S3201">
        <v>1900</v>
      </c>
      <c r="T3201">
        <v>1900</v>
      </c>
      <c r="U3201">
        <v>1900</v>
      </c>
    </row>
    <row r="3202" spans="1:21" x14ac:dyDescent="0.25">
      <c r="A3202" t="s">
        <v>696</v>
      </c>
      <c r="B3202">
        <v>4300</v>
      </c>
      <c r="D3202">
        <v>3433</v>
      </c>
      <c r="E3202">
        <v>3539</v>
      </c>
      <c r="F3202">
        <v>1583</v>
      </c>
      <c r="I3202">
        <v>3433</v>
      </c>
      <c r="J3202">
        <v>5085</v>
      </c>
      <c r="K3202">
        <v>1583</v>
      </c>
      <c r="N3202">
        <v>3433</v>
      </c>
      <c r="O3202">
        <v>5085</v>
      </c>
      <c r="P3202">
        <v>1583</v>
      </c>
      <c r="S3202">
        <v>3433</v>
      </c>
      <c r="T3202">
        <v>5085</v>
      </c>
      <c r="U3202">
        <v>1583</v>
      </c>
    </row>
    <row r="3203" spans="1:21" x14ac:dyDescent="0.25">
      <c r="A3203" t="s">
        <v>50</v>
      </c>
      <c r="B3203">
        <v>4300</v>
      </c>
      <c r="D3203">
        <v>3433</v>
      </c>
      <c r="E3203">
        <v>3539</v>
      </c>
      <c r="F3203">
        <v>1583</v>
      </c>
      <c r="I3203">
        <v>3433</v>
      </c>
      <c r="J3203">
        <v>5085</v>
      </c>
      <c r="K3203">
        <v>1583</v>
      </c>
      <c r="N3203">
        <v>3433</v>
      </c>
      <c r="O3203">
        <v>5085</v>
      </c>
      <c r="P3203">
        <v>1583</v>
      </c>
      <c r="S3203">
        <v>3433</v>
      </c>
      <c r="T3203">
        <v>5085</v>
      </c>
      <c r="U3203">
        <v>1583</v>
      </c>
    </row>
    <row r="3204" spans="1:21" x14ac:dyDescent="0.25">
      <c r="A3204" t="s">
        <v>697</v>
      </c>
      <c r="B3204">
        <v>4300</v>
      </c>
      <c r="D3204">
        <v>1</v>
      </c>
      <c r="E3204">
        <v>1</v>
      </c>
      <c r="F3204">
        <v>1</v>
      </c>
      <c r="I3204">
        <v>1</v>
      </c>
      <c r="J3204">
        <v>1</v>
      </c>
      <c r="K3204">
        <v>1</v>
      </c>
      <c r="N3204">
        <v>1</v>
      </c>
      <c r="O3204">
        <v>1</v>
      </c>
      <c r="P3204">
        <v>1</v>
      </c>
      <c r="S3204">
        <v>1</v>
      </c>
      <c r="T3204">
        <v>1</v>
      </c>
      <c r="U3204">
        <v>1</v>
      </c>
    </row>
    <row r="3205" spans="1:21" x14ac:dyDescent="0.25">
      <c r="A3205" t="s">
        <v>51</v>
      </c>
      <c r="B3205">
        <v>4300</v>
      </c>
      <c r="D3205">
        <v>0</v>
      </c>
      <c r="E3205">
        <v>0</v>
      </c>
      <c r="F3205">
        <v>293</v>
      </c>
      <c r="I3205">
        <v>0</v>
      </c>
      <c r="J3205">
        <v>0</v>
      </c>
      <c r="K3205">
        <v>186</v>
      </c>
      <c r="N3205">
        <v>0</v>
      </c>
      <c r="O3205">
        <v>0</v>
      </c>
      <c r="P3205">
        <v>137</v>
      </c>
      <c r="S3205">
        <v>0</v>
      </c>
      <c r="T3205">
        <v>0</v>
      </c>
      <c r="U3205">
        <v>129</v>
      </c>
    </row>
    <row r="3206" spans="1:21" x14ac:dyDescent="0.25">
      <c r="A3206" t="s">
        <v>53</v>
      </c>
      <c r="B3206">
        <v>4300</v>
      </c>
      <c r="D3206">
        <v>107</v>
      </c>
      <c r="E3206">
        <v>352</v>
      </c>
      <c r="F3206">
        <v>270</v>
      </c>
      <c r="I3206">
        <v>138</v>
      </c>
      <c r="J3206">
        <v>296</v>
      </c>
      <c r="K3206">
        <v>38</v>
      </c>
      <c r="N3206">
        <v>88</v>
      </c>
      <c r="O3206">
        <v>1610</v>
      </c>
      <c r="P3206">
        <v>72</v>
      </c>
      <c r="S3206">
        <v>143</v>
      </c>
      <c r="T3206">
        <v>754</v>
      </c>
      <c r="U3206">
        <v>94</v>
      </c>
    </row>
    <row r="3207" spans="1:21" x14ac:dyDescent="0.25">
      <c r="A3207" t="s">
        <v>54</v>
      </c>
      <c r="B3207">
        <v>4300</v>
      </c>
      <c r="D3207">
        <v>0</v>
      </c>
      <c r="E3207">
        <v>0</v>
      </c>
      <c r="F3207">
        <v>0</v>
      </c>
      <c r="I3207">
        <v>0</v>
      </c>
      <c r="J3207">
        <v>0</v>
      </c>
      <c r="K3207">
        <v>0</v>
      </c>
      <c r="N3207">
        <v>0</v>
      </c>
      <c r="O3207">
        <v>0</v>
      </c>
      <c r="P3207">
        <v>0</v>
      </c>
      <c r="S3207">
        <v>0</v>
      </c>
      <c r="T3207">
        <v>0</v>
      </c>
      <c r="U3207">
        <v>0</v>
      </c>
    </row>
    <row r="3208" spans="1:21" x14ac:dyDescent="0.25">
      <c r="A3208" t="s">
        <v>55</v>
      </c>
      <c r="B3208">
        <v>4300</v>
      </c>
      <c r="D3208">
        <v>0</v>
      </c>
      <c r="E3208">
        <v>0</v>
      </c>
      <c r="F3208">
        <v>0</v>
      </c>
      <c r="I3208">
        <v>0</v>
      </c>
      <c r="J3208">
        <v>0</v>
      </c>
      <c r="K3208">
        <v>0</v>
      </c>
      <c r="N3208">
        <v>0</v>
      </c>
      <c r="O3208">
        <v>0</v>
      </c>
      <c r="P3208">
        <v>0</v>
      </c>
      <c r="S3208">
        <v>0</v>
      </c>
      <c r="T3208">
        <v>0</v>
      </c>
      <c r="U3208">
        <v>0</v>
      </c>
    </row>
    <row r="3209" spans="1:21" x14ac:dyDescent="0.25">
      <c r="A3209" t="s">
        <v>56</v>
      </c>
      <c r="B3209">
        <v>4300</v>
      </c>
      <c r="D3209">
        <v>0.92</v>
      </c>
      <c r="E3209">
        <v>0.92</v>
      </c>
      <c r="F3209">
        <v>0.92</v>
      </c>
      <c r="I3209">
        <v>0.92</v>
      </c>
      <c r="J3209">
        <v>0.92</v>
      </c>
      <c r="K3209">
        <v>0.92</v>
      </c>
      <c r="N3209">
        <v>0.92</v>
      </c>
      <c r="O3209">
        <v>0.92</v>
      </c>
      <c r="P3209">
        <v>0.92</v>
      </c>
      <c r="S3209">
        <v>0.92</v>
      </c>
      <c r="T3209">
        <v>0.92</v>
      </c>
      <c r="U3209">
        <v>0.92</v>
      </c>
    </row>
    <row r="3210" spans="1:21" x14ac:dyDescent="0.25">
      <c r="A3210" t="s">
        <v>57</v>
      </c>
      <c r="B3210">
        <v>4300</v>
      </c>
      <c r="D3210">
        <v>100</v>
      </c>
      <c r="E3210">
        <v>100</v>
      </c>
      <c r="F3210">
        <v>100</v>
      </c>
      <c r="I3210">
        <v>100</v>
      </c>
      <c r="J3210">
        <v>100</v>
      </c>
      <c r="K3210">
        <v>100</v>
      </c>
      <c r="N3210">
        <v>100</v>
      </c>
      <c r="O3210">
        <v>100</v>
      </c>
      <c r="P3210">
        <v>100</v>
      </c>
      <c r="S3210">
        <v>100</v>
      </c>
      <c r="T3210">
        <v>100</v>
      </c>
      <c r="U3210">
        <v>100</v>
      </c>
    </row>
    <row r="3211" spans="1:21" x14ac:dyDescent="0.25">
      <c r="A3211" t="s">
        <v>58</v>
      </c>
      <c r="B3211">
        <v>4300</v>
      </c>
      <c r="D3211">
        <v>2</v>
      </c>
      <c r="E3211">
        <v>2</v>
      </c>
      <c r="F3211">
        <v>2</v>
      </c>
      <c r="I3211">
        <v>2</v>
      </c>
      <c r="J3211">
        <v>2</v>
      </c>
      <c r="K3211">
        <v>2</v>
      </c>
      <c r="N3211">
        <v>2</v>
      </c>
      <c r="O3211">
        <v>2</v>
      </c>
      <c r="P3211">
        <v>2</v>
      </c>
      <c r="S3211">
        <v>2</v>
      </c>
      <c r="T3211">
        <v>2</v>
      </c>
      <c r="U3211">
        <v>2</v>
      </c>
    </row>
    <row r="3212" spans="1:21" x14ac:dyDescent="0.25">
      <c r="A3212" t="s">
        <v>59</v>
      </c>
      <c r="B3212">
        <v>4300</v>
      </c>
      <c r="D3212">
        <v>0</v>
      </c>
      <c r="E3212">
        <v>0</v>
      </c>
      <c r="F3212">
        <v>0</v>
      </c>
      <c r="I3212">
        <v>0</v>
      </c>
      <c r="J3212">
        <v>0</v>
      </c>
      <c r="K3212">
        <v>0</v>
      </c>
      <c r="N3212">
        <v>0</v>
      </c>
      <c r="O3212">
        <v>0</v>
      </c>
      <c r="P3212">
        <v>0</v>
      </c>
      <c r="S3212">
        <v>0</v>
      </c>
      <c r="T3212">
        <v>0</v>
      </c>
      <c r="U3212">
        <v>0</v>
      </c>
    </row>
    <row r="3213" spans="1:21" x14ac:dyDescent="0.25">
      <c r="A3213" t="s">
        <v>698</v>
      </c>
      <c r="B3213">
        <v>4300</v>
      </c>
      <c r="E3213">
        <v>0</v>
      </c>
      <c r="J3213">
        <v>0</v>
      </c>
      <c r="O3213">
        <v>0</v>
      </c>
      <c r="T3213">
        <v>0</v>
      </c>
    </row>
    <row r="3214" spans="1:21" x14ac:dyDescent="0.25">
      <c r="A3214" t="s">
        <v>677</v>
      </c>
      <c r="B3214">
        <v>4300</v>
      </c>
      <c r="E3214">
        <v>1200</v>
      </c>
      <c r="J3214">
        <v>721</v>
      </c>
      <c r="O3214" t="s">
        <v>855</v>
      </c>
      <c r="T3214" t="s">
        <v>853</v>
      </c>
    </row>
    <row r="3215" spans="1:21" x14ac:dyDescent="0.25">
      <c r="A3215" t="s">
        <v>78</v>
      </c>
      <c r="B3215">
        <v>4300</v>
      </c>
      <c r="E3215">
        <v>20.5</v>
      </c>
      <c r="J3215">
        <v>12.3</v>
      </c>
      <c r="O3215">
        <v>22.5</v>
      </c>
      <c r="T3215">
        <v>22.3</v>
      </c>
    </row>
    <row r="3216" spans="1:21" x14ac:dyDescent="0.25">
      <c r="A3216" t="s">
        <v>699</v>
      </c>
      <c r="B3216">
        <v>4300</v>
      </c>
      <c r="F3216">
        <v>0</v>
      </c>
      <c r="K3216">
        <v>0</v>
      </c>
      <c r="P3216">
        <v>0</v>
      </c>
      <c r="U3216">
        <v>0</v>
      </c>
    </row>
    <row r="3217" spans="1:21" x14ac:dyDescent="0.25">
      <c r="A3217" t="s">
        <v>700</v>
      </c>
      <c r="B3217">
        <v>4300</v>
      </c>
      <c r="D3217">
        <v>0</v>
      </c>
      <c r="E3217">
        <v>0</v>
      </c>
      <c r="F3217">
        <v>1</v>
      </c>
      <c r="I3217">
        <v>0</v>
      </c>
      <c r="J3217">
        <v>0</v>
      </c>
      <c r="K3217">
        <v>1</v>
      </c>
      <c r="N3217">
        <v>0</v>
      </c>
      <c r="O3217">
        <v>0</v>
      </c>
      <c r="P3217">
        <v>1</v>
      </c>
      <c r="S3217">
        <v>0</v>
      </c>
      <c r="T3217">
        <v>0</v>
      </c>
      <c r="U3217">
        <v>1</v>
      </c>
    </row>
    <row r="3218" spans="1:21" x14ac:dyDescent="0.25">
      <c r="A3218" t="s">
        <v>701</v>
      </c>
      <c r="B3218">
        <v>4300</v>
      </c>
      <c r="D3218">
        <v>0</v>
      </c>
      <c r="E3218">
        <v>0</v>
      </c>
      <c r="F3218">
        <v>0</v>
      </c>
      <c r="I3218">
        <v>0</v>
      </c>
      <c r="J3218">
        <v>0</v>
      </c>
      <c r="K3218">
        <v>0</v>
      </c>
      <c r="N3218">
        <v>0</v>
      </c>
      <c r="O3218">
        <v>0</v>
      </c>
      <c r="P3218">
        <v>0</v>
      </c>
      <c r="S3218">
        <v>0</v>
      </c>
      <c r="T3218">
        <v>0</v>
      </c>
      <c r="U3218">
        <v>0</v>
      </c>
    </row>
    <row r="3219" spans="1:21" x14ac:dyDescent="0.25">
      <c r="A3219" t="s">
        <v>52</v>
      </c>
      <c r="B3219">
        <v>4300</v>
      </c>
      <c r="D3219">
        <v>1</v>
      </c>
      <c r="E3219">
        <v>1</v>
      </c>
      <c r="F3219">
        <v>1</v>
      </c>
      <c r="I3219">
        <v>1</v>
      </c>
      <c r="J3219">
        <v>1</v>
      </c>
      <c r="K3219">
        <v>1</v>
      </c>
      <c r="N3219">
        <v>1</v>
      </c>
      <c r="O3219">
        <v>1</v>
      </c>
      <c r="P3219">
        <v>1</v>
      </c>
      <c r="S3219">
        <v>1</v>
      </c>
      <c r="T3219">
        <v>1</v>
      </c>
      <c r="U3219">
        <v>1</v>
      </c>
    </row>
    <row r="3220" spans="1:21" x14ac:dyDescent="0.25">
      <c r="A3220" t="s">
        <v>702</v>
      </c>
      <c r="B3220">
        <v>4300</v>
      </c>
      <c r="D3220">
        <v>15</v>
      </c>
      <c r="E3220">
        <v>60</v>
      </c>
      <c r="F3220">
        <v>9</v>
      </c>
      <c r="I3220">
        <v>15</v>
      </c>
      <c r="J3220">
        <v>60</v>
      </c>
      <c r="K3220">
        <v>9</v>
      </c>
      <c r="N3220">
        <v>15</v>
      </c>
      <c r="O3220">
        <v>60</v>
      </c>
      <c r="P3220">
        <v>9</v>
      </c>
      <c r="S3220">
        <v>15</v>
      </c>
      <c r="T3220">
        <v>60</v>
      </c>
      <c r="U3220">
        <v>9</v>
      </c>
    </row>
    <row r="3221" spans="1:21" x14ac:dyDescent="0.25">
      <c r="A3221" t="s">
        <v>43</v>
      </c>
      <c r="B3221">
        <v>4300</v>
      </c>
      <c r="D3221">
        <v>80</v>
      </c>
      <c r="E3221">
        <v>0</v>
      </c>
      <c r="F3221">
        <v>0</v>
      </c>
      <c r="I3221">
        <v>80</v>
      </c>
      <c r="J3221">
        <v>0</v>
      </c>
      <c r="K3221">
        <v>0</v>
      </c>
      <c r="N3221">
        <v>80</v>
      </c>
      <c r="O3221">
        <v>5</v>
      </c>
      <c r="P3221">
        <v>0</v>
      </c>
      <c r="S3221">
        <v>80</v>
      </c>
      <c r="T3221">
        <v>0</v>
      </c>
      <c r="U3221">
        <v>0</v>
      </c>
    </row>
    <row r="3222" spans="1:21" x14ac:dyDescent="0.25">
      <c r="A3222" t="s">
        <v>44</v>
      </c>
      <c r="B3222">
        <v>4300</v>
      </c>
      <c r="D3222">
        <v>50</v>
      </c>
      <c r="E3222">
        <v>0</v>
      </c>
      <c r="F3222">
        <v>0</v>
      </c>
      <c r="I3222">
        <v>50</v>
      </c>
      <c r="J3222">
        <v>0</v>
      </c>
      <c r="K3222">
        <v>0</v>
      </c>
      <c r="N3222">
        <v>50</v>
      </c>
      <c r="O3222">
        <v>0</v>
      </c>
      <c r="P3222">
        <v>0</v>
      </c>
      <c r="S3222">
        <v>50</v>
      </c>
      <c r="T3222">
        <v>0</v>
      </c>
      <c r="U3222">
        <v>0</v>
      </c>
    </row>
    <row r="3223" spans="1:21" x14ac:dyDescent="0.25">
      <c r="A3223" t="s">
        <v>47</v>
      </c>
      <c r="B3223">
        <v>4300</v>
      </c>
      <c r="D3223">
        <v>7</v>
      </c>
      <c r="E3223">
        <v>4</v>
      </c>
      <c r="F3223">
        <v>4</v>
      </c>
      <c r="I3223">
        <v>3</v>
      </c>
      <c r="J3223">
        <v>8</v>
      </c>
      <c r="K3223">
        <v>8</v>
      </c>
      <c r="N3223">
        <v>1</v>
      </c>
      <c r="O3223">
        <v>6</v>
      </c>
      <c r="P3223">
        <v>6</v>
      </c>
      <c r="S3223">
        <v>5</v>
      </c>
      <c r="T3223">
        <v>2</v>
      </c>
      <c r="U3223">
        <v>2</v>
      </c>
    </row>
    <row r="3224" spans="1:21" x14ac:dyDescent="0.25">
      <c r="A3224" t="s">
        <v>703</v>
      </c>
      <c r="B3224">
        <v>4300</v>
      </c>
      <c r="D3224">
        <v>0</v>
      </c>
      <c r="E3224">
        <v>0</v>
      </c>
      <c r="F3224">
        <v>0</v>
      </c>
      <c r="I3224">
        <v>0</v>
      </c>
      <c r="J3224">
        <v>0</v>
      </c>
      <c r="K3224">
        <v>0</v>
      </c>
      <c r="N3224">
        <v>0</v>
      </c>
      <c r="O3224">
        <v>0</v>
      </c>
      <c r="P3224">
        <v>0</v>
      </c>
      <c r="S3224">
        <v>0</v>
      </c>
      <c r="T3224">
        <v>0</v>
      </c>
      <c r="U3224">
        <v>0</v>
      </c>
    </row>
    <row r="3225" spans="1:21" x14ac:dyDescent="0.25">
      <c r="A3225" t="s">
        <v>704</v>
      </c>
      <c r="B3225">
        <v>4300</v>
      </c>
      <c r="D3225">
        <v>0</v>
      </c>
      <c r="E3225">
        <v>0</v>
      </c>
      <c r="F3225">
        <v>0</v>
      </c>
      <c r="I3225">
        <v>0</v>
      </c>
      <c r="J3225">
        <v>0</v>
      </c>
      <c r="K3225">
        <v>0</v>
      </c>
      <c r="N3225">
        <v>0</v>
      </c>
      <c r="O3225">
        <v>0</v>
      </c>
      <c r="P3225">
        <v>0</v>
      </c>
      <c r="S3225">
        <v>0</v>
      </c>
      <c r="T3225">
        <v>0</v>
      </c>
      <c r="U3225">
        <v>0</v>
      </c>
    </row>
    <row r="3226" spans="1:21" x14ac:dyDescent="0.25">
      <c r="A3226" t="s">
        <v>705</v>
      </c>
      <c r="B3226">
        <v>4300</v>
      </c>
      <c r="D3226">
        <v>0</v>
      </c>
      <c r="E3226">
        <v>0</v>
      </c>
      <c r="F3226">
        <v>0</v>
      </c>
      <c r="I3226">
        <v>0</v>
      </c>
      <c r="J3226">
        <v>0</v>
      </c>
      <c r="K3226">
        <v>0</v>
      </c>
      <c r="N3226">
        <v>0</v>
      </c>
      <c r="O3226">
        <v>0</v>
      </c>
      <c r="P3226">
        <v>0</v>
      </c>
      <c r="S3226">
        <v>0</v>
      </c>
      <c r="T3226">
        <v>0</v>
      </c>
      <c r="U3226">
        <v>0</v>
      </c>
    </row>
    <row r="3227" spans="1:21" x14ac:dyDescent="0.25">
      <c r="A3227" t="s">
        <v>706</v>
      </c>
      <c r="B3227">
        <v>4300</v>
      </c>
      <c r="D3227">
        <v>0</v>
      </c>
      <c r="E3227">
        <v>0</v>
      </c>
      <c r="F3227">
        <v>0</v>
      </c>
      <c r="I3227">
        <v>0</v>
      </c>
      <c r="J3227">
        <v>0</v>
      </c>
      <c r="K3227">
        <v>0</v>
      </c>
      <c r="N3227">
        <v>0</v>
      </c>
      <c r="O3227">
        <v>0</v>
      </c>
      <c r="P3227">
        <v>0</v>
      </c>
      <c r="S3227">
        <v>0</v>
      </c>
      <c r="T3227">
        <v>0</v>
      </c>
      <c r="U3227">
        <v>0</v>
      </c>
    </row>
    <row r="3228" spans="1:21" x14ac:dyDescent="0.25">
      <c r="A3228" t="s">
        <v>707</v>
      </c>
      <c r="B3228">
        <v>4300</v>
      </c>
      <c r="D3228">
        <v>2</v>
      </c>
      <c r="E3228">
        <v>0</v>
      </c>
      <c r="F3228">
        <v>0</v>
      </c>
      <c r="I3228">
        <v>2</v>
      </c>
      <c r="J3228">
        <v>0</v>
      </c>
      <c r="K3228">
        <v>0</v>
      </c>
      <c r="N3228">
        <v>2</v>
      </c>
      <c r="O3228">
        <v>1</v>
      </c>
      <c r="P3228">
        <v>0</v>
      </c>
      <c r="S3228">
        <v>2</v>
      </c>
      <c r="T3228">
        <v>0</v>
      </c>
      <c r="U3228">
        <v>0</v>
      </c>
    </row>
    <row r="3229" spans="1:21" x14ac:dyDescent="0.25">
      <c r="A3229" t="s">
        <v>708</v>
      </c>
      <c r="B3229">
        <v>4300</v>
      </c>
      <c r="D3229">
        <v>5</v>
      </c>
      <c r="I3229">
        <v>5</v>
      </c>
      <c r="N3229">
        <v>5</v>
      </c>
      <c r="O3229">
        <v>0</v>
      </c>
      <c r="S3229">
        <v>5</v>
      </c>
    </row>
    <row r="3230" spans="1:21" x14ac:dyDescent="0.25">
      <c r="A3230" t="s">
        <v>709</v>
      </c>
      <c r="B3230">
        <v>4300</v>
      </c>
      <c r="D3230">
        <v>40</v>
      </c>
      <c r="I3230">
        <v>40</v>
      </c>
      <c r="N3230">
        <v>40</v>
      </c>
      <c r="O3230">
        <v>5</v>
      </c>
      <c r="S3230">
        <v>40</v>
      </c>
    </row>
    <row r="3231" spans="1:21" x14ac:dyDescent="0.25">
      <c r="A3231" t="s">
        <v>710</v>
      </c>
      <c r="B3231">
        <v>4300</v>
      </c>
      <c r="D3231">
        <v>1</v>
      </c>
      <c r="I3231">
        <v>1</v>
      </c>
      <c r="N3231">
        <v>1</v>
      </c>
      <c r="O3231">
        <v>3</v>
      </c>
      <c r="S3231">
        <v>1</v>
      </c>
    </row>
    <row r="3232" spans="1:21" x14ac:dyDescent="0.25">
      <c r="A3232" t="s">
        <v>711</v>
      </c>
      <c r="B3232">
        <v>4300</v>
      </c>
      <c r="D3232">
        <v>0</v>
      </c>
      <c r="I3232">
        <v>0</v>
      </c>
      <c r="N3232">
        <v>0</v>
      </c>
      <c r="O3232">
        <v>0</v>
      </c>
      <c r="S3232">
        <v>0</v>
      </c>
    </row>
    <row r="3233" spans="1:21" x14ac:dyDescent="0.25">
      <c r="A3233" t="s">
        <v>712</v>
      </c>
      <c r="B3233">
        <v>4300</v>
      </c>
      <c r="D3233">
        <v>0</v>
      </c>
      <c r="I3233">
        <v>0</v>
      </c>
      <c r="N3233">
        <v>0</v>
      </c>
      <c r="O3233">
        <v>0</v>
      </c>
      <c r="S3233">
        <v>0</v>
      </c>
    </row>
    <row r="3234" spans="1:21" x14ac:dyDescent="0.25">
      <c r="A3234" t="s">
        <v>713</v>
      </c>
      <c r="B3234">
        <v>4300</v>
      </c>
      <c r="D3234">
        <v>0</v>
      </c>
      <c r="I3234">
        <v>0</v>
      </c>
      <c r="N3234">
        <v>0</v>
      </c>
      <c r="O3234">
        <v>0</v>
      </c>
      <c r="S3234">
        <v>0</v>
      </c>
    </row>
    <row r="3235" spans="1:21" x14ac:dyDescent="0.25">
      <c r="A3235" t="s">
        <v>714</v>
      </c>
      <c r="B3235">
        <v>4300</v>
      </c>
      <c r="D3235">
        <v>50</v>
      </c>
      <c r="I3235">
        <v>50</v>
      </c>
      <c r="N3235">
        <v>50</v>
      </c>
      <c r="S3235">
        <v>50</v>
      </c>
    </row>
    <row r="3236" spans="1:21" x14ac:dyDescent="0.25">
      <c r="A3236" t="s">
        <v>715</v>
      </c>
      <c r="B3236">
        <v>4300</v>
      </c>
      <c r="D3236">
        <v>30</v>
      </c>
      <c r="I3236">
        <v>30</v>
      </c>
      <c r="N3236">
        <v>30</v>
      </c>
      <c r="S3236">
        <v>30</v>
      </c>
    </row>
    <row r="3237" spans="1:21" x14ac:dyDescent="0.25">
      <c r="A3237" t="s">
        <v>716</v>
      </c>
      <c r="B3237">
        <v>4300</v>
      </c>
      <c r="D3237">
        <v>3</v>
      </c>
      <c r="I3237">
        <v>3</v>
      </c>
      <c r="N3237">
        <v>3</v>
      </c>
      <c r="S3237">
        <v>3</v>
      </c>
    </row>
    <row r="3238" spans="1:21" x14ac:dyDescent="0.25">
      <c r="A3238" t="s">
        <v>717</v>
      </c>
      <c r="B3238">
        <v>4300</v>
      </c>
      <c r="D3238">
        <v>0</v>
      </c>
      <c r="I3238">
        <v>0</v>
      </c>
      <c r="N3238">
        <v>0</v>
      </c>
      <c r="S3238">
        <v>0</v>
      </c>
    </row>
    <row r="3239" spans="1:21" x14ac:dyDescent="0.25">
      <c r="A3239" t="s">
        <v>718</v>
      </c>
      <c r="B3239">
        <v>4300</v>
      </c>
      <c r="E3239">
        <v>0</v>
      </c>
      <c r="J3239">
        <v>0</v>
      </c>
      <c r="O3239">
        <v>0</v>
      </c>
      <c r="T3239">
        <v>0</v>
      </c>
    </row>
    <row r="3240" spans="1:21" x14ac:dyDescent="0.25">
      <c r="A3240" t="s">
        <v>405</v>
      </c>
      <c r="B3240">
        <v>4300</v>
      </c>
      <c r="E3240">
        <v>0</v>
      </c>
    </row>
    <row r="3241" spans="1:21" x14ac:dyDescent="0.25">
      <c r="A3241" t="s">
        <v>719</v>
      </c>
      <c r="B3241">
        <v>4300</v>
      </c>
      <c r="D3241">
        <v>116</v>
      </c>
      <c r="E3241">
        <v>383</v>
      </c>
      <c r="F3241">
        <v>293</v>
      </c>
      <c r="I3241">
        <v>150</v>
      </c>
      <c r="J3241">
        <v>322</v>
      </c>
      <c r="K3241">
        <v>41</v>
      </c>
      <c r="N3241">
        <v>96</v>
      </c>
      <c r="O3241">
        <v>1750</v>
      </c>
      <c r="P3241">
        <v>78</v>
      </c>
      <c r="S3241">
        <v>155</v>
      </c>
      <c r="T3241">
        <v>820</v>
      </c>
      <c r="U3241">
        <v>102</v>
      </c>
    </row>
    <row r="3242" spans="1:21" x14ac:dyDescent="0.25">
      <c r="A3242" t="s">
        <v>34</v>
      </c>
      <c r="B3242">
        <v>4306</v>
      </c>
      <c r="D3242">
        <v>29</v>
      </c>
      <c r="E3242">
        <v>29</v>
      </c>
      <c r="F3242">
        <v>29</v>
      </c>
      <c r="I3242">
        <v>46</v>
      </c>
      <c r="J3242">
        <v>46</v>
      </c>
      <c r="K3242">
        <v>46</v>
      </c>
      <c r="N3242">
        <v>4312</v>
      </c>
      <c r="O3242">
        <v>4312</v>
      </c>
      <c r="P3242">
        <v>4312</v>
      </c>
      <c r="S3242">
        <v>4300</v>
      </c>
      <c r="T3242">
        <v>4300</v>
      </c>
      <c r="U3242">
        <v>4300</v>
      </c>
    </row>
    <row r="3243" spans="1:21" x14ac:dyDescent="0.25">
      <c r="A3243" t="s">
        <v>35</v>
      </c>
      <c r="B3243">
        <v>4306</v>
      </c>
      <c r="D3243">
        <v>4312</v>
      </c>
      <c r="E3243">
        <v>46</v>
      </c>
      <c r="F3243">
        <v>4300</v>
      </c>
      <c r="I3243">
        <v>4300</v>
      </c>
      <c r="J3243">
        <v>29</v>
      </c>
      <c r="K3243">
        <v>4312</v>
      </c>
      <c r="N3243">
        <v>46</v>
      </c>
      <c r="O3243">
        <v>4300</v>
      </c>
      <c r="P3243">
        <v>29</v>
      </c>
      <c r="S3243">
        <v>29</v>
      </c>
      <c r="T3243">
        <v>4312</v>
      </c>
      <c r="U3243">
        <v>46</v>
      </c>
    </row>
    <row r="3244" spans="1:21" x14ac:dyDescent="0.25">
      <c r="A3244" t="s">
        <v>36</v>
      </c>
      <c r="B3244">
        <v>4306</v>
      </c>
      <c r="D3244">
        <v>1</v>
      </c>
      <c r="E3244">
        <v>2</v>
      </c>
      <c r="F3244">
        <v>0</v>
      </c>
      <c r="I3244">
        <v>1</v>
      </c>
      <c r="J3244">
        <v>1</v>
      </c>
      <c r="K3244">
        <v>1</v>
      </c>
      <c r="N3244">
        <v>2</v>
      </c>
      <c r="O3244">
        <v>4</v>
      </c>
      <c r="P3244">
        <v>0</v>
      </c>
      <c r="S3244">
        <v>2</v>
      </c>
      <c r="T3244">
        <v>4</v>
      </c>
      <c r="U3244">
        <v>0</v>
      </c>
    </row>
    <row r="3245" spans="1:21" x14ac:dyDescent="0.25">
      <c r="A3245" t="s">
        <v>37</v>
      </c>
      <c r="B3245">
        <v>4306</v>
      </c>
      <c r="D3245">
        <v>0</v>
      </c>
      <c r="E3245">
        <v>2</v>
      </c>
      <c r="I3245">
        <v>0</v>
      </c>
      <c r="J3245">
        <v>0</v>
      </c>
      <c r="N3245">
        <v>0</v>
      </c>
      <c r="O3245">
        <v>2</v>
      </c>
      <c r="S3245">
        <v>0</v>
      </c>
      <c r="T3245">
        <v>2</v>
      </c>
    </row>
    <row r="3246" spans="1:21" x14ac:dyDescent="0.25">
      <c r="A3246" t="s">
        <v>38</v>
      </c>
      <c r="B3246">
        <v>4306</v>
      </c>
      <c r="D3246">
        <v>12</v>
      </c>
      <c r="E3246">
        <v>12</v>
      </c>
      <c r="F3246">
        <v>12</v>
      </c>
      <c r="I3246">
        <v>12</v>
      </c>
      <c r="J3246">
        <v>12</v>
      </c>
      <c r="K3246">
        <v>12</v>
      </c>
      <c r="N3246">
        <v>12</v>
      </c>
      <c r="O3246">
        <v>12</v>
      </c>
      <c r="P3246">
        <v>12</v>
      </c>
      <c r="S3246">
        <v>12</v>
      </c>
      <c r="T3246">
        <v>12</v>
      </c>
      <c r="U3246">
        <v>12</v>
      </c>
    </row>
    <row r="3247" spans="1:21" x14ac:dyDescent="0.25">
      <c r="A3247" t="s">
        <v>39</v>
      </c>
      <c r="B3247">
        <v>4306</v>
      </c>
      <c r="D3247">
        <v>100</v>
      </c>
      <c r="I3247">
        <v>300</v>
      </c>
      <c r="K3247">
        <v>300</v>
      </c>
      <c r="N3247">
        <v>200</v>
      </c>
      <c r="S3247">
        <v>200</v>
      </c>
    </row>
    <row r="3248" spans="1:21" x14ac:dyDescent="0.25">
      <c r="A3248" t="s">
        <v>694</v>
      </c>
      <c r="B3248">
        <v>4306</v>
      </c>
      <c r="D3248">
        <v>25</v>
      </c>
      <c r="I3248">
        <v>25</v>
      </c>
      <c r="K3248">
        <v>25</v>
      </c>
      <c r="N3248">
        <v>25</v>
      </c>
      <c r="S3248">
        <v>25</v>
      </c>
    </row>
    <row r="3249" spans="1:21" x14ac:dyDescent="0.25">
      <c r="A3249" t="s">
        <v>40</v>
      </c>
      <c r="B3249">
        <v>4306</v>
      </c>
      <c r="D3249">
        <v>1</v>
      </c>
      <c r="I3249">
        <v>1</v>
      </c>
      <c r="K3249">
        <v>1</v>
      </c>
      <c r="N3249">
        <v>2</v>
      </c>
      <c r="S3249">
        <v>2</v>
      </c>
    </row>
    <row r="3250" spans="1:21" x14ac:dyDescent="0.25">
      <c r="A3250" t="s">
        <v>41</v>
      </c>
      <c r="B3250">
        <v>4306</v>
      </c>
    </row>
    <row r="3251" spans="1:21" x14ac:dyDescent="0.25">
      <c r="A3251" t="s">
        <v>42</v>
      </c>
      <c r="B3251">
        <v>4306</v>
      </c>
      <c r="E3251">
        <v>30</v>
      </c>
      <c r="J3251">
        <v>30</v>
      </c>
      <c r="O3251">
        <v>40</v>
      </c>
      <c r="T3251">
        <v>40</v>
      </c>
    </row>
    <row r="3252" spans="1:21" x14ac:dyDescent="0.25">
      <c r="A3252" t="s">
        <v>45</v>
      </c>
      <c r="B3252">
        <v>4306</v>
      </c>
      <c r="D3252">
        <v>7</v>
      </c>
      <c r="E3252">
        <v>4</v>
      </c>
      <c r="I3252">
        <v>3</v>
      </c>
      <c r="J3252">
        <v>8</v>
      </c>
      <c r="N3252">
        <v>1</v>
      </c>
      <c r="O3252">
        <v>6</v>
      </c>
      <c r="S3252">
        <v>5</v>
      </c>
      <c r="T3252">
        <v>2</v>
      </c>
    </row>
    <row r="3253" spans="1:21" x14ac:dyDescent="0.25">
      <c r="A3253" t="s">
        <v>46</v>
      </c>
      <c r="B3253">
        <v>4306</v>
      </c>
      <c r="D3253">
        <v>4</v>
      </c>
      <c r="I3253">
        <v>8</v>
      </c>
      <c r="K3253">
        <v>8</v>
      </c>
    </row>
    <row r="3254" spans="1:21" x14ac:dyDescent="0.25">
      <c r="A3254" t="s">
        <v>49</v>
      </c>
      <c r="B3254">
        <v>4306</v>
      </c>
      <c r="D3254">
        <v>4</v>
      </c>
      <c r="E3254">
        <v>1.9</v>
      </c>
      <c r="F3254">
        <v>4</v>
      </c>
      <c r="I3254">
        <v>4</v>
      </c>
      <c r="J3254">
        <v>1.9</v>
      </c>
      <c r="K3254">
        <v>6</v>
      </c>
      <c r="N3254">
        <v>4</v>
      </c>
      <c r="O3254">
        <v>5.5</v>
      </c>
      <c r="P3254">
        <v>4</v>
      </c>
      <c r="S3254">
        <v>4</v>
      </c>
      <c r="T3254">
        <v>5.5</v>
      </c>
      <c r="U3254">
        <v>4</v>
      </c>
    </row>
    <row r="3255" spans="1:21" x14ac:dyDescent="0.25">
      <c r="A3255" t="s">
        <v>695</v>
      </c>
      <c r="B3255">
        <v>4306</v>
      </c>
      <c r="D3255">
        <v>0</v>
      </c>
      <c r="E3255">
        <v>-4.0999999999999996</v>
      </c>
      <c r="F3255">
        <v>0</v>
      </c>
      <c r="I3255">
        <v>0</v>
      </c>
      <c r="J3255">
        <v>-4.0999999999999996</v>
      </c>
      <c r="K3255">
        <v>0</v>
      </c>
      <c r="N3255">
        <v>0</v>
      </c>
      <c r="O3255">
        <v>0</v>
      </c>
      <c r="P3255">
        <v>0</v>
      </c>
      <c r="S3255">
        <v>0</v>
      </c>
      <c r="T3255">
        <v>0</v>
      </c>
      <c r="U3255">
        <v>0</v>
      </c>
    </row>
    <row r="3256" spans="1:21" x14ac:dyDescent="0.25">
      <c r="A3256" t="s">
        <v>48</v>
      </c>
      <c r="B3256">
        <v>4306</v>
      </c>
      <c r="D3256">
        <v>1900</v>
      </c>
      <c r="E3256">
        <v>1900</v>
      </c>
      <c r="F3256">
        <v>1900</v>
      </c>
      <c r="I3256">
        <v>1900</v>
      </c>
      <c r="J3256">
        <v>1900</v>
      </c>
      <c r="K3256">
        <v>1900</v>
      </c>
      <c r="N3256">
        <v>1900</v>
      </c>
      <c r="O3256">
        <v>1900</v>
      </c>
      <c r="P3256">
        <v>1900</v>
      </c>
      <c r="S3256">
        <v>1900</v>
      </c>
      <c r="T3256">
        <v>1900</v>
      </c>
      <c r="U3256">
        <v>1900</v>
      </c>
    </row>
    <row r="3257" spans="1:21" x14ac:dyDescent="0.25">
      <c r="A3257" t="s">
        <v>696</v>
      </c>
      <c r="B3257">
        <v>4306</v>
      </c>
      <c r="D3257">
        <v>1770</v>
      </c>
      <c r="E3257">
        <v>3217</v>
      </c>
      <c r="F3257">
        <v>0</v>
      </c>
      <c r="I3257">
        <v>1770</v>
      </c>
      <c r="J3257">
        <v>1863</v>
      </c>
      <c r="K3257">
        <v>1583</v>
      </c>
      <c r="N3257">
        <v>3433</v>
      </c>
      <c r="O3257">
        <v>6350</v>
      </c>
      <c r="P3257">
        <v>0</v>
      </c>
      <c r="S3257">
        <v>3433</v>
      </c>
      <c r="T3257">
        <v>6331</v>
      </c>
      <c r="U3257">
        <v>0</v>
      </c>
    </row>
    <row r="3258" spans="1:21" x14ac:dyDescent="0.25">
      <c r="A3258" t="s">
        <v>50</v>
      </c>
      <c r="B3258">
        <v>4306</v>
      </c>
      <c r="D3258">
        <v>751</v>
      </c>
      <c r="E3258">
        <v>3217</v>
      </c>
      <c r="F3258">
        <v>0</v>
      </c>
      <c r="I3258">
        <v>723</v>
      </c>
      <c r="J3258">
        <v>1863</v>
      </c>
      <c r="K3258">
        <v>1583</v>
      </c>
      <c r="N3258">
        <v>3433</v>
      </c>
      <c r="O3258">
        <v>6350</v>
      </c>
      <c r="P3258">
        <v>0</v>
      </c>
      <c r="S3258">
        <v>3433</v>
      </c>
      <c r="T3258">
        <v>6331</v>
      </c>
      <c r="U3258">
        <v>0</v>
      </c>
    </row>
    <row r="3259" spans="1:21" x14ac:dyDescent="0.25">
      <c r="A3259" t="s">
        <v>697</v>
      </c>
      <c r="B3259">
        <v>4306</v>
      </c>
      <c r="D3259">
        <v>1</v>
      </c>
      <c r="E3259">
        <v>1</v>
      </c>
      <c r="F3259">
        <v>1</v>
      </c>
      <c r="I3259">
        <v>1</v>
      </c>
      <c r="J3259">
        <v>1</v>
      </c>
      <c r="K3259">
        <v>1</v>
      </c>
      <c r="N3259">
        <v>1</v>
      </c>
      <c r="O3259">
        <v>1</v>
      </c>
      <c r="P3259">
        <v>1</v>
      </c>
      <c r="S3259">
        <v>1</v>
      </c>
      <c r="T3259">
        <v>1</v>
      </c>
      <c r="U3259">
        <v>1</v>
      </c>
    </row>
    <row r="3260" spans="1:21" x14ac:dyDescent="0.25">
      <c r="A3260" t="s">
        <v>51</v>
      </c>
      <c r="B3260">
        <v>4306</v>
      </c>
      <c r="D3260">
        <v>0</v>
      </c>
      <c r="E3260">
        <v>116</v>
      </c>
      <c r="F3260">
        <v>0</v>
      </c>
      <c r="I3260">
        <v>0</v>
      </c>
      <c r="J3260">
        <v>0</v>
      </c>
      <c r="K3260">
        <v>224</v>
      </c>
      <c r="N3260">
        <v>0</v>
      </c>
      <c r="O3260">
        <v>12</v>
      </c>
      <c r="P3260">
        <v>0</v>
      </c>
      <c r="S3260">
        <v>0</v>
      </c>
      <c r="T3260">
        <v>16</v>
      </c>
      <c r="U3260">
        <v>0</v>
      </c>
    </row>
    <row r="3261" spans="1:21" x14ac:dyDescent="0.25">
      <c r="A3261" t="s">
        <v>53</v>
      </c>
      <c r="B3261">
        <v>4306</v>
      </c>
      <c r="D3261">
        <v>159</v>
      </c>
      <c r="E3261">
        <v>69</v>
      </c>
      <c r="F3261">
        <v>107</v>
      </c>
      <c r="I3261">
        <v>143</v>
      </c>
      <c r="J3261">
        <v>76</v>
      </c>
      <c r="K3261">
        <v>206</v>
      </c>
      <c r="N3261">
        <v>170</v>
      </c>
      <c r="O3261">
        <v>1500</v>
      </c>
      <c r="P3261">
        <v>94</v>
      </c>
      <c r="S3261">
        <v>226</v>
      </c>
      <c r="T3261">
        <v>1800</v>
      </c>
      <c r="U3261">
        <v>157</v>
      </c>
    </row>
    <row r="3262" spans="1:21" x14ac:dyDescent="0.25">
      <c r="A3262" t="s">
        <v>54</v>
      </c>
      <c r="B3262">
        <v>4306</v>
      </c>
      <c r="D3262">
        <v>0</v>
      </c>
      <c r="E3262">
        <v>0</v>
      </c>
      <c r="F3262">
        <v>0</v>
      </c>
      <c r="I3262">
        <v>0</v>
      </c>
      <c r="J3262">
        <v>0</v>
      </c>
      <c r="K3262">
        <v>0</v>
      </c>
      <c r="N3262">
        <v>0</v>
      </c>
      <c r="O3262">
        <v>0</v>
      </c>
      <c r="P3262">
        <v>0</v>
      </c>
      <c r="S3262">
        <v>0</v>
      </c>
      <c r="T3262">
        <v>0</v>
      </c>
      <c r="U3262">
        <v>0</v>
      </c>
    </row>
    <row r="3263" spans="1:21" x14ac:dyDescent="0.25">
      <c r="A3263" t="s">
        <v>55</v>
      </c>
      <c r="B3263">
        <v>4306</v>
      </c>
      <c r="D3263">
        <v>0</v>
      </c>
      <c r="E3263">
        <v>0</v>
      </c>
      <c r="F3263">
        <v>0</v>
      </c>
      <c r="I3263">
        <v>0</v>
      </c>
      <c r="J3263">
        <v>0</v>
      </c>
      <c r="K3263">
        <v>0</v>
      </c>
      <c r="N3263">
        <v>0</v>
      </c>
      <c r="O3263">
        <v>0</v>
      </c>
      <c r="P3263">
        <v>0</v>
      </c>
      <c r="S3263">
        <v>0</v>
      </c>
      <c r="T3263">
        <v>0</v>
      </c>
      <c r="U3263">
        <v>0</v>
      </c>
    </row>
    <row r="3264" spans="1:21" x14ac:dyDescent="0.25">
      <c r="A3264" t="s">
        <v>56</v>
      </c>
      <c r="B3264">
        <v>4306</v>
      </c>
      <c r="D3264">
        <v>0.92</v>
      </c>
      <c r="E3264">
        <v>0.92</v>
      </c>
      <c r="F3264">
        <v>0.92</v>
      </c>
      <c r="I3264">
        <v>0.92</v>
      </c>
      <c r="J3264">
        <v>0.92</v>
      </c>
      <c r="K3264">
        <v>0.92</v>
      </c>
      <c r="N3264">
        <v>0.92</v>
      </c>
      <c r="O3264">
        <v>0.92</v>
      </c>
      <c r="P3264">
        <v>0.92</v>
      </c>
      <c r="S3264">
        <v>0.92</v>
      </c>
      <c r="T3264">
        <v>0.92</v>
      </c>
      <c r="U3264">
        <v>0.92</v>
      </c>
    </row>
    <row r="3265" spans="1:21" x14ac:dyDescent="0.25">
      <c r="A3265" t="s">
        <v>57</v>
      </c>
      <c r="B3265">
        <v>4306</v>
      </c>
      <c r="D3265">
        <v>100</v>
      </c>
      <c r="E3265">
        <v>100</v>
      </c>
      <c r="F3265">
        <v>100</v>
      </c>
      <c r="I3265">
        <v>100</v>
      </c>
      <c r="J3265">
        <v>100</v>
      </c>
      <c r="K3265">
        <v>100</v>
      </c>
      <c r="N3265">
        <v>100</v>
      </c>
      <c r="O3265">
        <v>100</v>
      </c>
      <c r="P3265">
        <v>100</v>
      </c>
      <c r="S3265">
        <v>100</v>
      </c>
      <c r="T3265">
        <v>100</v>
      </c>
      <c r="U3265">
        <v>100</v>
      </c>
    </row>
    <row r="3266" spans="1:21" x14ac:dyDescent="0.25">
      <c r="A3266" t="s">
        <v>58</v>
      </c>
      <c r="B3266">
        <v>4306</v>
      </c>
      <c r="D3266">
        <v>2</v>
      </c>
      <c r="E3266">
        <v>2</v>
      </c>
      <c r="F3266">
        <v>2</v>
      </c>
      <c r="I3266">
        <v>2</v>
      </c>
      <c r="J3266">
        <v>2</v>
      </c>
      <c r="K3266">
        <v>2</v>
      </c>
      <c r="N3266">
        <v>2</v>
      </c>
      <c r="O3266">
        <v>2</v>
      </c>
      <c r="P3266">
        <v>2</v>
      </c>
      <c r="S3266">
        <v>2</v>
      </c>
      <c r="T3266">
        <v>2</v>
      </c>
      <c r="U3266">
        <v>2</v>
      </c>
    </row>
    <row r="3267" spans="1:21" x14ac:dyDescent="0.25">
      <c r="A3267" t="s">
        <v>59</v>
      </c>
      <c r="B3267">
        <v>4306</v>
      </c>
      <c r="D3267">
        <v>0</v>
      </c>
      <c r="E3267">
        <v>0</v>
      </c>
      <c r="F3267">
        <v>0</v>
      </c>
      <c r="I3267">
        <v>0</v>
      </c>
      <c r="J3267">
        <v>0</v>
      </c>
      <c r="K3267">
        <v>0</v>
      </c>
      <c r="N3267">
        <v>0</v>
      </c>
      <c r="O3267">
        <v>0</v>
      </c>
      <c r="P3267">
        <v>0</v>
      </c>
      <c r="S3267">
        <v>0</v>
      </c>
      <c r="T3267">
        <v>0</v>
      </c>
      <c r="U3267">
        <v>0</v>
      </c>
    </row>
    <row r="3268" spans="1:21" x14ac:dyDescent="0.25">
      <c r="A3268" t="s">
        <v>698</v>
      </c>
      <c r="B3268">
        <v>4306</v>
      </c>
      <c r="E3268">
        <v>0</v>
      </c>
      <c r="J3268">
        <v>0</v>
      </c>
      <c r="O3268">
        <v>0</v>
      </c>
      <c r="T3268">
        <v>0</v>
      </c>
    </row>
    <row r="3269" spans="1:21" x14ac:dyDescent="0.25">
      <c r="A3269" t="s">
        <v>677</v>
      </c>
      <c r="B3269">
        <v>4306</v>
      </c>
      <c r="E3269">
        <v>1192</v>
      </c>
      <c r="J3269">
        <v>1024</v>
      </c>
      <c r="O3269" t="s">
        <v>857</v>
      </c>
      <c r="T3269" t="s">
        <v>855</v>
      </c>
    </row>
    <row r="3270" spans="1:21" x14ac:dyDescent="0.25">
      <c r="A3270" t="s">
        <v>78</v>
      </c>
      <c r="B3270">
        <v>4306</v>
      </c>
      <c r="E3270">
        <v>27.1</v>
      </c>
      <c r="J3270">
        <v>23.3</v>
      </c>
      <c r="O3270">
        <v>22.7</v>
      </c>
      <c r="T3270">
        <v>22.5</v>
      </c>
    </row>
    <row r="3271" spans="1:21" x14ac:dyDescent="0.25">
      <c r="A3271" t="s">
        <v>699</v>
      </c>
      <c r="B3271">
        <v>4306</v>
      </c>
      <c r="F3271">
        <v>0</v>
      </c>
      <c r="K3271">
        <v>0</v>
      </c>
      <c r="P3271">
        <v>0</v>
      </c>
      <c r="U3271">
        <v>0</v>
      </c>
    </row>
    <row r="3272" spans="1:21" x14ac:dyDescent="0.25">
      <c r="A3272" t="s">
        <v>700</v>
      </c>
      <c r="B3272">
        <v>4306</v>
      </c>
      <c r="D3272">
        <v>0</v>
      </c>
      <c r="E3272">
        <v>0</v>
      </c>
      <c r="F3272">
        <v>1</v>
      </c>
      <c r="I3272">
        <v>0</v>
      </c>
      <c r="J3272">
        <v>0</v>
      </c>
      <c r="K3272">
        <v>1</v>
      </c>
      <c r="N3272">
        <v>0</v>
      </c>
      <c r="O3272">
        <v>0</v>
      </c>
      <c r="P3272">
        <v>1</v>
      </c>
      <c r="S3272">
        <v>0</v>
      </c>
      <c r="T3272">
        <v>0</v>
      </c>
      <c r="U3272">
        <v>1</v>
      </c>
    </row>
    <row r="3273" spans="1:21" x14ac:dyDescent="0.25">
      <c r="A3273" t="s">
        <v>701</v>
      </c>
      <c r="B3273">
        <v>4306</v>
      </c>
      <c r="D3273">
        <v>0</v>
      </c>
      <c r="E3273">
        <v>0</v>
      </c>
      <c r="F3273">
        <v>0</v>
      </c>
      <c r="I3273">
        <v>0</v>
      </c>
      <c r="J3273">
        <v>0</v>
      </c>
      <c r="K3273">
        <v>0</v>
      </c>
      <c r="N3273">
        <v>0</v>
      </c>
      <c r="O3273">
        <v>0</v>
      </c>
      <c r="P3273">
        <v>0</v>
      </c>
      <c r="S3273">
        <v>0</v>
      </c>
      <c r="T3273">
        <v>0</v>
      </c>
      <c r="U3273">
        <v>0</v>
      </c>
    </row>
    <row r="3274" spans="1:21" x14ac:dyDescent="0.25">
      <c r="A3274" t="s">
        <v>52</v>
      </c>
      <c r="B3274">
        <v>4306</v>
      </c>
      <c r="D3274">
        <v>1</v>
      </c>
      <c r="E3274">
        <v>1</v>
      </c>
      <c r="F3274">
        <v>1</v>
      </c>
      <c r="I3274">
        <v>1</v>
      </c>
      <c r="J3274">
        <v>1</v>
      </c>
      <c r="K3274">
        <v>1</v>
      </c>
      <c r="N3274">
        <v>1</v>
      </c>
      <c r="O3274">
        <v>1</v>
      </c>
      <c r="P3274">
        <v>1</v>
      </c>
      <c r="S3274">
        <v>1</v>
      </c>
      <c r="T3274">
        <v>1</v>
      </c>
      <c r="U3274">
        <v>1</v>
      </c>
    </row>
    <row r="3275" spans="1:21" x14ac:dyDescent="0.25">
      <c r="A3275" t="s">
        <v>702</v>
      </c>
      <c r="B3275">
        <v>4306</v>
      </c>
      <c r="D3275">
        <v>15</v>
      </c>
      <c r="E3275">
        <v>60</v>
      </c>
      <c r="F3275">
        <v>9</v>
      </c>
      <c r="I3275">
        <v>15</v>
      </c>
      <c r="J3275">
        <v>60</v>
      </c>
      <c r="K3275">
        <v>9</v>
      </c>
      <c r="N3275">
        <v>15</v>
      </c>
      <c r="O3275">
        <v>60</v>
      </c>
      <c r="P3275">
        <v>9</v>
      </c>
      <c r="S3275">
        <v>15</v>
      </c>
      <c r="T3275">
        <v>60</v>
      </c>
      <c r="U3275">
        <v>9</v>
      </c>
    </row>
    <row r="3276" spans="1:21" x14ac:dyDescent="0.25">
      <c r="A3276" t="s">
        <v>43</v>
      </c>
      <c r="B3276">
        <v>4306</v>
      </c>
      <c r="D3276">
        <v>35</v>
      </c>
      <c r="E3276">
        <v>35</v>
      </c>
      <c r="I3276">
        <v>35</v>
      </c>
      <c r="J3276">
        <v>35</v>
      </c>
      <c r="K3276">
        <v>26</v>
      </c>
      <c r="N3276">
        <v>80</v>
      </c>
      <c r="O3276">
        <v>0</v>
      </c>
      <c r="S3276">
        <v>80</v>
      </c>
      <c r="T3276">
        <v>0</v>
      </c>
    </row>
    <row r="3277" spans="1:21" x14ac:dyDescent="0.25">
      <c r="A3277" t="s">
        <v>44</v>
      </c>
      <c r="B3277">
        <v>4306</v>
      </c>
      <c r="D3277">
        <v>5</v>
      </c>
      <c r="E3277">
        <v>5</v>
      </c>
      <c r="I3277">
        <v>5</v>
      </c>
      <c r="J3277">
        <v>5</v>
      </c>
      <c r="K3277">
        <v>20</v>
      </c>
      <c r="N3277">
        <v>50</v>
      </c>
      <c r="O3277">
        <v>0</v>
      </c>
      <c r="S3277">
        <v>50</v>
      </c>
      <c r="T3277">
        <v>0</v>
      </c>
    </row>
    <row r="3278" spans="1:21" x14ac:dyDescent="0.25">
      <c r="A3278" t="s">
        <v>47</v>
      </c>
      <c r="B3278">
        <v>4306</v>
      </c>
      <c r="D3278">
        <v>7</v>
      </c>
      <c r="E3278">
        <v>4</v>
      </c>
      <c r="I3278">
        <v>3</v>
      </c>
      <c r="J3278">
        <v>8</v>
      </c>
      <c r="K3278">
        <v>8</v>
      </c>
      <c r="N3278">
        <v>1</v>
      </c>
      <c r="O3278">
        <v>6</v>
      </c>
      <c r="S3278">
        <v>5</v>
      </c>
      <c r="T3278">
        <v>2</v>
      </c>
    </row>
    <row r="3279" spans="1:21" x14ac:dyDescent="0.25">
      <c r="A3279" t="s">
        <v>703</v>
      </c>
      <c r="B3279">
        <v>4306</v>
      </c>
      <c r="D3279">
        <v>0</v>
      </c>
      <c r="E3279">
        <v>0</v>
      </c>
      <c r="I3279">
        <v>0</v>
      </c>
      <c r="J3279">
        <v>0</v>
      </c>
      <c r="K3279">
        <v>0</v>
      </c>
      <c r="N3279">
        <v>0</v>
      </c>
      <c r="O3279">
        <v>0</v>
      </c>
      <c r="S3279">
        <v>0</v>
      </c>
      <c r="T3279">
        <v>0</v>
      </c>
    </row>
    <row r="3280" spans="1:21" x14ac:dyDescent="0.25">
      <c r="A3280" t="s">
        <v>704</v>
      </c>
      <c r="B3280">
        <v>4306</v>
      </c>
      <c r="D3280">
        <v>0</v>
      </c>
      <c r="E3280">
        <v>0</v>
      </c>
      <c r="I3280">
        <v>0</v>
      </c>
      <c r="J3280">
        <v>0</v>
      </c>
      <c r="K3280">
        <v>0</v>
      </c>
      <c r="N3280">
        <v>0</v>
      </c>
      <c r="O3280">
        <v>0</v>
      </c>
      <c r="S3280">
        <v>0</v>
      </c>
      <c r="T3280">
        <v>0</v>
      </c>
    </row>
    <row r="3281" spans="1:21" x14ac:dyDescent="0.25">
      <c r="A3281" t="s">
        <v>705</v>
      </c>
      <c r="B3281">
        <v>4306</v>
      </c>
      <c r="D3281">
        <v>0</v>
      </c>
      <c r="E3281">
        <v>0</v>
      </c>
      <c r="I3281">
        <v>0</v>
      </c>
      <c r="J3281">
        <v>0</v>
      </c>
      <c r="K3281">
        <v>0</v>
      </c>
      <c r="N3281">
        <v>0</v>
      </c>
      <c r="O3281">
        <v>0</v>
      </c>
      <c r="S3281">
        <v>0</v>
      </c>
      <c r="T3281">
        <v>0</v>
      </c>
    </row>
    <row r="3282" spans="1:21" x14ac:dyDescent="0.25">
      <c r="A3282" t="s">
        <v>706</v>
      </c>
      <c r="B3282">
        <v>4306</v>
      </c>
      <c r="D3282">
        <v>0</v>
      </c>
      <c r="E3282">
        <v>0</v>
      </c>
      <c r="I3282">
        <v>0</v>
      </c>
      <c r="J3282">
        <v>0</v>
      </c>
      <c r="K3282">
        <v>0</v>
      </c>
      <c r="N3282">
        <v>0</v>
      </c>
      <c r="O3282">
        <v>0</v>
      </c>
      <c r="S3282">
        <v>0</v>
      </c>
      <c r="T3282">
        <v>0</v>
      </c>
    </row>
    <row r="3283" spans="1:21" x14ac:dyDescent="0.25">
      <c r="A3283" t="s">
        <v>707</v>
      </c>
      <c r="B3283">
        <v>4306</v>
      </c>
      <c r="D3283">
        <v>1</v>
      </c>
      <c r="E3283">
        <v>1</v>
      </c>
      <c r="I3283">
        <v>1</v>
      </c>
      <c r="J3283">
        <v>1</v>
      </c>
      <c r="K3283">
        <v>1</v>
      </c>
      <c r="N3283">
        <v>2</v>
      </c>
      <c r="O3283">
        <v>0</v>
      </c>
      <c r="S3283">
        <v>2</v>
      </c>
      <c r="T3283">
        <v>0</v>
      </c>
    </row>
    <row r="3284" spans="1:21" x14ac:dyDescent="0.25">
      <c r="A3284" t="s">
        <v>708</v>
      </c>
      <c r="B3284">
        <v>4306</v>
      </c>
      <c r="D3284">
        <v>5</v>
      </c>
      <c r="E3284">
        <v>5</v>
      </c>
      <c r="I3284">
        <v>5</v>
      </c>
      <c r="J3284">
        <v>5</v>
      </c>
      <c r="K3284">
        <v>20</v>
      </c>
      <c r="N3284">
        <v>5</v>
      </c>
      <c r="S3284">
        <v>5</v>
      </c>
    </row>
    <row r="3285" spans="1:21" x14ac:dyDescent="0.25">
      <c r="A3285" t="s">
        <v>709</v>
      </c>
      <c r="B3285">
        <v>4306</v>
      </c>
      <c r="D3285">
        <v>30</v>
      </c>
      <c r="E3285">
        <v>30</v>
      </c>
      <c r="I3285">
        <v>30</v>
      </c>
      <c r="J3285">
        <v>30</v>
      </c>
      <c r="K3285">
        <v>6</v>
      </c>
      <c r="N3285">
        <v>40</v>
      </c>
      <c r="S3285">
        <v>40</v>
      </c>
    </row>
    <row r="3286" spans="1:21" x14ac:dyDescent="0.25">
      <c r="A3286" t="s">
        <v>710</v>
      </c>
      <c r="B3286">
        <v>4306</v>
      </c>
      <c r="D3286">
        <v>3</v>
      </c>
      <c r="E3286">
        <v>3</v>
      </c>
      <c r="I3286">
        <v>3</v>
      </c>
      <c r="J3286">
        <v>3</v>
      </c>
      <c r="K3286">
        <v>3</v>
      </c>
      <c r="N3286">
        <v>1</v>
      </c>
      <c r="S3286">
        <v>1</v>
      </c>
    </row>
    <row r="3287" spans="1:21" x14ac:dyDescent="0.25">
      <c r="A3287" t="s">
        <v>711</v>
      </c>
      <c r="B3287">
        <v>4306</v>
      </c>
      <c r="D3287">
        <v>0</v>
      </c>
      <c r="E3287">
        <v>0</v>
      </c>
      <c r="I3287">
        <v>0</v>
      </c>
      <c r="J3287">
        <v>0</v>
      </c>
      <c r="K3287">
        <v>0</v>
      </c>
      <c r="N3287">
        <v>0</v>
      </c>
      <c r="S3287">
        <v>0</v>
      </c>
    </row>
    <row r="3288" spans="1:21" x14ac:dyDescent="0.25">
      <c r="A3288" t="s">
        <v>712</v>
      </c>
      <c r="B3288">
        <v>4306</v>
      </c>
      <c r="D3288">
        <v>0</v>
      </c>
      <c r="E3288">
        <v>0</v>
      </c>
      <c r="I3288">
        <v>0</v>
      </c>
      <c r="J3288">
        <v>0</v>
      </c>
      <c r="K3288">
        <v>0</v>
      </c>
      <c r="N3288">
        <v>0</v>
      </c>
      <c r="S3288">
        <v>0</v>
      </c>
    </row>
    <row r="3289" spans="1:21" x14ac:dyDescent="0.25">
      <c r="A3289" t="s">
        <v>713</v>
      </c>
      <c r="B3289">
        <v>4306</v>
      </c>
      <c r="D3289">
        <v>0</v>
      </c>
      <c r="E3289">
        <v>0</v>
      </c>
      <c r="I3289">
        <v>0</v>
      </c>
      <c r="J3289">
        <v>0</v>
      </c>
      <c r="K3289">
        <v>0</v>
      </c>
      <c r="N3289">
        <v>0</v>
      </c>
      <c r="S3289">
        <v>0</v>
      </c>
    </row>
    <row r="3290" spans="1:21" x14ac:dyDescent="0.25">
      <c r="A3290" t="s">
        <v>714</v>
      </c>
      <c r="B3290">
        <v>4306</v>
      </c>
      <c r="N3290">
        <v>50</v>
      </c>
      <c r="S3290">
        <v>50</v>
      </c>
    </row>
    <row r="3291" spans="1:21" x14ac:dyDescent="0.25">
      <c r="A3291" t="s">
        <v>715</v>
      </c>
      <c r="B3291">
        <v>4306</v>
      </c>
      <c r="N3291">
        <v>30</v>
      </c>
      <c r="S3291">
        <v>30</v>
      </c>
    </row>
    <row r="3292" spans="1:21" x14ac:dyDescent="0.25">
      <c r="A3292" t="s">
        <v>716</v>
      </c>
      <c r="B3292">
        <v>4306</v>
      </c>
      <c r="N3292">
        <v>3</v>
      </c>
      <c r="S3292">
        <v>3</v>
      </c>
    </row>
    <row r="3293" spans="1:21" x14ac:dyDescent="0.25">
      <c r="A3293" t="s">
        <v>717</v>
      </c>
      <c r="B3293">
        <v>4306</v>
      </c>
      <c r="N3293">
        <v>0</v>
      </c>
      <c r="S3293">
        <v>0</v>
      </c>
    </row>
    <row r="3294" spans="1:21" x14ac:dyDescent="0.25">
      <c r="A3294" t="s">
        <v>718</v>
      </c>
      <c r="B3294">
        <v>4306</v>
      </c>
      <c r="E3294">
        <v>0</v>
      </c>
      <c r="J3294">
        <v>0</v>
      </c>
      <c r="O3294">
        <v>0</v>
      </c>
      <c r="T3294">
        <v>0</v>
      </c>
    </row>
    <row r="3295" spans="1:21" x14ac:dyDescent="0.25">
      <c r="A3295" t="s">
        <v>405</v>
      </c>
      <c r="B3295">
        <v>4306</v>
      </c>
      <c r="E3295">
        <v>0</v>
      </c>
    </row>
    <row r="3296" spans="1:21" x14ac:dyDescent="0.25">
      <c r="A3296" t="s">
        <v>719</v>
      </c>
      <c r="B3296">
        <v>4306</v>
      </c>
      <c r="D3296">
        <v>173</v>
      </c>
      <c r="E3296">
        <v>191</v>
      </c>
      <c r="F3296">
        <v>0</v>
      </c>
      <c r="I3296">
        <v>155</v>
      </c>
      <c r="J3296">
        <v>83</v>
      </c>
      <c r="K3296">
        <v>224</v>
      </c>
      <c r="N3296">
        <v>185</v>
      </c>
      <c r="O3296">
        <v>1732</v>
      </c>
      <c r="P3296">
        <v>0</v>
      </c>
      <c r="S3296">
        <v>246</v>
      </c>
      <c r="T3296">
        <v>2128</v>
      </c>
      <c r="U3296">
        <v>0</v>
      </c>
    </row>
    <row r="3297" spans="1:21" x14ac:dyDescent="0.25">
      <c r="A3297" t="s">
        <v>34</v>
      </c>
      <c r="B3297">
        <v>4312</v>
      </c>
      <c r="D3297">
        <v>43</v>
      </c>
      <c r="E3297">
        <v>43</v>
      </c>
      <c r="F3297">
        <v>43</v>
      </c>
      <c r="I3297">
        <v>58</v>
      </c>
      <c r="J3297">
        <v>58</v>
      </c>
      <c r="K3297">
        <v>58</v>
      </c>
      <c r="N3297">
        <v>4324</v>
      </c>
      <c r="O3297">
        <v>4324</v>
      </c>
      <c r="P3297">
        <v>4324</v>
      </c>
      <c r="S3297">
        <v>4306</v>
      </c>
      <c r="T3297">
        <v>4306</v>
      </c>
      <c r="U3297">
        <v>4306</v>
      </c>
    </row>
    <row r="3298" spans="1:21" x14ac:dyDescent="0.25">
      <c r="A3298" t="s">
        <v>35</v>
      </c>
      <c r="B3298">
        <v>4312</v>
      </c>
      <c r="D3298">
        <v>4324</v>
      </c>
      <c r="E3298">
        <v>58</v>
      </c>
      <c r="F3298">
        <v>4306</v>
      </c>
      <c r="I3298">
        <v>4306</v>
      </c>
      <c r="J3298">
        <v>43</v>
      </c>
      <c r="K3298">
        <v>4324</v>
      </c>
      <c r="N3298">
        <v>58</v>
      </c>
      <c r="O3298">
        <v>4306</v>
      </c>
      <c r="P3298">
        <v>43</v>
      </c>
      <c r="S3298">
        <v>43</v>
      </c>
      <c r="T3298">
        <v>4324</v>
      </c>
      <c r="U3298">
        <v>58</v>
      </c>
    </row>
    <row r="3299" spans="1:21" x14ac:dyDescent="0.25">
      <c r="A3299" t="s">
        <v>36</v>
      </c>
      <c r="B3299">
        <v>4312</v>
      </c>
      <c r="D3299">
        <v>1</v>
      </c>
      <c r="E3299">
        <v>1</v>
      </c>
      <c r="F3299">
        <v>1</v>
      </c>
      <c r="I3299">
        <v>1</v>
      </c>
      <c r="J3299">
        <v>2</v>
      </c>
      <c r="K3299">
        <v>1</v>
      </c>
      <c r="N3299">
        <v>2</v>
      </c>
      <c r="O3299">
        <v>4</v>
      </c>
      <c r="P3299">
        <v>0</v>
      </c>
      <c r="S3299">
        <v>2</v>
      </c>
      <c r="T3299">
        <v>4</v>
      </c>
      <c r="U3299">
        <v>0</v>
      </c>
    </row>
    <row r="3300" spans="1:21" x14ac:dyDescent="0.25">
      <c r="A3300" t="s">
        <v>37</v>
      </c>
      <c r="B3300">
        <v>4312</v>
      </c>
      <c r="D3300">
        <v>0</v>
      </c>
      <c r="E3300">
        <v>0</v>
      </c>
      <c r="I3300">
        <v>0</v>
      </c>
      <c r="J3300">
        <v>0</v>
      </c>
      <c r="N3300">
        <v>0</v>
      </c>
      <c r="O3300">
        <v>2</v>
      </c>
      <c r="S3300">
        <v>0</v>
      </c>
      <c r="T3300">
        <v>2</v>
      </c>
    </row>
    <row r="3301" spans="1:21" x14ac:dyDescent="0.25">
      <c r="A3301" t="s">
        <v>38</v>
      </c>
      <c r="B3301">
        <v>4312</v>
      </c>
      <c r="D3301">
        <v>12</v>
      </c>
      <c r="E3301">
        <v>12</v>
      </c>
      <c r="F3301">
        <v>12</v>
      </c>
      <c r="I3301">
        <v>12</v>
      </c>
      <c r="J3301">
        <v>12</v>
      </c>
      <c r="K3301">
        <v>12</v>
      </c>
      <c r="N3301">
        <v>12</v>
      </c>
      <c r="O3301">
        <v>12</v>
      </c>
      <c r="P3301">
        <v>12</v>
      </c>
      <c r="S3301">
        <v>12</v>
      </c>
      <c r="T3301">
        <v>12</v>
      </c>
      <c r="U3301">
        <v>12</v>
      </c>
    </row>
    <row r="3302" spans="1:21" x14ac:dyDescent="0.25">
      <c r="A3302" t="s">
        <v>39</v>
      </c>
      <c r="B3302">
        <v>4312</v>
      </c>
      <c r="D3302">
        <v>100</v>
      </c>
      <c r="F3302">
        <v>100</v>
      </c>
      <c r="I3302">
        <v>170</v>
      </c>
      <c r="K3302">
        <v>225</v>
      </c>
      <c r="N3302">
        <v>250</v>
      </c>
      <c r="S3302">
        <v>250</v>
      </c>
    </row>
    <row r="3303" spans="1:21" x14ac:dyDescent="0.25">
      <c r="A3303" t="s">
        <v>694</v>
      </c>
      <c r="B3303">
        <v>4312</v>
      </c>
      <c r="D3303">
        <v>25</v>
      </c>
      <c r="F3303">
        <v>25</v>
      </c>
      <c r="I3303">
        <v>25</v>
      </c>
      <c r="K3303">
        <v>25</v>
      </c>
      <c r="N3303">
        <v>25</v>
      </c>
      <c r="S3303">
        <v>25</v>
      </c>
    </row>
    <row r="3304" spans="1:21" x14ac:dyDescent="0.25">
      <c r="A3304" t="s">
        <v>40</v>
      </c>
      <c r="B3304">
        <v>4312</v>
      </c>
      <c r="D3304">
        <v>1</v>
      </c>
      <c r="F3304">
        <v>1</v>
      </c>
      <c r="I3304">
        <v>1</v>
      </c>
      <c r="K3304">
        <v>1</v>
      </c>
      <c r="N3304">
        <v>2</v>
      </c>
      <c r="S3304">
        <v>2</v>
      </c>
    </row>
    <row r="3305" spans="1:21" x14ac:dyDescent="0.25">
      <c r="A3305" t="s">
        <v>41</v>
      </c>
      <c r="B3305">
        <v>4312</v>
      </c>
    </row>
    <row r="3306" spans="1:21" x14ac:dyDescent="0.25">
      <c r="A3306" t="s">
        <v>42</v>
      </c>
      <c r="B3306">
        <v>4312</v>
      </c>
      <c r="E3306">
        <v>30</v>
      </c>
      <c r="J3306">
        <v>30</v>
      </c>
      <c r="O3306">
        <v>40</v>
      </c>
      <c r="T3306">
        <v>40</v>
      </c>
    </row>
    <row r="3307" spans="1:21" x14ac:dyDescent="0.25">
      <c r="A3307" t="s">
        <v>45</v>
      </c>
      <c r="B3307">
        <v>4312</v>
      </c>
      <c r="D3307">
        <v>7</v>
      </c>
      <c r="E3307">
        <v>4</v>
      </c>
      <c r="I3307">
        <v>3</v>
      </c>
      <c r="J3307">
        <v>8</v>
      </c>
      <c r="N3307">
        <v>1</v>
      </c>
      <c r="O3307">
        <v>6</v>
      </c>
      <c r="S3307">
        <v>5</v>
      </c>
      <c r="T3307">
        <v>2</v>
      </c>
    </row>
    <row r="3308" spans="1:21" x14ac:dyDescent="0.25">
      <c r="A3308" t="s">
        <v>46</v>
      </c>
      <c r="B3308">
        <v>4312</v>
      </c>
      <c r="D3308">
        <v>4</v>
      </c>
      <c r="F3308">
        <v>4</v>
      </c>
      <c r="I3308">
        <v>8</v>
      </c>
      <c r="K3308">
        <v>8</v>
      </c>
    </row>
    <row r="3309" spans="1:21" x14ac:dyDescent="0.25">
      <c r="A3309" t="s">
        <v>49</v>
      </c>
      <c r="B3309">
        <v>4312</v>
      </c>
      <c r="D3309">
        <v>4</v>
      </c>
      <c r="E3309">
        <v>6</v>
      </c>
      <c r="F3309">
        <v>6</v>
      </c>
      <c r="I3309">
        <v>4</v>
      </c>
      <c r="J3309">
        <v>6</v>
      </c>
      <c r="K3309">
        <v>6</v>
      </c>
      <c r="N3309">
        <v>4</v>
      </c>
      <c r="O3309">
        <v>6</v>
      </c>
      <c r="P3309">
        <v>4</v>
      </c>
      <c r="S3309">
        <v>4</v>
      </c>
      <c r="T3309">
        <v>6</v>
      </c>
      <c r="U3309">
        <v>4</v>
      </c>
    </row>
    <row r="3310" spans="1:21" x14ac:dyDescent="0.25">
      <c r="A3310" t="s">
        <v>695</v>
      </c>
      <c r="B3310">
        <v>4312</v>
      </c>
      <c r="D3310">
        <v>0</v>
      </c>
      <c r="E3310">
        <v>0</v>
      </c>
      <c r="F3310">
        <v>0</v>
      </c>
      <c r="I3310">
        <v>0</v>
      </c>
      <c r="J3310">
        <v>0</v>
      </c>
      <c r="K3310">
        <v>0</v>
      </c>
      <c r="N3310">
        <v>0</v>
      </c>
      <c r="O3310">
        <v>0</v>
      </c>
      <c r="P3310">
        <v>0</v>
      </c>
      <c r="S3310">
        <v>0</v>
      </c>
      <c r="T3310">
        <v>0</v>
      </c>
      <c r="U3310">
        <v>0</v>
      </c>
    </row>
    <row r="3311" spans="1:21" x14ac:dyDescent="0.25">
      <c r="A3311" t="s">
        <v>48</v>
      </c>
      <c r="B3311">
        <v>4312</v>
      </c>
      <c r="D3311">
        <v>1900</v>
      </c>
      <c r="E3311">
        <v>1900</v>
      </c>
      <c r="F3311">
        <v>1900</v>
      </c>
      <c r="I3311">
        <v>1900</v>
      </c>
      <c r="J3311">
        <v>1900</v>
      </c>
      <c r="K3311">
        <v>1900</v>
      </c>
      <c r="N3311">
        <v>1900</v>
      </c>
      <c r="O3311">
        <v>1900</v>
      </c>
      <c r="P3311">
        <v>1900</v>
      </c>
      <c r="S3311">
        <v>1900</v>
      </c>
      <c r="T3311">
        <v>1900</v>
      </c>
      <c r="U3311">
        <v>1900</v>
      </c>
    </row>
    <row r="3312" spans="1:21" x14ac:dyDescent="0.25">
      <c r="A3312" t="s">
        <v>696</v>
      </c>
      <c r="B3312">
        <v>4312</v>
      </c>
      <c r="D3312">
        <v>1770</v>
      </c>
      <c r="E3312">
        <v>1863</v>
      </c>
      <c r="F3312">
        <v>1583</v>
      </c>
      <c r="I3312">
        <v>1863</v>
      </c>
      <c r="J3312">
        <v>3539</v>
      </c>
      <c r="K3312">
        <v>1863</v>
      </c>
      <c r="N3312">
        <v>3614</v>
      </c>
      <c r="O3312">
        <v>6363</v>
      </c>
      <c r="P3312">
        <v>0</v>
      </c>
      <c r="S3312">
        <v>3433</v>
      </c>
      <c r="T3312">
        <v>6408</v>
      </c>
      <c r="U3312">
        <v>0</v>
      </c>
    </row>
    <row r="3313" spans="1:21" x14ac:dyDescent="0.25">
      <c r="A3313" t="s">
        <v>50</v>
      </c>
      <c r="B3313">
        <v>4312</v>
      </c>
      <c r="D3313">
        <v>1770</v>
      </c>
      <c r="E3313">
        <v>1863</v>
      </c>
      <c r="F3313">
        <v>1583</v>
      </c>
      <c r="I3313">
        <v>1863</v>
      </c>
      <c r="J3313">
        <v>3539</v>
      </c>
      <c r="K3313">
        <v>1863</v>
      </c>
      <c r="N3313">
        <v>3614</v>
      </c>
      <c r="O3313">
        <v>6363</v>
      </c>
      <c r="P3313">
        <v>0</v>
      </c>
      <c r="S3313">
        <v>3433</v>
      </c>
      <c r="T3313">
        <v>6408</v>
      </c>
      <c r="U3313">
        <v>0</v>
      </c>
    </row>
    <row r="3314" spans="1:21" x14ac:dyDescent="0.25">
      <c r="A3314" t="s">
        <v>697</v>
      </c>
      <c r="B3314">
        <v>4312</v>
      </c>
      <c r="D3314">
        <v>1</v>
      </c>
      <c r="E3314">
        <v>1</v>
      </c>
      <c r="F3314">
        <v>1</v>
      </c>
      <c r="I3314">
        <v>1</v>
      </c>
      <c r="J3314">
        <v>1</v>
      </c>
      <c r="K3314">
        <v>1</v>
      </c>
      <c r="N3314">
        <v>1</v>
      </c>
      <c r="O3314">
        <v>1</v>
      </c>
      <c r="P3314">
        <v>1</v>
      </c>
      <c r="S3314">
        <v>1</v>
      </c>
      <c r="T3314">
        <v>1</v>
      </c>
      <c r="U3314">
        <v>1</v>
      </c>
    </row>
    <row r="3315" spans="1:21" x14ac:dyDescent="0.25">
      <c r="A3315" t="s">
        <v>51</v>
      </c>
      <c r="B3315">
        <v>4312</v>
      </c>
      <c r="D3315">
        <v>0</v>
      </c>
      <c r="E3315">
        <v>0</v>
      </c>
      <c r="F3315">
        <v>442</v>
      </c>
      <c r="I3315">
        <v>0</v>
      </c>
      <c r="J3315">
        <v>0</v>
      </c>
      <c r="K3315">
        <v>0</v>
      </c>
      <c r="N3315">
        <v>0</v>
      </c>
      <c r="O3315">
        <v>9</v>
      </c>
      <c r="P3315">
        <v>0</v>
      </c>
      <c r="S3315">
        <v>0</v>
      </c>
      <c r="T3315">
        <v>0</v>
      </c>
      <c r="U3315">
        <v>0</v>
      </c>
    </row>
    <row r="3316" spans="1:21" x14ac:dyDescent="0.25">
      <c r="A3316" t="s">
        <v>53</v>
      </c>
      <c r="B3316">
        <v>4312</v>
      </c>
      <c r="D3316">
        <v>134</v>
      </c>
      <c r="E3316">
        <v>0</v>
      </c>
      <c r="F3316">
        <v>105</v>
      </c>
      <c r="I3316">
        <v>0</v>
      </c>
      <c r="J3316">
        <v>0</v>
      </c>
      <c r="K3316">
        <v>0</v>
      </c>
      <c r="N3316">
        <v>0</v>
      </c>
      <c r="O3316">
        <v>1500</v>
      </c>
      <c r="P3316">
        <v>72</v>
      </c>
      <c r="S3316">
        <v>183</v>
      </c>
      <c r="T3316">
        <v>1850</v>
      </c>
      <c r="U3316">
        <v>0</v>
      </c>
    </row>
    <row r="3317" spans="1:21" x14ac:dyDescent="0.25">
      <c r="A3317" t="s">
        <v>54</v>
      </c>
      <c r="B3317">
        <v>4312</v>
      </c>
      <c r="D3317">
        <v>0</v>
      </c>
      <c r="E3317">
        <v>0</v>
      </c>
      <c r="F3317">
        <v>0</v>
      </c>
      <c r="I3317">
        <v>0</v>
      </c>
      <c r="J3317">
        <v>0</v>
      </c>
      <c r="K3317">
        <v>0</v>
      </c>
      <c r="N3317">
        <v>0</v>
      </c>
      <c r="O3317">
        <v>0</v>
      </c>
      <c r="P3317">
        <v>0</v>
      </c>
      <c r="S3317">
        <v>0</v>
      </c>
      <c r="T3317">
        <v>0</v>
      </c>
      <c r="U3317">
        <v>0</v>
      </c>
    </row>
    <row r="3318" spans="1:21" x14ac:dyDescent="0.25">
      <c r="A3318" t="s">
        <v>55</v>
      </c>
      <c r="B3318">
        <v>4312</v>
      </c>
      <c r="D3318">
        <v>0</v>
      </c>
      <c r="E3318">
        <v>0</v>
      </c>
      <c r="F3318">
        <v>0</v>
      </c>
      <c r="I3318">
        <v>0</v>
      </c>
      <c r="J3318">
        <v>0</v>
      </c>
      <c r="K3318">
        <v>0</v>
      </c>
      <c r="N3318">
        <v>0</v>
      </c>
      <c r="O3318">
        <v>0</v>
      </c>
      <c r="P3318">
        <v>0</v>
      </c>
      <c r="S3318">
        <v>0</v>
      </c>
      <c r="T3318">
        <v>0</v>
      </c>
      <c r="U3318">
        <v>0</v>
      </c>
    </row>
    <row r="3319" spans="1:21" x14ac:dyDescent="0.25">
      <c r="A3319" t="s">
        <v>56</v>
      </c>
      <c r="B3319">
        <v>4312</v>
      </c>
      <c r="D3319">
        <v>0.92</v>
      </c>
      <c r="E3319">
        <v>0.92</v>
      </c>
      <c r="F3319">
        <v>0.92</v>
      </c>
      <c r="I3319">
        <v>0.92</v>
      </c>
      <c r="J3319">
        <v>0.92</v>
      </c>
      <c r="K3319">
        <v>0.92</v>
      </c>
      <c r="N3319">
        <v>0.92</v>
      </c>
      <c r="O3319">
        <v>0.92</v>
      </c>
      <c r="P3319">
        <v>0.92</v>
      </c>
      <c r="S3319">
        <v>0.92</v>
      </c>
      <c r="T3319">
        <v>0.92</v>
      </c>
      <c r="U3319">
        <v>0.92</v>
      </c>
    </row>
    <row r="3320" spans="1:21" x14ac:dyDescent="0.25">
      <c r="A3320" t="s">
        <v>57</v>
      </c>
      <c r="B3320">
        <v>4312</v>
      </c>
      <c r="D3320">
        <v>100</v>
      </c>
      <c r="E3320">
        <v>100</v>
      </c>
      <c r="F3320">
        <v>100</v>
      </c>
      <c r="I3320">
        <v>100</v>
      </c>
      <c r="J3320">
        <v>100</v>
      </c>
      <c r="K3320">
        <v>100</v>
      </c>
      <c r="N3320">
        <v>100</v>
      </c>
      <c r="O3320">
        <v>100</v>
      </c>
      <c r="P3320">
        <v>100</v>
      </c>
      <c r="S3320">
        <v>100</v>
      </c>
      <c r="T3320">
        <v>100</v>
      </c>
      <c r="U3320">
        <v>100</v>
      </c>
    </row>
    <row r="3321" spans="1:21" x14ac:dyDescent="0.25">
      <c r="A3321" t="s">
        <v>58</v>
      </c>
      <c r="B3321">
        <v>4312</v>
      </c>
      <c r="D3321">
        <v>2</v>
      </c>
      <c r="E3321">
        <v>2</v>
      </c>
      <c r="F3321">
        <v>2</v>
      </c>
      <c r="I3321">
        <v>2</v>
      </c>
      <c r="J3321">
        <v>2</v>
      </c>
      <c r="K3321">
        <v>2</v>
      </c>
      <c r="N3321">
        <v>2</v>
      </c>
      <c r="O3321">
        <v>2</v>
      </c>
      <c r="P3321">
        <v>2</v>
      </c>
      <c r="S3321">
        <v>2</v>
      </c>
      <c r="T3321">
        <v>2</v>
      </c>
      <c r="U3321">
        <v>2</v>
      </c>
    </row>
    <row r="3322" spans="1:21" x14ac:dyDescent="0.25">
      <c r="A3322" t="s">
        <v>59</v>
      </c>
      <c r="B3322">
        <v>4312</v>
      </c>
      <c r="D3322">
        <v>0</v>
      </c>
      <c r="E3322">
        <v>0</v>
      </c>
      <c r="F3322">
        <v>0</v>
      </c>
      <c r="I3322">
        <v>0</v>
      </c>
      <c r="J3322">
        <v>0</v>
      </c>
      <c r="K3322">
        <v>0</v>
      </c>
      <c r="N3322">
        <v>0</v>
      </c>
      <c r="O3322">
        <v>0</v>
      </c>
      <c r="P3322">
        <v>0</v>
      </c>
      <c r="S3322">
        <v>0</v>
      </c>
      <c r="T3322">
        <v>0</v>
      </c>
      <c r="U3322">
        <v>0</v>
      </c>
    </row>
    <row r="3323" spans="1:21" x14ac:dyDescent="0.25">
      <c r="A3323" t="s">
        <v>698</v>
      </c>
      <c r="B3323">
        <v>4312</v>
      </c>
      <c r="E3323">
        <v>0</v>
      </c>
      <c r="J3323">
        <v>0</v>
      </c>
      <c r="O3323">
        <v>0</v>
      </c>
      <c r="T3323">
        <v>0</v>
      </c>
    </row>
    <row r="3324" spans="1:21" x14ac:dyDescent="0.25">
      <c r="A3324" t="s">
        <v>677</v>
      </c>
      <c r="B3324">
        <v>4312</v>
      </c>
      <c r="E3324">
        <v>1160</v>
      </c>
      <c r="J3324">
        <v>318</v>
      </c>
      <c r="O3324" t="s">
        <v>858</v>
      </c>
      <c r="T3324" t="s">
        <v>857</v>
      </c>
    </row>
    <row r="3325" spans="1:21" x14ac:dyDescent="0.25">
      <c r="A3325" t="s">
        <v>78</v>
      </c>
      <c r="B3325">
        <v>4312</v>
      </c>
      <c r="E3325">
        <v>26.4</v>
      </c>
      <c r="J3325">
        <v>7.2</v>
      </c>
      <c r="O3325">
        <v>23.4</v>
      </c>
      <c r="T3325">
        <v>22.7</v>
      </c>
    </row>
    <row r="3326" spans="1:21" x14ac:dyDescent="0.25">
      <c r="A3326" t="s">
        <v>699</v>
      </c>
      <c r="B3326">
        <v>4312</v>
      </c>
      <c r="F3326">
        <v>0</v>
      </c>
      <c r="K3326">
        <v>0</v>
      </c>
      <c r="P3326">
        <v>0</v>
      </c>
      <c r="U3326">
        <v>0</v>
      </c>
    </row>
    <row r="3327" spans="1:21" x14ac:dyDescent="0.25">
      <c r="A3327" t="s">
        <v>700</v>
      </c>
      <c r="B3327">
        <v>4312</v>
      </c>
      <c r="D3327">
        <v>0</v>
      </c>
      <c r="E3327">
        <v>0</v>
      </c>
      <c r="F3327">
        <v>1</v>
      </c>
      <c r="I3327">
        <v>0</v>
      </c>
      <c r="J3327">
        <v>0</v>
      </c>
      <c r="K3327">
        <v>1</v>
      </c>
      <c r="N3327">
        <v>0</v>
      </c>
      <c r="O3327">
        <v>0</v>
      </c>
      <c r="P3327">
        <v>1</v>
      </c>
      <c r="S3327">
        <v>0</v>
      </c>
      <c r="T3327">
        <v>0</v>
      </c>
      <c r="U3327">
        <v>1</v>
      </c>
    </row>
    <row r="3328" spans="1:21" x14ac:dyDescent="0.25">
      <c r="A3328" t="s">
        <v>701</v>
      </c>
      <c r="B3328">
        <v>4312</v>
      </c>
      <c r="D3328">
        <v>0</v>
      </c>
      <c r="E3328">
        <v>0</v>
      </c>
      <c r="F3328">
        <v>0</v>
      </c>
      <c r="I3328">
        <v>0</v>
      </c>
      <c r="J3328">
        <v>0</v>
      </c>
      <c r="K3328">
        <v>0</v>
      </c>
      <c r="N3328">
        <v>0</v>
      </c>
      <c r="O3328">
        <v>0</v>
      </c>
      <c r="P3328">
        <v>0</v>
      </c>
      <c r="S3328">
        <v>0</v>
      </c>
      <c r="T3328">
        <v>0</v>
      </c>
      <c r="U3328">
        <v>0</v>
      </c>
    </row>
    <row r="3329" spans="1:21" x14ac:dyDescent="0.25">
      <c r="A3329" t="s">
        <v>52</v>
      </c>
      <c r="B3329">
        <v>4312</v>
      </c>
      <c r="D3329">
        <v>1</v>
      </c>
      <c r="E3329">
        <v>1</v>
      </c>
      <c r="F3329">
        <v>1</v>
      </c>
      <c r="I3329">
        <v>1</v>
      </c>
      <c r="J3329">
        <v>1</v>
      </c>
      <c r="K3329">
        <v>1</v>
      </c>
      <c r="N3329">
        <v>1</v>
      </c>
      <c r="O3329">
        <v>1</v>
      </c>
      <c r="P3329">
        <v>1</v>
      </c>
      <c r="S3329">
        <v>1</v>
      </c>
      <c r="T3329">
        <v>1</v>
      </c>
      <c r="U3329">
        <v>1</v>
      </c>
    </row>
    <row r="3330" spans="1:21" x14ac:dyDescent="0.25">
      <c r="A3330" t="s">
        <v>702</v>
      </c>
      <c r="B3330">
        <v>4312</v>
      </c>
      <c r="D3330">
        <v>15</v>
      </c>
      <c r="E3330">
        <v>60</v>
      </c>
      <c r="F3330">
        <v>9</v>
      </c>
      <c r="I3330">
        <v>15</v>
      </c>
      <c r="J3330">
        <v>60</v>
      </c>
      <c r="K3330">
        <v>9</v>
      </c>
      <c r="N3330">
        <v>15</v>
      </c>
      <c r="O3330">
        <v>60</v>
      </c>
      <c r="P3330">
        <v>9</v>
      </c>
      <c r="S3330">
        <v>15</v>
      </c>
      <c r="T3330">
        <v>60</v>
      </c>
      <c r="U3330">
        <v>9</v>
      </c>
    </row>
    <row r="3331" spans="1:21" x14ac:dyDescent="0.25">
      <c r="A3331" t="s">
        <v>43</v>
      </c>
      <c r="B3331">
        <v>4312</v>
      </c>
      <c r="D3331">
        <v>20</v>
      </c>
      <c r="E3331">
        <v>35</v>
      </c>
      <c r="F3331">
        <v>26</v>
      </c>
      <c r="I3331">
        <v>80</v>
      </c>
      <c r="J3331">
        <v>35</v>
      </c>
      <c r="K3331">
        <v>26</v>
      </c>
      <c r="N3331">
        <v>80</v>
      </c>
      <c r="O3331">
        <v>5</v>
      </c>
      <c r="S3331">
        <v>80</v>
      </c>
      <c r="T3331">
        <v>0</v>
      </c>
    </row>
    <row r="3332" spans="1:21" x14ac:dyDescent="0.25">
      <c r="A3332" t="s">
        <v>44</v>
      </c>
      <c r="B3332">
        <v>4312</v>
      </c>
      <c r="D3332">
        <v>0</v>
      </c>
      <c r="E3332">
        <v>5</v>
      </c>
      <c r="F3332">
        <v>20</v>
      </c>
      <c r="I3332">
        <v>50</v>
      </c>
      <c r="J3332">
        <v>5</v>
      </c>
      <c r="K3332">
        <v>20</v>
      </c>
      <c r="N3332">
        <v>50</v>
      </c>
      <c r="O3332">
        <v>0</v>
      </c>
      <c r="S3332">
        <v>50</v>
      </c>
      <c r="T3332">
        <v>0</v>
      </c>
    </row>
    <row r="3333" spans="1:21" x14ac:dyDescent="0.25">
      <c r="A3333" t="s">
        <v>47</v>
      </c>
      <c r="B3333">
        <v>4312</v>
      </c>
      <c r="D3333">
        <v>7</v>
      </c>
      <c r="E3333">
        <v>4</v>
      </c>
      <c r="F3333">
        <v>4</v>
      </c>
      <c r="I3333">
        <v>3</v>
      </c>
      <c r="J3333">
        <v>8</v>
      </c>
      <c r="K3333">
        <v>8</v>
      </c>
      <c r="N3333">
        <v>1</v>
      </c>
      <c r="O3333">
        <v>6</v>
      </c>
      <c r="S3333">
        <v>5</v>
      </c>
      <c r="T3333">
        <v>2</v>
      </c>
    </row>
    <row r="3334" spans="1:21" x14ac:dyDescent="0.25">
      <c r="A3334" t="s">
        <v>703</v>
      </c>
      <c r="B3334">
        <v>4312</v>
      </c>
      <c r="D3334">
        <v>0</v>
      </c>
      <c r="E3334">
        <v>0</v>
      </c>
      <c r="F3334">
        <v>0</v>
      </c>
      <c r="I3334">
        <v>0</v>
      </c>
      <c r="J3334">
        <v>0</v>
      </c>
      <c r="K3334">
        <v>0</v>
      </c>
      <c r="N3334">
        <v>0</v>
      </c>
      <c r="O3334">
        <v>0</v>
      </c>
      <c r="S3334">
        <v>0</v>
      </c>
      <c r="T3334">
        <v>0</v>
      </c>
    </row>
    <row r="3335" spans="1:21" x14ac:dyDescent="0.25">
      <c r="A3335" t="s">
        <v>704</v>
      </c>
      <c r="B3335">
        <v>4312</v>
      </c>
      <c r="D3335">
        <v>0</v>
      </c>
      <c r="E3335">
        <v>0</v>
      </c>
      <c r="F3335">
        <v>0</v>
      </c>
      <c r="I3335">
        <v>0</v>
      </c>
      <c r="J3335">
        <v>0</v>
      </c>
      <c r="K3335">
        <v>0</v>
      </c>
      <c r="N3335">
        <v>0</v>
      </c>
      <c r="O3335">
        <v>0</v>
      </c>
      <c r="S3335">
        <v>0</v>
      </c>
      <c r="T3335">
        <v>0</v>
      </c>
    </row>
    <row r="3336" spans="1:21" x14ac:dyDescent="0.25">
      <c r="A3336" t="s">
        <v>705</v>
      </c>
      <c r="B3336">
        <v>4312</v>
      </c>
      <c r="D3336">
        <v>0</v>
      </c>
      <c r="E3336">
        <v>0</v>
      </c>
      <c r="F3336">
        <v>0</v>
      </c>
      <c r="I3336">
        <v>0</v>
      </c>
      <c r="J3336">
        <v>0</v>
      </c>
      <c r="K3336">
        <v>0</v>
      </c>
      <c r="N3336">
        <v>0</v>
      </c>
      <c r="O3336">
        <v>0</v>
      </c>
      <c r="S3336">
        <v>0</v>
      </c>
      <c r="T3336">
        <v>0</v>
      </c>
    </row>
    <row r="3337" spans="1:21" x14ac:dyDescent="0.25">
      <c r="A3337" t="s">
        <v>706</v>
      </c>
      <c r="B3337">
        <v>4312</v>
      </c>
      <c r="D3337">
        <v>0</v>
      </c>
      <c r="E3337">
        <v>0</v>
      </c>
      <c r="F3337">
        <v>0</v>
      </c>
      <c r="I3337">
        <v>0</v>
      </c>
      <c r="J3337">
        <v>0</v>
      </c>
      <c r="K3337">
        <v>0</v>
      </c>
      <c r="N3337">
        <v>0</v>
      </c>
      <c r="O3337">
        <v>0</v>
      </c>
      <c r="S3337">
        <v>0</v>
      </c>
      <c r="T3337">
        <v>0</v>
      </c>
    </row>
    <row r="3338" spans="1:21" x14ac:dyDescent="0.25">
      <c r="A3338" t="s">
        <v>707</v>
      </c>
      <c r="B3338">
        <v>4312</v>
      </c>
      <c r="D3338">
        <v>1</v>
      </c>
      <c r="E3338">
        <v>1</v>
      </c>
      <c r="F3338">
        <v>1</v>
      </c>
      <c r="I3338">
        <v>2</v>
      </c>
      <c r="J3338">
        <v>1</v>
      </c>
      <c r="K3338">
        <v>1</v>
      </c>
      <c r="N3338">
        <v>2</v>
      </c>
      <c r="O3338">
        <v>1</v>
      </c>
      <c r="S3338">
        <v>2</v>
      </c>
      <c r="T3338">
        <v>0</v>
      </c>
    </row>
    <row r="3339" spans="1:21" x14ac:dyDescent="0.25">
      <c r="A3339" t="s">
        <v>708</v>
      </c>
      <c r="B3339">
        <v>4312</v>
      </c>
      <c r="D3339">
        <v>0</v>
      </c>
      <c r="E3339">
        <v>5</v>
      </c>
      <c r="F3339">
        <v>20</v>
      </c>
      <c r="I3339">
        <v>5</v>
      </c>
      <c r="J3339">
        <v>5</v>
      </c>
      <c r="K3339">
        <v>20</v>
      </c>
      <c r="N3339">
        <v>5</v>
      </c>
      <c r="O3339">
        <v>0</v>
      </c>
      <c r="S3339">
        <v>5</v>
      </c>
    </row>
    <row r="3340" spans="1:21" x14ac:dyDescent="0.25">
      <c r="A3340" t="s">
        <v>709</v>
      </c>
      <c r="B3340">
        <v>4312</v>
      </c>
      <c r="D3340">
        <v>20</v>
      </c>
      <c r="E3340">
        <v>30</v>
      </c>
      <c r="F3340">
        <v>6</v>
      </c>
      <c r="I3340">
        <v>40</v>
      </c>
      <c r="J3340">
        <v>30</v>
      </c>
      <c r="K3340">
        <v>6</v>
      </c>
      <c r="N3340">
        <v>40</v>
      </c>
      <c r="O3340">
        <v>5</v>
      </c>
      <c r="S3340">
        <v>40</v>
      </c>
    </row>
    <row r="3341" spans="1:21" x14ac:dyDescent="0.25">
      <c r="A3341" t="s">
        <v>710</v>
      </c>
      <c r="B3341">
        <v>4312</v>
      </c>
      <c r="D3341">
        <v>3</v>
      </c>
      <c r="E3341">
        <v>3</v>
      </c>
      <c r="F3341">
        <v>3</v>
      </c>
      <c r="I3341">
        <v>1</v>
      </c>
      <c r="J3341">
        <v>3</v>
      </c>
      <c r="K3341">
        <v>3</v>
      </c>
      <c r="N3341">
        <v>1</v>
      </c>
      <c r="O3341">
        <v>3</v>
      </c>
      <c r="S3341">
        <v>1</v>
      </c>
    </row>
    <row r="3342" spans="1:21" x14ac:dyDescent="0.25">
      <c r="A3342" t="s">
        <v>711</v>
      </c>
      <c r="B3342">
        <v>4312</v>
      </c>
      <c r="D3342">
        <v>0</v>
      </c>
      <c r="E3342">
        <v>0</v>
      </c>
      <c r="F3342">
        <v>0</v>
      </c>
      <c r="I3342">
        <v>0</v>
      </c>
      <c r="J3342">
        <v>0</v>
      </c>
      <c r="K3342">
        <v>0</v>
      </c>
      <c r="N3342">
        <v>0</v>
      </c>
      <c r="O3342">
        <v>0</v>
      </c>
      <c r="S3342">
        <v>0</v>
      </c>
    </row>
    <row r="3343" spans="1:21" x14ac:dyDescent="0.25">
      <c r="A3343" t="s">
        <v>712</v>
      </c>
      <c r="B3343">
        <v>4312</v>
      </c>
      <c r="D3343">
        <v>0</v>
      </c>
      <c r="E3343">
        <v>0</v>
      </c>
      <c r="F3343">
        <v>0</v>
      </c>
      <c r="I3343">
        <v>0</v>
      </c>
      <c r="J3343">
        <v>0</v>
      </c>
      <c r="K3343">
        <v>0</v>
      </c>
      <c r="N3343">
        <v>0</v>
      </c>
      <c r="O3343">
        <v>0</v>
      </c>
      <c r="S3343">
        <v>0</v>
      </c>
    </row>
    <row r="3344" spans="1:21" x14ac:dyDescent="0.25">
      <c r="A3344" t="s">
        <v>713</v>
      </c>
      <c r="B3344">
        <v>4312</v>
      </c>
      <c r="D3344">
        <v>0</v>
      </c>
      <c r="E3344">
        <v>0</v>
      </c>
      <c r="F3344">
        <v>0</v>
      </c>
      <c r="I3344">
        <v>0</v>
      </c>
      <c r="J3344">
        <v>0</v>
      </c>
      <c r="K3344">
        <v>0</v>
      </c>
      <c r="N3344">
        <v>0</v>
      </c>
      <c r="O3344">
        <v>0</v>
      </c>
      <c r="S3344">
        <v>0</v>
      </c>
    </row>
    <row r="3345" spans="1:21" x14ac:dyDescent="0.25">
      <c r="A3345" t="s">
        <v>714</v>
      </c>
      <c r="B3345">
        <v>4312</v>
      </c>
      <c r="I3345">
        <v>50</v>
      </c>
      <c r="N3345">
        <v>50</v>
      </c>
      <c r="S3345">
        <v>50</v>
      </c>
    </row>
    <row r="3346" spans="1:21" x14ac:dyDescent="0.25">
      <c r="A3346" t="s">
        <v>715</v>
      </c>
      <c r="B3346">
        <v>4312</v>
      </c>
      <c r="I3346">
        <v>30</v>
      </c>
      <c r="N3346">
        <v>30</v>
      </c>
      <c r="S3346">
        <v>30</v>
      </c>
    </row>
    <row r="3347" spans="1:21" x14ac:dyDescent="0.25">
      <c r="A3347" t="s">
        <v>716</v>
      </c>
      <c r="B3347">
        <v>4312</v>
      </c>
      <c r="I3347">
        <v>3</v>
      </c>
      <c r="N3347">
        <v>3</v>
      </c>
      <c r="S3347">
        <v>3</v>
      </c>
    </row>
    <row r="3348" spans="1:21" x14ac:dyDescent="0.25">
      <c r="A3348" t="s">
        <v>717</v>
      </c>
      <c r="B3348">
        <v>4312</v>
      </c>
      <c r="I3348">
        <v>0</v>
      </c>
      <c r="N3348">
        <v>0</v>
      </c>
      <c r="S3348">
        <v>0</v>
      </c>
    </row>
    <row r="3349" spans="1:21" x14ac:dyDescent="0.25">
      <c r="A3349" t="s">
        <v>718</v>
      </c>
      <c r="B3349">
        <v>4312</v>
      </c>
      <c r="E3349">
        <v>0</v>
      </c>
      <c r="J3349">
        <v>0</v>
      </c>
      <c r="O3349">
        <v>0</v>
      </c>
      <c r="T3349">
        <v>0</v>
      </c>
    </row>
    <row r="3350" spans="1:21" x14ac:dyDescent="0.25">
      <c r="A3350" t="s">
        <v>405</v>
      </c>
      <c r="B3350">
        <v>4312</v>
      </c>
      <c r="E3350">
        <v>0</v>
      </c>
    </row>
    <row r="3351" spans="1:21" x14ac:dyDescent="0.25">
      <c r="A3351" t="s">
        <v>719</v>
      </c>
      <c r="B3351">
        <v>4312</v>
      </c>
      <c r="D3351">
        <v>146</v>
      </c>
      <c r="E3351">
        <v>0</v>
      </c>
      <c r="F3351">
        <v>114</v>
      </c>
      <c r="I3351">
        <v>0</v>
      </c>
      <c r="J3351">
        <v>0</v>
      </c>
      <c r="K3351">
        <v>0</v>
      </c>
      <c r="N3351">
        <v>0</v>
      </c>
      <c r="O3351">
        <v>1708</v>
      </c>
      <c r="P3351">
        <v>0</v>
      </c>
      <c r="S3351">
        <v>199</v>
      </c>
      <c r="T3351">
        <v>2011</v>
      </c>
      <c r="U3351">
        <v>0</v>
      </c>
    </row>
    <row r="3352" spans="1:21" x14ac:dyDescent="0.25">
      <c r="A3352" t="s">
        <v>34</v>
      </c>
      <c r="B3352">
        <v>4324</v>
      </c>
      <c r="D3352">
        <v>32</v>
      </c>
      <c r="E3352">
        <v>32</v>
      </c>
      <c r="F3352">
        <v>32</v>
      </c>
      <c r="I3352">
        <v>4374</v>
      </c>
      <c r="J3352">
        <v>4374</v>
      </c>
      <c r="K3352">
        <v>4374</v>
      </c>
      <c r="N3352">
        <v>92</v>
      </c>
      <c r="O3352">
        <v>92</v>
      </c>
      <c r="P3352">
        <v>92</v>
      </c>
      <c r="S3352">
        <v>4312</v>
      </c>
      <c r="T3352">
        <v>4312</v>
      </c>
      <c r="U3352">
        <v>4312</v>
      </c>
    </row>
    <row r="3353" spans="1:21" x14ac:dyDescent="0.25">
      <c r="A3353" t="s">
        <v>35</v>
      </c>
      <c r="B3353">
        <v>4324</v>
      </c>
      <c r="D3353">
        <v>92</v>
      </c>
      <c r="E3353">
        <v>4374</v>
      </c>
      <c r="F3353">
        <v>4312</v>
      </c>
      <c r="I3353">
        <v>4312</v>
      </c>
      <c r="J3353">
        <v>32</v>
      </c>
      <c r="K3353">
        <v>92</v>
      </c>
      <c r="N3353">
        <v>4374</v>
      </c>
      <c r="O3353">
        <v>4312</v>
      </c>
      <c r="P3353">
        <v>32</v>
      </c>
      <c r="S3353">
        <v>32</v>
      </c>
      <c r="T3353">
        <v>92</v>
      </c>
      <c r="U3353">
        <v>4374</v>
      </c>
    </row>
    <row r="3354" spans="1:21" x14ac:dyDescent="0.25">
      <c r="A3354" t="s">
        <v>36</v>
      </c>
      <c r="B3354">
        <v>4324</v>
      </c>
      <c r="D3354">
        <v>2</v>
      </c>
      <c r="E3354">
        <v>2</v>
      </c>
      <c r="F3354">
        <v>2</v>
      </c>
      <c r="I3354">
        <v>2</v>
      </c>
      <c r="J3354">
        <v>3</v>
      </c>
      <c r="K3354">
        <v>1</v>
      </c>
      <c r="N3354">
        <v>2</v>
      </c>
      <c r="O3354">
        <v>4</v>
      </c>
      <c r="P3354">
        <v>0</v>
      </c>
      <c r="S3354">
        <v>2</v>
      </c>
      <c r="T3354">
        <v>4</v>
      </c>
      <c r="U3354">
        <v>0</v>
      </c>
    </row>
    <row r="3355" spans="1:21" x14ac:dyDescent="0.25">
      <c r="A3355" t="s">
        <v>37</v>
      </c>
      <c r="B3355">
        <v>4324</v>
      </c>
      <c r="D3355">
        <v>0</v>
      </c>
      <c r="E3355">
        <v>0</v>
      </c>
      <c r="I3355">
        <v>0</v>
      </c>
      <c r="J3355">
        <v>0</v>
      </c>
      <c r="N3355">
        <v>0</v>
      </c>
      <c r="O3355">
        <v>2</v>
      </c>
      <c r="S3355">
        <v>0</v>
      </c>
      <c r="T3355">
        <v>2</v>
      </c>
    </row>
    <row r="3356" spans="1:21" x14ac:dyDescent="0.25">
      <c r="A3356" t="s">
        <v>38</v>
      </c>
      <c r="B3356">
        <v>4324</v>
      </c>
      <c r="D3356">
        <v>12</v>
      </c>
      <c r="E3356">
        <v>12</v>
      </c>
      <c r="F3356">
        <v>12</v>
      </c>
      <c r="I3356">
        <v>12</v>
      </c>
      <c r="J3356">
        <v>12</v>
      </c>
      <c r="K3356">
        <v>12</v>
      </c>
      <c r="N3356">
        <v>12</v>
      </c>
      <c r="O3356">
        <v>12</v>
      </c>
      <c r="P3356">
        <v>12</v>
      </c>
      <c r="S3356">
        <v>12</v>
      </c>
      <c r="T3356">
        <v>12</v>
      </c>
      <c r="U3356">
        <v>12</v>
      </c>
    </row>
    <row r="3357" spans="1:21" x14ac:dyDescent="0.25">
      <c r="A3357" t="s">
        <v>39</v>
      </c>
      <c r="B3357">
        <v>4324</v>
      </c>
      <c r="D3357">
        <v>250</v>
      </c>
      <c r="F3357">
        <v>150</v>
      </c>
      <c r="I3357">
        <v>250</v>
      </c>
      <c r="K3357">
        <v>125</v>
      </c>
      <c r="N3357">
        <v>250</v>
      </c>
      <c r="S3357">
        <v>250</v>
      </c>
    </row>
    <row r="3358" spans="1:21" x14ac:dyDescent="0.25">
      <c r="A3358" t="s">
        <v>694</v>
      </c>
      <c r="B3358">
        <v>4324</v>
      </c>
      <c r="D3358">
        <v>25</v>
      </c>
      <c r="F3358">
        <v>25</v>
      </c>
      <c r="I3358">
        <v>25</v>
      </c>
      <c r="K3358">
        <v>25</v>
      </c>
      <c r="N3358">
        <v>25</v>
      </c>
      <c r="S3358">
        <v>25</v>
      </c>
    </row>
    <row r="3359" spans="1:21" x14ac:dyDescent="0.25">
      <c r="A3359" t="s">
        <v>40</v>
      </c>
      <c r="B3359">
        <v>4324</v>
      </c>
      <c r="D3359">
        <v>2</v>
      </c>
      <c r="F3359">
        <v>2</v>
      </c>
      <c r="I3359">
        <v>2</v>
      </c>
      <c r="K3359">
        <v>1</v>
      </c>
      <c r="N3359">
        <v>2</v>
      </c>
      <c r="S3359">
        <v>2</v>
      </c>
    </row>
    <row r="3360" spans="1:21" x14ac:dyDescent="0.25">
      <c r="A3360" t="s">
        <v>41</v>
      </c>
      <c r="B3360">
        <v>4324</v>
      </c>
    </row>
    <row r="3361" spans="1:21" x14ac:dyDescent="0.25">
      <c r="A3361" t="s">
        <v>42</v>
      </c>
      <c r="B3361">
        <v>4324</v>
      </c>
      <c r="E3361">
        <v>40</v>
      </c>
      <c r="J3361">
        <v>40</v>
      </c>
      <c r="O3361">
        <v>40</v>
      </c>
      <c r="T3361">
        <v>40</v>
      </c>
    </row>
    <row r="3362" spans="1:21" x14ac:dyDescent="0.25">
      <c r="A3362" t="s">
        <v>45</v>
      </c>
      <c r="B3362">
        <v>4324</v>
      </c>
      <c r="D3362">
        <v>7</v>
      </c>
      <c r="E3362">
        <v>4</v>
      </c>
      <c r="I3362">
        <v>3</v>
      </c>
      <c r="J3362">
        <v>8</v>
      </c>
      <c r="N3362">
        <v>1</v>
      </c>
      <c r="O3362">
        <v>6</v>
      </c>
      <c r="S3362">
        <v>5</v>
      </c>
      <c r="T3362">
        <v>2</v>
      </c>
    </row>
    <row r="3363" spans="1:21" x14ac:dyDescent="0.25">
      <c r="A3363" t="s">
        <v>46</v>
      </c>
      <c r="B3363">
        <v>4324</v>
      </c>
      <c r="F3363">
        <v>4</v>
      </c>
      <c r="K3363">
        <v>8</v>
      </c>
    </row>
    <row r="3364" spans="1:21" x14ac:dyDescent="0.25">
      <c r="A3364" t="s">
        <v>49</v>
      </c>
      <c r="B3364">
        <v>4324</v>
      </c>
      <c r="D3364">
        <v>5</v>
      </c>
      <c r="E3364">
        <v>7</v>
      </c>
      <c r="F3364">
        <v>7</v>
      </c>
      <c r="I3364">
        <v>5</v>
      </c>
      <c r="J3364">
        <v>7</v>
      </c>
      <c r="K3364">
        <v>7</v>
      </c>
      <c r="N3364">
        <v>5</v>
      </c>
      <c r="O3364">
        <v>6.5</v>
      </c>
      <c r="P3364">
        <v>4</v>
      </c>
      <c r="S3364">
        <v>5</v>
      </c>
      <c r="T3364">
        <v>6.5</v>
      </c>
      <c r="U3364">
        <v>4</v>
      </c>
    </row>
    <row r="3365" spans="1:21" x14ac:dyDescent="0.25">
      <c r="A3365" t="s">
        <v>695</v>
      </c>
      <c r="B3365">
        <v>4324</v>
      </c>
      <c r="D3365">
        <v>0</v>
      </c>
      <c r="E3365">
        <v>0</v>
      </c>
      <c r="F3365">
        <v>0</v>
      </c>
      <c r="I3365">
        <v>0</v>
      </c>
      <c r="J3365">
        <v>0</v>
      </c>
      <c r="K3365">
        <v>0</v>
      </c>
      <c r="N3365">
        <v>0</v>
      </c>
      <c r="O3365">
        <v>0</v>
      </c>
      <c r="P3365">
        <v>0</v>
      </c>
      <c r="S3365">
        <v>0</v>
      </c>
      <c r="T3365">
        <v>0</v>
      </c>
      <c r="U3365">
        <v>0</v>
      </c>
    </row>
    <row r="3366" spans="1:21" x14ac:dyDescent="0.25">
      <c r="A3366" t="s">
        <v>48</v>
      </c>
      <c r="B3366">
        <v>4324</v>
      </c>
      <c r="D3366">
        <v>1900</v>
      </c>
      <c r="E3366">
        <v>1900</v>
      </c>
      <c r="F3366">
        <v>1900</v>
      </c>
      <c r="I3366">
        <v>1900</v>
      </c>
      <c r="J3366">
        <v>1900</v>
      </c>
      <c r="K3366">
        <v>1900</v>
      </c>
      <c r="N3366">
        <v>1900</v>
      </c>
      <c r="O3366">
        <v>1900</v>
      </c>
      <c r="P3366">
        <v>1900</v>
      </c>
      <c r="S3366">
        <v>1900</v>
      </c>
      <c r="T3366">
        <v>1900</v>
      </c>
      <c r="U3366">
        <v>1900</v>
      </c>
    </row>
    <row r="3367" spans="1:21" x14ac:dyDescent="0.25">
      <c r="A3367" t="s">
        <v>696</v>
      </c>
      <c r="B3367">
        <v>4324</v>
      </c>
      <c r="D3367">
        <v>3433</v>
      </c>
      <c r="E3367">
        <v>3539</v>
      </c>
      <c r="F3367">
        <v>2787</v>
      </c>
      <c r="I3367">
        <v>3433</v>
      </c>
      <c r="J3367">
        <v>5085</v>
      </c>
      <c r="K3367">
        <v>1583</v>
      </c>
      <c r="N3367">
        <v>1062</v>
      </c>
      <c r="O3367">
        <v>6267</v>
      </c>
      <c r="P3367">
        <v>0</v>
      </c>
      <c r="S3367">
        <v>3433</v>
      </c>
      <c r="T3367">
        <v>5101</v>
      </c>
      <c r="U3367">
        <v>0</v>
      </c>
    </row>
    <row r="3368" spans="1:21" x14ac:dyDescent="0.25">
      <c r="A3368" t="s">
        <v>50</v>
      </c>
      <c r="B3368">
        <v>4324</v>
      </c>
      <c r="D3368">
        <v>3433</v>
      </c>
      <c r="E3368">
        <v>3539</v>
      </c>
      <c r="F3368">
        <v>2787</v>
      </c>
      <c r="I3368">
        <v>3433</v>
      </c>
      <c r="J3368">
        <v>5085</v>
      </c>
      <c r="K3368">
        <v>1583</v>
      </c>
      <c r="N3368">
        <v>1062</v>
      </c>
      <c r="O3368">
        <v>6267</v>
      </c>
      <c r="P3368">
        <v>0</v>
      </c>
      <c r="S3368">
        <v>3433</v>
      </c>
      <c r="T3368">
        <v>5101</v>
      </c>
      <c r="U3368">
        <v>0</v>
      </c>
    </row>
    <row r="3369" spans="1:21" x14ac:dyDescent="0.25">
      <c r="A3369" t="s">
        <v>697</v>
      </c>
      <c r="B3369">
        <v>4324</v>
      </c>
      <c r="D3369">
        <v>1</v>
      </c>
      <c r="E3369">
        <v>1</v>
      </c>
      <c r="F3369">
        <v>1</v>
      </c>
      <c r="I3369">
        <v>1</v>
      </c>
      <c r="J3369">
        <v>1</v>
      </c>
      <c r="K3369">
        <v>1</v>
      </c>
      <c r="N3369">
        <v>1</v>
      </c>
      <c r="O3369">
        <v>1</v>
      </c>
      <c r="P3369">
        <v>1</v>
      </c>
      <c r="S3369">
        <v>1</v>
      </c>
      <c r="T3369">
        <v>1</v>
      </c>
      <c r="U3369">
        <v>1</v>
      </c>
    </row>
    <row r="3370" spans="1:21" x14ac:dyDescent="0.25">
      <c r="A3370" t="s">
        <v>51</v>
      </c>
      <c r="B3370">
        <v>4324</v>
      </c>
      <c r="D3370">
        <v>0</v>
      </c>
      <c r="E3370">
        <v>0</v>
      </c>
      <c r="F3370">
        <v>162</v>
      </c>
      <c r="I3370">
        <v>0</v>
      </c>
      <c r="J3370">
        <v>0</v>
      </c>
      <c r="K3370">
        <v>318</v>
      </c>
      <c r="N3370">
        <v>0</v>
      </c>
      <c r="O3370">
        <v>36</v>
      </c>
      <c r="P3370">
        <v>0</v>
      </c>
      <c r="S3370">
        <v>0</v>
      </c>
      <c r="T3370">
        <v>29</v>
      </c>
      <c r="U3370">
        <v>0</v>
      </c>
    </row>
    <row r="3371" spans="1:21" x14ac:dyDescent="0.25">
      <c r="A3371" t="s">
        <v>53</v>
      </c>
      <c r="B3371">
        <v>4324</v>
      </c>
      <c r="D3371">
        <v>404</v>
      </c>
      <c r="E3371">
        <v>628</v>
      </c>
      <c r="F3371">
        <v>195</v>
      </c>
      <c r="I3371">
        <v>199</v>
      </c>
      <c r="J3371">
        <v>505</v>
      </c>
      <c r="K3371">
        <v>379</v>
      </c>
      <c r="N3371">
        <v>413</v>
      </c>
      <c r="O3371">
        <v>1463</v>
      </c>
      <c r="P3371">
        <v>247</v>
      </c>
      <c r="S3371">
        <v>226</v>
      </c>
      <c r="T3371">
        <v>1650</v>
      </c>
      <c r="U3371">
        <v>285</v>
      </c>
    </row>
    <row r="3372" spans="1:21" x14ac:dyDescent="0.25">
      <c r="A3372" t="s">
        <v>54</v>
      </c>
      <c r="B3372">
        <v>4324</v>
      </c>
      <c r="D3372">
        <v>0</v>
      </c>
      <c r="E3372">
        <v>0</v>
      </c>
      <c r="F3372">
        <v>0</v>
      </c>
      <c r="I3372">
        <v>0</v>
      </c>
      <c r="J3372">
        <v>0</v>
      </c>
      <c r="K3372">
        <v>0</v>
      </c>
      <c r="N3372">
        <v>0</v>
      </c>
      <c r="O3372">
        <v>0</v>
      </c>
      <c r="P3372">
        <v>0</v>
      </c>
      <c r="S3372">
        <v>0</v>
      </c>
      <c r="T3372">
        <v>0</v>
      </c>
      <c r="U3372">
        <v>0</v>
      </c>
    </row>
    <row r="3373" spans="1:21" x14ac:dyDescent="0.25">
      <c r="A3373" t="s">
        <v>55</v>
      </c>
      <c r="B3373">
        <v>4324</v>
      </c>
      <c r="D3373">
        <v>0</v>
      </c>
      <c r="E3373">
        <v>0</v>
      </c>
      <c r="F3373">
        <v>0</v>
      </c>
      <c r="I3373">
        <v>0</v>
      </c>
      <c r="J3373">
        <v>0</v>
      </c>
      <c r="K3373">
        <v>0</v>
      </c>
      <c r="N3373">
        <v>0</v>
      </c>
      <c r="O3373">
        <v>0</v>
      </c>
      <c r="P3373">
        <v>0</v>
      </c>
      <c r="S3373">
        <v>0</v>
      </c>
      <c r="T3373">
        <v>0</v>
      </c>
      <c r="U3373">
        <v>0</v>
      </c>
    </row>
    <row r="3374" spans="1:21" x14ac:dyDescent="0.25">
      <c r="A3374" t="s">
        <v>56</v>
      </c>
      <c r="B3374">
        <v>4324</v>
      </c>
      <c r="D3374">
        <v>0.92</v>
      </c>
      <c r="E3374">
        <v>0.92</v>
      </c>
      <c r="F3374">
        <v>0.92</v>
      </c>
      <c r="I3374">
        <v>0.92</v>
      </c>
      <c r="J3374">
        <v>0.92</v>
      </c>
      <c r="K3374">
        <v>0.92</v>
      </c>
      <c r="N3374">
        <v>0.92</v>
      </c>
      <c r="O3374">
        <v>0.92</v>
      </c>
      <c r="P3374">
        <v>0.92</v>
      </c>
      <c r="S3374">
        <v>0.92</v>
      </c>
      <c r="T3374">
        <v>0.92</v>
      </c>
      <c r="U3374">
        <v>0.92</v>
      </c>
    </row>
    <row r="3375" spans="1:21" x14ac:dyDescent="0.25">
      <c r="A3375" t="s">
        <v>57</v>
      </c>
      <c r="B3375">
        <v>4324</v>
      </c>
      <c r="D3375">
        <v>100</v>
      </c>
      <c r="E3375">
        <v>100</v>
      </c>
      <c r="F3375">
        <v>100</v>
      </c>
      <c r="I3375">
        <v>100</v>
      </c>
      <c r="J3375">
        <v>100</v>
      </c>
      <c r="K3375">
        <v>100</v>
      </c>
      <c r="N3375">
        <v>100</v>
      </c>
      <c r="O3375">
        <v>100</v>
      </c>
      <c r="P3375">
        <v>100</v>
      </c>
      <c r="S3375">
        <v>100</v>
      </c>
      <c r="T3375">
        <v>100</v>
      </c>
      <c r="U3375">
        <v>100</v>
      </c>
    </row>
    <row r="3376" spans="1:21" x14ac:dyDescent="0.25">
      <c r="A3376" t="s">
        <v>58</v>
      </c>
      <c r="B3376">
        <v>4324</v>
      </c>
      <c r="D3376">
        <v>2</v>
      </c>
      <c r="E3376">
        <v>2</v>
      </c>
      <c r="F3376">
        <v>2</v>
      </c>
      <c r="I3376">
        <v>2</v>
      </c>
      <c r="J3376">
        <v>2</v>
      </c>
      <c r="K3376">
        <v>2</v>
      </c>
      <c r="N3376">
        <v>2</v>
      </c>
      <c r="O3376">
        <v>2</v>
      </c>
      <c r="P3376">
        <v>2</v>
      </c>
      <c r="S3376">
        <v>2</v>
      </c>
      <c r="T3376">
        <v>2</v>
      </c>
      <c r="U3376">
        <v>2</v>
      </c>
    </row>
    <row r="3377" spans="1:21" x14ac:dyDescent="0.25">
      <c r="A3377" t="s">
        <v>59</v>
      </c>
      <c r="B3377">
        <v>4324</v>
      </c>
      <c r="D3377">
        <v>0</v>
      </c>
      <c r="E3377">
        <v>0</v>
      </c>
      <c r="F3377">
        <v>0</v>
      </c>
      <c r="I3377">
        <v>0</v>
      </c>
      <c r="J3377">
        <v>0</v>
      </c>
      <c r="K3377">
        <v>0</v>
      </c>
      <c r="N3377">
        <v>0</v>
      </c>
      <c r="O3377">
        <v>0</v>
      </c>
      <c r="P3377">
        <v>0</v>
      </c>
      <c r="S3377">
        <v>0</v>
      </c>
      <c r="T3377">
        <v>0</v>
      </c>
      <c r="U3377">
        <v>0</v>
      </c>
    </row>
    <row r="3378" spans="1:21" x14ac:dyDescent="0.25">
      <c r="A3378" t="s">
        <v>698</v>
      </c>
      <c r="B3378">
        <v>4324</v>
      </c>
      <c r="E3378">
        <v>0</v>
      </c>
      <c r="J3378">
        <v>0</v>
      </c>
      <c r="O3378">
        <v>0</v>
      </c>
      <c r="T3378">
        <v>0</v>
      </c>
    </row>
    <row r="3379" spans="1:21" x14ac:dyDescent="0.25">
      <c r="A3379" t="s">
        <v>677</v>
      </c>
      <c r="B3379">
        <v>4324</v>
      </c>
      <c r="E3379">
        <v>1168</v>
      </c>
      <c r="J3379">
        <v>957</v>
      </c>
      <c r="O3379">
        <v>1088</v>
      </c>
      <c r="T3379" t="s">
        <v>858</v>
      </c>
    </row>
    <row r="3380" spans="1:21" x14ac:dyDescent="0.25">
      <c r="A3380" t="s">
        <v>78</v>
      </c>
      <c r="B3380">
        <v>4324</v>
      </c>
      <c r="E3380">
        <v>19.899999999999999</v>
      </c>
      <c r="J3380">
        <v>16.3</v>
      </c>
      <c r="O3380">
        <v>18.5</v>
      </c>
      <c r="T3380">
        <v>23.4</v>
      </c>
    </row>
    <row r="3381" spans="1:21" x14ac:dyDescent="0.25">
      <c r="A3381" t="s">
        <v>699</v>
      </c>
      <c r="B3381">
        <v>4324</v>
      </c>
      <c r="F3381">
        <v>0</v>
      </c>
      <c r="K3381">
        <v>0</v>
      </c>
      <c r="P3381">
        <v>0</v>
      </c>
      <c r="U3381">
        <v>0</v>
      </c>
    </row>
    <row r="3382" spans="1:21" x14ac:dyDescent="0.25">
      <c r="A3382" t="s">
        <v>700</v>
      </c>
      <c r="B3382">
        <v>4324</v>
      </c>
      <c r="D3382">
        <v>0</v>
      </c>
      <c r="E3382">
        <v>0</v>
      </c>
      <c r="F3382">
        <v>1</v>
      </c>
      <c r="I3382">
        <v>0</v>
      </c>
      <c r="J3382">
        <v>0</v>
      </c>
      <c r="K3382">
        <v>1</v>
      </c>
      <c r="N3382">
        <v>0</v>
      </c>
      <c r="O3382">
        <v>0</v>
      </c>
      <c r="P3382">
        <v>1</v>
      </c>
      <c r="S3382">
        <v>0</v>
      </c>
      <c r="T3382">
        <v>0</v>
      </c>
      <c r="U3382">
        <v>1</v>
      </c>
    </row>
    <row r="3383" spans="1:21" x14ac:dyDescent="0.25">
      <c r="A3383" t="s">
        <v>701</v>
      </c>
      <c r="B3383">
        <v>4324</v>
      </c>
      <c r="D3383">
        <v>0</v>
      </c>
      <c r="E3383">
        <v>0</v>
      </c>
      <c r="F3383">
        <v>0</v>
      </c>
      <c r="I3383">
        <v>0</v>
      </c>
      <c r="J3383">
        <v>0</v>
      </c>
      <c r="K3383">
        <v>0</v>
      </c>
      <c r="N3383">
        <v>0</v>
      </c>
      <c r="O3383">
        <v>0</v>
      </c>
      <c r="P3383">
        <v>0</v>
      </c>
      <c r="S3383">
        <v>0</v>
      </c>
      <c r="T3383">
        <v>0</v>
      </c>
      <c r="U3383">
        <v>0</v>
      </c>
    </row>
    <row r="3384" spans="1:21" x14ac:dyDescent="0.25">
      <c r="A3384" t="s">
        <v>52</v>
      </c>
      <c r="B3384">
        <v>4324</v>
      </c>
      <c r="D3384">
        <v>1</v>
      </c>
      <c r="E3384">
        <v>1</v>
      </c>
      <c r="F3384">
        <v>1</v>
      </c>
      <c r="I3384">
        <v>1</v>
      </c>
      <c r="J3384">
        <v>1</v>
      </c>
      <c r="K3384">
        <v>1</v>
      </c>
      <c r="N3384">
        <v>1</v>
      </c>
      <c r="O3384">
        <v>1</v>
      </c>
      <c r="P3384">
        <v>1</v>
      </c>
      <c r="S3384">
        <v>1</v>
      </c>
      <c r="T3384">
        <v>1</v>
      </c>
      <c r="U3384">
        <v>1</v>
      </c>
    </row>
    <row r="3385" spans="1:21" x14ac:dyDescent="0.25">
      <c r="A3385" t="s">
        <v>702</v>
      </c>
      <c r="B3385">
        <v>4324</v>
      </c>
      <c r="D3385">
        <v>15</v>
      </c>
      <c r="E3385">
        <v>60</v>
      </c>
      <c r="F3385">
        <v>9</v>
      </c>
      <c r="I3385">
        <v>15</v>
      </c>
      <c r="J3385">
        <v>60</v>
      </c>
      <c r="K3385">
        <v>9</v>
      </c>
      <c r="N3385">
        <v>15</v>
      </c>
      <c r="O3385">
        <v>60</v>
      </c>
      <c r="P3385">
        <v>9</v>
      </c>
      <c r="S3385">
        <v>15</v>
      </c>
      <c r="T3385">
        <v>60</v>
      </c>
      <c r="U3385">
        <v>9</v>
      </c>
    </row>
    <row r="3386" spans="1:21" x14ac:dyDescent="0.25">
      <c r="A3386" t="s">
        <v>43</v>
      </c>
      <c r="B3386">
        <v>4324</v>
      </c>
      <c r="D3386">
        <v>80</v>
      </c>
      <c r="E3386">
        <v>20</v>
      </c>
      <c r="F3386">
        <v>26</v>
      </c>
      <c r="I3386">
        <v>80</v>
      </c>
      <c r="J3386">
        <v>20</v>
      </c>
      <c r="K3386">
        <v>26</v>
      </c>
      <c r="N3386">
        <v>80</v>
      </c>
      <c r="O3386">
        <v>0</v>
      </c>
      <c r="S3386">
        <v>80</v>
      </c>
      <c r="T3386">
        <v>0</v>
      </c>
    </row>
    <row r="3387" spans="1:21" x14ac:dyDescent="0.25">
      <c r="A3387" t="s">
        <v>44</v>
      </c>
      <c r="B3387">
        <v>4324</v>
      </c>
      <c r="D3387">
        <v>50</v>
      </c>
      <c r="E3387">
        <v>0</v>
      </c>
      <c r="F3387">
        <v>20</v>
      </c>
      <c r="I3387">
        <v>50</v>
      </c>
      <c r="J3387">
        <v>0</v>
      </c>
      <c r="K3387">
        <v>20</v>
      </c>
      <c r="N3387">
        <v>50</v>
      </c>
      <c r="O3387">
        <v>0</v>
      </c>
      <c r="S3387">
        <v>50</v>
      </c>
      <c r="T3387">
        <v>0</v>
      </c>
    </row>
    <row r="3388" spans="1:21" x14ac:dyDescent="0.25">
      <c r="A3388" t="s">
        <v>47</v>
      </c>
      <c r="B3388">
        <v>4324</v>
      </c>
      <c r="D3388">
        <v>7</v>
      </c>
      <c r="E3388">
        <v>4</v>
      </c>
      <c r="F3388">
        <v>4</v>
      </c>
      <c r="I3388">
        <v>3</v>
      </c>
      <c r="J3388">
        <v>8</v>
      </c>
      <c r="K3388">
        <v>8</v>
      </c>
      <c r="N3388">
        <v>1</v>
      </c>
      <c r="O3388">
        <v>6</v>
      </c>
      <c r="S3388">
        <v>5</v>
      </c>
      <c r="T3388">
        <v>2</v>
      </c>
    </row>
    <row r="3389" spans="1:21" x14ac:dyDescent="0.25">
      <c r="A3389" t="s">
        <v>703</v>
      </c>
      <c r="B3389">
        <v>4324</v>
      </c>
      <c r="D3389">
        <v>0</v>
      </c>
      <c r="E3389">
        <v>0</v>
      </c>
      <c r="F3389">
        <v>0</v>
      </c>
      <c r="I3389">
        <v>0</v>
      </c>
      <c r="J3389">
        <v>0</v>
      </c>
      <c r="K3389">
        <v>0</v>
      </c>
      <c r="N3389">
        <v>0</v>
      </c>
      <c r="O3389">
        <v>0</v>
      </c>
      <c r="S3389">
        <v>0</v>
      </c>
      <c r="T3389">
        <v>0</v>
      </c>
    </row>
    <row r="3390" spans="1:21" x14ac:dyDescent="0.25">
      <c r="A3390" t="s">
        <v>704</v>
      </c>
      <c r="B3390">
        <v>4324</v>
      </c>
      <c r="D3390">
        <v>0</v>
      </c>
      <c r="E3390">
        <v>0</v>
      </c>
      <c r="F3390">
        <v>0</v>
      </c>
      <c r="I3390">
        <v>0</v>
      </c>
      <c r="J3390">
        <v>0</v>
      </c>
      <c r="K3390">
        <v>0</v>
      </c>
      <c r="N3390">
        <v>0</v>
      </c>
      <c r="O3390">
        <v>0</v>
      </c>
      <c r="S3390">
        <v>0</v>
      </c>
      <c r="T3390">
        <v>0</v>
      </c>
    </row>
    <row r="3391" spans="1:21" x14ac:dyDescent="0.25">
      <c r="A3391" t="s">
        <v>705</v>
      </c>
      <c r="B3391">
        <v>4324</v>
      </c>
      <c r="D3391">
        <v>0</v>
      </c>
      <c r="E3391">
        <v>0</v>
      </c>
      <c r="F3391">
        <v>0</v>
      </c>
      <c r="I3391">
        <v>0</v>
      </c>
      <c r="J3391">
        <v>0</v>
      </c>
      <c r="K3391">
        <v>0</v>
      </c>
      <c r="N3391">
        <v>0</v>
      </c>
      <c r="O3391">
        <v>0</v>
      </c>
      <c r="S3391">
        <v>0</v>
      </c>
      <c r="T3391">
        <v>0</v>
      </c>
    </row>
    <row r="3392" spans="1:21" x14ac:dyDescent="0.25">
      <c r="A3392" t="s">
        <v>706</v>
      </c>
      <c r="B3392">
        <v>4324</v>
      </c>
      <c r="D3392">
        <v>0</v>
      </c>
      <c r="E3392">
        <v>0</v>
      </c>
      <c r="F3392">
        <v>0</v>
      </c>
      <c r="I3392">
        <v>0</v>
      </c>
      <c r="J3392">
        <v>0</v>
      </c>
      <c r="K3392">
        <v>0</v>
      </c>
      <c r="N3392">
        <v>0</v>
      </c>
      <c r="O3392">
        <v>0</v>
      </c>
      <c r="S3392">
        <v>0</v>
      </c>
      <c r="T3392">
        <v>0</v>
      </c>
    </row>
    <row r="3393" spans="1:21" x14ac:dyDescent="0.25">
      <c r="A3393" t="s">
        <v>707</v>
      </c>
      <c r="B3393">
        <v>4324</v>
      </c>
      <c r="D3393">
        <v>2</v>
      </c>
      <c r="E3393">
        <v>1</v>
      </c>
      <c r="F3393">
        <v>1</v>
      </c>
      <c r="I3393">
        <v>2</v>
      </c>
      <c r="J3393">
        <v>1</v>
      </c>
      <c r="K3393">
        <v>1</v>
      </c>
      <c r="N3393">
        <v>2</v>
      </c>
      <c r="O3393">
        <v>0</v>
      </c>
      <c r="S3393">
        <v>2</v>
      </c>
      <c r="T3393">
        <v>0</v>
      </c>
    </row>
    <row r="3394" spans="1:21" x14ac:dyDescent="0.25">
      <c r="A3394" t="s">
        <v>708</v>
      </c>
      <c r="B3394">
        <v>4324</v>
      </c>
      <c r="D3394">
        <v>5</v>
      </c>
      <c r="E3394">
        <v>0</v>
      </c>
      <c r="F3394">
        <v>20</v>
      </c>
      <c r="I3394">
        <v>5</v>
      </c>
      <c r="J3394">
        <v>0</v>
      </c>
      <c r="K3394">
        <v>20</v>
      </c>
      <c r="N3394">
        <v>5</v>
      </c>
      <c r="S3394">
        <v>5</v>
      </c>
    </row>
    <row r="3395" spans="1:21" x14ac:dyDescent="0.25">
      <c r="A3395" t="s">
        <v>709</v>
      </c>
      <c r="B3395">
        <v>4324</v>
      </c>
      <c r="D3395">
        <v>40</v>
      </c>
      <c r="E3395">
        <v>20</v>
      </c>
      <c r="F3395">
        <v>6</v>
      </c>
      <c r="I3395">
        <v>40</v>
      </c>
      <c r="J3395">
        <v>20</v>
      </c>
      <c r="K3395">
        <v>6</v>
      </c>
      <c r="N3395">
        <v>40</v>
      </c>
      <c r="S3395">
        <v>40</v>
      </c>
    </row>
    <row r="3396" spans="1:21" x14ac:dyDescent="0.25">
      <c r="A3396" t="s">
        <v>710</v>
      </c>
      <c r="B3396">
        <v>4324</v>
      </c>
      <c r="D3396">
        <v>1</v>
      </c>
      <c r="E3396">
        <v>3</v>
      </c>
      <c r="F3396">
        <v>3</v>
      </c>
      <c r="I3396">
        <v>1</v>
      </c>
      <c r="J3396">
        <v>3</v>
      </c>
      <c r="K3396">
        <v>3</v>
      </c>
      <c r="N3396">
        <v>1</v>
      </c>
      <c r="S3396">
        <v>1</v>
      </c>
    </row>
    <row r="3397" spans="1:21" x14ac:dyDescent="0.25">
      <c r="A3397" t="s">
        <v>711</v>
      </c>
      <c r="B3397">
        <v>4324</v>
      </c>
      <c r="D3397">
        <v>0</v>
      </c>
      <c r="E3397">
        <v>0</v>
      </c>
      <c r="F3397">
        <v>0</v>
      </c>
      <c r="I3397">
        <v>0</v>
      </c>
      <c r="J3397">
        <v>0</v>
      </c>
      <c r="K3397">
        <v>0</v>
      </c>
      <c r="N3397">
        <v>0</v>
      </c>
      <c r="S3397">
        <v>0</v>
      </c>
    </row>
    <row r="3398" spans="1:21" x14ac:dyDescent="0.25">
      <c r="A3398" t="s">
        <v>712</v>
      </c>
      <c r="B3398">
        <v>4324</v>
      </c>
      <c r="D3398">
        <v>0</v>
      </c>
      <c r="E3398">
        <v>0</v>
      </c>
      <c r="F3398">
        <v>0</v>
      </c>
      <c r="I3398">
        <v>0</v>
      </c>
      <c r="J3398">
        <v>0</v>
      </c>
      <c r="K3398">
        <v>0</v>
      </c>
      <c r="N3398">
        <v>0</v>
      </c>
      <c r="S3398">
        <v>0</v>
      </c>
    </row>
    <row r="3399" spans="1:21" x14ac:dyDescent="0.25">
      <c r="A3399" t="s">
        <v>713</v>
      </c>
      <c r="B3399">
        <v>4324</v>
      </c>
      <c r="D3399">
        <v>0</v>
      </c>
      <c r="E3399">
        <v>0</v>
      </c>
      <c r="F3399">
        <v>0</v>
      </c>
      <c r="I3399">
        <v>0</v>
      </c>
      <c r="J3399">
        <v>0</v>
      </c>
      <c r="K3399">
        <v>0</v>
      </c>
      <c r="N3399">
        <v>0</v>
      </c>
      <c r="S3399">
        <v>0</v>
      </c>
    </row>
    <row r="3400" spans="1:21" x14ac:dyDescent="0.25">
      <c r="A3400" t="s">
        <v>714</v>
      </c>
      <c r="B3400">
        <v>4324</v>
      </c>
      <c r="D3400">
        <v>50</v>
      </c>
      <c r="I3400">
        <v>50</v>
      </c>
      <c r="N3400">
        <v>50</v>
      </c>
      <c r="S3400">
        <v>50</v>
      </c>
    </row>
    <row r="3401" spans="1:21" x14ac:dyDescent="0.25">
      <c r="A3401" t="s">
        <v>715</v>
      </c>
      <c r="B3401">
        <v>4324</v>
      </c>
      <c r="D3401">
        <v>30</v>
      </c>
      <c r="I3401">
        <v>30</v>
      </c>
      <c r="N3401">
        <v>30</v>
      </c>
      <c r="S3401">
        <v>30</v>
      </c>
    </row>
    <row r="3402" spans="1:21" x14ac:dyDescent="0.25">
      <c r="A3402" t="s">
        <v>716</v>
      </c>
      <c r="B3402">
        <v>4324</v>
      </c>
      <c r="D3402">
        <v>3</v>
      </c>
      <c r="I3402">
        <v>3</v>
      </c>
      <c r="N3402">
        <v>3</v>
      </c>
      <c r="S3402">
        <v>3</v>
      </c>
    </row>
    <row r="3403" spans="1:21" x14ac:dyDescent="0.25">
      <c r="A3403" t="s">
        <v>717</v>
      </c>
      <c r="B3403">
        <v>4324</v>
      </c>
      <c r="D3403">
        <v>0</v>
      </c>
      <c r="I3403">
        <v>0</v>
      </c>
      <c r="N3403">
        <v>0</v>
      </c>
      <c r="S3403">
        <v>0</v>
      </c>
    </row>
    <row r="3404" spans="1:21" x14ac:dyDescent="0.25">
      <c r="A3404" t="s">
        <v>718</v>
      </c>
      <c r="B3404">
        <v>4324</v>
      </c>
      <c r="E3404">
        <v>0</v>
      </c>
      <c r="J3404">
        <v>0</v>
      </c>
      <c r="O3404">
        <v>0</v>
      </c>
      <c r="T3404">
        <v>0</v>
      </c>
    </row>
    <row r="3405" spans="1:21" x14ac:dyDescent="0.25">
      <c r="A3405" t="s">
        <v>405</v>
      </c>
      <c r="B3405">
        <v>4324</v>
      </c>
      <c r="E3405">
        <v>0</v>
      </c>
    </row>
    <row r="3406" spans="1:21" x14ac:dyDescent="0.25">
      <c r="A3406" t="s">
        <v>719</v>
      </c>
      <c r="B3406">
        <v>4324</v>
      </c>
      <c r="D3406">
        <v>439</v>
      </c>
      <c r="E3406">
        <v>683</v>
      </c>
      <c r="F3406">
        <v>212</v>
      </c>
      <c r="I3406">
        <v>216</v>
      </c>
      <c r="J3406">
        <v>549</v>
      </c>
      <c r="K3406">
        <v>412</v>
      </c>
      <c r="N3406">
        <v>449</v>
      </c>
      <c r="O3406">
        <v>1858</v>
      </c>
      <c r="P3406">
        <v>0</v>
      </c>
      <c r="S3406">
        <v>246</v>
      </c>
      <c r="T3406">
        <v>2103</v>
      </c>
      <c r="U3406">
        <v>0</v>
      </c>
    </row>
    <row r="3407" spans="1:21" x14ac:dyDescent="0.25">
      <c r="A3407" t="s">
        <v>34</v>
      </c>
      <c r="B3407">
        <v>4325</v>
      </c>
      <c r="D3407">
        <v>4300</v>
      </c>
      <c r="E3407">
        <v>4300</v>
      </c>
      <c r="F3407">
        <v>4300</v>
      </c>
      <c r="I3407">
        <v>4350</v>
      </c>
      <c r="J3407">
        <v>4350</v>
      </c>
      <c r="K3407">
        <v>4350</v>
      </c>
      <c r="N3407">
        <v>353</v>
      </c>
      <c r="O3407">
        <v>353</v>
      </c>
      <c r="P3407">
        <v>353</v>
      </c>
      <c r="S3407">
        <v>350</v>
      </c>
      <c r="T3407">
        <v>350</v>
      </c>
      <c r="U3407">
        <v>350</v>
      </c>
    </row>
    <row r="3408" spans="1:21" x14ac:dyDescent="0.25">
      <c r="A3408" t="s">
        <v>35</v>
      </c>
      <c r="B3408">
        <v>4325</v>
      </c>
      <c r="D3408">
        <v>353</v>
      </c>
      <c r="E3408">
        <v>4350</v>
      </c>
      <c r="F3408">
        <v>350</v>
      </c>
      <c r="I3408">
        <v>350</v>
      </c>
      <c r="J3408">
        <v>4300</v>
      </c>
      <c r="K3408">
        <v>353</v>
      </c>
      <c r="N3408">
        <v>4350</v>
      </c>
      <c r="O3408">
        <v>350</v>
      </c>
      <c r="P3408">
        <v>4300</v>
      </c>
      <c r="S3408">
        <v>4300</v>
      </c>
      <c r="T3408">
        <v>353</v>
      </c>
      <c r="U3408">
        <v>4350</v>
      </c>
    </row>
    <row r="3409" spans="1:21" x14ac:dyDescent="0.25">
      <c r="A3409" t="s">
        <v>36</v>
      </c>
      <c r="B3409">
        <v>4325</v>
      </c>
      <c r="D3409">
        <v>2</v>
      </c>
      <c r="E3409">
        <v>2</v>
      </c>
      <c r="F3409">
        <v>1</v>
      </c>
      <c r="I3409">
        <v>1</v>
      </c>
      <c r="J3409">
        <v>3</v>
      </c>
      <c r="K3409">
        <v>1</v>
      </c>
      <c r="N3409">
        <v>1</v>
      </c>
      <c r="O3409">
        <v>1</v>
      </c>
      <c r="P3409">
        <v>2</v>
      </c>
      <c r="S3409">
        <v>1</v>
      </c>
      <c r="T3409">
        <v>1</v>
      </c>
      <c r="U3409">
        <v>1</v>
      </c>
    </row>
    <row r="3410" spans="1:21" x14ac:dyDescent="0.25">
      <c r="A3410" t="s">
        <v>37</v>
      </c>
      <c r="B3410">
        <v>4325</v>
      </c>
      <c r="D3410">
        <v>0</v>
      </c>
      <c r="E3410">
        <v>0</v>
      </c>
      <c r="I3410">
        <v>0</v>
      </c>
      <c r="J3410">
        <v>0</v>
      </c>
      <c r="N3410">
        <v>0</v>
      </c>
      <c r="O3410">
        <v>0</v>
      </c>
      <c r="S3410">
        <v>0</v>
      </c>
      <c r="T3410">
        <v>0</v>
      </c>
    </row>
    <row r="3411" spans="1:21" x14ac:dyDescent="0.25">
      <c r="A3411" t="s">
        <v>38</v>
      </c>
      <c r="B3411">
        <v>4325</v>
      </c>
      <c r="D3411">
        <v>12</v>
      </c>
      <c r="E3411">
        <v>12</v>
      </c>
      <c r="F3411">
        <v>12</v>
      </c>
      <c r="I3411">
        <v>12</v>
      </c>
      <c r="J3411">
        <v>12</v>
      </c>
      <c r="K3411">
        <v>12</v>
      </c>
      <c r="N3411">
        <v>12</v>
      </c>
      <c r="O3411">
        <v>12</v>
      </c>
      <c r="P3411">
        <v>12</v>
      </c>
      <c r="S3411">
        <v>12</v>
      </c>
      <c r="T3411">
        <v>12</v>
      </c>
      <c r="U3411">
        <v>12</v>
      </c>
    </row>
    <row r="3412" spans="1:21" x14ac:dyDescent="0.25">
      <c r="A3412" t="s">
        <v>39</v>
      </c>
      <c r="B3412">
        <v>4325</v>
      </c>
      <c r="D3412">
        <v>180</v>
      </c>
      <c r="F3412">
        <v>200</v>
      </c>
      <c r="I3412">
        <v>185</v>
      </c>
      <c r="K3412">
        <v>140</v>
      </c>
      <c r="N3412">
        <v>175</v>
      </c>
      <c r="S3412">
        <v>170</v>
      </c>
      <c r="U3412">
        <v>90</v>
      </c>
    </row>
    <row r="3413" spans="1:21" x14ac:dyDescent="0.25">
      <c r="A3413" t="s">
        <v>694</v>
      </c>
      <c r="B3413">
        <v>4325</v>
      </c>
      <c r="D3413">
        <v>25</v>
      </c>
      <c r="F3413">
        <v>25</v>
      </c>
      <c r="I3413">
        <v>25</v>
      </c>
      <c r="K3413">
        <v>25</v>
      </c>
      <c r="N3413">
        <v>25</v>
      </c>
      <c r="S3413">
        <v>25</v>
      </c>
      <c r="U3413">
        <v>25</v>
      </c>
    </row>
    <row r="3414" spans="1:21" x14ac:dyDescent="0.25">
      <c r="A3414" t="s">
        <v>40</v>
      </c>
      <c r="B3414">
        <v>4325</v>
      </c>
      <c r="D3414">
        <v>2</v>
      </c>
      <c r="F3414">
        <v>1</v>
      </c>
      <c r="I3414">
        <v>1</v>
      </c>
      <c r="K3414">
        <v>1</v>
      </c>
      <c r="N3414">
        <v>1</v>
      </c>
      <c r="S3414">
        <v>1</v>
      </c>
      <c r="U3414">
        <v>1</v>
      </c>
    </row>
    <row r="3415" spans="1:21" x14ac:dyDescent="0.25">
      <c r="A3415" t="s">
        <v>41</v>
      </c>
      <c r="B3415">
        <v>4325</v>
      </c>
    </row>
    <row r="3416" spans="1:21" x14ac:dyDescent="0.25">
      <c r="A3416" t="s">
        <v>42</v>
      </c>
      <c r="B3416">
        <v>4325</v>
      </c>
      <c r="E3416">
        <v>40</v>
      </c>
      <c r="J3416">
        <v>40</v>
      </c>
      <c r="O3416">
        <v>30</v>
      </c>
      <c r="T3416">
        <v>30</v>
      </c>
    </row>
    <row r="3417" spans="1:21" x14ac:dyDescent="0.25">
      <c r="A3417" t="s">
        <v>45</v>
      </c>
      <c r="B3417">
        <v>4325</v>
      </c>
      <c r="D3417">
        <v>7</v>
      </c>
      <c r="E3417">
        <v>4</v>
      </c>
      <c r="I3417">
        <v>3</v>
      </c>
      <c r="J3417">
        <v>8</v>
      </c>
      <c r="N3417">
        <v>1</v>
      </c>
      <c r="O3417">
        <v>6</v>
      </c>
      <c r="S3417">
        <v>5</v>
      </c>
      <c r="T3417">
        <v>2</v>
      </c>
    </row>
    <row r="3418" spans="1:21" x14ac:dyDescent="0.25">
      <c r="A3418" t="s">
        <v>46</v>
      </c>
      <c r="B3418">
        <v>4325</v>
      </c>
      <c r="F3418">
        <v>4</v>
      </c>
      <c r="K3418">
        <v>8</v>
      </c>
      <c r="N3418">
        <v>6</v>
      </c>
      <c r="P3418">
        <v>6</v>
      </c>
      <c r="S3418">
        <v>2</v>
      </c>
      <c r="U3418">
        <v>2</v>
      </c>
    </row>
    <row r="3419" spans="1:21" x14ac:dyDescent="0.25">
      <c r="A3419" t="s">
        <v>49</v>
      </c>
      <c r="B3419">
        <v>4325</v>
      </c>
      <c r="D3419">
        <v>6</v>
      </c>
      <c r="E3419">
        <v>6</v>
      </c>
      <c r="F3419">
        <v>6</v>
      </c>
      <c r="I3419">
        <v>6</v>
      </c>
      <c r="J3419">
        <v>6</v>
      </c>
      <c r="K3419">
        <v>6</v>
      </c>
      <c r="N3419">
        <v>6</v>
      </c>
      <c r="O3419">
        <v>6</v>
      </c>
      <c r="P3419">
        <v>6</v>
      </c>
      <c r="S3419">
        <v>6</v>
      </c>
      <c r="T3419">
        <v>6</v>
      </c>
      <c r="U3419">
        <v>6</v>
      </c>
    </row>
    <row r="3420" spans="1:21" x14ac:dyDescent="0.25">
      <c r="A3420" t="s">
        <v>695</v>
      </c>
      <c r="B3420">
        <v>4325</v>
      </c>
      <c r="D3420">
        <v>0</v>
      </c>
      <c r="E3420">
        <v>0</v>
      </c>
      <c r="F3420">
        <v>0</v>
      </c>
      <c r="I3420">
        <v>0</v>
      </c>
      <c r="J3420">
        <v>0</v>
      </c>
      <c r="K3420">
        <v>0</v>
      </c>
      <c r="N3420">
        <v>0</v>
      </c>
      <c r="O3420">
        <v>0</v>
      </c>
      <c r="P3420">
        <v>0</v>
      </c>
      <c r="S3420">
        <v>0</v>
      </c>
      <c r="T3420">
        <v>0</v>
      </c>
      <c r="U3420">
        <v>0</v>
      </c>
    </row>
    <row r="3421" spans="1:21" x14ac:dyDescent="0.25">
      <c r="A3421" t="s">
        <v>48</v>
      </c>
      <c r="B3421">
        <v>4325</v>
      </c>
      <c r="D3421">
        <v>1900</v>
      </c>
      <c r="E3421">
        <v>1900</v>
      </c>
      <c r="F3421">
        <v>1900</v>
      </c>
      <c r="I3421">
        <v>1900</v>
      </c>
      <c r="J3421">
        <v>1900</v>
      </c>
      <c r="K3421">
        <v>1900</v>
      </c>
      <c r="N3421">
        <v>1900</v>
      </c>
      <c r="O3421">
        <v>1900</v>
      </c>
      <c r="P3421">
        <v>1900</v>
      </c>
      <c r="S3421">
        <v>1900</v>
      </c>
      <c r="T3421">
        <v>1900</v>
      </c>
      <c r="U3421">
        <v>1900</v>
      </c>
    </row>
    <row r="3422" spans="1:21" x14ac:dyDescent="0.25">
      <c r="A3422" t="s">
        <v>696</v>
      </c>
      <c r="B3422">
        <v>4325</v>
      </c>
      <c r="D3422">
        <v>3433</v>
      </c>
      <c r="E3422">
        <v>3539</v>
      </c>
      <c r="F3422">
        <v>1583</v>
      </c>
      <c r="I3422">
        <v>1770</v>
      </c>
      <c r="J3422">
        <v>5085</v>
      </c>
      <c r="K3422">
        <v>1583</v>
      </c>
      <c r="N3422">
        <v>1770</v>
      </c>
      <c r="O3422">
        <v>1863</v>
      </c>
      <c r="P3422">
        <v>2787</v>
      </c>
      <c r="S3422">
        <v>1770</v>
      </c>
      <c r="T3422">
        <v>1863</v>
      </c>
      <c r="U3422">
        <v>1583</v>
      </c>
    </row>
    <row r="3423" spans="1:21" x14ac:dyDescent="0.25">
      <c r="A3423" t="s">
        <v>50</v>
      </c>
      <c r="B3423">
        <v>4325</v>
      </c>
      <c r="D3423">
        <v>3433</v>
      </c>
      <c r="E3423">
        <v>3539</v>
      </c>
      <c r="F3423">
        <v>1583</v>
      </c>
      <c r="I3423">
        <v>1770</v>
      </c>
      <c r="J3423">
        <v>5085</v>
      </c>
      <c r="K3423">
        <v>1583</v>
      </c>
      <c r="N3423">
        <v>678</v>
      </c>
      <c r="O3423">
        <v>1863</v>
      </c>
      <c r="P3423">
        <v>2787</v>
      </c>
      <c r="S3423">
        <v>1490</v>
      </c>
      <c r="T3423">
        <v>1863</v>
      </c>
      <c r="U3423">
        <v>1583</v>
      </c>
    </row>
    <row r="3424" spans="1:21" x14ac:dyDescent="0.25">
      <c r="A3424" t="s">
        <v>697</v>
      </c>
      <c r="B3424">
        <v>4325</v>
      </c>
      <c r="D3424">
        <v>1</v>
      </c>
      <c r="E3424">
        <v>1</v>
      </c>
      <c r="F3424">
        <v>1</v>
      </c>
      <c r="I3424">
        <v>1</v>
      </c>
      <c r="J3424">
        <v>1</v>
      </c>
      <c r="K3424">
        <v>1</v>
      </c>
      <c r="N3424">
        <v>1</v>
      </c>
      <c r="O3424">
        <v>1</v>
      </c>
      <c r="P3424">
        <v>1</v>
      </c>
      <c r="S3424">
        <v>1</v>
      </c>
      <c r="T3424">
        <v>1</v>
      </c>
      <c r="U3424">
        <v>1</v>
      </c>
    </row>
    <row r="3425" spans="1:21" x14ac:dyDescent="0.25">
      <c r="A3425" t="s">
        <v>51</v>
      </c>
      <c r="B3425">
        <v>4325</v>
      </c>
      <c r="D3425">
        <v>0</v>
      </c>
      <c r="E3425">
        <v>0</v>
      </c>
      <c r="F3425">
        <v>136</v>
      </c>
      <c r="I3425">
        <v>0</v>
      </c>
      <c r="J3425">
        <v>0</v>
      </c>
      <c r="K3425">
        <v>153</v>
      </c>
      <c r="N3425">
        <v>0</v>
      </c>
      <c r="O3425">
        <v>0</v>
      </c>
      <c r="P3425">
        <v>163</v>
      </c>
      <c r="S3425">
        <v>0</v>
      </c>
      <c r="T3425">
        <v>0</v>
      </c>
      <c r="U3425">
        <v>136</v>
      </c>
    </row>
    <row r="3426" spans="1:21" x14ac:dyDescent="0.25">
      <c r="A3426" t="s">
        <v>53</v>
      </c>
      <c r="B3426">
        <v>4325</v>
      </c>
      <c r="D3426">
        <v>250</v>
      </c>
      <c r="E3426">
        <v>650</v>
      </c>
      <c r="F3426">
        <v>50</v>
      </c>
      <c r="I3426">
        <v>50</v>
      </c>
      <c r="J3426">
        <v>700</v>
      </c>
      <c r="K3426">
        <v>150</v>
      </c>
      <c r="N3426">
        <v>200</v>
      </c>
      <c r="O3426">
        <v>20</v>
      </c>
      <c r="P3426">
        <v>150</v>
      </c>
      <c r="S3426">
        <v>50</v>
      </c>
      <c r="T3426">
        <v>20</v>
      </c>
      <c r="U3426">
        <v>75</v>
      </c>
    </row>
    <row r="3427" spans="1:21" x14ac:dyDescent="0.25">
      <c r="A3427" t="s">
        <v>54</v>
      </c>
      <c r="B3427">
        <v>4325</v>
      </c>
      <c r="D3427">
        <v>0</v>
      </c>
      <c r="E3427">
        <v>0</v>
      </c>
      <c r="F3427">
        <v>0</v>
      </c>
      <c r="I3427">
        <v>0</v>
      </c>
      <c r="J3427">
        <v>0</v>
      </c>
      <c r="K3427">
        <v>0</v>
      </c>
      <c r="N3427">
        <v>0</v>
      </c>
      <c r="O3427">
        <v>0</v>
      </c>
      <c r="P3427">
        <v>0</v>
      </c>
      <c r="S3427">
        <v>0</v>
      </c>
      <c r="T3427">
        <v>0</v>
      </c>
      <c r="U3427">
        <v>0</v>
      </c>
    </row>
    <row r="3428" spans="1:21" x14ac:dyDescent="0.25">
      <c r="A3428" t="s">
        <v>55</v>
      </c>
      <c r="B3428">
        <v>4325</v>
      </c>
      <c r="D3428">
        <v>0</v>
      </c>
      <c r="E3428">
        <v>0</v>
      </c>
      <c r="F3428">
        <v>0</v>
      </c>
      <c r="I3428">
        <v>0</v>
      </c>
      <c r="J3428">
        <v>0</v>
      </c>
      <c r="K3428">
        <v>0</v>
      </c>
      <c r="N3428">
        <v>0</v>
      </c>
      <c r="O3428">
        <v>0</v>
      </c>
      <c r="P3428">
        <v>0</v>
      </c>
      <c r="S3428">
        <v>0</v>
      </c>
      <c r="T3428">
        <v>0</v>
      </c>
      <c r="U3428">
        <v>0</v>
      </c>
    </row>
    <row r="3429" spans="1:21" x14ac:dyDescent="0.25">
      <c r="A3429" t="s">
        <v>56</v>
      </c>
      <c r="B3429">
        <v>4325</v>
      </c>
      <c r="D3429">
        <v>0.92</v>
      </c>
      <c r="E3429">
        <v>0.92</v>
      </c>
      <c r="F3429">
        <v>0.92</v>
      </c>
      <c r="I3429">
        <v>0.92</v>
      </c>
      <c r="J3429">
        <v>0.92</v>
      </c>
      <c r="K3429">
        <v>0.92</v>
      </c>
      <c r="N3429">
        <v>0.92</v>
      </c>
      <c r="O3429">
        <v>0.92</v>
      </c>
      <c r="P3429">
        <v>0.92</v>
      </c>
      <c r="S3429">
        <v>0.92</v>
      </c>
      <c r="T3429">
        <v>0.92</v>
      </c>
      <c r="U3429">
        <v>0.92</v>
      </c>
    </row>
    <row r="3430" spans="1:21" x14ac:dyDescent="0.25">
      <c r="A3430" t="s">
        <v>57</v>
      </c>
      <c r="B3430">
        <v>4325</v>
      </c>
      <c r="D3430">
        <v>100</v>
      </c>
      <c r="E3430">
        <v>100</v>
      </c>
      <c r="F3430">
        <v>100</v>
      </c>
      <c r="I3430">
        <v>100</v>
      </c>
      <c r="J3430">
        <v>100</v>
      </c>
      <c r="K3430">
        <v>100</v>
      </c>
      <c r="N3430">
        <v>100</v>
      </c>
      <c r="O3430">
        <v>100</v>
      </c>
      <c r="P3430">
        <v>100</v>
      </c>
      <c r="S3430">
        <v>100</v>
      </c>
      <c r="T3430">
        <v>100</v>
      </c>
      <c r="U3430">
        <v>100</v>
      </c>
    </row>
    <row r="3431" spans="1:21" x14ac:dyDescent="0.25">
      <c r="A3431" t="s">
        <v>58</v>
      </c>
      <c r="B3431">
        <v>4325</v>
      </c>
      <c r="D3431">
        <v>2</v>
      </c>
      <c r="E3431">
        <v>2</v>
      </c>
      <c r="F3431">
        <v>2</v>
      </c>
      <c r="I3431">
        <v>2</v>
      </c>
      <c r="J3431">
        <v>2</v>
      </c>
      <c r="K3431">
        <v>2</v>
      </c>
      <c r="N3431">
        <v>2</v>
      </c>
      <c r="O3431">
        <v>2</v>
      </c>
      <c r="P3431">
        <v>2</v>
      </c>
      <c r="S3431">
        <v>2</v>
      </c>
      <c r="T3431">
        <v>2</v>
      </c>
      <c r="U3431">
        <v>2</v>
      </c>
    </row>
    <row r="3432" spans="1:21" x14ac:dyDescent="0.25">
      <c r="A3432" t="s">
        <v>59</v>
      </c>
      <c r="B3432">
        <v>4325</v>
      </c>
      <c r="D3432">
        <v>0</v>
      </c>
      <c r="E3432">
        <v>0</v>
      </c>
      <c r="F3432">
        <v>0</v>
      </c>
      <c r="I3432">
        <v>0</v>
      </c>
      <c r="J3432">
        <v>0</v>
      </c>
      <c r="K3432">
        <v>0</v>
      </c>
      <c r="N3432">
        <v>0</v>
      </c>
      <c r="O3432">
        <v>0</v>
      </c>
      <c r="P3432">
        <v>0</v>
      </c>
      <c r="S3432">
        <v>0</v>
      </c>
      <c r="T3432">
        <v>0</v>
      </c>
      <c r="U3432">
        <v>0</v>
      </c>
    </row>
    <row r="3433" spans="1:21" x14ac:dyDescent="0.25">
      <c r="A3433" t="s">
        <v>698</v>
      </c>
      <c r="B3433">
        <v>4325</v>
      </c>
      <c r="E3433">
        <v>0</v>
      </c>
      <c r="J3433">
        <v>0</v>
      </c>
      <c r="O3433">
        <v>0</v>
      </c>
      <c r="T3433">
        <v>0</v>
      </c>
    </row>
    <row r="3434" spans="1:21" x14ac:dyDescent="0.25">
      <c r="A3434" t="s">
        <v>677</v>
      </c>
      <c r="B3434">
        <v>4325</v>
      </c>
      <c r="E3434">
        <v>721</v>
      </c>
      <c r="J3434">
        <v>567</v>
      </c>
      <c r="O3434">
        <v>432</v>
      </c>
      <c r="T3434">
        <v>267</v>
      </c>
    </row>
    <row r="3435" spans="1:21" x14ac:dyDescent="0.25">
      <c r="A3435" t="s">
        <v>78</v>
      </c>
      <c r="B3435">
        <v>4325</v>
      </c>
      <c r="E3435">
        <v>12.3</v>
      </c>
      <c r="J3435">
        <v>9.6999999999999993</v>
      </c>
      <c r="O3435">
        <v>9.8000000000000007</v>
      </c>
      <c r="T3435">
        <v>6.1</v>
      </c>
    </row>
    <row r="3436" spans="1:21" x14ac:dyDescent="0.25">
      <c r="A3436" t="s">
        <v>699</v>
      </c>
      <c r="B3436">
        <v>4325</v>
      </c>
      <c r="F3436">
        <v>0</v>
      </c>
      <c r="K3436">
        <v>0</v>
      </c>
      <c r="P3436">
        <v>0</v>
      </c>
      <c r="U3436">
        <v>0</v>
      </c>
    </row>
    <row r="3437" spans="1:21" x14ac:dyDescent="0.25">
      <c r="A3437" t="s">
        <v>700</v>
      </c>
      <c r="B3437">
        <v>4325</v>
      </c>
      <c r="D3437">
        <v>0</v>
      </c>
      <c r="E3437">
        <v>0</v>
      </c>
      <c r="F3437">
        <v>1</v>
      </c>
      <c r="I3437">
        <v>0</v>
      </c>
      <c r="J3437">
        <v>0</v>
      </c>
      <c r="K3437">
        <v>1</v>
      </c>
      <c r="N3437">
        <v>0</v>
      </c>
      <c r="O3437">
        <v>0</v>
      </c>
      <c r="P3437">
        <v>1</v>
      </c>
      <c r="S3437">
        <v>0</v>
      </c>
      <c r="T3437">
        <v>0</v>
      </c>
      <c r="U3437">
        <v>1</v>
      </c>
    </row>
    <row r="3438" spans="1:21" x14ac:dyDescent="0.25">
      <c r="A3438" t="s">
        <v>701</v>
      </c>
      <c r="B3438">
        <v>4325</v>
      </c>
      <c r="D3438">
        <v>0</v>
      </c>
      <c r="E3438">
        <v>0</v>
      </c>
      <c r="F3438">
        <v>0</v>
      </c>
      <c r="I3438">
        <v>0</v>
      </c>
      <c r="J3438">
        <v>0</v>
      </c>
      <c r="K3438">
        <v>0</v>
      </c>
      <c r="N3438">
        <v>0</v>
      </c>
      <c r="O3438">
        <v>0</v>
      </c>
      <c r="P3438">
        <v>0</v>
      </c>
      <c r="S3438">
        <v>0</v>
      </c>
      <c r="T3438">
        <v>0</v>
      </c>
      <c r="U3438">
        <v>0</v>
      </c>
    </row>
    <row r="3439" spans="1:21" x14ac:dyDescent="0.25">
      <c r="A3439" t="s">
        <v>52</v>
      </c>
      <c r="B3439">
        <v>4325</v>
      </c>
      <c r="D3439">
        <v>1</v>
      </c>
      <c r="E3439">
        <v>1</v>
      </c>
      <c r="F3439">
        <v>1</v>
      </c>
      <c r="I3439">
        <v>1</v>
      </c>
      <c r="J3439">
        <v>1</v>
      </c>
      <c r="K3439">
        <v>1</v>
      </c>
      <c r="N3439">
        <v>1</v>
      </c>
      <c r="O3439">
        <v>1</v>
      </c>
      <c r="P3439">
        <v>1</v>
      </c>
      <c r="S3439">
        <v>1</v>
      </c>
      <c r="T3439">
        <v>1</v>
      </c>
      <c r="U3439">
        <v>1</v>
      </c>
    </row>
    <row r="3440" spans="1:21" x14ac:dyDescent="0.25">
      <c r="A3440" t="s">
        <v>702</v>
      </c>
      <c r="B3440">
        <v>4325</v>
      </c>
      <c r="D3440">
        <v>15</v>
      </c>
      <c r="E3440">
        <v>60</v>
      </c>
      <c r="F3440">
        <v>9</v>
      </c>
      <c r="I3440">
        <v>15</v>
      </c>
      <c r="J3440">
        <v>60</v>
      </c>
      <c r="K3440">
        <v>9</v>
      </c>
      <c r="N3440">
        <v>15</v>
      </c>
      <c r="O3440">
        <v>60</v>
      </c>
      <c r="P3440">
        <v>9</v>
      </c>
      <c r="S3440">
        <v>15</v>
      </c>
      <c r="T3440">
        <v>60</v>
      </c>
      <c r="U3440">
        <v>9</v>
      </c>
    </row>
    <row r="3441" spans="1:21" x14ac:dyDescent="0.25">
      <c r="A3441" t="s">
        <v>43</v>
      </c>
      <c r="B3441">
        <v>4325</v>
      </c>
      <c r="D3441">
        <v>80</v>
      </c>
      <c r="E3441">
        <v>20</v>
      </c>
      <c r="F3441">
        <v>26</v>
      </c>
      <c r="I3441">
        <v>80</v>
      </c>
      <c r="J3441">
        <v>20</v>
      </c>
      <c r="K3441">
        <v>26</v>
      </c>
      <c r="N3441">
        <v>80</v>
      </c>
      <c r="O3441">
        <v>20</v>
      </c>
      <c r="P3441">
        <v>26</v>
      </c>
      <c r="S3441">
        <v>80</v>
      </c>
      <c r="T3441">
        <v>20</v>
      </c>
      <c r="U3441">
        <v>26</v>
      </c>
    </row>
    <row r="3442" spans="1:21" x14ac:dyDescent="0.25">
      <c r="A3442" t="s">
        <v>44</v>
      </c>
      <c r="B3442">
        <v>4325</v>
      </c>
      <c r="D3442">
        <v>50</v>
      </c>
      <c r="E3442">
        <v>0</v>
      </c>
      <c r="F3442">
        <v>20</v>
      </c>
      <c r="I3442">
        <v>50</v>
      </c>
      <c r="J3442">
        <v>0</v>
      </c>
      <c r="K3442">
        <v>20</v>
      </c>
      <c r="N3442">
        <v>50</v>
      </c>
      <c r="O3442">
        <v>0</v>
      </c>
      <c r="P3442">
        <v>20</v>
      </c>
      <c r="S3442">
        <v>50</v>
      </c>
      <c r="T3442">
        <v>0</v>
      </c>
      <c r="U3442">
        <v>20</v>
      </c>
    </row>
    <row r="3443" spans="1:21" x14ac:dyDescent="0.25">
      <c r="A3443" t="s">
        <v>47</v>
      </c>
      <c r="B3443">
        <v>4325</v>
      </c>
      <c r="D3443">
        <v>7</v>
      </c>
      <c r="E3443">
        <v>4</v>
      </c>
      <c r="F3443">
        <v>4</v>
      </c>
      <c r="I3443">
        <v>3</v>
      </c>
      <c r="J3443">
        <v>8</v>
      </c>
      <c r="K3443">
        <v>8</v>
      </c>
      <c r="N3443">
        <v>1</v>
      </c>
      <c r="O3443">
        <v>6</v>
      </c>
      <c r="P3443">
        <v>6</v>
      </c>
      <c r="S3443">
        <v>5</v>
      </c>
      <c r="T3443">
        <v>2</v>
      </c>
      <c r="U3443">
        <v>2</v>
      </c>
    </row>
    <row r="3444" spans="1:21" x14ac:dyDescent="0.25">
      <c r="A3444" t="s">
        <v>703</v>
      </c>
      <c r="B3444">
        <v>4325</v>
      </c>
      <c r="D3444">
        <v>0</v>
      </c>
      <c r="E3444">
        <v>0</v>
      </c>
      <c r="F3444">
        <v>0</v>
      </c>
      <c r="I3444">
        <v>0</v>
      </c>
      <c r="J3444">
        <v>0</v>
      </c>
      <c r="K3444">
        <v>0</v>
      </c>
      <c r="N3444">
        <v>0</v>
      </c>
      <c r="O3444">
        <v>0</v>
      </c>
      <c r="P3444">
        <v>0</v>
      </c>
      <c r="S3444">
        <v>0</v>
      </c>
      <c r="T3444">
        <v>0</v>
      </c>
      <c r="U3444">
        <v>0</v>
      </c>
    </row>
    <row r="3445" spans="1:21" x14ac:dyDescent="0.25">
      <c r="A3445" t="s">
        <v>704</v>
      </c>
      <c r="B3445">
        <v>4325</v>
      </c>
      <c r="D3445">
        <v>0</v>
      </c>
      <c r="E3445">
        <v>0</v>
      </c>
      <c r="F3445">
        <v>0</v>
      </c>
      <c r="I3445">
        <v>0</v>
      </c>
      <c r="J3445">
        <v>0</v>
      </c>
      <c r="K3445">
        <v>0</v>
      </c>
      <c r="N3445">
        <v>0</v>
      </c>
      <c r="O3445">
        <v>0</v>
      </c>
      <c r="P3445">
        <v>0</v>
      </c>
      <c r="S3445">
        <v>0</v>
      </c>
      <c r="T3445">
        <v>0</v>
      </c>
      <c r="U3445">
        <v>0</v>
      </c>
    </row>
    <row r="3446" spans="1:21" x14ac:dyDescent="0.25">
      <c r="A3446" t="s">
        <v>705</v>
      </c>
      <c r="B3446">
        <v>4325</v>
      </c>
      <c r="D3446">
        <v>0</v>
      </c>
      <c r="E3446">
        <v>0</v>
      </c>
      <c r="F3446">
        <v>0</v>
      </c>
      <c r="I3446">
        <v>0</v>
      </c>
      <c r="J3446">
        <v>0</v>
      </c>
      <c r="K3446">
        <v>0</v>
      </c>
      <c r="N3446">
        <v>0</v>
      </c>
      <c r="O3446">
        <v>0</v>
      </c>
      <c r="P3446">
        <v>0</v>
      </c>
      <c r="S3446">
        <v>0</v>
      </c>
      <c r="T3446">
        <v>0</v>
      </c>
      <c r="U3446">
        <v>0</v>
      </c>
    </row>
    <row r="3447" spans="1:21" x14ac:dyDescent="0.25">
      <c r="A3447" t="s">
        <v>706</v>
      </c>
      <c r="B3447">
        <v>4325</v>
      </c>
      <c r="D3447">
        <v>0</v>
      </c>
      <c r="E3447">
        <v>0</v>
      </c>
      <c r="F3447">
        <v>0</v>
      </c>
      <c r="I3447">
        <v>0</v>
      </c>
      <c r="J3447">
        <v>0</v>
      </c>
      <c r="K3447">
        <v>0</v>
      </c>
      <c r="N3447">
        <v>0</v>
      </c>
      <c r="O3447">
        <v>0</v>
      </c>
      <c r="P3447">
        <v>0</v>
      </c>
      <c r="S3447">
        <v>0</v>
      </c>
      <c r="T3447">
        <v>0</v>
      </c>
      <c r="U3447">
        <v>0</v>
      </c>
    </row>
    <row r="3448" spans="1:21" x14ac:dyDescent="0.25">
      <c r="A3448" t="s">
        <v>707</v>
      </c>
      <c r="B3448">
        <v>4325</v>
      </c>
      <c r="D3448">
        <v>2</v>
      </c>
      <c r="E3448">
        <v>1</v>
      </c>
      <c r="F3448">
        <v>1</v>
      </c>
      <c r="I3448">
        <v>2</v>
      </c>
      <c r="J3448">
        <v>1</v>
      </c>
      <c r="K3448">
        <v>1</v>
      </c>
      <c r="N3448">
        <v>2</v>
      </c>
      <c r="O3448">
        <v>1</v>
      </c>
      <c r="P3448">
        <v>1</v>
      </c>
      <c r="S3448">
        <v>2</v>
      </c>
      <c r="T3448">
        <v>1</v>
      </c>
      <c r="U3448">
        <v>1</v>
      </c>
    </row>
    <row r="3449" spans="1:21" x14ac:dyDescent="0.25">
      <c r="A3449" t="s">
        <v>708</v>
      </c>
      <c r="B3449">
        <v>4325</v>
      </c>
      <c r="D3449">
        <v>5</v>
      </c>
      <c r="E3449">
        <v>0</v>
      </c>
      <c r="F3449">
        <v>20</v>
      </c>
      <c r="I3449">
        <v>5</v>
      </c>
      <c r="J3449">
        <v>0</v>
      </c>
      <c r="K3449">
        <v>20</v>
      </c>
      <c r="N3449">
        <v>5</v>
      </c>
      <c r="O3449">
        <v>0</v>
      </c>
      <c r="P3449">
        <v>20</v>
      </c>
      <c r="S3449">
        <v>5</v>
      </c>
      <c r="T3449">
        <v>0</v>
      </c>
      <c r="U3449">
        <v>20</v>
      </c>
    </row>
    <row r="3450" spans="1:21" x14ac:dyDescent="0.25">
      <c r="A3450" t="s">
        <v>709</v>
      </c>
      <c r="B3450">
        <v>4325</v>
      </c>
      <c r="D3450">
        <v>40</v>
      </c>
      <c r="E3450">
        <v>20</v>
      </c>
      <c r="F3450">
        <v>6</v>
      </c>
      <c r="I3450">
        <v>40</v>
      </c>
      <c r="J3450">
        <v>20</v>
      </c>
      <c r="K3450">
        <v>6</v>
      </c>
      <c r="N3450">
        <v>40</v>
      </c>
      <c r="O3450">
        <v>20</v>
      </c>
      <c r="P3450">
        <v>6</v>
      </c>
      <c r="S3450">
        <v>40</v>
      </c>
      <c r="T3450">
        <v>20</v>
      </c>
      <c r="U3450">
        <v>6</v>
      </c>
    </row>
    <row r="3451" spans="1:21" x14ac:dyDescent="0.25">
      <c r="A3451" t="s">
        <v>710</v>
      </c>
      <c r="B3451">
        <v>4325</v>
      </c>
      <c r="D3451">
        <v>1</v>
      </c>
      <c r="E3451">
        <v>3</v>
      </c>
      <c r="F3451">
        <v>3</v>
      </c>
      <c r="I3451">
        <v>1</v>
      </c>
      <c r="J3451">
        <v>3</v>
      </c>
      <c r="K3451">
        <v>3</v>
      </c>
      <c r="N3451">
        <v>1</v>
      </c>
      <c r="O3451">
        <v>3</v>
      </c>
      <c r="P3451">
        <v>3</v>
      </c>
      <c r="S3451">
        <v>1</v>
      </c>
      <c r="T3451">
        <v>3</v>
      </c>
      <c r="U3451">
        <v>3</v>
      </c>
    </row>
    <row r="3452" spans="1:21" x14ac:dyDescent="0.25">
      <c r="A3452" t="s">
        <v>711</v>
      </c>
      <c r="B3452">
        <v>4325</v>
      </c>
      <c r="D3452">
        <v>0</v>
      </c>
      <c r="E3452">
        <v>0</v>
      </c>
      <c r="F3452">
        <v>0</v>
      </c>
      <c r="I3452">
        <v>0</v>
      </c>
      <c r="J3452">
        <v>0</v>
      </c>
      <c r="K3452">
        <v>0</v>
      </c>
      <c r="N3452">
        <v>0</v>
      </c>
      <c r="O3452">
        <v>0</v>
      </c>
      <c r="P3452">
        <v>0</v>
      </c>
      <c r="S3452">
        <v>0</v>
      </c>
      <c r="T3452">
        <v>0</v>
      </c>
      <c r="U3452">
        <v>0</v>
      </c>
    </row>
    <row r="3453" spans="1:21" x14ac:dyDescent="0.25">
      <c r="A3453" t="s">
        <v>712</v>
      </c>
      <c r="B3453">
        <v>4325</v>
      </c>
      <c r="D3453">
        <v>0</v>
      </c>
      <c r="E3453">
        <v>0</v>
      </c>
      <c r="F3453">
        <v>0</v>
      </c>
      <c r="I3453">
        <v>0</v>
      </c>
      <c r="J3453">
        <v>0</v>
      </c>
      <c r="K3453">
        <v>0</v>
      </c>
      <c r="N3453">
        <v>0</v>
      </c>
      <c r="O3453">
        <v>0</v>
      </c>
      <c r="P3453">
        <v>0</v>
      </c>
      <c r="S3453">
        <v>0</v>
      </c>
      <c r="T3453">
        <v>0</v>
      </c>
      <c r="U3453">
        <v>0</v>
      </c>
    </row>
    <row r="3454" spans="1:21" x14ac:dyDescent="0.25">
      <c r="A3454" t="s">
        <v>713</v>
      </c>
      <c r="B3454">
        <v>4325</v>
      </c>
      <c r="D3454">
        <v>0</v>
      </c>
      <c r="E3454">
        <v>0</v>
      </c>
      <c r="F3454">
        <v>0</v>
      </c>
      <c r="I3454">
        <v>0</v>
      </c>
      <c r="J3454">
        <v>0</v>
      </c>
      <c r="K3454">
        <v>0</v>
      </c>
      <c r="N3454">
        <v>0</v>
      </c>
      <c r="O3454">
        <v>0</v>
      </c>
      <c r="P3454">
        <v>0</v>
      </c>
      <c r="S3454">
        <v>0</v>
      </c>
      <c r="T3454">
        <v>0</v>
      </c>
      <c r="U3454">
        <v>0</v>
      </c>
    </row>
    <row r="3455" spans="1:21" x14ac:dyDescent="0.25">
      <c r="A3455" t="s">
        <v>714</v>
      </c>
      <c r="B3455">
        <v>4325</v>
      </c>
      <c r="D3455">
        <v>50</v>
      </c>
      <c r="I3455">
        <v>50</v>
      </c>
      <c r="N3455">
        <v>50</v>
      </c>
      <c r="S3455">
        <v>50</v>
      </c>
    </row>
    <row r="3456" spans="1:21" x14ac:dyDescent="0.25">
      <c r="A3456" t="s">
        <v>715</v>
      </c>
      <c r="B3456">
        <v>4325</v>
      </c>
      <c r="D3456">
        <v>30</v>
      </c>
      <c r="I3456">
        <v>30</v>
      </c>
      <c r="N3456">
        <v>30</v>
      </c>
      <c r="S3456">
        <v>30</v>
      </c>
    </row>
    <row r="3457" spans="1:21" x14ac:dyDescent="0.25">
      <c r="A3457" t="s">
        <v>716</v>
      </c>
      <c r="B3457">
        <v>4325</v>
      </c>
      <c r="D3457">
        <v>3</v>
      </c>
      <c r="I3457">
        <v>3</v>
      </c>
      <c r="N3457">
        <v>3</v>
      </c>
      <c r="S3457">
        <v>3</v>
      </c>
    </row>
    <row r="3458" spans="1:21" x14ac:dyDescent="0.25">
      <c r="A3458" t="s">
        <v>717</v>
      </c>
      <c r="B3458">
        <v>4325</v>
      </c>
      <c r="D3458">
        <v>0</v>
      </c>
      <c r="I3458">
        <v>0</v>
      </c>
      <c r="N3458">
        <v>0</v>
      </c>
      <c r="S3458">
        <v>0</v>
      </c>
    </row>
    <row r="3459" spans="1:21" x14ac:dyDescent="0.25">
      <c r="A3459" t="s">
        <v>718</v>
      </c>
      <c r="B3459">
        <v>4325</v>
      </c>
      <c r="E3459">
        <v>0</v>
      </c>
      <c r="J3459">
        <v>0</v>
      </c>
      <c r="O3459">
        <v>0</v>
      </c>
      <c r="T3459">
        <v>0</v>
      </c>
    </row>
    <row r="3460" spans="1:21" x14ac:dyDescent="0.25">
      <c r="A3460" t="s">
        <v>405</v>
      </c>
      <c r="B3460">
        <v>4325</v>
      </c>
      <c r="E3460">
        <v>0</v>
      </c>
    </row>
    <row r="3461" spans="1:21" x14ac:dyDescent="0.25">
      <c r="A3461" t="s">
        <v>719</v>
      </c>
      <c r="B3461">
        <v>4325</v>
      </c>
      <c r="D3461">
        <v>272</v>
      </c>
      <c r="E3461">
        <v>707</v>
      </c>
      <c r="F3461">
        <v>54</v>
      </c>
      <c r="I3461">
        <v>54</v>
      </c>
      <c r="J3461">
        <v>761</v>
      </c>
      <c r="K3461">
        <v>163</v>
      </c>
      <c r="N3461">
        <v>217</v>
      </c>
      <c r="O3461">
        <v>22</v>
      </c>
      <c r="P3461">
        <v>163</v>
      </c>
      <c r="S3461">
        <v>54</v>
      </c>
      <c r="T3461">
        <v>22</v>
      </c>
      <c r="U3461">
        <v>82</v>
      </c>
    </row>
    <row r="3462" spans="1:21" x14ac:dyDescent="0.25">
      <c r="A3462" t="s">
        <v>34</v>
      </c>
      <c r="B3462">
        <v>4350</v>
      </c>
      <c r="D3462">
        <v>4325</v>
      </c>
      <c r="E3462">
        <v>4325</v>
      </c>
      <c r="J3462">
        <v>4400</v>
      </c>
      <c r="K3462">
        <v>4400</v>
      </c>
      <c r="N3462">
        <v>358</v>
      </c>
      <c r="P3462">
        <v>358</v>
      </c>
    </row>
    <row r="3463" spans="1:21" x14ac:dyDescent="0.25">
      <c r="A3463" t="s">
        <v>35</v>
      </c>
      <c r="B3463">
        <v>4350</v>
      </c>
      <c r="D3463">
        <v>358</v>
      </c>
      <c r="E3463">
        <v>4400</v>
      </c>
      <c r="J3463">
        <v>4325</v>
      </c>
      <c r="K3463">
        <v>358</v>
      </c>
      <c r="N3463">
        <v>4400</v>
      </c>
      <c r="P3463">
        <v>4325</v>
      </c>
    </row>
    <row r="3464" spans="1:21" x14ac:dyDescent="0.25">
      <c r="A3464" t="s">
        <v>36</v>
      </c>
      <c r="B3464">
        <v>4350</v>
      </c>
      <c r="D3464">
        <v>1</v>
      </c>
      <c r="E3464">
        <v>2</v>
      </c>
      <c r="J3464">
        <v>2</v>
      </c>
      <c r="K3464">
        <v>1</v>
      </c>
      <c r="N3464">
        <v>2</v>
      </c>
      <c r="P3464">
        <v>1</v>
      </c>
    </row>
    <row r="3465" spans="1:21" x14ac:dyDescent="0.25">
      <c r="A3465" t="s">
        <v>37</v>
      </c>
      <c r="B3465">
        <v>4350</v>
      </c>
      <c r="D3465">
        <v>0</v>
      </c>
      <c r="E3465">
        <v>0</v>
      </c>
      <c r="J3465">
        <v>0</v>
      </c>
      <c r="N3465">
        <v>0</v>
      </c>
    </row>
    <row r="3466" spans="1:21" x14ac:dyDescent="0.25">
      <c r="A3466" t="s">
        <v>38</v>
      </c>
      <c r="B3466">
        <v>4350</v>
      </c>
      <c r="D3466">
        <v>12</v>
      </c>
      <c r="E3466">
        <v>12</v>
      </c>
      <c r="J3466">
        <v>12</v>
      </c>
      <c r="K3466">
        <v>12</v>
      </c>
      <c r="N3466">
        <v>12</v>
      </c>
      <c r="P3466">
        <v>12</v>
      </c>
    </row>
    <row r="3467" spans="1:21" x14ac:dyDescent="0.25">
      <c r="A3467" t="s">
        <v>39</v>
      </c>
      <c r="B3467">
        <v>4350</v>
      </c>
      <c r="D3467">
        <v>225</v>
      </c>
      <c r="K3467">
        <v>125</v>
      </c>
    </row>
    <row r="3468" spans="1:21" x14ac:dyDescent="0.25">
      <c r="A3468" t="s">
        <v>694</v>
      </c>
      <c r="B3468">
        <v>4350</v>
      </c>
      <c r="D3468">
        <v>25</v>
      </c>
      <c r="K3468">
        <v>25</v>
      </c>
    </row>
    <row r="3469" spans="1:21" x14ac:dyDescent="0.25">
      <c r="A3469" t="s">
        <v>40</v>
      </c>
      <c r="B3469">
        <v>4350</v>
      </c>
      <c r="D3469">
        <v>1</v>
      </c>
      <c r="K3469">
        <v>1</v>
      </c>
    </row>
    <row r="3470" spans="1:21" x14ac:dyDescent="0.25">
      <c r="A3470" t="s">
        <v>41</v>
      </c>
      <c r="B3470">
        <v>4350</v>
      </c>
    </row>
    <row r="3471" spans="1:21" x14ac:dyDescent="0.25">
      <c r="A3471" t="s">
        <v>42</v>
      </c>
      <c r="B3471">
        <v>4350</v>
      </c>
      <c r="E3471">
        <v>40</v>
      </c>
      <c r="J3471">
        <v>40</v>
      </c>
      <c r="N3471">
        <v>30</v>
      </c>
    </row>
    <row r="3472" spans="1:21" x14ac:dyDescent="0.25">
      <c r="A3472" t="s">
        <v>45</v>
      </c>
      <c r="B3472">
        <v>4350</v>
      </c>
      <c r="D3472">
        <v>7</v>
      </c>
      <c r="E3472">
        <v>4</v>
      </c>
      <c r="J3472">
        <v>8</v>
      </c>
      <c r="N3472">
        <v>6</v>
      </c>
    </row>
    <row r="3473" spans="1:16" x14ac:dyDescent="0.25">
      <c r="A3473" t="s">
        <v>46</v>
      </c>
      <c r="B3473">
        <v>4350</v>
      </c>
      <c r="D3473">
        <v>4</v>
      </c>
      <c r="K3473">
        <v>8</v>
      </c>
      <c r="P3473">
        <v>6</v>
      </c>
    </row>
    <row r="3474" spans="1:16" x14ac:dyDescent="0.25">
      <c r="A3474" t="s">
        <v>49</v>
      </c>
      <c r="B3474">
        <v>4350</v>
      </c>
      <c r="D3474">
        <v>6</v>
      </c>
      <c r="E3474">
        <v>6</v>
      </c>
      <c r="J3474">
        <v>6</v>
      </c>
      <c r="K3474">
        <v>6</v>
      </c>
      <c r="N3474">
        <v>6</v>
      </c>
      <c r="P3474">
        <v>6</v>
      </c>
    </row>
    <row r="3475" spans="1:16" x14ac:dyDescent="0.25">
      <c r="A3475" t="s">
        <v>695</v>
      </c>
      <c r="B3475">
        <v>4350</v>
      </c>
      <c r="D3475">
        <v>0</v>
      </c>
      <c r="E3475">
        <v>0</v>
      </c>
      <c r="J3475">
        <v>0</v>
      </c>
      <c r="K3475">
        <v>0</v>
      </c>
      <c r="N3475">
        <v>0</v>
      </c>
      <c r="P3475">
        <v>0</v>
      </c>
    </row>
    <row r="3476" spans="1:16" x14ac:dyDescent="0.25">
      <c r="A3476" t="s">
        <v>48</v>
      </c>
      <c r="B3476">
        <v>4350</v>
      </c>
      <c r="D3476">
        <v>1900</v>
      </c>
      <c r="E3476">
        <v>1900</v>
      </c>
      <c r="J3476">
        <v>1900</v>
      </c>
      <c r="K3476">
        <v>1900</v>
      </c>
      <c r="N3476">
        <v>1900</v>
      </c>
      <c r="P3476">
        <v>1900</v>
      </c>
    </row>
    <row r="3477" spans="1:16" x14ac:dyDescent="0.25">
      <c r="A3477" t="s">
        <v>696</v>
      </c>
      <c r="B3477">
        <v>4350</v>
      </c>
      <c r="D3477">
        <v>1770</v>
      </c>
      <c r="E3477">
        <v>3539</v>
      </c>
      <c r="J3477">
        <v>3539</v>
      </c>
      <c r="K3477">
        <v>1583</v>
      </c>
      <c r="N3477">
        <v>3433</v>
      </c>
      <c r="P3477">
        <v>1583</v>
      </c>
    </row>
    <row r="3478" spans="1:16" x14ac:dyDescent="0.25">
      <c r="A3478" t="s">
        <v>50</v>
      </c>
      <c r="B3478">
        <v>4350</v>
      </c>
      <c r="D3478">
        <v>564</v>
      </c>
      <c r="E3478">
        <v>3539</v>
      </c>
      <c r="J3478">
        <v>3539</v>
      </c>
      <c r="K3478">
        <v>1583</v>
      </c>
      <c r="N3478">
        <v>3433</v>
      </c>
      <c r="P3478">
        <v>1583</v>
      </c>
    </row>
    <row r="3479" spans="1:16" x14ac:dyDescent="0.25">
      <c r="A3479" t="s">
        <v>697</v>
      </c>
      <c r="B3479">
        <v>4350</v>
      </c>
      <c r="D3479">
        <v>1</v>
      </c>
      <c r="E3479">
        <v>1</v>
      </c>
      <c r="J3479">
        <v>1</v>
      </c>
      <c r="K3479">
        <v>1</v>
      </c>
      <c r="N3479">
        <v>1</v>
      </c>
      <c r="P3479">
        <v>1</v>
      </c>
    </row>
    <row r="3480" spans="1:16" x14ac:dyDescent="0.25">
      <c r="A3480" t="s">
        <v>51</v>
      </c>
      <c r="B3480">
        <v>4350</v>
      </c>
      <c r="D3480">
        <v>0</v>
      </c>
      <c r="E3480">
        <v>0</v>
      </c>
      <c r="J3480">
        <v>0</v>
      </c>
      <c r="K3480">
        <v>144</v>
      </c>
      <c r="N3480">
        <v>0</v>
      </c>
      <c r="P3480">
        <v>163</v>
      </c>
    </row>
    <row r="3481" spans="1:16" x14ac:dyDescent="0.25">
      <c r="A3481" t="s">
        <v>53</v>
      </c>
      <c r="B3481">
        <v>4350</v>
      </c>
      <c r="D3481">
        <v>150</v>
      </c>
      <c r="E3481">
        <v>750</v>
      </c>
      <c r="J3481">
        <v>750</v>
      </c>
      <c r="K3481">
        <v>200</v>
      </c>
      <c r="N3481">
        <v>200</v>
      </c>
      <c r="P3481">
        <v>150</v>
      </c>
    </row>
    <row r="3482" spans="1:16" x14ac:dyDescent="0.25">
      <c r="A3482" t="s">
        <v>54</v>
      </c>
      <c r="B3482">
        <v>4350</v>
      </c>
      <c r="D3482">
        <v>0</v>
      </c>
      <c r="E3482">
        <v>0</v>
      </c>
      <c r="J3482">
        <v>0</v>
      </c>
      <c r="K3482">
        <v>0</v>
      </c>
      <c r="N3482">
        <v>0</v>
      </c>
      <c r="P3482">
        <v>0</v>
      </c>
    </row>
    <row r="3483" spans="1:16" x14ac:dyDescent="0.25">
      <c r="A3483" t="s">
        <v>55</v>
      </c>
      <c r="B3483">
        <v>4350</v>
      </c>
      <c r="D3483">
        <v>0</v>
      </c>
      <c r="E3483">
        <v>0</v>
      </c>
      <c r="J3483">
        <v>0</v>
      </c>
      <c r="K3483">
        <v>0</v>
      </c>
      <c r="N3483">
        <v>0</v>
      </c>
      <c r="P3483">
        <v>0</v>
      </c>
    </row>
    <row r="3484" spans="1:16" x14ac:dyDescent="0.25">
      <c r="A3484" t="s">
        <v>56</v>
      </c>
      <c r="B3484">
        <v>4350</v>
      </c>
      <c r="D3484">
        <v>0.92</v>
      </c>
      <c r="E3484">
        <v>0.92</v>
      </c>
      <c r="J3484">
        <v>0.92</v>
      </c>
      <c r="K3484">
        <v>0.92</v>
      </c>
      <c r="N3484">
        <v>0.92</v>
      </c>
      <c r="P3484">
        <v>0.92</v>
      </c>
    </row>
    <row r="3485" spans="1:16" x14ac:dyDescent="0.25">
      <c r="A3485" t="s">
        <v>57</v>
      </c>
      <c r="B3485">
        <v>4350</v>
      </c>
      <c r="D3485">
        <v>100</v>
      </c>
      <c r="E3485">
        <v>100</v>
      </c>
      <c r="J3485">
        <v>100</v>
      </c>
      <c r="K3485">
        <v>100</v>
      </c>
      <c r="N3485">
        <v>100</v>
      </c>
      <c r="P3485">
        <v>100</v>
      </c>
    </row>
    <row r="3486" spans="1:16" x14ac:dyDescent="0.25">
      <c r="A3486" t="s">
        <v>58</v>
      </c>
      <c r="B3486">
        <v>4350</v>
      </c>
      <c r="D3486">
        <v>2</v>
      </c>
      <c r="E3486">
        <v>2</v>
      </c>
      <c r="J3486">
        <v>2</v>
      </c>
      <c r="K3486">
        <v>2</v>
      </c>
      <c r="N3486">
        <v>2</v>
      </c>
      <c r="P3486">
        <v>2</v>
      </c>
    </row>
    <row r="3487" spans="1:16" x14ac:dyDescent="0.25">
      <c r="A3487" t="s">
        <v>59</v>
      </c>
      <c r="B3487">
        <v>4350</v>
      </c>
      <c r="D3487">
        <v>0</v>
      </c>
      <c r="E3487">
        <v>0</v>
      </c>
      <c r="J3487">
        <v>0</v>
      </c>
      <c r="K3487">
        <v>0</v>
      </c>
      <c r="N3487">
        <v>0</v>
      </c>
      <c r="P3487">
        <v>0</v>
      </c>
    </row>
    <row r="3488" spans="1:16" x14ac:dyDescent="0.25">
      <c r="A3488" t="s">
        <v>698</v>
      </c>
      <c r="B3488">
        <v>4350</v>
      </c>
      <c r="E3488">
        <v>0</v>
      </c>
      <c r="J3488">
        <v>0</v>
      </c>
      <c r="N3488">
        <v>0</v>
      </c>
    </row>
    <row r="3489" spans="1:16" x14ac:dyDescent="0.25">
      <c r="A3489" t="s">
        <v>677</v>
      </c>
      <c r="B3489">
        <v>4350</v>
      </c>
      <c r="E3489">
        <v>567</v>
      </c>
      <c r="J3489">
        <v>3981</v>
      </c>
      <c r="N3489">
        <v>449</v>
      </c>
    </row>
    <row r="3490" spans="1:16" x14ac:dyDescent="0.25">
      <c r="A3490" t="s">
        <v>78</v>
      </c>
      <c r="B3490">
        <v>4350</v>
      </c>
      <c r="E3490">
        <v>9.6999999999999993</v>
      </c>
      <c r="J3490">
        <v>67.900000000000006</v>
      </c>
      <c r="N3490">
        <v>10.199999999999999</v>
      </c>
    </row>
    <row r="3491" spans="1:16" x14ac:dyDescent="0.25">
      <c r="A3491" t="s">
        <v>699</v>
      </c>
      <c r="B3491">
        <v>4350</v>
      </c>
      <c r="E3491">
        <v>0</v>
      </c>
      <c r="K3491">
        <v>0</v>
      </c>
      <c r="P3491">
        <v>0</v>
      </c>
    </row>
    <row r="3492" spans="1:16" x14ac:dyDescent="0.25">
      <c r="A3492" t="s">
        <v>700</v>
      </c>
      <c r="B3492">
        <v>4350</v>
      </c>
      <c r="D3492">
        <v>0</v>
      </c>
      <c r="E3492">
        <v>0</v>
      </c>
      <c r="J3492">
        <v>0</v>
      </c>
      <c r="K3492">
        <v>1</v>
      </c>
      <c r="N3492">
        <v>0</v>
      </c>
      <c r="P3492">
        <v>1</v>
      </c>
    </row>
    <row r="3493" spans="1:16" x14ac:dyDescent="0.25">
      <c r="A3493" t="s">
        <v>701</v>
      </c>
      <c r="B3493">
        <v>4350</v>
      </c>
      <c r="D3493">
        <v>0</v>
      </c>
      <c r="E3493">
        <v>0</v>
      </c>
      <c r="J3493">
        <v>0</v>
      </c>
      <c r="K3493">
        <v>0</v>
      </c>
      <c r="N3493">
        <v>0</v>
      </c>
      <c r="P3493">
        <v>0</v>
      </c>
    </row>
    <row r="3494" spans="1:16" x14ac:dyDescent="0.25">
      <c r="A3494" t="s">
        <v>52</v>
      </c>
      <c r="B3494">
        <v>4350</v>
      </c>
      <c r="D3494">
        <v>1</v>
      </c>
      <c r="E3494">
        <v>1</v>
      </c>
      <c r="J3494">
        <v>1</v>
      </c>
      <c r="K3494">
        <v>1</v>
      </c>
      <c r="N3494">
        <v>1</v>
      </c>
      <c r="P3494">
        <v>1</v>
      </c>
    </row>
    <row r="3495" spans="1:16" x14ac:dyDescent="0.25">
      <c r="A3495" t="s">
        <v>702</v>
      </c>
      <c r="B3495">
        <v>4350</v>
      </c>
      <c r="D3495">
        <v>15</v>
      </c>
      <c r="E3495">
        <v>60</v>
      </c>
      <c r="J3495">
        <v>60</v>
      </c>
      <c r="K3495">
        <v>9</v>
      </c>
      <c r="N3495">
        <v>15</v>
      </c>
      <c r="P3495">
        <v>9</v>
      </c>
    </row>
    <row r="3496" spans="1:16" x14ac:dyDescent="0.25">
      <c r="A3496" t="s">
        <v>43</v>
      </c>
      <c r="B3496">
        <v>4350</v>
      </c>
      <c r="D3496">
        <v>80</v>
      </c>
      <c r="E3496">
        <v>0</v>
      </c>
      <c r="J3496">
        <v>0</v>
      </c>
      <c r="K3496">
        <v>0</v>
      </c>
      <c r="N3496">
        <v>80</v>
      </c>
      <c r="P3496">
        <v>26</v>
      </c>
    </row>
    <row r="3497" spans="1:16" x14ac:dyDescent="0.25">
      <c r="A3497" t="s">
        <v>44</v>
      </c>
      <c r="B3497">
        <v>4350</v>
      </c>
      <c r="D3497">
        <v>50</v>
      </c>
      <c r="E3497">
        <v>0</v>
      </c>
      <c r="J3497">
        <v>0</v>
      </c>
      <c r="K3497">
        <v>0</v>
      </c>
      <c r="N3497">
        <v>50</v>
      </c>
      <c r="P3497">
        <v>20</v>
      </c>
    </row>
    <row r="3498" spans="1:16" x14ac:dyDescent="0.25">
      <c r="A3498" t="s">
        <v>47</v>
      </c>
      <c r="B3498">
        <v>4350</v>
      </c>
      <c r="D3498">
        <v>7</v>
      </c>
      <c r="E3498">
        <v>4</v>
      </c>
      <c r="J3498">
        <v>8</v>
      </c>
      <c r="K3498">
        <v>8</v>
      </c>
      <c r="N3498">
        <v>6</v>
      </c>
      <c r="P3498">
        <v>6</v>
      </c>
    </row>
    <row r="3499" spans="1:16" x14ac:dyDescent="0.25">
      <c r="A3499" t="s">
        <v>703</v>
      </c>
      <c r="B3499">
        <v>4350</v>
      </c>
      <c r="D3499">
        <v>0</v>
      </c>
      <c r="E3499">
        <v>0</v>
      </c>
      <c r="J3499">
        <v>0</v>
      </c>
      <c r="K3499">
        <v>0</v>
      </c>
      <c r="N3499">
        <v>0</v>
      </c>
      <c r="P3499">
        <v>0</v>
      </c>
    </row>
    <row r="3500" spans="1:16" x14ac:dyDescent="0.25">
      <c r="A3500" t="s">
        <v>704</v>
      </c>
      <c r="B3500">
        <v>4350</v>
      </c>
      <c r="D3500">
        <v>0</v>
      </c>
      <c r="E3500">
        <v>0</v>
      </c>
      <c r="J3500">
        <v>0</v>
      </c>
      <c r="K3500">
        <v>0</v>
      </c>
      <c r="N3500">
        <v>0</v>
      </c>
      <c r="P3500">
        <v>0</v>
      </c>
    </row>
    <row r="3501" spans="1:16" x14ac:dyDescent="0.25">
      <c r="A3501" t="s">
        <v>705</v>
      </c>
      <c r="B3501">
        <v>4350</v>
      </c>
      <c r="D3501">
        <v>0</v>
      </c>
      <c r="E3501">
        <v>0</v>
      </c>
      <c r="J3501">
        <v>0</v>
      </c>
      <c r="K3501">
        <v>0</v>
      </c>
      <c r="N3501">
        <v>0</v>
      </c>
      <c r="P3501">
        <v>0</v>
      </c>
    </row>
    <row r="3502" spans="1:16" x14ac:dyDescent="0.25">
      <c r="A3502" t="s">
        <v>706</v>
      </c>
      <c r="B3502">
        <v>4350</v>
      </c>
      <c r="D3502">
        <v>0</v>
      </c>
      <c r="E3502">
        <v>0</v>
      </c>
      <c r="J3502">
        <v>0</v>
      </c>
      <c r="K3502">
        <v>0</v>
      </c>
      <c r="N3502">
        <v>0</v>
      </c>
      <c r="P3502">
        <v>0</v>
      </c>
    </row>
    <row r="3503" spans="1:16" x14ac:dyDescent="0.25">
      <c r="A3503" t="s">
        <v>707</v>
      </c>
      <c r="B3503">
        <v>4350</v>
      </c>
      <c r="D3503">
        <v>1</v>
      </c>
      <c r="E3503">
        <v>0</v>
      </c>
      <c r="J3503">
        <v>0</v>
      </c>
      <c r="K3503">
        <v>0</v>
      </c>
      <c r="N3503">
        <v>2</v>
      </c>
      <c r="P3503">
        <v>1</v>
      </c>
    </row>
    <row r="3504" spans="1:16" x14ac:dyDescent="0.25">
      <c r="A3504" t="s">
        <v>708</v>
      </c>
      <c r="B3504">
        <v>4350</v>
      </c>
      <c r="D3504">
        <v>50</v>
      </c>
      <c r="N3504">
        <v>5</v>
      </c>
      <c r="P3504">
        <v>20</v>
      </c>
    </row>
    <row r="3505" spans="1:21" x14ac:dyDescent="0.25">
      <c r="A3505" t="s">
        <v>709</v>
      </c>
      <c r="B3505">
        <v>4350</v>
      </c>
      <c r="D3505">
        <v>30</v>
      </c>
      <c r="N3505">
        <v>40</v>
      </c>
      <c r="P3505">
        <v>6</v>
      </c>
    </row>
    <row r="3506" spans="1:21" x14ac:dyDescent="0.25">
      <c r="A3506" t="s">
        <v>710</v>
      </c>
      <c r="B3506">
        <v>4350</v>
      </c>
      <c r="D3506">
        <v>3</v>
      </c>
      <c r="N3506">
        <v>1</v>
      </c>
      <c r="P3506">
        <v>3</v>
      </c>
    </row>
    <row r="3507" spans="1:21" x14ac:dyDescent="0.25">
      <c r="A3507" t="s">
        <v>711</v>
      </c>
      <c r="B3507">
        <v>4350</v>
      </c>
      <c r="D3507">
        <v>0</v>
      </c>
      <c r="N3507">
        <v>0</v>
      </c>
      <c r="P3507">
        <v>0</v>
      </c>
    </row>
    <row r="3508" spans="1:21" x14ac:dyDescent="0.25">
      <c r="A3508" t="s">
        <v>712</v>
      </c>
      <c r="B3508">
        <v>4350</v>
      </c>
      <c r="D3508">
        <v>0</v>
      </c>
      <c r="N3508">
        <v>0</v>
      </c>
      <c r="P3508">
        <v>0</v>
      </c>
    </row>
    <row r="3509" spans="1:21" x14ac:dyDescent="0.25">
      <c r="A3509" t="s">
        <v>713</v>
      </c>
      <c r="B3509">
        <v>4350</v>
      </c>
      <c r="D3509">
        <v>0</v>
      </c>
      <c r="N3509">
        <v>0</v>
      </c>
      <c r="P3509">
        <v>0</v>
      </c>
    </row>
    <row r="3510" spans="1:21" x14ac:dyDescent="0.25">
      <c r="A3510" t="s">
        <v>714</v>
      </c>
      <c r="B3510">
        <v>4350</v>
      </c>
      <c r="N3510">
        <v>50</v>
      </c>
    </row>
    <row r="3511" spans="1:21" x14ac:dyDescent="0.25">
      <c r="A3511" t="s">
        <v>715</v>
      </c>
      <c r="B3511">
        <v>4350</v>
      </c>
      <c r="N3511">
        <v>30</v>
      </c>
    </row>
    <row r="3512" spans="1:21" x14ac:dyDescent="0.25">
      <c r="A3512" t="s">
        <v>716</v>
      </c>
      <c r="B3512">
        <v>4350</v>
      </c>
      <c r="N3512">
        <v>3</v>
      </c>
    </row>
    <row r="3513" spans="1:21" x14ac:dyDescent="0.25">
      <c r="A3513" t="s">
        <v>717</v>
      </c>
      <c r="B3513">
        <v>4350</v>
      </c>
      <c r="N3513">
        <v>0</v>
      </c>
    </row>
    <row r="3514" spans="1:21" x14ac:dyDescent="0.25">
      <c r="A3514" t="s">
        <v>718</v>
      </c>
      <c r="B3514">
        <v>4350</v>
      </c>
      <c r="E3514">
        <v>0</v>
      </c>
      <c r="J3514">
        <v>0</v>
      </c>
      <c r="N3514">
        <v>0</v>
      </c>
    </row>
    <row r="3515" spans="1:21" x14ac:dyDescent="0.25">
      <c r="A3515" t="s">
        <v>405</v>
      </c>
      <c r="B3515">
        <v>4350</v>
      </c>
      <c r="E3515">
        <v>0</v>
      </c>
    </row>
    <row r="3516" spans="1:21" x14ac:dyDescent="0.25">
      <c r="A3516" t="s">
        <v>719</v>
      </c>
      <c r="B3516">
        <v>4350</v>
      </c>
      <c r="D3516">
        <v>163</v>
      </c>
      <c r="E3516">
        <v>815</v>
      </c>
      <c r="J3516">
        <v>815</v>
      </c>
      <c r="K3516">
        <v>217</v>
      </c>
      <c r="N3516">
        <v>217</v>
      </c>
      <c r="P3516">
        <v>163</v>
      </c>
    </row>
    <row r="3517" spans="1:21" x14ac:dyDescent="0.25">
      <c r="A3517" t="s">
        <v>34</v>
      </c>
      <c r="B3517">
        <v>4362</v>
      </c>
      <c r="D3517">
        <v>58</v>
      </c>
      <c r="E3517">
        <v>58</v>
      </c>
      <c r="F3517">
        <v>58</v>
      </c>
      <c r="I3517">
        <v>377</v>
      </c>
      <c r="J3517">
        <v>377</v>
      </c>
      <c r="K3517">
        <v>377</v>
      </c>
      <c r="N3517">
        <v>4374</v>
      </c>
      <c r="O3517">
        <v>4374</v>
      </c>
      <c r="P3517">
        <v>4374</v>
      </c>
      <c r="S3517">
        <v>131</v>
      </c>
      <c r="T3517">
        <v>131</v>
      </c>
      <c r="U3517">
        <v>131</v>
      </c>
    </row>
    <row r="3518" spans="1:21" x14ac:dyDescent="0.25">
      <c r="A3518" t="s">
        <v>35</v>
      </c>
      <c r="B3518">
        <v>4362</v>
      </c>
      <c r="D3518">
        <v>4374</v>
      </c>
      <c r="E3518">
        <v>377</v>
      </c>
      <c r="F3518">
        <v>131</v>
      </c>
      <c r="I3518">
        <v>131</v>
      </c>
      <c r="J3518">
        <v>58</v>
      </c>
      <c r="K3518">
        <v>4374</v>
      </c>
      <c r="N3518">
        <v>377</v>
      </c>
      <c r="O3518">
        <v>131</v>
      </c>
      <c r="P3518">
        <v>58</v>
      </c>
      <c r="S3518">
        <v>58</v>
      </c>
      <c r="T3518">
        <v>4374</v>
      </c>
      <c r="U3518">
        <v>377</v>
      </c>
    </row>
    <row r="3519" spans="1:21" x14ac:dyDescent="0.25">
      <c r="A3519" t="s">
        <v>36</v>
      </c>
      <c r="B3519">
        <v>4362</v>
      </c>
      <c r="D3519">
        <v>1</v>
      </c>
      <c r="E3519">
        <v>2</v>
      </c>
      <c r="F3519">
        <v>1</v>
      </c>
      <c r="I3519">
        <v>1</v>
      </c>
      <c r="J3519">
        <v>2</v>
      </c>
      <c r="K3519">
        <v>0</v>
      </c>
      <c r="N3519">
        <v>1</v>
      </c>
      <c r="O3519">
        <v>2</v>
      </c>
      <c r="P3519">
        <v>0</v>
      </c>
      <c r="S3519">
        <v>1</v>
      </c>
      <c r="T3519">
        <v>2</v>
      </c>
      <c r="U3519">
        <v>0</v>
      </c>
    </row>
    <row r="3520" spans="1:21" x14ac:dyDescent="0.25">
      <c r="A3520" t="s">
        <v>37</v>
      </c>
      <c r="B3520">
        <v>4362</v>
      </c>
      <c r="D3520">
        <v>0</v>
      </c>
      <c r="E3520">
        <v>0</v>
      </c>
      <c r="I3520">
        <v>0</v>
      </c>
      <c r="J3520">
        <v>2</v>
      </c>
      <c r="N3520">
        <v>0</v>
      </c>
      <c r="O3520">
        <v>2</v>
      </c>
      <c r="S3520">
        <v>0</v>
      </c>
      <c r="T3520">
        <v>2</v>
      </c>
    </row>
    <row r="3521" spans="1:21" x14ac:dyDescent="0.25">
      <c r="A3521" t="s">
        <v>38</v>
      </c>
      <c r="B3521">
        <v>4362</v>
      </c>
      <c r="D3521">
        <v>12</v>
      </c>
      <c r="E3521">
        <v>12</v>
      </c>
      <c r="F3521">
        <v>12</v>
      </c>
      <c r="I3521">
        <v>12</v>
      </c>
      <c r="J3521">
        <v>12</v>
      </c>
      <c r="K3521">
        <v>12</v>
      </c>
      <c r="N3521">
        <v>12</v>
      </c>
      <c r="O3521">
        <v>12</v>
      </c>
      <c r="P3521">
        <v>12</v>
      </c>
      <c r="S3521">
        <v>12</v>
      </c>
      <c r="T3521">
        <v>12</v>
      </c>
      <c r="U3521">
        <v>12</v>
      </c>
    </row>
    <row r="3522" spans="1:21" x14ac:dyDescent="0.25">
      <c r="A3522" t="s">
        <v>39</v>
      </c>
      <c r="B3522">
        <v>4362</v>
      </c>
      <c r="D3522">
        <v>200</v>
      </c>
      <c r="F3522">
        <v>240</v>
      </c>
      <c r="I3522">
        <v>225</v>
      </c>
      <c r="N3522">
        <v>180</v>
      </c>
    </row>
    <row r="3523" spans="1:21" x14ac:dyDescent="0.25">
      <c r="A3523" t="s">
        <v>694</v>
      </c>
      <c r="B3523">
        <v>4362</v>
      </c>
      <c r="D3523">
        <v>25</v>
      </c>
      <c r="F3523">
        <v>25</v>
      </c>
      <c r="I3523">
        <v>25</v>
      </c>
      <c r="N3523">
        <v>25</v>
      </c>
    </row>
    <row r="3524" spans="1:21" x14ac:dyDescent="0.25">
      <c r="A3524" t="s">
        <v>40</v>
      </c>
      <c r="B3524">
        <v>4362</v>
      </c>
      <c r="D3524">
        <v>1</v>
      </c>
      <c r="F3524">
        <v>1</v>
      </c>
      <c r="I3524">
        <v>1</v>
      </c>
      <c r="N3524">
        <v>1</v>
      </c>
    </row>
    <row r="3525" spans="1:21" x14ac:dyDescent="0.25">
      <c r="A3525" t="s">
        <v>41</v>
      </c>
      <c r="B3525">
        <v>4362</v>
      </c>
    </row>
    <row r="3526" spans="1:21" x14ac:dyDescent="0.25">
      <c r="A3526" t="s">
        <v>42</v>
      </c>
      <c r="B3526">
        <v>4362</v>
      </c>
      <c r="E3526">
        <v>30</v>
      </c>
      <c r="J3526">
        <v>30</v>
      </c>
      <c r="O3526">
        <v>30</v>
      </c>
      <c r="T3526">
        <v>30</v>
      </c>
    </row>
    <row r="3527" spans="1:21" x14ac:dyDescent="0.25">
      <c r="A3527" t="s">
        <v>45</v>
      </c>
      <c r="B3527">
        <v>4362</v>
      </c>
      <c r="E3527">
        <v>1</v>
      </c>
      <c r="J3527">
        <v>1</v>
      </c>
      <c r="O3527">
        <v>2</v>
      </c>
      <c r="T3527">
        <v>2</v>
      </c>
    </row>
    <row r="3528" spans="1:21" x14ac:dyDescent="0.25">
      <c r="A3528" t="s">
        <v>46</v>
      </c>
      <c r="B3528">
        <v>4362</v>
      </c>
      <c r="D3528">
        <v>1</v>
      </c>
      <c r="F3528">
        <v>1</v>
      </c>
      <c r="I3528">
        <v>1</v>
      </c>
      <c r="N3528">
        <v>2</v>
      </c>
      <c r="S3528">
        <v>2</v>
      </c>
    </row>
    <row r="3529" spans="1:21" x14ac:dyDescent="0.25">
      <c r="A3529" t="s">
        <v>49</v>
      </c>
      <c r="B3529">
        <v>4362</v>
      </c>
      <c r="D3529">
        <v>6.1</v>
      </c>
      <c r="E3529">
        <v>6.1</v>
      </c>
      <c r="F3529">
        <v>6.1</v>
      </c>
      <c r="I3529">
        <v>6.1</v>
      </c>
      <c r="J3529">
        <v>6.1</v>
      </c>
      <c r="K3529">
        <v>4</v>
      </c>
      <c r="N3529">
        <v>6.2</v>
      </c>
      <c r="O3529">
        <v>6.2</v>
      </c>
      <c r="P3529">
        <v>4</v>
      </c>
      <c r="S3529">
        <v>6.2</v>
      </c>
      <c r="T3529">
        <v>6.2</v>
      </c>
      <c r="U3529">
        <v>4</v>
      </c>
    </row>
    <row r="3530" spans="1:21" x14ac:dyDescent="0.25">
      <c r="A3530" t="s">
        <v>695</v>
      </c>
      <c r="B3530">
        <v>4362</v>
      </c>
      <c r="D3530">
        <v>0</v>
      </c>
      <c r="E3530">
        <v>0</v>
      </c>
      <c r="F3530">
        <v>0</v>
      </c>
      <c r="I3530">
        <v>0</v>
      </c>
      <c r="J3530">
        <v>0</v>
      </c>
      <c r="K3530">
        <v>0</v>
      </c>
      <c r="N3530">
        <v>0</v>
      </c>
      <c r="O3530">
        <v>0</v>
      </c>
      <c r="P3530">
        <v>0</v>
      </c>
      <c r="S3530">
        <v>0</v>
      </c>
      <c r="T3530">
        <v>0</v>
      </c>
      <c r="U3530">
        <v>0</v>
      </c>
    </row>
    <row r="3531" spans="1:21" x14ac:dyDescent="0.25">
      <c r="A3531" t="s">
        <v>48</v>
      </c>
      <c r="B3531">
        <v>4362</v>
      </c>
      <c r="D3531">
        <v>1900</v>
      </c>
      <c r="E3531">
        <v>1900</v>
      </c>
      <c r="F3531">
        <v>1900</v>
      </c>
      <c r="I3531">
        <v>1900</v>
      </c>
      <c r="J3531">
        <v>1900</v>
      </c>
      <c r="K3531">
        <v>1900</v>
      </c>
      <c r="N3531">
        <v>1900</v>
      </c>
      <c r="O3531">
        <v>1900</v>
      </c>
      <c r="P3531">
        <v>1900</v>
      </c>
      <c r="S3531">
        <v>1900</v>
      </c>
      <c r="T3531">
        <v>1900</v>
      </c>
      <c r="U3531">
        <v>1900</v>
      </c>
    </row>
    <row r="3532" spans="1:21" x14ac:dyDescent="0.25">
      <c r="A3532" t="s">
        <v>696</v>
      </c>
      <c r="B3532">
        <v>4362</v>
      </c>
      <c r="D3532">
        <v>1863</v>
      </c>
      <c r="E3532">
        <v>3539</v>
      </c>
      <c r="F3532">
        <v>1863</v>
      </c>
      <c r="I3532">
        <v>1863</v>
      </c>
      <c r="J3532">
        <v>3539</v>
      </c>
      <c r="K3532">
        <v>0</v>
      </c>
      <c r="N3532">
        <v>1863</v>
      </c>
      <c r="O3532">
        <v>3539</v>
      </c>
      <c r="P3532">
        <v>0</v>
      </c>
      <c r="S3532">
        <v>1863</v>
      </c>
      <c r="T3532">
        <v>3539</v>
      </c>
      <c r="U3532">
        <v>0</v>
      </c>
    </row>
    <row r="3533" spans="1:21" x14ac:dyDescent="0.25">
      <c r="A3533" t="s">
        <v>50</v>
      </c>
      <c r="B3533">
        <v>4362</v>
      </c>
      <c r="D3533">
        <v>1863</v>
      </c>
      <c r="E3533">
        <v>3539</v>
      </c>
      <c r="F3533">
        <v>1863</v>
      </c>
      <c r="I3533">
        <v>1863</v>
      </c>
      <c r="J3533">
        <v>3539</v>
      </c>
      <c r="K3533">
        <v>0</v>
      </c>
      <c r="N3533">
        <v>1863</v>
      </c>
      <c r="O3533">
        <v>3539</v>
      </c>
      <c r="P3533">
        <v>0</v>
      </c>
      <c r="S3533">
        <v>1863</v>
      </c>
      <c r="T3533">
        <v>3539</v>
      </c>
      <c r="U3533">
        <v>0</v>
      </c>
    </row>
    <row r="3534" spans="1:21" x14ac:dyDescent="0.25">
      <c r="A3534" t="s">
        <v>697</v>
      </c>
      <c r="B3534">
        <v>4362</v>
      </c>
      <c r="D3534">
        <v>1</v>
      </c>
      <c r="E3534">
        <v>1</v>
      </c>
      <c r="F3534">
        <v>1</v>
      </c>
      <c r="I3534">
        <v>1</v>
      </c>
      <c r="J3534">
        <v>1</v>
      </c>
      <c r="K3534">
        <v>1</v>
      </c>
      <c r="N3534">
        <v>1</v>
      </c>
      <c r="O3534">
        <v>1</v>
      </c>
      <c r="P3534">
        <v>1</v>
      </c>
      <c r="S3534">
        <v>1</v>
      </c>
      <c r="T3534">
        <v>1</v>
      </c>
      <c r="U3534">
        <v>1</v>
      </c>
    </row>
    <row r="3535" spans="1:21" x14ac:dyDescent="0.25">
      <c r="A3535" t="s">
        <v>51</v>
      </c>
      <c r="B3535">
        <v>4362</v>
      </c>
      <c r="D3535">
        <v>0</v>
      </c>
      <c r="E3535">
        <v>0</v>
      </c>
      <c r="F3535">
        <v>0</v>
      </c>
      <c r="I3535">
        <v>0</v>
      </c>
      <c r="J3535">
        <v>0</v>
      </c>
      <c r="K3535">
        <v>0</v>
      </c>
      <c r="N3535">
        <v>0</v>
      </c>
      <c r="O3535">
        <v>0</v>
      </c>
      <c r="P3535">
        <v>0</v>
      </c>
      <c r="S3535">
        <v>0</v>
      </c>
      <c r="T3535">
        <v>0</v>
      </c>
      <c r="U3535">
        <v>0</v>
      </c>
    </row>
    <row r="3536" spans="1:21" x14ac:dyDescent="0.25">
      <c r="A3536" t="s">
        <v>53</v>
      </c>
      <c r="B3536">
        <v>4362</v>
      </c>
      <c r="D3536">
        <v>0</v>
      </c>
      <c r="E3536">
        <v>0</v>
      </c>
      <c r="F3536">
        <v>0</v>
      </c>
      <c r="I3536">
        <v>0</v>
      </c>
      <c r="J3536">
        <v>0</v>
      </c>
      <c r="K3536">
        <v>0</v>
      </c>
      <c r="N3536">
        <v>0</v>
      </c>
      <c r="O3536">
        <v>0</v>
      </c>
      <c r="P3536">
        <v>0</v>
      </c>
      <c r="S3536">
        <v>0</v>
      </c>
      <c r="T3536">
        <v>0</v>
      </c>
      <c r="U3536">
        <v>0</v>
      </c>
    </row>
    <row r="3537" spans="1:21" x14ac:dyDescent="0.25">
      <c r="A3537" t="s">
        <v>54</v>
      </c>
      <c r="B3537">
        <v>4362</v>
      </c>
      <c r="D3537">
        <v>0</v>
      </c>
      <c r="E3537">
        <v>0</v>
      </c>
      <c r="F3537">
        <v>0</v>
      </c>
      <c r="I3537">
        <v>0</v>
      </c>
      <c r="J3537">
        <v>0</v>
      </c>
      <c r="K3537">
        <v>0</v>
      </c>
      <c r="N3537">
        <v>0</v>
      </c>
      <c r="O3537">
        <v>0</v>
      </c>
      <c r="P3537">
        <v>0</v>
      </c>
      <c r="S3537">
        <v>0</v>
      </c>
      <c r="T3537">
        <v>0</v>
      </c>
      <c r="U3537">
        <v>0</v>
      </c>
    </row>
    <row r="3538" spans="1:21" x14ac:dyDescent="0.25">
      <c r="A3538" t="s">
        <v>55</v>
      </c>
      <c r="B3538">
        <v>4362</v>
      </c>
      <c r="D3538">
        <v>0</v>
      </c>
      <c r="E3538">
        <v>0</v>
      </c>
      <c r="F3538">
        <v>0</v>
      </c>
      <c r="I3538">
        <v>0</v>
      </c>
      <c r="J3538">
        <v>0</v>
      </c>
      <c r="K3538">
        <v>0</v>
      </c>
      <c r="N3538">
        <v>0</v>
      </c>
      <c r="O3538">
        <v>0</v>
      </c>
      <c r="P3538">
        <v>0</v>
      </c>
      <c r="S3538">
        <v>0</v>
      </c>
      <c r="T3538">
        <v>0</v>
      </c>
      <c r="U3538">
        <v>0</v>
      </c>
    </row>
    <row r="3539" spans="1:21" x14ac:dyDescent="0.25">
      <c r="A3539" t="s">
        <v>56</v>
      </c>
      <c r="B3539">
        <v>4362</v>
      </c>
      <c r="D3539">
        <v>0.92</v>
      </c>
      <c r="E3539">
        <v>0.92</v>
      </c>
      <c r="F3539">
        <v>0.92</v>
      </c>
      <c r="I3539">
        <v>0.92</v>
      </c>
      <c r="J3539">
        <v>0.92</v>
      </c>
      <c r="K3539">
        <v>0.92</v>
      </c>
      <c r="N3539">
        <v>0.92</v>
      </c>
      <c r="O3539">
        <v>0.92</v>
      </c>
      <c r="P3539">
        <v>0.92</v>
      </c>
      <c r="S3539">
        <v>0.92</v>
      </c>
      <c r="T3539">
        <v>0.92</v>
      </c>
      <c r="U3539">
        <v>0.92</v>
      </c>
    </row>
    <row r="3540" spans="1:21" x14ac:dyDescent="0.25">
      <c r="A3540" t="s">
        <v>57</v>
      </c>
      <c r="B3540">
        <v>4362</v>
      </c>
      <c r="D3540">
        <v>100</v>
      </c>
      <c r="E3540">
        <v>100</v>
      </c>
      <c r="F3540">
        <v>100</v>
      </c>
      <c r="I3540">
        <v>100</v>
      </c>
      <c r="J3540">
        <v>100</v>
      </c>
      <c r="K3540">
        <v>100</v>
      </c>
      <c r="N3540">
        <v>100</v>
      </c>
      <c r="O3540">
        <v>100</v>
      </c>
      <c r="P3540">
        <v>100</v>
      </c>
      <c r="S3540">
        <v>100</v>
      </c>
      <c r="T3540">
        <v>100</v>
      </c>
      <c r="U3540">
        <v>100</v>
      </c>
    </row>
    <row r="3541" spans="1:21" x14ac:dyDescent="0.25">
      <c r="A3541" t="s">
        <v>58</v>
      </c>
      <c r="B3541">
        <v>4362</v>
      </c>
      <c r="D3541">
        <v>2</v>
      </c>
      <c r="E3541">
        <v>2</v>
      </c>
      <c r="F3541">
        <v>2</v>
      </c>
      <c r="I3541">
        <v>2</v>
      </c>
      <c r="J3541">
        <v>2</v>
      </c>
      <c r="K3541">
        <v>2</v>
      </c>
      <c r="N3541">
        <v>2</v>
      </c>
      <c r="O3541">
        <v>2</v>
      </c>
      <c r="P3541">
        <v>2</v>
      </c>
      <c r="S3541">
        <v>2</v>
      </c>
      <c r="T3541">
        <v>2</v>
      </c>
      <c r="U3541">
        <v>2</v>
      </c>
    </row>
    <row r="3542" spans="1:21" x14ac:dyDescent="0.25">
      <c r="A3542" t="s">
        <v>59</v>
      </c>
      <c r="B3542">
        <v>4362</v>
      </c>
      <c r="D3542">
        <v>0</v>
      </c>
      <c r="E3542">
        <v>0</v>
      </c>
      <c r="F3542">
        <v>0</v>
      </c>
      <c r="I3542">
        <v>0</v>
      </c>
      <c r="J3542">
        <v>0</v>
      </c>
      <c r="K3542">
        <v>0</v>
      </c>
      <c r="N3542">
        <v>0</v>
      </c>
      <c r="O3542">
        <v>0</v>
      </c>
      <c r="P3542">
        <v>0</v>
      </c>
      <c r="S3542">
        <v>0</v>
      </c>
      <c r="T3542">
        <v>0</v>
      </c>
      <c r="U3542">
        <v>0</v>
      </c>
    </row>
    <row r="3543" spans="1:21" x14ac:dyDescent="0.25">
      <c r="A3543" t="s">
        <v>698</v>
      </c>
      <c r="B3543">
        <v>4362</v>
      </c>
      <c r="E3543">
        <v>0</v>
      </c>
      <c r="J3543">
        <v>0</v>
      </c>
      <c r="O3543">
        <v>0</v>
      </c>
      <c r="T3543">
        <v>0</v>
      </c>
    </row>
    <row r="3544" spans="1:21" x14ac:dyDescent="0.25">
      <c r="A3544" t="s">
        <v>677</v>
      </c>
      <c r="B3544">
        <v>4362</v>
      </c>
      <c r="E3544">
        <v>1105</v>
      </c>
      <c r="J3544">
        <v>1218</v>
      </c>
      <c r="O3544">
        <v>829</v>
      </c>
      <c r="T3544">
        <v>397</v>
      </c>
    </row>
    <row r="3545" spans="1:21" x14ac:dyDescent="0.25">
      <c r="A3545" t="s">
        <v>78</v>
      </c>
      <c r="B3545">
        <v>4362</v>
      </c>
      <c r="E3545">
        <v>25.1</v>
      </c>
      <c r="J3545">
        <v>27.7</v>
      </c>
      <c r="O3545">
        <v>18.8</v>
      </c>
      <c r="T3545">
        <v>9</v>
      </c>
    </row>
    <row r="3546" spans="1:21" x14ac:dyDescent="0.25">
      <c r="A3546" t="s">
        <v>699</v>
      </c>
      <c r="B3546">
        <v>4362</v>
      </c>
      <c r="F3546">
        <v>0</v>
      </c>
      <c r="K3546">
        <v>0</v>
      </c>
      <c r="P3546">
        <v>0</v>
      </c>
      <c r="U3546">
        <v>0</v>
      </c>
    </row>
    <row r="3547" spans="1:21" x14ac:dyDescent="0.25">
      <c r="A3547" t="s">
        <v>700</v>
      </c>
      <c r="B3547">
        <v>4362</v>
      </c>
      <c r="D3547">
        <v>0</v>
      </c>
      <c r="E3547">
        <v>0</v>
      </c>
      <c r="F3547">
        <v>1</v>
      </c>
      <c r="I3547">
        <v>0</v>
      </c>
      <c r="J3547">
        <v>0</v>
      </c>
      <c r="K3547">
        <v>1</v>
      </c>
      <c r="N3547">
        <v>0</v>
      </c>
      <c r="O3547">
        <v>0</v>
      </c>
      <c r="P3547">
        <v>1</v>
      </c>
      <c r="S3547">
        <v>0</v>
      </c>
      <c r="T3547">
        <v>0</v>
      </c>
      <c r="U3547">
        <v>1</v>
      </c>
    </row>
    <row r="3548" spans="1:21" x14ac:dyDescent="0.25">
      <c r="A3548" t="s">
        <v>701</v>
      </c>
      <c r="B3548">
        <v>4362</v>
      </c>
      <c r="D3548">
        <v>0</v>
      </c>
      <c r="E3548">
        <v>0</v>
      </c>
      <c r="F3548">
        <v>0</v>
      </c>
      <c r="I3548">
        <v>0</v>
      </c>
      <c r="J3548">
        <v>0</v>
      </c>
      <c r="K3548">
        <v>0</v>
      </c>
      <c r="N3548">
        <v>0</v>
      </c>
      <c r="O3548">
        <v>0</v>
      </c>
      <c r="P3548">
        <v>0</v>
      </c>
      <c r="S3548">
        <v>0</v>
      </c>
      <c r="T3548">
        <v>0</v>
      </c>
      <c r="U3548">
        <v>0</v>
      </c>
    </row>
    <row r="3549" spans="1:21" x14ac:dyDescent="0.25">
      <c r="A3549" t="s">
        <v>52</v>
      </c>
      <c r="B3549">
        <v>4362</v>
      </c>
      <c r="D3549">
        <v>1</v>
      </c>
      <c r="E3549">
        <v>1</v>
      </c>
      <c r="F3549">
        <v>1</v>
      </c>
      <c r="I3549">
        <v>1</v>
      </c>
      <c r="J3549">
        <v>1</v>
      </c>
      <c r="K3549">
        <v>1</v>
      </c>
      <c r="N3549">
        <v>1</v>
      </c>
      <c r="O3549">
        <v>1</v>
      </c>
      <c r="P3549">
        <v>1</v>
      </c>
      <c r="S3549">
        <v>1</v>
      </c>
      <c r="T3549">
        <v>1</v>
      </c>
      <c r="U3549">
        <v>1</v>
      </c>
    </row>
    <row r="3550" spans="1:21" x14ac:dyDescent="0.25">
      <c r="A3550" t="s">
        <v>702</v>
      </c>
      <c r="B3550">
        <v>4362</v>
      </c>
      <c r="D3550">
        <v>15</v>
      </c>
      <c r="E3550">
        <v>60</v>
      </c>
      <c r="F3550">
        <v>9</v>
      </c>
      <c r="I3550">
        <v>15</v>
      </c>
      <c r="J3550">
        <v>60</v>
      </c>
      <c r="K3550">
        <v>9</v>
      </c>
      <c r="N3550">
        <v>15</v>
      </c>
      <c r="O3550">
        <v>60</v>
      </c>
      <c r="P3550">
        <v>9</v>
      </c>
      <c r="S3550">
        <v>15</v>
      </c>
      <c r="T3550">
        <v>60</v>
      </c>
      <c r="U3550">
        <v>9</v>
      </c>
    </row>
    <row r="3551" spans="1:21" x14ac:dyDescent="0.25">
      <c r="A3551" t="s">
        <v>43</v>
      </c>
      <c r="B3551">
        <v>4362</v>
      </c>
      <c r="D3551">
        <v>0</v>
      </c>
      <c r="E3551">
        <v>0</v>
      </c>
      <c r="F3551">
        <v>0</v>
      </c>
      <c r="I3551">
        <v>0</v>
      </c>
      <c r="J3551">
        <v>0</v>
      </c>
      <c r="N3551">
        <v>0</v>
      </c>
      <c r="O3551">
        <v>0</v>
      </c>
      <c r="S3551">
        <v>0</v>
      </c>
      <c r="T3551">
        <v>0</v>
      </c>
    </row>
    <row r="3552" spans="1:21" x14ac:dyDescent="0.25">
      <c r="A3552" t="s">
        <v>44</v>
      </c>
      <c r="B3552">
        <v>4362</v>
      </c>
      <c r="D3552">
        <v>0</v>
      </c>
      <c r="E3552">
        <v>0</v>
      </c>
      <c r="F3552">
        <v>0</v>
      </c>
      <c r="I3552">
        <v>0</v>
      </c>
      <c r="J3552">
        <v>0</v>
      </c>
      <c r="N3552">
        <v>0</v>
      </c>
      <c r="O3552">
        <v>0</v>
      </c>
      <c r="S3552">
        <v>0</v>
      </c>
      <c r="T3552">
        <v>0</v>
      </c>
    </row>
    <row r="3553" spans="1:21" x14ac:dyDescent="0.25">
      <c r="A3553" t="s">
        <v>47</v>
      </c>
      <c r="B3553">
        <v>4362</v>
      </c>
      <c r="D3553">
        <v>1</v>
      </c>
      <c r="E3553">
        <v>1</v>
      </c>
      <c r="F3553">
        <v>1</v>
      </c>
      <c r="I3553">
        <v>1</v>
      </c>
      <c r="J3553">
        <v>1</v>
      </c>
      <c r="N3553">
        <v>2</v>
      </c>
      <c r="O3553">
        <v>2</v>
      </c>
      <c r="S3553">
        <v>2</v>
      </c>
      <c r="T3553">
        <v>2</v>
      </c>
    </row>
    <row r="3554" spans="1:21" x14ac:dyDescent="0.25">
      <c r="A3554" t="s">
        <v>703</v>
      </c>
      <c r="B3554">
        <v>4362</v>
      </c>
      <c r="D3554">
        <v>0</v>
      </c>
      <c r="E3554">
        <v>0</v>
      </c>
      <c r="F3554">
        <v>0</v>
      </c>
      <c r="I3554">
        <v>0</v>
      </c>
      <c r="J3554">
        <v>0</v>
      </c>
      <c r="N3554">
        <v>0</v>
      </c>
      <c r="O3554">
        <v>0</v>
      </c>
      <c r="S3554">
        <v>0</v>
      </c>
      <c r="T3554">
        <v>0</v>
      </c>
    </row>
    <row r="3555" spans="1:21" x14ac:dyDescent="0.25">
      <c r="A3555" t="s">
        <v>704</v>
      </c>
      <c r="B3555">
        <v>4362</v>
      </c>
      <c r="D3555">
        <v>0</v>
      </c>
      <c r="E3555">
        <v>0</v>
      </c>
      <c r="F3555">
        <v>0</v>
      </c>
      <c r="I3555">
        <v>0</v>
      </c>
      <c r="J3555">
        <v>0</v>
      </c>
      <c r="N3555">
        <v>0</v>
      </c>
      <c r="O3555">
        <v>0</v>
      </c>
      <c r="S3555">
        <v>0</v>
      </c>
      <c r="T3555">
        <v>0</v>
      </c>
    </row>
    <row r="3556" spans="1:21" x14ac:dyDescent="0.25">
      <c r="A3556" t="s">
        <v>705</v>
      </c>
      <c r="B3556">
        <v>4362</v>
      </c>
      <c r="D3556">
        <v>0</v>
      </c>
      <c r="E3556">
        <v>0</v>
      </c>
      <c r="F3556">
        <v>0</v>
      </c>
      <c r="I3556">
        <v>0</v>
      </c>
      <c r="J3556">
        <v>0</v>
      </c>
      <c r="N3556">
        <v>0</v>
      </c>
      <c r="O3556">
        <v>0</v>
      </c>
      <c r="S3556">
        <v>0</v>
      </c>
      <c r="T3556">
        <v>0</v>
      </c>
    </row>
    <row r="3557" spans="1:21" x14ac:dyDescent="0.25">
      <c r="A3557" t="s">
        <v>706</v>
      </c>
      <c r="B3557">
        <v>4362</v>
      </c>
      <c r="D3557">
        <v>0</v>
      </c>
      <c r="E3557">
        <v>0</v>
      </c>
      <c r="F3557">
        <v>0</v>
      </c>
      <c r="I3557">
        <v>0</v>
      </c>
      <c r="J3557">
        <v>0</v>
      </c>
      <c r="N3557">
        <v>0</v>
      </c>
      <c r="O3557">
        <v>0</v>
      </c>
      <c r="S3557">
        <v>0</v>
      </c>
      <c r="T3557">
        <v>0</v>
      </c>
    </row>
    <row r="3558" spans="1:21" x14ac:dyDescent="0.25">
      <c r="A3558" t="s">
        <v>707</v>
      </c>
      <c r="B3558">
        <v>4362</v>
      </c>
      <c r="D3558">
        <v>0</v>
      </c>
      <c r="E3558">
        <v>0</v>
      </c>
      <c r="F3558">
        <v>0</v>
      </c>
      <c r="I3558">
        <v>0</v>
      </c>
      <c r="J3558">
        <v>0</v>
      </c>
      <c r="N3558">
        <v>0</v>
      </c>
      <c r="O3558">
        <v>0</v>
      </c>
      <c r="S3558">
        <v>0</v>
      </c>
      <c r="T3558">
        <v>0</v>
      </c>
    </row>
    <row r="3559" spans="1:21" x14ac:dyDescent="0.25">
      <c r="A3559" t="s">
        <v>718</v>
      </c>
      <c r="B3559">
        <v>4362</v>
      </c>
      <c r="E3559">
        <v>0</v>
      </c>
      <c r="J3559">
        <v>0</v>
      </c>
      <c r="O3559">
        <v>0</v>
      </c>
      <c r="T3559">
        <v>0</v>
      </c>
    </row>
    <row r="3560" spans="1:21" x14ac:dyDescent="0.25">
      <c r="A3560" t="s">
        <v>405</v>
      </c>
      <c r="B3560">
        <v>4362</v>
      </c>
      <c r="E3560">
        <v>0</v>
      </c>
    </row>
    <row r="3561" spans="1:21" x14ac:dyDescent="0.25">
      <c r="A3561" t="s">
        <v>719</v>
      </c>
      <c r="B3561">
        <v>4362</v>
      </c>
      <c r="D3561">
        <v>0</v>
      </c>
      <c r="E3561">
        <v>0</v>
      </c>
      <c r="F3561">
        <v>0</v>
      </c>
      <c r="I3561">
        <v>0</v>
      </c>
      <c r="J3561">
        <v>0</v>
      </c>
      <c r="K3561">
        <v>0</v>
      </c>
      <c r="N3561">
        <v>0</v>
      </c>
      <c r="O3561">
        <v>0</v>
      </c>
      <c r="P3561">
        <v>0</v>
      </c>
      <c r="S3561">
        <v>0</v>
      </c>
      <c r="T3561">
        <v>0</v>
      </c>
      <c r="U3561">
        <v>0</v>
      </c>
    </row>
    <row r="3562" spans="1:21" x14ac:dyDescent="0.25">
      <c r="A3562" t="s">
        <v>34</v>
      </c>
      <c r="B3562">
        <v>4374</v>
      </c>
      <c r="D3562">
        <v>4324</v>
      </c>
      <c r="E3562">
        <v>4324</v>
      </c>
      <c r="F3562">
        <v>4324</v>
      </c>
      <c r="I3562">
        <v>314</v>
      </c>
      <c r="J3562">
        <v>314</v>
      </c>
      <c r="K3562">
        <v>314</v>
      </c>
      <c r="N3562">
        <v>380</v>
      </c>
      <c r="O3562">
        <v>380</v>
      </c>
      <c r="P3562">
        <v>380</v>
      </c>
      <c r="S3562">
        <v>4362</v>
      </c>
      <c r="T3562">
        <v>4362</v>
      </c>
      <c r="U3562">
        <v>4362</v>
      </c>
    </row>
    <row r="3563" spans="1:21" x14ac:dyDescent="0.25">
      <c r="A3563" t="s">
        <v>35</v>
      </c>
      <c r="B3563">
        <v>4374</v>
      </c>
      <c r="D3563">
        <v>380</v>
      </c>
      <c r="E3563">
        <v>314</v>
      </c>
      <c r="F3563">
        <v>4362</v>
      </c>
      <c r="I3563">
        <v>4362</v>
      </c>
      <c r="J3563">
        <v>4324</v>
      </c>
      <c r="K3563">
        <v>380</v>
      </c>
      <c r="N3563">
        <v>314</v>
      </c>
      <c r="O3563">
        <v>4362</v>
      </c>
      <c r="P3563">
        <v>4324</v>
      </c>
      <c r="S3563">
        <v>4324</v>
      </c>
      <c r="T3563">
        <v>380</v>
      </c>
      <c r="U3563">
        <v>314</v>
      </c>
    </row>
    <row r="3564" spans="1:21" x14ac:dyDescent="0.25">
      <c r="A3564" t="s">
        <v>36</v>
      </c>
      <c r="B3564">
        <v>4374</v>
      </c>
      <c r="D3564">
        <v>1</v>
      </c>
      <c r="E3564">
        <v>2</v>
      </c>
      <c r="F3564">
        <v>1</v>
      </c>
      <c r="I3564">
        <v>1</v>
      </c>
      <c r="J3564">
        <v>2</v>
      </c>
      <c r="K3564">
        <v>1</v>
      </c>
      <c r="N3564">
        <v>1</v>
      </c>
      <c r="O3564">
        <v>1</v>
      </c>
      <c r="P3564">
        <v>1</v>
      </c>
      <c r="S3564">
        <v>2</v>
      </c>
      <c r="T3564">
        <v>1</v>
      </c>
      <c r="U3564">
        <v>1</v>
      </c>
    </row>
    <row r="3565" spans="1:21" x14ac:dyDescent="0.25">
      <c r="A3565" t="s">
        <v>37</v>
      </c>
      <c r="B3565">
        <v>4374</v>
      </c>
      <c r="D3565">
        <v>0</v>
      </c>
      <c r="E3565">
        <v>0</v>
      </c>
      <c r="I3565">
        <v>0</v>
      </c>
      <c r="J3565">
        <v>0</v>
      </c>
      <c r="N3565">
        <v>0</v>
      </c>
      <c r="O3565">
        <v>0</v>
      </c>
      <c r="S3565">
        <v>0</v>
      </c>
      <c r="T3565">
        <v>0</v>
      </c>
    </row>
    <row r="3566" spans="1:21" x14ac:dyDescent="0.25">
      <c r="A3566" t="s">
        <v>38</v>
      </c>
      <c r="B3566">
        <v>4374</v>
      </c>
      <c r="D3566">
        <v>12</v>
      </c>
      <c r="E3566">
        <v>12</v>
      </c>
      <c r="F3566">
        <v>12</v>
      </c>
      <c r="I3566">
        <v>12</v>
      </c>
      <c r="J3566">
        <v>12</v>
      </c>
      <c r="K3566">
        <v>12</v>
      </c>
      <c r="N3566">
        <v>12</v>
      </c>
      <c r="O3566">
        <v>12</v>
      </c>
      <c r="P3566">
        <v>12</v>
      </c>
      <c r="S3566">
        <v>12</v>
      </c>
      <c r="T3566">
        <v>12</v>
      </c>
      <c r="U3566">
        <v>12</v>
      </c>
    </row>
    <row r="3567" spans="1:21" x14ac:dyDescent="0.25">
      <c r="A3567" t="s">
        <v>39</v>
      </c>
      <c r="B3567">
        <v>4374</v>
      </c>
      <c r="F3567">
        <v>300</v>
      </c>
      <c r="I3567">
        <v>330</v>
      </c>
      <c r="S3567">
        <v>115</v>
      </c>
    </row>
    <row r="3568" spans="1:21" x14ac:dyDescent="0.25">
      <c r="A3568" t="s">
        <v>694</v>
      </c>
      <c r="B3568">
        <v>4374</v>
      </c>
      <c r="F3568">
        <v>25</v>
      </c>
      <c r="I3568">
        <v>25</v>
      </c>
      <c r="S3568">
        <v>25</v>
      </c>
    </row>
    <row r="3569" spans="1:21" x14ac:dyDescent="0.25">
      <c r="A3569" t="s">
        <v>40</v>
      </c>
      <c r="B3569">
        <v>4374</v>
      </c>
      <c r="F3569">
        <v>1</v>
      </c>
      <c r="I3569">
        <v>1</v>
      </c>
      <c r="S3569">
        <v>1</v>
      </c>
    </row>
    <row r="3570" spans="1:21" x14ac:dyDescent="0.25">
      <c r="A3570" t="s">
        <v>41</v>
      </c>
      <c r="B3570">
        <v>4374</v>
      </c>
    </row>
    <row r="3571" spans="1:21" x14ac:dyDescent="0.25">
      <c r="A3571" t="s">
        <v>42</v>
      </c>
      <c r="B3571">
        <v>4374</v>
      </c>
      <c r="E3571">
        <v>40</v>
      </c>
      <c r="J3571">
        <v>30</v>
      </c>
      <c r="O3571">
        <v>30</v>
      </c>
      <c r="T3571">
        <v>30</v>
      </c>
    </row>
    <row r="3572" spans="1:21" x14ac:dyDescent="0.25">
      <c r="A3572" t="s">
        <v>45</v>
      </c>
      <c r="B3572">
        <v>4374</v>
      </c>
      <c r="D3572">
        <v>7</v>
      </c>
      <c r="E3572">
        <v>4</v>
      </c>
      <c r="F3572">
        <v>5</v>
      </c>
      <c r="I3572">
        <v>3</v>
      </c>
      <c r="J3572">
        <v>8</v>
      </c>
      <c r="N3572">
        <v>1</v>
      </c>
      <c r="O3572">
        <v>6</v>
      </c>
      <c r="S3572">
        <v>5</v>
      </c>
      <c r="T3572">
        <v>2</v>
      </c>
      <c r="U3572">
        <v>3</v>
      </c>
    </row>
    <row r="3573" spans="1:21" x14ac:dyDescent="0.25">
      <c r="A3573" t="s">
        <v>46</v>
      </c>
      <c r="B3573">
        <v>4374</v>
      </c>
      <c r="F3573">
        <v>4</v>
      </c>
      <c r="K3573">
        <v>8</v>
      </c>
      <c r="P3573">
        <v>6</v>
      </c>
      <c r="U3573">
        <v>2</v>
      </c>
    </row>
    <row r="3574" spans="1:21" x14ac:dyDescent="0.25">
      <c r="A3574" t="s">
        <v>49</v>
      </c>
      <c r="B3574">
        <v>4374</v>
      </c>
      <c r="D3574">
        <v>6</v>
      </c>
      <c r="E3574">
        <v>6</v>
      </c>
      <c r="F3574">
        <v>6</v>
      </c>
      <c r="I3574">
        <v>6</v>
      </c>
      <c r="J3574">
        <v>6</v>
      </c>
      <c r="K3574">
        <v>6</v>
      </c>
      <c r="N3574">
        <v>6</v>
      </c>
      <c r="O3574">
        <v>6</v>
      </c>
      <c r="P3574">
        <v>6</v>
      </c>
      <c r="S3574">
        <v>6</v>
      </c>
      <c r="T3574">
        <v>6</v>
      </c>
      <c r="U3574">
        <v>6</v>
      </c>
    </row>
    <row r="3575" spans="1:21" x14ac:dyDescent="0.25">
      <c r="A3575" t="s">
        <v>695</v>
      </c>
      <c r="B3575">
        <v>4374</v>
      </c>
      <c r="D3575">
        <v>0</v>
      </c>
      <c r="E3575">
        <v>0</v>
      </c>
      <c r="F3575">
        <v>0</v>
      </c>
      <c r="I3575">
        <v>0</v>
      </c>
      <c r="J3575">
        <v>0</v>
      </c>
      <c r="K3575">
        <v>0</v>
      </c>
      <c r="N3575">
        <v>0</v>
      </c>
      <c r="O3575">
        <v>0</v>
      </c>
      <c r="P3575">
        <v>0</v>
      </c>
      <c r="S3575">
        <v>0</v>
      </c>
      <c r="T3575">
        <v>0</v>
      </c>
      <c r="U3575">
        <v>0</v>
      </c>
    </row>
    <row r="3576" spans="1:21" x14ac:dyDescent="0.25">
      <c r="A3576" t="s">
        <v>48</v>
      </c>
      <c r="B3576">
        <v>4374</v>
      </c>
      <c r="D3576">
        <v>1900</v>
      </c>
      <c r="E3576">
        <v>1900</v>
      </c>
      <c r="F3576">
        <v>1900</v>
      </c>
      <c r="I3576">
        <v>1900</v>
      </c>
      <c r="J3576">
        <v>1900</v>
      </c>
      <c r="K3576">
        <v>1900</v>
      </c>
      <c r="N3576">
        <v>1900</v>
      </c>
      <c r="O3576">
        <v>1900</v>
      </c>
      <c r="P3576">
        <v>1900</v>
      </c>
      <c r="S3576">
        <v>1900</v>
      </c>
      <c r="T3576">
        <v>1900</v>
      </c>
      <c r="U3576">
        <v>1900</v>
      </c>
    </row>
    <row r="3577" spans="1:21" x14ac:dyDescent="0.25">
      <c r="A3577" t="s">
        <v>696</v>
      </c>
      <c r="B3577">
        <v>4374</v>
      </c>
      <c r="D3577">
        <v>1863</v>
      </c>
      <c r="E3577">
        <v>3539</v>
      </c>
      <c r="F3577">
        <v>1863</v>
      </c>
      <c r="I3577">
        <v>1863</v>
      </c>
      <c r="J3577">
        <v>3539</v>
      </c>
      <c r="K3577">
        <v>1863</v>
      </c>
      <c r="N3577">
        <v>1863</v>
      </c>
      <c r="O3577">
        <v>1863</v>
      </c>
      <c r="P3577">
        <v>1863</v>
      </c>
      <c r="S3577">
        <v>3614</v>
      </c>
      <c r="T3577">
        <v>1863</v>
      </c>
      <c r="U3577">
        <v>1863</v>
      </c>
    </row>
    <row r="3578" spans="1:21" x14ac:dyDescent="0.25">
      <c r="A3578" t="s">
        <v>50</v>
      </c>
      <c r="B3578">
        <v>4374</v>
      </c>
      <c r="D3578">
        <v>1863</v>
      </c>
      <c r="E3578">
        <v>3539</v>
      </c>
      <c r="F3578">
        <v>1863</v>
      </c>
      <c r="I3578">
        <v>1863</v>
      </c>
      <c r="J3578">
        <v>3539</v>
      </c>
      <c r="K3578">
        <v>1863</v>
      </c>
      <c r="N3578">
        <v>1863</v>
      </c>
      <c r="O3578">
        <v>1863</v>
      </c>
      <c r="P3578">
        <v>1863</v>
      </c>
      <c r="S3578">
        <v>3614</v>
      </c>
      <c r="T3578">
        <v>1863</v>
      </c>
      <c r="U3578">
        <v>1863</v>
      </c>
    </row>
    <row r="3579" spans="1:21" x14ac:dyDescent="0.25">
      <c r="A3579" t="s">
        <v>697</v>
      </c>
      <c r="B3579">
        <v>4374</v>
      </c>
      <c r="D3579">
        <v>1</v>
      </c>
      <c r="E3579">
        <v>1</v>
      </c>
      <c r="F3579">
        <v>1</v>
      </c>
      <c r="I3579">
        <v>1</v>
      </c>
      <c r="J3579">
        <v>1</v>
      </c>
      <c r="K3579">
        <v>1</v>
      </c>
      <c r="N3579">
        <v>1</v>
      </c>
      <c r="O3579">
        <v>1</v>
      </c>
      <c r="P3579">
        <v>1</v>
      </c>
      <c r="S3579">
        <v>1</v>
      </c>
      <c r="T3579">
        <v>1</v>
      </c>
      <c r="U3579">
        <v>1</v>
      </c>
    </row>
    <row r="3580" spans="1:21" x14ac:dyDescent="0.25">
      <c r="A3580" t="s">
        <v>51</v>
      </c>
      <c r="B3580">
        <v>4374</v>
      </c>
      <c r="D3580">
        <v>0</v>
      </c>
      <c r="E3580">
        <v>0</v>
      </c>
      <c r="F3580">
        <v>0</v>
      </c>
      <c r="I3580">
        <v>0</v>
      </c>
      <c r="J3580">
        <v>0</v>
      </c>
      <c r="K3580">
        <v>0</v>
      </c>
      <c r="N3580">
        <v>0</v>
      </c>
      <c r="O3580">
        <v>0</v>
      </c>
      <c r="P3580">
        <v>0</v>
      </c>
      <c r="S3580">
        <v>0</v>
      </c>
      <c r="T3580">
        <v>0</v>
      </c>
      <c r="U3580">
        <v>0</v>
      </c>
    </row>
    <row r="3581" spans="1:21" x14ac:dyDescent="0.25">
      <c r="A3581" t="s">
        <v>53</v>
      </c>
      <c r="B3581">
        <v>4374</v>
      </c>
      <c r="D3581">
        <v>0</v>
      </c>
      <c r="E3581">
        <v>0</v>
      </c>
      <c r="F3581">
        <v>0</v>
      </c>
      <c r="I3581">
        <v>0</v>
      </c>
      <c r="J3581">
        <v>0</v>
      </c>
      <c r="K3581">
        <v>0</v>
      </c>
      <c r="N3581">
        <v>0</v>
      </c>
      <c r="O3581">
        <v>0</v>
      </c>
      <c r="P3581">
        <v>0</v>
      </c>
      <c r="S3581">
        <v>0</v>
      </c>
      <c r="T3581">
        <v>0</v>
      </c>
      <c r="U3581">
        <v>0</v>
      </c>
    </row>
    <row r="3582" spans="1:21" x14ac:dyDescent="0.25">
      <c r="A3582" t="s">
        <v>54</v>
      </c>
      <c r="B3582">
        <v>4374</v>
      </c>
      <c r="D3582">
        <v>0</v>
      </c>
      <c r="E3582">
        <v>0</v>
      </c>
      <c r="F3582">
        <v>0</v>
      </c>
      <c r="I3582">
        <v>0</v>
      </c>
      <c r="J3582">
        <v>0</v>
      </c>
      <c r="K3582">
        <v>0</v>
      </c>
      <c r="N3582">
        <v>0</v>
      </c>
      <c r="O3582">
        <v>0</v>
      </c>
      <c r="P3582">
        <v>0</v>
      </c>
      <c r="S3582">
        <v>0</v>
      </c>
      <c r="T3582">
        <v>0</v>
      </c>
      <c r="U3582">
        <v>0</v>
      </c>
    </row>
    <row r="3583" spans="1:21" x14ac:dyDescent="0.25">
      <c r="A3583" t="s">
        <v>55</v>
      </c>
      <c r="B3583">
        <v>4374</v>
      </c>
      <c r="D3583">
        <v>0</v>
      </c>
      <c r="E3583">
        <v>0</v>
      </c>
      <c r="F3583">
        <v>0</v>
      </c>
      <c r="I3583">
        <v>0</v>
      </c>
      <c r="J3583">
        <v>0</v>
      </c>
      <c r="K3583">
        <v>0</v>
      </c>
      <c r="N3583">
        <v>0</v>
      </c>
      <c r="O3583">
        <v>0</v>
      </c>
      <c r="P3583">
        <v>0</v>
      </c>
      <c r="S3583">
        <v>0</v>
      </c>
      <c r="T3583">
        <v>0</v>
      </c>
      <c r="U3583">
        <v>0</v>
      </c>
    </row>
    <row r="3584" spans="1:21" x14ac:dyDescent="0.25">
      <c r="A3584" t="s">
        <v>56</v>
      </c>
      <c r="B3584">
        <v>4374</v>
      </c>
      <c r="D3584">
        <v>0.92</v>
      </c>
      <c r="E3584">
        <v>0.92</v>
      </c>
      <c r="F3584">
        <v>0.92</v>
      </c>
      <c r="I3584">
        <v>0.92</v>
      </c>
      <c r="J3584">
        <v>0.92</v>
      </c>
      <c r="K3584">
        <v>0.92</v>
      </c>
      <c r="N3584">
        <v>0.92</v>
      </c>
      <c r="O3584">
        <v>0.92</v>
      </c>
      <c r="P3584">
        <v>0.92</v>
      </c>
      <c r="S3584">
        <v>0.92</v>
      </c>
      <c r="T3584">
        <v>0.92</v>
      </c>
      <c r="U3584">
        <v>0.92</v>
      </c>
    </row>
    <row r="3585" spans="1:21" x14ac:dyDescent="0.25">
      <c r="A3585" t="s">
        <v>57</v>
      </c>
      <c r="B3585">
        <v>4374</v>
      </c>
      <c r="D3585">
        <v>100</v>
      </c>
      <c r="E3585">
        <v>100</v>
      </c>
      <c r="F3585">
        <v>100</v>
      </c>
      <c r="I3585">
        <v>100</v>
      </c>
      <c r="J3585">
        <v>100</v>
      </c>
      <c r="K3585">
        <v>100</v>
      </c>
      <c r="N3585">
        <v>100</v>
      </c>
      <c r="O3585">
        <v>100</v>
      </c>
      <c r="P3585">
        <v>100</v>
      </c>
      <c r="S3585">
        <v>100</v>
      </c>
      <c r="T3585">
        <v>100</v>
      </c>
      <c r="U3585">
        <v>100</v>
      </c>
    </row>
    <row r="3586" spans="1:21" x14ac:dyDescent="0.25">
      <c r="A3586" t="s">
        <v>58</v>
      </c>
      <c r="B3586">
        <v>4374</v>
      </c>
      <c r="D3586">
        <v>2</v>
      </c>
      <c r="E3586">
        <v>2</v>
      </c>
      <c r="F3586">
        <v>2</v>
      </c>
      <c r="I3586">
        <v>2</v>
      </c>
      <c r="J3586">
        <v>2</v>
      </c>
      <c r="K3586">
        <v>2</v>
      </c>
      <c r="N3586">
        <v>2</v>
      </c>
      <c r="O3586">
        <v>2</v>
      </c>
      <c r="P3586">
        <v>2</v>
      </c>
      <c r="S3586">
        <v>2</v>
      </c>
      <c r="T3586">
        <v>2</v>
      </c>
      <c r="U3586">
        <v>2</v>
      </c>
    </row>
    <row r="3587" spans="1:21" x14ac:dyDescent="0.25">
      <c r="A3587" t="s">
        <v>59</v>
      </c>
      <c r="B3587">
        <v>4374</v>
      </c>
      <c r="D3587">
        <v>0</v>
      </c>
      <c r="E3587">
        <v>0</v>
      </c>
      <c r="F3587">
        <v>0</v>
      </c>
      <c r="I3587">
        <v>0</v>
      </c>
      <c r="J3587">
        <v>0</v>
      </c>
      <c r="K3587">
        <v>0</v>
      </c>
      <c r="N3587">
        <v>0</v>
      </c>
      <c r="O3587">
        <v>0</v>
      </c>
      <c r="P3587">
        <v>0</v>
      </c>
      <c r="S3587">
        <v>0</v>
      </c>
      <c r="T3587">
        <v>0</v>
      </c>
      <c r="U3587">
        <v>0</v>
      </c>
    </row>
    <row r="3588" spans="1:21" x14ac:dyDescent="0.25">
      <c r="A3588" t="s">
        <v>698</v>
      </c>
      <c r="B3588">
        <v>4374</v>
      </c>
      <c r="E3588">
        <v>0</v>
      </c>
      <c r="J3588">
        <v>0</v>
      </c>
      <c r="O3588">
        <v>0</v>
      </c>
      <c r="T3588">
        <v>0</v>
      </c>
    </row>
    <row r="3589" spans="1:21" x14ac:dyDescent="0.25">
      <c r="A3589" t="s">
        <v>677</v>
      </c>
      <c r="B3589">
        <v>4374</v>
      </c>
      <c r="E3589">
        <v>957</v>
      </c>
      <c r="J3589">
        <v>1759</v>
      </c>
      <c r="O3589">
        <v>249</v>
      </c>
      <c r="T3589">
        <v>829</v>
      </c>
    </row>
    <row r="3590" spans="1:21" x14ac:dyDescent="0.25">
      <c r="A3590" t="s">
        <v>78</v>
      </c>
      <c r="B3590">
        <v>4374</v>
      </c>
      <c r="E3590">
        <v>16.3</v>
      </c>
      <c r="J3590">
        <v>40</v>
      </c>
      <c r="O3590">
        <v>5.7</v>
      </c>
      <c r="T3590">
        <v>18.8</v>
      </c>
    </row>
    <row r="3591" spans="1:21" x14ac:dyDescent="0.25">
      <c r="A3591" t="s">
        <v>699</v>
      </c>
      <c r="B3591">
        <v>4374</v>
      </c>
      <c r="F3591">
        <v>0</v>
      </c>
      <c r="K3591">
        <v>0</v>
      </c>
      <c r="P3591">
        <v>0</v>
      </c>
      <c r="U3591">
        <v>0</v>
      </c>
    </row>
    <row r="3592" spans="1:21" x14ac:dyDescent="0.25">
      <c r="A3592" t="s">
        <v>700</v>
      </c>
      <c r="B3592">
        <v>4374</v>
      </c>
      <c r="D3592">
        <v>0</v>
      </c>
      <c r="E3592">
        <v>0</v>
      </c>
      <c r="F3592">
        <v>1</v>
      </c>
      <c r="I3592">
        <v>0</v>
      </c>
      <c r="J3592">
        <v>0</v>
      </c>
      <c r="K3592">
        <v>1</v>
      </c>
      <c r="N3592">
        <v>0</v>
      </c>
      <c r="O3592">
        <v>0</v>
      </c>
      <c r="P3592">
        <v>1</v>
      </c>
      <c r="S3592">
        <v>0</v>
      </c>
      <c r="T3592">
        <v>0</v>
      </c>
      <c r="U3592">
        <v>1</v>
      </c>
    </row>
    <row r="3593" spans="1:21" x14ac:dyDescent="0.25">
      <c r="A3593" t="s">
        <v>701</v>
      </c>
      <c r="B3593">
        <v>4374</v>
      </c>
      <c r="D3593">
        <v>0</v>
      </c>
      <c r="E3593">
        <v>0</v>
      </c>
      <c r="F3593">
        <v>0</v>
      </c>
      <c r="I3593">
        <v>0</v>
      </c>
      <c r="J3593">
        <v>0</v>
      </c>
      <c r="K3593">
        <v>0</v>
      </c>
      <c r="N3593">
        <v>0</v>
      </c>
      <c r="O3593">
        <v>0</v>
      </c>
      <c r="P3593">
        <v>0</v>
      </c>
      <c r="S3593">
        <v>0</v>
      </c>
      <c r="T3593">
        <v>0</v>
      </c>
      <c r="U3593">
        <v>0</v>
      </c>
    </row>
    <row r="3594" spans="1:21" x14ac:dyDescent="0.25">
      <c r="A3594" t="s">
        <v>52</v>
      </c>
      <c r="B3594">
        <v>4374</v>
      </c>
      <c r="D3594">
        <v>1</v>
      </c>
      <c r="E3594">
        <v>1</v>
      </c>
      <c r="F3594">
        <v>1</v>
      </c>
      <c r="I3594">
        <v>1</v>
      </c>
      <c r="J3594">
        <v>1</v>
      </c>
      <c r="K3594">
        <v>1</v>
      </c>
      <c r="N3594">
        <v>1</v>
      </c>
      <c r="O3594">
        <v>1</v>
      </c>
      <c r="P3594">
        <v>1</v>
      </c>
      <c r="S3594">
        <v>1</v>
      </c>
      <c r="T3594">
        <v>1</v>
      </c>
      <c r="U3594">
        <v>1</v>
      </c>
    </row>
    <row r="3595" spans="1:21" x14ac:dyDescent="0.25">
      <c r="A3595" t="s">
        <v>702</v>
      </c>
      <c r="B3595">
        <v>4374</v>
      </c>
      <c r="D3595">
        <v>15</v>
      </c>
      <c r="E3595">
        <v>60</v>
      </c>
      <c r="F3595">
        <v>9</v>
      </c>
      <c r="I3595">
        <v>15</v>
      </c>
      <c r="J3595">
        <v>60</v>
      </c>
      <c r="K3595">
        <v>9</v>
      </c>
      <c r="N3595">
        <v>15</v>
      </c>
      <c r="O3595">
        <v>60</v>
      </c>
      <c r="P3595">
        <v>9</v>
      </c>
      <c r="S3595">
        <v>15</v>
      </c>
      <c r="T3595">
        <v>60</v>
      </c>
      <c r="U3595">
        <v>9</v>
      </c>
    </row>
    <row r="3596" spans="1:21" x14ac:dyDescent="0.25">
      <c r="A3596" t="s">
        <v>43</v>
      </c>
      <c r="B3596">
        <v>4374</v>
      </c>
      <c r="D3596">
        <v>80</v>
      </c>
      <c r="E3596">
        <v>0</v>
      </c>
      <c r="F3596">
        <v>26</v>
      </c>
      <c r="I3596">
        <v>80</v>
      </c>
      <c r="J3596">
        <v>0</v>
      </c>
      <c r="K3596">
        <v>26</v>
      </c>
      <c r="N3596">
        <v>80</v>
      </c>
      <c r="O3596">
        <v>35</v>
      </c>
      <c r="P3596">
        <v>26</v>
      </c>
      <c r="S3596">
        <v>80</v>
      </c>
      <c r="T3596">
        <v>35</v>
      </c>
      <c r="U3596">
        <v>26</v>
      </c>
    </row>
    <row r="3597" spans="1:21" x14ac:dyDescent="0.25">
      <c r="A3597" t="s">
        <v>44</v>
      </c>
      <c r="B3597">
        <v>4374</v>
      </c>
      <c r="D3597">
        <v>50</v>
      </c>
      <c r="E3597">
        <v>0</v>
      </c>
      <c r="F3597">
        <v>20</v>
      </c>
      <c r="I3597">
        <v>50</v>
      </c>
      <c r="J3597">
        <v>0</v>
      </c>
      <c r="K3597">
        <v>20</v>
      </c>
      <c r="N3597">
        <v>50</v>
      </c>
      <c r="O3597">
        <v>5</v>
      </c>
      <c r="P3597">
        <v>20</v>
      </c>
      <c r="S3597">
        <v>50</v>
      </c>
      <c r="T3597">
        <v>5</v>
      </c>
      <c r="U3597">
        <v>20</v>
      </c>
    </row>
    <row r="3598" spans="1:21" x14ac:dyDescent="0.25">
      <c r="A3598" t="s">
        <v>47</v>
      </c>
      <c r="B3598">
        <v>4374</v>
      </c>
      <c r="D3598">
        <v>7</v>
      </c>
      <c r="E3598">
        <v>4</v>
      </c>
      <c r="F3598">
        <v>5</v>
      </c>
      <c r="I3598">
        <v>3</v>
      </c>
      <c r="J3598">
        <v>8</v>
      </c>
      <c r="K3598">
        <v>8</v>
      </c>
      <c r="N3598">
        <v>1</v>
      </c>
      <c r="O3598">
        <v>6</v>
      </c>
      <c r="P3598">
        <v>6</v>
      </c>
      <c r="S3598">
        <v>5</v>
      </c>
      <c r="T3598">
        <v>2</v>
      </c>
      <c r="U3598">
        <v>3</v>
      </c>
    </row>
    <row r="3599" spans="1:21" x14ac:dyDescent="0.25">
      <c r="A3599" t="s">
        <v>703</v>
      </c>
      <c r="B3599">
        <v>4374</v>
      </c>
      <c r="D3599">
        <v>0</v>
      </c>
      <c r="E3599">
        <v>0</v>
      </c>
      <c r="F3599">
        <v>0</v>
      </c>
      <c r="I3599">
        <v>0</v>
      </c>
      <c r="J3599">
        <v>0</v>
      </c>
      <c r="K3599">
        <v>0</v>
      </c>
      <c r="N3599">
        <v>0</v>
      </c>
      <c r="O3599">
        <v>0</v>
      </c>
      <c r="P3599">
        <v>0</v>
      </c>
      <c r="S3599">
        <v>0</v>
      </c>
      <c r="T3599">
        <v>0</v>
      </c>
      <c r="U3599">
        <v>0</v>
      </c>
    </row>
    <row r="3600" spans="1:21" x14ac:dyDescent="0.25">
      <c r="A3600" t="s">
        <v>704</v>
      </c>
      <c r="B3600">
        <v>4374</v>
      </c>
      <c r="D3600">
        <v>0</v>
      </c>
      <c r="E3600">
        <v>0</v>
      </c>
      <c r="F3600">
        <v>0</v>
      </c>
      <c r="I3600">
        <v>0</v>
      </c>
      <c r="J3600">
        <v>0</v>
      </c>
      <c r="K3600">
        <v>0</v>
      </c>
      <c r="N3600">
        <v>0</v>
      </c>
      <c r="O3600">
        <v>0</v>
      </c>
      <c r="P3600">
        <v>0</v>
      </c>
      <c r="S3600">
        <v>0</v>
      </c>
      <c r="T3600">
        <v>0</v>
      </c>
      <c r="U3600">
        <v>0</v>
      </c>
    </row>
    <row r="3601" spans="1:21" x14ac:dyDescent="0.25">
      <c r="A3601" t="s">
        <v>705</v>
      </c>
      <c r="B3601">
        <v>4374</v>
      </c>
      <c r="D3601">
        <v>0</v>
      </c>
      <c r="E3601">
        <v>0</v>
      </c>
      <c r="F3601">
        <v>0</v>
      </c>
      <c r="I3601">
        <v>0</v>
      </c>
      <c r="J3601">
        <v>0</v>
      </c>
      <c r="K3601">
        <v>0</v>
      </c>
      <c r="N3601">
        <v>0</v>
      </c>
      <c r="O3601">
        <v>0</v>
      </c>
      <c r="P3601">
        <v>0</v>
      </c>
      <c r="S3601">
        <v>0</v>
      </c>
      <c r="T3601">
        <v>0</v>
      </c>
      <c r="U3601">
        <v>0</v>
      </c>
    </row>
    <row r="3602" spans="1:21" x14ac:dyDescent="0.25">
      <c r="A3602" t="s">
        <v>706</v>
      </c>
      <c r="B3602">
        <v>4374</v>
      </c>
      <c r="D3602">
        <v>0</v>
      </c>
      <c r="E3602">
        <v>0</v>
      </c>
      <c r="F3602">
        <v>0</v>
      </c>
      <c r="I3602">
        <v>0</v>
      </c>
      <c r="J3602">
        <v>0</v>
      </c>
      <c r="K3602">
        <v>0</v>
      </c>
      <c r="N3602">
        <v>0</v>
      </c>
      <c r="O3602">
        <v>0</v>
      </c>
      <c r="P3602">
        <v>0</v>
      </c>
      <c r="S3602">
        <v>0</v>
      </c>
      <c r="T3602">
        <v>0</v>
      </c>
      <c r="U3602">
        <v>0</v>
      </c>
    </row>
    <row r="3603" spans="1:21" x14ac:dyDescent="0.25">
      <c r="A3603" t="s">
        <v>707</v>
      </c>
      <c r="B3603">
        <v>4374</v>
      </c>
      <c r="D3603">
        <v>2</v>
      </c>
      <c r="E3603">
        <v>0</v>
      </c>
      <c r="F3603">
        <v>1</v>
      </c>
      <c r="I3603">
        <v>2</v>
      </c>
      <c r="J3603">
        <v>0</v>
      </c>
      <c r="K3603">
        <v>1</v>
      </c>
      <c r="N3603">
        <v>2</v>
      </c>
      <c r="O3603">
        <v>1</v>
      </c>
      <c r="P3603">
        <v>1</v>
      </c>
      <c r="S3603">
        <v>2</v>
      </c>
      <c r="T3603">
        <v>1</v>
      </c>
      <c r="U3603">
        <v>1</v>
      </c>
    </row>
    <row r="3604" spans="1:21" x14ac:dyDescent="0.25">
      <c r="A3604" t="s">
        <v>708</v>
      </c>
      <c r="B3604">
        <v>4374</v>
      </c>
      <c r="D3604">
        <v>5</v>
      </c>
      <c r="F3604">
        <v>20</v>
      </c>
      <c r="I3604">
        <v>5</v>
      </c>
      <c r="K3604">
        <v>20</v>
      </c>
      <c r="N3604">
        <v>5</v>
      </c>
      <c r="O3604">
        <v>5</v>
      </c>
      <c r="P3604">
        <v>20</v>
      </c>
      <c r="S3604">
        <v>5</v>
      </c>
      <c r="T3604">
        <v>5</v>
      </c>
      <c r="U3604">
        <v>20</v>
      </c>
    </row>
    <row r="3605" spans="1:21" x14ac:dyDescent="0.25">
      <c r="A3605" t="s">
        <v>709</v>
      </c>
      <c r="B3605">
        <v>4374</v>
      </c>
      <c r="D3605">
        <v>40</v>
      </c>
      <c r="F3605">
        <v>6</v>
      </c>
      <c r="I3605">
        <v>40</v>
      </c>
      <c r="K3605">
        <v>6</v>
      </c>
      <c r="N3605">
        <v>40</v>
      </c>
      <c r="O3605">
        <v>30</v>
      </c>
      <c r="P3605">
        <v>6</v>
      </c>
      <c r="S3605">
        <v>40</v>
      </c>
      <c r="T3605">
        <v>30</v>
      </c>
      <c r="U3605">
        <v>6</v>
      </c>
    </row>
    <row r="3606" spans="1:21" x14ac:dyDescent="0.25">
      <c r="A3606" t="s">
        <v>710</v>
      </c>
      <c r="B3606">
        <v>4374</v>
      </c>
      <c r="D3606">
        <v>1</v>
      </c>
      <c r="F3606">
        <v>3</v>
      </c>
      <c r="I3606">
        <v>1</v>
      </c>
      <c r="K3606">
        <v>3</v>
      </c>
      <c r="N3606">
        <v>1</v>
      </c>
      <c r="O3606">
        <v>3</v>
      </c>
      <c r="P3606">
        <v>3</v>
      </c>
      <c r="S3606">
        <v>1</v>
      </c>
      <c r="T3606">
        <v>3</v>
      </c>
      <c r="U3606">
        <v>3</v>
      </c>
    </row>
    <row r="3607" spans="1:21" x14ac:dyDescent="0.25">
      <c r="A3607" t="s">
        <v>711</v>
      </c>
      <c r="B3607">
        <v>4374</v>
      </c>
      <c r="D3607">
        <v>0</v>
      </c>
      <c r="F3607">
        <v>0</v>
      </c>
      <c r="I3607">
        <v>0</v>
      </c>
      <c r="K3607">
        <v>0</v>
      </c>
      <c r="N3607">
        <v>0</v>
      </c>
      <c r="O3607">
        <v>0</v>
      </c>
      <c r="P3607">
        <v>0</v>
      </c>
      <c r="S3607">
        <v>0</v>
      </c>
      <c r="T3607">
        <v>0</v>
      </c>
      <c r="U3607">
        <v>0</v>
      </c>
    </row>
    <row r="3608" spans="1:21" x14ac:dyDescent="0.25">
      <c r="A3608" t="s">
        <v>712</v>
      </c>
      <c r="B3608">
        <v>4374</v>
      </c>
      <c r="D3608">
        <v>0</v>
      </c>
      <c r="F3608">
        <v>0</v>
      </c>
      <c r="I3608">
        <v>0</v>
      </c>
      <c r="K3608">
        <v>0</v>
      </c>
      <c r="N3608">
        <v>0</v>
      </c>
      <c r="O3608">
        <v>0</v>
      </c>
      <c r="P3608">
        <v>0</v>
      </c>
      <c r="S3608">
        <v>0</v>
      </c>
      <c r="T3608">
        <v>0</v>
      </c>
      <c r="U3608">
        <v>0</v>
      </c>
    </row>
    <row r="3609" spans="1:21" x14ac:dyDescent="0.25">
      <c r="A3609" t="s">
        <v>713</v>
      </c>
      <c r="B3609">
        <v>4374</v>
      </c>
      <c r="D3609">
        <v>0</v>
      </c>
      <c r="F3609">
        <v>0</v>
      </c>
      <c r="I3609">
        <v>0</v>
      </c>
      <c r="K3609">
        <v>0</v>
      </c>
      <c r="N3609">
        <v>0</v>
      </c>
      <c r="O3609">
        <v>0</v>
      </c>
      <c r="P3609">
        <v>0</v>
      </c>
      <c r="S3609">
        <v>0</v>
      </c>
      <c r="T3609">
        <v>0</v>
      </c>
      <c r="U3609">
        <v>0</v>
      </c>
    </row>
    <row r="3610" spans="1:21" x14ac:dyDescent="0.25">
      <c r="A3610" t="s">
        <v>714</v>
      </c>
      <c r="B3610">
        <v>4374</v>
      </c>
      <c r="D3610">
        <v>50</v>
      </c>
      <c r="I3610">
        <v>50</v>
      </c>
      <c r="N3610">
        <v>50</v>
      </c>
      <c r="S3610">
        <v>50</v>
      </c>
    </row>
    <row r="3611" spans="1:21" x14ac:dyDescent="0.25">
      <c r="A3611" t="s">
        <v>715</v>
      </c>
      <c r="B3611">
        <v>4374</v>
      </c>
      <c r="D3611">
        <v>30</v>
      </c>
      <c r="I3611">
        <v>30</v>
      </c>
      <c r="N3611">
        <v>30</v>
      </c>
      <c r="S3611">
        <v>30</v>
      </c>
    </row>
    <row r="3612" spans="1:21" x14ac:dyDescent="0.25">
      <c r="A3612" t="s">
        <v>716</v>
      </c>
      <c r="B3612">
        <v>4374</v>
      </c>
      <c r="D3612">
        <v>3</v>
      </c>
      <c r="I3612">
        <v>3</v>
      </c>
      <c r="N3612">
        <v>3</v>
      </c>
      <c r="S3612">
        <v>3</v>
      </c>
    </row>
    <row r="3613" spans="1:21" x14ac:dyDescent="0.25">
      <c r="A3613" t="s">
        <v>717</v>
      </c>
      <c r="B3613">
        <v>4374</v>
      </c>
      <c r="D3613">
        <v>0</v>
      </c>
      <c r="I3613">
        <v>0</v>
      </c>
      <c r="N3613">
        <v>0</v>
      </c>
      <c r="S3613">
        <v>0</v>
      </c>
    </row>
    <row r="3614" spans="1:21" x14ac:dyDescent="0.25">
      <c r="A3614" t="s">
        <v>718</v>
      </c>
      <c r="B3614">
        <v>4374</v>
      </c>
      <c r="E3614">
        <v>0</v>
      </c>
      <c r="J3614">
        <v>0</v>
      </c>
      <c r="O3614">
        <v>0</v>
      </c>
      <c r="T3614">
        <v>0</v>
      </c>
    </row>
    <row r="3615" spans="1:21" x14ac:dyDescent="0.25">
      <c r="A3615" t="s">
        <v>405</v>
      </c>
      <c r="B3615">
        <v>4374</v>
      </c>
      <c r="E3615">
        <v>0</v>
      </c>
    </row>
    <row r="3616" spans="1:21" x14ac:dyDescent="0.25">
      <c r="A3616" t="s">
        <v>719</v>
      </c>
      <c r="B3616">
        <v>4374</v>
      </c>
      <c r="D3616">
        <v>0</v>
      </c>
      <c r="E3616">
        <v>0</v>
      </c>
      <c r="F3616">
        <v>0</v>
      </c>
      <c r="I3616">
        <v>0</v>
      </c>
      <c r="J3616">
        <v>0</v>
      </c>
      <c r="K3616">
        <v>0</v>
      </c>
      <c r="N3616">
        <v>0</v>
      </c>
      <c r="O3616">
        <v>0</v>
      </c>
      <c r="P3616">
        <v>0</v>
      </c>
      <c r="S3616">
        <v>0</v>
      </c>
      <c r="T3616">
        <v>0</v>
      </c>
      <c r="U3616">
        <v>0</v>
      </c>
    </row>
    <row r="3617" spans="1:21" x14ac:dyDescent="0.25">
      <c r="A3617" t="s">
        <v>34</v>
      </c>
      <c r="B3617">
        <v>4399</v>
      </c>
      <c r="E3617">
        <v>388</v>
      </c>
      <c r="F3617">
        <v>388</v>
      </c>
      <c r="I3617">
        <v>123</v>
      </c>
      <c r="J3617">
        <v>123</v>
      </c>
      <c r="S3617">
        <v>389</v>
      </c>
      <c r="U3617">
        <v>389</v>
      </c>
    </row>
    <row r="3618" spans="1:21" x14ac:dyDescent="0.25">
      <c r="A3618" t="s">
        <v>35</v>
      </c>
      <c r="B3618">
        <v>4399</v>
      </c>
      <c r="E3618">
        <v>123</v>
      </c>
      <c r="F3618">
        <v>389</v>
      </c>
      <c r="I3618">
        <v>389</v>
      </c>
      <c r="J3618">
        <v>388</v>
      </c>
      <c r="S3618">
        <v>388</v>
      </c>
      <c r="U3618">
        <v>123</v>
      </c>
    </row>
    <row r="3619" spans="1:21" x14ac:dyDescent="0.25">
      <c r="A3619" t="s">
        <v>36</v>
      </c>
      <c r="B3619">
        <v>4399</v>
      </c>
      <c r="E3619">
        <v>2</v>
      </c>
      <c r="F3619">
        <v>1</v>
      </c>
      <c r="I3619">
        <v>1</v>
      </c>
      <c r="J3619">
        <v>2</v>
      </c>
      <c r="S3619">
        <v>1</v>
      </c>
      <c r="U3619">
        <v>1</v>
      </c>
    </row>
    <row r="3620" spans="1:21" x14ac:dyDescent="0.25">
      <c r="A3620" t="s">
        <v>37</v>
      </c>
      <c r="B3620">
        <v>4399</v>
      </c>
      <c r="E3620">
        <v>0</v>
      </c>
      <c r="I3620">
        <v>0</v>
      </c>
      <c r="J3620">
        <v>0</v>
      </c>
      <c r="S3620">
        <v>0</v>
      </c>
    </row>
    <row r="3621" spans="1:21" x14ac:dyDescent="0.25">
      <c r="A3621" t="s">
        <v>38</v>
      </c>
      <c r="B3621">
        <v>4399</v>
      </c>
      <c r="E3621">
        <v>12</v>
      </c>
      <c r="F3621">
        <v>12</v>
      </c>
      <c r="I3621">
        <v>12</v>
      </c>
      <c r="J3621">
        <v>12</v>
      </c>
      <c r="S3621">
        <v>12</v>
      </c>
      <c r="U3621">
        <v>12</v>
      </c>
    </row>
    <row r="3622" spans="1:21" x14ac:dyDescent="0.25">
      <c r="A3622" t="s">
        <v>39</v>
      </c>
      <c r="B3622">
        <v>4399</v>
      </c>
      <c r="F3622">
        <v>100</v>
      </c>
      <c r="I3622">
        <v>100</v>
      </c>
    </row>
    <row r="3623" spans="1:21" x14ac:dyDescent="0.25">
      <c r="A3623" t="s">
        <v>694</v>
      </c>
      <c r="B3623">
        <v>4399</v>
      </c>
      <c r="F3623">
        <v>25</v>
      </c>
      <c r="I3623">
        <v>25</v>
      </c>
    </row>
    <row r="3624" spans="1:21" x14ac:dyDescent="0.25">
      <c r="A3624" t="s">
        <v>40</v>
      </c>
      <c r="B3624">
        <v>4399</v>
      </c>
      <c r="F3624">
        <v>1</v>
      </c>
      <c r="I3624">
        <v>1</v>
      </c>
    </row>
    <row r="3625" spans="1:21" x14ac:dyDescent="0.25">
      <c r="A3625" t="s">
        <v>41</v>
      </c>
      <c r="B3625">
        <v>4399</v>
      </c>
    </row>
    <row r="3626" spans="1:21" x14ac:dyDescent="0.25">
      <c r="A3626" t="s">
        <v>42</v>
      </c>
      <c r="B3626">
        <v>4399</v>
      </c>
      <c r="E3626">
        <v>30</v>
      </c>
      <c r="J3626">
        <v>30</v>
      </c>
      <c r="S3626">
        <v>30</v>
      </c>
    </row>
    <row r="3627" spans="1:21" x14ac:dyDescent="0.25">
      <c r="A3627" t="s">
        <v>45</v>
      </c>
      <c r="B3627">
        <v>4399</v>
      </c>
      <c r="E3627">
        <v>4</v>
      </c>
      <c r="I3627">
        <v>3</v>
      </c>
      <c r="J3627">
        <v>8</v>
      </c>
      <c r="S3627">
        <v>5</v>
      </c>
    </row>
    <row r="3628" spans="1:21" x14ac:dyDescent="0.25">
      <c r="A3628" t="s">
        <v>46</v>
      </c>
      <c r="B3628">
        <v>4399</v>
      </c>
      <c r="F3628">
        <v>4</v>
      </c>
      <c r="I3628">
        <v>8</v>
      </c>
      <c r="U3628">
        <v>5</v>
      </c>
    </row>
    <row r="3629" spans="1:21" x14ac:dyDescent="0.25">
      <c r="A3629" t="s">
        <v>49</v>
      </c>
      <c r="B3629">
        <v>4399</v>
      </c>
      <c r="E3629">
        <v>6</v>
      </c>
      <c r="F3629">
        <v>6</v>
      </c>
      <c r="I3629">
        <v>5.5</v>
      </c>
      <c r="J3629">
        <v>6</v>
      </c>
      <c r="S3629">
        <v>5.5</v>
      </c>
      <c r="U3629">
        <v>5.5</v>
      </c>
    </row>
    <row r="3630" spans="1:21" x14ac:dyDescent="0.25">
      <c r="A3630" t="s">
        <v>695</v>
      </c>
      <c r="B3630">
        <v>4399</v>
      </c>
      <c r="E3630">
        <v>0</v>
      </c>
      <c r="F3630">
        <v>0</v>
      </c>
      <c r="I3630">
        <v>0</v>
      </c>
      <c r="J3630">
        <v>0</v>
      </c>
      <c r="S3630">
        <v>0</v>
      </c>
      <c r="U3630">
        <v>0</v>
      </c>
    </row>
    <row r="3631" spans="1:21" x14ac:dyDescent="0.25">
      <c r="A3631" t="s">
        <v>48</v>
      </c>
      <c r="B3631">
        <v>4399</v>
      </c>
      <c r="E3631">
        <v>1900</v>
      </c>
      <c r="F3631">
        <v>1900</v>
      </c>
      <c r="I3631">
        <v>1900</v>
      </c>
      <c r="J3631">
        <v>1900</v>
      </c>
      <c r="S3631">
        <v>1900</v>
      </c>
      <c r="U3631">
        <v>1900</v>
      </c>
    </row>
    <row r="3632" spans="1:21" x14ac:dyDescent="0.25">
      <c r="A3632" t="s">
        <v>696</v>
      </c>
      <c r="B3632">
        <v>4399</v>
      </c>
      <c r="E3632">
        <v>3539</v>
      </c>
      <c r="F3632">
        <v>1863</v>
      </c>
      <c r="I3632">
        <v>1863</v>
      </c>
      <c r="J3632">
        <v>3539</v>
      </c>
      <c r="S3632">
        <v>1863</v>
      </c>
      <c r="U3632">
        <v>1863</v>
      </c>
    </row>
    <row r="3633" spans="1:21" x14ac:dyDescent="0.25">
      <c r="A3633" t="s">
        <v>50</v>
      </c>
      <c r="B3633">
        <v>4399</v>
      </c>
      <c r="E3633">
        <v>3539</v>
      </c>
      <c r="F3633">
        <v>1863</v>
      </c>
      <c r="I3633">
        <v>1863</v>
      </c>
      <c r="J3633">
        <v>3539</v>
      </c>
      <c r="S3633">
        <v>1863</v>
      </c>
      <c r="U3633">
        <v>1863</v>
      </c>
    </row>
    <row r="3634" spans="1:21" x14ac:dyDescent="0.25">
      <c r="A3634" t="s">
        <v>697</v>
      </c>
      <c r="B3634">
        <v>4399</v>
      </c>
      <c r="E3634">
        <v>1</v>
      </c>
      <c r="F3634">
        <v>1</v>
      </c>
      <c r="I3634">
        <v>1</v>
      </c>
      <c r="J3634">
        <v>1</v>
      </c>
      <c r="S3634">
        <v>1</v>
      </c>
      <c r="U3634">
        <v>1</v>
      </c>
    </row>
    <row r="3635" spans="1:21" x14ac:dyDescent="0.25">
      <c r="A3635" t="s">
        <v>51</v>
      </c>
      <c r="B3635">
        <v>4399</v>
      </c>
      <c r="E3635">
        <v>0</v>
      </c>
      <c r="F3635">
        <v>0</v>
      </c>
      <c r="I3635">
        <v>0</v>
      </c>
      <c r="J3635">
        <v>0</v>
      </c>
      <c r="S3635">
        <v>0</v>
      </c>
      <c r="U3635">
        <v>0</v>
      </c>
    </row>
    <row r="3636" spans="1:21" x14ac:dyDescent="0.25">
      <c r="A3636" t="s">
        <v>53</v>
      </c>
      <c r="B3636">
        <v>4399</v>
      </c>
      <c r="E3636">
        <v>0</v>
      </c>
      <c r="F3636">
        <v>0</v>
      </c>
      <c r="I3636">
        <v>0</v>
      </c>
      <c r="J3636">
        <v>0</v>
      </c>
      <c r="S3636">
        <v>0</v>
      </c>
      <c r="U3636">
        <v>0</v>
      </c>
    </row>
    <row r="3637" spans="1:21" x14ac:dyDescent="0.25">
      <c r="A3637" t="s">
        <v>54</v>
      </c>
      <c r="B3637">
        <v>4399</v>
      </c>
      <c r="E3637">
        <v>0</v>
      </c>
      <c r="F3637">
        <v>0</v>
      </c>
      <c r="I3637">
        <v>0</v>
      </c>
      <c r="J3637">
        <v>0</v>
      </c>
      <c r="S3637">
        <v>0</v>
      </c>
      <c r="U3637">
        <v>0</v>
      </c>
    </row>
    <row r="3638" spans="1:21" x14ac:dyDescent="0.25">
      <c r="A3638" t="s">
        <v>55</v>
      </c>
      <c r="B3638">
        <v>4399</v>
      </c>
      <c r="E3638">
        <v>0</v>
      </c>
      <c r="F3638">
        <v>0</v>
      </c>
      <c r="I3638">
        <v>0</v>
      </c>
      <c r="J3638">
        <v>0</v>
      </c>
      <c r="S3638">
        <v>0</v>
      </c>
      <c r="U3638">
        <v>0</v>
      </c>
    </row>
    <row r="3639" spans="1:21" x14ac:dyDescent="0.25">
      <c r="A3639" t="s">
        <v>56</v>
      </c>
      <c r="B3639">
        <v>4399</v>
      </c>
      <c r="E3639">
        <v>0.92</v>
      </c>
      <c r="F3639">
        <v>0.92</v>
      </c>
      <c r="I3639">
        <v>0.92</v>
      </c>
      <c r="J3639">
        <v>0.92</v>
      </c>
      <c r="S3639">
        <v>0.92</v>
      </c>
      <c r="U3639">
        <v>0.92</v>
      </c>
    </row>
    <row r="3640" spans="1:21" x14ac:dyDescent="0.25">
      <c r="A3640" t="s">
        <v>57</v>
      </c>
      <c r="B3640">
        <v>4399</v>
      </c>
      <c r="E3640">
        <v>100</v>
      </c>
      <c r="F3640">
        <v>100</v>
      </c>
      <c r="I3640">
        <v>100</v>
      </c>
      <c r="J3640">
        <v>100</v>
      </c>
      <c r="S3640">
        <v>100</v>
      </c>
      <c r="U3640">
        <v>100</v>
      </c>
    </row>
    <row r="3641" spans="1:21" x14ac:dyDescent="0.25">
      <c r="A3641" t="s">
        <v>58</v>
      </c>
      <c r="B3641">
        <v>4399</v>
      </c>
      <c r="E3641">
        <v>2</v>
      </c>
      <c r="F3641">
        <v>2</v>
      </c>
      <c r="I3641">
        <v>2</v>
      </c>
      <c r="J3641">
        <v>2</v>
      </c>
      <c r="S3641">
        <v>2</v>
      </c>
      <c r="U3641">
        <v>2</v>
      </c>
    </row>
    <row r="3642" spans="1:21" x14ac:dyDescent="0.25">
      <c r="A3642" t="s">
        <v>59</v>
      </c>
      <c r="B3642">
        <v>4399</v>
      </c>
      <c r="E3642">
        <v>0</v>
      </c>
      <c r="F3642">
        <v>0</v>
      </c>
      <c r="I3642">
        <v>0</v>
      </c>
      <c r="J3642">
        <v>0</v>
      </c>
      <c r="S3642">
        <v>0</v>
      </c>
      <c r="U3642">
        <v>0</v>
      </c>
    </row>
    <row r="3643" spans="1:21" x14ac:dyDescent="0.25">
      <c r="A3643" t="s">
        <v>698</v>
      </c>
      <c r="B3643">
        <v>4399</v>
      </c>
      <c r="E3643">
        <v>0</v>
      </c>
      <c r="J3643">
        <v>0</v>
      </c>
      <c r="S3643">
        <v>0</v>
      </c>
    </row>
    <row r="3644" spans="1:21" x14ac:dyDescent="0.25">
      <c r="A3644" t="s">
        <v>677</v>
      </c>
      <c r="B3644">
        <v>4399</v>
      </c>
      <c r="E3644">
        <v>577</v>
      </c>
      <c r="J3644">
        <v>435</v>
      </c>
      <c r="S3644">
        <v>289</v>
      </c>
    </row>
    <row r="3645" spans="1:21" x14ac:dyDescent="0.25">
      <c r="A3645" t="s">
        <v>78</v>
      </c>
      <c r="B3645">
        <v>4399</v>
      </c>
      <c r="E3645">
        <v>13.1</v>
      </c>
      <c r="J3645">
        <v>9.9</v>
      </c>
      <c r="S3645">
        <v>6.6</v>
      </c>
    </row>
    <row r="3646" spans="1:21" x14ac:dyDescent="0.25">
      <c r="A3646" t="s">
        <v>699</v>
      </c>
      <c r="B3646">
        <v>4399</v>
      </c>
      <c r="F3646">
        <v>0</v>
      </c>
      <c r="J3646">
        <v>0</v>
      </c>
      <c r="U3646">
        <v>0</v>
      </c>
    </row>
    <row r="3647" spans="1:21" x14ac:dyDescent="0.25">
      <c r="A3647" t="s">
        <v>700</v>
      </c>
      <c r="B3647">
        <v>4399</v>
      </c>
      <c r="E3647">
        <v>0</v>
      </c>
      <c r="F3647">
        <v>1</v>
      </c>
      <c r="I3647">
        <v>0</v>
      </c>
      <c r="J3647">
        <v>0</v>
      </c>
      <c r="S3647">
        <v>0</v>
      </c>
      <c r="U3647">
        <v>1</v>
      </c>
    </row>
    <row r="3648" spans="1:21" x14ac:dyDescent="0.25">
      <c r="A3648" t="s">
        <v>701</v>
      </c>
      <c r="B3648">
        <v>4399</v>
      </c>
      <c r="E3648">
        <v>0</v>
      </c>
      <c r="F3648">
        <v>0</v>
      </c>
      <c r="I3648">
        <v>0</v>
      </c>
      <c r="J3648">
        <v>0</v>
      </c>
      <c r="S3648">
        <v>0</v>
      </c>
      <c r="U3648">
        <v>0</v>
      </c>
    </row>
    <row r="3649" spans="1:21" x14ac:dyDescent="0.25">
      <c r="A3649" t="s">
        <v>52</v>
      </c>
      <c r="B3649">
        <v>4399</v>
      </c>
      <c r="E3649">
        <v>1</v>
      </c>
      <c r="F3649">
        <v>1</v>
      </c>
      <c r="I3649">
        <v>1</v>
      </c>
      <c r="J3649">
        <v>1</v>
      </c>
      <c r="S3649">
        <v>1</v>
      </c>
      <c r="U3649">
        <v>1</v>
      </c>
    </row>
    <row r="3650" spans="1:21" x14ac:dyDescent="0.25">
      <c r="A3650" t="s">
        <v>702</v>
      </c>
      <c r="B3650">
        <v>4399</v>
      </c>
      <c r="E3650">
        <v>60</v>
      </c>
      <c r="F3650">
        <v>9</v>
      </c>
      <c r="I3650">
        <v>15</v>
      </c>
      <c r="J3650">
        <v>60</v>
      </c>
      <c r="S3650">
        <v>15</v>
      </c>
      <c r="U3650">
        <v>9</v>
      </c>
    </row>
    <row r="3651" spans="1:21" x14ac:dyDescent="0.25">
      <c r="A3651" t="s">
        <v>43</v>
      </c>
      <c r="B3651">
        <v>4399</v>
      </c>
      <c r="E3651">
        <v>35</v>
      </c>
      <c r="F3651">
        <v>26</v>
      </c>
      <c r="I3651">
        <v>80</v>
      </c>
      <c r="J3651">
        <v>35</v>
      </c>
      <c r="S3651">
        <v>80</v>
      </c>
      <c r="U3651">
        <v>26</v>
      </c>
    </row>
    <row r="3652" spans="1:21" x14ac:dyDescent="0.25">
      <c r="A3652" t="s">
        <v>44</v>
      </c>
      <c r="B3652">
        <v>4399</v>
      </c>
      <c r="E3652">
        <v>5</v>
      </c>
      <c r="F3652">
        <v>20</v>
      </c>
      <c r="I3652">
        <v>50</v>
      </c>
      <c r="J3652">
        <v>5</v>
      </c>
      <c r="S3652">
        <v>50</v>
      </c>
      <c r="U3652">
        <v>20</v>
      </c>
    </row>
    <row r="3653" spans="1:21" x14ac:dyDescent="0.25">
      <c r="A3653" t="s">
        <v>47</v>
      </c>
      <c r="B3653">
        <v>4399</v>
      </c>
      <c r="E3653">
        <v>4</v>
      </c>
      <c r="F3653">
        <v>4</v>
      </c>
      <c r="I3653">
        <v>3</v>
      </c>
      <c r="J3653">
        <v>8</v>
      </c>
      <c r="S3653">
        <v>5</v>
      </c>
      <c r="U3653">
        <v>5</v>
      </c>
    </row>
    <row r="3654" spans="1:21" x14ac:dyDescent="0.25">
      <c r="A3654" t="s">
        <v>703</v>
      </c>
      <c r="B3654">
        <v>4399</v>
      </c>
      <c r="E3654">
        <v>0</v>
      </c>
      <c r="F3654">
        <v>0</v>
      </c>
      <c r="I3654">
        <v>0</v>
      </c>
      <c r="J3654">
        <v>0</v>
      </c>
      <c r="S3654">
        <v>0</v>
      </c>
      <c r="U3654">
        <v>0</v>
      </c>
    </row>
    <row r="3655" spans="1:21" x14ac:dyDescent="0.25">
      <c r="A3655" t="s">
        <v>704</v>
      </c>
      <c r="B3655">
        <v>4399</v>
      </c>
      <c r="E3655">
        <v>0</v>
      </c>
      <c r="F3655">
        <v>0</v>
      </c>
      <c r="I3655">
        <v>0</v>
      </c>
      <c r="J3655">
        <v>0</v>
      </c>
      <c r="S3655">
        <v>0</v>
      </c>
      <c r="U3655">
        <v>0</v>
      </c>
    </row>
    <row r="3656" spans="1:21" x14ac:dyDescent="0.25">
      <c r="A3656" t="s">
        <v>705</v>
      </c>
      <c r="B3656">
        <v>4399</v>
      </c>
      <c r="E3656">
        <v>0</v>
      </c>
      <c r="F3656">
        <v>0</v>
      </c>
      <c r="I3656">
        <v>0</v>
      </c>
      <c r="J3656">
        <v>0</v>
      </c>
      <c r="S3656">
        <v>0</v>
      </c>
      <c r="U3656">
        <v>0</v>
      </c>
    </row>
    <row r="3657" spans="1:21" x14ac:dyDescent="0.25">
      <c r="A3657" t="s">
        <v>706</v>
      </c>
      <c r="B3657">
        <v>4399</v>
      </c>
      <c r="E3657">
        <v>0</v>
      </c>
      <c r="F3657">
        <v>0</v>
      </c>
      <c r="I3657">
        <v>0</v>
      </c>
      <c r="J3657">
        <v>0</v>
      </c>
      <c r="S3657">
        <v>0</v>
      </c>
      <c r="U3657">
        <v>0</v>
      </c>
    </row>
    <row r="3658" spans="1:21" x14ac:dyDescent="0.25">
      <c r="A3658" t="s">
        <v>707</v>
      </c>
      <c r="B3658">
        <v>4399</v>
      </c>
      <c r="E3658">
        <v>1</v>
      </c>
      <c r="F3658">
        <v>1</v>
      </c>
      <c r="I3658">
        <v>2</v>
      </c>
      <c r="J3658">
        <v>1</v>
      </c>
      <c r="S3658">
        <v>2</v>
      </c>
      <c r="U3658">
        <v>1</v>
      </c>
    </row>
    <row r="3659" spans="1:21" x14ac:dyDescent="0.25">
      <c r="A3659" t="s">
        <v>708</v>
      </c>
      <c r="B3659">
        <v>4399</v>
      </c>
      <c r="E3659">
        <v>5</v>
      </c>
      <c r="F3659">
        <v>20</v>
      </c>
      <c r="I3659">
        <v>5</v>
      </c>
      <c r="J3659">
        <v>5</v>
      </c>
      <c r="S3659">
        <v>5</v>
      </c>
      <c r="U3659">
        <v>20</v>
      </c>
    </row>
    <row r="3660" spans="1:21" x14ac:dyDescent="0.25">
      <c r="A3660" t="s">
        <v>709</v>
      </c>
      <c r="B3660">
        <v>4399</v>
      </c>
      <c r="E3660">
        <v>30</v>
      </c>
      <c r="F3660">
        <v>6</v>
      </c>
      <c r="I3660">
        <v>40</v>
      </c>
      <c r="J3660">
        <v>30</v>
      </c>
      <c r="S3660">
        <v>40</v>
      </c>
      <c r="U3660">
        <v>6</v>
      </c>
    </row>
    <row r="3661" spans="1:21" x14ac:dyDescent="0.25">
      <c r="A3661" t="s">
        <v>710</v>
      </c>
      <c r="B3661">
        <v>4399</v>
      </c>
      <c r="E3661">
        <v>3</v>
      </c>
      <c r="F3661">
        <v>3</v>
      </c>
      <c r="I3661">
        <v>1</v>
      </c>
      <c r="J3661">
        <v>3</v>
      </c>
      <c r="S3661">
        <v>1</v>
      </c>
      <c r="U3661">
        <v>3</v>
      </c>
    </row>
    <row r="3662" spans="1:21" x14ac:dyDescent="0.25">
      <c r="A3662" t="s">
        <v>711</v>
      </c>
      <c r="B3662">
        <v>4399</v>
      </c>
      <c r="E3662">
        <v>0</v>
      </c>
      <c r="F3662">
        <v>0</v>
      </c>
      <c r="I3662">
        <v>0</v>
      </c>
      <c r="J3662">
        <v>0</v>
      </c>
      <c r="S3662">
        <v>0</v>
      </c>
      <c r="U3662">
        <v>0</v>
      </c>
    </row>
    <row r="3663" spans="1:21" x14ac:dyDescent="0.25">
      <c r="A3663" t="s">
        <v>712</v>
      </c>
      <c r="B3663">
        <v>4399</v>
      </c>
      <c r="E3663">
        <v>0</v>
      </c>
      <c r="F3663">
        <v>0</v>
      </c>
      <c r="I3663">
        <v>0</v>
      </c>
      <c r="J3663">
        <v>0</v>
      </c>
      <c r="S3663">
        <v>0</v>
      </c>
      <c r="U3663">
        <v>0</v>
      </c>
    </row>
    <row r="3664" spans="1:21" x14ac:dyDescent="0.25">
      <c r="A3664" t="s">
        <v>713</v>
      </c>
      <c r="B3664">
        <v>4399</v>
      </c>
      <c r="E3664">
        <v>0</v>
      </c>
      <c r="F3664">
        <v>0</v>
      </c>
      <c r="I3664">
        <v>0</v>
      </c>
      <c r="J3664">
        <v>0</v>
      </c>
      <c r="S3664">
        <v>0</v>
      </c>
      <c r="U3664">
        <v>0</v>
      </c>
    </row>
    <row r="3665" spans="1:21" x14ac:dyDescent="0.25">
      <c r="A3665" t="s">
        <v>714</v>
      </c>
      <c r="B3665">
        <v>4399</v>
      </c>
      <c r="I3665">
        <v>50</v>
      </c>
      <c r="S3665">
        <v>50</v>
      </c>
    </row>
    <row r="3666" spans="1:21" x14ac:dyDescent="0.25">
      <c r="A3666" t="s">
        <v>715</v>
      </c>
      <c r="B3666">
        <v>4399</v>
      </c>
      <c r="I3666">
        <v>30</v>
      </c>
      <c r="S3666">
        <v>30</v>
      </c>
    </row>
    <row r="3667" spans="1:21" x14ac:dyDescent="0.25">
      <c r="A3667" t="s">
        <v>716</v>
      </c>
      <c r="B3667">
        <v>4399</v>
      </c>
      <c r="I3667">
        <v>3</v>
      </c>
      <c r="S3667">
        <v>3</v>
      </c>
    </row>
    <row r="3668" spans="1:21" x14ac:dyDescent="0.25">
      <c r="A3668" t="s">
        <v>717</v>
      </c>
      <c r="B3668">
        <v>4399</v>
      </c>
      <c r="I3668">
        <v>0</v>
      </c>
      <c r="S3668">
        <v>0</v>
      </c>
    </row>
    <row r="3669" spans="1:21" x14ac:dyDescent="0.25">
      <c r="A3669" t="s">
        <v>718</v>
      </c>
      <c r="B3669">
        <v>4399</v>
      </c>
      <c r="E3669">
        <v>0</v>
      </c>
      <c r="J3669">
        <v>0</v>
      </c>
      <c r="S3669">
        <v>0</v>
      </c>
    </row>
    <row r="3670" spans="1:21" x14ac:dyDescent="0.25">
      <c r="A3670" t="s">
        <v>405</v>
      </c>
      <c r="B3670">
        <v>4399</v>
      </c>
      <c r="E3670">
        <v>0</v>
      </c>
    </row>
    <row r="3671" spans="1:21" x14ac:dyDescent="0.25">
      <c r="A3671" t="s">
        <v>719</v>
      </c>
      <c r="B3671">
        <v>4399</v>
      </c>
      <c r="E3671">
        <v>0</v>
      </c>
      <c r="F3671">
        <v>0</v>
      </c>
      <c r="I3671">
        <v>0</v>
      </c>
      <c r="J3671">
        <v>0</v>
      </c>
      <c r="S3671">
        <v>0</v>
      </c>
      <c r="U3671">
        <v>0</v>
      </c>
    </row>
    <row r="3672" spans="1:21" x14ac:dyDescent="0.25">
      <c r="A3672" t="s">
        <v>34</v>
      </c>
      <c r="B3672">
        <v>4400</v>
      </c>
      <c r="D3672">
        <v>4350</v>
      </c>
      <c r="E3672">
        <v>4350</v>
      </c>
      <c r="F3672">
        <v>4350</v>
      </c>
      <c r="I3672">
        <v>4450</v>
      </c>
      <c r="J3672">
        <v>4450</v>
      </c>
      <c r="K3672">
        <v>4450</v>
      </c>
      <c r="N3672">
        <v>4406</v>
      </c>
      <c r="O3672">
        <v>4406</v>
      </c>
      <c r="P3672">
        <v>4406</v>
      </c>
      <c r="S3672">
        <v>3700</v>
      </c>
      <c r="T3672">
        <v>3700</v>
      </c>
      <c r="U3672">
        <v>3700</v>
      </c>
    </row>
    <row r="3673" spans="1:21" x14ac:dyDescent="0.25">
      <c r="A3673" t="s">
        <v>35</v>
      </c>
      <c r="B3673">
        <v>4400</v>
      </c>
      <c r="D3673">
        <v>4406</v>
      </c>
      <c r="E3673">
        <v>4450</v>
      </c>
      <c r="F3673">
        <v>3700</v>
      </c>
      <c r="I3673">
        <v>3700</v>
      </c>
      <c r="J3673">
        <v>4350</v>
      </c>
      <c r="K3673">
        <v>4406</v>
      </c>
      <c r="N3673">
        <v>4450</v>
      </c>
      <c r="O3673">
        <v>3700</v>
      </c>
      <c r="P3673">
        <v>4350</v>
      </c>
      <c r="S3673">
        <v>4350</v>
      </c>
      <c r="T3673">
        <v>4406</v>
      </c>
      <c r="U3673">
        <v>4450</v>
      </c>
    </row>
    <row r="3674" spans="1:21" x14ac:dyDescent="0.25">
      <c r="A3674" t="s">
        <v>36</v>
      </c>
      <c r="B3674">
        <v>4400</v>
      </c>
      <c r="D3674">
        <v>1</v>
      </c>
      <c r="E3674">
        <v>2</v>
      </c>
      <c r="F3674">
        <v>0</v>
      </c>
      <c r="I3674">
        <v>1</v>
      </c>
      <c r="J3674">
        <v>2</v>
      </c>
      <c r="K3674">
        <v>0</v>
      </c>
      <c r="N3674">
        <v>1</v>
      </c>
      <c r="O3674">
        <v>2</v>
      </c>
      <c r="P3674">
        <v>0</v>
      </c>
      <c r="S3674">
        <v>1</v>
      </c>
      <c r="T3674">
        <v>2</v>
      </c>
      <c r="U3674">
        <v>0</v>
      </c>
    </row>
    <row r="3675" spans="1:21" x14ac:dyDescent="0.25">
      <c r="A3675" t="s">
        <v>37</v>
      </c>
      <c r="B3675">
        <v>4400</v>
      </c>
      <c r="D3675">
        <v>0</v>
      </c>
      <c r="E3675">
        <v>2</v>
      </c>
      <c r="I3675">
        <v>0</v>
      </c>
      <c r="J3675">
        <v>2</v>
      </c>
      <c r="N3675">
        <v>0</v>
      </c>
      <c r="O3675">
        <v>2</v>
      </c>
      <c r="S3675">
        <v>0</v>
      </c>
      <c r="T3675">
        <v>2</v>
      </c>
    </row>
    <row r="3676" spans="1:21" x14ac:dyDescent="0.25">
      <c r="A3676" t="s">
        <v>38</v>
      </c>
      <c r="B3676">
        <v>4400</v>
      </c>
      <c r="D3676">
        <v>12</v>
      </c>
      <c r="E3676">
        <v>12</v>
      </c>
      <c r="F3676">
        <v>12</v>
      </c>
      <c r="I3676">
        <v>12</v>
      </c>
      <c r="J3676">
        <v>12</v>
      </c>
      <c r="K3676">
        <v>12</v>
      </c>
      <c r="N3676">
        <v>12</v>
      </c>
      <c r="O3676">
        <v>12</v>
      </c>
      <c r="P3676">
        <v>12</v>
      </c>
      <c r="S3676">
        <v>12</v>
      </c>
      <c r="T3676">
        <v>12</v>
      </c>
      <c r="U3676">
        <v>12</v>
      </c>
    </row>
    <row r="3677" spans="1:21" x14ac:dyDescent="0.25">
      <c r="A3677" t="s">
        <v>39</v>
      </c>
      <c r="B3677">
        <v>4400</v>
      </c>
      <c r="D3677">
        <v>315</v>
      </c>
      <c r="I3677">
        <v>260</v>
      </c>
      <c r="N3677">
        <v>260</v>
      </c>
      <c r="S3677">
        <v>260</v>
      </c>
    </row>
    <row r="3678" spans="1:21" x14ac:dyDescent="0.25">
      <c r="A3678" t="s">
        <v>694</v>
      </c>
      <c r="B3678">
        <v>4400</v>
      </c>
      <c r="D3678">
        <v>25</v>
      </c>
      <c r="I3678">
        <v>25</v>
      </c>
      <c r="N3678">
        <v>25</v>
      </c>
      <c r="S3678">
        <v>25</v>
      </c>
    </row>
    <row r="3679" spans="1:21" x14ac:dyDescent="0.25">
      <c r="A3679" t="s">
        <v>40</v>
      </c>
      <c r="B3679">
        <v>4400</v>
      </c>
      <c r="D3679">
        <v>1</v>
      </c>
      <c r="I3679">
        <v>1</v>
      </c>
      <c r="N3679">
        <v>1</v>
      </c>
      <c r="S3679">
        <v>1</v>
      </c>
    </row>
    <row r="3680" spans="1:21" x14ac:dyDescent="0.25">
      <c r="A3680" t="s">
        <v>41</v>
      </c>
      <c r="B3680">
        <v>4400</v>
      </c>
    </row>
    <row r="3681" spans="1:21" x14ac:dyDescent="0.25">
      <c r="A3681" t="s">
        <v>42</v>
      </c>
      <c r="B3681">
        <v>4400</v>
      </c>
      <c r="E3681">
        <v>35</v>
      </c>
      <c r="J3681">
        <v>35</v>
      </c>
      <c r="O3681">
        <v>35</v>
      </c>
      <c r="T3681">
        <v>35</v>
      </c>
    </row>
    <row r="3682" spans="1:21" x14ac:dyDescent="0.25">
      <c r="A3682" t="s">
        <v>45</v>
      </c>
      <c r="B3682">
        <v>4400</v>
      </c>
      <c r="D3682">
        <v>7</v>
      </c>
      <c r="E3682">
        <v>4</v>
      </c>
      <c r="I3682">
        <v>3</v>
      </c>
      <c r="J3682">
        <v>8</v>
      </c>
      <c r="N3682">
        <v>1</v>
      </c>
      <c r="O3682">
        <v>6</v>
      </c>
      <c r="S3682">
        <v>5</v>
      </c>
      <c r="T3682">
        <v>2</v>
      </c>
    </row>
    <row r="3683" spans="1:21" x14ac:dyDescent="0.25">
      <c r="A3683" t="s">
        <v>46</v>
      </c>
      <c r="B3683">
        <v>4400</v>
      </c>
      <c r="D3683">
        <v>4</v>
      </c>
      <c r="I3683">
        <v>8</v>
      </c>
    </row>
    <row r="3684" spans="1:21" x14ac:dyDescent="0.25">
      <c r="A3684" t="s">
        <v>49</v>
      </c>
      <c r="B3684">
        <v>4400</v>
      </c>
      <c r="D3684">
        <v>3.5</v>
      </c>
      <c r="E3684">
        <v>3.5</v>
      </c>
      <c r="F3684">
        <v>3</v>
      </c>
      <c r="I3684">
        <v>3.5</v>
      </c>
      <c r="J3684">
        <v>3.5</v>
      </c>
      <c r="K3684">
        <v>3</v>
      </c>
      <c r="N3684">
        <v>3.5</v>
      </c>
      <c r="O3684">
        <v>3.5</v>
      </c>
      <c r="P3684">
        <v>3</v>
      </c>
      <c r="S3684">
        <v>3.5</v>
      </c>
      <c r="T3684">
        <v>3.5</v>
      </c>
      <c r="U3684">
        <v>3</v>
      </c>
    </row>
    <row r="3685" spans="1:21" x14ac:dyDescent="0.25">
      <c r="A3685" t="s">
        <v>695</v>
      </c>
      <c r="B3685">
        <v>4400</v>
      </c>
      <c r="D3685">
        <v>-2.5</v>
      </c>
      <c r="E3685">
        <v>-2.5</v>
      </c>
      <c r="F3685">
        <v>-1</v>
      </c>
      <c r="I3685">
        <v>-2.5</v>
      </c>
      <c r="J3685">
        <v>-2.5</v>
      </c>
      <c r="K3685">
        <v>-1</v>
      </c>
      <c r="N3685">
        <v>-2.5</v>
      </c>
      <c r="O3685">
        <v>-2.5</v>
      </c>
      <c r="P3685">
        <v>-1</v>
      </c>
      <c r="S3685">
        <v>-2.5</v>
      </c>
      <c r="T3685">
        <v>-2.5</v>
      </c>
      <c r="U3685">
        <v>-1</v>
      </c>
    </row>
    <row r="3686" spans="1:21" x14ac:dyDescent="0.25">
      <c r="A3686" t="s">
        <v>48</v>
      </c>
      <c r="B3686">
        <v>4400</v>
      </c>
      <c r="D3686">
        <v>1900</v>
      </c>
      <c r="E3686">
        <v>1900</v>
      </c>
      <c r="F3686">
        <v>1900</v>
      </c>
      <c r="I3686">
        <v>1900</v>
      </c>
      <c r="J3686">
        <v>1900</v>
      </c>
      <c r="K3686">
        <v>1900</v>
      </c>
      <c r="N3686">
        <v>1900</v>
      </c>
      <c r="O3686">
        <v>1900</v>
      </c>
      <c r="P3686">
        <v>1900</v>
      </c>
      <c r="S3686">
        <v>1900</v>
      </c>
      <c r="T3686">
        <v>1900</v>
      </c>
      <c r="U3686">
        <v>1900</v>
      </c>
    </row>
    <row r="3687" spans="1:21" x14ac:dyDescent="0.25">
      <c r="A3687" t="s">
        <v>696</v>
      </c>
      <c r="B3687">
        <v>4400</v>
      </c>
      <c r="D3687">
        <v>1770</v>
      </c>
      <c r="E3687">
        <v>3415</v>
      </c>
      <c r="F3687">
        <v>0</v>
      </c>
      <c r="I3687">
        <v>1770</v>
      </c>
      <c r="J3687">
        <v>3458</v>
      </c>
      <c r="K3687">
        <v>0</v>
      </c>
      <c r="N3687">
        <v>1770</v>
      </c>
      <c r="O3687">
        <v>3479</v>
      </c>
      <c r="P3687">
        <v>0</v>
      </c>
      <c r="S3687">
        <v>1770</v>
      </c>
      <c r="T3687">
        <v>3444</v>
      </c>
      <c r="U3687">
        <v>0</v>
      </c>
    </row>
    <row r="3688" spans="1:21" x14ac:dyDescent="0.25">
      <c r="A3688" t="s">
        <v>50</v>
      </c>
      <c r="B3688">
        <v>4400</v>
      </c>
      <c r="D3688">
        <v>509</v>
      </c>
      <c r="E3688">
        <v>3415</v>
      </c>
      <c r="F3688">
        <v>0</v>
      </c>
      <c r="I3688">
        <v>613</v>
      </c>
      <c r="J3688">
        <v>3458</v>
      </c>
      <c r="K3688">
        <v>0</v>
      </c>
      <c r="N3688">
        <v>1770</v>
      </c>
      <c r="O3688">
        <v>3479</v>
      </c>
      <c r="P3688">
        <v>0</v>
      </c>
      <c r="S3688">
        <v>1770</v>
      </c>
      <c r="T3688">
        <v>3444</v>
      </c>
      <c r="U3688">
        <v>0</v>
      </c>
    </row>
    <row r="3689" spans="1:21" x14ac:dyDescent="0.25">
      <c r="A3689" t="s">
        <v>697</v>
      </c>
      <c r="B3689">
        <v>4400</v>
      </c>
      <c r="D3689">
        <v>1</v>
      </c>
      <c r="E3689">
        <v>1</v>
      </c>
      <c r="F3689">
        <v>1</v>
      </c>
      <c r="I3689">
        <v>1</v>
      </c>
      <c r="J3689">
        <v>1</v>
      </c>
      <c r="K3689">
        <v>1</v>
      </c>
      <c r="N3689">
        <v>1</v>
      </c>
      <c r="O3689">
        <v>1</v>
      </c>
      <c r="P3689">
        <v>1</v>
      </c>
      <c r="S3689">
        <v>1</v>
      </c>
      <c r="T3689">
        <v>1</v>
      </c>
      <c r="U3689">
        <v>1</v>
      </c>
    </row>
    <row r="3690" spans="1:21" x14ac:dyDescent="0.25">
      <c r="A3690" t="s">
        <v>51</v>
      </c>
      <c r="B3690">
        <v>4400</v>
      </c>
      <c r="D3690">
        <v>0</v>
      </c>
      <c r="E3690">
        <v>34</v>
      </c>
      <c r="F3690">
        <v>0</v>
      </c>
      <c r="I3690">
        <v>0</v>
      </c>
      <c r="J3690">
        <v>18</v>
      </c>
      <c r="K3690">
        <v>0</v>
      </c>
      <c r="N3690">
        <v>0</v>
      </c>
      <c r="O3690">
        <v>11</v>
      </c>
      <c r="P3690">
        <v>0</v>
      </c>
      <c r="S3690">
        <v>0</v>
      </c>
      <c r="T3690">
        <v>25</v>
      </c>
      <c r="U3690">
        <v>0</v>
      </c>
    </row>
    <row r="3691" spans="1:21" x14ac:dyDescent="0.25">
      <c r="A3691" t="s">
        <v>53</v>
      </c>
      <c r="B3691">
        <v>4400</v>
      </c>
      <c r="D3691">
        <v>62</v>
      </c>
      <c r="E3691">
        <v>250</v>
      </c>
      <c r="F3691">
        <v>77</v>
      </c>
      <c r="I3691">
        <v>102</v>
      </c>
      <c r="J3691">
        <v>374</v>
      </c>
      <c r="K3691">
        <v>69</v>
      </c>
      <c r="N3691">
        <v>53</v>
      </c>
      <c r="O3691">
        <v>723</v>
      </c>
      <c r="P3691">
        <v>91</v>
      </c>
      <c r="S3691">
        <v>88</v>
      </c>
      <c r="T3691">
        <v>395</v>
      </c>
      <c r="U3691">
        <v>88</v>
      </c>
    </row>
    <row r="3692" spans="1:21" x14ac:dyDescent="0.25">
      <c r="A3692" t="s">
        <v>54</v>
      </c>
      <c r="B3692">
        <v>4400</v>
      </c>
      <c r="D3692">
        <v>0</v>
      </c>
      <c r="E3692">
        <v>0</v>
      </c>
      <c r="F3692">
        <v>0</v>
      </c>
      <c r="I3692">
        <v>0</v>
      </c>
      <c r="J3692">
        <v>0</v>
      </c>
      <c r="K3692">
        <v>0</v>
      </c>
      <c r="N3692">
        <v>0</v>
      </c>
      <c r="O3692">
        <v>0</v>
      </c>
      <c r="P3692">
        <v>0</v>
      </c>
      <c r="S3692">
        <v>0</v>
      </c>
      <c r="T3692">
        <v>0</v>
      </c>
      <c r="U3692">
        <v>0</v>
      </c>
    </row>
    <row r="3693" spans="1:21" x14ac:dyDescent="0.25">
      <c r="A3693" t="s">
        <v>55</v>
      </c>
      <c r="B3693">
        <v>4400</v>
      </c>
      <c r="D3693">
        <v>0</v>
      </c>
      <c r="E3693">
        <v>0</v>
      </c>
      <c r="F3693">
        <v>0</v>
      </c>
      <c r="I3693">
        <v>0</v>
      </c>
      <c r="J3693">
        <v>0</v>
      </c>
      <c r="K3693">
        <v>0</v>
      </c>
      <c r="N3693">
        <v>0</v>
      </c>
      <c r="O3693">
        <v>0</v>
      </c>
      <c r="P3693">
        <v>0</v>
      </c>
      <c r="S3693">
        <v>0</v>
      </c>
      <c r="T3693">
        <v>0</v>
      </c>
      <c r="U3693">
        <v>0</v>
      </c>
    </row>
    <row r="3694" spans="1:21" x14ac:dyDescent="0.25">
      <c r="A3694" t="s">
        <v>56</v>
      </c>
      <c r="B3694">
        <v>4400</v>
      </c>
      <c r="D3694">
        <v>0.92</v>
      </c>
      <c r="E3694">
        <v>0.92</v>
      </c>
      <c r="F3694">
        <v>0.92</v>
      </c>
      <c r="I3694">
        <v>0.92</v>
      </c>
      <c r="J3694">
        <v>0.92</v>
      </c>
      <c r="K3694">
        <v>0.92</v>
      </c>
      <c r="N3694">
        <v>0.92</v>
      </c>
      <c r="O3694">
        <v>0.92</v>
      </c>
      <c r="P3694">
        <v>0.92</v>
      </c>
      <c r="S3694">
        <v>0.92</v>
      </c>
      <c r="T3694">
        <v>0.92</v>
      </c>
      <c r="U3694">
        <v>0.92</v>
      </c>
    </row>
    <row r="3695" spans="1:21" x14ac:dyDescent="0.25">
      <c r="A3695" t="s">
        <v>57</v>
      </c>
      <c r="B3695">
        <v>4400</v>
      </c>
      <c r="D3695">
        <v>100</v>
      </c>
      <c r="E3695">
        <v>100</v>
      </c>
      <c r="F3695">
        <v>100</v>
      </c>
      <c r="I3695">
        <v>100</v>
      </c>
      <c r="J3695">
        <v>100</v>
      </c>
      <c r="K3695">
        <v>100</v>
      </c>
      <c r="N3695">
        <v>100</v>
      </c>
      <c r="O3695">
        <v>100</v>
      </c>
      <c r="P3695">
        <v>100</v>
      </c>
      <c r="S3695">
        <v>100</v>
      </c>
      <c r="T3695">
        <v>100</v>
      </c>
      <c r="U3695">
        <v>100</v>
      </c>
    </row>
    <row r="3696" spans="1:21" x14ac:dyDescent="0.25">
      <c r="A3696" t="s">
        <v>58</v>
      </c>
      <c r="B3696">
        <v>4400</v>
      </c>
      <c r="D3696">
        <v>2</v>
      </c>
      <c r="E3696">
        <v>2</v>
      </c>
      <c r="F3696">
        <v>2</v>
      </c>
      <c r="I3696">
        <v>2</v>
      </c>
      <c r="J3696">
        <v>2</v>
      </c>
      <c r="K3696">
        <v>2</v>
      </c>
      <c r="N3696">
        <v>2</v>
      </c>
      <c r="O3696">
        <v>2</v>
      </c>
      <c r="P3696">
        <v>2</v>
      </c>
      <c r="S3696">
        <v>2</v>
      </c>
      <c r="T3696">
        <v>2</v>
      </c>
      <c r="U3696">
        <v>2</v>
      </c>
    </row>
    <row r="3697" spans="1:21" x14ac:dyDescent="0.25">
      <c r="A3697" t="s">
        <v>59</v>
      </c>
      <c r="B3697">
        <v>4400</v>
      </c>
      <c r="D3697">
        <v>0</v>
      </c>
      <c r="E3697">
        <v>0</v>
      </c>
      <c r="F3697">
        <v>0</v>
      </c>
      <c r="I3697">
        <v>0</v>
      </c>
      <c r="J3697">
        <v>0</v>
      </c>
      <c r="K3697">
        <v>0</v>
      </c>
      <c r="N3697">
        <v>0</v>
      </c>
      <c r="O3697">
        <v>0</v>
      </c>
      <c r="P3697">
        <v>0</v>
      </c>
      <c r="S3697">
        <v>0</v>
      </c>
      <c r="T3697">
        <v>0</v>
      </c>
      <c r="U3697">
        <v>0</v>
      </c>
    </row>
    <row r="3698" spans="1:21" x14ac:dyDescent="0.25">
      <c r="A3698" t="s">
        <v>698</v>
      </c>
      <c r="B3698">
        <v>4400</v>
      </c>
      <c r="E3698">
        <v>0</v>
      </c>
      <c r="J3698">
        <v>0</v>
      </c>
      <c r="O3698">
        <v>0</v>
      </c>
      <c r="T3698">
        <v>0</v>
      </c>
    </row>
    <row r="3699" spans="1:21" x14ac:dyDescent="0.25">
      <c r="A3699" t="s">
        <v>677</v>
      </c>
      <c r="B3699">
        <v>4400</v>
      </c>
      <c r="E3699">
        <v>3981</v>
      </c>
      <c r="J3699">
        <v>2680</v>
      </c>
      <c r="O3699">
        <v>1331</v>
      </c>
      <c r="T3699">
        <v>5270</v>
      </c>
    </row>
    <row r="3700" spans="1:21" x14ac:dyDescent="0.25">
      <c r="A3700" t="s">
        <v>78</v>
      </c>
      <c r="B3700">
        <v>4400</v>
      </c>
      <c r="E3700">
        <v>77.599999999999994</v>
      </c>
      <c r="J3700">
        <v>52.2</v>
      </c>
      <c r="O3700">
        <v>25.9</v>
      </c>
      <c r="T3700">
        <v>102.7</v>
      </c>
    </row>
    <row r="3701" spans="1:21" x14ac:dyDescent="0.25">
      <c r="A3701" t="s">
        <v>699</v>
      </c>
      <c r="B3701">
        <v>4400</v>
      </c>
      <c r="F3701">
        <v>0</v>
      </c>
      <c r="K3701">
        <v>0</v>
      </c>
      <c r="P3701">
        <v>0</v>
      </c>
      <c r="U3701">
        <v>0</v>
      </c>
    </row>
    <row r="3702" spans="1:21" x14ac:dyDescent="0.25">
      <c r="A3702" t="s">
        <v>700</v>
      </c>
      <c r="B3702">
        <v>4400</v>
      </c>
      <c r="D3702">
        <v>0</v>
      </c>
      <c r="E3702">
        <v>0</v>
      </c>
      <c r="F3702">
        <v>1</v>
      </c>
      <c r="I3702">
        <v>0</v>
      </c>
      <c r="J3702">
        <v>0</v>
      </c>
      <c r="K3702">
        <v>1</v>
      </c>
      <c r="N3702">
        <v>0</v>
      </c>
      <c r="O3702">
        <v>0</v>
      </c>
      <c r="P3702">
        <v>1</v>
      </c>
      <c r="S3702">
        <v>0</v>
      </c>
      <c r="T3702">
        <v>0</v>
      </c>
      <c r="U3702">
        <v>1</v>
      </c>
    </row>
    <row r="3703" spans="1:21" x14ac:dyDescent="0.25">
      <c r="A3703" t="s">
        <v>701</v>
      </c>
      <c r="B3703">
        <v>4400</v>
      </c>
      <c r="D3703">
        <v>0</v>
      </c>
      <c r="E3703">
        <v>0</v>
      </c>
      <c r="F3703">
        <v>0</v>
      </c>
      <c r="I3703">
        <v>0</v>
      </c>
      <c r="J3703">
        <v>0</v>
      </c>
      <c r="K3703">
        <v>0</v>
      </c>
      <c r="N3703">
        <v>0</v>
      </c>
      <c r="O3703">
        <v>0</v>
      </c>
      <c r="P3703">
        <v>0</v>
      </c>
      <c r="S3703">
        <v>0</v>
      </c>
      <c r="T3703">
        <v>0</v>
      </c>
      <c r="U3703">
        <v>0</v>
      </c>
    </row>
    <row r="3704" spans="1:21" x14ac:dyDescent="0.25">
      <c r="A3704" t="s">
        <v>52</v>
      </c>
      <c r="B3704">
        <v>4400</v>
      </c>
      <c r="D3704">
        <v>1</v>
      </c>
      <c r="E3704">
        <v>1</v>
      </c>
      <c r="F3704">
        <v>1</v>
      </c>
      <c r="I3704">
        <v>1</v>
      </c>
      <c r="J3704">
        <v>1</v>
      </c>
      <c r="K3704">
        <v>1</v>
      </c>
      <c r="N3704">
        <v>1</v>
      </c>
      <c r="O3704">
        <v>1</v>
      </c>
      <c r="P3704">
        <v>1</v>
      </c>
      <c r="S3704">
        <v>1</v>
      </c>
      <c r="T3704">
        <v>1</v>
      </c>
      <c r="U3704">
        <v>1</v>
      </c>
    </row>
    <row r="3705" spans="1:21" x14ac:dyDescent="0.25">
      <c r="A3705" t="s">
        <v>702</v>
      </c>
      <c r="B3705">
        <v>4400</v>
      </c>
      <c r="D3705">
        <v>15</v>
      </c>
      <c r="E3705">
        <v>60</v>
      </c>
      <c r="F3705">
        <v>9</v>
      </c>
      <c r="I3705">
        <v>15</v>
      </c>
      <c r="J3705">
        <v>60</v>
      </c>
      <c r="K3705">
        <v>9</v>
      </c>
      <c r="N3705">
        <v>15</v>
      </c>
      <c r="O3705">
        <v>60</v>
      </c>
      <c r="P3705">
        <v>9</v>
      </c>
      <c r="S3705">
        <v>15</v>
      </c>
      <c r="T3705">
        <v>60</v>
      </c>
      <c r="U3705">
        <v>9</v>
      </c>
    </row>
    <row r="3706" spans="1:21" x14ac:dyDescent="0.25">
      <c r="A3706" t="s">
        <v>43</v>
      </c>
      <c r="B3706">
        <v>4400</v>
      </c>
      <c r="D3706">
        <v>80</v>
      </c>
      <c r="E3706">
        <v>0</v>
      </c>
      <c r="I3706">
        <v>80</v>
      </c>
      <c r="J3706">
        <v>0</v>
      </c>
      <c r="N3706">
        <v>80</v>
      </c>
      <c r="O3706">
        <v>0</v>
      </c>
      <c r="S3706">
        <v>80</v>
      </c>
      <c r="T3706">
        <v>0</v>
      </c>
    </row>
    <row r="3707" spans="1:21" x14ac:dyDescent="0.25">
      <c r="A3707" t="s">
        <v>44</v>
      </c>
      <c r="B3707">
        <v>4400</v>
      </c>
      <c r="D3707">
        <v>50</v>
      </c>
      <c r="E3707">
        <v>0</v>
      </c>
      <c r="I3707">
        <v>50</v>
      </c>
      <c r="J3707">
        <v>0</v>
      </c>
      <c r="N3707">
        <v>50</v>
      </c>
      <c r="O3707">
        <v>0</v>
      </c>
      <c r="S3707">
        <v>50</v>
      </c>
      <c r="T3707">
        <v>0</v>
      </c>
    </row>
    <row r="3708" spans="1:21" x14ac:dyDescent="0.25">
      <c r="A3708" t="s">
        <v>47</v>
      </c>
      <c r="B3708">
        <v>4400</v>
      </c>
      <c r="D3708">
        <v>7</v>
      </c>
      <c r="E3708">
        <v>4</v>
      </c>
      <c r="I3708">
        <v>3</v>
      </c>
      <c r="J3708">
        <v>8</v>
      </c>
      <c r="N3708">
        <v>1</v>
      </c>
      <c r="O3708">
        <v>6</v>
      </c>
      <c r="S3708">
        <v>5</v>
      </c>
      <c r="T3708">
        <v>2</v>
      </c>
    </row>
    <row r="3709" spans="1:21" x14ac:dyDescent="0.25">
      <c r="A3709" t="s">
        <v>703</v>
      </c>
      <c r="B3709">
        <v>4400</v>
      </c>
      <c r="D3709">
        <v>0</v>
      </c>
      <c r="E3709">
        <v>0</v>
      </c>
      <c r="I3709">
        <v>0</v>
      </c>
      <c r="J3709">
        <v>0</v>
      </c>
      <c r="N3709">
        <v>0</v>
      </c>
      <c r="O3709">
        <v>0</v>
      </c>
      <c r="S3709">
        <v>0</v>
      </c>
      <c r="T3709">
        <v>0</v>
      </c>
    </row>
    <row r="3710" spans="1:21" x14ac:dyDescent="0.25">
      <c r="A3710" t="s">
        <v>704</v>
      </c>
      <c r="B3710">
        <v>4400</v>
      </c>
      <c r="D3710">
        <v>0</v>
      </c>
      <c r="E3710">
        <v>0</v>
      </c>
      <c r="I3710">
        <v>0</v>
      </c>
      <c r="J3710">
        <v>0</v>
      </c>
      <c r="N3710">
        <v>0</v>
      </c>
      <c r="O3710">
        <v>0</v>
      </c>
      <c r="S3710">
        <v>0</v>
      </c>
      <c r="T3710">
        <v>0</v>
      </c>
    </row>
    <row r="3711" spans="1:21" x14ac:dyDescent="0.25">
      <c r="A3711" t="s">
        <v>705</v>
      </c>
      <c r="B3711">
        <v>4400</v>
      </c>
      <c r="D3711">
        <v>0</v>
      </c>
      <c r="E3711">
        <v>0</v>
      </c>
      <c r="I3711">
        <v>0</v>
      </c>
      <c r="J3711">
        <v>0</v>
      </c>
      <c r="N3711">
        <v>0</v>
      </c>
      <c r="O3711">
        <v>0</v>
      </c>
      <c r="S3711">
        <v>0</v>
      </c>
      <c r="T3711">
        <v>0</v>
      </c>
    </row>
    <row r="3712" spans="1:21" x14ac:dyDescent="0.25">
      <c r="A3712" t="s">
        <v>706</v>
      </c>
      <c r="B3712">
        <v>4400</v>
      </c>
      <c r="D3712">
        <v>0</v>
      </c>
      <c r="E3712">
        <v>0</v>
      </c>
      <c r="I3712">
        <v>0</v>
      </c>
      <c r="J3712">
        <v>0</v>
      </c>
      <c r="N3712">
        <v>0</v>
      </c>
      <c r="O3712">
        <v>0</v>
      </c>
      <c r="S3712">
        <v>0</v>
      </c>
      <c r="T3712">
        <v>0</v>
      </c>
    </row>
    <row r="3713" spans="1:21" x14ac:dyDescent="0.25">
      <c r="A3713" t="s">
        <v>707</v>
      </c>
      <c r="B3713">
        <v>4400</v>
      </c>
      <c r="D3713">
        <v>1</v>
      </c>
      <c r="E3713">
        <v>0</v>
      </c>
      <c r="I3713">
        <v>1</v>
      </c>
      <c r="J3713">
        <v>0</v>
      </c>
      <c r="N3713">
        <v>2</v>
      </c>
      <c r="O3713">
        <v>0</v>
      </c>
      <c r="S3713">
        <v>2</v>
      </c>
      <c r="T3713">
        <v>0</v>
      </c>
    </row>
    <row r="3714" spans="1:21" x14ac:dyDescent="0.25">
      <c r="A3714" t="s">
        <v>708</v>
      </c>
      <c r="B3714">
        <v>4400</v>
      </c>
      <c r="D3714">
        <v>50</v>
      </c>
      <c r="I3714">
        <v>50</v>
      </c>
      <c r="N3714">
        <v>5</v>
      </c>
      <c r="S3714">
        <v>5</v>
      </c>
    </row>
    <row r="3715" spans="1:21" x14ac:dyDescent="0.25">
      <c r="A3715" t="s">
        <v>709</v>
      </c>
      <c r="B3715">
        <v>4400</v>
      </c>
      <c r="D3715">
        <v>30</v>
      </c>
      <c r="I3715">
        <v>30</v>
      </c>
      <c r="N3715">
        <v>40</v>
      </c>
      <c r="S3715">
        <v>40</v>
      </c>
    </row>
    <row r="3716" spans="1:21" x14ac:dyDescent="0.25">
      <c r="A3716" t="s">
        <v>710</v>
      </c>
      <c r="B3716">
        <v>4400</v>
      </c>
      <c r="D3716">
        <v>3</v>
      </c>
      <c r="I3716">
        <v>3</v>
      </c>
      <c r="N3716">
        <v>1</v>
      </c>
      <c r="S3716">
        <v>1</v>
      </c>
    </row>
    <row r="3717" spans="1:21" x14ac:dyDescent="0.25">
      <c r="A3717" t="s">
        <v>711</v>
      </c>
      <c r="B3717">
        <v>4400</v>
      </c>
      <c r="D3717">
        <v>0</v>
      </c>
      <c r="I3717">
        <v>0</v>
      </c>
      <c r="N3717">
        <v>0</v>
      </c>
      <c r="S3717">
        <v>0</v>
      </c>
    </row>
    <row r="3718" spans="1:21" x14ac:dyDescent="0.25">
      <c r="A3718" t="s">
        <v>712</v>
      </c>
      <c r="B3718">
        <v>4400</v>
      </c>
      <c r="D3718">
        <v>0</v>
      </c>
      <c r="I3718">
        <v>0</v>
      </c>
      <c r="N3718">
        <v>0</v>
      </c>
      <c r="S3718">
        <v>0</v>
      </c>
    </row>
    <row r="3719" spans="1:21" x14ac:dyDescent="0.25">
      <c r="A3719" t="s">
        <v>713</v>
      </c>
      <c r="B3719">
        <v>4400</v>
      </c>
      <c r="D3719">
        <v>0</v>
      </c>
      <c r="I3719">
        <v>0</v>
      </c>
      <c r="N3719">
        <v>0</v>
      </c>
      <c r="S3719">
        <v>0</v>
      </c>
    </row>
    <row r="3720" spans="1:21" x14ac:dyDescent="0.25">
      <c r="A3720" t="s">
        <v>714</v>
      </c>
      <c r="B3720">
        <v>4400</v>
      </c>
      <c r="N3720">
        <v>50</v>
      </c>
      <c r="S3720">
        <v>50</v>
      </c>
    </row>
    <row r="3721" spans="1:21" x14ac:dyDescent="0.25">
      <c r="A3721" t="s">
        <v>715</v>
      </c>
      <c r="B3721">
        <v>4400</v>
      </c>
      <c r="N3721">
        <v>30</v>
      </c>
      <c r="S3721">
        <v>30</v>
      </c>
    </row>
    <row r="3722" spans="1:21" x14ac:dyDescent="0.25">
      <c r="A3722" t="s">
        <v>716</v>
      </c>
      <c r="B3722">
        <v>4400</v>
      </c>
      <c r="N3722">
        <v>3</v>
      </c>
      <c r="S3722">
        <v>3</v>
      </c>
    </row>
    <row r="3723" spans="1:21" x14ac:dyDescent="0.25">
      <c r="A3723" t="s">
        <v>717</v>
      </c>
      <c r="B3723">
        <v>4400</v>
      </c>
      <c r="N3723">
        <v>0</v>
      </c>
      <c r="S3723">
        <v>0</v>
      </c>
    </row>
    <row r="3724" spans="1:21" x14ac:dyDescent="0.25">
      <c r="A3724" t="s">
        <v>718</v>
      </c>
      <c r="B3724">
        <v>4400</v>
      </c>
      <c r="E3724">
        <v>0</v>
      </c>
      <c r="J3724">
        <v>0</v>
      </c>
      <c r="O3724">
        <v>0</v>
      </c>
      <c r="T3724">
        <v>0</v>
      </c>
    </row>
    <row r="3725" spans="1:21" x14ac:dyDescent="0.25">
      <c r="A3725" t="s">
        <v>405</v>
      </c>
      <c r="B3725">
        <v>4400</v>
      </c>
      <c r="E3725">
        <v>0</v>
      </c>
    </row>
    <row r="3726" spans="1:21" x14ac:dyDescent="0.25">
      <c r="A3726" t="s">
        <v>719</v>
      </c>
      <c r="B3726">
        <v>4400</v>
      </c>
      <c r="D3726">
        <v>67</v>
      </c>
      <c r="E3726">
        <v>356</v>
      </c>
      <c r="F3726">
        <v>0</v>
      </c>
      <c r="I3726">
        <v>111</v>
      </c>
      <c r="J3726">
        <v>482</v>
      </c>
      <c r="K3726">
        <v>0</v>
      </c>
      <c r="N3726">
        <v>58</v>
      </c>
      <c r="O3726">
        <v>885</v>
      </c>
      <c r="P3726">
        <v>0</v>
      </c>
      <c r="S3726">
        <v>96</v>
      </c>
      <c r="T3726">
        <v>525</v>
      </c>
      <c r="U3726">
        <v>0</v>
      </c>
    </row>
    <row r="3727" spans="1:21" x14ac:dyDescent="0.25">
      <c r="A3727" t="s">
        <v>34</v>
      </c>
      <c r="B3727">
        <v>4406</v>
      </c>
      <c r="D3727">
        <v>280</v>
      </c>
      <c r="E3727">
        <v>280</v>
      </c>
      <c r="F3727">
        <v>280</v>
      </c>
      <c r="I3727">
        <v>110</v>
      </c>
      <c r="J3727">
        <v>110</v>
      </c>
      <c r="K3727">
        <v>110</v>
      </c>
      <c r="N3727">
        <v>4412</v>
      </c>
      <c r="O3727">
        <v>4412</v>
      </c>
      <c r="P3727">
        <v>4412</v>
      </c>
      <c r="S3727">
        <v>4400</v>
      </c>
      <c r="T3727">
        <v>4400</v>
      </c>
      <c r="U3727">
        <v>4400</v>
      </c>
    </row>
    <row r="3728" spans="1:21" x14ac:dyDescent="0.25">
      <c r="A3728" t="s">
        <v>35</v>
      </c>
      <c r="B3728">
        <v>4406</v>
      </c>
      <c r="D3728">
        <v>4412</v>
      </c>
      <c r="E3728">
        <v>110</v>
      </c>
      <c r="F3728">
        <v>4400</v>
      </c>
      <c r="I3728">
        <v>4400</v>
      </c>
      <c r="J3728">
        <v>280</v>
      </c>
      <c r="K3728">
        <v>4412</v>
      </c>
      <c r="N3728">
        <v>110</v>
      </c>
      <c r="O3728">
        <v>4400</v>
      </c>
      <c r="P3728">
        <v>280</v>
      </c>
      <c r="S3728">
        <v>280</v>
      </c>
      <c r="T3728">
        <v>4412</v>
      </c>
      <c r="U3728">
        <v>110</v>
      </c>
    </row>
    <row r="3729" spans="1:21" x14ac:dyDescent="0.25">
      <c r="A3729" t="s">
        <v>36</v>
      </c>
      <c r="B3729">
        <v>4406</v>
      </c>
      <c r="D3729">
        <v>1</v>
      </c>
      <c r="E3729">
        <v>1</v>
      </c>
      <c r="F3729">
        <v>0</v>
      </c>
      <c r="I3729">
        <v>1</v>
      </c>
      <c r="J3729">
        <v>1</v>
      </c>
      <c r="K3729">
        <v>0</v>
      </c>
      <c r="N3729">
        <v>1</v>
      </c>
      <c r="O3729">
        <v>2</v>
      </c>
      <c r="P3729">
        <v>0</v>
      </c>
      <c r="S3729">
        <v>1</v>
      </c>
      <c r="T3729">
        <v>2</v>
      </c>
      <c r="U3729">
        <v>0</v>
      </c>
    </row>
    <row r="3730" spans="1:21" x14ac:dyDescent="0.25">
      <c r="A3730" t="s">
        <v>37</v>
      </c>
      <c r="B3730">
        <v>4406</v>
      </c>
      <c r="D3730">
        <v>0</v>
      </c>
      <c r="E3730">
        <v>2</v>
      </c>
      <c r="I3730">
        <v>0</v>
      </c>
      <c r="J3730">
        <v>2</v>
      </c>
      <c r="N3730">
        <v>0</v>
      </c>
      <c r="O3730">
        <v>2</v>
      </c>
      <c r="S3730">
        <v>0</v>
      </c>
      <c r="T3730">
        <v>2</v>
      </c>
    </row>
    <row r="3731" spans="1:21" x14ac:dyDescent="0.25">
      <c r="A3731" t="s">
        <v>38</v>
      </c>
      <c r="B3731">
        <v>4406</v>
      </c>
      <c r="D3731">
        <v>12</v>
      </c>
      <c r="E3731">
        <v>12</v>
      </c>
      <c r="F3731">
        <v>12</v>
      </c>
      <c r="I3731">
        <v>12</v>
      </c>
      <c r="J3731">
        <v>12</v>
      </c>
      <c r="K3731">
        <v>12</v>
      </c>
      <c r="N3731">
        <v>12</v>
      </c>
      <c r="O3731">
        <v>12</v>
      </c>
      <c r="P3731">
        <v>12</v>
      </c>
      <c r="S3731">
        <v>12</v>
      </c>
      <c r="T3731">
        <v>12</v>
      </c>
      <c r="U3731">
        <v>12</v>
      </c>
    </row>
    <row r="3732" spans="1:21" x14ac:dyDescent="0.25">
      <c r="A3732" t="s">
        <v>39</v>
      </c>
      <c r="B3732">
        <v>4406</v>
      </c>
      <c r="N3732">
        <v>175</v>
      </c>
      <c r="S3732">
        <v>175</v>
      </c>
    </row>
    <row r="3733" spans="1:21" x14ac:dyDescent="0.25">
      <c r="A3733" t="s">
        <v>694</v>
      </c>
      <c r="B3733">
        <v>4406</v>
      </c>
      <c r="N3733">
        <v>25</v>
      </c>
      <c r="S3733">
        <v>25</v>
      </c>
    </row>
    <row r="3734" spans="1:21" x14ac:dyDescent="0.25">
      <c r="A3734" t="s">
        <v>40</v>
      </c>
      <c r="B3734">
        <v>4406</v>
      </c>
      <c r="N3734">
        <v>1</v>
      </c>
      <c r="S3734">
        <v>1</v>
      </c>
    </row>
    <row r="3735" spans="1:21" x14ac:dyDescent="0.25">
      <c r="A3735" t="s">
        <v>41</v>
      </c>
      <c r="B3735">
        <v>4406</v>
      </c>
    </row>
    <row r="3736" spans="1:21" x14ac:dyDescent="0.25">
      <c r="A3736" t="s">
        <v>42</v>
      </c>
      <c r="B3736">
        <v>4406</v>
      </c>
      <c r="E3736">
        <v>30</v>
      </c>
      <c r="J3736">
        <v>30</v>
      </c>
      <c r="O3736">
        <v>40</v>
      </c>
      <c r="T3736">
        <v>40</v>
      </c>
    </row>
    <row r="3737" spans="1:21" x14ac:dyDescent="0.25">
      <c r="A3737" t="s">
        <v>876</v>
      </c>
      <c r="B3737">
        <v>4406</v>
      </c>
      <c r="E3737">
        <v>1</v>
      </c>
      <c r="J3737">
        <v>1</v>
      </c>
      <c r="O3737">
        <v>0</v>
      </c>
      <c r="T3737">
        <v>0</v>
      </c>
    </row>
    <row r="3738" spans="1:21" x14ac:dyDescent="0.25">
      <c r="A3738" t="s">
        <v>48</v>
      </c>
      <c r="B3738">
        <v>4406</v>
      </c>
      <c r="D3738">
        <v>1900</v>
      </c>
      <c r="E3738">
        <v>1900</v>
      </c>
      <c r="F3738">
        <v>1900</v>
      </c>
      <c r="I3738">
        <v>1900</v>
      </c>
      <c r="J3738">
        <v>1900</v>
      </c>
      <c r="K3738">
        <v>1900</v>
      </c>
      <c r="N3738">
        <v>1900</v>
      </c>
      <c r="O3738">
        <v>1900</v>
      </c>
      <c r="P3738">
        <v>1900</v>
      </c>
      <c r="S3738">
        <v>1900</v>
      </c>
      <c r="T3738">
        <v>1900</v>
      </c>
      <c r="U3738">
        <v>1900</v>
      </c>
    </row>
    <row r="3739" spans="1:21" x14ac:dyDescent="0.25">
      <c r="A3739" t="s">
        <v>696</v>
      </c>
      <c r="B3739">
        <v>4406</v>
      </c>
      <c r="D3739">
        <v>1770</v>
      </c>
      <c r="E3739">
        <v>1626</v>
      </c>
      <c r="F3739">
        <v>0</v>
      </c>
      <c r="I3739">
        <v>1770</v>
      </c>
      <c r="J3739">
        <v>1626</v>
      </c>
      <c r="K3739">
        <v>0</v>
      </c>
      <c r="N3739">
        <v>1770</v>
      </c>
      <c r="O3739">
        <v>3525</v>
      </c>
      <c r="P3739">
        <v>0</v>
      </c>
      <c r="S3739">
        <v>1770</v>
      </c>
      <c r="T3739">
        <v>3514</v>
      </c>
      <c r="U3739">
        <v>0</v>
      </c>
    </row>
    <row r="3740" spans="1:21" x14ac:dyDescent="0.25">
      <c r="A3740" t="s">
        <v>50</v>
      </c>
      <c r="B3740">
        <v>4406</v>
      </c>
      <c r="D3740">
        <v>1770</v>
      </c>
      <c r="E3740">
        <v>1626</v>
      </c>
      <c r="F3740">
        <v>0</v>
      </c>
      <c r="I3740">
        <v>1770</v>
      </c>
      <c r="J3740">
        <v>1626</v>
      </c>
      <c r="K3740">
        <v>0</v>
      </c>
      <c r="N3740">
        <v>1770</v>
      </c>
      <c r="O3740">
        <v>3525</v>
      </c>
      <c r="P3740">
        <v>0</v>
      </c>
      <c r="S3740">
        <v>1770</v>
      </c>
      <c r="T3740">
        <v>3514</v>
      </c>
      <c r="U3740">
        <v>0</v>
      </c>
    </row>
    <row r="3741" spans="1:21" x14ac:dyDescent="0.25">
      <c r="A3741" t="s">
        <v>697</v>
      </c>
      <c r="B3741">
        <v>4406</v>
      </c>
      <c r="D3741">
        <v>1</v>
      </c>
      <c r="E3741">
        <v>1</v>
      </c>
      <c r="F3741">
        <v>1</v>
      </c>
      <c r="I3741">
        <v>1</v>
      </c>
      <c r="J3741">
        <v>1</v>
      </c>
      <c r="K3741">
        <v>1</v>
      </c>
      <c r="N3741">
        <v>1</v>
      </c>
      <c r="O3741">
        <v>1</v>
      </c>
      <c r="P3741">
        <v>1</v>
      </c>
      <c r="S3741">
        <v>1</v>
      </c>
      <c r="T3741">
        <v>1</v>
      </c>
      <c r="U3741">
        <v>1</v>
      </c>
    </row>
    <row r="3742" spans="1:21" x14ac:dyDescent="0.25">
      <c r="A3742" t="s">
        <v>51</v>
      </c>
      <c r="B3742">
        <v>4406</v>
      </c>
      <c r="D3742">
        <v>0</v>
      </c>
      <c r="E3742">
        <v>27</v>
      </c>
      <c r="F3742">
        <v>0</v>
      </c>
      <c r="I3742">
        <v>0</v>
      </c>
      <c r="J3742">
        <v>27</v>
      </c>
      <c r="K3742">
        <v>0</v>
      </c>
      <c r="N3742">
        <v>0</v>
      </c>
      <c r="O3742">
        <v>5</v>
      </c>
      <c r="P3742">
        <v>0</v>
      </c>
      <c r="S3742">
        <v>0</v>
      </c>
      <c r="T3742">
        <v>9</v>
      </c>
      <c r="U3742">
        <v>0</v>
      </c>
    </row>
    <row r="3743" spans="1:21" x14ac:dyDescent="0.25">
      <c r="A3743" t="s">
        <v>53</v>
      </c>
      <c r="B3743">
        <v>4406</v>
      </c>
      <c r="D3743">
        <v>25</v>
      </c>
      <c r="E3743">
        <v>5</v>
      </c>
      <c r="F3743">
        <v>25</v>
      </c>
      <c r="I3743">
        <v>25</v>
      </c>
      <c r="J3743">
        <v>5</v>
      </c>
      <c r="K3743">
        <v>25</v>
      </c>
      <c r="N3743">
        <v>25</v>
      </c>
      <c r="O3743">
        <v>900</v>
      </c>
      <c r="P3743">
        <v>25</v>
      </c>
      <c r="S3743">
        <v>50</v>
      </c>
      <c r="T3743">
        <v>1000</v>
      </c>
      <c r="U3743">
        <v>50</v>
      </c>
    </row>
    <row r="3744" spans="1:21" x14ac:dyDescent="0.25">
      <c r="A3744" t="s">
        <v>54</v>
      </c>
      <c r="B3744">
        <v>4406</v>
      </c>
      <c r="D3744">
        <v>0</v>
      </c>
      <c r="E3744">
        <v>0</v>
      </c>
      <c r="F3744">
        <v>0</v>
      </c>
      <c r="I3744">
        <v>0</v>
      </c>
      <c r="J3744">
        <v>0</v>
      </c>
      <c r="K3744">
        <v>0</v>
      </c>
      <c r="N3744">
        <v>0</v>
      </c>
      <c r="O3744">
        <v>0</v>
      </c>
      <c r="P3744">
        <v>0</v>
      </c>
      <c r="S3744">
        <v>0</v>
      </c>
      <c r="T3744">
        <v>0</v>
      </c>
      <c r="U3744">
        <v>0</v>
      </c>
    </row>
    <row r="3745" spans="1:21" x14ac:dyDescent="0.25">
      <c r="A3745" t="s">
        <v>55</v>
      </c>
      <c r="B3745">
        <v>4406</v>
      </c>
      <c r="D3745">
        <v>0</v>
      </c>
      <c r="E3745">
        <v>0</v>
      </c>
      <c r="F3745">
        <v>0</v>
      </c>
      <c r="I3745">
        <v>0</v>
      </c>
      <c r="J3745">
        <v>0</v>
      </c>
      <c r="K3745">
        <v>0</v>
      </c>
      <c r="N3745">
        <v>0</v>
      </c>
      <c r="O3745">
        <v>0</v>
      </c>
      <c r="P3745">
        <v>0</v>
      </c>
      <c r="S3745">
        <v>0</v>
      </c>
      <c r="T3745">
        <v>0</v>
      </c>
      <c r="U3745">
        <v>0</v>
      </c>
    </row>
    <row r="3746" spans="1:21" x14ac:dyDescent="0.25">
      <c r="A3746" t="s">
        <v>56</v>
      </c>
      <c r="B3746">
        <v>4406</v>
      </c>
      <c r="D3746">
        <v>0.92</v>
      </c>
      <c r="E3746">
        <v>0.92</v>
      </c>
      <c r="F3746">
        <v>0.92</v>
      </c>
      <c r="I3746">
        <v>0.92</v>
      </c>
      <c r="J3746">
        <v>0.92</v>
      </c>
      <c r="K3746">
        <v>0.92</v>
      </c>
      <c r="N3746">
        <v>0.92</v>
      </c>
      <c r="O3746">
        <v>0.92</v>
      </c>
      <c r="P3746">
        <v>0.92</v>
      </c>
      <c r="S3746">
        <v>0.92</v>
      </c>
      <c r="T3746">
        <v>0.92</v>
      </c>
      <c r="U3746">
        <v>0.92</v>
      </c>
    </row>
    <row r="3747" spans="1:21" x14ac:dyDescent="0.25">
      <c r="A3747" t="s">
        <v>57</v>
      </c>
      <c r="B3747">
        <v>4406</v>
      </c>
      <c r="D3747">
        <v>100</v>
      </c>
      <c r="E3747">
        <v>100</v>
      </c>
      <c r="F3747">
        <v>100</v>
      </c>
      <c r="I3747">
        <v>100</v>
      </c>
      <c r="J3747">
        <v>100</v>
      </c>
      <c r="K3747">
        <v>100</v>
      </c>
      <c r="N3747">
        <v>100</v>
      </c>
      <c r="O3747">
        <v>100</v>
      </c>
      <c r="P3747">
        <v>100</v>
      </c>
      <c r="S3747">
        <v>100</v>
      </c>
      <c r="T3747">
        <v>100</v>
      </c>
      <c r="U3747">
        <v>100</v>
      </c>
    </row>
    <row r="3748" spans="1:21" x14ac:dyDescent="0.25">
      <c r="A3748" t="s">
        <v>58</v>
      </c>
      <c r="B3748">
        <v>4406</v>
      </c>
      <c r="D3748">
        <v>2</v>
      </c>
      <c r="E3748">
        <v>2</v>
      </c>
      <c r="F3748">
        <v>2</v>
      </c>
      <c r="I3748">
        <v>2</v>
      </c>
      <c r="J3748">
        <v>2</v>
      </c>
      <c r="K3748">
        <v>2</v>
      </c>
      <c r="N3748">
        <v>2</v>
      </c>
      <c r="O3748">
        <v>2</v>
      </c>
      <c r="P3748">
        <v>2</v>
      </c>
      <c r="S3748">
        <v>2</v>
      </c>
      <c r="T3748">
        <v>2</v>
      </c>
      <c r="U3748">
        <v>2</v>
      </c>
    </row>
    <row r="3749" spans="1:21" x14ac:dyDescent="0.25">
      <c r="A3749" t="s">
        <v>59</v>
      </c>
      <c r="B3749">
        <v>4406</v>
      </c>
      <c r="D3749">
        <v>0</v>
      </c>
      <c r="E3749">
        <v>0</v>
      </c>
      <c r="F3749">
        <v>0</v>
      </c>
      <c r="I3749">
        <v>0</v>
      </c>
      <c r="J3749">
        <v>0</v>
      </c>
      <c r="K3749">
        <v>0</v>
      </c>
      <c r="N3749">
        <v>0</v>
      </c>
      <c r="O3749">
        <v>0</v>
      </c>
      <c r="P3749">
        <v>0</v>
      </c>
      <c r="S3749">
        <v>0</v>
      </c>
      <c r="T3749">
        <v>0</v>
      </c>
      <c r="U3749">
        <v>0</v>
      </c>
    </row>
    <row r="3750" spans="1:21" x14ac:dyDescent="0.25">
      <c r="A3750" t="s">
        <v>698</v>
      </c>
      <c r="B3750">
        <v>4406</v>
      </c>
      <c r="E3750">
        <v>0</v>
      </c>
      <c r="J3750">
        <v>0</v>
      </c>
      <c r="O3750">
        <v>0</v>
      </c>
      <c r="T3750">
        <v>0</v>
      </c>
    </row>
    <row r="3751" spans="1:21" x14ac:dyDescent="0.25">
      <c r="A3751" t="s">
        <v>677</v>
      </c>
      <c r="B3751">
        <v>4406</v>
      </c>
      <c r="E3751">
        <v>489</v>
      </c>
      <c r="J3751">
        <v>927</v>
      </c>
      <c r="O3751">
        <v>1313</v>
      </c>
      <c r="T3751">
        <v>1331</v>
      </c>
    </row>
    <row r="3752" spans="1:21" x14ac:dyDescent="0.25">
      <c r="A3752" t="s">
        <v>78</v>
      </c>
      <c r="B3752">
        <v>4406</v>
      </c>
      <c r="E3752">
        <v>11.1</v>
      </c>
      <c r="J3752">
        <v>21.1</v>
      </c>
      <c r="O3752">
        <v>22.4</v>
      </c>
      <c r="T3752">
        <v>22.7</v>
      </c>
    </row>
    <row r="3753" spans="1:21" x14ac:dyDescent="0.25">
      <c r="A3753" t="s">
        <v>699</v>
      </c>
      <c r="B3753">
        <v>4406</v>
      </c>
      <c r="F3753">
        <v>0</v>
      </c>
      <c r="K3753">
        <v>0</v>
      </c>
      <c r="P3753">
        <v>0</v>
      </c>
      <c r="U3753">
        <v>0</v>
      </c>
    </row>
    <row r="3754" spans="1:21" x14ac:dyDescent="0.25">
      <c r="A3754" t="s">
        <v>700</v>
      </c>
      <c r="B3754">
        <v>4406</v>
      </c>
      <c r="D3754">
        <v>0</v>
      </c>
      <c r="E3754">
        <v>0</v>
      </c>
      <c r="F3754">
        <v>1</v>
      </c>
      <c r="I3754">
        <v>0</v>
      </c>
      <c r="J3754">
        <v>0</v>
      </c>
      <c r="K3754">
        <v>1</v>
      </c>
      <c r="N3754">
        <v>0</v>
      </c>
      <c r="O3754">
        <v>0</v>
      </c>
      <c r="P3754">
        <v>1</v>
      </c>
      <c r="S3754">
        <v>0</v>
      </c>
      <c r="T3754">
        <v>0</v>
      </c>
      <c r="U3754">
        <v>1</v>
      </c>
    </row>
    <row r="3755" spans="1:21" x14ac:dyDescent="0.25">
      <c r="A3755" t="s">
        <v>701</v>
      </c>
      <c r="B3755">
        <v>4406</v>
      </c>
      <c r="D3755">
        <v>0</v>
      </c>
      <c r="E3755">
        <v>0</v>
      </c>
      <c r="F3755">
        <v>0</v>
      </c>
      <c r="I3755">
        <v>0</v>
      </c>
      <c r="J3755">
        <v>0</v>
      </c>
      <c r="K3755">
        <v>0</v>
      </c>
      <c r="N3755">
        <v>0</v>
      </c>
      <c r="O3755">
        <v>0</v>
      </c>
      <c r="P3755">
        <v>0</v>
      </c>
      <c r="S3755">
        <v>0</v>
      </c>
      <c r="T3755">
        <v>0</v>
      </c>
      <c r="U3755">
        <v>0</v>
      </c>
    </row>
    <row r="3756" spans="1:21" x14ac:dyDescent="0.25">
      <c r="A3756" t="s">
        <v>52</v>
      </c>
      <c r="B3756">
        <v>4406</v>
      </c>
      <c r="D3756">
        <v>1</v>
      </c>
      <c r="E3756">
        <v>1</v>
      </c>
      <c r="F3756">
        <v>1</v>
      </c>
      <c r="I3756">
        <v>1</v>
      </c>
      <c r="J3756">
        <v>1</v>
      </c>
      <c r="K3756">
        <v>1</v>
      </c>
      <c r="N3756">
        <v>1</v>
      </c>
      <c r="O3756">
        <v>1</v>
      </c>
      <c r="P3756">
        <v>1</v>
      </c>
      <c r="S3756">
        <v>1</v>
      </c>
      <c r="T3756">
        <v>1</v>
      </c>
      <c r="U3756">
        <v>1</v>
      </c>
    </row>
    <row r="3757" spans="1:21" x14ac:dyDescent="0.25">
      <c r="A3757" t="s">
        <v>702</v>
      </c>
      <c r="B3757">
        <v>4406</v>
      </c>
      <c r="D3757">
        <v>15</v>
      </c>
      <c r="E3757">
        <v>60</v>
      </c>
      <c r="F3757">
        <v>9</v>
      </c>
      <c r="I3757">
        <v>15</v>
      </c>
      <c r="J3757">
        <v>60</v>
      </c>
      <c r="K3757">
        <v>9</v>
      </c>
      <c r="N3757">
        <v>15</v>
      </c>
      <c r="O3757">
        <v>60</v>
      </c>
      <c r="P3757">
        <v>9</v>
      </c>
      <c r="S3757">
        <v>15</v>
      </c>
      <c r="T3757">
        <v>60</v>
      </c>
      <c r="U3757">
        <v>9</v>
      </c>
    </row>
    <row r="3758" spans="1:21" x14ac:dyDescent="0.25">
      <c r="A3758" t="s">
        <v>43</v>
      </c>
      <c r="B3758">
        <v>4406</v>
      </c>
      <c r="D3758">
        <v>50</v>
      </c>
      <c r="E3758">
        <v>50</v>
      </c>
      <c r="I3758">
        <v>50</v>
      </c>
      <c r="J3758">
        <v>50</v>
      </c>
      <c r="N3758">
        <v>50</v>
      </c>
      <c r="O3758">
        <v>50</v>
      </c>
      <c r="S3758">
        <v>50</v>
      </c>
      <c r="T3758">
        <v>50</v>
      </c>
    </row>
    <row r="3759" spans="1:21" x14ac:dyDescent="0.25">
      <c r="A3759" t="s">
        <v>44</v>
      </c>
      <c r="B3759">
        <v>4406</v>
      </c>
      <c r="D3759">
        <v>0</v>
      </c>
      <c r="E3759">
        <v>0</v>
      </c>
      <c r="I3759">
        <v>0</v>
      </c>
      <c r="J3759">
        <v>0</v>
      </c>
      <c r="N3759">
        <v>0</v>
      </c>
      <c r="O3759">
        <v>0</v>
      </c>
      <c r="S3759">
        <v>0</v>
      </c>
      <c r="T3759">
        <v>0</v>
      </c>
    </row>
    <row r="3760" spans="1:21" x14ac:dyDescent="0.25">
      <c r="A3760" t="s">
        <v>718</v>
      </c>
      <c r="B3760">
        <v>4406</v>
      </c>
      <c r="E3760">
        <v>0</v>
      </c>
      <c r="J3760">
        <v>0</v>
      </c>
      <c r="O3760">
        <v>0</v>
      </c>
      <c r="T3760">
        <v>0</v>
      </c>
    </row>
    <row r="3761" spans="1:21" x14ac:dyDescent="0.25">
      <c r="A3761" t="s">
        <v>405</v>
      </c>
      <c r="B3761">
        <v>4406</v>
      </c>
      <c r="E3761">
        <v>0</v>
      </c>
    </row>
    <row r="3762" spans="1:21" x14ac:dyDescent="0.25">
      <c r="A3762" t="s">
        <v>719</v>
      </c>
      <c r="B3762">
        <v>4406</v>
      </c>
      <c r="D3762">
        <v>27</v>
      </c>
      <c r="E3762">
        <v>32</v>
      </c>
      <c r="F3762">
        <v>0</v>
      </c>
      <c r="I3762">
        <v>27</v>
      </c>
      <c r="J3762">
        <v>32</v>
      </c>
      <c r="K3762">
        <v>0</v>
      </c>
      <c r="N3762">
        <v>27</v>
      </c>
      <c r="O3762">
        <v>1005</v>
      </c>
      <c r="P3762">
        <v>0</v>
      </c>
      <c r="S3762">
        <v>54</v>
      </c>
      <c r="T3762">
        <v>1141</v>
      </c>
      <c r="U3762">
        <v>0</v>
      </c>
    </row>
    <row r="3763" spans="1:21" x14ac:dyDescent="0.25">
      <c r="A3763" t="s">
        <v>34</v>
      </c>
      <c r="B3763">
        <v>4412</v>
      </c>
      <c r="D3763">
        <v>378</v>
      </c>
      <c r="E3763">
        <v>378</v>
      </c>
      <c r="F3763">
        <v>378</v>
      </c>
      <c r="I3763">
        <v>124</v>
      </c>
      <c r="J3763">
        <v>124</v>
      </c>
      <c r="K3763">
        <v>124</v>
      </c>
      <c r="N3763">
        <v>4417</v>
      </c>
      <c r="O3763">
        <v>4417</v>
      </c>
      <c r="P3763">
        <v>4417</v>
      </c>
      <c r="S3763">
        <v>4406</v>
      </c>
      <c r="T3763">
        <v>4406</v>
      </c>
      <c r="U3763">
        <v>4406</v>
      </c>
    </row>
    <row r="3764" spans="1:21" x14ac:dyDescent="0.25">
      <c r="A3764" t="s">
        <v>35</v>
      </c>
      <c r="B3764">
        <v>4412</v>
      </c>
      <c r="D3764">
        <v>4417</v>
      </c>
      <c r="E3764">
        <v>124</v>
      </c>
      <c r="F3764">
        <v>4406</v>
      </c>
      <c r="I3764">
        <v>4406</v>
      </c>
      <c r="J3764">
        <v>378</v>
      </c>
      <c r="K3764">
        <v>4417</v>
      </c>
      <c r="N3764">
        <v>124</v>
      </c>
      <c r="O3764">
        <v>4406</v>
      </c>
      <c r="P3764">
        <v>378</v>
      </c>
      <c r="S3764">
        <v>378</v>
      </c>
      <c r="T3764">
        <v>4417</v>
      </c>
      <c r="U3764">
        <v>124</v>
      </c>
    </row>
    <row r="3765" spans="1:21" x14ac:dyDescent="0.25">
      <c r="A3765" t="s">
        <v>36</v>
      </c>
      <c r="B3765">
        <v>4412</v>
      </c>
      <c r="D3765">
        <v>1</v>
      </c>
      <c r="E3765">
        <v>1</v>
      </c>
      <c r="F3765">
        <v>1</v>
      </c>
      <c r="I3765">
        <v>1</v>
      </c>
      <c r="J3765">
        <v>1</v>
      </c>
      <c r="K3765">
        <v>1</v>
      </c>
      <c r="N3765">
        <v>1</v>
      </c>
      <c r="O3765">
        <v>2</v>
      </c>
      <c r="P3765">
        <v>1</v>
      </c>
      <c r="S3765">
        <v>1</v>
      </c>
      <c r="T3765">
        <v>2</v>
      </c>
      <c r="U3765">
        <v>0</v>
      </c>
    </row>
    <row r="3766" spans="1:21" x14ac:dyDescent="0.25">
      <c r="A3766" t="s">
        <v>37</v>
      </c>
      <c r="B3766">
        <v>4412</v>
      </c>
      <c r="D3766">
        <v>0</v>
      </c>
      <c r="E3766">
        <v>0</v>
      </c>
      <c r="I3766">
        <v>0</v>
      </c>
      <c r="J3766">
        <v>0</v>
      </c>
      <c r="N3766">
        <v>0</v>
      </c>
      <c r="O3766">
        <v>0</v>
      </c>
      <c r="S3766">
        <v>0</v>
      </c>
      <c r="T3766">
        <v>2</v>
      </c>
    </row>
    <row r="3767" spans="1:21" x14ac:dyDescent="0.25">
      <c r="A3767" t="s">
        <v>38</v>
      </c>
      <c r="B3767">
        <v>4412</v>
      </c>
      <c r="D3767">
        <v>12</v>
      </c>
      <c r="E3767">
        <v>12</v>
      </c>
      <c r="F3767">
        <v>12</v>
      </c>
      <c r="I3767">
        <v>12</v>
      </c>
      <c r="J3767">
        <v>12</v>
      </c>
      <c r="K3767">
        <v>12</v>
      </c>
      <c r="N3767">
        <v>12</v>
      </c>
      <c r="O3767">
        <v>12</v>
      </c>
      <c r="P3767">
        <v>12</v>
      </c>
      <c r="S3767">
        <v>12</v>
      </c>
      <c r="T3767">
        <v>12</v>
      </c>
      <c r="U3767">
        <v>12</v>
      </c>
    </row>
    <row r="3768" spans="1:21" x14ac:dyDescent="0.25">
      <c r="A3768" t="s">
        <v>39</v>
      </c>
      <c r="B3768">
        <v>4412</v>
      </c>
      <c r="D3768">
        <v>275</v>
      </c>
      <c r="F3768">
        <v>200</v>
      </c>
      <c r="I3768">
        <v>180</v>
      </c>
      <c r="K3768">
        <v>180</v>
      </c>
      <c r="N3768">
        <v>250</v>
      </c>
      <c r="P3768">
        <v>225</v>
      </c>
      <c r="S3768">
        <v>315</v>
      </c>
    </row>
    <row r="3769" spans="1:21" x14ac:dyDescent="0.25">
      <c r="A3769" t="s">
        <v>694</v>
      </c>
      <c r="B3769">
        <v>4412</v>
      </c>
      <c r="D3769">
        <v>25</v>
      </c>
      <c r="F3769">
        <v>25</v>
      </c>
      <c r="I3769">
        <v>25</v>
      </c>
      <c r="K3769">
        <v>25</v>
      </c>
      <c r="N3769">
        <v>25</v>
      </c>
      <c r="P3769">
        <v>25</v>
      </c>
      <c r="S3769">
        <v>25</v>
      </c>
    </row>
    <row r="3770" spans="1:21" x14ac:dyDescent="0.25">
      <c r="A3770" t="s">
        <v>40</v>
      </c>
      <c r="B3770">
        <v>4412</v>
      </c>
      <c r="D3770">
        <v>1</v>
      </c>
      <c r="F3770">
        <v>1</v>
      </c>
      <c r="I3770">
        <v>1</v>
      </c>
      <c r="K3770">
        <v>1</v>
      </c>
      <c r="N3770">
        <v>1</v>
      </c>
      <c r="P3770">
        <v>1</v>
      </c>
      <c r="S3770">
        <v>1</v>
      </c>
    </row>
    <row r="3771" spans="1:21" x14ac:dyDescent="0.25">
      <c r="A3771" t="s">
        <v>41</v>
      </c>
      <c r="B3771">
        <v>4412</v>
      </c>
    </row>
    <row r="3772" spans="1:21" x14ac:dyDescent="0.25">
      <c r="A3772" t="s">
        <v>42</v>
      </c>
      <c r="B3772">
        <v>4412</v>
      </c>
      <c r="E3772">
        <v>30</v>
      </c>
      <c r="J3772">
        <v>30</v>
      </c>
      <c r="O3772">
        <v>40</v>
      </c>
      <c r="T3772">
        <v>40</v>
      </c>
    </row>
    <row r="3773" spans="1:21" x14ac:dyDescent="0.25">
      <c r="A3773" t="s">
        <v>45</v>
      </c>
      <c r="B3773">
        <v>4412</v>
      </c>
      <c r="D3773">
        <v>7</v>
      </c>
      <c r="E3773">
        <v>4</v>
      </c>
      <c r="J3773">
        <v>8</v>
      </c>
      <c r="N3773">
        <v>1</v>
      </c>
      <c r="O3773">
        <v>6</v>
      </c>
      <c r="S3773">
        <v>5</v>
      </c>
      <c r="T3773">
        <v>2</v>
      </c>
    </row>
    <row r="3774" spans="1:21" x14ac:dyDescent="0.25">
      <c r="A3774" t="s">
        <v>46</v>
      </c>
      <c r="B3774">
        <v>4412</v>
      </c>
      <c r="D3774">
        <v>4</v>
      </c>
      <c r="F3774">
        <v>4</v>
      </c>
      <c r="I3774">
        <v>8</v>
      </c>
      <c r="K3774">
        <v>8</v>
      </c>
      <c r="N3774">
        <v>6</v>
      </c>
      <c r="P3774">
        <v>6</v>
      </c>
      <c r="S3774">
        <v>2</v>
      </c>
    </row>
    <row r="3775" spans="1:21" x14ac:dyDescent="0.25">
      <c r="A3775" t="s">
        <v>49</v>
      </c>
      <c r="B3775">
        <v>4412</v>
      </c>
      <c r="D3775">
        <v>6</v>
      </c>
      <c r="E3775">
        <v>6</v>
      </c>
      <c r="F3775">
        <v>6</v>
      </c>
      <c r="I3775">
        <v>3.2</v>
      </c>
      <c r="J3775">
        <v>6</v>
      </c>
      <c r="K3775">
        <v>3.2</v>
      </c>
      <c r="N3775">
        <v>5</v>
      </c>
      <c r="O3775">
        <v>3.5</v>
      </c>
      <c r="P3775">
        <v>6</v>
      </c>
      <c r="S3775">
        <v>6</v>
      </c>
      <c r="T3775">
        <v>3.5</v>
      </c>
      <c r="U3775">
        <v>3</v>
      </c>
    </row>
    <row r="3776" spans="1:21" x14ac:dyDescent="0.25">
      <c r="A3776" t="s">
        <v>695</v>
      </c>
      <c r="B3776">
        <v>4412</v>
      </c>
      <c r="D3776">
        <v>0</v>
      </c>
      <c r="E3776">
        <v>0</v>
      </c>
      <c r="F3776">
        <v>0</v>
      </c>
      <c r="I3776">
        <v>-2.8</v>
      </c>
      <c r="J3776">
        <v>0</v>
      </c>
      <c r="K3776">
        <v>-2.8</v>
      </c>
      <c r="N3776">
        <v>-1</v>
      </c>
      <c r="O3776">
        <v>-2.5</v>
      </c>
      <c r="P3776">
        <v>0</v>
      </c>
      <c r="S3776">
        <v>0</v>
      </c>
      <c r="T3776">
        <v>-2.5</v>
      </c>
      <c r="U3776">
        <v>-1</v>
      </c>
    </row>
    <row r="3777" spans="1:21" x14ac:dyDescent="0.25">
      <c r="A3777" t="s">
        <v>48</v>
      </c>
      <c r="B3777">
        <v>4412</v>
      </c>
      <c r="D3777">
        <v>1900</v>
      </c>
      <c r="E3777">
        <v>1900</v>
      </c>
      <c r="F3777">
        <v>1900</v>
      </c>
      <c r="I3777">
        <v>1900</v>
      </c>
      <c r="J3777">
        <v>1900</v>
      </c>
      <c r="K3777">
        <v>1900</v>
      </c>
      <c r="N3777">
        <v>1900</v>
      </c>
      <c r="O3777">
        <v>1900</v>
      </c>
      <c r="P3777">
        <v>1900</v>
      </c>
      <c r="S3777">
        <v>1900</v>
      </c>
      <c r="T3777">
        <v>1900</v>
      </c>
      <c r="U3777">
        <v>1900</v>
      </c>
    </row>
    <row r="3778" spans="1:21" x14ac:dyDescent="0.25">
      <c r="A3778" t="s">
        <v>696</v>
      </c>
      <c r="B3778">
        <v>4412</v>
      </c>
      <c r="D3778">
        <v>1863</v>
      </c>
      <c r="E3778">
        <v>1863</v>
      </c>
      <c r="F3778">
        <v>1863</v>
      </c>
      <c r="I3778">
        <v>1770</v>
      </c>
      <c r="J3778">
        <v>1863</v>
      </c>
      <c r="K3778">
        <v>1583</v>
      </c>
      <c r="N3778">
        <v>1770</v>
      </c>
      <c r="O3778">
        <v>3539</v>
      </c>
      <c r="P3778">
        <v>1863</v>
      </c>
      <c r="S3778">
        <v>1863</v>
      </c>
      <c r="T3778">
        <v>3511</v>
      </c>
      <c r="U3778">
        <v>0</v>
      </c>
    </row>
    <row r="3779" spans="1:21" x14ac:dyDescent="0.25">
      <c r="A3779" t="s">
        <v>50</v>
      </c>
      <c r="B3779">
        <v>4412</v>
      </c>
      <c r="D3779">
        <v>1863</v>
      </c>
      <c r="E3779">
        <v>1863</v>
      </c>
      <c r="F3779">
        <v>1863</v>
      </c>
      <c r="I3779">
        <v>1410</v>
      </c>
      <c r="J3779">
        <v>1863</v>
      </c>
      <c r="K3779">
        <v>1583</v>
      </c>
      <c r="N3779">
        <v>456</v>
      </c>
      <c r="O3779">
        <v>3539</v>
      </c>
      <c r="P3779">
        <v>1863</v>
      </c>
      <c r="S3779">
        <v>1863</v>
      </c>
      <c r="T3779">
        <v>3511</v>
      </c>
      <c r="U3779">
        <v>0</v>
      </c>
    </row>
    <row r="3780" spans="1:21" x14ac:dyDescent="0.25">
      <c r="A3780" t="s">
        <v>697</v>
      </c>
      <c r="B3780">
        <v>4412</v>
      </c>
      <c r="D3780">
        <v>1</v>
      </c>
      <c r="E3780">
        <v>1</v>
      </c>
      <c r="F3780">
        <v>1</v>
      </c>
      <c r="I3780">
        <v>1</v>
      </c>
      <c r="J3780">
        <v>1</v>
      </c>
      <c r="K3780">
        <v>1</v>
      </c>
      <c r="N3780">
        <v>1</v>
      </c>
      <c r="O3780">
        <v>1</v>
      </c>
      <c r="P3780">
        <v>1</v>
      </c>
      <c r="S3780">
        <v>1</v>
      </c>
      <c r="T3780">
        <v>1</v>
      </c>
      <c r="U3780">
        <v>1</v>
      </c>
    </row>
    <row r="3781" spans="1:21" x14ac:dyDescent="0.25">
      <c r="A3781" t="s">
        <v>51</v>
      </c>
      <c r="B3781">
        <v>4412</v>
      </c>
      <c r="D3781">
        <v>0</v>
      </c>
      <c r="E3781">
        <v>0</v>
      </c>
      <c r="F3781">
        <v>0</v>
      </c>
      <c r="I3781">
        <v>0</v>
      </c>
      <c r="J3781">
        <v>0</v>
      </c>
      <c r="K3781">
        <v>484</v>
      </c>
      <c r="N3781">
        <v>0</v>
      </c>
      <c r="O3781">
        <v>0</v>
      </c>
      <c r="P3781">
        <v>0</v>
      </c>
      <c r="S3781">
        <v>0</v>
      </c>
      <c r="T3781">
        <v>5</v>
      </c>
      <c r="U3781">
        <v>0</v>
      </c>
    </row>
    <row r="3782" spans="1:21" x14ac:dyDescent="0.25">
      <c r="A3782" t="s">
        <v>53</v>
      </c>
      <c r="B3782">
        <v>4412</v>
      </c>
      <c r="D3782">
        <v>0</v>
      </c>
      <c r="E3782">
        <v>0</v>
      </c>
      <c r="F3782">
        <v>0</v>
      </c>
      <c r="I3782">
        <v>28</v>
      </c>
      <c r="J3782">
        <v>0</v>
      </c>
      <c r="K3782">
        <v>72</v>
      </c>
      <c r="N3782">
        <v>147</v>
      </c>
      <c r="O3782">
        <v>747</v>
      </c>
      <c r="P3782">
        <v>0</v>
      </c>
      <c r="S3782">
        <v>0</v>
      </c>
      <c r="T3782">
        <v>873</v>
      </c>
      <c r="U3782">
        <v>49</v>
      </c>
    </row>
    <row r="3783" spans="1:21" x14ac:dyDescent="0.25">
      <c r="A3783" t="s">
        <v>54</v>
      </c>
      <c r="B3783">
        <v>4412</v>
      </c>
      <c r="D3783">
        <v>0</v>
      </c>
      <c r="E3783">
        <v>0</v>
      </c>
      <c r="F3783">
        <v>0</v>
      </c>
      <c r="I3783">
        <v>0</v>
      </c>
      <c r="J3783">
        <v>0</v>
      </c>
      <c r="K3783">
        <v>0</v>
      </c>
      <c r="N3783">
        <v>0</v>
      </c>
      <c r="O3783">
        <v>0</v>
      </c>
      <c r="P3783">
        <v>0</v>
      </c>
      <c r="S3783">
        <v>0</v>
      </c>
      <c r="T3783">
        <v>0</v>
      </c>
      <c r="U3783">
        <v>0</v>
      </c>
    </row>
    <row r="3784" spans="1:21" x14ac:dyDescent="0.25">
      <c r="A3784" t="s">
        <v>55</v>
      </c>
      <c r="B3784">
        <v>4412</v>
      </c>
      <c r="D3784">
        <v>0</v>
      </c>
      <c r="E3784">
        <v>0</v>
      </c>
      <c r="F3784">
        <v>0</v>
      </c>
      <c r="I3784">
        <v>0</v>
      </c>
      <c r="J3784">
        <v>0</v>
      </c>
      <c r="K3784">
        <v>0</v>
      </c>
      <c r="N3784">
        <v>0</v>
      </c>
      <c r="O3784">
        <v>0</v>
      </c>
      <c r="P3784">
        <v>0</v>
      </c>
      <c r="S3784">
        <v>0</v>
      </c>
      <c r="T3784">
        <v>0</v>
      </c>
      <c r="U3784">
        <v>0</v>
      </c>
    </row>
    <row r="3785" spans="1:21" x14ac:dyDescent="0.25">
      <c r="A3785" t="s">
        <v>56</v>
      </c>
      <c r="B3785">
        <v>4412</v>
      </c>
      <c r="D3785">
        <v>0.92</v>
      </c>
      <c r="E3785">
        <v>0.92</v>
      </c>
      <c r="F3785">
        <v>0.92</v>
      </c>
      <c r="I3785">
        <v>0.92</v>
      </c>
      <c r="J3785">
        <v>0.92</v>
      </c>
      <c r="K3785">
        <v>0.92</v>
      </c>
      <c r="N3785">
        <v>0.92</v>
      </c>
      <c r="O3785">
        <v>0.92</v>
      </c>
      <c r="P3785">
        <v>0.92</v>
      </c>
      <c r="S3785">
        <v>0.92</v>
      </c>
      <c r="T3785">
        <v>0.92</v>
      </c>
      <c r="U3785">
        <v>0.92</v>
      </c>
    </row>
    <row r="3786" spans="1:21" x14ac:dyDescent="0.25">
      <c r="A3786" t="s">
        <v>57</v>
      </c>
      <c r="B3786">
        <v>4412</v>
      </c>
      <c r="D3786">
        <v>100</v>
      </c>
      <c r="E3786">
        <v>100</v>
      </c>
      <c r="F3786">
        <v>100</v>
      </c>
      <c r="I3786">
        <v>100</v>
      </c>
      <c r="J3786">
        <v>100</v>
      </c>
      <c r="K3786">
        <v>100</v>
      </c>
      <c r="N3786">
        <v>100</v>
      </c>
      <c r="O3786">
        <v>100</v>
      </c>
      <c r="P3786">
        <v>100</v>
      </c>
      <c r="S3786">
        <v>100</v>
      </c>
      <c r="T3786">
        <v>100</v>
      </c>
      <c r="U3786">
        <v>100</v>
      </c>
    </row>
    <row r="3787" spans="1:21" x14ac:dyDescent="0.25">
      <c r="A3787" t="s">
        <v>58</v>
      </c>
      <c r="B3787">
        <v>4412</v>
      </c>
      <c r="D3787">
        <v>2</v>
      </c>
      <c r="E3787">
        <v>2</v>
      </c>
      <c r="F3787">
        <v>2</v>
      </c>
      <c r="I3787">
        <v>2</v>
      </c>
      <c r="J3787">
        <v>2</v>
      </c>
      <c r="K3787">
        <v>2</v>
      </c>
      <c r="N3787">
        <v>2</v>
      </c>
      <c r="O3787">
        <v>2</v>
      </c>
      <c r="P3787">
        <v>2</v>
      </c>
      <c r="S3787">
        <v>2</v>
      </c>
      <c r="T3787">
        <v>2</v>
      </c>
      <c r="U3787">
        <v>2</v>
      </c>
    </row>
    <row r="3788" spans="1:21" x14ac:dyDescent="0.25">
      <c r="A3788" t="s">
        <v>59</v>
      </c>
      <c r="B3788">
        <v>4412</v>
      </c>
      <c r="D3788">
        <v>0</v>
      </c>
      <c r="E3788">
        <v>0</v>
      </c>
      <c r="F3788">
        <v>0</v>
      </c>
      <c r="I3788">
        <v>0</v>
      </c>
      <c r="J3788">
        <v>0</v>
      </c>
      <c r="K3788">
        <v>0</v>
      </c>
      <c r="N3788">
        <v>0</v>
      </c>
      <c r="O3788">
        <v>0</v>
      </c>
      <c r="P3788">
        <v>0</v>
      </c>
      <c r="S3788">
        <v>0</v>
      </c>
      <c r="T3788">
        <v>0</v>
      </c>
      <c r="U3788">
        <v>0</v>
      </c>
    </row>
    <row r="3789" spans="1:21" x14ac:dyDescent="0.25">
      <c r="A3789" t="s">
        <v>698</v>
      </c>
      <c r="B3789">
        <v>4412</v>
      </c>
      <c r="E3789">
        <v>0</v>
      </c>
      <c r="J3789">
        <v>0</v>
      </c>
      <c r="O3789">
        <v>0</v>
      </c>
      <c r="T3789">
        <v>0</v>
      </c>
    </row>
    <row r="3790" spans="1:21" x14ac:dyDescent="0.25">
      <c r="A3790" t="s">
        <v>677</v>
      </c>
      <c r="B3790">
        <v>4412</v>
      </c>
      <c r="E3790">
        <v>1547</v>
      </c>
      <c r="J3790">
        <v>904</v>
      </c>
      <c r="O3790">
        <v>799</v>
      </c>
      <c r="T3790">
        <v>1313</v>
      </c>
    </row>
    <row r="3791" spans="1:21" x14ac:dyDescent="0.25">
      <c r="A3791" t="s">
        <v>78</v>
      </c>
      <c r="B3791">
        <v>4412</v>
      </c>
      <c r="E3791">
        <v>35.200000000000003</v>
      </c>
      <c r="J3791">
        <v>20.5</v>
      </c>
      <c r="O3791">
        <v>13.6</v>
      </c>
      <c r="T3791">
        <v>22.4</v>
      </c>
    </row>
    <row r="3792" spans="1:21" x14ac:dyDescent="0.25">
      <c r="A3792" t="s">
        <v>699</v>
      </c>
      <c r="B3792">
        <v>4412</v>
      </c>
      <c r="F3792">
        <v>0</v>
      </c>
      <c r="K3792">
        <v>0</v>
      </c>
      <c r="P3792">
        <v>0</v>
      </c>
      <c r="U3792">
        <v>0</v>
      </c>
    </row>
    <row r="3793" spans="1:21" x14ac:dyDescent="0.25">
      <c r="A3793" t="s">
        <v>700</v>
      </c>
      <c r="B3793">
        <v>4412</v>
      </c>
      <c r="D3793">
        <v>0</v>
      </c>
      <c r="E3793">
        <v>0</v>
      </c>
      <c r="F3793">
        <v>1</v>
      </c>
      <c r="I3793">
        <v>0</v>
      </c>
      <c r="J3793">
        <v>0</v>
      </c>
      <c r="K3793">
        <v>1</v>
      </c>
      <c r="N3793">
        <v>0</v>
      </c>
      <c r="O3793">
        <v>0</v>
      </c>
      <c r="P3793">
        <v>1</v>
      </c>
      <c r="S3793">
        <v>0</v>
      </c>
      <c r="T3793">
        <v>0</v>
      </c>
      <c r="U3793">
        <v>1</v>
      </c>
    </row>
    <row r="3794" spans="1:21" x14ac:dyDescent="0.25">
      <c r="A3794" t="s">
        <v>701</v>
      </c>
      <c r="B3794">
        <v>4412</v>
      </c>
      <c r="D3794">
        <v>0</v>
      </c>
      <c r="E3794">
        <v>0</v>
      </c>
      <c r="F3794">
        <v>0</v>
      </c>
      <c r="I3794">
        <v>0</v>
      </c>
      <c r="J3794">
        <v>0</v>
      </c>
      <c r="K3794">
        <v>0</v>
      </c>
      <c r="N3794">
        <v>0</v>
      </c>
      <c r="O3794">
        <v>0</v>
      </c>
      <c r="P3794">
        <v>0</v>
      </c>
      <c r="S3794">
        <v>0</v>
      </c>
      <c r="T3794">
        <v>0</v>
      </c>
      <c r="U3794">
        <v>0</v>
      </c>
    </row>
    <row r="3795" spans="1:21" x14ac:dyDescent="0.25">
      <c r="A3795" t="s">
        <v>52</v>
      </c>
      <c r="B3795">
        <v>4412</v>
      </c>
      <c r="D3795">
        <v>1</v>
      </c>
      <c r="E3795">
        <v>1</v>
      </c>
      <c r="F3795">
        <v>1</v>
      </c>
      <c r="I3795">
        <v>1</v>
      </c>
      <c r="J3795">
        <v>1</v>
      </c>
      <c r="K3795">
        <v>1</v>
      </c>
      <c r="N3795">
        <v>1</v>
      </c>
      <c r="O3795">
        <v>1</v>
      </c>
      <c r="P3795">
        <v>1</v>
      </c>
      <c r="S3795">
        <v>1</v>
      </c>
      <c r="T3795">
        <v>1</v>
      </c>
      <c r="U3795">
        <v>1</v>
      </c>
    </row>
    <row r="3796" spans="1:21" x14ac:dyDescent="0.25">
      <c r="A3796" t="s">
        <v>702</v>
      </c>
      <c r="B3796">
        <v>4412</v>
      </c>
      <c r="D3796">
        <v>15</v>
      </c>
      <c r="E3796">
        <v>60</v>
      </c>
      <c r="F3796">
        <v>9</v>
      </c>
      <c r="I3796">
        <v>15</v>
      </c>
      <c r="J3796">
        <v>60</v>
      </c>
      <c r="K3796">
        <v>9</v>
      </c>
      <c r="N3796">
        <v>15</v>
      </c>
      <c r="O3796">
        <v>60</v>
      </c>
      <c r="P3796">
        <v>9</v>
      </c>
      <c r="S3796">
        <v>15</v>
      </c>
      <c r="T3796">
        <v>60</v>
      </c>
      <c r="U3796">
        <v>9</v>
      </c>
    </row>
    <row r="3797" spans="1:21" x14ac:dyDescent="0.25">
      <c r="A3797" t="s">
        <v>43</v>
      </c>
      <c r="B3797">
        <v>4412</v>
      </c>
      <c r="D3797">
        <v>80</v>
      </c>
      <c r="E3797">
        <v>35</v>
      </c>
      <c r="F3797">
        <v>26</v>
      </c>
      <c r="I3797">
        <v>35</v>
      </c>
      <c r="J3797">
        <v>35</v>
      </c>
      <c r="K3797">
        <v>26</v>
      </c>
      <c r="N3797">
        <v>80</v>
      </c>
      <c r="O3797">
        <v>0</v>
      </c>
      <c r="P3797">
        <v>0</v>
      </c>
      <c r="S3797">
        <v>80</v>
      </c>
      <c r="T3797">
        <v>0</v>
      </c>
    </row>
    <row r="3798" spans="1:21" x14ac:dyDescent="0.25">
      <c r="A3798" t="s">
        <v>44</v>
      </c>
      <c r="B3798">
        <v>4412</v>
      </c>
      <c r="D3798">
        <v>50</v>
      </c>
      <c r="E3798">
        <v>5</v>
      </c>
      <c r="F3798">
        <v>20</v>
      </c>
      <c r="I3798">
        <v>5</v>
      </c>
      <c r="J3798">
        <v>5</v>
      </c>
      <c r="K3798">
        <v>20</v>
      </c>
      <c r="N3798">
        <v>50</v>
      </c>
      <c r="O3798">
        <v>0</v>
      </c>
      <c r="P3798">
        <v>0</v>
      </c>
      <c r="S3798">
        <v>50</v>
      </c>
      <c r="T3798">
        <v>0</v>
      </c>
    </row>
    <row r="3799" spans="1:21" x14ac:dyDescent="0.25">
      <c r="A3799" t="s">
        <v>47</v>
      </c>
      <c r="B3799">
        <v>4412</v>
      </c>
      <c r="D3799">
        <v>7</v>
      </c>
      <c r="E3799">
        <v>4</v>
      </c>
      <c r="F3799">
        <v>4</v>
      </c>
      <c r="I3799">
        <v>8</v>
      </c>
      <c r="J3799">
        <v>8</v>
      </c>
      <c r="K3799">
        <v>8</v>
      </c>
      <c r="N3799">
        <v>1</v>
      </c>
      <c r="O3799">
        <v>6</v>
      </c>
      <c r="P3799">
        <v>6</v>
      </c>
      <c r="S3799">
        <v>5</v>
      </c>
      <c r="T3799">
        <v>2</v>
      </c>
    </row>
    <row r="3800" spans="1:21" x14ac:dyDescent="0.25">
      <c r="A3800" t="s">
        <v>703</v>
      </c>
      <c r="B3800">
        <v>4412</v>
      </c>
      <c r="D3800">
        <v>0</v>
      </c>
      <c r="E3800">
        <v>0</v>
      </c>
      <c r="F3800">
        <v>0</v>
      </c>
      <c r="I3800">
        <v>0</v>
      </c>
      <c r="J3800">
        <v>0</v>
      </c>
      <c r="K3800">
        <v>0</v>
      </c>
      <c r="N3800">
        <v>0</v>
      </c>
      <c r="O3800">
        <v>0</v>
      </c>
      <c r="P3800">
        <v>0</v>
      </c>
      <c r="S3800">
        <v>0</v>
      </c>
      <c r="T3800">
        <v>0</v>
      </c>
    </row>
    <row r="3801" spans="1:21" x14ac:dyDescent="0.25">
      <c r="A3801" t="s">
        <v>704</v>
      </c>
      <c r="B3801">
        <v>4412</v>
      </c>
      <c r="D3801">
        <v>0</v>
      </c>
      <c r="E3801">
        <v>0</v>
      </c>
      <c r="F3801">
        <v>0</v>
      </c>
      <c r="I3801">
        <v>0</v>
      </c>
      <c r="J3801">
        <v>0</v>
      </c>
      <c r="K3801">
        <v>0</v>
      </c>
      <c r="N3801">
        <v>0</v>
      </c>
      <c r="O3801">
        <v>0</v>
      </c>
      <c r="P3801">
        <v>0</v>
      </c>
      <c r="S3801">
        <v>0</v>
      </c>
      <c r="T3801">
        <v>0</v>
      </c>
    </row>
    <row r="3802" spans="1:21" x14ac:dyDescent="0.25">
      <c r="A3802" t="s">
        <v>705</v>
      </c>
      <c r="B3802">
        <v>4412</v>
      </c>
      <c r="D3802">
        <v>0</v>
      </c>
      <c r="E3802">
        <v>0</v>
      </c>
      <c r="F3802">
        <v>0</v>
      </c>
      <c r="I3802">
        <v>0</v>
      </c>
      <c r="J3802">
        <v>0</v>
      </c>
      <c r="K3802">
        <v>0</v>
      </c>
      <c r="N3802">
        <v>0</v>
      </c>
      <c r="O3802">
        <v>0</v>
      </c>
      <c r="P3802">
        <v>0</v>
      </c>
      <c r="S3802">
        <v>0</v>
      </c>
      <c r="T3802">
        <v>0</v>
      </c>
    </row>
    <row r="3803" spans="1:21" x14ac:dyDescent="0.25">
      <c r="A3803" t="s">
        <v>706</v>
      </c>
      <c r="B3803">
        <v>4412</v>
      </c>
      <c r="D3803">
        <v>0</v>
      </c>
      <c r="E3803">
        <v>0</v>
      </c>
      <c r="F3803">
        <v>0</v>
      </c>
      <c r="I3803">
        <v>0</v>
      </c>
      <c r="J3803">
        <v>0</v>
      </c>
      <c r="K3803">
        <v>0</v>
      </c>
      <c r="N3803">
        <v>0</v>
      </c>
      <c r="O3803">
        <v>0</v>
      </c>
      <c r="P3803">
        <v>0</v>
      </c>
      <c r="S3803">
        <v>0</v>
      </c>
      <c r="T3803">
        <v>0</v>
      </c>
    </row>
    <row r="3804" spans="1:21" x14ac:dyDescent="0.25">
      <c r="A3804" t="s">
        <v>707</v>
      </c>
      <c r="B3804">
        <v>4412</v>
      </c>
      <c r="D3804">
        <v>2</v>
      </c>
      <c r="E3804">
        <v>1</v>
      </c>
      <c r="F3804">
        <v>1</v>
      </c>
      <c r="I3804">
        <v>1</v>
      </c>
      <c r="J3804">
        <v>1</v>
      </c>
      <c r="K3804">
        <v>1</v>
      </c>
      <c r="N3804">
        <v>1</v>
      </c>
      <c r="O3804">
        <v>0</v>
      </c>
      <c r="P3804">
        <v>0</v>
      </c>
      <c r="S3804">
        <v>1</v>
      </c>
      <c r="T3804">
        <v>0</v>
      </c>
    </row>
    <row r="3805" spans="1:21" x14ac:dyDescent="0.25">
      <c r="A3805" t="s">
        <v>708</v>
      </c>
      <c r="B3805">
        <v>4412</v>
      </c>
      <c r="D3805">
        <v>5</v>
      </c>
      <c r="E3805">
        <v>5</v>
      </c>
      <c r="F3805">
        <v>20</v>
      </c>
      <c r="I3805">
        <v>5</v>
      </c>
      <c r="J3805">
        <v>5</v>
      </c>
      <c r="K3805">
        <v>20</v>
      </c>
      <c r="N3805">
        <v>50</v>
      </c>
      <c r="S3805">
        <v>50</v>
      </c>
    </row>
    <row r="3806" spans="1:21" x14ac:dyDescent="0.25">
      <c r="A3806" t="s">
        <v>709</v>
      </c>
      <c r="B3806">
        <v>4412</v>
      </c>
      <c r="D3806">
        <v>40</v>
      </c>
      <c r="E3806">
        <v>30</v>
      </c>
      <c r="F3806">
        <v>6</v>
      </c>
      <c r="I3806">
        <v>30</v>
      </c>
      <c r="J3806">
        <v>30</v>
      </c>
      <c r="K3806">
        <v>6</v>
      </c>
      <c r="N3806">
        <v>30</v>
      </c>
      <c r="S3806">
        <v>30</v>
      </c>
    </row>
    <row r="3807" spans="1:21" x14ac:dyDescent="0.25">
      <c r="A3807" t="s">
        <v>710</v>
      </c>
      <c r="B3807">
        <v>4412</v>
      </c>
      <c r="D3807">
        <v>1</v>
      </c>
      <c r="E3807">
        <v>3</v>
      </c>
      <c r="F3807">
        <v>3</v>
      </c>
      <c r="I3807">
        <v>3</v>
      </c>
      <c r="J3807">
        <v>3</v>
      </c>
      <c r="K3807">
        <v>3</v>
      </c>
      <c r="N3807">
        <v>3</v>
      </c>
      <c r="S3807">
        <v>3</v>
      </c>
    </row>
    <row r="3808" spans="1:21" x14ac:dyDescent="0.25">
      <c r="A3808" t="s">
        <v>711</v>
      </c>
      <c r="B3808">
        <v>4412</v>
      </c>
      <c r="D3808">
        <v>0</v>
      </c>
      <c r="E3808">
        <v>0</v>
      </c>
      <c r="F3808">
        <v>0</v>
      </c>
      <c r="I3808">
        <v>0</v>
      </c>
      <c r="J3808">
        <v>0</v>
      </c>
      <c r="K3808">
        <v>0</v>
      </c>
      <c r="N3808">
        <v>0</v>
      </c>
      <c r="S3808">
        <v>0</v>
      </c>
    </row>
    <row r="3809" spans="1:21" x14ac:dyDescent="0.25">
      <c r="A3809" t="s">
        <v>712</v>
      </c>
      <c r="B3809">
        <v>4412</v>
      </c>
      <c r="D3809">
        <v>0</v>
      </c>
      <c r="E3809">
        <v>0</v>
      </c>
      <c r="F3809">
        <v>0</v>
      </c>
      <c r="I3809">
        <v>0</v>
      </c>
      <c r="J3809">
        <v>0</v>
      </c>
      <c r="K3809">
        <v>0</v>
      </c>
      <c r="N3809">
        <v>0</v>
      </c>
      <c r="S3809">
        <v>0</v>
      </c>
    </row>
    <row r="3810" spans="1:21" x14ac:dyDescent="0.25">
      <c r="A3810" t="s">
        <v>713</v>
      </c>
      <c r="B3810">
        <v>4412</v>
      </c>
      <c r="D3810">
        <v>0</v>
      </c>
      <c r="E3810">
        <v>0</v>
      </c>
      <c r="F3810">
        <v>0</v>
      </c>
      <c r="I3810">
        <v>0</v>
      </c>
      <c r="J3810">
        <v>0</v>
      </c>
      <c r="K3810">
        <v>0</v>
      </c>
      <c r="N3810">
        <v>0</v>
      </c>
      <c r="S3810">
        <v>0</v>
      </c>
    </row>
    <row r="3811" spans="1:21" x14ac:dyDescent="0.25">
      <c r="A3811" t="s">
        <v>714</v>
      </c>
      <c r="B3811">
        <v>4412</v>
      </c>
      <c r="D3811">
        <v>50</v>
      </c>
    </row>
    <row r="3812" spans="1:21" x14ac:dyDescent="0.25">
      <c r="A3812" t="s">
        <v>715</v>
      </c>
      <c r="B3812">
        <v>4412</v>
      </c>
      <c r="D3812">
        <v>30</v>
      </c>
    </row>
    <row r="3813" spans="1:21" x14ac:dyDescent="0.25">
      <c r="A3813" t="s">
        <v>716</v>
      </c>
      <c r="B3813">
        <v>4412</v>
      </c>
      <c r="D3813">
        <v>3</v>
      </c>
    </row>
    <row r="3814" spans="1:21" x14ac:dyDescent="0.25">
      <c r="A3814" t="s">
        <v>717</v>
      </c>
      <c r="B3814">
        <v>4412</v>
      </c>
      <c r="D3814">
        <v>0</v>
      </c>
    </row>
    <row r="3815" spans="1:21" x14ac:dyDescent="0.25">
      <c r="A3815" t="s">
        <v>718</v>
      </c>
      <c r="B3815">
        <v>4412</v>
      </c>
      <c r="E3815">
        <v>0</v>
      </c>
      <c r="J3815">
        <v>0</v>
      </c>
      <c r="O3815">
        <v>0</v>
      </c>
      <c r="T3815">
        <v>0</v>
      </c>
    </row>
    <row r="3816" spans="1:21" x14ac:dyDescent="0.25">
      <c r="A3816" t="s">
        <v>405</v>
      </c>
      <c r="B3816">
        <v>4412</v>
      </c>
      <c r="E3816">
        <v>0</v>
      </c>
    </row>
    <row r="3817" spans="1:21" x14ac:dyDescent="0.25">
      <c r="A3817" t="s">
        <v>719</v>
      </c>
      <c r="B3817">
        <v>4412</v>
      </c>
      <c r="D3817">
        <v>0</v>
      </c>
      <c r="E3817">
        <v>0</v>
      </c>
      <c r="F3817">
        <v>0</v>
      </c>
      <c r="I3817">
        <v>30</v>
      </c>
      <c r="J3817">
        <v>0</v>
      </c>
      <c r="K3817">
        <v>78</v>
      </c>
      <c r="N3817">
        <v>160</v>
      </c>
      <c r="O3817">
        <v>812</v>
      </c>
      <c r="P3817">
        <v>0</v>
      </c>
      <c r="S3817">
        <v>0</v>
      </c>
      <c r="T3817">
        <v>1002</v>
      </c>
      <c r="U3817">
        <v>0</v>
      </c>
    </row>
    <row r="3818" spans="1:21" x14ac:dyDescent="0.25">
      <c r="A3818" t="s">
        <v>34</v>
      </c>
      <c r="B3818">
        <v>4417</v>
      </c>
      <c r="D3818">
        <v>255</v>
      </c>
      <c r="E3818">
        <v>255</v>
      </c>
      <c r="F3818">
        <v>255</v>
      </c>
      <c r="I3818">
        <v>269</v>
      </c>
      <c r="J3818">
        <v>269</v>
      </c>
      <c r="K3818">
        <v>269</v>
      </c>
      <c r="N3818">
        <v>4419</v>
      </c>
      <c r="O3818">
        <v>4419</v>
      </c>
      <c r="P3818">
        <v>4419</v>
      </c>
      <c r="S3818">
        <v>4412</v>
      </c>
      <c r="T3818">
        <v>4412</v>
      </c>
      <c r="U3818">
        <v>4412</v>
      </c>
    </row>
    <row r="3819" spans="1:21" x14ac:dyDescent="0.25">
      <c r="A3819" t="s">
        <v>35</v>
      </c>
      <c r="B3819">
        <v>4417</v>
      </c>
      <c r="D3819">
        <v>4419</v>
      </c>
      <c r="E3819">
        <v>269</v>
      </c>
      <c r="F3819">
        <v>4412</v>
      </c>
      <c r="I3819">
        <v>4412</v>
      </c>
      <c r="J3819">
        <v>255</v>
      </c>
      <c r="K3819">
        <v>4419</v>
      </c>
      <c r="N3819">
        <v>269</v>
      </c>
      <c r="O3819">
        <v>4412</v>
      </c>
      <c r="P3819">
        <v>255</v>
      </c>
      <c r="S3819">
        <v>255</v>
      </c>
      <c r="T3819">
        <v>4419</v>
      </c>
      <c r="U3819">
        <v>269</v>
      </c>
    </row>
    <row r="3820" spans="1:21" x14ac:dyDescent="0.25">
      <c r="A3820" t="s">
        <v>36</v>
      </c>
      <c r="B3820">
        <v>4417</v>
      </c>
      <c r="D3820">
        <v>1</v>
      </c>
      <c r="E3820">
        <v>1</v>
      </c>
      <c r="F3820">
        <v>1</v>
      </c>
      <c r="I3820">
        <v>0</v>
      </c>
      <c r="J3820">
        <v>0</v>
      </c>
      <c r="K3820">
        <v>0</v>
      </c>
      <c r="N3820">
        <v>2</v>
      </c>
      <c r="O3820">
        <v>2</v>
      </c>
      <c r="P3820">
        <v>0</v>
      </c>
      <c r="S3820">
        <v>0</v>
      </c>
      <c r="T3820">
        <v>4</v>
      </c>
      <c r="U3820">
        <v>1</v>
      </c>
    </row>
    <row r="3821" spans="1:21" x14ac:dyDescent="0.25">
      <c r="A3821" t="s">
        <v>37</v>
      </c>
      <c r="B3821">
        <v>4417</v>
      </c>
      <c r="D3821">
        <v>0</v>
      </c>
      <c r="E3821">
        <v>3</v>
      </c>
      <c r="I3821">
        <v>0</v>
      </c>
      <c r="J3821">
        <v>0</v>
      </c>
      <c r="N3821">
        <v>0</v>
      </c>
      <c r="O3821">
        <v>0</v>
      </c>
      <c r="S3821">
        <v>0</v>
      </c>
      <c r="T3821">
        <v>0</v>
      </c>
    </row>
    <row r="3822" spans="1:21" x14ac:dyDescent="0.25">
      <c r="A3822" t="s">
        <v>38</v>
      </c>
      <c r="B3822">
        <v>4417</v>
      </c>
      <c r="D3822">
        <v>12</v>
      </c>
      <c r="E3822">
        <v>12</v>
      </c>
      <c r="F3822">
        <v>12</v>
      </c>
      <c r="I3822">
        <v>12</v>
      </c>
      <c r="J3822">
        <v>12</v>
      </c>
      <c r="K3822">
        <v>12</v>
      </c>
      <c r="N3822">
        <v>12</v>
      </c>
      <c r="O3822">
        <v>12</v>
      </c>
      <c r="P3822">
        <v>12</v>
      </c>
      <c r="S3822">
        <v>12</v>
      </c>
      <c r="T3822">
        <v>12</v>
      </c>
      <c r="U3822">
        <v>12</v>
      </c>
    </row>
    <row r="3823" spans="1:21" x14ac:dyDescent="0.25">
      <c r="A3823" t="s">
        <v>39</v>
      </c>
      <c r="B3823">
        <v>4417</v>
      </c>
      <c r="S3823">
        <v>200</v>
      </c>
      <c r="U3823">
        <v>200</v>
      </c>
    </row>
    <row r="3824" spans="1:21" x14ac:dyDescent="0.25">
      <c r="A3824" t="s">
        <v>694</v>
      </c>
      <c r="B3824">
        <v>4417</v>
      </c>
      <c r="S3824">
        <v>25</v>
      </c>
      <c r="U3824">
        <v>25</v>
      </c>
    </row>
    <row r="3825" spans="1:21" x14ac:dyDescent="0.25">
      <c r="A3825" t="s">
        <v>40</v>
      </c>
      <c r="B3825">
        <v>4417</v>
      </c>
      <c r="S3825">
        <v>0</v>
      </c>
      <c r="U3825">
        <v>1</v>
      </c>
    </row>
    <row r="3826" spans="1:21" x14ac:dyDescent="0.25">
      <c r="A3826" t="s">
        <v>41</v>
      </c>
      <c r="B3826">
        <v>4417</v>
      </c>
    </row>
    <row r="3827" spans="1:21" x14ac:dyDescent="0.25">
      <c r="A3827" t="s">
        <v>42</v>
      </c>
      <c r="B3827">
        <v>4417</v>
      </c>
      <c r="E3827">
        <v>30</v>
      </c>
      <c r="J3827">
        <v>30</v>
      </c>
      <c r="O3827">
        <v>26</v>
      </c>
      <c r="T3827">
        <v>36</v>
      </c>
    </row>
    <row r="3828" spans="1:21" x14ac:dyDescent="0.25">
      <c r="A3828" t="s">
        <v>45</v>
      </c>
      <c r="B3828">
        <v>4417</v>
      </c>
      <c r="D3828">
        <v>5</v>
      </c>
      <c r="E3828">
        <v>5</v>
      </c>
      <c r="F3828">
        <v>5</v>
      </c>
      <c r="N3828">
        <v>6</v>
      </c>
      <c r="O3828">
        <v>6</v>
      </c>
      <c r="T3828">
        <v>7</v>
      </c>
    </row>
    <row r="3829" spans="1:21" x14ac:dyDescent="0.25">
      <c r="A3829" t="s">
        <v>740</v>
      </c>
      <c r="B3829">
        <v>4417</v>
      </c>
      <c r="D3829">
        <v>8</v>
      </c>
      <c r="E3829">
        <v>8</v>
      </c>
      <c r="F3829">
        <v>8</v>
      </c>
      <c r="O3829">
        <v>7</v>
      </c>
    </row>
    <row r="3830" spans="1:21" x14ac:dyDescent="0.25">
      <c r="A3830" t="s">
        <v>46</v>
      </c>
      <c r="B3830">
        <v>4417</v>
      </c>
      <c r="U3830">
        <v>7</v>
      </c>
    </row>
    <row r="3831" spans="1:21" x14ac:dyDescent="0.25">
      <c r="A3831" t="s">
        <v>49</v>
      </c>
      <c r="B3831">
        <v>4417</v>
      </c>
      <c r="D3831">
        <v>3</v>
      </c>
      <c r="E3831">
        <v>3</v>
      </c>
      <c r="F3831">
        <v>3</v>
      </c>
      <c r="I3831">
        <v>3</v>
      </c>
      <c r="J3831">
        <v>3</v>
      </c>
      <c r="K3831">
        <v>3</v>
      </c>
      <c r="N3831">
        <v>3</v>
      </c>
      <c r="O3831">
        <v>3</v>
      </c>
      <c r="P3831">
        <v>3</v>
      </c>
      <c r="S3831">
        <v>3</v>
      </c>
      <c r="T3831">
        <v>3</v>
      </c>
      <c r="U3831">
        <v>3</v>
      </c>
    </row>
    <row r="3832" spans="1:21" x14ac:dyDescent="0.25">
      <c r="A3832" t="s">
        <v>695</v>
      </c>
      <c r="B3832">
        <v>4417</v>
      </c>
      <c r="D3832">
        <v>-2</v>
      </c>
      <c r="E3832">
        <v>-2</v>
      </c>
      <c r="F3832">
        <v>-2</v>
      </c>
      <c r="I3832">
        <v>-1</v>
      </c>
      <c r="J3832">
        <v>-1</v>
      </c>
      <c r="K3832">
        <v>-1</v>
      </c>
      <c r="N3832">
        <v>-1.9</v>
      </c>
      <c r="O3832">
        <v>-1.9</v>
      </c>
      <c r="P3832">
        <v>-1</v>
      </c>
      <c r="S3832">
        <v>-1</v>
      </c>
      <c r="T3832">
        <v>-1.9</v>
      </c>
      <c r="U3832">
        <v>-1.9</v>
      </c>
    </row>
    <row r="3833" spans="1:21" x14ac:dyDescent="0.25">
      <c r="A3833" t="s">
        <v>48</v>
      </c>
      <c r="B3833">
        <v>4417</v>
      </c>
      <c r="D3833">
        <v>1900</v>
      </c>
      <c r="E3833">
        <v>1900</v>
      </c>
      <c r="F3833">
        <v>1900</v>
      </c>
      <c r="I3833">
        <v>1900</v>
      </c>
      <c r="J3833">
        <v>1900</v>
      </c>
      <c r="K3833">
        <v>1900</v>
      </c>
      <c r="N3833">
        <v>1900</v>
      </c>
      <c r="O3833">
        <v>1900</v>
      </c>
      <c r="P3833">
        <v>1900</v>
      </c>
      <c r="S3833">
        <v>1900</v>
      </c>
      <c r="T3833">
        <v>1900</v>
      </c>
      <c r="U3833">
        <v>1900</v>
      </c>
    </row>
    <row r="3834" spans="1:21" x14ac:dyDescent="0.25">
      <c r="A3834" t="s">
        <v>696</v>
      </c>
      <c r="B3834">
        <v>4417</v>
      </c>
      <c r="D3834">
        <v>1681</v>
      </c>
      <c r="E3834">
        <v>1585</v>
      </c>
      <c r="F3834">
        <v>1504</v>
      </c>
      <c r="I3834">
        <v>0</v>
      </c>
      <c r="J3834">
        <v>0</v>
      </c>
      <c r="K3834">
        <v>0</v>
      </c>
      <c r="N3834">
        <v>3433</v>
      </c>
      <c r="O3834">
        <v>3539</v>
      </c>
      <c r="P3834">
        <v>0</v>
      </c>
      <c r="S3834">
        <v>0</v>
      </c>
      <c r="T3834">
        <v>6408</v>
      </c>
      <c r="U3834">
        <v>1583</v>
      </c>
    </row>
    <row r="3835" spans="1:21" x14ac:dyDescent="0.25">
      <c r="A3835" t="s">
        <v>50</v>
      </c>
      <c r="B3835">
        <v>4417</v>
      </c>
      <c r="D3835">
        <v>1681</v>
      </c>
      <c r="E3835">
        <v>1585</v>
      </c>
      <c r="F3835">
        <v>1504</v>
      </c>
      <c r="I3835">
        <v>0</v>
      </c>
      <c r="J3835">
        <v>0</v>
      </c>
      <c r="K3835">
        <v>0</v>
      </c>
      <c r="N3835">
        <v>3433</v>
      </c>
      <c r="O3835">
        <v>3539</v>
      </c>
      <c r="P3835">
        <v>0</v>
      </c>
      <c r="S3835">
        <v>0</v>
      </c>
      <c r="T3835">
        <v>6408</v>
      </c>
      <c r="U3835">
        <v>1583</v>
      </c>
    </row>
    <row r="3836" spans="1:21" x14ac:dyDescent="0.25">
      <c r="A3836" t="s">
        <v>697</v>
      </c>
      <c r="B3836">
        <v>4417</v>
      </c>
      <c r="D3836">
        <v>1</v>
      </c>
      <c r="E3836">
        <v>1</v>
      </c>
      <c r="F3836">
        <v>1</v>
      </c>
      <c r="I3836">
        <v>1</v>
      </c>
      <c r="J3836">
        <v>1</v>
      </c>
      <c r="K3836">
        <v>1</v>
      </c>
      <c r="N3836">
        <v>1</v>
      </c>
      <c r="O3836">
        <v>1</v>
      </c>
      <c r="P3836">
        <v>1</v>
      </c>
      <c r="S3836">
        <v>1</v>
      </c>
      <c r="T3836">
        <v>1</v>
      </c>
      <c r="U3836">
        <v>1</v>
      </c>
    </row>
    <row r="3837" spans="1:21" x14ac:dyDescent="0.25">
      <c r="A3837" t="s">
        <v>51</v>
      </c>
      <c r="B3837">
        <v>4417</v>
      </c>
      <c r="D3837">
        <v>0</v>
      </c>
      <c r="E3837">
        <v>153</v>
      </c>
      <c r="F3837">
        <v>197</v>
      </c>
      <c r="I3837">
        <v>0</v>
      </c>
      <c r="J3837">
        <v>0</v>
      </c>
      <c r="K3837">
        <v>0</v>
      </c>
      <c r="N3837">
        <v>0</v>
      </c>
      <c r="O3837">
        <v>0</v>
      </c>
      <c r="P3837">
        <v>0</v>
      </c>
      <c r="S3837">
        <v>0</v>
      </c>
      <c r="T3837">
        <v>0</v>
      </c>
      <c r="U3837">
        <v>154</v>
      </c>
    </row>
    <row r="3838" spans="1:21" x14ac:dyDescent="0.25">
      <c r="A3838" t="s">
        <v>53</v>
      </c>
      <c r="B3838">
        <v>4417</v>
      </c>
      <c r="D3838">
        <v>604</v>
      </c>
      <c r="E3838">
        <v>0</v>
      </c>
      <c r="F3838">
        <v>360</v>
      </c>
      <c r="I3838">
        <v>0</v>
      </c>
      <c r="J3838">
        <v>0</v>
      </c>
      <c r="K3838">
        <v>0</v>
      </c>
      <c r="N3838">
        <v>778</v>
      </c>
      <c r="O3838">
        <v>741</v>
      </c>
      <c r="P3838">
        <v>0</v>
      </c>
      <c r="S3838">
        <v>0</v>
      </c>
      <c r="T3838">
        <v>1038</v>
      </c>
      <c r="U3838">
        <v>116</v>
      </c>
    </row>
    <row r="3839" spans="1:21" x14ac:dyDescent="0.25">
      <c r="A3839" t="s">
        <v>54</v>
      </c>
      <c r="B3839">
        <v>4417</v>
      </c>
      <c r="D3839">
        <v>0</v>
      </c>
      <c r="E3839">
        <v>0</v>
      </c>
      <c r="F3839">
        <v>0</v>
      </c>
      <c r="I3839">
        <v>0</v>
      </c>
      <c r="J3839">
        <v>0</v>
      </c>
      <c r="K3839">
        <v>0</v>
      </c>
      <c r="N3839">
        <v>0</v>
      </c>
      <c r="O3839">
        <v>0</v>
      </c>
      <c r="P3839">
        <v>0</v>
      </c>
      <c r="S3839">
        <v>0</v>
      </c>
      <c r="T3839">
        <v>0</v>
      </c>
      <c r="U3839">
        <v>0</v>
      </c>
    </row>
    <row r="3840" spans="1:21" x14ac:dyDescent="0.25">
      <c r="A3840" t="s">
        <v>55</v>
      </c>
      <c r="B3840">
        <v>4417</v>
      </c>
      <c r="D3840">
        <v>0</v>
      </c>
      <c r="E3840">
        <v>0</v>
      </c>
      <c r="F3840">
        <v>0</v>
      </c>
      <c r="I3840">
        <v>0</v>
      </c>
      <c r="J3840">
        <v>0</v>
      </c>
      <c r="K3840">
        <v>0</v>
      </c>
      <c r="N3840">
        <v>0</v>
      </c>
      <c r="O3840">
        <v>0</v>
      </c>
      <c r="P3840">
        <v>0</v>
      </c>
      <c r="S3840">
        <v>0</v>
      </c>
      <c r="T3840">
        <v>0</v>
      </c>
      <c r="U3840">
        <v>0</v>
      </c>
    </row>
    <row r="3841" spans="1:21" x14ac:dyDescent="0.25">
      <c r="A3841" t="s">
        <v>56</v>
      </c>
      <c r="B3841">
        <v>4417</v>
      </c>
      <c r="D3841">
        <v>0.92</v>
      </c>
      <c r="E3841">
        <v>0.92</v>
      </c>
      <c r="F3841">
        <v>0.92</v>
      </c>
      <c r="I3841">
        <v>0.92</v>
      </c>
      <c r="J3841">
        <v>0.92</v>
      </c>
      <c r="K3841">
        <v>0.92</v>
      </c>
      <c r="N3841">
        <v>0.92</v>
      </c>
      <c r="O3841">
        <v>0.92</v>
      </c>
      <c r="P3841">
        <v>0.92</v>
      </c>
      <c r="S3841">
        <v>0.92</v>
      </c>
      <c r="T3841">
        <v>0.92</v>
      </c>
      <c r="U3841">
        <v>0.92</v>
      </c>
    </row>
    <row r="3842" spans="1:21" x14ac:dyDescent="0.25">
      <c r="A3842" t="s">
        <v>57</v>
      </c>
      <c r="B3842">
        <v>4417</v>
      </c>
      <c r="D3842">
        <v>100</v>
      </c>
      <c r="E3842">
        <v>100</v>
      </c>
      <c r="F3842">
        <v>100</v>
      </c>
      <c r="I3842">
        <v>100</v>
      </c>
      <c r="J3842">
        <v>100</v>
      </c>
      <c r="K3842">
        <v>100</v>
      </c>
      <c r="N3842">
        <v>100</v>
      </c>
      <c r="O3842">
        <v>100</v>
      </c>
      <c r="P3842">
        <v>100</v>
      </c>
      <c r="S3842">
        <v>100</v>
      </c>
      <c r="T3842">
        <v>100</v>
      </c>
      <c r="U3842">
        <v>100</v>
      </c>
    </row>
    <row r="3843" spans="1:21" x14ac:dyDescent="0.25">
      <c r="A3843" t="s">
        <v>58</v>
      </c>
      <c r="B3843">
        <v>4417</v>
      </c>
      <c r="D3843">
        <v>2</v>
      </c>
      <c r="E3843">
        <v>2</v>
      </c>
      <c r="F3843">
        <v>2</v>
      </c>
      <c r="I3843">
        <v>2</v>
      </c>
      <c r="J3843">
        <v>2</v>
      </c>
      <c r="K3843">
        <v>2</v>
      </c>
      <c r="N3843">
        <v>2</v>
      </c>
      <c r="O3843">
        <v>2</v>
      </c>
      <c r="P3843">
        <v>2</v>
      </c>
      <c r="S3843">
        <v>2</v>
      </c>
      <c r="T3843">
        <v>2</v>
      </c>
      <c r="U3843">
        <v>2</v>
      </c>
    </row>
    <row r="3844" spans="1:21" x14ac:dyDescent="0.25">
      <c r="A3844" t="s">
        <v>59</v>
      </c>
      <c r="B3844">
        <v>4417</v>
      </c>
      <c r="D3844">
        <v>0</v>
      </c>
      <c r="E3844">
        <v>0</v>
      </c>
      <c r="F3844">
        <v>0</v>
      </c>
      <c r="I3844">
        <v>0</v>
      </c>
      <c r="J3844">
        <v>0</v>
      </c>
      <c r="K3844">
        <v>0</v>
      </c>
      <c r="N3844">
        <v>0</v>
      </c>
      <c r="O3844">
        <v>0</v>
      </c>
      <c r="P3844">
        <v>0</v>
      </c>
      <c r="S3844">
        <v>0</v>
      </c>
      <c r="T3844">
        <v>0</v>
      </c>
      <c r="U3844">
        <v>0</v>
      </c>
    </row>
    <row r="3845" spans="1:21" x14ac:dyDescent="0.25">
      <c r="A3845" t="s">
        <v>698</v>
      </c>
      <c r="B3845">
        <v>4417</v>
      </c>
      <c r="E3845">
        <v>0</v>
      </c>
      <c r="J3845">
        <v>0</v>
      </c>
      <c r="O3845">
        <v>0</v>
      </c>
      <c r="T3845">
        <v>0</v>
      </c>
    </row>
    <row r="3846" spans="1:21" x14ac:dyDescent="0.25">
      <c r="A3846" t="s">
        <v>677</v>
      </c>
      <c r="B3846">
        <v>4417</v>
      </c>
      <c r="E3846">
        <v>590</v>
      </c>
      <c r="J3846">
        <v>581</v>
      </c>
      <c r="O3846">
        <v>420</v>
      </c>
      <c r="T3846">
        <v>799</v>
      </c>
    </row>
    <row r="3847" spans="1:21" x14ac:dyDescent="0.25">
      <c r="A3847" t="s">
        <v>78</v>
      </c>
      <c r="B3847">
        <v>4417</v>
      </c>
      <c r="E3847">
        <v>13.4</v>
      </c>
      <c r="J3847">
        <v>13.2</v>
      </c>
      <c r="O3847">
        <v>11</v>
      </c>
      <c r="T3847">
        <v>15.1</v>
      </c>
    </row>
    <row r="3848" spans="1:21" x14ac:dyDescent="0.25">
      <c r="A3848" t="s">
        <v>699</v>
      </c>
      <c r="B3848">
        <v>4417</v>
      </c>
      <c r="F3848">
        <v>0</v>
      </c>
      <c r="K3848">
        <v>0</v>
      </c>
      <c r="P3848">
        <v>0</v>
      </c>
      <c r="U3848">
        <v>0</v>
      </c>
    </row>
    <row r="3849" spans="1:21" x14ac:dyDescent="0.25">
      <c r="A3849" t="s">
        <v>700</v>
      </c>
      <c r="B3849">
        <v>4417</v>
      </c>
      <c r="D3849">
        <v>0</v>
      </c>
      <c r="E3849">
        <v>0</v>
      </c>
      <c r="F3849">
        <v>1</v>
      </c>
      <c r="I3849">
        <v>0</v>
      </c>
      <c r="J3849">
        <v>0</v>
      </c>
      <c r="K3849">
        <v>1</v>
      </c>
      <c r="N3849">
        <v>0</v>
      </c>
      <c r="O3849">
        <v>0</v>
      </c>
      <c r="P3849">
        <v>1</v>
      </c>
      <c r="S3849">
        <v>0</v>
      </c>
      <c r="T3849">
        <v>0</v>
      </c>
      <c r="U3849">
        <v>1</v>
      </c>
    </row>
    <row r="3850" spans="1:21" x14ac:dyDescent="0.25">
      <c r="A3850" t="s">
        <v>701</v>
      </c>
      <c r="B3850">
        <v>4417</v>
      </c>
      <c r="D3850">
        <v>0</v>
      </c>
      <c r="E3850">
        <v>0</v>
      </c>
      <c r="F3850">
        <v>0</v>
      </c>
      <c r="I3850">
        <v>0</v>
      </c>
      <c r="J3850">
        <v>0</v>
      </c>
      <c r="K3850">
        <v>0</v>
      </c>
      <c r="N3850">
        <v>0</v>
      </c>
      <c r="O3850">
        <v>0</v>
      </c>
      <c r="P3850">
        <v>0</v>
      </c>
      <c r="S3850">
        <v>0</v>
      </c>
      <c r="T3850">
        <v>0</v>
      </c>
      <c r="U3850">
        <v>0</v>
      </c>
    </row>
    <row r="3851" spans="1:21" x14ac:dyDescent="0.25">
      <c r="A3851" t="s">
        <v>52</v>
      </c>
      <c r="B3851">
        <v>4417</v>
      </c>
      <c r="D3851">
        <v>1</v>
      </c>
      <c r="E3851">
        <v>1</v>
      </c>
      <c r="F3851">
        <v>1</v>
      </c>
      <c r="I3851">
        <v>1</v>
      </c>
      <c r="J3851">
        <v>1</v>
      </c>
      <c r="K3851">
        <v>1</v>
      </c>
      <c r="N3851">
        <v>1</v>
      </c>
      <c r="O3851">
        <v>1</v>
      </c>
      <c r="P3851">
        <v>1</v>
      </c>
      <c r="S3851">
        <v>1</v>
      </c>
      <c r="T3851">
        <v>1</v>
      </c>
      <c r="U3851">
        <v>1</v>
      </c>
    </row>
    <row r="3852" spans="1:21" x14ac:dyDescent="0.25">
      <c r="A3852" t="s">
        <v>702</v>
      </c>
      <c r="B3852">
        <v>4417</v>
      </c>
      <c r="D3852">
        <v>15</v>
      </c>
      <c r="E3852">
        <v>60</v>
      </c>
      <c r="F3852">
        <v>9</v>
      </c>
      <c r="I3852">
        <v>15</v>
      </c>
      <c r="J3852">
        <v>60</v>
      </c>
      <c r="K3852">
        <v>9</v>
      </c>
      <c r="N3852">
        <v>15</v>
      </c>
      <c r="O3852">
        <v>60</v>
      </c>
      <c r="P3852">
        <v>9</v>
      </c>
      <c r="S3852">
        <v>15</v>
      </c>
      <c r="T3852">
        <v>60</v>
      </c>
      <c r="U3852">
        <v>9</v>
      </c>
    </row>
    <row r="3853" spans="1:21" x14ac:dyDescent="0.25">
      <c r="A3853" t="s">
        <v>43</v>
      </c>
      <c r="B3853">
        <v>4417</v>
      </c>
      <c r="D3853">
        <v>50</v>
      </c>
      <c r="E3853">
        <v>50</v>
      </c>
      <c r="F3853">
        <v>50</v>
      </c>
      <c r="N3853">
        <v>50</v>
      </c>
      <c r="O3853">
        <v>50</v>
      </c>
      <c r="T3853">
        <v>50</v>
      </c>
      <c r="U3853">
        <v>50</v>
      </c>
    </row>
    <row r="3854" spans="1:21" x14ac:dyDescent="0.25">
      <c r="A3854" t="s">
        <v>44</v>
      </c>
      <c r="B3854">
        <v>4417</v>
      </c>
      <c r="D3854">
        <v>0</v>
      </c>
      <c r="E3854">
        <v>0</v>
      </c>
      <c r="F3854">
        <v>0</v>
      </c>
      <c r="N3854">
        <v>0</v>
      </c>
      <c r="O3854">
        <v>0</v>
      </c>
      <c r="T3854">
        <v>0</v>
      </c>
      <c r="U3854">
        <v>0</v>
      </c>
    </row>
    <row r="3855" spans="1:21" x14ac:dyDescent="0.25">
      <c r="A3855" t="s">
        <v>47</v>
      </c>
      <c r="B3855">
        <v>4417</v>
      </c>
      <c r="D3855">
        <v>5</v>
      </c>
      <c r="E3855">
        <v>5</v>
      </c>
      <c r="F3855">
        <v>5</v>
      </c>
      <c r="N3855">
        <v>6</v>
      </c>
      <c r="O3855">
        <v>6</v>
      </c>
      <c r="T3855">
        <v>7</v>
      </c>
      <c r="U3855">
        <v>7</v>
      </c>
    </row>
    <row r="3856" spans="1:21" x14ac:dyDescent="0.25">
      <c r="A3856" t="s">
        <v>703</v>
      </c>
      <c r="B3856">
        <v>4417</v>
      </c>
      <c r="D3856">
        <v>8</v>
      </c>
      <c r="E3856">
        <v>8</v>
      </c>
      <c r="F3856">
        <v>8</v>
      </c>
      <c r="N3856">
        <v>0</v>
      </c>
      <c r="O3856">
        <v>7</v>
      </c>
      <c r="T3856">
        <v>0</v>
      </c>
      <c r="U3856">
        <v>0</v>
      </c>
    </row>
    <row r="3857" spans="1:21" x14ac:dyDescent="0.25">
      <c r="A3857" t="s">
        <v>704</v>
      </c>
      <c r="B3857">
        <v>4417</v>
      </c>
      <c r="D3857">
        <v>0</v>
      </c>
      <c r="E3857">
        <v>0</v>
      </c>
      <c r="F3857">
        <v>0</v>
      </c>
      <c r="N3857">
        <v>0</v>
      </c>
      <c r="O3857">
        <v>0</v>
      </c>
      <c r="T3857">
        <v>0</v>
      </c>
      <c r="U3857">
        <v>0</v>
      </c>
    </row>
    <row r="3858" spans="1:21" x14ac:dyDescent="0.25">
      <c r="A3858" t="s">
        <v>705</v>
      </c>
      <c r="B3858">
        <v>4417</v>
      </c>
      <c r="D3858">
        <v>0</v>
      </c>
      <c r="E3858">
        <v>0</v>
      </c>
      <c r="F3858">
        <v>0</v>
      </c>
      <c r="N3858">
        <v>0</v>
      </c>
      <c r="O3858">
        <v>0</v>
      </c>
      <c r="T3858">
        <v>0</v>
      </c>
      <c r="U3858">
        <v>0</v>
      </c>
    </row>
    <row r="3859" spans="1:21" x14ac:dyDescent="0.25">
      <c r="A3859" t="s">
        <v>706</v>
      </c>
      <c r="B3859">
        <v>4417</v>
      </c>
      <c r="D3859">
        <v>0</v>
      </c>
      <c r="E3859">
        <v>0</v>
      </c>
      <c r="F3859">
        <v>0</v>
      </c>
      <c r="N3859">
        <v>0</v>
      </c>
      <c r="O3859">
        <v>0</v>
      </c>
      <c r="T3859">
        <v>0</v>
      </c>
      <c r="U3859">
        <v>0</v>
      </c>
    </row>
    <row r="3860" spans="1:21" x14ac:dyDescent="0.25">
      <c r="A3860" t="s">
        <v>707</v>
      </c>
      <c r="B3860">
        <v>4417</v>
      </c>
      <c r="D3860">
        <v>1</v>
      </c>
      <c r="E3860">
        <v>1</v>
      </c>
      <c r="F3860">
        <v>1</v>
      </c>
      <c r="N3860">
        <v>1</v>
      </c>
      <c r="O3860">
        <v>1</v>
      </c>
      <c r="T3860">
        <v>1</v>
      </c>
      <c r="U3860">
        <v>1</v>
      </c>
    </row>
    <row r="3861" spans="1:21" x14ac:dyDescent="0.25">
      <c r="A3861" t="s">
        <v>708</v>
      </c>
      <c r="B3861">
        <v>4417</v>
      </c>
      <c r="D3861">
        <v>0</v>
      </c>
      <c r="E3861">
        <v>0</v>
      </c>
      <c r="F3861">
        <v>0</v>
      </c>
      <c r="N3861">
        <v>0</v>
      </c>
      <c r="O3861">
        <v>0</v>
      </c>
      <c r="T3861">
        <v>0</v>
      </c>
      <c r="U3861">
        <v>0</v>
      </c>
    </row>
    <row r="3862" spans="1:21" x14ac:dyDescent="0.25">
      <c r="A3862" t="s">
        <v>709</v>
      </c>
      <c r="B3862">
        <v>4417</v>
      </c>
      <c r="D3862">
        <v>50</v>
      </c>
      <c r="E3862">
        <v>50</v>
      </c>
      <c r="F3862">
        <v>50</v>
      </c>
      <c r="N3862">
        <v>50</v>
      </c>
      <c r="O3862">
        <v>50</v>
      </c>
      <c r="T3862">
        <v>50</v>
      </c>
      <c r="U3862">
        <v>50</v>
      </c>
    </row>
    <row r="3863" spans="1:21" x14ac:dyDescent="0.25">
      <c r="A3863" t="s">
        <v>710</v>
      </c>
      <c r="B3863">
        <v>4417</v>
      </c>
      <c r="D3863">
        <v>3</v>
      </c>
      <c r="E3863">
        <v>3</v>
      </c>
      <c r="F3863">
        <v>3</v>
      </c>
      <c r="N3863">
        <v>3</v>
      </c>
      <c r="O3863">
        <v>3</v>
      </c>
      <c r="T3863">
        <v>3</v>
      </c>
      <c r="U3863">
        <v>3</v>
      </c>
    </row>
    <row r="3864" spans="1:21" x14ac:dyDescent="0.25">
      <c r="A3864" t="s">
        <v>711</v>
      </c>
      <c r="B3864">
        <v>4417</v>
      </c>
      <c r="D3864">
        <v>0</v>
      </c>
      <c r="E3864">
        <v>0</v>
      </c>
      <c r="F3864">
        <v>0</v>
      </c>
      <c r="N3864">
        <v>0</v>
      </c>
      <c r="O3864">
        <v>0</v>
      </c>
      <c r="T3864">
        <v>0</v>
      </c>
      <c r="U3864">
        <v>0</v>
      </c>
    </row>
    <row r="3865" spans="1:21" x14ac:dyDescent="0.25">
      <c r="A3865" t="s">
        <v>712</v>
      </c>
      <c r="B3865">
        <v>4417</v>
      </c>
      <c r="D3865">
        <v>0</v>
      </c>
      <c r="E3865">
        <v>0</v>
      </c>
      <c r="F3865">
        <v>0</v>
      </c>
      <c r="N3865">
        <v>0</v>
      </c>
      <c r="O3865">
        <v>0</v>
      </c>
      <c r="T3865">
        <v>0</v>
      </c>
      <c r="U3865">
        <v>0</v>
      </c>
    </row>
    <row r="3866" spans="1:21" x14ac:dyDescent="0.25">
      <c r="A3866" t="s">
        <v>713</v>
      </c>
      <c r="B3866">
        <v>4417</v>
      </c>
      <c r="D3866">
        <v>0</v>
      </c>
      <c r="E3866">
        <v>0</v>
      </c>
      <c r="F3866">
        <v>0</v>
      </c>
      <c r="N3866">
        <v>0</v>
      </c>
      <c r="O3866">
        <v>0</v>
      </c>
      <c r="T3866">
        <v>0</v>
      </c>
      <c r="U3866">
        <v>0</v>
      </c>
    </row>
    <row r="3867" spans="1:21" x14ac:dyDescent="0.25">
      <c r="A3867" t="s">
        <v>718</v>
      </c>
      <c r="B3867">
        <v>4417</v>
      </c>
      <c r="E3867">
        <v>0</v>
      </c>
      <c r="J3867">
        <v>0</v>
      </c>
      <c r="O3867">
        <v>0</v>
      </c>
      <c r="T3867">
        <v>0</v>
      </c>
    </row>
    <row r="3868" spans="1:21" x14ac:dyDescent="0.25">
      <c r="A3868" t="s">
        <v>405</v>
      </c>
      <c r="B3868">
        <v>4417</v>
      </c>
      <c r="E3868">
        <v>0</v>
      </c>
    </row>
    <row r="3869" spans="1:21" x14ac:dyDescent="0.25">
      <c r="A3869" t="s">
        <v>742</v>
      </c>
      <c r="B3869">
        <v>4417</v>
      </c>
      <c r="D3869">
        <v>45</v>
      </c>
      <c r="F3869">
        <v>16</v>
      </c>
    </row>
    <row r="3870" spans="1:21" x14ac:dyDescent="0.25">
      <c r="A3870" t="s">
        <v>719</v>
      </c>
      <c r="B3870">
        <v>4417</v>
      </c>
      <c r="D3870">
        <v>361</v>
      </c>
      <c r="E3870">
        <v>359</v>
      </c>
      <c r="F3870">
        <v>328</v>
      </c>
      <c r="I3870">
        <v>0</v>
      </c>
      <c r="J3870">
        <v>0</v>
      </c>
      <c r="K3870">
        <v>0</v>
      </c>
      <c r="N3870">
        <v>846</v>
      </c>
      <c r="O3870">
        <v>805</v>
      </c>
      <c r="P3870">
        <v>0</v>
      </c>
      <c r="S3870">
        <v>0</v>
      </c>
      <c r="T3870">
        <v>1128</v>
      </c>
      <c r="U3870">
        <v>126</v>
      </c>
    </row>
    <row r="3871" spans="1:21" x14ac:dyDescent="0.25">
      <c r="A3871" t="s">
        <v>34</v>
      </c>
      <c r="B3871">
        <v>4419</v>
      </c>
      <c r="D3871">
        <v>117</v>
      </c>
      <c r="E3871">
        <v>117</v>
      </c>
      <c r="F3871">
        <v>117</v>
      </c>
      <c r="I3871">
        <v>264</v>
      </c>
      <c r="J3871">
        <v>264</v>
      </c>
      <c r="K3871">
        <v>264</v>
      </c>
      <c r="N3871">
        <v>4423</v>
      </c>
      <c r="O3871">
        <v>4423</v>
      </c>
      <c r="P3871">
        <v>4423</v>
      </c>
      <c r="S3871">
        <v>4417</v>
      </c>
      <c r="T3871">
        <v>4417</v>
      </c>
      <c r="U3871">
        <v>4417</v>
      </c>
    </row>
    <row r="3872" spans="1:21" x14ac:dyDescent="0.25">
      <c r="A3872" t="s">
        <v>35</v>
      </c>
      <c r="B3872">
        <v>4419</v>
      </c>
      <c r="D3872">
        <v>4423</v>
      </c>
      <c r="E3872">
        <v>264</v>
      </c>
      <c r="F3872">
        <v>4417</v>
      </c>
      <c r="I3872">
        <v>4417</v>
      </c>
      <c r="J3872">
        <v>117</v>
      </c>
      <c r="K3872">
        <v>4423</v>
      </c>
      <c r="N3872">
        <v>264</v>
      </c>
      <c r="O3872">
        <v>4417</v>
      </c>
      <c r="P3872">
        <v>117</v>
      </c>
      <c r="S3872">
        <v>117</v>
      </c>
      <c r="T3872">
        <v>4423</v>
      </c>
      <c r="U3872">
        <v>264</v>
      </c>
    </row>
    <row r="3873" spans="1:21" x14ac:dyDescent="0.25">
      <c r="A3873" t="s">
        <v>36</v>
      </c>
      <c r="B3873">
        <v>4419</v>
      </c>
      <c r="D3873">
        <v>0</v>
      </c>
      <c r="E3873">
        <v>0</v>
      </c>
      <c r="F3873">
        <v>0</v>
      </c>
      <c r="I3873">
        <v>1</v>
      </c>
      <c r="J3873">
        <v>1</v>
      </c>
      <c r="K3873">
        <v>1</v>
      </c>
      <c r="N3873">
        <v>0</v>
      </c>
      <c r="O3873">
        <v>3</v>
      </c>
      <c r="P3873">
        <v>1</v>
      </c>
      <c r="S3873">
        <v>2</v>
      </c>
      <c r="T3873">
        <v>2</v>
      </c>
      <c r="U3873">
        <v>0</v>
      </c>
    </row>
    <row r="3874" spans="1:21" x14ac:dyDescent="0.25">
      <c r="A3874" t="s">
        <v>37</v>
      </c>
      <c r="B3874">
        <v>4419</v>
      </c>
      <c r="D3874">
        <v>0</v>
      </c>
      <c r="E3874">
        <v>0</v>
      </c>
      <c r="I3874">
        <v>0</v>
      </c>
      <c r="J3874">
        <v>3</v>
      </c>
      <c r="N3874">
        <v>0</v>
      </c>
      <c r="O3874">
        <v>0</v>
      </c>
      <c r="S3874">
        <v>0</v>
      </c>
      <c r="T3874">
        <v>0</v>
      </c>
    </row>
    <row r="3875" spans="1:21" x14ac:dyDescent="0.25">
      <c r="A3875" t="s">
        <v>38</v>
      </c>
      <c r="B3875">
        <v>4419</v>
      </c>
      <c r="D3875">
        <v>12</v>
      </c>
      <c r="E3875">
        <v>12</v>
      </c>
      <c r="F3875">
        <v>12</v>
      </c>
      <c r="I3875">
        <v>12</v>
      </c>
      <c r="J3875">
        <v>12</v>
      </c>
      <c r="K3875">
        <v>12</v>
      </c>
      <c r="N3875">
        <v>12</v>
      </c>
      <c r="O3875">
        <v>12</v>
      </c>
      <c r="P3875">
        <v>12</v>
      </c>
      <c r="S3875">
        <v>12</v>
      </c>
      <c r="T3875">
        <v>12</v>
      </c>
      <c r="U3875">
        <v>12</v>
      </c>
    </row>
    <row r="3876" spans="1:21" x14ac:dyDescent="0.25">
      <c r="A3876" t="s">
        <v>39</v>
      </c>
      <c r="B3876">
        <v>4419</v>
      </c>
    </row>
    <row r="3877" spans="1:21" x14ac:dyDescent="0.25">
      <c r="A3877" t="s">
        <v>694</v>
      </c>
      <c r="B3877">
        <v>4419</v>
      </c>
    </row>
    <row r="3878" spans="1:21" x14ac:dyDescent="0.25">
      <c r="A3878" t="s">
        <v>40</v>
      </c>
      <c r="B3878">
        <v>4419</v>
      </c>
    </row>
    <row r="3879" spans="1:21" x14ac:dyDescent="0.25">
      <c r="A3879" t="s">
        <v>41</v>
      </c>
      <c r="B3879">
        <v>4419</v>
      </c>
    </row>
    <row r="3880" spans="1:21" x14ac:dyDescent="0.25">
      <c r="A3880" t="s">
        <v>42</v>
      </c>
      <c r="B3880">
        <v>4419</v>
      </c>
      <c r="E3880">
        <v>30</v>
      </c>
      <c r="J3880">
        <v>30</v>
      </c>
      <c r="O3880">
        <v>29</v>
      </c>
      <c r="T3880">
        <v>36</v>
      </c>
    </row>
    <row r="3881" spans="1:21" x14ac:dyDescent="0.25">
      <c r="A3881" t="s">
        <v>45</v>
      </c>
      <c r="B3881">
        <v>4419</v>
      </c>
      <c r="I3881">
        <v>2</v>
      </c>
      <c r="J3881">
        <v>2</v>
      </c>
      <c r="K3881">
        <v>2</v>
      </c>
      <c r="O3881">
        <v>1</v>
      </c>
      <c r="S3881">
        <v>4</v>
      </c>
      <c r="T3881">
        <v>1</v>
      </c>
    </row>
    <row r="3882" spans="1:21" x14ac:dyDescent="0.25">
      <c r="A3882" t="s">
        <v>740</v>
      </c>
      <c r="B3882">
        <v>4419</v>
      </c>
      <c r="I3882">
        <v>3</v>
      </c>
      <c r="J3882">
        <v>3</v>
      </c>
      <c r="K3882">
        <v>3</v>
      </c>
      <c r="T3882">
        <v>4</v>
      </c>
    </row>
    <row r="3883" spans="1:21" x14ac:dyDescent="0.25">
      <c r="A3883" t="s">
        <v>46</v>
      </c>
      <c r="B3883">
        <v>4419</v>
      </c>
      <c r="P3883">
        <v>1</v>
      </c>
    </row>
    <row r="3884" spans="1:21" x14ac:dyDescent="0.25">
      <c r="A3884" t="s">
        <v>49</v>
      </c>
      <c r="B3884">
        <v>4419</v>
      </c>
      <c r="D3884">
        <v>3</v>
      </c>
      <c r="E3884">
        <v>3</v>
      </c>
      <c r="F3884">
        <v>3</v>
      </c>
      <c r="I3884">
        <v>3</v>
      </c>
      <c r="J3884">
        <v>3</v>
      </c>
      <c r="K3884">
        <v>3</v>
      </c>
      <c r="N3884">
        <v>3</v>
      </c>
      <c r="O3884">
        <v>3</v>
      </c>
      <c r="P3884">
        <v>3</v>
      </c>
      <c r="S3884">
        <v>3</v>
      </c>
      <c r="T3884">
        <v>3</v>
      </c>
      <c r="U3884">
        <v>3</v>
      </c>
    </row>
    <row r="3885" spans="1:21" x14ac:dyDescent="0.25">
      <c r="A3885" t="s">
        <v>695</v>
      </c>
      <c r="B3885">
        <v>4419</v>
      </c>
      <c r="D3885">
        <v>-1</v>
      </c>
      <c r="E3885">
        <v>-1</v>
      </c>
      <c r="F3885">
        <v>-1</v>
      </c>
      <c r="I3885">
        <v>-2</v>
      </c>
      <c r="J3885">
        <v>-2</v>
      </c>
      <c r="K3885">
        <v>-2</v>
      </c>
      <c r="N3885">
        <v>-1</v>
      </c>
      <c r="O3885">
        <v>-1.9</v>
      </c>
      <c r="P3885">
        <v>-1.9</v>
      </c>
      <c r="S3885">
        <v>-1.9</v>
      </c>
      <c r="T3885">
        <v>-1.9</v>
      </c>
      <c r="U3885">
        <v>-1</v>
      </c>
    </row>
    <row r="3886" spans="1:21" x14ac:dyDescent="0.25">
      <c r="A3886" t="s">
        <v>48</v>
      </c>
      <c r="B3886">
        <v>4419</v>
      </c>
      <c r="D3886">
        <v>1900</v>
      </c>
      <c r="E3886">
        <v>1900</v>
      </c>
      <c r="F3886">
        <v>1900</v>
      </c>
      <c r="I3886">
        <v>1900</v>
      </c>
      <c r="J3886">
        <v>1900</v>
      </c>
      <c r="K3886">
        <v>1900</v>
      </c>
      <c r="N3886">
        <v>1900</v>
      </c>
      <c r="O3886">
        <v>1900</v>
      </c>
      <c r="P3886">
        <v>1900</v>
      </c>
      <c r="S3886">
        <v>1900</v>
      </c>
      <c r="T3886">
        <v>1900</v>
      </c>
      <c r="U3886">
        <v>1900</v>
      </c>
    </row>
    <row r="3887" spans="1:21" x14ac:dyDescent="0.25">
      <c r="A3887" t="s">
        <v>696</v>
      </c>
      <c r="B3887">
        <v>4419</v>
      </c>
      <c r="D3887">
        <v>0</v>
      </c>
      <c r="E3887">
        <v>0</v>
      </c>
      <c r="F3887">
        <v>0</v>
      </c>
      <c r="I3887">
        <v>1681</v>
      </c>
      <c r="J3887">
        <v>1444</v>
      </c>
      <c r="K3887">
        <v>1504</v>
      </c>
      <c r="N3887">
        <v>0</v>
      </c>
      <c r="O3887">
        <v>5085</v>
      </c>
      <c r="P3887">
        <v>1583</v>
      </c>
      <c r="S3887">
        <v>3433</v>
      </c>
      <c r="T3887">
        <v>3539</v>
      </c>
      <c r="U3887">
        <v>0</v>
      </c>
    </row>
    <row r="3888" spans="1:21" x14ac:dyDescent="0.25">
      <c r="A3888" t="s">
        <v>50</v>
      </c>
      <c r="B3888">
        <v>4419</v>
      </c>
      <c r="D3888">
        <v>0</v>
      </c>
      <c r="E3888">
        <v>0</v>
      </c>
      <c r="F3888">
        <v>0</v>
      </c>
      <c r="I3888">
        <v>1681</v>
      </c>
      <c r="J3888">
        <v>1444</v>
      </c>
      <c r="K3888">
        <v>1504</v>
      </c>
      <c r="N3888">
        <v>0</v>
      </c>
      <c r="O3888">
        <v>5085</v>
      </c>
      <c r="P3888">
        <v>1583</v>
      </c>
      <c r="S3888">
        <v>3433</v>
      </c>
      <c r="T3888">
        <v>3539</v>
      </c>
      <c r="U3888">
        <v>0</v>
      </c>
    </row>
    <row r="3889" spans="1:21" x14ac:dyDescent="0.25">
      <c r="A3889" t="s">
        <v>697</v>
      </c>
      <c r="B3889">
        <v>4419</v>
      </c>
      <c r="D3889">
        <v>1</v>
      </c>
      <c r="E3889">
        <v>1</v>
      </c>
      <c r="F3889">
        <v>1</v>
      </c>
      <c r="I3889">
        <v>1</v>
      </c>
      <c r="J3889">
        <v>1</v>
      </c>
      <c r="K3889">
        <v>1</v>
      </c>
      <c r="N3889">
        <v>1</v>
      </c>
      <c r="O3889">
        <v>1</v>
      </c>
      <c r="P3889">
        <v>1</v>
      </c>
      <c r="S3889">
        <v>1</v>
      </c>
      <c r="T3889">
        <v>1</v>
      </c>
      <c r="U3889">
        <v>1</v>
      </c>
    </row>
    <row r="3890" spans="1:21" x14ac:dyDescent="0.25">
      <c r="A3890" t="s">
        <v>51</v>
      </c>
      <c r="B3890">
        <v>4419</v>
      </c>
      <c r="D3890">
        <v>0</v>
      </c>
      <c r="E3890">
        <v>0</v>
      </c>
      <c r="F3890">
        <v>0</v>
      </c>
      <c r="I3890">
        <v>0</v>
      </c>
      <c r="J3890">
        <v>153</v>
      </c>
      <c r="K3890">
        <v>153</v>
      </c>
      <c r="N3890">
        <v>0</v>
      </c>
      <c r="O3890">
        <v>0</v>
      </c>
      <c r="P3890">
        <v>440</v>
      </c>
      <c r="S3890">
        <v>0</v>
      </c>
      <c r="T3890">
        <v>0</v>
      </c>
      <c r="U3890">
        <v>0</v>
      </c>
    </row>
    <row r="3891" spans="1:21" x14ac:dyDescent="0.25">
      <c r="A3891" t="s">
        <v>53</v>
      </c>
      <c r="B3891">
        <v>4419</v>
      </c>
      <c r="D3891">
        <v>0</v>
      </c>
      <c r="E3891">
        <v>0</v>
      </c>
      <c r="F3891">
        <v>0</v>
      </c>
      <c r="I3891">
        <v>98</v>
      </c>
      <c r="J3891">
        <v>0</v>
      </c>
      <c r="K3891">
        <v>1069</v>
      </c>
      <c r="N3891">
        <v>0</v>
      </c>
      <c r="O3891">
        <v>1560</v>
      </c>
      <c r="P3891">
        <v>495</v>
      </c>
      <c r="S3891">
        <v>171</v>
      </c>
      <c r="T3891">
        <v>1466</v>
      </c>
      <c r="U3891">
        <v>0</v>
      </c>
    </row>
    <row r="3892" spans="1:21" x14ac:dyDescent="0.25">
      <c r="A3892" t="s">
        <v>54</v>
      </c>
      <c r="B3892">
        <v>4419</v>
      </c>
      <c r="D3892">
        <v>0</v>
      </c>
      <c r="E3892">
        <v>0</v>
      </c>
      <c r="F3892">
        <v>0</v>
      </c>
      <c r="I3892">
        <v>0</v>
      </c>
      <c r="J3892">
        <v>0</v>
      </c>
      <c r="K3892">
        <v>0</v>
      </c>
      <c r="N3892">
        <v>0</v>
      </c>
      <c r="O3892">
        <v>0</v>
      </c>
      <c r="P3892">
        <v>0</v>
      </c>
      <c r="S3892">
        <v>0</v>
      </c>
      <c r="T3892">
        <v>0</v>
      </c>
      <c r="U3892">
        <v>0</v>
      </c>
    </row>
    <row r="3893" spans="1:21" x14ac:dyDescent="0.25">
      <c r="A3893" t="s">
        <v>55</v>
      </c>
      <c r="B3893">
        <v>4419</v>
      </c>
      <c r="D3893">
        <v>0</v>
      </c>
      <c r="E3893">
        <v>0</v>
      </c>
      <c r="F3893">
        <v>0</v>
      </c>
      <c r="I3893">
        <v>0</v>
      </c>
      <c r="J3893">
        <v>0</v>
      </c>
      <c r="K3893">
        <v>0</v>
      </c>
      <c r="N3893">
        <v>0</v>
      </c>
      <c r="O3893">
        <v>0</v>
      </c>
      <c r="P3893">
        <v>0</v>
      </c>
      <c r="S3893">
        <v>0</v>
      </c>
      <c r="T3893">
        <v>0</v>
      </c>
      <c r="U3893">
        <v>0</v>
      </c>
    </row>
    <row r="3894" spans="1:21" x14ac:dyDescent="0.25">
      <c r="A3894" t="s">
        <v>56</v>
      </c>
      <c r="B3894">
        <v>4419</v>
      </c>
      <c r="D3894">
        <v>0.92</v>
      </c>
      <c r="E3894">
        <v>0.92</v>
      </c>
      <c r="F3894">
        <v>0.92</v>
      </c>
      <c r="I3894">
        <v>0.92</v>
      </c>
      <c r="J3894">
        <v>0.92</v>
      </c>
      <c r="K3894">
        <v>0.92</v>
      </c>
      <c r="N3894">
        <v>0.92</v>
      </c>
      <c r="O3894">
        <v>0.92</v>
      </c>
      <c r="P3894">
        <v>0.92</v>
      </c>
      <c r="S3894">
        <v>0.92</v>
      </c>
      <c r="T3894">
        <v>0.92</v>
      </c>
      <c r="U3894">
        <v>0.92</v>
      </c>
    </row>
    <row r="3895" spans="1:21" x14ac:dyDescent="0.25">
      <c r="A3895" t="s">
        <v>57</v>
      </c>
      <c r="B3895">
        <v>4419</v>
      </c>
      <c r="D3895">
        <v>100</v>
      </c>
      <c r="E3895">
        <v>100</v>
      </c>
      <c r="F3895">
        <v>100</v>
      </c>
      <c r="I3895">
        <v>100</v>
      </c>
      <c r="J3895">
        <v>100</v>
      </c>
      <c r="K3895">
        <v>100</v>
      </c>
      <c r="N3895">
        <v>100</v>
      </c>
      <c r="O3895">
        <v>100</v>
      </c>
      <c r="P3895">
        <v>100</v>
      </c>
      <c r="S3895">
        <v>100</v>
      </c>
      <c r="T3895">
        <v>100</v>
      </c>
      <c r="U3895">
        <v>100</v>
      </c>
    </row>
    <row r="3896" spans="1:21" x14ac:dyDescent="0.25">
      <c r="A3896" t="s">
        <v>58</v>
      </c>
      <c r="B3896">
        <v>4419</v>
      </c>
      <c r="D3896">
        <v>2</v>
      </c>
      <c r="E3896">
        <v>2</v>
      </c>
      <c r="F3896">
        <v>2</v>
      </c>
      <c r="I3896">
        <v>2</v>
      </c>
      <c r="J3896">
        <v>2</v>
      </c>
      <c r="K3896">
        <v>2</v>
      </c>
      <c r="N3896">
        <v>2</v>
      </c>
      <c r="O3896">
        <v>2</v>
      </c>
      <c r="P3896">
        <v>2</v>
      </c>
      <c r="S3896">
        <v>2</v>
      </c>
      <c r="T3896">
        <v>2</v>
      </c>
      <c r="U3896">
        <v>2</v>
      </c>
    </row>
    <row r="3897" spans="1:21" x14ac:dyDescent="0.25">
      <c r="A3897" t="s">
        <v>59</v>
      </c>
      <c r="B3897">
        <v>4419</v>
      </c>
      <c r="D3897">
        <v>0</v>
      </c>
      <c r="E3897">
        <v>0</v>
      </c>
      <c r="F3897">
        <v>0</v>
      </c>
      <c r="I3897">
        <v>0</v>
      </c>
      <c r="J3897">
        <v>0</v>
      </c>
      <c r="K3897">
        <v>0</v>
      </c>
      <c r="N3897">
        <v>0</v>
      </c>
      <c r="O3897">
        <v>0</v>
      </c>
      <c r="P3897">
        <v>0</v>
      </c>
      <c r="S3897">
        <v>0</v>
      </c>
      <c r="T3897">
        <v>0</v>
      </c>
      <c r="U3897">
        <v>0</v>
      </c>
    </row>
    <row r="3898" spans="1:21" x14ac:dyDescent="0.25">
      <c r="A3898" t="s">
        <v>698</v>
      </c>
      <c r="B3898">
        <v>4419</v>
      </c>
      <c r="E3898">
        <v>0</v>
      </c>
      <c r="J3898">
        <v>0</v>
      </c>
      <c r="O3898">
        <v>0</v>
      </c>
      <c r="T3898">
        <v>0</v>
      </c>
    </row>
    <row r="3899" spans="1:21" x14ac:dyDescent="0.25">
      <c r="A3899" t="s">
        <v>677</v>
      </c>
      <c r="B3899">
        <v>4419</v>
      </c>
      <c r="E3899">
        <v>590</v>
      </c>
      <c r="J3899">
        <v>557</v>
      </c>
      <c r="O3899">
        <v>706</v>
      </c>
      <c r="T3899">
        <v>420</v>
      </c>
    </row>
    <row r="3900" spans="1:21" x14ac:dyDescent="0.25">
      <c r="A3900" t="s">
        <v>78</v>
      </c>
      <c r="B3900">
        <v>4419</v>
      </c>
      <c r="E3900">
        <v>13.4</v>
      </c>
      <c r="J3900">
        <v>12.7</v>
      </c>
      <c r="O3900">
        <v>16.600000000000001</v>
      </c>
      <c r="T3900">
        <v>8</v>
      </c>
    </row>
    <row r="3901" spans="1:21" x14ac:dyDescent="0.25">
      <c r="A3901" t="s">
        <v>699</v>
      </c>
      <c r="B3901">
        <v>4419</v>
      </c>
      <c r="F3901">
        <v>0</v>
      </c>
      <c r="K3901">
        <v>0</v>
      </c>
      <c r="P3901">
        <v>0</v>
      </c>
      <c r="U3901">
        <v>0</v>
      </c>
    </row>
    <row r="3902" spans="1:21" x14ac:dyDescent="0.25">
      <c r="A3902" t="s">
        <v>700</v>
      </c>
      <c r="B3902">
        <v>4419</v>
      </c>
      <c r="D3902">
        <v>0</v>
      </c>
      <c r="E3902">
        <v>0</v>
      </c>
      <c r="F3902">
        <v>1</v>
      </c>
      <c r="I3902">
        <v>0</v>
      </c>
      <c r="J3902">
        <v>0</v>
      </c>
      <c r="K3902">
        <v>1</v>
      </c>
      <c r="N3902">
        <v>0</v>
      </c>
      <c r="O3902">
        <v>0</v>
      </c>
      <c r="P3902">
        <v>1</v>
      </c>
      <c r="S3902">
        <v>0</v>
      </c>
      <c r="T3902">
        <v>0</v>
      </c>
      <c r="U3902">
        <v>1</v>
      </c>
    </row>
    <row r="3903" spans="1:21" x14ac:dyDescent="0.25">
      <c r="A3903" t="s">
        <v>701</v>
      </c>
      <c r="B3903">
        <v>4419</v>
      </c>
      <c r="D3903">
        <v>0</v>
      </c>
      <c r="E3903">
        <v>0</v>
      </c>
      <c r="F3903">
        <v>0</v>
      </c>
      <c r="I3903">
        <v>0</v>
      </c>
      <c r="J3903">
        <v>0</v>
      </c>
      <c r="K3903">
        <v>0</v>
      </c>
      <c r="N3903">
        <v>0</v>
      </c>
      <c r="O3903">
        <v>0</v>
      </c>
      <c r="P3903">
        <v>0</v>
      </c>
      <c r="S3903">
        <v>0</v>
      </c>
      <c r="T3903">
        <v>0</v>
      </c>
      <c r="U3903">
        <v>0</v>
      </c>
    </row>
    <row r="3904" spans="1:21" x14ac:dyDescent="0.25">
      <c r="A3904" t="s">
        <v>52</v>
      </c>
      <c r="B3904">
        <v>4419</v>
      </c>
      <c r="D3904">
        <v>1</v>
      </c>
      <c r="E3904">
        <v>1</v>
      </c>
      <c r="F3904">
        <v>1</v>
      </c>
      <c r="I3904">
        <v>1</v>
      </c>
      <c r="J3904">
        <v>1</v>
      </c>
      <c r="K3904">
        <v>1</v>
      </c>
      <c r="N3904">
        <v>1</v>
      </c>
      <c r="O3904">
        <v>1</v>
      </c>
      <c r="P3904">
        <v>1</v>
      </c>
      <c r="S3904">
        <v>1</v>
      </c>
      <c r="T3904">
        <v>1</v>
      </c>
      <c r="U3904">
        <v>1</v>
      </c>
    </row>
    <row r="3905" spans="1:21" x14ac:dyDescent="0.25">
      <c r="A3905" t="s">
        <v>702</v>
      </c>
      <c r="B3905">
        <v>4419</v>
      </c>
      <c r="D3905">
        <v>15</v>
      </c>
      <c r="E3905">
        <v>60</v>
      </c>
      <c r="F3905">
        <v>9</v>
      </c>
      <c r="I3905">
        <v>15</v>
      </c>
      <c r="J3905">
        <v>60</v>
      </c>
      <c r="K3905">
        <v>9</v>
      </c>
      <c r="N3905">
        <v>15</v>
      </c>
      <c r="O3905">
        <v>60</v>
      </c>
      <c r="P3905">
        <v>9</v>
      </c>
      <c r="S3905">
        <v>15</v>
      </c>
      <c r="T3905">
        <v>60</v>
      </c>
      <c r="U3905">
        <v>9</v>
      </c>
    </row>
    <row r="3906" spans="1:21" x14ac:dyDescent="0.25">
      <c r="A3906" t="s">
        <v>43</v>
      </c>
      <c r="B3906">
        <v>4419</v>
      </c>
      <c r="I3906">
        <v>50</v>
      </c>
      <c r="J3906">
        <v>50</v>
      </c>
      <c r="K3906">
        <v>50</v>
      </c>
      <c r="O3906">
        <v>50</v>
      </c>
      <c r="P3906">
        <v>50</v>
      </c>
      <c r="S3906">
        <v>50</v>
      </c>
      <c r="T3906">
        <v>50</v>
      </c>
    </row>
    <row r="3907" spans="1:21" x14ac:dyDescent="0.25">
      <c r="A3907" t="s">
        <v>44</v>
      </c>
      <c r="B3907">
        <v>4419</v>
      </c>
      <c r="I3907">
        <v>0</v>
      </c>
      <c r="J3907">
        <v>0</v>
      </c>
      <c r="K3907">
        <v>0</v>
      </c>
      <c r="O3907">
        <v>0</v>
      </c>
      <c r="P3907">
        <v>0</v>
      </c>
      <c r="S3907">
        <v>0</v>
      </c>
      <c r="T3907">
        <v>0</v>
      </c>
    </row>
    <row r="3908" spans="1:21" x14ac:dyDescent="0.25">
      <c r="A3908" t="s">
        <v>47</v>
      </c>
      <c r="B3908">
        <v>4419</v>
      </c>
      <c r="I3908">
        <v>2</v>
      </c>
      <c r="J3908">
        <v>2</v>
      </c>
      <c r="K3908">
        <v>2</v>
      </c>
      <c r="O3908">
        <v>1</v>
      </c>
      <c r="P3908">
        <v>1</v>
      </c>
      <c r="S3908">
        <v>4</v>
      </c>
      <c r="T3908">
        <v>1</v>
      </c>
    </row>
    <row r="3909" spans="1:21" x14ac:dyDescent="0.25">
      <c r="A3909" t="s">
        <v>703</v>
      </c>
      <c r="B3909">
        <v>4419</v>
      </c>
      <c r="I3909">
        <v>3</v>
      </c>
      <c r="J3909">
        <v>3</v>
      </c>
      <c r="K3909">
        <v>3</v>
      </c>
      <c r="O3909">
        <v>0</v>
      </c>
      <c r="P3909">
        <v>0</v>
      </c>
      <c r="S3909">
        <v>0</v>
      </c>
      <c r="T3909">
        <v>4</v>
      </c>
    </row>
    <row r="3910" spans="1:21" x14ac:dyDescent="0.25">
      <c r="A3910" t="s">
        <v>704</v>
      </c>
      <c r="B3910">
        <v>4419</v>
      </c>
      <c r="I3910">
        <v>0</v>
      </c>
      <c r="J3910">
        <v>0</v>
      </c>
      <c r="K3910">
        <v>0</v>
      </c>
      <c r="O3910">
        <v>0</v>
      </c>
      <c r="P3910">
        <v>0</v>
      </c>
      <c r="S3910">
        <v>0</v>
      </c>
      <c r="T3910">
        <v>0</v>
      </c>
    </row>
    <row r="3911" spans="1:21" x14ac:dyDescent="0.25">
      <c r="A3911" t="s">
        <v>705</v>
      </c>
      <c r="B3911">
        <v>4419</v>
      </c>
      <c r="I3911">
        <v>0</v>
      </c>
      <c r="J3911">
        <v>0</v>
      </c>
      <c r="K3911">
        <v>0</v>
      </c>
      <c r="O3911">
        <v>0</v>
      </c>
      <c r="P3911">
        <v>0</v>
      </c>
      <c r="S3911">
        <v>0</v>
      </c>
      <c r="T3911">
        <v>0</v>
      </c>
    </row>
    <row r="3912" spans="1:21" x14ac:dyDescent="0.25">
      <c r="A3912" t="s">
        <v>706</v>
      </c>
      <c r="B3912">
        <v>4419</v>
      </c>
      <c r="I3912">
        <v>0</v>
      </c>
      <c r="J3912">
        <v>0</v>
      </c>
      <c r="K3912">
        <v>0</v>
      </c>
      <c r="O3912">
        <v>0</v>
      </c>
      <c r="P3912">
        <v>0</v>
      </c>
      <c r="S3912">
        <v>0</v>
      </c>
      <c r="T3912">
        <v>0</v>
      </c>
    </row>
    <row r="3913" spans="1:21" x14ac:dyDescent="0.25">
      <c r="A3913" t="s">
        <v>707</v>
      </c>
      <c r="B3913">
        <v>4419</v>
      </c>
      <c r="I3913">
        <v>1</v>
      </c>
      <c r="J3913">
        <v>1</v>
      </c>
      <c r="K3913">
        <v>1</v>
      </c>
      <c r="O3913">
        <v>1</v>
      </c>
      <c r="P3913">
        <v>1</v>
      </c>
      <c r="S3913">
        <v>1</v>
      </c>
      <c r="T3913">
        <v>1</v>
      </c>
    </row>
    <row r="3914" spans="1:21" x14ac:dyDescent="0.25">
      <c r="A3914" t="s">
        <v>708</v>
      </c>
      <c r="B3914">
        <v>4419</v>
      </c>
      <c r="I3914">
        <v>0</v>
      </c>
      <c r="J3914">
        <v>0</v>
      </c>
      <c r="K3914">
        <v>0</v>
      </c>
      <c r="O3914">
        <v>0</v>
      </c>
      <c r="P3914">
        <v>0</v>
      </c>
      <c r="S3914">
        <v>0</v>
      </c>
      <c r="T3914">
        <v>0</v>
      </c>
    </row>
    <row r="3915" spans="1:21" x14ac:dyDescent="0.25">
      <c r="A3915" t="s">
        <v>709</v>
      </c>
      <c r="B3915">
        <v>4419</v>
      </c>
      <c r="I3915">
        <v>50</v>
      </c>
      <c r="J3915">
        <v>50</v>
      </c>
      <c r="K3915">
        <v>50</v>
      </c>
      <c r="O3915">
        <v>50</v>
      </c>
      <c r="P3915">
        <v>50</v>
      </c>
      <c r="S3915">
        <v>50</v>
      </c>
      <c r="T3915">
        <v>50</v>
      </c>
    </row>
    <row r="3916" spans="1:21" x14ac:dyDescent="0.25">
      <c r="A3916" t="s">
        <v>710</v>
      </c>
      <c r="B3916">
        <v>4419</v>
      </c>
      <c r="I3916">
        <v>3</v>
      </c>
      <c r="J3916">
        <v>3</v>
      </c>
      <c r="K3916">
        <v>3</v>
      </c>
      <c r="O3916">
        <v>3</v>
      </c>
      <c r="P3916">
        <v>3</v>
      </c>
      <c r="S3916">
        <v>3</v>
      </c>
      <c r="T3916">
        <v>3</v>
      </c>
    </row>
    <row r="3917" spans="1:21" x14ac:dyDescent="0.25">
      <c r="A3917" t="s">
        <v>711</v>
      </c>
      <c r="B3917">
        <v>4419</v>
      </c>
      <c r="I3917">
        <v>0</v>
      </c>
      <c r="J3917">
        <v>0</v>
      </c>
      <c r="K3917">
        <v>0</v>
      </c>
      <c r="O3917">
        <v>0</v>
      </c>
      <c r="P3917">
        <v>0</v>
      </c>
      <c r="S3917">
        <v>0</v>
      </c>
      <c r="T3917">
        <v>0</v>
      </c>
    </row>
    <row r="3918" spans="1:21" x14ac:dyDescent="0.25">
      <c r="A3918" t="s">
        <v>712</v>
      </c>
      <c r="B3918">
        <v>4419</v>
      </c>
      <c r="I3918">
        <v>0</v>
      </c>
      <c r="J3918">
        <v>0</v>
      </c>
      <c r="K3918">
        <v>0</v>
      </c>
      <c r="O3918">
        <v>0</v>
      </c>
      <c r="P3918">
        <v>0</v>
      </c>
      <c r="S3918">
        <v>0</v>
      </c>
      <c r="T3918">
        <v>0</v>
      </c>
    </row>
    <row r="3919" spans="1:21" x14ac:dyDescent="0.25">
      <c r="A3919" t="s">
        <v>713</v>
      </c>
      <c r="B3919">
        <v>4419</v>
      </c>
      <c r="I3919">
        <v>0</v>
      </c>
      <c r="J3919">
        <v>0</v>
      </c>
      <c r="K3919">
        <v>0</v>
      </c>
      <c r="O3919">
        <v>0</v>
      </c>
      <c r="P3919">
        <v>0</v>
      </c>
      <c r="S3919">
        <v>0</v>
      </c>
      <c r="T3919">
        <v>0</v>
      </c>
    </row>
    <row r="3920" spans="1:21" x14ac:dyDescent="0.25">
      <c r="A3920" t="s">
        <v>718</v>
      </c>
      <c r="B3920">
        <v>4419</v>
      </c>
      <c r="E3920">
        <v>0</v>
      </c>
      <c r="J3920">
        <v>0</v>
      </c>
      <c r="O3920">
        <v>0</v>
      </c>
      <c r="T3920">
        <v>0</v>
      </c>
    </row>
    <row r="3921" spans="1:21" x14ac:dyDescent="0.25">
      <c r="A3921" t="s">
        <v>405</v>
      </c>
      <c r="B3921">
        <v>4419</v>
      </c>
      <c r="E3921">
        <v>0</v>
      </c>
    </row>
    <row r="3922" spans="1:21" x14ac:dyDescent="0.25">
      <c r="A3922" t="s">
        <v>742</v>
      </c>
      <c r="B3922">
        <v>4419</v>
      </c>
      <c r="I3922">
        <v>10</v>
      </c>
      <c r="K3922">
        <v>50</v>
      </c>
    </row>
    <row r="3923" spans="1:21" x14ac:dyDescent="0.25">
      <c r="A3923" t="s">
        <v>719</v>
      </c>
      <c r="B3923">
        <v>4419</v>
      </c>
      <c r="D3923">
        <v>0</v>
      </c>
      <c r="E3923">
        <v>0</v>
      </c>
      <c r="F3923">
        <v>0</v>
      </c>
      <c r="I3923">
        <v>96</v>
      </c>
      <c r="J3923">
        <v>592</v>
      </c>
      <c r="K3923">
        <v>581</v>
      </c>
      <c r="N3923">
        <v>0</v>
      </c>
      <c r="O3923">
        <v>1696</v>
      </c>
      <c r="P3923">
        <v>538</v>
      </c>
      <c r="S3923">
        <v>186</v>
      </c>
      <c r="T3923">
        <v>1593</v>
      </c>
      <c r="U3923">
        <v>0</v>
      </c>
    </row>
    <row r="3924" spans="1:21" x14ac:dyDescent="0.25">
      <c r="A3924" t="s">
        <v>34</v>
      </c>
      <c r="B3924">
        <v>4423</v>
      </c>
      <c r="D3924">
        <v>119</v>
      </c>
      <c r="E3924">
        <v>119</v>
      </c>
      <c r="F3924">
        <v>119</v>
      </c>
      <c r="I3924">
        <v>322</v>
      </c>
      <c r="J3924">
        <v>322</v>
      </c>
      <c r="K3924">
        <v>322</v>
      </c>
      <c r="N3924">
        <v>4424</v>
      </c>
      <c r="O3924">
        <v>4424</v>
      </c>
      <c r="P3924">
        <v>4424</v>
      </c>
      <c r="S3924">
        <v>4419</v>
      </c>
      <c r="T3924">
        <v>4419</v>
      </c>
      <c r="U3924">
        <v>4419</v>
      </c>
    </row>
    <row r="3925" spans="1:21" x14ac:dyDescent="0.25">
      <c r="A3925" t="s">
        <v>35</v>
      </c>
      <c r="B3925">
        <v>4423</v>
      </c>
      <c r="D3925">
        <v>4424</v>
      </c>
      <c r="E3925">
        <v>322</v>
      </c>
      <c r="F3925">
        <v>4419</v>
      </c>
      <c r="I3925">
        <v>4419</v>
      </c>
      <c r="J3925">
        <v>119</v>
      </c>
      <c r="K3925">
        <v>4424</v>
      </c>
      <c r="N3925">
        <v>322</v>
      </c>
      <c r="O3925">
        <v>4419</v>
      </c>
      <c r="P3925">
        <v>119</v>
      </c>
      <c r="S3925">
        <v>119</v>
      </c>
      <c r="T3925">
        <v>4424</v>
      </c>
      <c r="U3925">
        <v>322</v>
      </c>
    </row>
    <row r="3926" spans="1:21" x14ac:dyDescent="0.25">
      <c r="A3926" t="s">
        <v>36</v>
      </c>
      <c r="B3926">
        <v>4423</v>
      </c>
      <c r="D3926">
        <v>1</v>
      </c>
      <c r="E3926">
        <v>1</v>
      </c>
      <c r="F3926">
        <v>0</v>
      </c>
      <c r="I3926">
        <v>1</v>
      </c>
      <c r="J3926">
        <v>1</v>
      </c>
      <c r="K3926">
        <v>0</v>
      </c>
      <c r="N3926">
        <v>1</v>
      </c>
      <c r="O3926">
        <v>3</v>
      </c>
      <c r="P3926">
        <v>1</v>
      </c>
      <c r="S3926">
        <v>1</v>
      </c>
      <c r="T3926">
        <v>3</v>
      </c>
      <c r="U3926">
        <v>1</v>
      </c>
    </row>
    <row r="3927" spans="1:21" x14ac:dyDescent="0.25">
      <c r="A3927" t="s">
        <v>37</v>
      </c>
      <c r="B3927">
        <v>4423</v>
      </c>
      <c r="D3927">
        <v>0</v>
      </c>
      <c r="E3927">
        <v>2</v>
      </c>
      <c r="I3927">
        <v>0</v>
      </c>
      <c r="J3927">
        <v>2</v>
      </c>
      <c r="N3927">
        <v>0</v>
      </c>
      <c r="O3927">
        <v>0</v>
      </c>
      <c r="S3927">
        <v>0</v>
      </c>
      <c r="T3927">
        <v>0</v>
      </c>
    </row>
    <row r="3928" spans="1:21" x14ac:dyDescent="0.25">
      <c r="A3928" t="s">
        <v>38</v>
      </c>
      <c r="B3928">
        <v>4423</v>
      </c>
      <c r="D3928">
        <v>12</v>
      </c>
      <c r="E3928">
        <v>12</v>
      </c>
      <c r="F3928">
        <v>12</v>
      </c>
      <c r="I3928">
        <v>12</v>
      </c>
      <c r="J3928">
        <v>12</v>
      </c>
      <c r="K3928">
        <v>12</v>
      </c>
      <c r="N3928">
        <v>12</v>
      </c>
      <c r="O3928">
        <v>12</v>
      </c>
      <c r="P3928">
        <v>12</v>
      </c>
      <c r="S3928">
        <v>12</v>
      </c>
      <c r="T3928">
        <v>12</v>
      </c>
      <c r="U3928">
        <v>12</v>
      </c>
    </row>
    <row r="3929" spans="1:21" x14ac:dyDescent="0.25">
      <c r="A3929" t="s">
        <v>39</v>
      </c>
      <c r="B3929">
        <v>4423</v>
      </c>
      <c r="I3929">
        <v>50</v>
      </c>
      <c r="N3929">
        <v>260</v>
      </c>
      <c r="P3929">
        <v>75</v>
      </c>
      <c r="S3929">
        <v>215</v>
      </c>
      <c r="U3929">
        <v>130</v>
      </c>
    </row>
    <row r="3930" spans="1:21" x14ac:dyDescent="0.25">
      <c r="A3930" t="s">
        <v>694</v>
      </c>
      <c r="B3930">
        <v>4423</v>
      </c>
      <c r="I3930">
        <v>25</v>
      </c>
      <c r="N3930">
        <v>25</v>
      </c>
      <c r="P3930">
        <v>25</v>
      </c>
      <c r="S3930">
        <v>25</v>
      </c>
      <c r="U3930">
        <v>25</v>
      </c>
    </row>
    <row r="3931" spans="1:21" x14ac:dyDescent="0.25">
      <c r="A3931" t="s">
        <v>40</v>
      </c>
      <c r="B3931">
        <v>4423</v>
      </c>
      <c r="I3931">
        <v>1</v>
      </c>
      <c r="N3931">
        <v>1</v>
      </c>
      <c r="P3931">
        <v>1</v>
      </c>
      <c r="S3931">
        <v>1</v>
      </c>
      <c r="U3931">
        <v>1</v>
      </c>
    </row>
    <row r="3932" spans="1:21" x14ac:dyDescent="0.25">
      <c r="A3932" t="s">
        <v>41</v>
      </c>
      <c r="B3932">
        <v>4423</v>
      </c>
    </row>
    <row r="3933" spans="1:21" x14ac:dyDescent="0.25">
      <c r="A3933" t="s">
        <v>42</v>
      </c>
      <c r="B3933">
        <v>4423</v>
      </c>
      <c r="E3933">
        <v>30</v>
      </c>
      <c r="J3933">
        <v>30</v>
      </c>
      <c r="O3933">
        <v>27</v>
      </c>
      <c r="T3933">
        <v>33</v>
      </c>
    </row>
    <row r="3934" spans="1:21" x14ac:dyDescent="0.25">
      <c r="A3934" t="s">
        <v>45</v>
      </c>
      <c r="B3934">
        <v>4423</v>
      </c>
      <c r="D3934">
        <v>7</v>
      </c>
      <c r="E3934">
        <v>4</v>
      </c>
      <c r="I3934">
        <v>3</v>
      </c>
      <c r="J3934">
        <v>8</v>
      </c>
      <c r="N3934">
        <v>1</v>
      </c>
      <c r="O3934">
        <v>6</v>
      </c>
      <c r="S3934">
        <v>5</v>
      </c>
      <c r="T3934">
        <v>2</v>
      </c>
    </row>
    <row r="3935" spans="1:21" x14ac:dyDescent="0.25">
      <c r="A3935" t="s">
        <v>46</v>
      </c>
      <c r="B3935">
        <v>4423</v>
      </c>
      <c r="D3935">
        <v>4</v>
      </c>
      <c r="I3935">
        <v>8</v>
      </c>
      <c r="N3935">
        <v>6</v>
      </c>
      <c r="P3935">
        <v>6</v>
      </c>
      <c r="S3935">
        <v>2</v>
      </c>
      <c r="U3935">
        <v>2</v>
      </c>
    </row>
    <row r="3936" spans="1:21" x14ac:dyDescent="0.25">
      <c r="A3936" t="s">
        <v>49</v>
      </c>
      <c r="B3936">
        <v>4423</v>
      </c>
      <c r="D3936">
        <v>5</v>
      </c>
      <c r="E3936">
        <v>4.4000000000000004</v>
      </c>
      <c r="F3936">
        <v>3</v>
      </c>
      <c r="I3936">
        <v>5</v>
      </c>
      <c r="J3936">
        <v>4.4000000000000004</v>
      </c>
      <c r="K3936">
        <v>3</v>
      </c>
      <c r="N3936">
        <v>5</v>
      </c>
      <c r="O3936">
        <v>3.6</v>
      </c>
      <c r="P3936">
        <v>3.6</v>
      </c>
      <c r="S3936">
        <v>5</v>
      </c>
      <c r="T3936">
        <v>3.6</v>
      </c>
      <c r="U3936">
        <v>3.6</v>
      </c>
    </row>
    <row r="3937" spans="1:21" x14ac:dyDescent="0.25">
      <c r="A3937" t="s">
        <v>695</v>
      </c>
      <c r="B3937">
        <v>4423</v>
      </c>
      <c r="D3937">
        <v>-1</v>
      </c>
      <c r="E3937">
        <v>-2.8</v>
      </c>
      <c r="F3937">
        <v>-1</v>
      </c>
      <c r="I3937">
        <v>-1</v>
      </c>
      <c r="J3937">
        <v>-2.8</v>
      </c>
      <c r="K3937">
        <v>-1</v>
      </c>
      <c r="N3937">
        <v>-1</v>
      </c>
      <c r="O3937">
        <v>-2.2000000000000002</v>
      </c>
      <c r="P3937">
        <v>-2.2000000000000002</v>
      </c>
      <c r="S3937">
        <v>-1</v>
      </c>
      <c r="T3937">
        <v>-2.2000000000000002</v>
      </c>
      <c r="U3937">
        <v>-2.2000000000000002</v>
      </c>
    </row>
    <row r="3938" spans="1:21" x14ac:dyDescent="0.25">
      <c r="A3938" t="s">
        <v>48</v>
      </c>
      <c r="B3938">
        <v>4423</v>
      </c>
      <c r="D3938">
        <v>1900</v>
      </c>
      <c r="E3938">
        <v>1900</v>
      </c>
      <c r="F3938">
        <v>1900</v>
      </c>
      <c r="I3938">
        <v>1900</v>
      </c>
      <c r="J3938">
        <v>1900</v>
      </c>
      <c r="K3938">
        <v>1900</v>
      </c>
      <c r="N3938">
        <v>1900</v>
      </c>
      <c r="O3938">
        <v>1900</v>
      </c>
      <c r="P3938">
        <v>1900</v>
      </c>
      <c r="S3938">
        <v>1900</v>
      </c>
      <c r="T3938">
        <v>1900</v>
      </c>
      <c r="U3938">
        <v>1900</v>
      </c>
    </row>
    <row r="3939" spans="1:21" x14ac:dyDescent="0.25">
      <c r="A3939" t="s">
        <v>696</v>
      </c>
      <c r="B3939">
        <v>4423</v>
      </c>
      <c r="D3939">
        <v>1770</v>
      </c>
      <c r="E3939">
        <v>1589</v>
      </c>
      <c r="F3939">
        <v>0</v>
      </c>
      <c r="I3939">
        <v>1770</v>
      </c>
      <c r="J3939">
        <v>1615</v>
      </c>
      <c r="K3939">
        <v>0</v>
      </c>
      <c r="N3939">
        <v>1770</v>
      </c>
      <c r="O3939">
        <v>5085</v>
      </c>
      <c r="P3939">
        <v>1583</v>
      </c>
      <c r="S3939">
        <v>1770</v>
      </c>
      <c r="T3939">
        <v>5085</v>
      </c>
      <c r="U3939">
        <v>1583</v>
      </c>
    </row>
    <row r="3940" spans="1:21" x14ac:dyDescent="0.25">
      <c r="A3940" t="s">
        <v>50</v>
      </c>
      <c r="B3940">
        <v>4423</v>
      </c>
      <c r="D3940">
        <v>767</v>
      </c>
      <c r="E3940">
        <v>1589</v>
      </c>
      <c r="F3940">
        <v>0</v>
      </c>
      <c r="I3940">
        <v>1585</v>
      </c>
      <c r="J3940">
        <v>1615</v>
      </c>
      <c r="K3940">
        <v>0</v>
      </c>
      <c r="N3940">
        <v>212</v>
      </c>
      <c r="O3940">
        <v>5085</v>
      </c>
      <c r="P3940">
        <v>1583</v>
      </c>
      <c r="S3940">
        <v>186</v>
      </c>
      <c r="T3940">
        <v>5085</v>
      </c>
      <c r="U3940">
        <v>1583</v>
      </c>
    </row>
    <row r="3941" spans="1:21" x14ac:dyDescent="0.25">
      <c r="A3941" t="s">
        <v>697</v>
      </c>
      <c r="B3941">
        <v>4423</v>
      </c>
      <c r="D3941">
        <v>1</v>
      </c>
      <c r="E3941">
        <v>1</v>
      </c>
      <c r="F3941">
        <v>1</v>
      </c>
      <c r="I3941">
        <v>1</v>
      </c>
      <c r="J3941">
        <v>1</v>
      </c>
      <c r="K3941">
        <v>1</v>
      </c>
      <c r="N3941">
        <v>1</v>
      </c>
      <c r="O3941">
        <v>1</v>
      </c>
      <c r="P3941">
        <v>1</v>
      </c>
      <c r="S3941">
        <v>1</v>
      </c>
      <c r="T3941">
        <v>1</v>
      </c>
      <c r="U3941">
        <v>1</v>
      </c>
    </row>
    <row r="3942" spans="1:21" x14ac:dyDescent="0.25">
      <c r="A3942" t="s">
        <v>51</v>
      </c>
      <c r="B3942">
        <v>4423</v>
      </c>
      <c r="D3942">
        <v>0</v>
      </c>
      <c r="E3942">
        <v>235</v>
      </c>
      <c r="F3942">
        <v>0</v>
      </c>
      <c r="I3942">
        <v>0</v>
      </c>
      <c r="J3942">
        <v>39</v>
      </c>
      <c r="K3942">
        <v>0</v>
      </c>
      <c r="N3942">
        <v>0</v>
      </c>
      <c r="O3942">
        <v>0</v>
      </c>
      <c r="P3942">
        <v>196</v>
      </c>
      <c r="S3942">
        <v>0</v>
      </c>
      <c r="T3942">
        <v>0</v>
      </c>
      <c r="U3942">
        <v>196</v>
      </c>
    </row>
    <row r="3943" spans="1:21" x14ac:dyDescent="0.25">
      <c r="A3943" t="s">
        <v>53</v>
      </c>
      <c r="B3943">
        <v>4423</v>
      </c>
      <c r="D3943">
        <v>156</v>
      </c>
      <c r="E3943">
        <v>5</v>
      </c>
      <c r="F3943">
        <v>216</v>
      </c>
      <c r="I3943">
        <v>36</v>
      </c>
      <c r="J3943">
        <v>5</v>
      </c>
      <c r="K3943">
        <v>36</v>
      </c>
      <c r="N3943">
        <v>48</v>
      </c>
      <c r="O3943">
        <v>1700</v>
      </c>
      <c r="P3943">
        <v>60</v>
      </c>
      <c r="S3943">
        <v>276</v>
      </c>
      <c r="T3943">
        <v>1968</v>
      </c>
      <c r="U3943">
        <v>24</v>
      </c>
    </row>
    <row r="3944" spans="1:21" x14ac:dyDescent="0.25">
      <c r="A3944" t="s">
        <v>54</v>
      </c>
      <c r="B3944">
        <v>4423</v>
      </c>
      <c r="D3944">
        <v>0</v>
      </c>
      <c r="E3944">
        <v>0</v>
      </c>
      <c r="F3944">
        <v>0</v>
      </c>
      <c r="I3944">
        <v>0</v>
      </c>
      <c r="J3944">
        <v>0</v>
      </c>
      <c r="K3944">
        <v>0</v>
      </c>
      <c r="N3944">
        <v>0</v>
      </c>
      <c r="O3944">
        <v>0</v>
      </c>
      <c r="P3944">
        <v>0</v>
      </c>
      <c r="S3944">
        <v>0</v>
      </c>
      <c r="T3944">
        <v>0</v>
      </c>
      <c r="U3944">
        <v>0</v>
      </c>
    </row>
    <row r="3945" spans="1:21" x14ac:dyDescent="0.25">
      <c r="A3945" t="s">
        <v>55</v>
      </c>
      <c r="B3945">
        <v>4423</v>
      </c>
      <c r="D3945">
        <v>0</v>
      </c>
      <c r="E3945">
        <v>0</v>
      </c>
      <c r="F3945">
        <v>0</v>
      </c>
      <c r="I3945">
        <v>0</v>
      </c>
      <c r="J3945">
        <v>0</v>
      </c>
      <c r="K3945">
        <v>0</v>
      </c>
      <c r="N3945">
        <v>0</v>
      </c>
      <c r="O3945">
        <v>0</v>
      </c>
      <c r="P3945">
        <v>0</v>
      </c>
      <c r="S3945">
        <v>0</v>
      </c>
      <c r="T3945">
        <v>0</v>
      </c>
      <c r="U3945">
        <v>0</v>
      </c>
    </row>
    <row r="3946" spans="1:21" x14ac:dyDescent="0.25">
      <c r="A3946" t="s">
        <v>56</v>
      </c>
      <c r="B3946">
        <v>4423</v>
      </c>
      <c r="D3946">
        <v>0.92</v>
      </c>
      <c r="E3946">
        <v>0.92</v>
      </c>
      <c r="F3946">
        <v>0.92</v>
      </c>
      <c r="I3946">
        <v>0.92</v>
      </c>
      <c r="J3946">
        <v>0.92</v>
      </c>
      <c r="K3946">
        <v>0.92</v>
      </c>
      <c r="N3946">
        <v>0.92</v>
      </c>
      <c r="O3946">
        <v>0.92</v>
      </c>
      <c r="P3946">
        <v>0.92</v>
      </c>
      <c r="S3946">
        <v>0.92</v>
      </c>
      <c r="T3946">
        <v>0.92</v>
      </c>
      <c r="U3946">
        <v>0.92</v>
      </c>
    </row>
    <row r="3947" spans="1:21" x14ac:dyDescent="0.25">
      <c r="A3947" t="s">
        <v>57</v>
      </c>
      <c r="B3947">
        <v>4423</v>
      </c>
      <c r="D3947">
        <v>100</v>
      </c>
      <c r="E3947">
        <v>100</v>
      </c>
      <c r="F3947">
        <v>100</v>
      </c>
      <c r="I3947">
        <v>100</v>
      </c>
      <c r="J3947">
        <v>100</v>
      </c>
      <c r="K3947">
        <v>100</v>
      </c>
      <c r="N3947">
        <v>100</v>
      </c>
      <c r="O3947">
        <v>100</v>
      </c>
      <c r="P3947">
        <v>100</v>
      </c>
      <c r="S3947">
        <v>100</v>
      </c>
      <c r="T3947">
        <v>100</v>
      </c>
      <c r="U3947">
        <v>100</v>
      </c>
    </row>
    <row r="3948" spans="1:21" x14ac:dyDescent="0.25">
      <c r="A3948" t="s">
        <v>58</v>
      </c>
      <c r="B3948">
        <v>4423</v>
      </c>
      <c r="D3948">
        <v>2</v>
      </c>
      <c r="E3948">
        <v>2</v>
      </c>
      <c r="F3948">
        <v>2</v>
      </c>
      <c r="I3948">
        <v>2</v>
      </c>
      <c r="J3948">
        <v>2</v>
      </c>
      <c r="K3948">
        <v>2</v>
      </c>
      <c r="N3948">
        <v>2</v>
      </c>
      <c r="O3948">
        <v>2</v>
      </c>
      <c r="P3948">
        <v>2</v>
      </c>
      <c r="S3948">
        <v>2</v>
      </c>
      <c r="T3948">
        <v>2</v>
      </c>
      <c r="U3948">
        <v>2</v>
      </c>
    </row>
    <row r="3949" spans="1:21" x14ac:dyDescent="0.25">
      <c r="A3949" t="s">
        <v>59</v>
      </c>
      <c r="B3949">
        <v>4423</v>
      </c>
      <c r="D3949">
        <v>0</v>
      </c>
      <c r="E3949">
        <v>0</v>
      </c>
      <c r="F3949">
        <v>0</v>
      </c>
      <c r="I3949">
        <v>0</v>
      </c>
      <c r="J3949">
        <v>0</v>
      </c>
      <c r="K3949">
        <v>0</v>
      </c>
      <c r="N3949">
        <v>0</v>
      </c>
      <c r="O3949">
        <v>0</v>
      </c>
      <c r="P3949">
        <v>0</v>
      </c>
      <c r="S3949">
        <v>0</v>
      </c>
      <c r="T3949">
        <v>0</v>
      </c>
      <c r="U3949">
        <v>0</v>
      </c>
    </row>
    <row r="3950" spans="1:21" x14ac:dyDescent="0.25">
      <c r="A3950" t="s">
        <v>698</v>
      </c>
      <c r="B3950">
        <v>4423</v>
      </c>
      <c r="E3950">
        <v>0</v>
      </c>
      <c r="J3950">
        <v>0</v>
      </c>
      <c r="O3950">
        <v>0</v>
      </c>
      <c r="T3950">
        <v>0</v>
      </c>
    </row>
    <row r="3951" spans="1:21" x14ac:dyDescent="0.25">
      <c r="A3951" t="s">
        <v>677</v>
      </c>
      <c r="B3951">
        <v>4423</v>
      </c>
      <c r="E3951">
        <v>590</v>
      </c>
      <c r="J3951">
        <v>566</v>
      </c>
      <c r="O3951">
        <v>712</v>
      </c>
      <c r="T3951">
        <v>706</v>
      </c>
    </row>
    <row r="3952" spans="1:21" x14ac:dyDescent="0.25">
      <c r="A3952" t="s">
        <v>78</v>
      </c>
      <c r="B3952">
        <v>4423</v>
      </c>
      <c r="E3952">
        <v>13.4</v>
      </c>
      <c r="J3952">
        <v>12.9</v>
      </c>
      <c r="O3952">
        <v>18</v>
      </c>
      <c r="T3952">
        <v>14.6</v>
      </c>
    </row>
    <row r="3953" spans="1:21" x14ac:dyDescent="0.25">
      <c r="A3953" t="s">
        <v>699</v>
      </c>
      <c r="B3953">
        <v>4423</v>
      </c>
      <c r="F3953">
        <v>0</v>
      </c>
      <c r="K3953">
        <v>0</v>
      </c>
      <c r="P3953">
        <v>0</v>
      </c>
      <c r="U3953">
        <v>0</v>
      </c>
    </row>
    <row r="3954" spans="1:21" x14ac:dyDescent="0.25">
      <c r="A3954" t="s">
        <v>700</v>
      </c>
      <c r="B3954">
        <v>4423</v>
      </c>
      <c r="D3954">
        <v>0</v>
      </c>
      <c r="E3954">
        <v>0</v>
      </c>
      <c r="F3954">
        <v>1</v>
      </c>
      <c r="I3954">
        <v>0</v>
      </c>
      <c r="J3954">
        <v>0</v>
      </c>
      <c r="K3954">
        <v>1</v>
      </c>
      <c r="N3954">
        <v>0</v>
      </c>
      <c r="O3954">
        <v>0</v>
      </c>
      <c r="P3954">
        <v>1</v>
      </c>
      <c r="S3954">
        <v>0</v>
      </c>
      <c r="T3954">
        <v>0</v>
      </c>
      <c r="U3954">
        <v>1</v>
      </c>
    </row>
    <row r="3955" spans="1:21" x14ac:dyDescent="0.25">
      <c r="A3955" t="s">
        <v>701</v>
      </c>
      <c r="B3955">
        <v>4423</v>
      </c>
      <c r="D3955">
        <v>0</v>
      </c>
      <c r="E3955">
        <v>0</v>
      </c>
      <c r="F3955">
        <v>0</v>
      </c>
      <c r="I3955">
        <v>0</v>
      </c>
      <c r="J3955">
        <v>0</v>
      </c>
      <c r="K3955">
        <v>0</v>
      </c>
      <c r="N3955">
        <v>0</v>
      </c>
      <c r="O3955">
        <v>0</v>
      </c>
      <c r="P3955">
        <v>0</v>
      </c>
      <c r="S3955">
        <v>0</v>
      </c>
      <c r="T3955">
        <v>0</v>
      </c>
      <c r="U3955">
        <v>0</v>
      </c>
    </row>
    <row r="3956" spans="1:21" x14ac:dyDescent="0.25">
      <c r="A3956" t="s">
        <v>52</v>
      </c>
      <c r="B3956">
        <v>4423</v>
      </c>
      <c r="D3956">
        <v>1</v>
      </c>
      <c r="E3956">
        <v>1</v>
      </c>
      <c r="F3956">
        <v>1</v>
      </c>
      <c r="I3956">
        <v>1</v>
      </c>
      <c r="J3956">
        <v>1</v>
      </c>
      <c r="K3956">
        <v>1</v>
      </c>
      <c r="N3956">
        <v>1</v>
      </c>
      <c r="O3956">
        <v>1</v>
      </c>
      <c r="P3956">
        <v>1</v>
      </c>
      <c r="S3956">
        <v>1</v>
      </c>
      <c r="T3956">
        <v>1</v>
      </c>
      <c r="U3956">
        <v>1</v>
      </c>
    </row>
    <row r="3957" spans="1:21" x14ac:dyDescent="0.25">
      <c r="A3957" t="s">
        <v>702</v>
      </c>
      <c r="B3957">
        <v>4423</v>
      </c>
      <c r="D3957">
        <v>15</v>
      </c>
      <c r="E3957">
        <v>60</v>
      </c>
      <c r="F3957">
        <v>9</v>
      </c>
      <c r="I3957">
        <v>15</v>
      </c>
      <c r="J3957">
        <v>60</v>
      </c>
      <c r="K3957">
        <v>9</v>
      </c>
      <c r="N3957">
        <v>15</v>
      </c>
      <c r="O3957">
        <v>60</v>
      </c>
      <c r="P3957">
        <v>9</v>
      </c>
      <c r="S3957">
        <v>15</v>
      </c>
      <c r="T3957">
        <v>60</v>
      </c>
      <c r="U3957">
        <v>9</v>
      </c>
    </row>
    <row r="3958" spans="1:21" x14ac:dyDescent="0.25">
      <c r="A3958" t="s">
        <v>43</v>
      </c>
      <c r="B3958">
        <v>4423</v>
      </c>
      <c r="D3958">
        <v>80</v>
      </c>
      <c r="E3958">
        <v>35</v>
      </c>
      <c r="I3958">
        <v>80</v>
      </c>
      <c r="J3958">
        <v>35</v>
      </c>
      <c r="N3958">
        <v>80</v>
      </c>
      <c r="O3958">
        <v>0</v>
      </c>
      <c r="P3958">
        <v>0</v>
      </c>
      <c r="S3958">
        <v>80</v>
      </c>
      <c r="T3958">
        <v>0</v>
      </c>
      <c r="U3958">
        <v>0</v>
      </c>
    </row>
    <row r="3959" spans="1:21" x14ac:dyDescent="0.25">
      <c r="A3959" t="s">
        <v>44</v>
      </c>
      <c r="B3959">
        <v>4423</v>
      </c>
      <c r="D3959">
        <v>50</v>
      </c>
      <c r="E3959">
        <v>5</v>
      </c>
      <c r="I3959">
        <v>50</v>
      </c>
      <c r="J3959">
        <v>5</v>
      </c>
      <c r="N3959">
        <v>50</v>
      </c>
      <c r="O3959">
        <v>0</v>
      </c>
      <c r="P3959">
        <v>0</v>
      </c>
      <c r="S3959">
        <v>50</v>
      </c>
      <c r="T3959">
        <v>0</v>
      </c>
      <c r="U3959">
        <v>0</v>
      </c>
    </row>
    <row r="3960" spans="1:21" x14ac:dyDescent="0.25">
      <c r="A3960" t="s">
        <v>47</v>
      </c>
      <c r="B3960">
        <v>4423</v>
      </c>
      <c r="D3960">
        <v>7</v>
      </c>
      <c r="E3960">
        <v>4</v>
      </c>
      <c r="I3960">
        <v>3</v>
      </c>
      <c r="J3960">
        <v>8</v>
      </c>
      <c r="N3960">
        <v>1</v>
      </c>
      <c r="O3960">
        <v>6</v>
      </c>
      <c r="P3960">
        <v>6</v>
      </c>
      <c r="S3960">
        <v>5</v>
      </c>
      <c r="T3960">
        <v>2</v>
      </c>
      <c r="U3960">
        <v>2</v>
      </c>
    </row>
    <row r="3961" spans="1:21" x14ac:dyDescent="0.25">
      <c r="A3961" t="s">
        <v>703</v>
      </c>
      <c r="B3961">
        <v>4423</v>
      </c>
      <c r="D3961">
        <v>0</v>
      </c>
      <c r="E3961">
        <v>0</v>
      </c>
      <c r="I3961">
        <v>0</v>
      </c>
      <c r="J3961">
        <v>0</v>
      </c>
      <c r="N3961">
        <v>0</v>
      </c>
      <c r="O3961">
        <v>0</v>
      </c>
      <c r="P3961">
        <v>0</v>
      </c>
      <c r="S3961">
        <v>0</v>
      </c>
      <c r="T3961">
        <v>0</v>
      </c>
      <c r="U3961">
        <v>0</v>
      </c>
    </row>
    <row r="3962" spans="1:21" x14ac:dyDescent="0.25">
      <c r="A3962" t="s">
        <v>704</v>
      </c>
      <c r="B3962">
        <v>4423</v>
      </c>
      <c r="D3962">
        <v>0</v>
      </c>
      <c r="E3962">
        <v>0</v>
      </c>
      <c r="I3962">
        <v>0</v>
      </c>
      <c r="J3962">
        <v>0</v>
      </c>
      <c r="N3962">
        <v>0</v>
      </c>
      <c r="O3962">
        <v>0</v>
      </c>
      <c r="P3962">
        <v>0</v>
      </c>
      <c r="S3962">
        <v>0</v>
      </c>
      <c r="T3962">
        <v>0</v>
      </c>
      <c r="U3962">
        <v>0</v>
      </c>
    </row>
    <row r="3963" spans="1:21" x14ac:dyDescent="0.25">
      <c r="A3963" t="s">
        <v>705</v>
      </c>
      <c r="B3963">
        <v>4423</v>
      </c>
      <c r="D3963">
        <v>0</v>
      </c>
      <c r="E3963">
        <v>0</v>
      </c>
      <c r="I3963">
        <v>0</v>
      </c>
      <c r="J3963">
        <v>0</v>
      </c>
      <c r="N3963">
        <v>0</v>
      </c>
      <c r="O3963">
        <v>0</v>
      </c>
      <c r="P3963">
        <v>0</v>
      </c>
      <c r="S3963">
        <v>0</v>
      </c>
      <c r="T3963">
        <v>0</v>
      </c>
      <c r="U3963">
        <v>0</v>
      </c>
    </row>
    <row r="3964" spans="1:21" x14ac:dyDescent="0.25">
      <c r="A3964" t="s">
        <v>706</v>
      </c>
      <c r="B3964">
        <v>4423</v>
      </c>
      <c r="D3964">
        <v>0</v>
      </c>
      <c r="E3964">
        <v>0</v>
      </c>
      <c r="I3964">
        <v>0</v>
      </c>
      <c r="J3964">
        <v>0</v>
      </c>
      <c r="N3964">
        <v>0</v>
      </c>
      <c r="O3964">
        <v>0</v>
      </c>
      <c r="P3964">
        <v>0</v>
      </c>
      <c r="S3964">
        <v>0</v>
      </c>
      <c r="T3964">
        <v>0</v>
      </c>
      <c r="U3964">
        <v>0</v>
      </c>
    </row>
    <row r="3965" spans="1:21" x14ac:dyDescent="0.25">
      <c r="A3965" t="s">
        <v>707</v>
      </c>
      <c r="B3965">
        <v>4423</v>
      </c>
      <c r="D3965">
        <v>1</v>
      </c>
      <c r="E3965">
        <v>1</v>
      </c>
      <c r="I3965">
        <v>1</v>
      </c>
      <c r="J3965">
        <v>1</v>
      </c>
      <c r="N3965">
        <v>1</v>
      </c>
      <c r="O3965">
        <v>0</v>
      </c>
      <c r="P3965">
        <v>0</v>
      </c>
      <c r="S3965">
        <v>1</v>
      </c>
      <c r="T3965">
        <v>0</v>
      </c>
      <c r="U3965">
        <v>0</v>
      </c>
    </row>
    <row r="3966" spans="1:21" x14ac:dyDescent="0.25">
      <c r="A3966" t="s">
        <v>708</v>
      </c>
      <c r="B3966">
        <v>4423</v>
      </c>
      <c r="D3966">
        <v>50</v>
      </c>
      <c r="E3966">
        <v>5</v>
      </c>
      <c r="I3966">
        <v>50</v>
      </c>
      <c r="J3966">
        <v>5</v>
      </c>
      <c r="N3966">
        <v>50</v>
      </c>
      <c r="S3966">
        <v>50</v>
      </c>
    </row>
    <row r="3967" spans="1:21" x14ac:dyDescent="0.25">
      <c r="A3967" t="s">
        <v>709</v>
      </c>
      <c r="B3967">
        <v>4423</v>
      </c>
      <c r="D3967">
        <v>30</v>
      </c>
      <c r="E3967">
        <v>30</v>
      </c>
      <c r="I3967">
        <v>30</v>
      </c>
      <c r="J3967">
        <v>30</v>
      </c>
      <c r="N3967">
        <v>30</v>
      </c>
      <c r="S3967">
        <v>30</v>
      </c>
    </row>
    <row r="3968" spans="1:21" x14ac:dyDescent="0.25">
      <c r="A3968" t="s">
        <v>710</v>
      </c>
      <c r="B3968">
        <v>4423</v>
      </c>
      <c r="D3968">
        <v>3</v>
      </c>
      <c r="E3968">
        <v>3</v>
      </c>
      <c r="I3968">
        <v>3</v>
      </c>
      <c r="J3968">
        <v>3</v>
      </c>
      <c r="N3968">
        <v>3</v>
      </c>
      <c r="S3968">
        <v>3</v>
      </c>
    </row>
    <row r="3969" spans="1:21" x14ac:dyDescent="0.25">
      <c r="A3969" t="s">
        <v>711</v>
      </c>
      <c r="B3969">
        <v>4423</v>
      </c>
      <c r="D3969">
        <v>0</v>
      </c>
      <c r="E3969">
        <v>0</v>
      </c>
      <c r="I3969">
        <v>0</v>
      </c>
      <c r="J3969">
        <v>0</v>
      </c>
      <c r="N3969">
        <v>0</v>
      </c>
      <c r="S3969">
        <v>0</v>
      </c>
    </row>
    <row r="3970" spans="1:21" x14ac:dyDescent="0.25">
      <c r="A3970" t="s">
        <v>712</v>
      </c>
      <c r="B3970">
        <v>4423</v>
      </c>
      <c r="D3970">
        <v>0</v>
      </c>
      <c r="E3970">
        <v>0</v>
      </c>
      <c r="I3970">
        <v>0</v>
      </c>
      <c r="J3970">
        <v>0</v>
      </c>
      <c r="N3970">
        <v>0</v>
      </c>
      <c r="S3970">
        <v>0</v>
      </c>
    </row>
    <row r="3971" spans="1:21" x14ac:dyDescent="0.25">
      <c r="A3971" t="s">
        <v>713</v>
      </c>
      <c r="B3971">
        <v>4423</v>
      </c>
      <c r="D3971">
        <v>0</v>
      </c>
      <c r="E3971">
        <v>0</v>
      </c>
      <c r="I3971">
        <v>0</v>
      </c>
      <c r="J3971">
        <v>0</v>
      </c>
      <c r="N3971">
        <v>0</v>
      </c>
      <c r="S3971">
        <v>0</v>
      </c>
    </row>
    <row r="3972" spans="1:21" x14ac:dyDescent="0.25">
      <c r="A3972" t="s">
        <v>718</v>
      </c>
      <c r="B3972">
        <v>4423</v>
      </c>
      <c r="E3972">
        <v>0</v>
      </c>
      <c r="J3972">
        <v>0</v>
      </c>
      <c r="O3972">
        <v>0</v>
      </c>
      <c r="T3972">
        <v>0</v>
      </c>
    </row>
    <row r="3973" spans="1:21" x14ac:dyDescent="0.25">
      <c r="A3973" t="s">
        <v>405</v>
      </c>
      <c r="B3973">
        <v>4423</v>
      </c>
      <c r="E3973">
        <v>0</v>
      </c>
    </row>
    <row r="3974" spans="1:21" x14ac:dyDescent="0.25">
      <c r="A3974" t="s">
        <v>719</v>
      </c>
      <c r="B3974">
        <v>4423</v>
      </c>
      <c r="D3974">
        <v>170</v>
      </c>
      <c r="E3974">
        <v>240</v>
      </c>
      <c r="F3974">
        <v>0</v>
      </c>
      <c r="I3974">
        <v>39</v>
      </c>
      <c r="J3974">
        <v>44</v>
      </c>
      <c r="K3974">
        <v>0</v>
      </c>
      <c r="N3974">
        <v>52</v>
      </c>
      <c r="O3974">
        <v>1848</v>
      </c>
      <c r="P3974">
        <v>65</v>
      </c>
      <c r="S3974">
        <v>300</v>
      </c>
      <c r="T3974">
        <v>2139</v>
      </c>
      <c r="U3974">
        <v>26</v>
      </c>
    </row>
    <row r="3975" spans="1:21" x14ac:dyDescent="0.25">
      <c r="A3975" t="s">
        <v>34</v>
      </c>
      <c r="B3975">
        <v>4424</v>
      </c>
      <c r="D3975">
        <v>123</v>
      </c>
      <c r="E3975">
        <v>123</v>
      </c>
      <c r="F3975">
        <v>123</v>
      </c>
      <c r="I3975">
        <v>121</v>
      </c>
      <c r="J3975">
        <v>121</v>
      </c>
      <c r="K3975">
        <v>121</v>
      </c>
      <c r="N3975">
        <v>122</v>
      </c>
      <c r="O3975">
        <v>122</v>
      </c>
      <c r="P3975">
        <v>122</v>
      </c>
      <c r="S3975">
        <v>4423</v>
      </c>
      <c r="T3975">
        <v>4423</v>
      </c>
      <c r="U3975">
        <v>4423</v>
      </c>
    </row>
    <row r="3976" spans="1:21" x14ac:dyDescent="0.25">
      <c r="A3976" t="s">
        <v>35</v>
      </c>
      <c r="B3976">
        <v>4424</v>
      </c>
      <c r="D3976">
        <v>122</v>
      </c>
      <c r="E3976">
        <v>121</v>
      </c>
      <c r="F3976">
        <v>4423</v>
      </c>
      <c r="I3976">
        <v>4423</v>
      </c>
      <c r="J3976">
        <v>123</v>
      </c>
      <c r="K3976">
        <v>122</v>
      </c>
      <c r="N3976">
        <v>121</v>
      </c>
      <c r="O3976">
        <v>4423</v>
      </c>
      <c r="P3976">
        <v>123</v>
      </c>
      <c r="S3976">
        <v>123</v>
      </c>
      <c r="T3976">
        <v>122</v>
      </c>
      <c r="U3976">
        <v>121</v>
      </c>
    </row>
    <row r="3977" spans="1:21" x14ac:dyDescent="0.25">
      <c r="A3977" t="s">
        <v>36</v>
      </c>
      <c r="B3977">
        <v>4424</v>
      </c>
      <c r="D3977">
        <v>2</v>
      </c>
      <c r="E3977">
        <v>2</v>
      </c>
      <c r="F3977">
        <v>1</v>
      </c>
      <c r="I3977">
        <v>2</v>
      </c>
      <c r="J3977">
        <v>2</v>
      </c>
      <c r="K3977">
        <v>1</v>
      </c>
      <c r="N3977">
        <v>1</v>
      </c>
      <c r="O3977">
        <v>3</v>
      </c>
      <c r="P3977">
        <v>1</v>
      </c>
      <c r="S3977">
        <v>1</v>
      </c>
      <c r="T3977">
        <v>3</v>
      </c>
      <c r="U3977">
        <v>1</v>
      </c>
    </row>
    <row r="3978" spans="1:21" x14ac:dyDescent="0.25">
      <c r="A3978" t="s">
        <v>37</v>
      </c>
      <c r="B3978">
        <v>4424</v>
      </c>
      <c r="D3978">
        <v>0</v>
      </c>
      <c r="E3978">
        <v>0</v>
      </c>
      <c r="I3978">
        <v>0</v>
      </c>
      <c r="J3978">
        <v>0</v>
      </c>
      <c r="N3978">
        <v>0</v>
      </c>
      <c r="O3978">
        <v>0</v>
      </c>
      <c r="S3978">
        <v>0</v>
      </c>
      <c r="T3978">
        <v>0</v>
      </c>
    </row>
    <row r="3979" spans="1:21" x14ac:dyDescent="0.25">
      <c r="A3979" t="s">
        <v>38</v>
      </c>
      <c r="B3979">
        <v>4424</v>
      </c>
      <c r="D3979">
        <v>12</v>
      </c>
      <c r="E3979">
        <v>12</v>
      </c>
      <c r="F3979">
        <v>12</v>
      </c>
      <c r="I3979">
        <v>12</v>
      </c>
      <c r="J3979">
        <v>12</v>
      </c>
      <c r="K3979">
        <v>12</v>
      </c>
      <c r="N3979">
        <v>12</v>
      </c>
      <c r="O3979">
        <v>12</v>
      </c>
      <c r="P3979">
        <v>12</v>
      </c>
      <c r="S3979">
        <v>12</v>
      </c>
      <c r="T3979">
        <v>12</v>
      </c>
      <c r="U3979">
        <v>12</v>
      </c>
    </row>
    <row r="3980" spans="1:21" x14ac:dyDescent="0.25">
      <c r="A3980" t="s">
        <v>39</v>
      </c>
      <c r="B3980">
        <v>4424</v>
      </c>
      <c r="D3980">
        <v>250</v>
      </c>
      <c r="F3980">
        <v>205</v>
      </c>
      <c r="I3980">
        <v>645</v>
      </c>
      <c r="N3980">
        <v>375</v>
      </c>
      <c r="P3980">
        <v>375</v>
      </c>
      <c r="S3980">
        <v>330</v>
      </c>
      <c r="U3980">
        <v>525</v>
      </c>
    </row>
    <row r="3981" spans="1:21" x14ac:dyDescent="0.25">
      <c r="A3981" t="s">
        <v>694</v>
      </c>
      <c r="B3981">
        <v>4424</v>
      </c>
      <c r="D3981">
        <v>25</v>
      </c>
      <c r="F3981">
        <v>25</v>
      </c>
      <c r="I3981">
        <v>25</v>
      </c>
      <c r="N3981">
        <v>25</v>
      </c>
      <c r="P3981">
        <v>25</v>
      </c>
      <c r="S3981">
        <v>25</v>
      </c>
      <c r="U3981">
        <v>25</v>
      </c>
    </row>
    <row r="3982" spans="1:21" x14ac:dyDescent="0.25">
      <c r="A3982" t="s">
        <v>40</v>
      </c>
      <c r="B3982">
        <v>4424</v>
      </c>
      <c r="D3982">
        <v>2</v>
      </c>
      <c r="F3982">
        <v>1</v>
      </c>
      <c r="I3982">
        <v>2</v>
      </c>
      <c r="N3982">
        <v>1</v>
      </c>
      <c r="P3982">
        <v>1</v>
      </c>
      <c r="S3982">
        <v>1</v>
      </c>
      <c r="U3982">
        <v>1</v>
      </c>
    </row>
    <row r="3983" spans="1:21" x14ac:dyDescent="0.25">
      <c r="A3983" t="s">
        <v>41</v>
      </c>
      <c r="B3983">
        <v>4424</v>
      </c>
    </row>
    <row r="3984" spans="1:21" x14ac:dyDescent="0.25">
      <c r="A3984" t="s">
        <v>42</v>
      </c>
      <c r="B3984">
        <v>4424</v>
      </c>
      <c r="E3984">
        <v>40</v>
      </c>
      <c r="J3984">
        <v>40</v>
      </c>
      <c r="O3984">
        <v>40</v>
      </c>
      <c r="T3984">
        <v>34</v>
      </c>
    </row>
    <row r="3985" spans="1:21" x14ac:dyDescent="0.25">
      <c r="A3985" t="s">
        <v>45</v>
      </c>
      <c r="B3985">
        <v>4424</v>
      </c>
      <c r="D3985">
        <v>7</v>
      </c>
      <c r="E3985">
        <v>4</v>
      </c>
      <c r="I3985">
        <v>3</v>
      </c>
      <c r="J3985">
        <v>8</v>
      </c>
      <c r="N3985">
        <v>1</v>
      </c>
      <c r="O3985">
        <v>6</v>
      </c>
      <c r="S3985">
        <v>5</v>
      </c>
      <c r="T3985">
        <v>2</v>
      </c>
    </row>
    <row r="3986" spans="1:21" x14ac:dyDescent="0.25">
      <c r="A3986" t="s">
        <v>46</v>
      </c>
      <c r="B3986">
        <v>4424</v>
      </c>
      <c r="D3986">
        <v>4</v>
      </c>
      <c r="F3986">
        <v>4</v>
      </c>
      <c r="I3986">
        <v>8</v>
      </c>
      <c r="K3986">
        <v>8</v>
      </c>
      <c r="N3986">
        <v>6</v>
      </c>
      <c r="P3986">
        <v>6</v>
      </c>
      <c r="S3986">
        <v>2</v>
      </c>
      <c r="U3986">
        <v>-1</v>
      </c>
    </row>
    <row r="3987" spans="1:21" x14ac:dyDescent="0.25">
      <c r="A3987" t="s">
        <v>49</v>
      </c>
      <c r="B3987">
        <v>4424</v>
      </c>
      <c r="D3987">
        <v>3</v>
      </c>
      <c r="E3987">
        <v>3</v>
      </c>
      <c r="F3987">
        <v>3</v>
      </c>
      <c r="I3987">
        <v>3</v>
      </c>
      <c r="J3987">
        <v>3</v>
      </c>
      <c r="K3987">
        <v>3</v>
      </c>
      <c r="N3987">
        <v>3</v>
      </c>
      <c r="O3987">
        <v>3</v>
      </c>
      <c r="P3987">
        <v>3</v>
      </c>
      <c r="S3987">
        <v>3</v>
      </c>
      <c r="T3987">
        <v>3</v>
      </c>
      <c r="U3987">
        <v>3</v>
      </c>
    </row>
    <row r="3988" spans="1:21" x14ac:dyDescent="0.25">
      <c r="A3988" t="s">
        <v>695</v>
      </c>
      <c r="B3988">
        <v>4424</v>
      </c>
      <c r="D3988">
        <v>-2</v>
      </c>
      <c r="E3988">
        <v>-2</v>
      </c>
      <c r="F3988">
        <v>-2</v>
      </c>
      <c r="I3988">
        <v>-2</v>
      </c>
      <c r="J3988">
        <v>-2</v>
      </c>
      <c r="K3988">
        <v>-2</v>
      </c>
      <c r="N3988">
        <v>-2</v>
      </c>
      <c r="O3988">
        <v>-2</v>
      </c>
      <c r="P3988">
        <v>-2</v>
      </c>
      <c r="S3988">
        <v>-2</v>
      </c>
      <c r="T3988">
        <v>-2</v>
      </c>
      <c r="U3988">
        <v>-1</v>
      </c>
    </row>
    <row r="3989" spans="1:21" x14ac:dyDescent="0.25">
      <c r="A3989" t="s">
        <v>48</v>
      </c>
      <c r="B3989">
        <v>4424</v>
      </c>
      <c r="D3989">
        <v>1900</v>
      </c>
      <c r="E3989">
        <v>1900</v>
      </c>
      <c r="F3989">
        <v>1900</v>
      </c>
      <c r="I3989">
        <v>1900</v>
      </c>
      <c r="J3989">
        <v>1900</v>
      </c>
      <c r="K3989">
        <v>1900</v>
      </c>
      <c r="N3989">
        <v>1900</v>
      </c>
      <c r="O3989">
        <v>1900</v>
      </c>
      <c r="P3989">
        <v>1900</v>
      </c>
      <c r="S3989">
        <v>1900</v>
      </c>
      <c r="T3989">
        <v>1900</v>
      </c>
      <c r="U3989">
        <v>1900</v>
      </c>
    </row>
    <row r="3990" spans="1:21" x14ac:dyDescent="0.25">
      <c r="A3990" t="s">
        <v>696</v>
      </c>
      <c r="B3990">
        <v>4424</v>
      </c>
      <c r="D3990">
        <v>3433</v>
      </c>
      <c r="E3990">
        <v>3539</v>
      </c>
      <c r="F3990">
        <v>1583</v>
      </c>
      <c r="I3990">
        <v>3433</v>
      </c>
      <c r="J3990">
        <v>3539</v>
      </c>
      <c r="K3990">
        <v>1583</v>
      </c>
      <c r="N3990">
        <v>1770</v>
      </c>
      <c r="O3990">
        <v>5085</v>
      </c>
      <c r="P3990">
        <v>1583</v>
      </c>
      <c r="S3990">
        <v>1770</v>
      </c>
      <c r="T3990">
        <v>5085</v>
      </c>
      <c r="U3990">
        <v>1583</v>
      </c>
    </row>
    <row r="3991" spans="1:21" x14ac:dyDescent="0.25">
      <c r="A3991" t="s">
        <v>50</v>
      </c>
      <c r="B3991">
        <v>4424</v>
      </c>
      <c r="D3991">
        <v>1109</v>
      </c>
      <c r="E3991">
        <v>3539</v>
      </c>
      <c r="F3991">
        <v>1583</v>
      </c>
      <c r="I3991">
        <v>1330</v>
      </c>
      <c r="J3991">
        <v>3539</v>
      </c>
      <c r="K3991">
        <v>1583</v>
      </c>
      <c r="N3991">
        <v>753</v>
      </c>
      <c r="O3991">
        <v>5085</v>
      </c>
      <c r="P3991">
        <v>1583</v>
      </c>
      <c r="S3991">
        <v>505</v>
      </c>
      <c r="T3991">
        <v>5085</v>
      </c>
      <c r="U3991">
        <v>1583</v>
      </c>
    </row>
    <row r="3992" spans="1:21" x14ac:dyDescent="0.25">
      <c r="A3992" t="s">
        <v>697</v>
      </c>
      <c r="B3992">
        <v>4424</v>
      </c>
      <c r="D3992">
        <v>1</v>
      </c>
      <c r="E3992">
        <v>1</v>
      </c>
      <c r="F3992">
        <v>1</v>
      </c>
      <c r="I3992">
        <v>1</v>
      </c>
      <c r="J3992">
        <v>1</v>
      </c>
      <c r="K3992">
        <v>1</v>
      </c>
      <c r="N3992">
        <v>1</v>
      </c>
      <c r="O3992">
        <v>1</v>
      </c>
      <c r="P3992">
        <v>1</v>
      </c>
      <c r="S3992">
        <v>1</v>
      </c>
      <c r="T3992">
        <v>1</v>
      </c>
      <c r="U3992">
        <v>1</v>
      </c>
    </row>
    <row r="3993" spans="1:21" x14ac:dyDescent="0.25">
      <c r="A3993" t="s">
        <v>51</v>
      </c>
      <c r="B3993">
        <v>4424</v>
      </c>
      <c r="D3993">
        <v>0</v>
      </c>
      <c r="E3993">
        <v>0</v>
      </c>
      <c r="F3993">
        <v>155</v>
      </c>
      <c r="I3993">
        <v>0</v>
      </c>
      <c r="J3993">
        <v>0</v>
      </c>
      <c r="K3993">
        <v>109</v>
      </c>
      <c r="N3993">
        <v>0</v>
      </c>
      <c r="O3993">
        <v>0</v>
      </c>
      <c r="P3993">
        <v>164</v>
      </c>
      <c r="S3993">
        <v>0</v>
      </c>
      <c r="T3993">
        <v>0</v>
      </c>
      <c r="U3993">
        <v>479</v>
      </c>
    </row>
    <row r="3994" spans="1:21" x14ac:dyDescent="0.25">
      <c r="A3994" t="s">
        <v>53</v>
      </c>
      <c r="B3994">
        <v>4424</v>
      </c>
      <c r="D3994">
        <v>102</v>
      </c>
      <c r="E3994">
        <v>209</v>
      </c>
      <c r="F3994">
        <v>69</v>
      </c>
      <c r="I3994">
        <v>392</v>
      </c>
      <c r="J3994">
        <v>419</v>
      </c>
      <c r="K3994">
        <v>80</v>
      </c>
      <c r="N3994">
        <v>74</v>
      </c>
      <c r="O3994">
        <v>797</v>
      </c>
      <c r="P3994">
        <v>151</v>
      </c>
      <c r="S3994">
        <v>51</v>
      </c>
      <c r="T3994">
        <v>513</v>
      </c>
      <c r="U3994">
        <v>441</v>
      </c>
    </row>
    <row r="3995" spans="1:21" x14ac:dyDescent="0.25">
      <c r="A3995" t="s">
        <v>54</v>
      </c>
      <c r="B3995">
        <v>4424</v>
      </c>
      <c r="D3995">
        <v>0</v>
      </c>
      <c r="E3995">
        <v>0</v>
      </c>
      <c r="F3995">
        <v>0</v>
      </c>
      <c r="I3995">
        <v>0</v>
      </c>
      <c r="J3995">
        <v>0</v>
      </c>
      <c r="K3995">
        <v>0</v>
      </c>
      <c r="N3995">
        <v>0</v>
      </c>
      <c r="O3995">
        <v>0</v>
      </c>
      <c r="P3995">
        <v>0</v>
      </c>
      <c r="S3995">
        <v>0</v>
      </c>
      <c r="T3995">
        <v>0</v>
      </c>
      <c r="U3995">
        <v>0</v>
      </c>
    </row>
    <row r="3996" spans="1:21" x14ac:dyDescent="0.25">
      <c r="A3996" t="s">
        <v>55</v>
      </c>
      <c r="B3996">
        <v>4424</v>
      </c>
      <c r="D3996">
        <v>0</v>
      </c>
      <c r="E3996">
        <v>0</v>
      </c>
      <c r="F3996">
        <v>0</v>
      </c>
      <c r="I3996">
        <v>0</v>
      </c>
      <c r="J3996">
        <v>0</v>
      </c>
      <c r="K3996">
        <v>0</v>
      </c>
      <c r="N3996">
        <v>0</v>
      </c>
      <c r="O3996">
        <v>0</v>
      </c>
      <c r="P3996">
        <v>0</v>
      </c>
      <c r="S3996">
        <v>0</v>
      </c>
      <c r="T3996">
        <v>0</v>
      </c>
      <c r="U3996">
        <v>0</v>
      </c>
    </row>
    <row r="3997" spans="1:21" x14ac:dyDescent="0.25">
      <c r="A3997" t="s">
        <v>56</v>
      </c>
      <c r="B3997">
        <v>4424</v>
      </c>
      <c r="D3997">
        <v>0.92</v>
      </c>
      <c r="E3997">
        <v>0.92</v>
      </c>
      <c r="F3997">
        <v>0.92</v>
      </c>
      <c r="I3997">
        <v>0.92</v>
      </c>
      <c r="J3997">
        <v>0.92</v>
      </c>
      <c r="K3997">
        <v>0.92</v>
      </c>
      <c r="N3997">
        <v>0.92</v>
      </c>
      <c r="O3997">
        <v>0.92</v>
      </c>
      <c r="P3997">
        <v>0.92</v>
      </c>
      <c r="S3997">
        <v>0.92</v>
      </c>
      <c r="T3997">
        <v>0.92</v>
      </c>
      <c r="U3997">
        <v>0.92</v>
      </c>
    </row>
    <row r="3998" spans="1:21" x14ac:dyDescent="0.25">
      <c r="A3998" t="s">
        <v>57</v>
      </c>
      <c r="B3998">
        <v>4424</v>
      </c>
      <c r="D3998">
        <v>100</v>
      </c>
      <c r="E3998">
        <v>100</v>
      </c>
      <c r="F3998">
        <v>100</v>
      </c>
      <c r="I3998">
        <v>100</v>
      </c>
      <c r="J3998">
        <v>100</v>
      </c>
      <c r="K3998">
        <v>100</v>
      </c>
      <c r="N3998">
        <v>100</v>
      </c>
      <c r="O3998">
        <v>100</v>
      </c>
      <c r="P3998">
        <v>100</v>
      </c>
      <c r="S3998">
        <v>100</v>
      </c>
      <c r="T3998">
        <v>100</v>
      </c>
      <c r="U3998">
        <v>100</v>
      </c>
    </row>
    <row r="3999" spans="1:21" x14ac:dyDescent="0.25">
      <c r="A3999" t="s">
        <v>58</v>
      </c>
      <c r="B3999">
        <v>4424</v>
      </c>
      <c r="D3999">
        <v>2</v>
      </c>
      <c r="E3999">
        <v>2</v>
      </c>
      <c r="F3999">
        <v>2</v>
      </c>
      <c r="I3999">
        <v>2</v>
      </c>
      <c r="J3999">
        <v>2</v>
      </c>
      <c r="K3999">
        <v>2</v>
      </c>
      <c r="N3999">
        <v>2</v>
      </c>
      <c r="O3999">
        <v>2</v>
      </c>
      <c r="P3999">
        <v>2</v>
      </c>
      <c r="S3999">
        <v>2</v>
      </c>
      <c r="T3999">
        <v>2</v>
      </c>
      <c r="U3999">
        <v>2</v>
      </c>
    </row>
    <row r="4000" spans="1:21" x14ac:dyDescent="0.25">
      <c r="A4000" t="s">
        <v>59</v>
      </c>
      <c r="B4000">
        <v>4424</v>
      </c>
      <c r="D4000">
        <v>0</v>
      </c>
      <c r="E4000">
        <v>0</v>
      </c>
      <c r="F4000">
        <v>0</v>
      </c>
      <c r="I4000">
        <v>0</v>
      </c>
      <c r="J4000">
        <v>0</v>
      </c>
      <c r="K4000">
        <v>0</v>
      </c>
      <c r="N4000">
        <v>0</v>
      </c>
      <c r="O4000">
        <v>0</v>
      </c>
      <c r="P4000">
        <v>0</v>
      </c>
      <c r="S4000">
        <v>0</v>
      </c>
      <c r="T4000">
        <v>0</v>
      </c>
      <c r="U4000">
        <v>0</v>
      </c>
    </row>
    <row r="4001" spans="1:21" x14ac:dyDescent="0.25">
      <c r="A4001" t="s">
        <v>698</v>
      </c>
      <c r="B4001">
        <v>4424</v>
      </c>
      <c r="E4001">
        <v>0</v>
      </c>
      <c r="J4001">
        <v>0</v>
      </c>
      <c r="O4001">
        <v>0</v>
      </c>
      <c r="T4001">
        <v>0</v>
      </c>
    </row>
    <row r="4002" spans="1:21" x14ac:dyDescent="0.25">
      <c r="A4002" t="s">
        <v>677</v>
      </c>
      <c r="B4002">
        <v>4424</v>
      </c>
      <c r="E4002">
        <v>528</v>
      </c>
      <c r="J4002">
        <v>712</v>
      </c>
      <c r="O4002">
        <v>919</v>
      </c>
      <c r="T4002">
        <v>712</v>
      </c>
    </row>
    <row r="4003" spans="1:21" x14ac:dyDescent="0.25">
      <c r="A4003" t="s">
        <v>78</v>
      </c>
      <c r="B4003">
        <v>4424</v>
      </c>
      <c r="E4003">
        <v>9</v>
      </c>
      <c r="J4003">
        <v>12.1</v>
      </c>
      <c r="O4003">
        <v>15.7</v>
      </c>
      <c r="T4003">
        <v>14.3</v>
      </c>
    </row>
    <row r="4004" spans="1:21" x14ac:dyDescent="0.25">
      <c r="A4004" t="s">
        <v>699</v>
      </c>
      <c r="B4004">
        <v>4424</v>
      </c>
      <c r="F4004">
        <v>0</v>
      </c>
      <c r="K4004">
        <v>0</v>
      </c>
      <c r="P4004">
        <v>0</v>
      </c>
      <c r="U4004">
        <v>2</v>
      </c>
    </row>
    <row r="4005" spans="1:21" x14ac:dyDescent="0.25">
      <c r="A4005" t="s">
        <v>720</v>
      </c>
      <c r="B4005">
        <v>4424</v>
      </c>
      <c r="U4005">
        <v>50</v>
      </c>
    </row>
    <row r="4006" spans="1:21" x14ac:dyDescent="0.25">
      <c r="A4006" t="s">
        <v>721</v>
      </c>
      <c r="B4006">
        <v>4424</v>
      </c>
      <c r="U4006">
        <v>0</v>
      </c>
    </row>
    <row r="4007" spans="1:21" x14ac:dyDescent="0.25">
      <c r="A4007" t="s">
        <v>700</v>
      </c>
      <c r="B4007">
        <v>4424</v>
      </c>
      <c r="D4007">
        <v>0</v>
      </c>
      <c r="E4007">
        <v>2</v>
      </c>
      <c r="F4007">
        <v>1</v>
      </c>
      <c r="I4007">
        <v>0</v>
      </c>
      <c r="J4007">
        <v>0</v>
      </c>
      <c r="K4007">
        <v>1</v>
      </c>
      <c r="N4007">
        <v>0</v>
      </c>
      <c r="O4007">
        <v>0</v>
      </c>
      <c r="P4007">
        <v>1</v>
      </c>
      <c r="S4007">
        <v>0</v>
      </c>
      <c r="T4007">
        <v>0</v>
      </c>
      <c r="U4007">
        <v>1</v>
      </c>
    </row>
    <row r="4008" spans="1:21" x14ac:dyDescent="0.25">
      <c r="A4008" t="s">
        <v>701</v>
      </c>
      <c r="B4008">
        <v>4424</v>
      </c>
      <c r="D4008">
        <v>0</v>
      </c>
      <c r="E4008">
        <v>0</v>
      </c>
      <c r="F4008">
        <v>0</v>
      </c>
      <c r="I4008">
        <v>0</v>
      </c>
      <c r="J4008">
        <v>0</v>
      </c>
      <c r="K4008">
        <v>0</v>
      </c>
      <c r="N4008">
        <v>0</v>
      </c>
      <c r="O4008">
        <v>0</v>
      </c>
      <c r="P4008">
        <v>0</v>
      </c>
      <c r="S4008">
        <v>0</v>
      </c>
      <c r="T4008">
        <v>0</v>
      </c>
      <c r="U4008">
        <v>0</v>
      </c>
    </row>
    <row r="4009" spans="1:21" x14ac:dyDescent="0.25">
      <c r="A4009" t="s">
        <v>52</v>
      </c>
      <c r="B4009">
        <v>4424</v>
      </c>
      <c r="D4009">
        <v>1</v>
      </c>
      <c r="E4009">
        <v>1</v>
      </c>
      <c r="F4009">
        <v>1</v>
      </c>
      <c r="I4009">
        <v>1</v>
      </c>
      <c r="J4009">
        <v>1</v>
      </c>
      <c r="K4009">
        <v>1</v>
      </c>
      <c r="N4009">
        <v>1</v>
      </c>
      <c r="O4009">
        <v>1</v>
      </c>
      <c r="P4009">
        <v>1</v>
      </c>
      <c r="S4009">
        <v>1</v>
      </c>
      <c r="T4009">
        <v>1</v>
      </c>
      <c r="U4009">
        <v>1</v>
      </c>
    </row>
    <row r="4010" spans="1:21" x14ac:dyDescent="0.25">
      <c r="A4010" t="s">
        <v>702</v>
      </c>
      <c r="B4010">
        <v>4424</v>
      </c>
      <c r="D4010">
        <v>15</v>
      </c>
      <c r="E4010">
        <v>60</v>
      </c>
      <c r="F4010">
        <v>9</v>
      </c>
      <c r="I4010">
        <v>15</v>
      </c>
      <c r="J4010">
        <v>60</v>
      </c>
      <c r="K4010">
        <v>9</v>
      </c>
      <c r="N4010">
        <v>15</v>
      </c>
      <c r="O4010">
        <v>60</v>
      </c>
      <c r="P4010">
        <v>9</v>
      </c>
      <c r="S4010">
        <v>15</v>
      </c>
      <c r="T4010">
        <v>60</v>
      </c>
      <c r="U4010">
        <v>9</v>
      </c>
    </row>
    <row r="4011" spans="1:21" x14ac:dyDescent="0.25">
      <c r="A4011" t="s">
        <v>43</v>
      </c>
      <c r="B4011">
        <v>4424</v>
      </c>
      <c r="D4011">
        <v>50</v>
      </c>
      <c r="E4011">
        <v>50</v>
      </c>
      <c r="F4011">
        <v>50</v>
      </c>
      <c r="I4011">
        <v>50</v>
      </c>
      <c r="J4011">
        <v>50</v>
      </c>
      <c r="K4011">
        <v>50</v>
      </c>
      <c r="N4011">
        <v>50</v>
      </c>
      <c r="O4011">
        <v>50</v>
      </c>
      <c r="P4011">
        <v>50</v>
      </c>
      <c r="S4011">
        <v>50</v>
      </c>
      <c r="T4011">
        <v>50</v>
      </c>
      <c r="U4011">
        <v>50</v>
      </c>
    </row>
    <row r="4012" spans="1:21" x14ac:dyDescent="0.25">
      <c r="A4012" t="s">
        <v>44</v>
      </c>
      <c r="B4012">
        <v>4424</v>
      </c>
      <c r="D4012">
        <v>0</v>
      </c>
      <c r="E4012">
        <v>0</v>
      </c>
      <c r="F4012">
        <v>0</v>
      </c>
      <c r="I4012">
        <v>0</v>
      </c>
      <c r="J4012">
        <v>0</v>
      </c>
      <c r="K4012">
        <v>0</v>
      </c>
      <c r="N4012">
        <v>0</v>
      </c>
      <c r="O4012">
        <v>0</v>
      </c>
      <c r="P4012">
        <v>0</v>
      </c>
      <c r="S4012">
        <v>0</v>
      </c>
      <c r="T4012">
        <v>0</v>
      </c>
      <c r="U4012">
        <v>0</v>
      </c>
    </row>
    <row r="4013" spans="1:21" x14ac:dyDescent="0.25">
      <c r="A4013" t="s">
        <v>47</v>
      </c>
      <c r="B4013">
        <v>4424</v>
      </c>
      <c r="D4013">
        <v>7</v>
      </c>
      <c r="E4013">
        <v>4</v>
      </c>
      <c r="F4013">
        <v>4</v>
      </c>
      <c r="I4013">
        <v>3</v>
      </c>
      <c r="J4013">
        <v>8</v>
      </c>
      <c r="K4013">
        <v>8</v>
      </c>
      <c r="N4013">
        <v>1</v>
      </c>
      <c r="O4013">
        <v>6</v>
      </c>
      <c r="P4013">
        <v>6</v>
      </c>
      <c r="S4013">
        <v>5</v>
      </c>
      <c r="T4013">
        <v>2</v>
      </c>
      <c r="U4013">
        <v>0</v>
      </c>
    </row>
    <row r="4014" spans="1:21" x14ac:dyDescent="0.25">
      <c r="A4014" t="s">
        <v>703</v>
      </c>
      <c r="B4014">
        <v>4424</v>
      </c>
      <c r="D4014">
        <v>0</v>
      </c>
      <c r="E4014">
        <v>0</v>
      </c>
      <c r="F4014">
        <v>0</v>
      </c>
      <c r="I4014">
        <v>0</v>
      </c>
      <c r="J4014">
        <v>0</v>
      </c>
      <c r="K4014">
        <v>0</v>
      </c>
      <c r="N4014">
        <v>0</v>
      </c>
      <c r="O4014">
        <v>0</v>
      </c>
      <c r="P4014">
        <v>0</v>
      </c>
      <c r="S4014">
        <v>0</v>
      </c>
      <c r="T4014">
        <v>0</v>
      </c>
      <c r="U4014">
        <v>0</v>
      </c>
    </row>
    <row r="4015" spans="1:21" x14ac:dyDescent="0.25">
      <c r="A4015" t="s">
        <v>704</v>
      </c>
      <c r="B4015">
        <v>4424</v>
      </c>
      <c r="D4015">
        <v>0</v>
      </c>
      <c r="E4015">
        <v>0</v>
      </c>
      <c r="F4015">
        <v>0</v>
      </c>
      <c r="I4015">
        <v>0</v>
      </c>
      <c r="J4015">
        <v>0</v>
      </c>
      <c r="K4015">
        <v>0</v>
      </c>
      <c r="N4015">
        <v>0</v>
      </c>
      <c r="O4015">
        <v>0</v>
      </c>
      <c r="P4015">
        <v>0</v>
      </c>
      <c r="S4015">
        <v>0</v>
      </c>
      <c r="T4015">
        <v>0</v>
      </c>
      <c r="U4015">
        <v>0</v>
      </c>
    </row>
    <row r="4016" spans="1:21" x14ac:dyDescent="0.25">
      <c r="A4016" t="s">
        <v>705</v>
      </c>
      <c r="B4016">
        <v>4424</v>
      </c>
      <c r="D4016">
        <v>0</v>
      </c>
      <c r="E4016">
        <v>0</v>
      </c>
      <c r="F4016">
        <v>0</v>
      </c>
      <c r="I4016">
        <v>0</v>
      </c>
      <c r="J4016">
        <v>0</v>
      </c>
      <c r="K4016">
        <v>0</v>
      </c>
      <c r="N4016">
        <v>0</v>
      </c>
      <c r="O4016">
        <v>0</v>
      </c>
      <c r="P4016">
        <v>0</v>
      </c>
      <c r="S4016">
        <v>0</v>
      </c>
      <c r="T4016">
        <v>0</v>
      </c>
      <c r="U4016">
        <v>0</v>
      </c>
    </row>
    <row r="4017" spans="1:21" x14ac:dyDescent="0.25">
      <c r="A4017" t="s">
        <v>706</v>
      </c>
      <c r="B4017">
        <v>4424</v>
      </c>
      <c r="D4017">
        <v>0</v>
      </c>
      <c r="E4017">
        <v>0</v>
      </c>
      <c r="F4017">
        <v>0</v>
      </c>
      <c r="I4017">
        <v>0</v>
      </c>
      <c r="J4017">
        <v>0</v>
      </c>
      <c r="K4017">
        <v>0</v>
      </c>
      <c r="N4017">
        <v>0</v>
      </c>
      <c r="O4017">
        <v>0</v>
      </c>
      <c r="P4017">
        <v>0</v>
      </c>
      <c r="S4017">
        <v>0</v>
      </c>
      <c r="T4017">
        <v>0</v>
      </c>
      <c r="U4017">
        <v>0</v>
      </c>
    </row>
    <row r="4018" spans="1:21" x14ac:dyDescent="0.25">
      <c r="A4018" t="s">
        <v>707</v>
      </c>
      <c r="B4018">
        <v>4424</v>
      </c>
      <c r="D4018">
        <v>1</v>
      </c>
      <c r="E4018">
        <v>1</v>
      </c>
      <c r="F4018">
        <v>1</v>
      </c>
      <c r="I4018">
        <v>1</v>
      </c>
      <c r="J4018">
        <v>1</v>
      </c>
      <c r="K4018">
        <v>1</v>
      </c>
      <c r="N4018">
        <v>1</v>
      </c>
      <c r="O4018">
        <v>1</v>
      </c>
      <c r="P4018">
        <v>1</v>
      </c>
      <c r="S4018">
        <v>1</v>
      </c>
      <c r="T4018">
        <v>1</v>
      </c>
      <c r="U4018">
        <v>1</v>
      </c>
    </row>
    <row r="4019" spans="1:21" x14ac:dyDescent="0.25">
      <c r="A4019" t="s">
        <v>708</v>
      </c>
      <c r="B4019">
        <v>4424</v>
      </c>
      <c r="D4019">
        <v>0</v>
      </c>
      <c r="E4019">
        <v>0</v>
      </c>
      <c r="F4019">
        <v>0</v>
      </c>
      <c r="I4019">
        <v>0</v>
      </c>
      <c r="J4019">
        <v>0</v>
      </c>
      <c r="K4019">
        <v>0</v>
      </c>
      <c r="N4019">
        <v>0</v>
      </c>
      <c r="O4019">
        <v>0</v>
      </c>
      <c r="P4019">
        <v>0</v>
      </c>
      <c r="S4019">
        <v>0</v>
      </c>
      <c r="T4019">
        <v>0</v>
      </c>
      <c r="U4019">
        <v>0</v>
      </c>
    </row>
    <row r="4020" spans="1:21" x14ac:dyDescent="0.25">
      <c r="A4020" t="s">
        <v>709</v>
      </c>
      <c r="B4020">
        <v>4424</v>
      </c>
      <c r="D4020">
        <v>50</v>
      </c>
      <c r="E4020">
        <v>50</v>
      </c>
      <c r="F4020">
        <v>50</v>
      </c>
      <c r="I4020">
        <v>50</v>
      </c>
      <c r="J4020">
        <v>50</v>
      </c>
      <c r="K4020">
        <v>50</v>
      </c>
      <c r="N4020">
        <v>50</v>
      </c>
      <c r="O4020">
        <v>50</v>
      </c>
      <c r="P4020">
        <v>50</v>
      </c>
      <c r="S4020">
        <v>50</v>
      </c>
      <c r="T4020">
        <v>50</v>
      </c>
      <c r="U4020">
        <v>50</v>
      </c>
    </row>
    <row r="4021" spans="1:21" x14ac:dyDescent="0.25">
      <c r="A4021" t="s">
        <v>710</v>
      </c>
      <c r="B4021">
        <v>4424</v>
      </c>
      <c r="D4021">
        <v>3</v>
      </c>
      <c r="E4021">
        <v>3</v>
      </c>
      <c r="F4021">
        <v>3</v>
      </c>
      <c r="I4021">
        <v>3</v>
      </c>
      <c r="J4021">
        <v>3</v>
      </c>
      <c r="K4021">
        <v>3</v>
      </c>
      <c r="N4021">
        <v>3</v>
      </c>
      <c r="O4021">
        <v>3</v>
      </c>
      <c r="P4021">
        <v>3</v>
      </c>
      <c r="S4021">
        <v>3</v>
      </c>
      <c r="T4021">
        <v>3</v>
      </c>
      <c r="U4021">
        <v>3</v>
      </c>
    </row>
    <row r="4022" spans="1:21" x14ac:dyDescent="0.25">
      <c r="A4022" t="s">
        <v>711</v>
      </c>
      <c r="B4022">
        <v>4424</v>
      </c>
      <c r="D4022">
        <v>0</v>
      </c>
      <c r="E4022">
        <v>0</v>
      </c>
      <c r="F4022">
        <v>0</v>
      </c>
      <c r="I4022">
        <v>0</v>
      </c>
      <c r="J4022">
        <v>0</v>
      </c>
      <c r="K4022">
        <v>0</v>
      </c>
      <c r="N4022">
        <v>0</v>
      </c>
      <c r="O4022">
        <v>0</v>
      </c>
      <c r="P4022">
        <v>0</v>
      </c>
      <c r="S4022">
        <v>0</v>
      </c>
      <c r="T4022">
        <v>0</v>
      </c>
      <c r="U4022">
        <v>0</v>
      </c>
    </row>
    <row r="4023" spans="1:21" x14ac:dyDescent="0.25">
      <c r="A4023" t="s">
        <v>712</v>
      </c>
      <c r="B4023">
        <v>4424</v>
      </c>
      <c r="D4023">
        <v>0</v>
      </c>
      <c r="E4023">
        <v>0</v>
      </c>
      <c r="F4023">
        <v>0</v>
      </c>
      <c r="I4023">
        <v>0</v>
      </c>
      <c r="J4023">
        <v>0</v>
      </c>
      <c r="K4023">
        <v>0</v>
      </c>
      <c r="N4023">
        <v>0</v>
      </c>
      <c r="O4023">
        <v>0</v>
      </c>
      <c r="P4023">
        <v>0</v>
      </c>
      <c r="S4023">
        <v>0</v>
      </c>
      <c r="T4023">
        <v>0</v>
      </c>
      <c r="U4023">
        <v>0</v>
      </c>
    </row>
    <row r="4024" spans="1:21" x14ac:dyDescent="0.25">
      <c r="A4024" t="s">
        <v>713</v>
      </c>
      <c r="B4024">
        <v>4424</v>
      </c>
      <c r="D4024">
        <v>0</v>
      </c>
      <c r="E4024">
        <v>0</v>
      </c>
      <c r="F4024">
        <v>0</v>
      </c>
      <c r="I4024">
        <v>0</v>
      </c>
      <c r="J4024">
        <v>0</v>
      </c>
      <c r="K4024">
        <v>0</v>
      </c>
      <c r="N4024">
        <v>0</v>
      </c>
      <c r="O4024">
        <v>0</v>
      </c>
      <c r="P4024">
        <v>0</v>
      </c>
      <c r="S4024">
        <v>0</v>
      </c>
      <c r="T4024">
        <v>0</v>
      </c>
      <c r="U4024">
        <v>0</v>
      </c>
    </row>
    <row r="4025" spans="1:21" x14ac:dyDescent="0.25">
      <c r="A4025" t="s">
        <v>718</v>
      </c>
      <c r="B4025">
        <v>4424</v>
      </c>
      <c r="E4025">
        <v>0</v>
      </c>
      <c r="J4025">
        <v>0</v>
      </c>
      <c r="O4025">
        <v>0</v>
      </c>
      <c r="T4025">
        <v>0</v>
      </c>
    </row>
    <row r="4026" spans="1:21" x14ac:dyDescent="0.25">
      <c r="A4026" t="s">
        <v>405</v>
      </c>
      <c r="B4026">
        <v>4424</v>
      </c>
      <c r="E4026">
        <v>0</v>
      </c>
    </row>
    <row r="4027" spans="1:21" x14ac:dyDescent="0.25">
      <c r="A4027" t="s">
        <v>719</v>
      </c>
      <c r="B4027">
        <v>4424</v>
      </c>
      <c r="D4027">
        <v>111</v>
      </c>
      <c r="E4027">
        <v>227</v>
      </c>
      <c r="F4027">
        <v>75</v>
      </c>
      <c r="I4027">
        <v>426</v>
      </c>
      <c r="J4027">
        <v>455</v>
      </c>
      <c r="K4027">
        <v>87</v>
      </c>
      <c r="N4027">
        <v>80</v>
      </c>
      <c r="O4027">
        <v>866</v>
      </c>
      <c r="P4027">
        <v>164</v>
      </c>
      <c r="S4027">
        <v>55</v>
      </c>
      <c r="T4027">
        <v>558</v>
      </c>
      <c r="U4027">
        <v>479</v>
      </c>
    </row>
    <row r="4028" spans="1:21" x14ac:dyDescent="0.25">
      <c r="A4028" t="s">
        <v>34</v>
      </c>
      <c r="B4028">
        <v>4450</v>
      </c>
      <c r="D4028">
        <v>4400</v>
      </c>
      <c r="E4028">
        <v>4400</v>
      </c>
      <c r="F4028">
        <v>4400</v>
      </c>
      <c r="I4028">
        <v>250</v>
      </c>
      <c r="J4028">
        <v>250</v>
      </c>
      <c r="K4028">
        <v>250</v>
      </c>
      <c r="N4028">
        <v>245</v>
      </c>
      <c r="O4028">
        <v>245</v>
      </c>
      <c r="P4028">
        <v>245</v>
      </c>
      <c r="S4028">
        <v>246</v>
      </c>
      <c r="T4028">
        <v>246</v>
      </c>
      <c r="U4028">
        <v>246</v>
      </c>
    </row>
    <row r="4029" spans="1:21" x14ac:dyDescent="0.25">
      <c r="A4029" t="s">
        <v>35</v>
      </c>
      <c r="B4029">
        <v>4450</v>
      </c>
      <c r="D4029">
        <v>245</v>
      </c>
      <c r="E4029">
        <v>250</v>
      </c>
      <c r="F4029">
        <v>246</v>
      </c>
      <c r="I4029">
        <v>246</v>
      </c>
      <c r="J4029">
        <v>4400</v>
      </c>
      <c r="K4029">
        <v>245</v>
      </c>
      <c r="N4029">
        <v>250</v>
      </c>
      <c r="O4029">
        <v>246</v>
      </c>
      <c r="P4029">
        <v>4400</v>
      </c>
      <c r="S4029">
        <v>4400</v>
      </c>
      <c r="T4029">
        <v>245</v>
      </c>
      <c r="U4029">
        <v>250</v>
      </c>
    </row>
    <row r="4030" spans="1:21" x14ac:dyDescent="0.25">
      <c r="A4030" t="s">
        <v>36</v>
      </c>
      <c r="B4030">
        <v>4450</v>
      </c>
      <c r="D4030">
        <v>1</v>
      </c>
      <c r="E4030">
        <v>2</v>
      </c>
      <c r="F4030">
        <v>0</v>
      </c>
      <c r="I4030">
        <v>1</v>
      </c>
      <c r="J4030">
        <v>2</v>
      </c>
      <c r="K4030">
        <v>0</v>
      </c>
      <c r="N4030">
        <v>1</v>
      </c>
      <c r="O4030">
        <v>1</v>
      </c>
      <c r="P4030">
        <v>1</v>
      </c>
      <c r="S4030">
        <v>1</v>
      </c>
      <c r="T4030">
        <v>1</v>
      </c>
      <c r="U4030">
        <v>1</v>
      </c>
    </row>
    <row r="4031" spans="1:21" x14ac:dyDescent="0.25">
      <c r="A4031" t="s">
        <v>37</v>
      </c>
      <c r="B4031">
        <v>4450</v>
      </c>
      <c r="D4031">
        <v>0</v>
      </c>
      <c r="E4031">
        <v>2</v>
      </c>
      <c r="I4031">
        <v>0</v>
      </c>
      <c r="J4031">
        <v>2</v>
      </c>
      <c r="N4031">
        <v>0</v>
      </c>
      <c r="O4031">
        <v>0</v>
      </c>
      <c r="S4031">
        <v>0</v>
      </c>
      <c r="T4031">
        <v>0</v>
      </c>
    </row>
    <row r="4032" spans="1:21" x14ac:dyDescent="0.25">
      <c r="A4032" t="s">
        <v>38</v>
      </c>
      <c r="B4032">
        <v>4450</v>
      </c>
      <c r="D4032">
        <v>12</v>
      </c>
      <c r="E4032">
        <v>12</v>
      </c>
      <c r="F4032">
        <v>12</v>
      </c>
      <c r="I4032">
        <v>12</v>
      </c>
      <c r="J4032">
        <v>12</v>
      </c>
      <c r="K4032">
        <v>12</v>
      </c>
      <c r="N4032">
        <v>12</v>
      </c>
      <c r="O4032">
        <v>12</v>
      </c>
      <c r="P4032">
        <v>12</v>
      </c>
      <c r="S4032">
        <v>12</v>
      </c>
      <c r="T4032">
        <v>12</v>
      </c>
      <c r="U4032">
        <v>12</v>
      </c>
    </row>
    <row r="4033" spans="1:21" x14ac:dyDescent="0.25">
      <c r="A4033" t="s">
        <v>39</v>
      </c>
      <c r="B4033">
        <v>4450</v>
      </c>
      <c r="D4033">
        <v>195</v>
      </c>
      <c r="I4033">
        <v>205</v>
      </c>
      <c r="N4033">
        <v>275</v>
      </c>
      <c r="P4033">
        <v>105</v>
      </c>
      <c r="S4033">
        <v>245</v>
      </c>
      <c r="U4033">
        <v>105</v>
      </c>
    </row>
    <row r="4034" spans="1:21" x14ac:dyDescent="0.25">
      <c r="A4034" t="s">
        <v>694</v>
      </c>
      <c r="B4034">
        <v>4450</v>
      </c>
      <c r="D4034">
        <v>25</v>
      </c>
      <c r="I4034">
        <v>25</v>
      </c>
      <c r="N4034">
        <v>25</v>
      </c>
      <c r="P4034">
        <v>25</v>
      </c>
      <c r="S4034">
        <v>25</v>
      </c>
      <c r="U4034">
        <v>25</v>
      </c>
    </row>
    <row r="4035" spans="1:21" x14ac:dyDescent="0.25">
      <c r="A4035" t="s">
        <v>40</v>
      </c>
      <c r="B4035">
        <v>4450</v>
      </c>
      <c r="D4035">
        <v>1</v>
      </c>
      <c r="I4035">
        <v>1</v>
      </c>
      <c r="N4035">
        <v>1</v>
      </c>
      <c r="P4035">
        <v>1</v>
      </c>
      <c r="S4035">
        <v>1</v>
      </c>
      <c r="U4035">
        <v>1</v>
      </c>
    </row>
    <row r="4036" spans="1:21" x14ac:dyDescent="0.25">
      <c r="A4036" t="s">
        <v>41</v>
      </c>
      <c r="B4036">
        <v>4450</v>
      </c>
    </row>
    <row r="4037" spans="1:21" x14ac:dyDescent="0.25">
      <c r="A4037" t="s">
        <v>42</v>
      </c>
      <c r="B4037">
        <v>4450</v>
      </c>
      <c r="E4037">
        <v>40</v>
      </c>
      <c r="J4037">
        <v>40</v>
      </c>
      <c r="O4037">
        <v>30</v>
      </c>
      <c r="T4037">
        <v>30</v>
      </c>
    </row>
    <row r="4038" spans="1:21" x14ac:dyDescent="0.25">
      <c r="A4038" t="s">
        <v>45</v>
      </c>
      <c r="B4038">
        <v>4450</v>
      </c>
      <c r="E4038">
        <v>4</v>
      </c>
      <c r="J4038">
        <v>8</v>
      </c>
      <c r="O4038">
        <v>6</v>
      </c>
      <c r="T4038">
        <v>2</v>
      </c>
    </row>
    <row r="4039" spans="1:21" x14ac:dyDescent="0.25">
      <c r="A4039" t="s">
        <v>46</v>
      </c>
      <c r="B4039">
        <v>4450</v>
      </c>
      <c r="D4039">
        <v>4</v>
      </c>
      <c r="I4039">
        <v>8</v>
      </c>
      <c r="N4039">
        <v>6</v>
      </c>
      <c r="P4039">
        <v>6</v>
      </c>
      <c r="S4039">
        <v>2</v>
      </c>
      <c r="U4039">
        <v>2</v>
      </c>
    </row>
    <row r="4040" spans="1:21" x14ac:dyDescent="0.25">
      <c r="A4040" t="s">
        <v>49</v>
      </c>
      <c r="B4040">
        <v>4450</v>
      </c>
      <c r="D4040">
        <v>3.2</v>
      </c>
      <c r="E4040">
        <v>3.2</v>
      </c>
      <c r="F4040">
        <v>3</v>
      </c>
      <c r="I4040">
        <v>3.2</v>
      </c>
      <c r="J4040">
        <v>3.2</v>
      </c>
      <c r="K4040">
        <v>3</v>
      </c>
      <c r="N4040">
        <v>3.1</v>
      </c>
      <c r="O4040">
        <v>3.1</v>
      </c>
      <c r="P4040">
        <v>3.1</v>
      </c>
      <c r="S4040">
        <v>3.1</v>
      </c>
      <c r="T4040">
        <v>3.1</v>
      </c>
      <c r="U4040">
        <v>3.1</v>
      </c>
    </row>
    <row r="4041" spans="1:21" x14ac:dyDescent="0.25">
      <c r="A4041" t="s">
        <v>695</v>
      </c>
      <c r="B4041">
        <v>4450</v>
      </c>
      <c r="D4041">
        <v>-2.2999999999999998</v>
      </c>
      <c r="E4041">
        <v>-2.2999999999999998</v>
      </c>
      <c r="F4041">
        <v>-1</v>
      </c>
      <c r="I4041">
        <v>-2.2999999999999998</v>
      </c>
      <c r="J4041">
        <v>-2.2999999999999998</v>
      </c>
      <c r="K4041">
        <v>-1</v>
      </c>
      <c r="N4041">
        <v>-2.4</v>
      </c>
      <c r="O4041">
        <v>-2.4</v>
      </c>
      <c r="P4041">
        <v>-2.4</v>
      </c>
      <c r="S4041">
        <v>-2.4</v>
      </c>
      <c r="T4041">
        <v>-2.4</v>
      </c>
      <c r="U4041">
        <v>-2.4</v>
      </c>
    </row>
    <row r="4042" spans="1:21" x14ac:dyDescent="0.25">
      <c r="A4042" t="s">
        <v>48</v>
      </c>
      <c r="B4042">
        <v>4450</v>
      </c>
      <c r="D4042">
        <v>1900</v>
      </c>
      <c r="E4042">
        <v>1900</v>
      </c>
      <c r="F4042">
        <v>1900</v>
      </c>
      <c r="I4042">
        <v>1900</v>
      </c>
      <c r="J4042">
        <v>1900</v>
      </c>
      <c r="K4042">
        <v>1900</v>
      </c>
      <c r="N4042">
        <v>1900</v>
      </c>
      <c r="O4042">
        <v>1900</v>
      </c>
      <c r="P4042">
        <v>1900</v>
      </c>
      <c r="S4042">
        <v>1900</v>
      </c>
      <c r="T4042">
        <v>1900</v>
      </c>
      <c r="U4042">
        <v>1900</v>
      </c>
    </row>
    <row r="4043" spans="1:21" x14ac:dyDescent="0.25">
      <c r="A4043" t="s">
        <v>696</v>
      </c>
      <c r="B4043">
        <v>4450</v>
      </c>
      <c r="D4043">
        <v>1770</v>
      </c>
      <c r="E4043">
        <v>3507</v>
      </c>
      <c r="F4043">
        <v>0</v>
      </c>
      <c r="I4043">
        <v>1770</v>
      </c>
      <c r="J4043">
        <v>3507</v>
      </c>
      <c r="K4043">
        <v>0</v>
      </c>
      <c r="N4043">
        <v>1770</v>
      </c>
      <c r="O4043">
        <v>1863</v>
      </c>
      <c r="P4043">
        <v>1583</v>
      </c>
      <c r="S4043">
        <v>1770</v>
      </c>
      <c r="T4043">
        <v>1863</v>
      </c>
      <c r="U4043">
        <v>1583</v>
      </c>
    </row>
    <row r="4044" spans="1:21" x14ac:dyDescent="0.25">
      <c r="A4044" t="s">
        <v>50</v>
      </c>
      <c r="B4044">
        <v>4450</v>
      </c>
      <c r="D4044">
        <v>559</v>
      </c>
      <c r="E4044">
        <v>3507</v>
      </c>
      <c r="F4044">
        <v>0</v>
      </c>
      <c r="I4044">
        <v>559</v>
      </c>
      <c r="J4044">
        <v>3507</v>
      </c>
      <c r="K4044">
        <v>0</v>
      </c>
      <c r="N4044">
        <v>1405</v>
      </c>
      <c r="O4044">
        <v>1863</v>
      </c>
      <c r="P4044">
        <v>1583</v>
      </c>
      <c r="S4044">
        <v>1378</v>
      </c>
      <c r="T4044">
        <v>1863</v>
      </c>
      <c r="U4044">
        <v>1583</v>
      </c>
    </row>
    <row r="4045" spans="1:21" x14ac:dyDescent="0.25">
      <c r="A4045" t="s">
        <v>697</v>
      </c>
      <c r="B4045">
        <v>4450</v>
      </c>
      <c r="D4045">
        <v>1</v>
      </c>
      <c r="E4045">
        <v>1</v>
      </c>
      <c r="F4045">
        <v>1</v>
      </c>
      <c r="I4045">
        <v>1</v>
      </c>
      <c r="J4045">
        <v>1</v>
      </c>
      <c r="K4045">
        <v>1</v>
      </c>
      <c r="N4045">
        <v>1</v>
      </c>
      <c r="O4045">
        <v>1</v>
      </c>
      <c r="P4045">
        <v>1</v>
      </c>
      <c r="S4045">
        <v>1</v>
      </c>
      <c r="T4045">
        <v>1</v>
      </c>
      <c r="U4045">
        <v>1</v>
      </c>
    </row>
    <row r="4046" spans="1:21" x14ac:dyDescent="0.25">
      <c r="A4046" t="s">
        <v>51</v>
      </c>
      <c r="B4046">
        <v>4450</v>
      </c>
      <c r="D4046">
        <v>0</v>
      </c>
      <c r="E4046">
        <v>10</v>
      </c>
      <c r="F4046">
        <v>0</v>
      </c>
      <c r="I4046">
        <v>0</v>
      </c>
      <c r="J4046">
        <v>10</v>
      </c>
      <c r="K4046">
        <v>0</v>
      </c>
      <c r="N4046">
        <v>0</v>
      </c>
      <c r="O4046">
        <v>0</v>
      </c>
      <c r="P4046">
        <v>27</v>
      </c>
      <c r="S4046">
        <v>0</v>
      </c>
      <c r="T4046">
        <v>0</v>
      </c>
      <c r="U4046">
        <v>54</v>
      </c>
    </row>
    <row r="4047" spans="1:21" x14ac:dyDescent="0.25">
      <c r="A4047" t="s">
        <v>53</v>
      </c>
      <c r="B4047">
        <v>4450</v>
      </c>
      <c r="D4047">
        <v>50</v>
      </c>
      <c r="E4047">
        <v>800</v>
      </c>
      <c r="F4047">
        <v>50</v>
      </c>
      <c r="I4047">
        <v>50</v>
      </c>
      <c r="J4047">
        <v>800</v>
      </c>
      <c r="K4047">
        <v>50</v>
      </c>
      <c r="N4047">
        <v>50</v>
      </c>
      <c r="O4047">
        <v>25</v>
      </c>
      <c r="P4047">
        <v>25</v>
      </c>
      <c r="S4047">
        <v>25</v>
      </c>
      <c r="T4047">
        <v>5</v>
      </c>
      <c r="U4047">
        <v>50</v>
      </c>
    </row>
    <row r="4048" spans="1:21" x14ac:dyDescent="0.25">
      <c r="A4048" t="s">
        <v>54</v>
      </c>
      <c r="B4048">
        <v>4450</v>
      </c>
      <c r="D4048">
        <v>0</v>
      </c>
      <c r="E4048">
        <v>0</v>
      </c>
      <c r="F4048">
        <v>0</v>
      </c>
      <c r="I4048">
        <v>0</v>
      </c>
      <c r="J4048">
        <v>0</v>
      </c>
      <c r="K4048">
        <v>0</v>
      </c>
      <c r="N4048">
        <v>0</v>
      </c>
      <c r="O4048">
        <v>0</v>
      </c>
      <c r="P4048">
        <v>0</v>
      </c>
      <c r="S4048">
        <v>0</v>
      </c>
      <c r="T4048">
        <v>0</v>
      </c>
      <c r="U4048">
        <v>0</v>
      </c>
    </row>
    <row r="4049" spans="1:21" x14ac:dyDescent="0.25">
      <c r="A4049" t="s">
        <v>55</v>
      </c>
      <c r="B4049">
        <v>4450</v>
      </c>
      <c r="D4049">
        <v>0</v>
      </c>
      <c r="E4049">
        <v>0</v>
      </c>
      <c r="F4049">
        <v>0</v>
      </c>
      <c r="I4049">
        <v>0</v>
      </c>
      <c r="J4049">
        <v>0</v>
      </c>
      <c r="K4049">
        <v>0</v>
      </c>
      <c r="N4049">
        <v>0</v>
      </c>
      <c r="O4049">
        <v>0</v>
      </c>
      <c r="P4049">
        <v>0</v>
      </c>
      <c r="S4049">
        <v>0</v>
      </c>
      <c r="T4049">
        <v>0</v>
      </c>
      <c r="U4049">
        <v>0</v>
      </c>
    </row>
    <row r="4050" spans="1:21" x14ac:dyDescent="0.25">
      <c r="A4050" t="s">
        <v>56</v>
      </c>
      <c r="B4050">
        <v>4450</v>
      </c>
      <c r="D4050">
        <v>0.92</v>
      </c>
      <c r="E4050">
        <v>0.92</v>
      </c>
      <c r="F4050">
        <v>0.92</v>
      </c>
      <c r="I4050">
        <v>0.92</v>
      </c>
      <c r="J4050">
        <v>0.92</v>
      </c>
      <c r="K4050">
        <v>0.92</v>
      </c>
      <c r="N4050">
        <v>0.92</v>
      </c>
      <c r="O4050">
        <v>0.92</v>
      </c>
      <c r="P4050">
        <v>0.92</v>
      </c>
      <c r="S4050">
        <v>0.92</v>
      </c>
      <c r="T4050">
        <v>0.92</v>
      </c>
      <c r="U4050">
        <v>0.92</v>
      </c>
    </row>
    <row r="4051" spans="1:21" x14ac:dyDescent="0.25">
      <c r="A4051" t="s">
        <v>57</v>
      </c>
      <c r="B4051">
        <v>4450</v>
      </c>
      <c r="D4051">
        <v>100</v>
      </c>
      <c r="E4051">
        <v>100</v>
      </c>
      <c r="F4051">
        <v>100</v>
      </c>
      <c r="I4051">
        <v>100</v>
      </c>
      <c r="J4051">
        <v>100</v>
      </c>
      <c r="K4051">
        <v>100</v>
      </c>
      <c r="N4051">
        <v>100</v>
      </c>
      <c r="O4051">
        <v>100</v>
      </c>
      <c r="P4051">
        <v>100</v>
      </c>
      <c r="S4051">
        <v>100</v>
      </c>
      <c r="T4051">
        <v>100</v>
      </c>
      <c r="U4051">
        <v>100</v>
      </c>
    </row>
    <row r="4052" spans="1:21" x14ac:dyDescent="0.25">
      <c r="A4052" t="s">
        <v>58</v>
      </c>
      <c r="B4052">
        <v>4450</v>
      </c>
      <c r="D4052">
        <v>2</v>
      </c>
      <c r="E4052">
        <v>2</v>
      </c>
      <c r="F4052">
        <v>2</v>
      </c>
      <c r="I4052">
        <v>2</v>
      </c>
      <c r="J4052">
        <v>2</v>
      </c>
      <c r="K4052">
        <v>2</v>
      </c>
      <c r="N4052">
        <v>2</v>
      </c>
      <c r="O4052">
        <v>2</v>
      </c>
      <c r="P4052">
        <v>2</v>
      </c>
      <c r="S4052">
        <v>2</v>
      </c>
      <c r="T4052">
        <v>2</v>
      </c>
      <c r="U4052">
        <v>2</v>
      </c>
    </row>
    <row r="4053" spans="1:21" x14ac:dyDescent="0.25">
      <c r="A4053" t="s">
        <v>59</v>
      </c>
      <c r="B4053">
        <v>4450</v>
      </c>
      <c r="D4053">
        <v>0</v>
      </c>
      <c r="E4053">
        <v>0</v>
      </c>
      <c r="F4053">
        <v>0</v>
      </c>
      <c r="I4053">
        <v>0</v>
      </c>
      <c r="J4053">
        <v>0</v>
      </c>
      <c r="K4053">
        <v>0</v>
      </c>
      <c r="N4053">
        <v>0</v>
      </c>
      <c r="O4053">
        <v>0</v>
      </c>
      <c r="P4053">
        <v>0</v>
      </c>
      <c r="S4053">
        <v>0</v>
      </c>
      <c r="T4053">
        <v>0</v>
      </c>
      <c r="U4053">
        <v>0</v>
      </c>
    </row>
    <row r="4054" spans="1:21" x14ac:dyDescent="0.25">
      <c r="A4054" t="s">
        <v>698</v>
      </c>
      <c r="B4054">
        <v>4450</v>
      </c>
      <c r="E4054">
        <v>0</v>
      </c>
      <c r="J4054">
        <v>0</v>
      </c>
      <c r="O4054">
        <v>0</v>
      </c>
      <c r="T4054">
        <v>0</v>
      </c>
    </row>
    <row r="4055" spans="1:21" x14ac:dyDescent="0.25">
      <c r="A4055" t="s">
        <v>677</v>
      </c>
      <c r="B4055">
        <v>4450</v>
      </c>
      <c r="E4055">
        <v>2680</v>
      </c>
      <c r="J4055">
        <v>2640</v>
      </c>
      <c r="O4055">
        <v>571</v>
      </c>
      <c r="T4055">
        <v>521</v>
      </c>
    </row>
    <row r="4056" spans="1:21" x14ac:dyDescent="0.25">
      <c r="A4056" t="s">
        <v>78</v>
      </c>
      <c r="B4056">
        <v>4450</v>
      </c>
      <c r="E4056">
        <v>45.7</v>
      </c>
      <c r="J4056">
        <v>45</v>
      </c>
      <c r="O4056">
        <v>13</v>
      </c>
      <c r="T4056">
        <v>11.8</v>
      </c>
    </row>
    <row r="4057" spans="1:21" x14ac:dyDescent="0.25">
      <c r="A4057" t="s">
        <v>699</v>
      </c>
      <c r="B4057">
        <v>4450</v>
      </c>
      <c r="F4057">
        <v>0</v>
      </c>
      <c r="K4057">
        <v>0</v>
      </c>
      <c r="P4057">
        <v>0</v>
      </c>
      <c r="U4057">
        <v>0</v>
      </c>
    </row>
    <row r="4058" spans="1:21" x14ac:dyDescent="0.25">
      <c r="A4058" t="s">
        <v>700</v>
      </c>
      <c r="B4058">
        <v>4450</v>
      </c>
      <c r="D4058">
        <v>0</v>
      </c>
      <c r="E4058">
        <v>0</v>
      </c>
      <c r="F4058">
        <v>1</v>
      </c>
      <c r="I4058">
        <v>0</v>
      </c>
      <c r="J4058">
        <v>0</v>
      </c>
      <c r="K4058">
        <v>1</v>
      </c>
      <c r="N4058">
        <v>0</v>
      </c>
      <c r="O4058">
        <v>0</v>
      </c>
      <c r="P4058">
        <v>1</v>
      </c>
      <c r="S4058">
        <v>0</v>
      </c>
      <c r="T4058">
        <v>0</v>
      </c>
      <c r="U4058">
        <v>1</v>
      </c>
    </row>
    <row r="4059" spans="1:21" x14ac:dyDescent="0.25">
      <c r="A4059" t="s">
        <v>701</v>
      </c>
      <c r="B4059">
        <v>4450</v>
      </c>
      <c r="D4059">
        <v>0</v>
      </c>
      <c r="E4059">
        <v>0</v>
      </c>
      <c r="F4059">
        <v>0</v>
      </c>
      <c r="I4059">
        <v>0</v>
      </c>
      <c r="J4059">
        <v>0</v>
      </c>
      <c r="K4059">
        <v>0</v>
      </c>
      <c r="N4059">
        <v>0</v>
      </c>
      <c r="O4059">
        <v>0</v>
      </c>
      <c r="P4059">
        <v>0</v>
      </c>
      <c r="S4059">
        <v>0</v>
      </c>
      <c r="T4059">
        <v>0</v>
      </c>
      <c r="U4059">
        <v>0</v>
      </c>
    </row>
    <row r="4060" spans="1:21" x14ac:dyDescent="0.25">
      <c r="A4060" t="s">
        <v>52</v>
      </c>
      <c r="B4060">
        <v>4450</v>
      </c>
      <c r="D4060">
        <v>1</v>
      </c>
      <c r="E4060">
        <v>1</v>
      </c>
      <c r="F4060">
        <v>1</v>
      </c>
      <c r="I4060">
        <v>1</v>
      </c>
      <c r="J4060">
        <v>1</v>
      </c>
      <c r="K4060">
        <v>1</v>
      </c>
      <c r="N4060">
        <v>1</v>
      </c>
      <c r="O4060">
        <v>1</v>
      </c>
      <c r="P4060">
        <v>1</v>
      </c>
      <c r="S4060">
        <v>1</v>
      </c>
      <c r="T4060">
        <v>1</v>
      </c>
      <c r="U4060">
        <v>1</v>
      </c>
    </row>
    <row r="4061" spans="1:21" x14ac:dyDescent="0.25">
      <c r="A4061" t="s">
        <v>702</v>
      </c>
      <c r="B4061">
        <v>4450</v>
      </c>
      <c r="D4061">
        <v>15</v>
      </c>
      <c r="E4061">
        <v>60</v>
      </c>
      <c r="F4061">
        <v>9</v>
      </c>
      <c r="I4061">
        <v>15</v>
      </c>
      <c r="J4061">
        <v>60</v>
      </c>
      <c r="K4061">
        <v>9</v>
      </c>
      <c r="N4061">
        <v>15</v>
      </c>
      <c r="O4061">
        <v>60</v>
      </c>
      <c r="P4061">
        <v>9</v>
      </c>
      <c r="S4061">
        <v>15</v>
      </c>
      <c r="T4061">
        <v>60</v>
      </c>
      <c r="U4061">
        <v>9</v>
      </c>
    </row>
    <row r="4062" spans="1:21" x14ac:dyDescent="0.25">
      <c r="A4062" t="s">
        <v>43</v>
      </c>
      <c r="B4062">
        <v>4450</v>
      </c>
      <c r="D4062">
        <v>0</v>
      </c>
      <c r="E4062">
        <v>0</v>
      </c>
      <c r="I4062">
        <v>0</v>
      </c>
      <c r="J4062">
        <v>0</v>
      </c>
      <c r="N4062">
        <v>35</v>
      </c>
      <c r="O4062">
        <v>35</v>
      </c>
      <c r="P4062">
        <v>26</v>
      </c>
      <c r="S4062">
        <v>35</v>
      </c>
      <c r="T4062">
        <v>35</v>
      </c>
      <c r="U4062">
        <v>26</v>
      </c>
    </row>
    <row r="4063" spans="1:21" x14ac:dyDescent="0.25">
      <c r="A4063" t="s">
        <v>44</v>
      </c>
      <c r="B4063">
        <v>4450</v>
      </c>
      <c r="D4063">
        <v>0</v>
      </c>
      <c r="E4063">
        <v>0</v>
      </c>
      <c r="I4063">
        <v>0</v>
      </c>
      <c r="J4063">
        <v>0</v>
      </c>
      <c r="N4063">
        <v>5</v>
      </c>
      <c r="O4063">
        <v>5</v>
      </c>
      <c r="P4063">
        <v>20</v>
      </c>
      <c r="S4063">
        <v>5</v>
      </c>
      <c r="T4063">
        <v>5</v>
      </c>
      <c r="U4063">
        <v>20</v>
      </c>
    </row>
    <row r="4064" spans="1:21" x14ac:dyDescent="0.25">
      <c r="A4064" t="s">
        <v>47</v>
      </c>
      <c r="B4064">
        <v>4450</v>
      </c>
      <c r="D4064">
        <v>4</v>
      </c>
      <c r="E4064">
        <v>4</v>
      </c>
      <c r="I4064">
        <v>8</v>
      </c>
      <c r="J4064">
        <v>8</v>
      </c>
      <c r="N4064">
        <v>6</v>
      </c>
      <c r="O4064">
        <v>6</v>
      </c>
      <c r="P4064">
        <v>6</v>
      </c>
      <c r="S4064">
        <v>2</v>
      </c>
      <c r="T4064">
        <v>2</v>
      </c>
      <c r="U4064">
        <v>2</v>
      </c>
    </row>
    <row r="4065" spans="1:21" x14ac:dyDescent="0.25">
      <c r="A4065" t="s">
        <v>703</v>
      </c>
      <c r="B4065">
        <v>4450</v>
      </c>
      <c r="D4065">
        <v>0</v>
      </c>
      <c r="E4065">
        <v>0</v>
      </c>
      <c r="I4065">
        <v>0</v>
      </c>
      <c r="J4065">
        <v>0</v>
      </c>
      <c r="N4065">
        <v>0</v>
      </c>
      <c r="O4065">
        <v>0</v>
      </c>
      <c r="P4065">
        <v>0</v>
      </c>
      <c r="S4065">
        <v>0</v>
      </c>
      <c r="T4065">
        <v>0</v>
      </c>
      <c r="U4065">
        <v>0</v>
      </c>
    </row>
    <row r="4066" spans="1:21" x14ac:dyDescent="0.25">
      <c r="A4066" t="s">
        <v>704</v>
      </c>
      <c r="B4066">
        <v>4450</v>
      </c>
      <c r="D4066">
        <v>0</v>
      </c>
      <c r="E4066">
        <v>0</v>
      </c>
      <c r="I4066">
        <v>0</v>
      </c>
      <c r="J4066">
        <v>0</v>
      </c>
      <c r="N4066">
        <v>0</v>
      </c>
      <c r="O4066">
        <v>0</v>
      </c>
      <c r="P4066">
        <v>0</v>
      </c>
      <c r="S4066">
        <v>0</v>
      </c>
      <c r="T4066">
        <v>0</v>
      </c>
      <c r="U4066">
        <v>0</v>
      </c>
    </row>
    <row r="4067" spans="1:21" x14ac:dyDescent="0.25">
      <c r="A4067" t="s">
        <v>705</v>
      </c>
      <c r="B4067">
        <v>4450</v>
      </c>
      <c r="D4067">
        <v>0</v>
      </c>
      <c r="E4067">
        <v>0</v>
      </c>
      <c r="I4067">
        <v>0</v>
      </c>
      <c r="J4067">
        <v>0</v>
      </c>
      <c r="N4067">
        <v>0</v>
      </c>
      <c r="O4067">
        <v>0</v>
      </c>
      <c r="P4067">
        <v>0</v>
      </c>
      <c r="S4067">
        <v>0</v>
      </c>
      <c r="T4067">
        <v>0</v>
      </c>
      <c r="U4067">
        <v>0</v>
      </c>
    </row>
    <row r="4068" spans="1:21" x14ac:dyDescent="0.25">
      <c r="A4068" t="s">
        <v>706</v>
      </c>
      <c r="B4068">
        <v>4450</v>
      </c>
      <c r="D4068">
        <v>0</v>
      </c>
      <c r="E4068">
        <v>0</v>
      </c>
      <c r="I4068">
        <v>0</v>
      </c>
      <c r="J4068">
        <v>0</v>
      </c>
      <c r="N4068">
        <v>0</v>
      </c>
      <c r="O4068">
        <v>0</v>
      </c>
      <c r="P4068">
        <v>0</v>
      </c>
      <c r="S4068">
        <v>0</v>
      </c>
      <c r="T4068">
        <v>0</v>
      </c>
      <c r="U4068">
        <v>0</v>
      </c>
    </row>
    <row r="4069" spans="1:21" x14ac:dyDescent="0.25">
      <c r="A4069" t="s">
        <v>707</v>
      </c>
      <c r="B4069">
        <v>4450</v>
      </c>
      <c r="D4069">
        <v>0</v>
      </c>
      <c r="E4069">
        <v>0</v>
      </c>
      <c r="I4069">
        <v>0</v>
      </c>
      <c r="J4069">
        <v>0</v>
      </c>
      <c r="N4069">
        <v>1</v>
      </c>
      <c r="O4069">
        <v>1</v>
      </c>
      <c r="P4069">
        <v>1</v>
      </c>
      <c r="S4069">
        <v>1</v>
      </c>
      <c r="T4069">
        <v>1</v>
      </c>
      <c r="U4069">
        <v>1</v>
      </c>
    </row>
    <row r="4070" spans="1:21" x14ac:dyDescent="0.25">
      <c r="A4070" t="s">
        <v>708</v>
      </c>
      <c r="B4070">
        <v>4450</v>
      </c>
      <c r="N4070">
        <v>5</v>
      </c>
      <c r="O4070">
        <v>5</v>
      </c>
      <c r="P4070">
        <v>20</v>
      </c>
      <c r="S4070">
        <v>5</v>
      </c>
      <c r="T4070">
        <v>5</v>
      </c>
      <c r="U4070">
        <v>20</v>
      </c>
    </row>
    <row r="4071" spans="1:21" x14ac:dyDescent="0.25">
      <c r="A4071" t="s">
        <v>709</v>
      </c>
      <c r="B4071">
        <v>4450</v>
      </c>
      <c r="N4071">
        <v>30</v>
      </c>
      <c r="O4071">
        <v>30</v>
      </c>
      <c r="P4071">
        <v>6</v>
      </c>
      <c r="S4071">
        <v>30</v>
      </c>
      <c r="T4071">
        <v>30</v>
      </c>
      <c r="U4071">
        <v>6</v>
      </c>
    </row>
    <row r="4072" spans="1:21" x14ac:dyDescent="0.25">
      <c r="A4072" t="s">
        <v>710</v>
      </c>
      <c r="B4072">
        <v>4450</v>
      </c>
      <c r="N4072">
        <v>3</v>
      </c>
      <c r="O4072">
        <v>3</v>
      </c>
      <c r="P4072">
        <v>3</v>
      </c>
      <c r="S4072">
        <v>3</v>
      </c>
      <c r="T4072">
        <v>3</v>
      </c>
      <c r="U4072">
        <v>3</v>
      </c>
    </row>
    <row r="4073" spans="1:21" x14ac:dyDescent="0.25">
      <c r="A4073" t="s">
        <v>711</v>
      </c>
      <c r="B4073">
        <v>4450</v>
      </c>
      <c r="N4073">
        <v>0</v>
      </c>
      <c r="O4073">
        <v>0</v>
      </c>
      <c r="P4073">
        <v>0</v>
      </c>
      <c r="S4073">
        <v>0</v>
      </c>
      <c r="T4073">
        <v>0</v>
      </c>
      <c r="U4073">
        <v>0</v>
      </c>
    </row>
    <row r="4074" spans="1:21" x14ac:dyDescent="0.25">
      <c r="A4074" t="s">
        <v>712</v>
      </c>
      <c r="B4074">
        <v>4450</v>
      </c>
      <c r="N4074">
        <v>0</v>
      </c>
      <c r="O4074">
        <v>0</v>
      </c>
      <c r="P4074">
        <v>0</v>
      </c>
      <c r="S4074">
        <v>0</v>
      </c>
      <c r="T4074">
        <v>0</v>
      </c>
      <c r="U4074">
        <v>0</v>
      </c>
    </row>
    <row r="4075" spans="1:21" x14ac:dyDescent="0.25">
      <c r="A4075" t="s">
        <v>713</v>
      </c>
      <c r="B4075">
        <v>4450</v>
      </c>
      <c r="N4075">
        <v>0</v>
      </c>
      <c r="O4075">
        <v>0</v>
      </c>
      <c r="P4075">
        <v>0</v>
      </c>
      <c r="S4075">
        <v>0</v>
      </c>
      <c r="T4075">
        <v>0</v>
      </c>
      <c r="U4075">
        <v>0</v>
      </c>
    </row>
    <row r="4076" spans="1:21" x14ac:dyDescent="0.25">
      <c r="A4076" t="s">
        <v>718</v>
      </c>
      <c r="B4076">
        <v>4450</v>
      </c>
      <c r="E4076">
        <v>0</v>
      </c>
      <c r="J4076">
        <v>0</v>
      </c>
      <c r="O4076">
        <v>0</v>
      </c>
      <c r="T4076">
        <v>0</v>
      </c>
    </row>
    <row r="4077" spans="1:21" x14ac:dyDescent="0.25">
      <c r="A4077" t="s">
        <v>405</v>
      </c>
      <c r="B4077">
        <v>4450</v>
      </c>
      <c r="E4077">
        <v>0</v>
      </c>
    </row>
    <row r="4078" spans="1:21" x14ac:dyDescent="0.25">
      <c r="A4078" t="s">
        <v>719</v>
      </c>
      <c r="B4078">
        <v>4450</v>
      </c>
      <c r="D4078">
        <v>54</v>
      </c>
      <c r="E4078">
        <v>924</v>
      </c>
      <c r="F4078">
        <v>0</v>
      </c>
      <c r="I4078">
        <v>54</v>
      </c>
      <c r="J4078">
        <v>924</v>
      </c>
      <c r="K4078">
        <v>0</v>
      </c>
      <c r="N4078">
        <v>54</v>
      </c>
      <c r="O4078">
        <v>27</v>
      </c>
      <c r="P4078">
        <v>27</v>
      </c>
      <c r="S4078">
        <v>27</v>
      </c>
      <c r="T4078">
        <v>5</v>
      </c>
      <c r="U4078">
        <v>54</v>
      </c>
    </row>
    <row r="4079" spans="1:21" x14ac:dyDescent="0.25">
      <c r="A4079" t="s">
        <v>34</v>
      </c>
      <c r="B4079">
        <v>4550</v>
      </c>
      <c r="D4079">
        <v>363</v>
      </c>
      <c r="E4079">
        <v>363</v>
      </c>
      <c r="F4079">
        <v>363</v>
      </c>
      <c r="I4079">
        <v>3924</v>
      </c>
      <c r="J4079">
        <v>3924</v>
      </c>
      <c r="K4079">
        <v>3924</v>
      </c>
      <c r="N4079">
        <v>236</v>
      </c>
      <c r="O4079">
        <v>236</v>
      </c>
      <c r="P4079">
        <v>236</v>
      </c>
      <c r="S4079">
        <v>235</v>
      </c>
      <c r="T4079">
        <v>235</v>
      </c>
      <c r="U4079">
        <v>235</v>
      </c>
    </row>
    <row r="4080" spans="1:21" x14ac:dyDescent="0.25">
      <c r="A4080" t="s">
        <v>35</v>
      </c>
      <c r="B4080">
        <v>4550</v>
      </c>
      <c r="D4080">
        <v>236</v>
      </c>
      <c r="E4080">
        <v>3924</v>
      </c>
      <c r="F4080">
        <v>235</v>
      </c>
      <c r="I4080">
        <v>235</v>
      </c>
      <c r="J4080">
        <v>363</v>
      </c>
      <c r="K4080">
        <v>236</v>
      </c>
      <c r="N4080">
        <v>3924</v>
      </c>
      <c r="O4080">
        <v>235</v>
      </c>
      <c r="P4080">
        <v>363</v>
      </c>
      <c r="S4080">
        <v>363</v>
      </c>
      <c r="T4080">
        <v>236</v>
      </c>
      <c r="U4080">
        <v>3924</v>
      </c>
    </row>
    <row r="4081" spans="1:21" x14ac:dyDescent="0.25">
      <c r="A4081" t="s">
        <v>36</v>
      </c>
      <c r="B4081">
        <v>4550</v>
      </c>
      <c r="D4081">
        <v>1</v>
      </c>
      <c r="E4081">
        <v>2</v>
      </c>
      <c r="F4081">
        <v>1</v>
      </c>
      <c r="I4081">
        <v>1</v>
      </c>
      <c r="J4081">
        <v>2</v>
      </c>
      <c r="K4081">
        <v>1</v>
      </c>
      <c r="N4081">
        <v>1</v>
      </c>
      <c r="O4081">
        <v>1</v>
      </c>
      <c r="P4081">
        <v>2</v>
      </c>
      <c r="S4081">
        <v>1</v>
      </c>
      <c r="T4081">
        <v>1</v>
      </c>
      <c r="U4081">
        <v>1</v>
      </c>
    </row>
    <row r="4082" spans="1:21" x14ac:dyDescent="0.25">
      <c r="A4082" t="s">
        <v>37</v>
      </c>
      <c r="B4082">
        <v>4550</v>
      </c>
      <c r="D4082">
        <v>0</v>
      </c>
      <c r="E4082">
        <v>0</v>
      </c>
      <c r="I4082">
        <v>0</v>
      </c>
      <c r="J4082">
        <v>0</v>
      </c>
      <c r="N4082">
        <v>0</v>
      </c>
      <c r="O4082">
        <v>0</v>
      </c>
      <c r="S4082">
        <v>0</v>
      </c>
      <c r="T4082">
        <v>0</v>
      </c>
    </row>
    <row r="4083" spans="1:21" x14ac:dyDescent="0.25">
      <c r="A4083" t="s">
        <v>38</v>
      </c>
      <c r="B4083">
        <v>4550</v>
      </c>
      <c r="D4083">
        <v>12</v>
      </c>
      <c r="E4083">
        <v>12</v>
      </c>
      <c r="F4083">
        <v>12</v>
      </c>
      <c r="I4083">
        <v>12</v>
      </c>
      <c r="J4083">
        <v>12</v>
      </c>
      <c r="K4083">
        <v>12</v>
      </c>
      <c r="N4083">
        <v>12</v>
      </c>
      <c r="O4083">
        <v>12</v>
      </c>
      <c r="P4083">
        <v>12</v>
      </c>
      <c r="S4083">
        <v>12</v>
      </c>
      <c r="T4083">
        <v>12</v>
      </c>
      <c r="U4083">
        <v>12</v>
      </c>
    </row>
    <row r="4084" spans="1:21" x14ac:dyDescent="0.25">
      <c r="A4084" t="s">
        <v>39</v>
      </c>
      <c r="B4084">
        <v>4550</v>
      </c>
      <c r="D4084">
        <v>300</v>
      </c>
      <c r="F4084">
        <v>150</v>
      </c>
      <c r="I4084">
        <v>325</v>
      </c>
      <c r="K4084">
        <v>200</v>
      </c>
      <c r="S4084">
        <v>150</v>
      </c>
      <c r="U4084">
        <v>200</v>
      </c>
    </row>
    <row r="4085" spans="1:21" x14ac:dyDescent="0.25">
      <c r="A4085" t="s">
        <v>694</v>
      </c>
      <c r="B4085">
        <v>4550</v>
      </c>
      <c r="D4085">
        <v>25</v>
      </c>
      <c r="F4085">
        <v>25</v>
      </c>
      <c r="I4085">
        <v>25</v>
      </c>
      <c r="K4085">
        <v>25</v>
      </c>
      <c r="S4085">
        <v>25</v>
      </c>
      <c r="U4085">
        <v>25</v>
      </c>
    </row>
    <row r="4086" spans="1:21" x14ac:dyDescent="0.25">
      <c r="A4086" t="s">
        <v>40</v>
      </c>
      <c r="B4086">
        <v>4550</v>
      </c>
      <c r="D4086">
        <v>1</v>
      </c>
      <c r="F4086">
        <v>1</v>
      </c>
      <c r="I4086">
        <v>1</v>
      </c>
      <c r="K4086">
        <v>1</v>
      </c>
      <c r="S4086">
        <v>1</v>
      </c>
      <c r="U4086">
        <v>1</v>
      </c>
    </row>
    <row r="4087" spans="1:21" x14ac:dyDescent="0.25">
      <c r="A4087" t="s">
        <v>41</v>
      </c>
      <c r="B4087">
        <v>4550</v>
      </c>
    </row>
    <row r="4088" spans="1:21" x14ac:dyDescent="0.25">
      <c r="A4088" t="s">
        <v>42</v>
      </c>
      <c r="B4088">
        <v>4550</v>
      </c>
      <c r="E4088">
        <v>40</v>
      </c>
      <c r="J4088">
        <v>40</v>
      </c>
      <c r="O4088">
        <v>30</v>
      </c>
      <c r="T4088">
        <v>30</v>
      </c>
    </row>
    <row r="4089" spans="1:21" x14ac:dyDescent="0.25">
      <c r="A4089" t="s">
        <v>45</v>
      </c>
      <c r="B4089">
        <v>4550</v>
      </c>
      <c r="D4089">
        <v>7</v>
      </c>
      <c r="E4089">
        <v>4</v>
      </c>
      <c r="I4089">
        <v>3</v>
      </c>
      <c r="J4089">
        <v>8</v>
      </c>
      <c r="N4089">
        <v>1</v>
      </c>
      <c r="O4089">
        <v>6</v>
      </c>
      <c r="S4089">
        <v>5</v>
      </c>
      <c r="T4089">
        <v>2</v>
      </c>
    </row>
    <row r="4090" spans="1:21" x14ac:dyDescent="0.25">
      <c r="A4090" t="s">
        <v>46</v>
      </c>
      <c r="B4090">
        <v>4550</v>
      </c>
      <c r="D4090">
        <v>4</v>
      </c>
      <c r="F4090">
        <v>4</v>
      </c>
      <c r="I4090">
        <v>8</v>
      </c>
      <c r="K4090">
        <v>8</v>
      </c>
      <c r="N4090">
        <v>6</v>
      </c>
      <c r="P4090">
        <v>6</v>
      </c>
      <c r="S4090">
        <v>2</v>
      </c>
      <c r="U4090">
        <v>2</v>
      </c>
    </row>
    <row r="4091" spans="1:21" x14ac:dyDescent="0.25">
      <c r="A4091" t="s">
        <v>49</v>
      </c>
      <c r="B4091">
        <v>4550</v>
      </c>
      <c r="D4091">
        <v>4</v>
      </c>
      <c r="E4091">
        <v>6</v>
      </c>
      <c r="F4091">
        <v>6</v>
      </c>
      <c r="I4091">
        <v>4</v>
      </c>
      <c r="J4091">
        <v>6</v>
      </c>
      <c r="K4091">
        <v>6</v>
      </c>
      <c r="N4091">
        <v>4</v>
      </c>
      <c r="O4091">
        <v>6</v>
      </c>
      <c r="P4091">
        <v>6</v>
      </c>
      <c r="S4091">
        <v>4</v>
      </c>
      <c r="T4091">
        <v>6</v>
      </c>
      <c r="U4091">
        <v>6</v>
      </c>
    </row>
    <row r="4092" spans="1:21" x14ac:dyDescent="0.25">
      <c r="A4092" t="s">
        <v>695</v>
      </c>
      <c r="B4092">
        <v>4550</v>
      </c>
      <c r="D4092">
        <v>0</v>
      </c>
      <c r="E4092">
        <v>0</v>
      </c>
      <c r="F4092">
        <v>0</v>
      </c>
      <c r="I4092">
        <v>0</v>
      </c>
      <c r="J4092">
        <v>0</v>
      </c>
      <c r="K4092">
        <v>0</v>
      </c>
      <c r="N4092">
        <v>0</v>
      </c>
      <c r="O4092">
        <v>0</v>
      </c>
      <c r="P4092">
        <v>0</v>
      </c>
      <c r="S4092">
        <v>0</v>
      </c>
      <c r="T4092">
        <v>0</v>
      </c>
      <c r="U4092">
        <v>0</v>
      </c>
    </row>
    <row r="4093" spans="1:21" x14ac:dyDescent="0.25">
      <c r="A4093" t="s">
        <v>48</v>
      </c>
      <c r="B4093">
        <v>4550</v>
      </c>
      <c r="D4093">
        <v>1900</v>
      </c>
      <c r="E4093">
        <v>1900</v>
      </c>
      <c r="F4093">
        <v>1900</v>
      </c>
      <c r="I4093">
        <v>1900</v>
      </c>
      <c r="J4093">
        <v>1900</v>
      </c>
      <c r="K4093">
        <v>1900</v>
      </c>
      <c r="N4093">
        <v>1900</v>
      </c>
      <c r="O4093">
        <v>1900</v>
      </c>
      <c r="P4093">
        <v>1900</v>
      </c>
      <c r="S4093">
        <v>1900</v>
      </c>
      <c r="T4093">
        <v>1900</v>
      </c>
      <c r="U4093">
        <v>1900</v>
      </c>
    </row>
    <row r="4094" spans="1:21" x14ac:dyDescent="0.25">
      <c r="A4094" t="s">
        <v>696</v>
      </c>
      <c r="B4094">
        <v>4550</v>
      </c>
      <c r="D4094">
        <v>1863</v>
      </c>
      <c r="E4094">
        <v>3539</v>
      </c>
      <c r="F4094">
        <v>1863</v>
      </c>
      <c r="I4094">
        <v>1863</v>
      </c>
      <c r="J4094">
        <v>3539</v>
      </c>
      <c r="K4094">
        <v>1863</v>
      </c>
      <c r="N4094">
        <v>1863</v>
      </c>
      <c r="O4094">
        <v>1863</v>
      </c>
      <c r="P4094">
        <v>3278</v>
      </c>
      <c r="S4094">
        <v>1863</v>
      </c>
      <c r="T4094">
        <v>1863</v>
      </c>
      <c r="U4094">
        <v>1863</v>
      </c>
    </row>
    <row r="4095" spans="1:21" x14ac:dyDescent="0.25">
      <c r="A4095" t="s">
        <v>50</v>
      </c>
      <c r="B4095">
        <v>4550</v>
      </c>
      <c r="D4095">
        <v>1863</v>
      </c>
      <c r="E4095">
        <v>3539</v>
      </c>
      <c r="F4095">
        <v>1863</v>
      </c>
      <c r="I4095">
        <v>1863</v>
      </c>
      <c r="J4095">
        <v>3539</v>
      </c>
      <c r="K4095">
        <v>1863</v>
      </c>
      <c r="N4095">
        <v>1863</v>
      </c>
      <c r="O4095">
        <v>1863</v>
      </c>
      <c r="P4095">
        <v>3278</v>
      </c>
      <c r="S4095">
        <v>1863</v>
      </c>
      <c r="T4095">
        <v>1863</v>
      </c>
      <c r="U4095">
        <v>1863</v>
      </c>
    </row>
    <row r="4096" spans="1:21" x14ac:dyDescent="0.25">
      <c r="A4096" t="s">
        <v>697</v>
      </c>
      <c r="B4096">
        <v>4550</v>
      </c>
      <c r="D4096">
        <v>1</v>
      </c>
      <c r="E4096">
        <v>1</v>
      </c>
      <c r="F4096">
        <v>1</v>
      </c>
      <c r="I4096">
        <v>1</v>
      </c>
      <c r="J4096">
        <v>1</v>
      </c>
      <c r="K4096">
        <v>1</v>
      </c>
      <c r="N4096">
        <v>1</v>
      </c>
      <c r="O4096">
        <v>1</v>
      </c>
      <c r="P4096">
        <v>1</v>
      </c>
      <c r="S4096">
        <v>1</v>
      </c>
      <c r="T4096">
        <v>1</v>
      </c>
      <c r="U4096">
        <v>1</v>
      </c>
    </row>
    <row r="4097" spans="1:21" x14ac:dyDescent="0.25">
      <c r="A4097" t="s">
        <v>51</v>
      </c>
      <c r="B4097">
        <v>4550</v>
      </c>
      <c r="D4097">
        <v>0</v>
      </c>
      <c r="E4097">
        <v>0</v>
      </c>
      <c r="F4097">
        <v>0</v>
      </c>
      <c r="I4097">
        <v>0</v>
      </c>
      <c r="J4097">
        <v>0</v>
      </c>
      <c r="K4097">
        <v>0</v>
      </c>
      <c r="N4097">
        <v>0</v>
      </c>
      <c r="O4097">
        <v>0</v>
      </c>
      <c r="P4097">
        <v>0</v>
      </c>
      <c r="S4097">
        <v>0</v>
      </c>
      <c r="T4097">
        <v>0</v>
      </c>
      <c r="U4097">
        <v>0</v>
      </c>
    </row>
    <row r="4098" spans="1:21" x14ac:dyDescent="0.25">
      <c r="A4098" t="s">
        <v>53</v>
      </c>
      <c r="B4098">
        <v>4550</v>
      </c>
      <c r="D4098">
        <v>0</v>
      </c>
      <c r="E4098">
        <v>0</v>
      </c>
      <c r="F4098">
        <v>0</v>
      </c>
      <c r="I4098">
        <v>0</v>
      </c>
      <c r="J4098">
        <v>0</v>
      </c>
      <c r="K4098">
        <v>0</v>
      </c>
      <c r="N4098">
        <v>0</v>
      </c>
      <c r="O4098">
        <v>0</v>
      </c>
      <c r="P4098">
        <v>0</v>
      </c>
      <c r="S4098">
        <v>0</v>
      </c>
      <c r="T4098">
        <v>0</v>
      </c>
      <c r="U4098">
        <v>0</v>
      </c>
    </row>
    <row r="4099" spans="1:21" x14ac:dyDescent="0.25">
      <c r="A4099" t="s">
        <v>54</v>
      </c>
      <c r="B4099">
        <v>4550</v>
      </c>
      <c r="D4099">
        <v>0</v>
      </c>
      <c r="E4099">
        <v>0</v>
      </c>
      <c r="F4099">
        <v>0</v>
      </c>
      <c r="I4099">
        <v>0</v>
      </c>
      <c r="J4099">
        <v>0</v>
      </c>
      <c r="K4099">
        <v>0</v>
      </c>
      <c r="N4099">
        <v>0</v>
      </c>
      <c r="O4099">
        <v>0</v>
      </c>
      <c r="P4099">
        <v>0</v>
      </c>
      <c r="S4099">
        <v>0</v>
      </c>
      <c r="T4099">
        <v>0</v>
      </c>
      <c r="U4099">
        <v>0</v>
      </c>
    </row>
    <row r="4100" spans="1:21" x14ac:dyDescent="0.25">
      <c r="A4100" t="s">
        <v>55</v>
      </c>
      <c r="B4100">
        <v>4550</v>
      </c>
      <c r="D4100">
        <v>0</v>
      </c>
      <c r="E4100">
        <v>0</v>
      </c>
      <c r="F4100">
        <v>0</v>
      </c>
      <c r="I4100">
        <v>0</v>
      </c>
      <c r="J4100">
        <v>0</v>
      </c>
      <c r="K4100">
        <v>0</v>
      </c>
      <c r="N4100">
        <v>0</v>
      </c>
      <c r="O4100">
        <v>0</v>
      </c>
      <c r="P4100">
        <v>0</v>
      </c>
      <c r="S4100">
        <v>0</v>
      </c>
      <c r="T4100">
        <v>0</v>
      </c>
      <c r="U4100">
        <v>0</v>
      </c>
    </row>
    <row r="4101" spans="1:21" x14ac:dyDescent="0.25">
      <c r="A4101" t="s">
        <v>56</v>
      </c>
      <c r="B4101">
        <v>4550</v>
      </c>
      <c r="D4101">
        <v>0.92</v>
      </c>
      <c r="E4101">
        <v>0.92</v>
      </c>
      <c r="F4101">
        <v>0.92</v>
      </c>
      <c r="I4101">
        <v>0.92</v>
      </c>
      <c r="J4101">
        <v>0.92</v>
      </c>
      <c r="K4101">
        <v>0.92</v>
      </c>
      <c r="N4101">
        <v>0.92</v>
      </c>
      <c r="O4101">
        <v>0.92</v>
      </c>
      <c r="P4101">
        <v>0.92</v>
      </c>
      <c r="S4101">
        <v>0.92</v>
      </c>
      <c r="T4101">
        <v>0.92</v>
      </c>
      <c r="U4101">
        <v>0.92</v>
      </c>
    </row>
    <row r="4102" spans="1:21" x14ac:dyDescent="0.25">
      <c r="A4102" t="s">
        <v>57</v>
      </c>
      <c r="B4102">
        <v>4550</v>
      </c>
      <c r="D4102">
        <v>100</v>
      </c>
      <c r="E4102">
        <v>100</v>
      </c>
      <c r="F4102">
        <v>100</v>
      </c>
      <c r="I4102">
        <v>100</v>
      </c>
      <c r="J4102">
        <v>100</v>
      </c>
      <c r="K4102">
        <v>100</v>
      </c>
      <c r="N4102">
        <v>100</v>
      </c>
      <c r="O4102">
        <v>100</v>
      </c>
      <c r="P4102">
        <v>100</v>
      </c>
      <c r="S4102">
        <v>100</v>
      </c>
      <c r="T4102">
        <v>100</v>
      </c>
      <c r="U4102">
        <v>100</v>
      </c>
    </row>
    <row r="4103" spans="1:21" x14ac:dyDescent="0.25">
      <c r="A4103" t="s">
        <v>58</v>
      </c>
      <c r="B4103">
        <v>4550</v>
      </c>
      <c r="D4103">
        <v>2</v>
      </c>
      <c r="E4103">
        <v>2</v>
      </c>
      <c r="F4103">
        <v>2</v>
      </c>
      <c r="I4103">
        <v>2</v>
      </c>
      <c r="J4103">
        <v>2</v>
      </c>
      <c r="K4103">
        <v>2</v>
      </c>
      <c r="N4103">
        <v>2</v>
      </c>
      <c r="O4103">
        <v>2</v>
      </c>
      <c r="P4103">
        <v>2</v>
      </c>
      <c r="S4103">
        <v>2</v>
      </c>
      <c r="T4103">
        <v>2</v>
      </c>
      <c r="U4103">
        <v>2</v>
      </c>
    </row>
    <row r="4104" spans="1:21" x14ac:dyDescent="0.25">
      <c r="A4104" t="s">
        <v>59</v>
      </c>
      <c r="B4104">
        <v>4550</v>
      </c>
      <c r="D4104">
        <v>0</v>
      </c>
      <c r="E4104">
        <v>0</v>
      </c>
      <c r="F4104">
        <v>0</v>
      </c>
      <c r="I4104">
        <v>0</v>
      </c>
      <c r="J4104">
        <v>0</v>
      </c>
      <c r="K4104">
        <v>0</v>
      </c>
      <c r="N4104">
        <v>0</v>
      </c>
      <c r="O4104">
        <v>0</v>
      </c>
      <c r="P4104">
        <v>0</v>
      </c>
      <c r="S4104">
        <v>0</v>
      </c>
      <c r="T4104">
        <v>0</v>
      </c>
      <c r="U4104">
        <v>0</v>
      </c>
    </row>
    <row r="4105" spans="1:21" x14ac:dyDescent="0.25">
      <c r="A4105" t="s">
        <v>698</v>
      </c>
      <c r="B4105">
        <v>4550</v>
      </c>
      <c r="E4105">
        <v>0</v>
      </c>
      <c r="J4105">
        <v>0</v>
      </c>
      <c r="O4105">
        <v>0</v>
      </c>
      <c r="T4105">
        <v>0</v>
      </c>
    </row>
    <row r="4106" spans="1:21" x14ac:dyDescent="0.25">
      <c r="A4106" t="s">
        <v>677</v>
      </c>
      <c r="B4106">
        <v>4550</v>
      </c>
      <c r="E4106">
        <v>1341</v>
      </c>
      <c r="J4106">
        <v>2659</v>
      </c>
      <c r="O4106">
        <v>1433</v>
      </c>
      <c r="T4106">
        <v>500</v>
      </c>
    </row>
    <row r="4107" spans="1:21" x14ac:dyDescent="0.25">
      <c r="A4107" t="s">
        <v>78</v>
      </c>
      <c r="B4107">
        <v>4550</v>
      </c>
      <c r="E4107">
        <v>22.9</v>
      </c>
      <c r="J4107">
        <v>45.3</v>
      </c>
      <c r="O4107">
        <v>32.6</v>
      </c>
      <c r="T4107">
        <v>11.4</v>
      </c>
    </row>
    <row r="4108" spans="1:21" x14ac:dyDescent="0.25">
      <c r="A4108" t="s">
        <v>699</v>
      </c>
      <c r="B4108">
        <v>4550</v>
      </c>
      <c r="F4108">
        <v>0</v>
      </c>
      <c r="K4108">
        <v>0</v>
      </c>
      <c r="P4108">
        <v>0</v>
      </c>
      <c r="U4108">
        <v>0</v>
      </c>
    </row>
    <row r="4109" spans="1:21" x14ac:dyDescent="0.25">
      <c r="A4109" t="s">
        <v>700</v>
      </c>
      <c r="B4109">
        <v>4550</v>
      </c>
      <c r="D4109">
        <v>0</v>
      </c>
      <c r="E4109">
        <v>0</v>
      </c>
      <c r="F4109">
        <v>1</v>
      </c>
      <c r="I4109">
        <v>0</v>
      </c>
      <c r="J4109">
        <v>0</v>
      </c>
      <c r="K4109">
        <v>1</v>
      </c>
      <c r="N4109">
        <v>0</v>
      </c>
      <c r="O4109">
        <v>0</v>
      </c>
      <c r="P4109">
        <v>1</v>
      </c>
      <c r="S4109">
        <v>0</v>
      </c>
      <c r="T4109">
        <v>0</v>
      </c>
      <c r="U4109">
        <v>1</v>
      </c>
    </row>
    <row r="4110" spans="1:21" x14ac:dyDescent="0.25">
      <c r="A4110" t="s">
        <v>701</v>
      </c>
      <c r="B4110">
        <v>4550</v>
      </c>
      <c r="D4110">
        <v>0</v>
      </c>
      <c r="E4110">
        <v>0</v>
      </c>
      <c r="F4110">
        <v>0</v>
      </c>
      <c r="I4110">
        <v>0</v>
      </c>
      <c r="J4110">
        <v>0</v>
      </c>
      <c r="K4110">
        <v>0</v>
      </c>
      <c r="N4110">
        <v>0</v>
      </c>
      <c r="O4110">
        <v>0</v>
      </c>
      <c r="P4110">
        <v>0</v>
      </c>
      <c r="S4110">
        <v>0</v>
      </c>
      <c r="T4110">
        <v>0</v>
      </c>
      <c r="U4110">
        <v>0</v>
      </c>
    </row>
    <row r="4111" spans="1:21" x14ac:dyDescent="0.25">
      <c r="A4111" t="s">
        <v>52</v>
      </c>
      <c r="B4111">
        <v>4550</v>
      </c>
      <c r="D4111">
        <v>1</v>
      </c>
      <c r="E4111">
        <v>1</v>
      </c>
      <c r="F4111">
        <v>1</v>
      </c>
      <c r="I4111">
        <v>1</v>
      </c>
      <c r="J4111">
        <v>1</v>
      </c>
      <c r="K4111">
        <v>1</v>
      </c>
      <c r="N4111">
        <v>1</v>
      </c>
      <c r="O4111">
        <v>1</v>
      </c>
      <c r="P4111">
        <v>1</v>
      </c>
      <c r="S4111">
        <v>1</v>
      </c>
      <c r="T4111">
        <v>1</v>
      </c>
      <c r="U4111">
        <v>1</v>
      </c>
    </row>
    <row r="4112" spans="1:21" x14ac:dyDescent="0.25">
      <c r="A4112" t="s">
        <v>702</v>
      </c>
      <c r="B4112">
        <v>4550</v>
      </c>
      <c r="D4112">
        <v>15</v>
      </c>
      <c r="E4112">
        <v>60</v>
      </c>
      <c r="F4112">
        <v>9</v>
      </c>
      <c r="I4112">
        <v>15</v>
      </c>
      <c r="J4112">
        <v>60</v>
      </c>
      <c r="K4112">
        <v>9</v>
      </c>
      <c r="N4112">
        <v>15</v>
      </c>
      <c r="O4112">
        <v>60</v>
      </c>
      <c r="P4112">
        <v>9</v>
      </c>
      <c r="S4112">
        <v>15</v>
      </c>
      <c r="T4112">
        <v>60</v>
      </c>
      <c r="U4112">
        <v>9</v>
      </c>
    </row>
    <row r="4113" spans="1:21" x14ac:dyDescent="0.25">
      <c r="A4113" t="s">
        <v>43</v>
      </c>
      <c r="B4113">
        <v>4550</v>
      </c>
      <c r="D4113">
        <v>80</v>
      </c>
      <c r="E4113">
        <v>0</v>
      </c>
      <c r="F4113">
        <v>0</v>
      </c>
      <c r="I4113">
        <v>80</v>
      </c>
      <c r="J4113">
        <v>0</v>
      </c>
      <c r="K4113">
        <v>0</v>
      </c>
      <c r="N4113">
        <v>50</v>
      </c>
      <c r="O4113">
        <v>50</v>
      </c>
      <c r="P4113">
        <v>50</v>
      </c>
      <c r="S4113">
        <v>50</v>
      </c>
      <c r="T4113">
        <v>50</v>
      </c>
      <c r="U4113">
        <v>50</v>
      </c>
    </row>
    <row r="4114" spans="1:21" x14ac:dyDescent="0.25">
      <c r="A4114" t="s">
        <v>44</v>
      </c>
      <c r="B4114">
        <v>4550</v>
      </c>
      <c r="D4114">
        <v>50</v>
      </c>
      <c r="E4114">
        <v>0</v>
      </c>
      <c r="F4114">
        <v>0</v>
      </c>
      <c r="I4114">
        <v>50</v>
      </c>
      <c r="J4114">
        <v>0</v>
      </c>
      <c r="K4114">
        <v>0</v>
      </c>
      <c r="N4114">
        <v>0</v>
      </c>
      <c r="O4114">
        <v>0</v>
      </c>
      <c r="P4114">
        <v>0</v>
      </c>
      <c r="S4114">
        <v>0</v>
      </c>
      <c r="T4114">
        <v>0</v>
      </c>
      <c r="U4114">
        <v>0</v>
      </c>
    </row>
    <row r="4115" spans="1:21" x14ac:dyDescent="0.25">
      <c r="A4115" t="s">
        <v>47</v>
      </c>
      <c r="B4115">
        <v>4550</v>
      </c>
      <c r="D4115">
        <v>7</v>
      </c>
      <c r="E4115">
        <v>4</v>
      </c>
      <c r="F4115">
        <v>4</v>
      </c>
      <c r="I4115">
        <v>3</v>
      </c>
      <c r="J4115">
        <v>8</v>
      </c>
      <c r="K4115">
        <v>8</v>
      </c>
      <c r="N4115">
        <v>1</v>
      </c>
      <c r="O4115">
        <v>6</v>
      </c>
      <c r="P4115">
        <v>6</v>
      </c>
      <c r="S4115">
        <v>5</v>
      </c>
      <c r="T4115">
        <v>2</v>
      </c>
      <c r="U4115">
        <v>2</v>
      </c>
    </row>
    <row r="4116" spans="1:21" x14ac:dyDescent="0.25">
      <c r="A4116" t="s">
        <v>703</v>
      </c>
      <c r="B4116">
        <v>4550</v>
      </c>
      <c r="D4116">
        <v>0</v>
      </c>
      <c r="E4116">
        <v>0</v>
      </c>
      <c r="F4116">
        <v>0</v>
      </c>
      <c r="I4116">
        <v>0</v>
      </c>
      <c r="J4116">
        <v>0</v>
      </c>
      <c r="K4116">
        <v>0</v>
      </c>
      <c r="N4116">
        <v>0</v>
      </c>
      <c r="O4116">
        <v>0</v>
      </c>
      <c r="P4116">
        <v>0</v>
      </c>
      <c r="S4116">
        <v>0</v>
      </c>
      <c r="T4116">
        <v>0</v>
      </c>
      <c r="U4116">
        <v>0</v>
      </c>
    </row>
    <row r="4117" spans="1:21" x14ac:dyDescent="0.25">
      <c r="A4117" t="s">
        <v>704</v>
      </c>
      <c r="B4117">
        <v>4550</v>
      </c>
      <c r="D4117">
        <v>0</v>
      </c>
      <c r="E4117">
        <v>0</v>
      </c>
      <c r="F4117">
        <v>0</v>
      </c>
      <c r="I4117">
        <v>0</v>
      </c>
      <c r="J4117">
        <v>0</v>
      </c>
      <c r="K4117">
        <v>0</v>
      </c>
      <c r="N4117">
        <v>0</v>
      </c>
      <c r="O4117">
        <v>0</v>
      </c>
      <c r="P4117">
        <v>0</v>
      </c>
      <c r="S4117">
        <v>0</v>
      </c>
      <c r="T4117">
        <v>0</v>
      </c>
      <c r="U4117">
        <v>0</v>
      </c>
    </row>
    <row r="4118" spans="1:21" x14ac:dyDescent="0.25">
      <c r="A4118" t="s">
        <v>705</v>
      </c>
      <c r="B4118">
        <v>4550</v>
      </c>
      <c r="D4118">
        <v>0</v>
      </c>
      <c r="E4118">
        <v>0</v>
      </c>
      <c r="F4118">
        <v>0</v>
      </c>
      <c r="I4118">
        <v>0</v>
      </c>
      <c r="J4118">
        <v>0</v>
      </c>
      <c r="K4118">
        <v>0</v>
      </c>
      <c r="N4118">
        <v>0</v>
      </c>
      <c r="O4118">
        <v>0</v>
      </c>
      <c r="P4118">
        <v>0</v>
      </c>
      <c r="S4118">
        <v>0</v>
      </c>
      <c r="T4118">
        <v>0</v>
      </c>
      <c r="U4118">
        <v>0</v>
      </c>
    </row>
    <row r="4119" spans="1:21" x14ac:dyDescent="0.25">
      <c r="A4119" t="s">
        <v>706</v>
      </c>
      <c r="B4119">
        <v>4550</v>
      </c>
      <c r="D4119">
        <v>0</v>
      </c>
      <c r="E4119">
        <v>0</v>
      </c>
      <c r="F4119">
        <v>0</v>
      </c>
      <c r="I4119">
        <v>0</v>
      </c>
      <c r="J4119">
        <v>0</v>
      </c>
      <c r="K4119">
        <v>0</v>
      </c>
      <c r="N4119">
        <v>0</v>
      </c>
      <c r="O4119">
        <v>0</v>
      </c>
      <c r="P4119">
        <v>0</v>
      </c>
      <c r="S4119">
        <v>0</v>
      </c>
      <c r="T4119">
        <v>0</v>
      </c>
      <c r="U4119">
        <v>0</v>
      </c>
    </row>
    <row r="4120" spans="1:21" x14ac:dyDescent="0.25">
      <c r="A4120" t="s">
        <v>707</v>
      </c>
      <c r="B4120">
        <v>4550</v>
      </c>
      <c r="D4120">
        <v>1</v>
      </c>
      <c r="E4120">
        <v>0</v>
      </c>
      <c r="F4120">
        <v>0</v>
      </c>
      <c r="I4120">
        <v>1</v>
      </c>
      <c r="J4120">
        <v>0</v>
      </c>
      <c r="K4120">
        <v>0</v>
      </c>
      <c r="N4120">
        <v>1</v>
      </c>
      <c r="O4120">
        <v>1</v>
      </c>
      <c r="P4120">
        <v>1</v>
      </c>
      <c r="S4120">
        <v>1</v>
      </c>
      <c r="T4120">
        <v>1</v>
      </c>
      <c r="U4120">
        <v>1</v>
      </c>
    </row>
    <row r="4121" spans="1:21" x14ac:dyDescent="0.25">
      <c r="A4121" t="s">
        <v>708</v>
      </c>
      <c r="B4121">
        <v>4550</v>
      </c>
      <c r="D4121">
        <v>50</v>
      </c>
      <c r="I4121">
        <v>50</v>
      </c>
      <c r="N4121">
        <v>0</v>
      </c>
      <c r="O4121">
        <v>0</v>
      </c>
      <c r="P4121">
        <v>0</v>
      </c>
      <c r="S4121">
        <v>0</v>
      </c>
      <c r="T4121">
        <v>0</v>
      </c>
      <c r="U4121">
        <v>0</v>
      </c>
    </row>
    <row r="4122" spans="1:21" x14ac:dyDescent="0.25">
      <c r="A4122" t="s">
        <v>709</v>
      </c>
      <c r="B4122">
        <v>4550</v>
      </c>
      <c r="D4122">
        <v>30</v>
      </c>
      <c r="I4122">
        <v>30</v>
      </c>
      <c r="N4122">
        <v>50</v>
      </c>
      <c r="O4122">
        <v>50</v>
      </c>
      <c r="P4122">
        <v>50</v>
      </c>
      <c r="S4122">
        <v>50</v>
      </c>
      <c r="T4122">
        <v>50</v>
      </c>
      <c r="U4122">
        <v>50</v>
      </c>
    </row>
    <row r="4123" spans="1:21" x14ac:dyDescent="0.25">
      <c r="A4123" t="s">
        <v>710</v>
      </c>
      <c r="B4123">
        <v>4550</v>
      </c>
      <c r="D4123">
        <v>3</v>
      </c>
      <c r="I4123">
        <v>3</v>
      </c>
      <c r="N4123">
        <v>3</v>
      </c>
      <c r="O4123">
        <v>3</v>
      </c>
      <c r="P4123">
        <v>3</v>
      </c>
      <c r="S4123">
        <v>3</v>
      </c>
      <c r="T4123">
        <v>3</v>
      </c>
      <c r="U4123">
        <v>3</v>
      </c>
    </row>
    <row r="4124" spans="1:21" x14ac:dyDescent="0.25">
      <c r="A4124" t="s">
        <v>711</v>
      </c>
      <c r="B4124">
        <v>4550</v>
      </c>
      <c r="D4124">
        <v>0</v>
      </c>
      <c r="I4124">
        <v>0</v>
      </c>
      <c r="N4124">
        <v>0</v>
      </c>
      <c r="O4124">
        <v>0</v>
      </c>
      <c r="P4124">
        <v>0</v>
      </c>
      <c r="S4124">
        <v>0</v>
      </c>
      <c r="T4124">
        <v>0</v>
      </c>
      <c r="U4124">
        <v>0</v>
      </c>
    </row>
    <row r="4125" spans="1:21" x14ac:dyDescent="0.25">
      <c r="A4125" t="s">
        <v>712</v>
      </c>
      <c r="B4125">
        <v>4550</v>
      </c>
      <c r="D4125">
        <v>0</v>
      </c>
      <c r="I4125">
        <v>0</v>
      </c>
      <c r="N4125">
        <v>0</v>
      </c>
      <c r="O4125">
        <v>0</v>
      </c>
      <c r="P4125">
        <v>0</v>
      </c>
      <c r="S4125">
        <v>0</v>
      </c>
      <c r="T4125">
        <v>0</v>
      </c>
      <c r="U4125">
        <v>0</v>
      </c>
    </row>
    <row r="4126" spans="1:21" x14ac:dyDescent="0.25">
      <c r="A4126" t="s">
        <v>713</v>
      </c>
      <c r="B4126">
        <v>4550</v>
      </c>
      <c r="D4126">
        <v>0</v>
      </c>
      <c r="I4126">
        <v>0</v>
      </c>
      <c r="N4126">
        <v>0</v>
      </c>
      <c r="O4126">
        <v>0</v>
      </c>
      <c r="P4126">
        <v>0</v>
      </c>
      <c r="S4126">
        <v>0</v>
      </c>
      <c r="T4126">
        <v>0</v>
      </c>
      <c r="U4126">
        <v>0</v>
      </c>
    </row>
    <row r="4127" spans="1:21" x14ac:dyDescent="0.25">
      <c r="A4127" t="s">
        <v>718</v>
      </c>
      <c r="B4127">
        <v>4550</v>
      </c>
      <c r="E4127">
        <v>0</v>
      </c>
      <c r="J4127">
        <v>0</v>
      </c>
      <c r="O4127">
        <v>0</v>
      </c>
      <c r="T4127">
        <v>0</v>
      </c>
    </row>
    <row r="4128" spans="1:21" x14ac:dyDescent="0.25">
      <c r="A4128" t="s">
        <v>405</v>
      </c>
      <c r="B4128">
        <v>4550</v>
      </c>
      <c r="E4128">
        <v>0</v>
      </c>
    </row>
    <row r="4129" spans="1:21" x14ac:dyDescent="0.25">
      <c r="A4129" t="s">
        <v>719</v>
      </c>
      <c r="B4129">
        <v>4550</v>
      </c>
      <c r="D4129">
        <v>0</v>
      </c>
      <c r="E4129">
        <v>0</v>
      </c>
      <c r="F4129">
        <v>0</v>
      </c>
      <c r="I4129">
        <v>0</v>
      </c>
      <c r="J4129">
        <v>0</v>
      </c>
      <c r="K4129">
        <v>0</v>
      </c>
      <c r="N4129">
        <v>0</v>
      </c>
      <c r="O4129">
        <v>0</v>
      </c>
      <c r="P4129">
        <v>0</v>
      </c>
      <c r="S4129">
        <v>0</v>
      </c>
      <c r="T4129">
        <v>0</v>
      </c>
      <c r="U4129">
        <v>0</v>
      </c>
    </row>
    <row r="4130" spans="1:21" x14ac:dyDescent="0.25">
      <c r="A4130" t="s">
        <v>34</v>
      </c>
      <c r="B4130">
        <v>4900</v>
      </c>
      <c r="D4130">
        <v>198</v>
      </c>
      <c r="E4130">
        <v>198</v>
      </c>
      <c r="F4130">
        <v>198</v>
      </c>
      <c r="I4130">
        <v>4915</v>
      </c>
      <c r="J4130">
        <v>4915</v>
      </c>
      <c r="K4130">
        <v>4915</v>
      </c>
      <c r="N4130">
        <v>4912</v>
      </c>
      <c r="O4130">
        <v>4912</v>
      </c>
      <c r="P4130">
        <v>4912</v>
      </c>
      <c r="S4130">
        <v>3100</v>
      </c>
      <c r="T4130">
        <v>3100</v>
      </c>
      <c r="U4130">
        <v>3100</v>
      </c>
    </row>
    <row r="4131" spans="1:21" x14ac:dyDescent="0.25">
      <c r="A4131" t="s">
        <v>35</v>
      </c>
      <c r="B4131">
        <v>4900</v>
      </c>
      <c r="D4131">
        <v>4912</v>
      </c>
      <c r="E4131">
        <v>4915</v>
      </c>
      <c r="F4131">
        <v>3100</v>
      </c>
      <c r="I4131">
        <v>3100</v>
      </c>
      <c r="J4131">
        <v>198</v>
      </c>
      <c r="K4131">
        <v>4912</v>
      </c>
      <c r="N4131">
        <v>4915</v>
      </c>
      <c r="O4131">
        <v>3100</v>
      </c>
      <c r="P4131">
        <v>198</v>
      </c>
      <c r="S4131">
        <v>198</v>
      </c>
      <c r="T4131">
        <v>4912</v>
      </c>
      <c r="U4131">
        <v>4915</v>
      </c>
    </row>
    <row r="4132" spans="1:21" x14ac:dyDescent="0.25">
      <c r="A4132" t="s">
        <v>36</v>
      </c>
      <c r="B4132">
        <v>4900</v>
      </c>
      <c r="D4132">
        <v>1</v>
      </c>
      <c r="E4132">
        <v>2</v>
      </c>
      <c r="F4132">
        <v>0</v>
      </c>
      <c r="I4132">
        <v>1</v>
      </c>
      <c r="J4132">
        <v>2</v>
      </c>
      <c r="K4132">
        <v>1</v>
      </c>
      <c r="N4132">
        <v>1</v>
      </c>
      <c r="O4132">
        <v>2</v>
      </c>
      <c r="P4132">
        <v>1</v>
      </c>
      <c r="S4132">
        <v>1</v>
      </c>
      <c r="T4132">
        <v>2</v>
      </c>
      <c r="U4132">
        <v>0</v>
      </c>
    </row>
    <row r="4133" spans="1:21" x14ac:dyDescent="0.25">
      <c r="A4133" t="s">
        <v>37</v>
      </c>
      <c r="B4133">
        <v>4900</v>
      </c>
      <c r="D4133">
        <v>0</v>
      </c>
      <c r="E4133">
        <v>2</v>
      </c>
      <c r="I4133">
        <v>0</v>
      </c>
      <c r="J4133">
        <v>0</v>
      </c>
      <c r="N4133">
        <v>0</v>
      </c>
      <c r="O4133">
        <v>0</v>
      </c>
      <c r="S4133">
        <v>0</v>
      </c>
      <c r="T4133">
        <v>2</v>
      </c>
    </row>
    <row r="4134" spans="1:21" x14ac:dyDescent="0.25">
      <c r="A4134" t="s">
        <v>38</v>
      </c>
      <c r="B4134">
        <v>4900</v>
      </c>
      <c r="D4134">
        <v>12</v>
      </c>
      <c r="E4134">
        <v>12</v>
      </c>
      <c r="F4134">
        <v>12</v>
      </c>
      <c r="I4134">
        <v>12</v>
      </c>
      <c r="J4134">
        <v>12</v>
      </c>
      <c r="K4134">
        <v>12</v>
      </c>
      <c r="N4134">
        <v>12</v>
      </c>
      <c r="O4134">
        <v>12</v>
      </c>
      <c r="P4134">
        <v>12</v>
      </c>
      <c r="S4134">
        <v>12</v>
      </c>
      <c r="T4134">
        <v>12</v>
      </c>
      <c r="U4134">
        <v>12</v>
      </c>
    </row>
    <row r="4135" spans="1:21" x14ac:dyDescent="0.25">
      <c r="A4135" t="s">
        <v>39</v>
      </c>
      <c r="B4135">
        <v>4900</v>
      </c>
      <c r="D4135">
        <v>175</v>
      </c>
      <c r="I4135">
        <v>200</v>
      </c>
      <c r="N4135">
        <v>150</v>
      </c>
      <c r="P4135">
        <v>325</v>
      </c>
      <c r="S4135">
        <v>175</v>
      </c>
    </row>
    <row r="4136" spans="1:21" x14ac:dyDescent="0.25">
      <c r="A4136" t="s">
        <v>694</v>
      </c>
      <c r="B4136">
        <v>4900</v>
      </c>
      <c r="D4136">
        <v>100</v>
      </c>
      <c r="I4136">
        <v>100</v>
      </c>
      <c r="N4136">
        <v>100</v>
      </c>
      <c r="P4136">
        <v>100</v>
      </c>
      <c r="S4136">
        <v>100</v>
      </c>
    </row>
    <row r="4137" spans="1:21" x14ac:dyDescent="0.25">
      <c r="A4137" t="s">
        <v>40</v>
      </c>
      <c r="B4137">
        <v>4900</v>
      </c>
      <c r="D4137">
        <v>1</v>
      </c>
      <c r="I4137">
        <v>1</v>
      </c>
      <c r="N4137">
        <v>1</v>
      </c>
      <c r="P4137">
        <v>1</v>
      </c>
      <c r="S4137">
        <v>1</v>
      </c>
    </row>
    <row r="4138" spans="1:21" x14ac:dyDescent="0.25">
      <c r="A4138" t="s">
        <v>41</v>
      </c>
      <c r="B4138">
        <v>4900</v>
      </c>
    </row>
    <row r="4139" spans="1:21" x14ac:dyDescent="0.25">
      <c r="A4139" t="s">
        <v>42</v>
      </c>
      <c r="B4139">
        <v>4900</v>
      </c>
      <c r="E4139">
        <v>40</v>
      </c>
      <c r="J4139">
        <v>40</v>
      </c>
      <c r="O4139">
        <v>40</v>
      </c>
      <c r="T4139">
        <v>40</v>
      </c>
    </row>
    <row r="4140" spans="1:21" x14ac:dyDescent="0.25">
      <c r="A4140" t="s">
        <v>45</v>
      </c>
      <c r="B4140">
        <v>4900</v>
      </c>
      <c r="D4140">
        <v>7</v>
      </c>
      <c r="E4140">
        <v>4</v>
      </c>
      <c r="I4140">
        <v>3</v>
      </c>
      <c r="J4140">
        <v>8</v>
      </c>
      <c r="N4140">
        <v>1</v>
      </c>
      <c r="O4140">
        <v>6</v>
      </c>
      <c r="S4140">
        <v>5</v>
      </c>
      <c r="T4140">
        <v>2</v>
      </c>
    </row>
    <row r="4141" spans="1:21" x14ac:dyDescent="0.25">
      <c r="A4141" t="s">
        <v>46</v>
      </c>
      <c r="B4141">
        <v>4900</v>
      </c>
      <c r="D4141">
        <v>4</v>
      </c>
      <c r="I4141">
        <v>8</v>
      </c>
      <c r="K4141">
        <v>8</v>
      </c>
      <c r="N4141">
        <v>6</v>
      </c>
      <c r="P4141">
        <v>6</v>
      </c>
      <c r="S4141">
        <v>2</v>
      </c>
    </row>
    <row r="4142" spans="1:21" x14ac:dyDescent="0.25">
      <c r="A4142" t="s">
        <v>49</v>
      </c>
      <c r="B4142">
        <v>4900</v>
      </c>
      <c r="D4142">
        <v>6</v>
      </c>
      <c r="E4142">
        <v>6</v>
      </c>
      <c r="F4142">
        <v>4</v>
      </c>
      <c r="I4142">
        <v>5.8</v>
      </c>
      <c r="J4142">
        <v>6</v>
      </c>
      <c r="K4142">
        <v>6</v>
      </c>
      <c r="N4142">
        <v>6</v>
      </c>
      <c r="O4142">
        <v>6</v>
      </c>
      <c r="P4142">
        <v>6</v>
      </c>
      <c r="S4142">
        <v>5.8</v>
      </c>
      <c r="T4142">
        <v>6</v>
      </c>
      <c r="U4142">
        <v>4</v>
      </c>
    </row>
    <row r="4143" spans="1:21" x14ac:dyDescent="0.25">
      <c r="A4143" t="s">
        <v>695</v>
      </c>
      <c r="B4143">
        <v>4900</v>
      </c>
      <c r="D4143">
        <v>0</v>
      </c>
      <c r="E4143">
        <v>0</v>
      </c>
      <c r="F4143">
        <v>0</v>
      </c>
      <c r="I4143">
        <v>0</v>
      </c>
      <c r="J4143">
        <v>0</v>
      </c>
      <c r="K4143">
        <v>0</v>
      </c>
      <c r="N4143">
        <v>0</v>
      </c>
      <c r="O4143">
        <v>0</v>
      </c>
      <c r="P4143">
        <v>0</v>
      </c>
      <c r="S4143">
        <v>0</v>
      </c>
      <c r="T4143">
        <v>0</v>
      </c>
      <c r="U4143">
        <v>0</v>
      </c>
    </row>
    <row r="4144" spans="1:21" x14ac:dyDescent="0.25">
      <c r="A4144" t="s">
        <v>48</v>
      </c>
      <c r="B4144">
        <v>4900</v>
      </c>
      <c r="D4144">
        <v>1900</v>
      </c>
      <c r="E4144">
        <v>1900</v>
      </c>
      <c r="F4144">
        <v>1900</v>
      </c>
      <c r="I4144">
        <v>1900</v>
      </c>
      <c r="J4144">
        <v>1900</v>
      </c>
      <c r="K4144">
        <v>1900</v>
      </c>
      <c r="N4144">
        <v>1900</v>
      </c>
      <c r="O4144">
        <v>1900</v>
      </c>
      <c r="P4144">
        <v>1900</v>
      </c>
      <c r="S4144">
        <v>1900</v>
      </c>
      <c r="T4144">
        <v>1900</v>
      </c>
      <c r="U4144">
        <v>1900</v>
      </c>
    </row>
    <row r="4145" spans="1:21" x14ac:dyDescent="0.25">
      <c r="A4145" t="s">
        <v>696</v>
      </c>
      <c r="B4145">
        <v>4900</v>
      </c>
      <c r="D4145">
        <v>1770</v>
      </c>
      <c r="E4145">
        <v>3444</v>
      </c>
      <c r="F4145">
        <v>0</v>
      </c>
      <c r="I4145">
        <v>1770</v>
      </c>
      <c r="J4145">
        <v>3539</v>
      </c>
      <c r="K4145">
        <v>1583</v>
      </c>
      <c r="N4145">
        <v>1770</v>
      </c>
      <c r="O4145">
        <v>3539</v>
      </c>
      <c r="P4145">
        <v>1583</v>
      </c>
      <c r="S4145">
        <v>1770</v>
      </c>
      <c r="T4145">
        <v>3447</v>
      </c>
      <c r="U4145">
        <v>0</v>
      </c>
    </row>
    <row r="4146" spans="1:21" x14ac:dyDescent="0.25">
      <c r="A4146" t="s">
        <v>50</v>
      </c>
      <c r="B4146">
        <v>4900</v>
      </c>
      <c r="D4146">
        <v>466</v>
      </c>
      <c r="E4146">
        <v>3444</v>
      </c>
      <c r="F4146">
        <v>0</v>
      </c>
      <c r="I4146">
        <v>307</v>
      </c>
      <c r="J4146">
        <v>3539</v>
      </c>
      <c r="K4146">
        <v>1583</v>
      </c>
      <c r="N4146">
        <v>242</v>
      </c>
      <c r="O4146">
        <v>3539</v>
      </c>
      <c r="P4146">
        <v>1583</v>
      </c>
      <c r="S4146">
        <v>384</v>
      </c>
      <c r="T4146">
        <v>3447</v>
      </c>
      <c r="U4146">
        <v>0</v>
      </c>
    </row>
    <row r="4147" spans="1:21" x14ac:dyDescent="0.25">
      <c r="A4147" t="s">
        <v>697</v>
      </c>
      <c r="B4147">
        <v>4900</v>
      </c>
      <c r="D4147">
        <v>1</v>
      </c>
      <c r="E4147">
        <v>1</v>
      </c>
      <c r="F4147">
        <v>1</v>
      </c>
      <c r="I4147">
        <v>1</v>
      </c>
      <c r="J4147">
        <v>1</v>
      </c>
      <c r="K4147">
        <v>1</v>
      </c>
      <c r="N4147">
        <v>1</v>
      </c>
      <c r="O4147">
        <v>1</v>
      </c>
      <c r="P4147">
        <v>1</v>
      </c>
      <c r="S4147">
        <v>1</v>
      </c>
      <c r="T4147">
        <v>1</v>
      </c>
      <c r="U4147">
        <v>1</v>
      </c>
    </row>
    <row r="4148" spans="1:21" x14ac:dyDescent="0.25">
      <c r="A4148" t="s">
        <v>51</v>
      </c>
      <c r="B4148">
        <v>4900</v>
      </c>
      <c r="D4148">
        <v>0</v>
      </c>
      <c r="E4148">
        <v>21</v>
      </c>
      <c r="F4148">
        <v>0</v>
      </c>
      <c r="I4148">
        <v>0</v>
      </c>
      <c r="J4148">
        <v>0</v>
      </c>
      <c r="K4148">
        <v>136</v>
      </c>
      <c r="N4148">
        <v>0</v>
      </c>
      <c r="O4148">
        <v>0</v>
      </c>
      <c r="P4148">
        <v>136</v>
      </c>
      <c r="S4148">
        <v>0</v>
      </c>
      <c r="T4148">
        <v>23</v>
      </c>
      <c r="U4148">
        <v>0</v>
      </c>
    </row>
    <row r="4149" spans="1:21" x14ac:dyDescent="0.25">
      <c r="A4149" t="s">
        <v>53</v>
      </c>
      <c r="B4149">
        <v>4900</v>
      </c>
      <c r="D4149">
        <v>175</v>
      </c>
      <c r="E4149">
        <v>485</v>
      </c>
      <c r="F4149">
        <v>107</v>
      </c>
      <c r="I4149">
        <v>155</v>
      </c>
      <c r="J4149">
        <v>466</v>
      </c>
      <c r="K4149">
        <v>90</v>
      </c>
      <c r="N4149">
        <v>82</v>
      </c>
      <c r="O4149">
        <v>864</v>
      </c>
      <c r="P4149">
        <v>82</v>
      </c>
      <c r="S4149">
        <v>92</v>
      </c>
      <c r="T4149">
        <v>881</v>
      </c>
      <c r="U4149">
        <v>184</v>
      </c>
    </row>
    <row r="4150" spans="1:21" x14ac:dyDescent="0.25">
      <c r="A4150" t="s">
        <v>54</v>
      </c>
      <c r="B4150">
        <v>4900</v>
      </c>
      <c r="D4150">
        <v>0</v>
      </c>
      <c r="E4150">
        <v>0</v>
      </c>
      <c r="F4150">
        <v>0</v>
      </c>
      <c r="I4150">
        <v>0</v>
      </c>
      <c r="J4150">
        <v>0</v>
      </c>
      <c r="K4150">
        <v>0</v>
      </c>
      <c r="N4150">
        <v>0</v>
      </c>
      <c r="O4150">
        <v>0</v>
      </c>
      <c r="P4150">
        <v>0</v>
      </c>
      <c r="S4150">
        <v>0</v>
      </c>
      <c r="T4150">
        <v>0</v>
      </c>
      <c r="U4150">
        <v>0</v>
      </c>
    </row>
    <row r="4151" spans="1:21" x14ac:dyDescent="0.25">
      <c r="A4151" t="s">
        <v>55</v>
      </c>
      <c r="B4151">
        <v>4900</v>
      </c>
      <c r="D4151">
        <v>0</v>
      </c>
      <c r="E4151">
        <v>0</v>
      </c>
      <c r="F4151">
        <v>0</v>
      </c>
      <c r="I4151">
        <v>0</v>
      </c>
      <c r="J4151">
        <v>0</v>
      </c>
      <c r="K4151">
        <v>0</v>
      </c>
      <c r="N4151">
        <v>0</v>
      </c>
      <c r="O4151">
        <v>0</v>
      </c>
      <c r="P4151">
        <v>0</v>
      </c>
      <c r="S4151">
        <v>0</v>
      </c>
      <c r="T4151">
        <v>0</v>
      </c>
      <c r="U4151">
        <v>0</v>
      </c>
    </row>
    <row r="4152" spans="1:21" x14ac:dyDescent="0.25">
      <c r="A4152" t="s">
        <v>56</v>
      </c>
      <c r="B4152">
        <v>4900</v>
      </c>
      <c r="D4152">
        <v>0.93</v>
      </c>
      <c r="E4152">
        <v>0.93</v>
      </c>
      <c r="F4152">
        <v>0.93</v>
      </c>
      <c r="I4152">
        <v>0.87</v>
      </c>
      <c r="J4152">
        <v>0.87</v>
      </c>
      <c r="K4152">
        <v>0.87</v>
      </c>
      <c r="N4152">
        <v>0.96</v>
      </c>
      <c r="O4152">
        <v>0.96</v>
      </c>
      <c r="P4152">
        <v>0.96</v>
      </c>
      <c r="S4152">
        <v>0.94</v>
      </c>
      <c r="T4152">
        <v>0.94</v>
      </c>
      <c r="U4152">
        <v>0.94</v>
      </c>
    </row>
    <row r="4153" spans="1:21" x14ac:dyDescent="0.25">
      <c r="A4153" t="s">
        <v>57</v>
      </c>
      <c r="B4153">
        <v>4900</v>
      </c>
      <c r="D4153">
        <v>100</v>
      </c>
      <c r="E4153">
        <v>100</v>
      </c>
      <c r="F4153">
        <v>100</v>
      </c>
      <c r="I4153">
        <v>100</v>
      </c>
      <c r="J4153">
        <v>100</v>
      </c>
      <c r="K4153">
        <v>100</v>
      </c>
      <c r="N4153">
        <v>100</v>
      </c>
      <c r="O4153">
        <v>100</v>
      </c>
      <c r="P4153">
        <v>100</v>
      </c>
      <c r="S4153">
        <v>100</v>
      </c>
      <c r="T4153">
        <v>100</v>
      </c>
      <c r="U4153">
        <v>100</v>
      </c>
    </row>
    <row r="4154" spans="1:21" x14ac:dyDescent="0.25">
      <c r="A4154" t="s">
        <v>58</v>
      </c>
      <c r="B4154">
        <v>4900</v>
      </c>
      <c r="D4154">
        <v>2</v>
      </c>
      <c r="E4154">
        <v>2</v>
      </c>
      <c r="F4154">
        <v>2</v>
      </c>
      <c r="I4154">
        <v>2</v>
      </c>
      <c r="J4154">
        <v>2</v>
      </c>
      <c r="K4154">
        <v>2</v>
      </c>
      <c r="N4154">
        <v>2</v>
      </c>
      <c r="O4154">
        <v>2</v>
      </c>
      <c r="P4154">
        <v>2</v>
      </c>
      <c r="S4154">
        <v>2</v>
      </c>
      <c r="T4154">
        <v>2</v>
      </c>
      <c r="U4154">
        <v>2</v>
      </c>
    </row>
    <row r="4155" spans="1:21" x14ac:dyDescent="0.25">
      <c r="A4155" t="s">
        <v>59</v>
      </c>
      <c r="B4155">
        <v>4900</v>
      </c>
      <c r="D4155">
        <v>0</v>
      </c>
      <c r="E4155">
        <v>0</v>
      </c>
      <c r="F4155">
        <v>0</v>
      </c>
      <c r="I4155">
        <v>0</v>
      </c>
      <c r="J4155">
        <v>0</v>
      </c>
      <c r="K4155">
        <v>0</v>
      </c>
      <c r="N4155">
        <v>0</v>
      </c>
      <c r="O4155">
        <v>0</v>
      </c>
      <c r="P4155">
        <v>0</v>
      </c>
      <c r="S4155">
        <v>0</v>
      </c>
      <c r="T4155">
        <v>0</v>
      </c>
      <c r="U4155">
        <v>0</v>
      </c>
    </row>
    <row r="4156" spans="1:21" x14ac:dyDescent="0.25">
      <c r="A4156" t="s">
        <v>698</v>
      </c>
      <c r="B4156">
        <v>4900</v>
      </c>
      <c r="E4156">
        <v>0</v>
      </c>
      <c r="J4156">
        <v>0</v>
      </c>
      <c r="O4156">
        <v>0</v>
      </c>
      <c r="T4156">
        <v>0</v>
      </c>
    </row>
    <row r="4157" spans="1:21" x14ac:dyDescent="0.25">
      <c r="A4157" t="s">
        <v>677</v>
      </c>
      <c r="B4157">
        <v>4900</v>
      </c>
      <c r="E4157">
        <v>510</v>
      </c>
      <c r="J4157">
        <v>1323</v>
      </c>
      <c r="O4157">
        <v>2683</v>
      </c>
      <c r="T4157">
        <v>3088</v>
      </c>
    </row>
    <row r="4158" spans="1:21" x14ac:dyDescent="0.25">
      <c r="A4158" t="s">
        <v>78</v>
      </c>
      <c r="B4158">
        <v>4900</v>
      </c>
      <c r="E4158">
        <v>8.6999999999999993</v>
      </c>
      <c r="J4158">
        <v>22.6</v>
      </c>
      <c r="O4158">
        <v>45.7</v>
      </c>
      <c r="T4158">
        <v>52.6</v>
      </c>
    </row>
    <row r="4159" spans="1:21" x14ac:dyDescent="0.25">
      <c r="A4159" t="s">
        <v>699</v>
      </c>
      <c r="B4159">
        <v>4900</v>
      </c>
      <c r="F4159">
        <v>0</v>
      </c>
      <c r="K4159">
        <v>0</v>
      </c>
      <c r="P4159">
        <v>0</v>
      </c>
      <c r="U4159">
        <v>0</v>
      </c>
    </row>
    <row r="4160" spans="1:21" x14ac:dyDescent="0.25">
      <c r="A4160" t="s">
        <v>700</v>
      </c>
      <c r="B4160">
        <v>4900</v>
      </c>
      <c r="D4160">
        <v>0</v>
      </c>
      <c r="E4160">
        <v>0</v>
      </c>
      <c r="F4160">
        <v>1</v>
      </c>
      <c r="I4160">
        <v>0</v>
      </c>
      <c r="J4160">
        <v>0</v>
      </c>
      <c r="K4160">
        <v>1</v>
      </c>
      <c r="N4160">
        <v>0</v>
      </c>
      <c r="O4160">
        <v>0</v>
      </c>
      <c r="P4160">
        <v>1</v>
      </c>
      <c r="S4160">
        <v>0</v>
      </c>
      <c r="T4160">
        <v>0</v>
      </c>
      <c r="U4160">
        <v>1</v>
      </c>
    </row>
    <row r="4161" spans="1:21" x14ac:dyDescent="0.25">
      <c r="A4161" t="s">
        <v>701</v>
      </c>
      <c r="B4161">
        <v>4900</v>
      </c>
      <c r="D4161">
        <v>0</v>
      </c>
      <c r="E4161">
        <v>0</v>
      </c>
      <c r="F4161">
        <v>0</v>
      </c>
      <c r="I4161">
        <v>0</v>
      </c>
      <c r="J4161">
        <v>0</v>
      </c>
      <c r="K4161">
        <v>0</v>
      </c>
      <c r="N4161">
        <v>0</v>
      </c>
      <c r="O4161">
        <v>0</v>
      </c>
      <c r="P4161">
        <v>0</v>
      </c>
      <c r="S4161">
        <v>0</v>
      </c>
      <c r="T4161">
        <v>0</v>
      </c>
      <c r="U4161">
        <v>0</v>
      </c>
    </row>
    <row r="4162" spans="1:21" x14ac:dyDescent="0.25">
      <c r="A4162" t="s">
        <v>52</v>
      </c>
      <c r="B4162">
        <v>4900</v>
      </c>
      <c r="D4162">
        <v>1</v>
      </c>
      <c r="E4162">
        <v>1</v>
      </c>
      <c r="F4162">
        <v>1</v>
      </c>
      <c r="I4162">
        <v>1</v>
      </c>
      <c r="J4162">
        <v>1</v>
      </c>
      <c r="K4162">
        <v>1</v>
      </c>
      <c r="N4162">
        <v>1</v>
      </c>
      <c r="O4162">
        <v>1</v>
      </c>
      <c r="P4162">
        <v>1</v>
      </c>
      <c r="S4162">
        <v>1</v>
      </c>
      <c r="T4162">
        <v>1</v>
      </c>
      <c r="U4162">
        <v>1</v>
      </c>
    </row>
    <row r="4163" spans="1:21" x14ac:dyDescent="0.25">
      <c r="A4163" t="s">
        <v>702</v>
      </c>
      <c r="B4163">
        <v>4900</v>
      </c>
      <c r="D4163">
        <v>15</v>
      </c>
      <c r="E4163">
        <v>60</v>
      </c>
      <c r="F4163">
        <v>9</v>
      </c>
      <c r="I4163">
        <v>15</v>
      </c>
      <c r="J4163">
        <v>60</v>
      </c>
      <c r="K4163">
        <v>9</v>
      </c>
      <c r="N4163">
        <v>15</v>
      </c>
      <c r="O4163">
        <v>60</v>
      </c>
      <c r="P4163">
        <v>9</v>
      </c>
      <c r="S4163">
        <v>15</v>
      </c>
      <c r="T4163">
        <v>60</v>
      </c>
      <c r="U4163">
        <v>9</v>
      </c>
    </row>
    <row r="4164" spans="1:21" x14ac:dyDescent="0.25">
      <c r="A4164" t="s">
        <v>43</v>
      </c>
      <c r="B4164">
        <v>4900</v>
      </c>
      <c r="D4164">
        <v>80</v>
      </c>
      <c r="E4164">
        <v>0</v>
      </c>
      <c r="I4164">
        <v>80</v>
      </c>
      <c r="J4164">
        <v>0</v>
      </c>
      <c r="K4164">
        <v>0</v>
      </c>
      <c r="N4164">
        <v>80</v>
      </c>
      <c r="O4164">
        <v>0</v>
      </c>
      <c r="P4164">
        <v>0</v>
      </c>
      <c r="S4164">
        <v>80</v>
      </c>
      <c r="T4164">
        <v>0</v>
      </c>
    </row>
    <row r="4165" spans="1:21" x14ac:dyDescent="0.25">
      <c r="A4165" t="s">
        <v>44</v>
      </c>
      <c r="B4165">
        <v>4900</v>
      </c>
      <c r="D4165">
        <v>50</v>
      </c>
      <c r="E4165">
        <v>0</v>
      </c>
      <c r="I4165">
        <v>50</v>
      </c>
      <c r="J4165">
        <v>0</v>
      </c>
      <c r="K4165">
        <v>0</v>
      </c>
      <c r="N4165">
        <v>50</v>
      </c>
      <c r="O4165">
        <v>0</v>
      </c>
      <c r="P4165">
        <v>0</v>
      </c>
      <c r="S4165">
        <v>50</v>
      </c>
      <c r="T4165">
        <v>0</v>
      </c>
    </row>
    <row r="4166" spans="1:21" x14ac:dyDescent="0.25">
      <c r="A4166" t="s">
        <v>47</v>
      </c>
      <c r="B4166">
        <v>4900</v>
      </c>
      <c r="D4166">
        <v>7</v>
      </c>
      <c r="E4166">
        <v>4</v>
      </c>
      <c r="I4166">
        <v>3</v>
      </c>
      <c r="J4166">
        <v>8</v>
      </c>
      <c r="K4166">
        <v>8</v>
      </c>
      <c r="N4166">
        <v>1</v>
      </c>
      <c r="O4166">
        <v>6</v>
      </c>
      <c r="P4166">
        <v>6</v>
      </c>
      <c r="S4166">
        <v>5</v>
      </c>
      <c r="T4166">
        <v>2</v>
      </c>
    </row>
    <row r="4167" spans="1:21" x14ac:dyDescent="0.25">
      <c r="A4167" t="s">
        <v>703</v>
      </c>
      <c r="B4167">
        <v>4900</v>
      </c>
      <c r="D4167">
        <v>0</v>
      </c>
      <c r="E4167">
        <v>0</v>
      </c>
      <c r="I4167">
        <v>0</v>
      </c>
      <c r="J4167">
        <v>0</v>
      </c>
      <c r="K4167">
        <v>0</v>
      </c>
      <c r="N4167">
        <v>0</v>
      </c>
      <c r="O4167">
        <v>0</v>
      </c>
      <c r="P4167">
        <v>0</v>
      </c>
      <c r="S4167">
        <v>0</v>
      </c>
      <c r="T4167">
        <v>0</v>
      </c>
    </row>
    <row r="4168" spans="1:21" x14ac:dyDescent="0.25">
      <c r="A4168" t="s">
        <v>704</v>
      </c>
      <c r="B4168">
        <v>4900</v>
      </c>
      <c r="D4168">
        <v>0</v>
      </c>
      <c r="E4168">
        <v>0</v>
      </c>
      <c r="I4168">
        <v>0</v>
      </c>
      <c r="J4168">
        <v>0</v>
      </c>
      <c r="K4168">
        <v>0</v>
      </c>
      <c r="N4168">
        <v>0</v>
      </c>
      <c r="O4168">
        <v>0</v>
      </c>
      <c r="P4168">
        <v>0</v>
      </c>
      <c r="S4168">
        <v>0</v>
      </c>
      <c r="T4168">
        <v>0</v>
      </c>
    </row>
    <row r="4169" spans="1:21" x14ac:dyDescent="0.25">
      <c r="A4169" t="s">
        <v>705</v>
      </c>
      <c r="B4169">
        <v>4900</v>
      </c>
      <c r="D4169">
        <v>0</v>
      </c>
      <c r="E4169">
        <v>0</v>
      </c>
      <c r="I4169">
        <v>0</v>
      </c>
      <c r="J4169">
        <v>0</v>
      </c>
      <c r="K4169">
        <v>0</v>
      </c>
      <c r="N4169">
        <v>0</v>
      </c>
      <c r="O4169">
        <v>0</v>
      </c>
      <c r="P4169">
        <v>0</v>
      </c>
      <c r="S4169">
        <v>0</v>
      </c>
      <c r="T4169">
        <v>0</v>
      </c>
    </row>
    <row r="4170" spans="1:21" x14ac:dyDescent="0.25">
      <c r="A4170" t="s">
        <v>706</v>
      </c>
      <c r="B4170">
        <v>4900</v>
      </c>
      <c r="D4170">
        <v>0</v>
      </c>
      <c r="E4170">
        <v>0</v>
      </c>
      <c r="I4170">
        <v>0</v>
      </c>
      <c r="J4170">
        <v>0</v>
      </c>
      <c r="K4170">
        <v>0</v>
      </c>
      <c r="N4170">
        <v>0</v>
      </c>
      <c r="O4170">
        <v>0</v>
      </c>
      <c r="P4170">
        <v>0</v>
      </c>
      <c r="S4170">
        <v>0</v>
      </c>
      <c r="T4170">
        <v>0</v>
      </c>
    </row>
    <row r="4171" spans="1:21" x14ac:dyDescent="0.25">
      <c r="A4171" t="s">
        <v>707</v>
      </c>
      <c r="B4171">
        <v>4900</v>
      </c>
      <c r="D4171">
        <v>1</v>
      </c>
      <c r="E4171">
        <v>0</v>
      </c>
      <c r="I4171">
        <v>1</v>
      </c>
      <c r="J4171">
        <v>0</v>
      </c>
      <c r="K4171">
        <v>0</v>
      </c>
      <c r="N4171">
        <v>1</v>
      </c>
      <c r="O4171">
        <v>0</v>
      </c>
      <c r="P4171">
        <v>0</v>
      </c>
      <c r="S4171">
        <v>1</v>
      </c>
      <c r="T4171">
        <v>0</v>
      </c>
    </row>
    <row r="4172" spans="1:21" x14ac:dyDescent="0.25">
      <c r="A4172" t="s">
        <v>708</v>
      </c>
      <c r="B4172">
        <v>4900</v>
      </c>
      <c r="D4172">
        <v>50</v>
      </c>
      <c r="I4172">
        <v>50</v>
      </c>
      <c r="N4172">
        <v>50</v>
      </c>
      <c r="S4172">
        <v>50</v>
      </c>
    </row>
    <row r="4173" spans="1:21" x14ac:dyDescent="0.25">
      <c r="A4173" t="s">
        <v>709</v>
      </c>
      <c r="B4173">
        <v>4900</v>
      </c>
      <c r="D4173">
        <v>30</v>
      </c>
      <c r="I4173">
        <v>30</v>
      </c>
      <c r="N4173">
        <v>30</v>
      </c>
      <c r="S4173">
        <v>30</v>
      </c>
    </row>
    <row r="4174" spans="1:21" x14ac:dyDescent="0.25">
      <c r="A4174" t="s">
        <v>710</v>
      </c>
      <c r="B4174">
        <v>4900</v>
      </c>
      <c r="D4174">
        <v>3</v>
      </c>
      <c r="I4174">
        <v>3</v>
      </c>
      <c r="N4174">
        <v>3</v>
      </c>
      <c r="S4174">
        <v>3</v>
      </c>
    </row>
    <row r="4175" spans="1:21" x14ac:dyDescent="0.25">
      <c r="A4175" t="s">
        <v>711</v>
      </c>
      <c r="B4175">
        <v>4900</v>
      </c>
      <c r="D4175">
        <v>0</v>
      </c>
      <c r="I4175">
        <v>0</v>
      </c>
      <c r="N4175">
        <v>0</v>
      </c>
      <c r="S4175">
        <v>0</v>
      </c>
    </row>
    <row r="4176" spans="1:21" x14ac:dyDescent="0.25">
      <c r="A4176" t="s">
        <v>712</v>
      </c>
      <c r="B4176">
        <v>4900</v>
      </c>
      <c r="D4176">
        <v>0</v>
      </c>
      <c r="I4176">
        <v>0</v>
      </c>
      <c r="N4176">
        <v>0</v>
      </c>
      <c r="S4176">
        <v>0</v>
      </c>
    </row>
    <row r="4177" spans="1:21" x14ac:dyDescent="0.25">
      <c r="A4177" t="s">
        <v>713</v>
      </c>
      <c r="B4177">
        <v>4900</v>
      </c>
      <c r="D4177">
        <v>0</v>
      </c>
      <c r="I4177">
        <v>0</v>
      </c>
      <c r="N4177">
        <v>0</v>
      </c>
      <c r="S4177">
        <v>0</v>
      </c>
    </row>
    <row r="4178" spans="1:21" x14ac:dyDescent="0.25">
      <c r="A4178" t="s">
        <v>718</v>
      </c>
      <c r="B4178">
        <v>4900</v>
      </c>
      <c r="E4178">
        <v>0</v>
      </c>
      <c r="J4178">
        <v>0</v>
      </c>
      <c r="O4178">
        <v>0</v>
      </c>
      <c r="T4178">
        <v>0</v>
      </c>
    </row>
    <row r="4179" spans="1:21" x14ac:dyDescent="0.25">
      <c r="A4179" t="s">
        <v>405</v>
      </c>
      <c r="B4179">
        <v>4900</v>
      </c>
      <c r="E4179">
        <v>0</v>
      </c>
    </row>
    <row r="4180" spans="1:21" x14ac:dyDescent="0.25">
      <c r="A4180" t="s">
        <v>719</v>
      </c>
      <c r="B4180">
        <v>4900</v>
      </c>
      <c r="D4180">
        <v>188</v>
      </c>
      <c r="E4180">
        <v>637</v>
      </c>
      <c r="F4180">
        <v>0</v>
      </c>
      <c r="I4180">
        <v>178</v>
      </c>
      <c r="J4180">
        <v>536</v>
      </c>
      <c r="K4180">
        <v>103</v>
      </c>
      <c r="N4180">
        <v>85</v>
      </c>
      <c r="O4180">
        <v>900</v>
      </c>
      <c r="P4180">
        <v>85</v>
      </c>
      <c r="S4180">
        <v>98</v>
      </c>
      <c r="T4180">
        <v>1133</v>
      </c>
      <c r="U4180">
        <v>0</v>
      </c>
    </row>
    <row r="4181" spans="1:21" x14ac:dyDescent="0.25">
      <c r="A4181" t="s">
        <v>34</v>
      </c>
      <c r="B4181">
        <v>4912</v>
      </c>
      <c r="D4181">
        <v>279</v>
      </c>
      <c r="E4181">
        <v>279</v>
      </c>
      <c r="F4181">
        <v>279</v>
      </c>
      <c r="I4181">
        <v>276</v>
      </c>
      <c r="J4181">
        <v>276</v>
      </c>
      <c r="K4181">
        <v>276</v>
      </c>
      <c r="N4181">
        <v>4919</v>
      </c>
      <c r="O4181">
        <v>4919</v>
      </c>
      <c r="P4181">
        <v>4919</v>
      </c>
      <c r="S4181">
        <v>4900</v>
      </c>
      <c r="T4181">
        <v>4900</v>
      </c>
      <c r="U4181">
        <v>4900</v>
      </c>
    </row>
    <row r="4182" spans="1:21" x14ac:dyDescent="0.25">
      <c r="A4182" t="s">
        <v>35</v>
      </c>
      <c r="B4182">
        <v>4912</v>
      </c>
      <c r="D4182">
        <v>4919</v>
      </c>
      <c r="E4182">
        <v>276</v>
      </c>
      <c r="F4182">
        <v>4900</v>
      </c>
      <c r="I4182">
        <v>4900</v>
      </c>
      <c r="J4182">
        <v>279</v>
      </c>
      <c r="K4182">
        <v>4919</v>
      </c>
      <c r="N4182">
        <v>276</v>
      </c>
      <c r="O4182">
        <v>4900</v>
      </c>
      <c r="P4182">
        <v>279</v>
      </c>
      <c r="S4182">
        <v>279</v>
      </c>
      <c r="T4182">
        <v>4919</v>
      </c>
      <c r="U4182">
        <v>276</v>
      </c>
    </row>
    <row r="4183" spans="1:21" x14ac:dyDescent="0.25">
      <c r="A4183" t="s">
        <v>36</v>
      </c>
      <c r="B4183">
        <v>4912</v>
      </c>
      <c r="D4183">
        <v>1</v>
      </c>
      <c r="E4183">
        <v>1</v>
      </c>
      <c r="F4183">
        <v>0</v>
      </c>
      <c r="I4183">
        <v>1</v>
      </c>
      <c r="J4183">
        <v>1</v>
      </c>
      <c r="K4183">
        <v>1</v>
      </c>
      <c r="N4183">
        <v>1</v>
      </c>
      <c r="O4183">
        <v>2</v>
      </c>
      <c r="P4183">
        <v>0</v>
      </c>
      <c r="S4183">
        <v>1</v>
      </c>
      <c r="T4183">
        <v>2</v>
      </c>
      <c r="U4183">
        <v>1</v>
      </c>
    </row>
    <row r="4184" spans="1:21" x14ac:dyDescent="0.25">
      <c r="A4184" t="s">
        <v>37</v>
      </c>
      <c r="B4184">
        <v>4912</v>
      </c>
      <c r="D4184">
        <v>0</v>
      </c>
      <c r="E4184">
        <v>2</v>
      </c>
      <c r="I4184">
        <v>0</v>
      </c>
      <c r="J4184">
        <v>0</v>
      </c>
      <c r="N4184">
        <v>0</v>
      </c>
      <c r="O4184">
        <v>2</v>
      </c>
      <c r="S4184">
        <v>0</v>
      </c>
      <c r="T4184">
        <v>0</v>
      </c>
    </row>
    <row r="4185" spans="1:21" x14ac:dyDescent="0.25">
      <c r="A4185" t="s">
        <v>38</v>
      </c>
      <c r="B4185">
        <v>4912</v>
      </c>
      <c r="D4185">
        <v>12</v>
      </c>
      <c r="E4185">
        <v>12</v>
      </c>
      <c r="F4185">
        <v>12</v>
      </c>
      <c r="I4185">
        <v>12</v>
      </c>
      <c r="J4185">
        <v>12</v>
      </c>
      <c r="K4185">
        <v>12</v>
      </c>
      <c r="N4185">
        <v>12</v>
      </c>
      <c r="O4185">
        <v>12</v>
      </c>
      <c r="P4185">
        <v>12</v>
      </c>
      <c r="S4185">
        <v>12</v>
      </c>
      <c r="T4185">
        <v>12</v>
      </c>
      <c r="U4185">
        <v>12</v>
      </c>
    </row>
    <row r="4186" spans="1:21" x14ac:dyDescent="0.25">
      <c r="A4186" t="s">
        <v>39</v>
      </c>
      <c r="B4186">
        <v>4912</v>
      </c>
      <c r="D4186">
        <v>115</v>
      </c>
      <c r="I4186">
        <v>115</v>
      </c>
      <c r="K4186">
        <v>115</v>
      </c>
      <c r="N4186">
        <v>250</v>
      </c>
      <c r="S4186">
        <v>130</v>
      </c>
      <c r="U4186">
        <v>100</v>
      </c>
    </row>
    <row r="4187" spans="1:21" x14ac:dyDescent="0.25">
      <c r="A4187" t="s">
        <v>694</v>
      </c>
      <c r="B4187">
        <v>4912</v>
      </c>
      <c r="D4187">
        <v>100</v>
      </c>
      <c r="I4187">
        <v>100</v>
      </c>
      <c r="K4187">
        <v>100</v>
      </c>
      <c r="N4187">
        <v>100</v>
      </c>
      <c r="S4187">
        <v>100</v>
      </c>
      <c r="U4187">
        <v>100</v>
      </c>
    </row>
    <row r="4188" spans="1:21" x14ac:dyDescent="0.25">
      <c r="A4188" t="s">
        <v>40</v>
      </c>
      <c r="B4188">
        <v>4912</v>
      </c>
      <c r="D4188">
        <v>1</v>
      </c>
      <c r="I4188">
        <v>1</v>
      </c>
      <c r="K4188">
        <v>1</v>
      </c>
      <c r="N4188">
        <v>1</v>
      </c>
      <c r="S4188">
        <v>1</v>
      </c>
      <c r="U4188">
        <v>1</v>
      </c>
    </row>
    <row r="4189" spans="1:21" x14ac:dyDescent="0.25">
      <c r="A4189" t="s">
        <v>41</v>
      </c>
      <c r="B4189">
        <v>4912</v>
      </c>
    </row>
    <row r="4190" spans="1:21" x14ac:dyDescent="0.25">
      <c r="A4190" t="s">
        <v>42</v>
      </c>
      <c r="B4190">
        <v>4912</v>
      </c>
      <c r="E4190">
        <v>40</v>
      </c>
      <c r="J4190">
        <v>40</v>
      </c>
      <c r="O4190">
        <v>40</v>
      </c>
      <c r="T4190">
        <v>30</v>
      </c>
    </row>
    <row r="4191" spans="1:21" x14ac:dyDescent="0.25">
      <c r="A4191" t="s">
        <v>45</v>
      </c>
      <c r="B4191">
        <v>4912</v>
      </c>
      <c r="E4191">
        <v>4</v>
      </c>
      <c r="J4191">
        <v>8</v>
      </c>
      <c r="N4191">
        <v>1</v>
      </c>
      <c r="O4191">
        <v>6</v>
      </c>
      <c r="S4191">
        <v>5</v>
      </c>
      <c r="T4191">
        <v>2</v>
      </c>
    </row>
    <row r="4192" spans="1:21" x14ac:dyDescent="0.25">
      <c r="A4192" t="s">
        <v>46</v>
      </c>
      <c r="B4192">
        <v>4912</v>
      </c>
      <c r="D4192">
        <v>4</v>
      </c>
      <c r="I4192">
        <v>8</v>
      </c>
      <c r="K4192">
        <v>8</v>
      </c>
      <c r="N4192">
        <v>6</v>
      </c>
      <c r="S4192">
        <v>2</v>
      </c>
      <c r="U4192">
        <v>2</v>
      </c>
    </row>
    <row r="4193" spans="1:21" x14ac:dyDescent="0.25">
      <c r="A4193" t="s">
        <v>49</v>
      </c>
      <c r="B4193">
        <v>4912</v>
      </c>
      <c r="D4193">
        <v>6</v>
      </c>
      <c r="E4193">
        <v>6</v>
      </c>
      <c r="F4193">
        <v>4</v>
      </c>
      <c r="I4193">
        <v>6</v>
      </c>
      <c r="J4193">
        <v>6</v>
      </c>
      <c r="K4193">
        <v>6</v>
      </c>
      <c r="N4193">
        <v>6</v>
      </c>
      <c r="O4193">
        <v>6</v>
      </c>
      <c r="P4193">
        <v>4</v>
      </c>
      <c r="S4193">
        <v>6.5</v>
      </c>
      <c r="T4193">
        <v>6</v>
      </c>
      <c r="U4193">
        <v>6</v>
      </c>
    </row>
    <row r="4194" spans="1:21" x14ac:dyDescent="0.25">
      <c r="A4194" t="s">
        <v>695</v>
      </c>
      <c r="B4194">
        <v>4912</v>
      </c>
      <c r="D4194">
        <v>0</v>
      </c>
      <c r="E4194">
        <v>0</v>
      </c>
      <c r="F4194">
        <v>0</v>
      </c>
      <c r="I4194">
        <v>0</v>
      </c>
      <c r="J4194">
        <v>0</v>
      </c>
      <c r="K4194">
        <v>0</v>
      </c>
      <c r="N4194">
        <v>0</v>
      </c>
      <c r="O4194">
        <v>0</v>
      </c>
      <c r="P4194">
        <v>0</v>
      </c>
      <c r="S4194">
        <v>0</v>
      </c>
      <c r="T4194">
        <v>0</v>
      </c>
      <c r="U4194">
        <v>0</v>
      </c>
    </row>
    <row r="4195" spans="1:21" x14ac:dyDescent="0.25">
      <c r="A4195" t="s">
        <v>48</v>
      </c>
      <c r="B4195">
        <v>4912</v>
      </c>
      <c r="D4195">
        <v>1900</v>
      </c>
      <c r="E4195">
        <v>1900</v>
      </c>
      <c r="F4195">
        <v>1900</v>
      </c>
      <c r="I4195">
        <v>1900</v>
      </c>
      <c r="J4195">
        <v>1900</v>
      </c>
      <c r="K4195">
        <v>1900</v>
      </c>
      <c r="N4195">
        <v>1900</v>
      </c>
      <c r="O4195">
        <v>1900</v>
      </c>
      <c r="P4195">
        <v>1900</v>
      </c>
      <c r="S4195">
        <v>1900</v>
      </c>
      <c r="T4195">
        <v>1900</v>
      </c>
      <c r="U4195">
        <v>1900</v>
      </c>
    </row>
    <row r="4196" spans="1:21" x14ac:dyDescent="0.25">
      <c r="A4196" t="s">
        <v>696</v>
      </c>
      <c r="B4196">
        <v>4912</v>
      </c>
      <c r="D4196">
        <v>1770</v>
      </c>
      <c r="E4196">
        <v>1589</v>
      </c>
      <c r="F4196">
        <v>0</v>
      </c>
      <c r="I4196">
        <v>1770</v>
      </c>
      <c r="J4196">
        <v>1863</v>
      </c>
      <c r="K4196">
        <v>1583</v>
      </c>
      <c r="N4196">
        <v>1770</v>
      </c>
      <c r="O4196">
        <v>3522</v>
      </c>
      <c r="P4196">
        <v>0</v>
      </c>
      <c r="S4196">
        <v>1770</v>
      </c>
      <c r="T4196">
        <v>3539</v>
      </c>
      <c r="U4196">
        <v>1583</v>
      </c>
    </row>
    <row r="4197" spans="1:21" x14ac:dyDescent="0.25">
      <c r="A4197" t="s">
        <v>50</v>
      </c>
      <c r="B4197">
        <v>4912</v>
      </c>
      <c r="D4197">
        <v>1405</v>
      </c>
      <c r="E4197">
        <v>1589</v>
      </c>
      <c r="F4197">
        <v>0</v>
      </c>
      <c r="I4197">
        <v>1306</v>
      </c>
      <c r="J4197">
        <v>1863</v>
      </c>
      <c r="K4197">
        <v>1583</v>
      </c>
      <c r="N4197">
        <v>339</v>
      </c>
      <c r="O4197">
        <v>3522</v>
      </c>
      <c r="P4197">
        <v>0</v>
      </c>
      <c r="S4197">
        <v>315</v>
      </c>
      <c r="T4197">
        <v>3539</v>
      </c>
      <c r="U4197">
        <v>1583</v>
      </c>
    </row>
    <row r="4198" spans="1:21" x14ac:dyDescent="0.25">
      <c r="A4198" t="s">
        <v>697</v>
      </c>
      <c r="B4198">
        <v>4912</v>
      </c>
      <c r="D4198">
        <v>1</v>
      </c>
      <c r="E4198">
        <v>1</v>
      </c>
      <c r="F4198">
        <v>1</v>
      </c>
      <c r="I4198">
        <v>1</v>
      </c>
      <c r="J4198">
        <v>1</v>
      </c>
      <c r="K4198">
        <v>1</v>
      </c>
      <c r="N4198">
        <v>1</v>
      </c>
      <c r="O4198">
        <v>1</v>
      </c>
      <c r="P4198">
        <v>1</v>
      </c>
      <c r="S4198">
        <v>1</v>
      </c>
      <c r="T4198">
        <v>1</v>
      </c>
      <c r="U4198">
        <v>1</v>
      </c>
    </row>
    <row r="4199" spans="1:21" x14ac:dyDescent="0.25">
      <c r="A4199" t="s">
        <v>51</v>
      </c>
      <c r="B4199">
        <v>4912</v>
      </c>
      <c r="D4199">
        <v>0</v>
      </c>
      <c r="E4199">
        <v>85</v>
      </c>
      <c r="F4199">
        <v>0</v>
      </c>
      <c r="I4199">
        <v>0</v>
      </c>
      <c r="J4199">
        <v>0</v>
      </c>
      <c r="K4199">
        <v>86</v>
      </c>
      <c r="N4199">
        <v>0</v>
      </c>
      <c r="O4199">
        <v>4</v>
      </c>
      <c r="P4199">
        <v>0</v>
      </c>
      <c r="S4199">
        <v>0</v>
      </c>
      <c r="T4199">
        <v>0</v>
      </c>
      <c r="U4199">
        <v>86</v>
      </c>
    </row>
    <row r="4200" spans="1:21" x14ac:dyDescent="0.25">
      <c r="A4200" t="s">
        <v>53</v>
      </c>
      <c r="B4200">
        <v>4912</v>
      </c>
      <c r="D4200">
        <v>135</v>
      </c>
      <c r="E4200">
        <v>2</v>
      </c>
      <c r="F4200">
        <v>70</v>
      </c>
      <c r="I4200">
        <v>55</v>
      </c>
      <c r="J4200">
        <v>5</v>
      </c>
      <c r="K4200">
        <v>55</v>
      </c>
      <c r="N4200">
        <v>10</v>
      </c>
      <c r="O4200">
        <v>1083</v>
      </c>
      <c r="P4200">
        <v>40</v>
      </c>
      <c r="S4200">
        <v>15</v>
      </c>
      <c r="T4200">
        <v>1120</v>
      </c>
      <c r="U4200">
        <v>20</v>
      </c>
    </row>
    <row r="4201" spans="1:21" x14ac:dyDescent="0.25">
      <c r="A4201" t="s">
        <v>54</v>
      </c>
      <c r="B4201">
        <v>4912</v>
      </c>
      <c r="D4201">
        <v>0</v>
      </c>
      <c r="E4201">
        <v>0</v>
      </c>
      <c r="F4201">
        <v>0</v>
      </c>
      <c r="I4201">
        <v>0</v>
      </c>
      <c r="J4201">
        <v>0</v>
      </c>
      <c r="K4201">
        <v>0</v>
      </c>
      <c r="N4201">
        <v>0</v>
      </c>
      <c r="O4201">
        <v>0</v>
      </c>
      <c r="P4201">
        <v>0</v>
      </c>
      <c r="S4201">
        <v>0</v>
      </c>
      <c r="T4201">
        <v>0</v>
      </c>
      <c r="U4201">
        <v>0</v>
      </c>
    </row>
    <row r="4202" spans="1:21" x14ac:dyDescent="0.25">
      <c r="A4202" t="s">
        <v>55</v>
      </c>
      <c r="B4202">
        <v>4912</v>
      </c>
      <c r="D4202">
        <v>0</v>
      </c>
      <c r="E4202">
        <v>0</v>
      </c>
      <c r="F4202">
        <v>0</v>
      </c>
      <c r="I4202">
        <v>0</v>
      </c>
      <c r="J4202">
        <v>0</v>
      </c>
      <c r="K4202">
        <v>0</v>
      </c>
      <c r="N4202">
        <v>0</v>
      </c>
      <c r="O4202">
        <v>0</v>
      </c>
      <c r="P4202">
        <v>0</v>
      </c>
      <c r="S4202">
        <v>0</v>
      </c>
      <c r="T4202">
        <v>0</v>
      </c>
      <c r="U4202">
        <v>0</v>
      </c>
    </row>
    <row r="4203" spans="1:21" x14ac:dyDescent="0.25">
      <c r="A4203" t="s">
        <v>56</v>
      </c>
      <c r="B4203">
        <v>4912</v>
      </c>
      <c r="D4203">
        <v>0.82</v>
      </c>
      <c r="E4203">
        <v>0.82</v>
      </c>
      <c r="F4203">
        <v>0.82</v>
      </c>
      <c r="I4203">
        <v>0.79</v>
      </c>
      <c r="J4203">
        <v>0.79</v>
      </c>
      <c r="K4203">
        <v>0.79</v>
      </c>
      <c r="N4203">
        <v>0.88</v>
      </c>
      <c r="O4203">
        <v>0.88</v>
      </c>
      <c r="P4203">
        <v>0.88</v>
      </c>
      <c r="S4203">
        <v>0.89</v>
      </c>
      <c r="T4203">
        <v>0.89</v>
      </c>
      <c r="U4203">
        <v>0.89</v>
      </c>
    </row>
    <row r="4204" spans="1:21" x14ac:dyDescent="0.25">
      <c r="A4204" t="s">
        <v>57</v>
      </c>
      <c r="B4204">
        <v>4912</v>
      </c>
      <c r="D4204">
        <v>100</v>
      </c>
      <c r="E4204">
        <v>100</v>
      </c>
      <c r="F4204">
        <v>100</v>
      </c>
      <c r="I4204">
        <v>100</v>
      </c>
      <c r="J4204">
        <v>100</v>
      </c>
      <c r="K4204">
        <v>100</v>
      </c>
      <c r="N4204">
        <v>100</v>
      </c>
      <c r="O4204">
        <v>100</v>
      </c>
      <c r="P4204">
        <v>100</v>
      </c>
      <c r="S4204">
        <v>100</v>
      </c>
      <c r="T4204">
        <v>100</v>
      </c>
      <c r="U4204">
        <v>100</v>
      </c>
    </row>
    <row r="4205" spans="1:21" x14ac:dyDescent="0.25">
      <c r="A4205" t="s">
        <v>58</v>
      </c>
      <c r="B4205">
        <v>4912</v>
      </c>
      <c r="D4205">
        <v>2</v>
      </c>
      <c r="E4205">
        <v>2</v>
      </c>
      <c r="F4205">
        <v>2</v>
      </c>
      <c r="I4205">
        <v>2</v>
      </c>
      <c r="J4205">
        <v>2</v>
      </c>
      <c r="K4205">
        <v>2</v>
      </c>
      <c r="N4205">
        <v>2</v>
      </c>
      <c r="O4205">
        <v>2</v>
      </c>
      <c r="P4205">
        <v>2</v>
      </c>
      <c r="S4205">
        <v>2</v>
      </c>
      <c r="T4205">
        <v>2</v>
      </c>
      <c r="U4205">
        <v>2</v>
      </c>
    </row>
    <row r="4206" spans="1:21" x14ac:dyDescent="0.25">
      <c r="A4206" t="s">
        <v>59</v>
      </c>
      <c r="B4206">
        <v>4912</v>
      </c>
      <c r="D4206">
        <v>0</v>
      </c>
      <c r="E4206">
        <v>0</v>
      </c>
      <c r="F4206">
        <v>0</v>
      </c>
      <c r="I4206">
        <v>0</v>
      </c>
      <c r="J4206">
        <v>0</v>
      </c>
      <c r="K4206">
        <v>0</v>
      </c>
      <c r="N4206">
        <v>0</v>
      </c>
      <c r="O4206">
        <v>0</v>
      </c>
      <c r="P4206">
        <v>0</v>
      </c>
      <c r="S4206">
        <v>0</v>
      </c>
      <c r="T4206">
        <v>0</v>
      </c>
      <c r="U4206">
        <v>0</v>
      </c>
    </row>
    <row r="4207" spans="1:21" x14ac:dyDescent="0.25">
      <c r="A4207" t="s">
        <v>698</v>
      </c>
      <c r="B4207">
        <v>4912</v>
      </c>
      <c r="E4207">
        <v>0</v>
      </c>
      <c r="J4207">
        <v>0</v>
      </c>
      <c r="O4207">
        <v>0</v>
      </c>
      <c r="T4207">
        <v>0</v>
      </c>
    </row>
    <row r="4208" spans="1:21" x14ac:dyDescent="0.25">
      <c r="A4208" t="s">
        <v>677</v>
      </c>
      <c r="B4208">
        <v>4912</v>
      </c>
      <c r="E4208">
        <v>371</v>
      </c>
      <c r="J4208">
        <v>549</v>
      </c>
      <c r="O4208">
        <v>1455</v>
      </c>
      <c r="T4208">
        <v>2683</v>
      </c>
    </row>
    <row r="4209" spans="1:21" x14ac:dyDescent="0.25">
      <c r="A4209" t="s">
        <v>78</v>
      </c>
      <c r="B4209">
        <v>4912</v>
      </c>
      <c r="E4209">
        <v>6.3</v>
      </c>
      <c r="J4209">
        <v>9.4</v>
      </c>
      <c r="O4209">
        <v>24.8</v>
      </c>
      <c r="T4209">
        <v>61</v>
      </c>
    </row>
    <row r="4210" spans="1:21" x14ac:dyDescent="0.25">
      <c r="A4210" t="s">
        <v>699</v>
      </c>
      <c r="B4210">
        <v>4912</v>
      </c>
      <c r="F4210">
        <v>0</v>
      </c>
      <c r="K4210">
        <v>0</v>
      </c>
      <c r="P4210">
        <v>0</v>
      </c>
      <c r="U4210">
        <v>0</v>
      </c>
    </row>
    <row r="4211" spans="1:21" x14ac:dyDescent="0.25">
      <c r="A4211" t="s">
        <v>700</v>
      </c>
      <c r="B4211">
        <v>4912</v>
      </c>
      <c r="D4211">
        <v>0</v>
      </c>
      <c r="E4211">
        <v>0</v>
      </c>
      <c r="F4211">
        <v>1</v>
      </c>
      <c r="I4211">
        <v>0</v>
      </c>
      <c r="J4211">
        <v>0</v>
      </c>
      <c r="K4211">
        <v>1</v>
      </c>
      <c r="N4211">
        <v>0</v>
      </c>
      <c r="O4211">
        <v>0</v>
      </c>
      <c r="P4211">
        <v>1</v>
      </c>
      <c r="S4211">
        <v>0</v>
      </c>
      <c r="T4211">
        <v>0</v>
      </c>
      <c r="U4211">
        <v>1</v>
      </c>
    </row>
    <row r="4212" spans="1:21" x14ac:dyDescent="0.25">
      <c r="A4212" t="s">
        <v>701</v>
      </c>
      <c r="B4212">
        <v>4912</v>
      </c>
      <c r="D4212">
        <v>0</v>
      </c>
      <c r="E4212">
        <v>0</v>
      </c>
      <c r="F4212">
        <v>0</v>
      </c>
      <c r="I4212">
        <v>0</v>
      </c>
      <c r="J4212">
        <v>0</v>
      </c>
      <c r="K4212">
        <v>0</v>
      </c>
      <c r="N4212">
        <v>0</v>
      </c>
      <c r="O4212">
        <v>0</v>
      </c>
      <c r="P4212">
        <v>0</v>
      </c>
      <c r="S4212">
        <v>0</v>
      </c>
      <c r="T4212">
        <v>0</v>
      </c>
      <c r="U4212">
        <v>0</v>
      </c>
    </row>
    <row r="4213" spans="1:21" x14ac:dyDescent="0.25">
      <c r="A4213" t="s">
        <v>52</v>
      </c>
      <c r="B4213">
        <v>4912</v>
      </c>
      <c r="D4213">
        <v>1</v>
      </c>
      <c r="E4213">
        <v>1</v>
      </c>
      <c r="F4213">
        <v>1</v>
      </c>
      <c r="I4213">
        <v>1</v>
      </c>
      <c r="J4213">
        <v>1</v>
      </c>
      <c r="K4213">
        <v>1</v>
      </c>
      <c r="N4213">
        <v>1</v>
      </c>
      <c r="O4213">
        <v>1</v>
      </c>
      <c r="P4213">
        <v>1</v>
      </c>
      <c r="S4213">
        <v>1</v>
      </c>
      <c r="T4213">
        <v>1</v>
      </c>
      <c r="U4213">
        <v>1</v>
      </c>
    </row>
    <row r="4214" spans="1:21" x14ac:dyDescent="0.25">
      <c r="A4214" t="s">
        <v>702</v>
      </c>
      <c r="B4214">
        <v>4912</v>
      </c>
      <c r="D4214">
        <v>15</v>
      </c>
      <c r="E4214">
        <v>60</v>
      </c>
      <c r="F4214">
        <v>9</v>
      </c>
      <c r="I4214">
        <v>15</v>
      </c>
      <c r="J4214">
        <v>60</v>
      </c>
      <c r="K4214">
        <v>9</v>
      </c>
      <c r="N4214">
        <v>15</v>
      </c>
      <c r="O4214">
        <v>60</v>
      </c>
      <c r="P4214">
        <v>9</v>
      </c>
      <c r="S4214">
        <v>15</v>
      </c>
      <c r="T4214">
        <v>60</v>
      </c>
      <c r="U4214">
        <v>9</v>
      </c>
    </row>
    <row r="4215" spans="1:21" x14ac:dyDescent="0.25">
      <c r="A4215" t="s">
        <v>43</v>
      </c>
      <c r="B4215">
        <v>4912</v>
      </c>
      <c r="D4215">
        <v>35</v>
      </c>
      <c r="E4215">
        <v>35</v>
      </c>
      <c r="I4215">
        <v>35</v>
      </c>
      <c r="J4215">
        <v>35</v>
      </c>
      <c r="K4215">
        <v>26</v>
      </c>
      <c r="N4215">
        <v>80</v>
      </c>
      <c r="O4215">
        <v>5</v>
      </c>
      <c r="S4215">
        <v>80</v>
      </c>
      <c r="T4215">
        <v>0</v>
      </c>
      <c r="U4215">
        <v>0</v>
      </c>
    </row>
    <row r="4216" spans="1:21" x14ac:dyDescent="0.25">
      <c r="A4216" t="s">
        <v>44</v>
      </c>
      <c r="B4216">
        <v>4912</v>
      </c>
      <c r="D4216">
        <v>5</v>
      </c>
      <c r="E4216">
        <v>5</v>
      </c>
      <c r="I4216">
        <v>5</v>
      </c>
      <c r="J4216">
        <v>5</v>
      </c>
      <c r="K4216">
        <v>20</v>
      </c>
      <c r="N4216">
        <v>50</v>
      </c>
      <c r="O4216">
        <v>0</v>
      </c>
      <c r="S4216">
        <v>50</v>
      </c>
      <c r="T4216">
        <v>0</v>
      </c>
      <c r="U4216">
        <v>0</v>
      </c>
    </row>
    <row r="4217" spans="1:21" x14ac:dyDescent="0.25">
      <c r="A4217" t="s">
        <v>47</v>
      </c>
      <c r="B4217">
        <v>4912</v>
      </c>
      <c r="D4217">
        <v>4</v>
      </c>
      <c r="E4217">
        <v>4</v>
      </c>
      <c r="I4217">
        <v>8</v>
      </c>
      <c r="J4217">
        <v>8</v>
      </c>
      <c r="K4217">
        <v>8</v>
      </c>
      <c r="N4217">
        <v>1</v>
      </c>
      <c r="O4217">
        <v>6</v>
      </c>
      <c r="S4217">
        <v>5</v>
      </c>
      <c r="T4217">
        <v>2</v>
      </c>
      <c r="U4217">
        <v>2</v>
      </c>
    </row>
    <row r="4218" spans="1:21" x14ac:dyDescent="0.25">
      <c r="A4218" t="s">
        <v>703</v>
      </c>
      <c r="B4218">
        <v>4912</v>
      </c>
      <c r="D4218">
        <v>0</v>
      </c>
      <c r="E4218">
        <v>0</v>
      </c>
      <c r="I4218">
        <v>0</v>
      </c>
      <c r="J4218">
        <v>0</v>
      </c>
      <c r="K4218">
        <v>0</v>
      </c>
      <c r="N4218">
        <v>0</v>
      </c>
      <c r="O4218">
        <v>0</v>
      </c>
      <c r="S4218">
        <v>0</v>
      </c>
      <c r="T4218">
        <v>0</v>
      </c>
      <c r="U4218">
        <v>0</v>
      </c>
    </row>
    <row r="4219" spans="1:21" x14ac:dyDescent="0.25">
      <c r="A4219" t="s">
        <v>704</v>
      </c>
      <c r="B4219">
        <v>4912</v>
      </c>
      <c r="D4219">
        <v>0</v>
      </c>
      <c r="E4219">
        <v>0</v>
      </c>
      <c r="I4219">
        <v>0</v>
      </c>
      <c r="J4219">
        <v>0</v>
      </c>
      <c r="K4219">
        <v>0</v>
      </c>
      <c r="N4219">
        <v>0</v>
      </c>
      <c r="O4219">
        <v>0</v>
      </c>
      <c r="S4219">
        <v>0</v>
      </c>
      <c r="T4219">
        <v>0</v>
      </c>
      <c r="U4219">
        <v>0</v>
      </c>
    </row>
    <row r="4220" spans="1:21" x14ac:dyDescent="0.25">
      <c r="A4220" t="s">
        <v>705</v>
      </c>
      <c r="B4220">
        <v>4912</v>
      </c>
      <c r="D4220">
        <v>0</v>
      </c>
      <c r="E4220">
        <v>0</v>
      </c>
      <c r="I4220">
        <v>0</v>
      </c>
      <c r="J4220">
        <v>0</v>
      </c>
      <c r="K4220">
        <v>0</v>
      </c>
      <c r="N4220">
        <v>0</v>
      </c>
      <c r="O4220">
        <v>0</v>
      </c>
      <c r="S4220">
        <v>0</v>
      </c>
      <c r="T4220">
        <v>0</v>
      </c>
      <c r="U4220">
        <v>0</v>
      </c>
    </row>
    <row r="4221" spans="1:21" x14ac:dyDescent="0.25">
      <c r="A4221" t="s">
        <v>706</v>
      </c>
      <c r="B4221">
        <v>4912</v>
      </c>
      <c r="D4221">
        <v>0</v>
      </c>
      <c r="E4221">
        <v>0</v>
      </c>
      <c r="I4221">
        <v>0</v>
      </c>
      <c r="J4221">
        <v>0</v>
      </c>
      <c r="K4221">
        <v>0</v>
      </c>
      <c r="N4221">
        <v>0</v>
      </c>
      <c r="O4221">
        <v>0</v>
      </c>
      <c r="S4221">
        <v>0</v>
      </c>
      <c r="T4221">
        <v>0</v>
      </c>
      <c r="U4221">
        <v>0</v>
      </c>
    </row>
    <row r="4222" spans="1:21" x14ac:dyDescent="0.25">
      <c r="A4222" t="s">
        <v>707</v>
      </c>
      <c r="B4222">
        <v>4912</v>
      </c>
      <c r="D4222">
        <v>1</v>
      </c>
      <c r="E4222">
        <v>1</v>
      </c>
      <c r="I4222">
        <v>1</v>
      </c>
      <c r="J4222">
        <v>1</v>
      </c>
      <c r="K4222">
        <v>1</v>
      </c>
      <c r="N4222">
        <v>1</v>
      </c>
      <c r="O4222">
        <v>1</v>
      </c>
      <c r="S4222">
        <v>1</v>
      </c>
      <c r="T4222">
        <v>0</v>
      </c>
      <c r="U4222">
        <v>0</v>
      </c>
    </row>
    <row r="4223" spans="1:21" x14ac:dyDescent="0.25">
      <c r="A4223" t="s">
        <v>708</v>
      </c>
      <c r="B4223">
        <v>4912</v>
      </c>
      <c r="D4223">
        <v>5</v>
      </c>
      <c r="E4223">
        <v>5</v>
      </c>
      <c r="I4223">
        <v>5</v>
      </c>
      <c r="J4223">
        <v>5</v>
      </c>
      <c r="K4223">
        <v>20</v>
      </c>
      <c r="N4223">
        <v>50</v>
      </c>
      <c r="O4223">
        <v>0</v>
      </c>
      <c r="S4223">
        <v>50</v>
      </c>
    </row>
    <row r="4224" spans="1:21" x14ac:dyDescent="0.25">
      <c r="A4224" t="s">
        <v>709</v>
      </c>
      <c r="B4224">
        <v>4912</v>
      </c>
      <c r="D4224">
        <v>30</v>
      </c>
      <c r="E4224">
        <v>30</v>
      </c>
      <c r="I4224">
        <v>30</v>
      </c>
      <c r="J4224">
        <v>30</v>
      </c>
      <c r="K4224">
        <v>6</v>
      </c>
      <c r="N4224">
        <v>30</v>
      </c>
      <c r="O4224">
        <v>5</v>
      </c>
      <c r="S4224">
        <v>30</v>
      </c>
    </row>
    <row r="4225" spans="1:21" x14ac:dyDescent="0.25">
      <c r="A4225" t="s">
        <v>710</v>
      </c>
      <c r="B4225">
        <v>4912</v>
      </c>
      <c r="D4225">
        <v>3</v>
      </c>
      <c r="E4225">
        <v>3</v>
      </c>
      <c r="I4225">
        <v>3</v>
      </c>
      <c r="J4225">
        <v>3</v>
      </c>
      <c r="K4225">
        <v>3</v>
      </c>
      <c r="N4225">
        <v>3</v>
      </c>
      <c r="O4225">
        <v>3</v>
      </c>
      <c r="S4225">
        <v>3</v>
      </c>
    </row>
    <row r="4226" spans="1:21" x14ac:dyDescent="0.25">
      <c r="A4226" t="s">
        <v>711</v>
      </c>
      <c r="B4226">
        <v>4912</v>
      </c>
      <c r="D4226">
        <v>0</v>
      </c>
      <c r="E4226">
        <v>0</v>
      </c>
      <c r="I4226">
        <v>0</v>
      </c>
      <c r="J4226">
        <v>0</v>
      </c>
      <c r="K4226">
        <v>0</v>
      </c>
      <c r="N4226">
        <v>0</v>
      </c>
      <c r="O4226">
        <v>0</v>
      </c>
      <c r="S4226">
        <v>0</v>
      </c>
    </row>
    <row r="4227" spans="1:21" x14ac:dyDescent="0.25">
      <c r="A4227" t="s">
        <v>712</v>
      </c>
      <c r="B4227">
        <v>4912</v>
      </c>
      <c r="D4227">
        <v>0</v>
      </c>
      <c r="E4227">
        <v>0</v>
      </c>
      <c r="I4227">
        <v>0</v>
      </c>
      <c r="J4227">
        <v>0</v>
      </c>
      <c r="K4227">
        <v>0</v>
      </c>
      <c r="N4227">
        <v>0</v>
      </c>
      <c r="O4227">
        <v>0</v>
      </c>
      <c r="S4227">
        <v>0</v>
      </c>
    </row>
    <row r="4228" spans="1:21" x14ac:dyDescent="0.25">
      <c r="A4228" t="s">
        <v>713</v>
      </c>
      <c r="B4228">
        <v>4912</v>
      </c>
      <c r="D4228">
        <v>0</v>
      </c>
      <c r="E4228">
        <v>0</v>
      </c>
      <c r="I4228">
        <v>0</v>
      </c>
      <c r="J4228">
        <v>0</v>
      </c>
      <c r="K4228">
        <v>0</v>
      </c>
      <c r="N4228">
        <v>0</v>
      </c>
      <c r="O4228">
        <v>0</v>
      </c>
      <c r="S4228">
        <v>0</v>
      </c>
    </row>
    <row r="4229" spans="1:21" x14ac:dyDescent="0.25">
      <c r="A4229" t="s">
        <v>718</v>
      </c>
      <c r="B4229">
        <v>4912</v>
      </c>
      <c r="E4229">
        <v>0</v>
      </c>
      <c r="J4229">
        <v>0</v>
      </c>
      <c r="O4229">
        <v>0</v>
      </c>
      <c r="T4229">
        <v>0</v>
      </c>
    </row>
    <row r="4230" spans="1:21" x14ac:dyDescent="0.25">
      <c r="A4230" t="s">
        <v>405</v>
      </c>
      <c r="B4230">
        <v>4912</v>
      </c>
      <c r="E4230">
        <v>0</v>
      </c>
    </row>
    <row r="4231" spans="1:21" x14ac:dyDescent="0.25">
      <c r="A4231" t="s">
        <v>719</v>
      </c>
      <c r="B4231">
        <v>4912</v>
      </c>
      <c r="D4231">
        <v>165</v>
      </c>
      <c r="E4231">
        <v>87</v>
      </c>
      <c r="F4231">
        <v>0</v>
      </c>
      <c r="I4231">
        <v>70</v>
      </c>
      <c r="J4231">
        <v>6</v>
      </c>
      <c r="K4231">
        <v>70</v>
      </c>
      <c r="N4231">
        <v>11</v>
      </c>
      <c r="O4231">
        <v>1276</v>
      </c>
      <c r="P4231">
        <v>0</v>
      </c>
      <c r="S4231">
        <v>17</v>
      </c>
      <c r="T4231">
        <v>1258</v>
      </c>
      <c r="U4231">
        <v>22</v>
      </c>
    </row>
    <row r="4232" spans="1:21" x14ac:dyDescent="0.25">
      <c r="A4232" t="s">
        <v>34</v>
      </c>
      <c r="B4232">
        <v>4915</v>
      </c>
      <c r="D4232">
        <v>4900</v>
      </c>
      <c r="E4232">
        <v>4900</v>
      </c>
      <c r="J4232">
        <v>5000</v>
      </c>
      <c r="K4232">
        <v>5000</v>
      </c>
      <c r="N4232">
        <v>285</v>
      </c>
      <c r="P4232">
        <v>285</v>
      </c>
    </row>
    <row r="4233" spans="1:21" x14ac:dyDescent="0.25">
      <c r="A4233" t="s">
        <v>35</v>
      </c>
      <c r="B4233">
        <v>4915</v>
      </c>
      <c r="D4233">
        <v>285</v>
      </c>
      <c r="E4233">
        <v>5000</v>
      </c>
      <c r="J4233">
        <v>4900</v>
      </c>
      <c r="K4233">
        <v>285</v>
      </c>
      <c r="N4233">
        <v>5000</v>
      </c>
      <c r="P4233">
        <v>4900</v>
      </c>
    </row>
    <row r="4234" spans="1:21" x14ac:dyDescent="0.25">
      <c r="A4234" t="s">
        <v>36</v>
      </c>
      <c r="B4234">
        <v>4915</v>
      </c>
      <c r="D4234">
        <v>1</v>
      </c>
      <c r="E4234">
        <v>2</v>
      </c>
      <c r="J4234">
        <v>3</v>
      </c>
      <c r="K4234">
        <v>0</v>
      </c>
      <c r="N4234">
        <v>2</v>
      </c>
      <c r="P4234">
        <v>1</v>
      </c>
    </row>
    <row r="4235" spans="1:21" x14ac:dyDescent="0.25">
      <c r="A4235" t="s">
        <v>37</v>
      </c>
      <c r="B4235">
        <v>4915</v>
      </c>
      <c r="D4235">
        <v>0</v>
      </c>
      <c r="E4235">
        <v>0</v>
      </c>
      <c r="J4235">
        <v>2</v>
      </c>
      <c r="N4235">
        <v>2</v>
      </c>
    </row>
    <row r="4236" spans="1:21" x14ac:dyDescent="0.25">
      <c r="A4236" t="s">
        <v>38</v>
      </c>
      <c r="B4236">
        <v>4915</v>
      </c>
      <c r="D4236">
        <v>12</v>
      </c>
      <c r="E4236">
        <v>12</v>
      </c>
      <c r="J4236">
        <v>12</v>
      </c>
      <c r="K4236">
        <v>12</v>
      </c>
      <c r="N4236">
        <v>12</v>
      </c>
      <c r="P4236">
        <v>12</v>
      </c>
    </row>
    <row r="4237" spans="1:21" x14ac:dyDescent="0.25">
      <c r="A4237" t="s">
        <v>39</v>
      </c>
      <c r="B4237">
        <v>4915</v>
      </c>
      <c r="D4237">
        <v>315</v>
      </c>
    </row>
    <row r="4238" spans="1:21" x14ac:dyDescent="0.25">
      <c r="A4238" t="s">
        <v>694</v>
      </c>
      <c r="B4238">
        <v>4915</v>
      </c>
      <c r="D4238">
        <v>100</v>
      </c>
    </row>
    <row r="4239" spans="1:21" x14ac:dyDescent="0.25">
      <c r="A4239" t="s">
        <v>40</v>
      </c>
      <c r="B4239">
        <v>4915</v>
      </c>
      <c r="D4239">
        <v>1</v>
      </c>
    </row>
    <row r="4240" spans="1:21" x14ac:dyDescent="0.25">
      <c r="A4240" t="s">
        <v>41</v>
      </c>
      <c r="B4240">
        <v>4915</v>
      </c>
    </row>
    <row r="4241" spans="1:16" x14ac:dyDescent="0.25">
      <c r="A4241" t="s">
        <v>42</v>
      </c>
      <c r="B4241">
        <v>4915</v>
      </c>
      <c r="E4241">
        <v>40</v>
      </c>
      <c r="J4241">
        <v>40</v>
      </c>
      <c r="N4241">
        <v>25</v>
      </c>
    </row>
    <row r="4242" spans="1:16" x14ac:dyDescent="0.25">
      <c r="A4242" t="s">
        <v>45</v>
      </c>
      <c r="B4242">
        <v>4915</v>
      </c>
      <c r="D4242">
        <v>7</v>
      </c>
      <c r="E4242">
        <v>4</v>
      </c>
      <c r="J4242">
        <v>8</v>
      </c>
      <c r="N4242">
        <v>6</v>
      </c>
    </row>
    <row r="4243" spans="1:16" x14ac:dyDescent="0.25">
      <c r="A4243" t="s">
        <v>46</v>
      </c>
      <c r="B4243">
        <v>4915</v>
      </c>
      <c r="D4243">
        <v>4</v>
      </c>
      <c r="P4243">
        <v>6</v>
      </c>
    </row>
    <row r="4244" spans="1:16" x14ac:dyDescent="0.25">
      <c r="A4244" t="s">
        <v>49</v>
      </c>
      <c r="B4244">
        <v>4915</v>
      </c>
      <c r="D4244">
        <v>5.9</v>
      </c>
      <c r="E4244">
        <v>6</v>
      </c>
      <c r="J4244">
        <v>6</v>
      </c>
      <c r="K4244">
        <v>4</v>
      </c>
      <c r="N4244">
        <v>5.5</v>
      </c>
      <c r="P4244">
        <v>5.5</v>
      </c>
    </row>
    <row r="4245" spans="1:16" x14ac:dyDescent="0.25">
      <c r="A4245" t="s">
        <v>695</v>
      </c>
      <c r="B4245">
        <v>4915</v>
      </c>
      <c r="D4245">
        <v>0</v>
      </c>
      <c r="E4245">
        <v>0</v>
      </c>
      <c r="J4245">
        <v>0</v>
      </c>
      <c r="K4245">
        <v>0</v>
      </c>
      <c r="N4245">
        <v>0</v>
      </c>
      <c r="P4245">
        <v>0</v>
      </c>
    </row>
    <row r="4246" spans="1:16" x14ac:dyDescent="0.25">
      <c r="A4246" t="s">
        <v>48</v>
      </c>
      <c r="B4246">
        <v>4915</v>
      </c>
      <c r="D4246">
        <v>1900</v>
      </c>
      <c r="E4246">
        <v>1900</v>
      </c>
      <c r="J4246">
        <v>1900</v>
      </c>
      <c r="K4246">
        <v>1900</v>
      </c>
      <c r="N4246">
        <v>1900</v>
      </c>
      <c r="P4246">
        <v>1900</v>
      </c>
    </row>
    <row r="4247" spans="1:16" x14ac:dyDescent="0.25">
      <c r="A4247" t="s">
        <v>696</v>
      </c>
      <c r="B4247">
        <v>4915</v>
      </c>
      <c r="D4247">
        <v>1770</v>
      </c>
      <c r="E4247">
        <v>3539</v>
      </c>
      <c r="J4247">
        <v>4865</v>
      </c>
      <c r="K4247">
        <v>0</v>
      </c>
      <c r="N4247">
        <v>3166</v>
      </c>
      <c r="P4247">
        <v>1441</v>
      </c>
    </row>
    <row r="4248" spans="1:16" x14ac:dyDescent="0.25">
      <c r="A4248" t="s">
        <v>50</v>
      </c>
      <c r="B4248">
        <v>4915</v>
      </c>
      <c r="D4248">
        <v>895</v>
      </c>
      <c r="E4248">
        <v>3539</v>
      </c>
      <c r="J4248">
        <v>4865</v>
      </c>
      <c r="K4248">
        <v>0</v>
      </c>
      <c r="N4248">
        <v>3166</v>
      </c>
      <c r="P4248">
        <v>1417</v>
      </c>
    </row>
    <row r="4249" spans="1:16" x14ac:dyDescent="0.25">
      <c r="A4249" t="s">
        <v>697</v>
      </c>
      <c r="B4249">
        <v>4915</v>
      </c>
      <c r="D4249">
        <v>1</v>
      </c>
      <c r="E4249">
        <v>1</v>
      </c>
      <c r="J4249">
        <v>1</v>
      </c>
      <c r="K4249">
        <v>1</v>
      </c>
      <c r="N4249">
        <v>1</v>
      </c>
      <c r="P4249">
        <v>1</v>
      </c>
    </row>
    <row r="4250" spans="1:16" x14ac:dyDescent="0.25">
      <c r="A4250" t="s">
        <v>51</v>
      </c>
      <c r="B4250">
        <v>4915</v>
      </c>
      <c r="D4250">
        <v>0</v>
      </c>
      <c r="E4250">
        <v>0</v>
      </c>
      <c r="J4250">
        <v>80</v>
      </c>
      <c r="K4250">
        <v>0</v>
      </c>
      <c r="N4250">
        <v>72</v>
      </c>
      <c r="P4250">
        <v>71</v>
      </c>
    </row>
    <row r="4251" spans="1:16" x14ac:dyDescent="0.25">
      <c r="A4251" t="s">
        <v>53</v>
      </c>
      <c r="B4251">
        <v>4915</v>
      </c>
      <c r="D4251">
        <v>396</v>
      </c>
      <c r="E4251">
        <v>272</v>
      </c>
      <c r="J4251">
        <v>214</v>
      </c>
      <c r="K4251">
        <v>74</v>
      </c>
      <c r="N4251">
        <v>34</v>
      </c>
      <c r="P4251">
        <v>132</v>
      </c>
    </row>
    <row r="4252" spans="1:16" x14ac:dyDescent="0.25">
      <c r="A4252" t="s">
        <v>54</v>
      </c>
      <c r="B4252">
        <v>4915</v>
      </c>
      <c r="D4252">
        <v>1</v>
      </c>
      <c r="E4252">
        <v>0</v>
      </c>
      <c r="J4252">
        <v>0</v>
      </c>
      <c r="K4252">
        <v>1</v>
      </c>
      <c r="N4252">
        <v>0</v>
      </c>
      <c r="P4252">
        <v>4</v>
      </c>
    </row>
    <row r="4253" spans="1:16" x14ac:dyDescent="0.25">
      <c r="A4253" t="s">
        <v>55</v>
      </c>
      <c r="B4253">
        <v>4915</v>
      </c>
      <c r="D4253">
        <v>0</v>
      </c>
      <c r="E4253">
        <v>0</v>
      </c>
      <c r="J4253">
        <v>0</v>
      </c>
      <c r="K4253">
        <v>0</v>
      </c>
      <c r="N4253">
        <v>0</v>
      </c>
      <c r="P4253">
        <v>0</v>
      </c>
    </row>
    <row r="4254" spans="1:16" x14ac:dyDescent="0.25">
      <c r="A4254" t="s">
        <v>56</v>
      </c>
      <c r="B4254">
        <v>4915</v>
      </c>
      <c r="D4254">
        <v>0.92</v>
      </c>
      <c r="E4254">
        <v>0.92</v>
      </c>
      <c r="J4254">
        <v>0.92</v>
      </c>
      <c r="K4254">
        <v>0.92</v>
      </c>
      <c r="N4254">
        <v>0.92</v>
      </c>
      <c r="P4254">
        <v>0.92</v>
      </c>
    </row>
    <row r="4255" spans="1:16" x14ac:dyDescent="0.25">
      <c r="A4255" t="s">
        <v>57</v>
      </c>
      <c r="B4255">
        <v>4915</v>
      </c>
      <c r="D4255">
        <v>100</v>
      </c>
      <c r="E4255">
        <v>100</v>
      </c>
      <c r="J4255">
        <v>100</v>
      </c>
      <c r="K4255">
        <v>100</v>
      </c>
      <c r="N4255">
        <v>100</v>
      </c>
      <c r="P4255">
        <v>100</v>
      </c>
    </row>
    <row r="4256" spans="1:16" x14ac:dyDescent="0.25">
      <c r="A4256" t="s">
        <v>58</v>
      </c>
      <c r="B4256">
        <v>4915</v>
      </c>
      <c r="D4256">
        <v>2</v>
      </c>
      <c r="E4256">
        <v>2</v>
      </c>
      <c r="J4256">
        <v>2</v>
      </c>
      <c r="K4256">
        <v>2</v>
      </c>
      <c r="N4256">
        <v>2</v>
      </c>
      <c r="P4256">
        <v>2</v>
      </c>
    </row>
    <row r="4257" spans="1:16" x14ac:dyDescent="0.25">
      <c r="A4257" t="s">
        <v>59</v>
      </c>
      <c r="B4257">
        <v>4915</v>
      </c>
      <c r="D4257">
        <v>0</v>
      </c>
      <c r="E4257">
        <v>0</v>
      </c>
      <c r="J4257">
        <v>0</v>
      </c>
      <c r="K4257">
        <v>0</v>
      </c>
      <c r="N4257">
        <v>0</v>
      </c>
      <c r="P4257">
        <v>0</v>
      </c>
    </row>
    <row r="4258" spans="1:16" x14ac:dyDescent="0.25">
      <c r="A4258" t="s">
        <v>698</v>
      </c>
      <c r="B4258">
        <v>4915</v>
      </c>
      <c r="E4258">
        <v>0</v>
      </c>
      <c r="J4258">
        <v>0</v>
      </c>
      <c r="N4258">
        <v>0</v>
      </c>
    </row>
    <row r="4259" spans="1:16" x14ac:dyDescent="0.25">
      <c r="A4259" t="s">
        <v>677</v>
      </c>
      <c r="B4259">
        <v>4915</v>
      </c>
      <c r="E4259">
        <v>1323</v>
      </c>
      <c r="J4259">
        <v>3904</v>
      </c>
      <c r="N4259" t="s">
        <v>865</v>
      </c>
    </row>
    <row r="4260" spans="1:16" x14ac:dyDescent="0.25">
      <c r="A4260" t="s">
        <v>78</v>
      </c>
      <c r="B4260">
        <v>4915</v>
      </c>
      <c r="E4260">
        <v>22.6</v>
      </c>
      <c r="J4260">
        <v>66.5</v>
      </c>
      <c r="N4260">
        <v>2.7</v>
      </c>
    </row>
    <row r="4261" spans="1:16" x14ac:dyDescent="0.25">
      <c r="A4261" t="s">
        <v>699</v>
      </c>
      <c r="B4261">
        <v>4915</v>
      </c>
      <c r="E4261">
        <v>0</v>
      </c>
      <c r="K4261">
        <v>0</v>
      </c>
      <c r="P4261">
        <v>0</v>
      </c>
    </row>
    <row r="4262" spans="1:16" x14ac:dyDescent="0.25">
      <c r="A4262" t="s">
        <v>700</v>
      </c>
      <c r="B4262">
        <v>4915</v>
      </c>
      <c r="D4262">
        <v>0</v>
      </c>
      <c r="E4262">
        <v>0</v>
      </c>
      <c r="J4262">
        <v>0</v>
      </c>
      <c r="K4262">
        <v>1</v>
      </c>
      <c r="N4262">
        <v>0</v>
      </c>
      <c r="P4262">
        <v>1</v>
      </c>
    </row>
    <row r="4263" spans="1:16" x14ac:dyDescent="0.25">
      <c r="A4263" t="s">
        <v>701</v>
      </c>
      <c r="B4263">
        <v>4915</v>
      </c>
      <c r="D4263">
        <v>0</v>
      </c>
      <c r="E4263">
        <v>0</v>
      </c>
      <c r="J4263">
        <v>0</v>
      </c>
      <c r="K4263">
        <v>0</v>
      </c>
      <c r="N4263">
        <v>0</v>
      </c>
      <c r="P4263">
        <v>0</v>
      </c>
    </row>
    <row r="4264" spans="1:16" x14ac:dyDescent="0.25">
      <c r="A4264" t="s">
        <v>52</v>
      </c>
      <c r="B4264">
        <v>4915</v>
      </c>
      <c r="D4264">
        <v>1</v>
      </c>
      <c r="E4264">
        <v>1</v>
      </c>
      <c r="J4264">
        <v>1</v>
      </c>
      <c r="K4264">
        <v>1</v>
      </c>
      <c r="N4264">
        <v>1</v>
      </c>
      <c r="P4264">
        <v>1</v>
      </c>
    </row>
    <row r="4265" spans="1:16" x14ac:dyDescent="0.25">
      <c r="A4265" t="s">
        <v>702</v>
      </c>
      <c r="B4265">
        <v>4915</v>
      </c>
      <c r="D4265">
        <v>15</v>
      </c>
      <c r="E4265">
        <v>60</v>
      </c>
      <c r="J4265">
        <v>60</v>
      </c>
      <c r="K4265">
        <v>9</v>
      </c>
      <c r="N4265">
        <v>15</v>
      </c>
      <c r="P4265">
        <v>9</v>
      </c>
    </row>
    <row r="4266" spans="1:16" x14ac:dyDescent="0.25">
      <c r="A4266" t="s">
        <v>43</v>
      </c>
      <c r="B4266">
        <v>4915</v>
      </c>
      <c r="D4266">
        <v>80</v>
      </c>
      <c r="E4266">
        <v>0</v>
      </c>
      <c r="J4266">
        <v>0</v>
      </c>
      <c r="N4266">
        <v>35</v>
      </c>
      <c r="P4266">
        <v>35</v>
      </c>
    </row>
    <row r="4267" spans="1:16" x14ac:dyDescent="0.25">
      <c r="A4267" t="s">
        <v>44</v>
      </c>
      <c r="B4267">
        <v>4915</v>
      </c>
      <c r="D4267">
        <v>50</v>
      </c>
      <c r="E4267">
        <v>0</v>
      </c>
      <c r="J4267">
        <v>0</v>
      </c>
      <c r="N4267">
        <v>5</v>
      </c>
      <c r="P4267">
        <v>5</v>
      </c>
    </row>
    <row r="4268" spans="1:16" x14ac:dyDescent="0.25">
      <c r="A4268" t="s">
        <v>47</v>
      </c>
      <c r="B4268">
        <v>4915</v>
      </c>
      <c r="D4268">
        <v>7</v>
      </c>
      <c r="E4268">
        <v>4</v>
      </c>
      <c r="J4268">
        <v>8</v>
      </c>
      <c r="N4268">
        <v>6</v>
      </c>
      <c r="P4268">
        <v>6</v>
      </c>
    </row>
    <row r="4269" spans="1:16" x14ac:dyDescent="0.25">
      <c r="A4269" t="s">
        <v>703</v>
      </c>
      <c r="B4269">
        <v>4915</v>
      </c>
      <c r="D4269">
        <v>0</v>
      </c>
      <c r="E4269">
        <v>0</v>
      </c>
      <c r="J4269">
        <v>0</v>
      </c>
      <c r="N4269">
        <v>0</v>
      </c>
      <c r="P4269">
        <v>0</v>
      </c>
    </row>
    <row r="4270" spans="1:16" x14ac:dyDescent="0.25">
      <c r="A4270" t="s">
        <v>704</v>
      </c>
      <c r="B4270">
        <v>4915</v>
      </c>
      <c r="D4270">
        <v>0</v>
      </c>
      <c r="E4270">
        <v>0</v>
      </c>
      <c r="J4270">
        <v>0</v>
      </c>
      <c r="N4270">
        <v>0</v>
      </c>
      <c r="P4270">
        <v>0</v>
      </c>
    </row>
    <row r="4271" spans="1:16" x14ac:dyDescent="0.25">
      <c r="A4271" t="s">
        <v>705</v>
      </c>
      <c r="B4271">
        <v>4915</v>
      </c>
      <c r="D4271">
        <v>0</v>
      </c>
      <c r="E4271">
        <v>0</v>
      </c>
      <c r="J4271">
        <v>0</v>
      </c>
      <c r="N4271">
        <v>0</v>
      </c>
      <c r="P4271">
        <v>0</v>
      </c>
    </row>
    <row r="4272" spans="1:16" x14ac:dyDescent="0.25">
      <c r="A4272" t="s">
        <v>706</v>
      </c>
      <c r="B4272">
        <v>4915</v>
      </c>
      <c r="D4272">
        <v>0</v>
      </c>
      <c r="E4272">
        <v>0</v>
      </c>
      <c r="J4272">
        <v>0</v>
      </c>
      <c r="N4272">
        <v>0</v>
      </c>
      <c r="P4272">
        <v>0</v>
      </c>
    </row>
    <row r="4273" spans="1:21" x14ac:dyDescent="0.25">
      <c r="A4273" t="s">
        <v>707</v>
      </c>
      <c r="B4273">
        <v>4915</v>
      </c>
      <c r="D4273">
        <v>1</v>
      </c>
      <c r="E4273">
        <v>0</v>
      </c>
      <c r="J4273">
        <v>0</v>
      </c>
      <c r="N4273">
        <v>1</v>
      </c>
      <c r="P4273">
        <v>1</v>
      </c>
    </row>
    <row r="4274" spans="1:21" x14ac:dyDescent="0.25">
      <c r="A4274" t="s">
        <v>708</v>
      </c>
      <c r="B4274">
        <v>4915</v>
      </c>
      <c r="D4274">
        <v>50</v>
      </c>
      <c r="N4274">
        <v>5</v>
      </c>
      <c r="P4274">
        <v>5</v>
      </c>
    </row>
    <row r="4275" spans="1:21" x14ac:dyDescent="0.25">
      <c r="A4275" t="s">
        <v>709</v>
      </c>
      <c r="B4275">
        <v>4915</v>
      </c>
      <c r="D4275">
        <v>30</v>
      </c>
      <c r="N4275">
        <v>30</v>
      </c>
      <c r="P4275">
        <v>30</v>
      </c>
    </row>
    <row r="4276" spans="1:21" x14ac:dyDescent="0.25">
      <c r="A4276" t="s">
        <v>710</v>
      </c>
      <c r="B4276">
        <v>4915</v>
      </c>
      <c r="D4276">
        <v>3</v>
      </c>
      <c r="N4276">
        <v>3</v>
      </c>
      <c r="P4276">
        <v>3</v>
      </c>
    </row>
    <row r="4277" spans="1:21" x14ac:dyDescent="0.25">
      <c r="A4277" t="s">
        <v>711</v>
      </c>
      <c r="B4277">
        <v>4915</v>
      </c>
      <c r="D4277">
        <v>0</v>
      </c>
      <c r="N4277">
        <v>0</v>
      </c>
      <c r="P4277">
        <v>0</v>
      </c>
    </row>
    <row r="4278" spans="1:21" x14ac:dyDescent="0.25">
      <c r="A4278" t="s">
        <v>712</v>
      </c>
      <c r="B4278">
        <v>4915</v>
      </c>
      <c r="D4278">
        <v>0</v>
      </c>
      <c r="N4278">
        <v>0</v>
      </c>
      <c r="P4278">
        <v>0</v>
      </c>
    </row>
    <row r="4279" spans="1:21" x14ac:dyDescent="0.25">
      <c r="A4279" t="s">
        <v>713</v>
      </c>
      <c r="B4279">
        <v>4915</v>
      </c>
      <c r="D4279">
        <v>0</v>
      </c>
      <c r="N4279">
        <v>0</v>
      </c>
      <c r="P4279">
        <v>0</v>
      </c>
    </row>
    <row r="4280" spans="1:21" x14ac:dyDescent="0.25">
      <c r="A4280" t="s">
        <v>718</v>
      </c>
      <c r="B4280">
        <v>4915</v>
      </c>
      <c r="E4280">
        <v>0</v>
      </c>
      <c r="J4280">
        <v>0</v>
      </c>
      <c r="N4280">
        <v>0</v>
      </c>
    </row>
    <row r="4281" spans="1:21" x14ac:dyDescent="0.25">
      <c r="A4281" t="s">
        <v>405</v>
      </c>
      <c r="B4281">
        <v>4915</v>
      </c>
      <c r="E4281">
        <v>0</v>
      </c>
    </row>
    <row r="4282" spans="1:21" x14ac:dyDescent="0.25">
      <c r="A4282" t="s">
        <v>742</v>
      </c>
      <c r="B4282">
        <v>4915</v>
      </c>
      <c r="P4282">
        <v>50</v>
      </c>
    </row>
    <row r="4283" spans="1:21" x14ac:dyDescent="0.25">
      <c r="A4283" t="s">
        <v>719</v>
      </c>
      <c r="B4283">
        <v>4915</v>
      </c>
      <c r="D4283">
        <v>430</v>
      </c>
      <c r="E4283">
        <v>296</v>
      </c>
      <c r="J4283">
        <v>313</v>
      </c>
      <c r="K4283">
        <v>0</v>
      </c>
      <c r="N4283">
        <v>109</v>
      </c>
      <c r="P4283">
        <v>71</v>
      </c>
    </row>
    <row r="4284" spans="1:21" x14ac:dyDescent="0.25">
      <c r="A4284" t="s">
        <v>34</v>
      </c>
      <c r="B4284">
        <v>4919</v>
      </c>
      <c r="D4284">
        <v>55</v>
      </c>
      <c r="E4284">
        <v>55</v>
      </c>
      <c r="F4284">
        <v>55</v>
      </c>
      <c r="I4284">
        <v>60</v>
      </c>
      <c r="J4284">
        <v>60</v>
      </c>
      <c r="K4284">
        <v>60</v>
      </c>
      <c r="N4284">
        <v>4920</v>
      </c>
      <c r="O4284">
        <v>4920</v>
      </c>
      <c r="P4284">
        <v>4920</v>
      </c>
      <c r="S4284">
        <v>4912</v>
      </c>
      <c r="T4284">
        <v>4912</v>
      </c>
      <c r="U4284">
        <v>4912</v>
      </c>
    </row>
    <row r="4285" spans="1:21" x14ac:dyDescent="0.25">
      <c r="A4285" t="s">
        <v>35</v>
      </c>
      <c r="B4285">
        <v>4919</v>
      </c>
      <c r="D4285">
        <v>4920</v>
      </c>
      <c r="E4285">
        <v>60</v>
      </c>
      <c r="F4285">
        <v>4912</v>
      </c>
      <c r="I4285">
        <v>4912</v>
      </c>
      <c r="J4285">
        <v>55</v>
      </c>
      <c r="K4285">
        <v>4920</v>
      </c>
      <c r="N4285">
        <v>60</v>
      </c>
      <c r="O4285">
        <v>4912</v>
      </c>
      <c r="P4285">
        <v>55</v>
      </c>
      <c r="S4285">
        <v>55</v>
      </c>
      <c r="T4285">
        <v>4920</v>
      </c>
      <c r="U4285">
        <v>60</v>
      </c>
    </row>
    <row r="4286" spans="1:21" x14ac:dyDescent="0.25">
      <c r="A4286" t="s">
        <v>36</v>
      </c>
      <c r="B4286">
        <v>4919</v>
      </c>
      <c r="D4286">
        <v>0</v>
      </c>
      <c r="E4286">
        <v>0</v>
      </c>
      <c r="F4286">
        <v>1</v>
      </c>
      <c r="I4286">
        <v>0</v>
      </c>
      <c r="J4286">
        <v>0</v>
      </c>
      <c r="K4286">
        <v>0</v>
      </c>
      <c r="N4286">
        <v>0</v>
      </c>
      <c r="O4286">
        <v>2</v>
      </c>
      <c r="P4286">
        <v>0</v>
      </c>
      <c r="S4286">
        <v>0</v>
      </c>
      <c r="T4286">
        <v>4</v>
      </c>
      <c r="U4286">
        <v>1</v>
      </c>
    </row>
    <row r="4287" spans="1:21" x14ac:dyDescent="0.25">
      <c r="A4287" t="s">
        <v>37</v>
      </c>
      <c r="B4287">
        <v>4919</v>
      </c>
      <c r="D4287">
        <v>0</v>
      </c>
      <c r="E4287">
        <v>0</v>
      </c>
      <c r="I4287">
        <v>0</v>
      </c>
      <c r="J4287">
        <v>0</v>
      </c>
      <c r="N4287">
        <v>0</v>
      </c>
      <c r="O4287">
        <v>0</v>
      </c>
      <c r="S4287">
        <v>0</v>
      </c>
      <c r="T4287">
        <v>0</v>
      </c>
    </row>
    <row r="4288" spans="1:21" x14ac:dyDescent="0.25">
      <c r="A4288" t="s">
        <v>38</v>
      </c>
      <c r="B4288">
        <v>4919</v>
      </c>
      <c r="D4288">
        <v>12</v>
      </c>
      <c r="E4288">
        <v>12</v>
      </c>
      <c r="F4288">
        <v>12</v>
      </c>
      <c r="I4288">
        <v>12</v>
      </c>
      <c r="J4288">
        <v>12</v>
      </c>
      <c r="K4288">
        <v>12</v>
      </c>
      <c r="N4288">
        <v>12</v>
      </c>
      <c r="O4288">
        <v>12</v>
      </c>
      <c r="P4288">
        <v>12</v>
      </c>
      <c r="S4288">
        <v>12</v>
      </c>
      <c r="T4288">
        <v>12</v>
      </c>
      <c r="U4288">
        <v>12</v>
      </c>
    </row>
    <row r="4289" spans="1:21" x14ac:dyDescent="0.25">
      <c r="A4289" t="s">
        <v>39</v>
      </c>
      <c r="B4289">
        <v>4919</v>
      </c>
      <c r="S4289">
        <v>350</v>
      </c>
    </row>
    <row r="4290" spans="1:21" x14ac:dyDescent="0.25">
      <c r="A4290" t="s">
        <v>694</v>
      </c>
      <c r="B4290">
        <v>4919</v>
      </c>
      <c r="S4290">
        <v>100</v>
      </c>
    </row>
    <row r="4291" spans="1:21" x14ac:dyDescent="0.25">
      <c r="A4291" t="s">
        <v>40</v>
      </c>
      <c r="B4291">
        <v>4919</v>
      </c>
      <c r="S4291">
        <v>2</v>
      </c>
    </row>
    <row r="4292" spans="1:21" x14ac:dyDescent="0.25">
      <c r="A4292" t="s">
        <v>41</v>
      </c>
      <c r="B4292">
        <v>4919</v>
      </c>
    </row>
    <row r="4293" spans="1:21" x14ac:dyDescent="0.25">
      <c r="A4293" t="s">
        <v>42</v>
      </c>
      <c r="B4293">
        <v>4919</v>
      </c>
      <c r="E4293">
        <v>40</v>
      </c>
      <c r="J4293">
        <v>40</v>
      </c>
      <c r="O4293">
        <v>40</v>
      </c>
      <c r="T4293">
        <v>40</v>
      </c>
    </row>
    <row r="4294" spans="1:21" x14ac:dyDescent="0.25">
      <c r="A4294" t="s">
        <v>876</v>
      </c>
      <c r="B4294">
        <v>4919</v>
      </c>
      <c r="E4294">
        <v>0</v>
      </c>
      <c r="J4294">
        <v>1</v>
      </c>
      <c r="O4294">
        <v>0</v>
      </c>
      <c r="T4294">
        <v>0</v>
      </c>
    </row>
    <row r="4295" spans="1:21" x14ac:dyDescent="0.25">
      <c r="A4295" t="s">
        <v>48</v>
      </c>
      <c r="B4295">
        <v>4919</v>
      </c>
      <c r="D4295">
        <v>1900</v>
      </c>
      <c r="E4295">
        <v>1900</v>
      </c>
      <c r="F4295">
        <v>1900</v>
      </c>
      <c r="I4295">
        <v>1900</v>
      </c>
      <c r="J4295">
        <v>1900</v>
      </c>
      <c r="K4295">
        <v>1900</v>
      </c>
      <c r="N4295">
        <v>1900</v>
      </c>
      <c r="O4295">
        <v>1900</v>
      </c>
      <c r="P4295">
        <v>1900</v>
      </c>
      <c r="S4295">
        <v>1900</v>
      </c>
      <c r="T4295">
        <v>1900</v>
      </c>
      <c r="U4295">
        <v>1900</v>
      </c>
    </row>
    <row r="4296" spans="1:21" x14ac:dyDescent="0.25">
      <c r="A4296" t="s">
        <v>696</v>
      </c>
      <c r="B4296">
        <v>4919</v>
      </c>
      <c r="D4296">
        <v>0</v>
      </c>
      <c r="E4296">
        <v>0</v>
      </c>
      <c r="F4296">
        <v>1611</v>
      </c>
      <c r="I4296">
        <v>0</v>
      </c>
      <c r="J4296">
        <v>0</v>
      </c>
      <c r="K4296">
        <v>0</v>
      </c>
      <c r="N4296">
        <v>0</v>
      </c>
      <c r="O4296">
        <v>3539</v>
      </c>
      <c r="P4296">
        <v>0</v>
      </c>
      <c r="S4296">
        <v>0</v>
      </c>
      <c r="T4296">
        <v>6408</v>
      </c>
      <c r="U4296">
        <v>1583</v>
      </c>
    </row>
    <row r="4297" spans="1:21" x14ac:dyDescent="0.25">
      <c r="A4297" t="s">
        <v>50</v>
      </c>
      <c r="B4297">
        <v>4919</v>
      </c>
      <c r="D4297">
        <v>0</v>
      </c>
      <c r="E4297">
        <v>0</v>
      </c>
      <c r="F4297">
        <v>1611</v>
      </c>
      <c r="I4297">
        <v>0</v>
      </c>
      <c r="J4297">
        <v>0</v>
      </c>
      <c r="K4297">
        <v>0</v>
      </c>
      <c r="N4297">
        <v>0</v>
      </c>
      <c r="O4297">
        <v>3539</v>
      </c>
      <c r="P4297">
        <v>0</v>
      </c>
      <c r="S4297">
        <v>0</v>
      </c>
      <c r="T4297">
        <v>6408</v>
      </c>
      <c r="U4297">
        <v>1583</v>
      </c>
    </row>
    <row r="4298" spans="1:21" x14ac:dyDescent="0.25">
      <c r="A4298" t="s">
        <v>697</v>
      </c>
      <c r="B4298">
        <v>4919</v>
      </c>
      <c r="D4298">
        <v>1</v>
      </c>
      <c r="E4298">
        <v>1</v>
      </c>
      <c r="F4298">
        <v>1</v>
      </c>
      <c r="I4298">
        <v>1</v>
      </c>
      <c r="J4298">
        <v>1</v>
      </c>
      <c r="K4298">
        <v>1</v>
      </c>
      <c r="N4298">
        <v>1</v>
      </c>
      <c r="O4298">
        <v>1</v>
      </c>
      <c r="P4298">
        <v>1</v>
      </c>
      <c r="S4298">
        <v>1</v>
      </c>
      <c r="T4298">
        <v>1</v>
      </c>
      <c r="U4298">
        <v>1</v>
      </c>
    </row>
    <row r="4299" spans="1:21" x14ac:dyDescent="0.25">
      <c r="A4299" t="s">
        <v>51</v>
      </c>
      <c r="B4299">
        <v>4919</v>
      </c>
      <c r="D4299">
        <v>0</v>
      </c>
      <c r="E4299">
        <v>0</v>
      </c>
      <c r="F4299">
        <v>711</v>
      </c>
      <c r="I4299">
        <v>0</v>
      </c>
      <c r="J4299">
        <v>0</v>
      </c>
      <c r="K4299">
        <v>0</v>
      </c>
      <c r="N4299">
        <v>0</v>
      </c>
      <c r="O4299">
        <v>0</v>
      </c>
      <c r="P4299">
        <v>0</v>
      </c>
      <c r="S4299">
        <v>0</v>
      </c>
      <c r="T4299">
        <v>0</v>
      </c>
      <c r="U4299">
        <v>1091</v>
      </c>
    </row>
    <row r="4300" spans="1:21" x14ac:dyDescent="0.25">
      <c r="A4300" t="s">
        <v>53</v>
      </c>
      <c r="B4300">
        <v>4919</v>
      </c>
      <c r="D4300">
        <v>0</v>
      </c>
      <c r="E4300">
        <v>0</v>
      </c>
      <c r="F4300">
        <v>263</v>
      </c>
      <c r="I4300">
        <v>0</v>
      </c>
      <c r="J4300">
        <v>0</v>
      </c>
      <c r="K4300">
        <v>0</v>
      </c>
      <c r="N4300">
        <v>0</v>
      </c>
      <c r="O4300">
        <v>870</v>
      </c>
      <c r="P4300">
        <v>0</v>
      </c>
      <c r="S4300">
        <v>0</v>
      </c>
      <c r="T4300">
        <v>1023</v>
      </c>
      <c r="U4300">
        <v>287</v>
      </c>
    </row>
    <row r="4301" spans="1:21" x14ac:dyDescent="0.25">
      <c r="A4301" t="s">
        <v>54</v>
      </c>
      <c r="B4301">
        <v>4919</v>
      </c>
      <c r="D4301">
        <v>0</v>
      </c>
      <c r="E4301">
        <v>0</v>
      </c>
      <c r="F4301">
        <v>0</v>
      </c>
      <c r="I4301">
        <v>0</v>
      </c>
      <c r="J4301">
        <v>0</v>
      </c>
      <c r="K4301">
        <v>0</v>
      </c>
      <c r="N4301">
        <v>0</v>
      </c>
      <c r="O4301">
        <v>0</v>
      </c>
      <c r="P4301">
        <v>0</v>
      </c>
      <c r="S4301">
        <v>0</v>
      </c>
      <c r="T4301">
        <v>0</v>
      </c>
      <c r="U4301">
        <v>0</v>
      </c>
    </row>
    <row r="4302" spans="1:21" x14ac:dyDescent="0.25">
      <c r="A4302" t="s">
        <v>55</v>
      </c>
      <c r="B4302">
        <v>4919</v>
      </c>
      <c r="D4302">
        <v>0</v>
      </c>
      <c r="E4302">
        <v>0</v>
      </c>
      <c r="F4302">
        <v>0</v>
      </c>
      <c r="I4302">
        <v>0</v>
      </c>
      <c r="J4302">
        <v>0</v>
      </c>
      <c r="K4302">
        <v>0</v>
      </c>
      <c r="N4302">
        <v>0</v>
      </c>
      <c r="O4302">
        <v>0</v>
      </c>
      <c r="P4302">
        <v>0</v>
      </c>
      <c r="S4302">
        <v>0</v>
      </c>
      <c r="T4302">
        <v>0</v>
      </c>
      <c r="U4302">
        <v>0</v>
      </c>
    </row>
    <row r="4303" spans="1:21" x14ac:dyDescent="0.25">
      <c r="A4303" t="s">
        <v>56</v>
      </c>
      <c r="B4303">
        <v>4919</v>
      </c>
      <c r="D4303">
        <v>0.9</v>
      </c>
      <c r="E4303">
        <v>0.9</v>
      </c>
      <c r="F4303">
        <v>0.92</v>
      </c>
      <c r="I4303">
        <v>0.92</v>
      </c>
      <c r="J4303">
        <v>0.9</v>
      </c>
      <c r="K4303">
        <v>0.9</v>
      </c>
      <c r="N4303">
        <v>0.9</v>
      </c>
      <c r="O4303">
        <v>0.92</v>
      </c>
      <c r="P4303">
        <v>0.9</v>
      </c>
      <c r="S4303">
        <v>0.92</v>
      </c>
      <c r="T4303">
        <v>0.92</v>
      </c>
      <c r="U4303">
        <v>0.92</v>
      </c>
    </row>
    <row r="4304" spans="1:21" x14ac:dyDescent="0.25">
      <c r="A4304" t="s">
        <v>57</v>
      </c>
      <c r="B4304">
        <v>4919</v>
      </c>
      <c r="D4304">
        <v>100</v>
      </c>
      <c r="E4304">
        <v>100</v>
      </c>
      <c r="F4304">
        <v>100</v>
      </c>
      <c r="I4304">
        <v>100</v>
      </c>
      <c r="J4304">
        <v>100</v>
      </c>
      <c r="K4304">
        <v>100</v>
      </c>
      <c r="N4304">
        <v>100</v>
      </c>
      <c r="O4304">
        <v>100</v>
      </c>
      <c r="P4304">
        <v>100</v>
      </c>
      <c r="S4304">
        <v>100</v>
      </c>
      <c r="T4304">
        <v>100</v>
      </c>
      <c r="U4304">
        <v>100</v>
      </c>
    </row>
    <row r="4305" spans="1:21" x14ac:dyDescent="0.25">
      <c r="A4305" t="s">
        <v>58</v>
      </c>
      <c r="B4305">
        <v>4919</v>
      </c>
      <c r="D4305">
        <v>2</v>
      </c>
      <c r="E4305">
        <v>2</v>
      </c>
      <c r="F4305">
        <v>2</v>
      </c>
      <c r="I4305">
        <v>2</v>
      </c>
      <c r="J4305">
        <v>2</v>
      </c>
      <c r="K4305">
        <v>2</v>
      </c>
      <c r="N4305">
        <v>2</v>
      </c>
      <c r="O4305">
        <v>2</v>
      </c>
      <c r="P4305">
        <v>2</v>
      </c>
      <c r="S4305">
        <v>2</v>
      </c>
      <c r="T4305">
        <v>2</v>
      </c>
      <c r="U4305">
        <v>2</v>
      </c>
    </row>
    <row r="4306" spans="1:21" x14ac:dyDescent="0.25">
      <c r="A4306" t="s">
        <v>59</v>
      </c>
      <c r="B4306">
        <v>4919</v>
      </c>
      <c r="D4306">
        <v>0</v>
      </c>
      <c r="E4306">
        <v>0</v>
      </c>
      <c r="F4306">
        <v>0</v>
      </c>
      <c r="I4306">
        <v>0</v>
      </c>
      <c r="J4306">
        <v>0</v>
      </c>
      <c r="K4306">
        <v>0</v>
      </c>
      <c r="N4306">
        <v>0</v>
      </c>
      <c r="O4306">
        <v>0</v>
      </c>
      <c r="P4306">
        <v>0</v>
      </c>
      <c r="S4306">
        <v>0</v>
      </c>
      <c r="T4306">
        <v>0</v>
      </c>
      <c r="U4306">
        <v>0</v>
      </c>
    </row>
    <row r="4307" spans="1:21" x14ac:dyDescent="0.25">
      <c r="A4307" t="s">
        <v>698</v>
      </c>
      <c r="B4307">
        <v>4919</v>
      </c>
      <c r="E4307">
        <v>0</v>
      </c>
      <c r="J4307">
        <v>0</v>
      </c>
      <c r="O4307">
        <v>0</v>
      </c>
      <c r="T4307">
        <v>0</v>
      </c>
    </row>
    <row r="4308" spans="1:21" x14ac:dyDescent="0.25">
      <c r="A4308" t="s">
        <v>677</v>
      </c>
      <c r="B4308">
        <v>4919</v>
      </c>
      <c r="E4308">
        <v>177</v>
      </c>
      <c r="J4308">
        <v>177</v>
      </c>
      <c r="O4308">
        <v>167</v>
      </c>
      <c r="T4308">
        <v>1455</v>
      </c>
    </row>
    <row r="4309" spans="1:21" x14ac:dyDescent="0.25">
      <c r="A4309" t="s">
        <v>78</v>
      </c>
      <c r="B4309">
        <v>4919</v>
      </c>
      <c r="E4309">
        <v>3</v>
      </c>
      <c r="J4309">
        <v>3</v>
      </c>
      <c r="O4309">
        <v>2.8</v>
      </c>
      <c r="T4309">
        <v>24.8</v>
      </c>
    </row>
    <row r="4310" spans="1:21" x14ac:dyDescent="0.25">
      <c r="A4310" t="s">
        <v>699</v>
      </c>
      <c r="B4310">
        <v>4919</v>
      </c>
      <c r="F4310">
        <v>1</v>
      </c>
      <c r="K4310">
        <v>0</v>
      </c>
      <c r="P4310">
        <v>0</v>
      </c>
      <c r="U4310">
        <v>2</v>
      </c>
    </row>
    <row r="4311" spans="1:21" x14ac:dyDescent="0.25">
      <c r="A4311" t="s">
        <v>720</v>
      </c>
      <c r="B4311">
        <v>4919</v>
      </c>
      <c r="F4311">
        <v>50</v>
      </c>
      <c r="U4311">
        <v>50</v>
      </c>
    </row>
    <row r="4312" spans="1:21" x14ac:dyDescent="0.25">
      <c r="A4312" t="s">
        <v>721</v>
      </c>
      <c r="B4312">
        <v>4919</v>
      </c>
      <c r="F4312">
        <v>0</v>
      </c>
      <c r="U4312">
        <v>0</v>
      </c>
    </row>
    <row r="4313" spans="1:21" x14ac:dyDescent="0.25">
      <c r="A4313" t="s">
        <v>700</v>
      </c>
      <c r="B4313">
        <v>4919</v>
      </c>
      <c r="D4313">
        <v>0</v>
      </c>
      <c r="E4313">
        <v>0</v>
      </c>
      <c r="F4313">
        <v>1</v>
      </c>
      <c r="I4313">
        <v>0</v>
      </c>
      <c r="J4313">
        <v>0</v>
      </c>
      <c r="K4313">
        <v>1</v>
      </c>
      <c r="N4313">
        <v>0</v>
      </c>
      <c r="O4313">
        <v>0</v>
      </c>
      <c r="P4313">
        <v>1</v>
      </c>
      <c r="S4313">
        <v>0</v>
      </c>
      <c r="T4313">
        <v>0</v>
      </c>
      <c r="U4313">
        <v>1</v>
      </c>
    </row>
    <row r="4314" spans="1:21" x14ac:dyDescent="0.25">
      <c r="A4314" t="s">
        <v>701</v>
      </c>
      <c r="B4314">
        <v>4919</v>
      </c>
      <c r="D4314">
        <v>0</v>
      </c>
      <c r="E4314">
        <v>0</v>
      </c>
      <c r="F4314">
        <v>0</v>
      </c>
      <c r="I4314">
        <v>0</v>
      </c>
      <c r="J4314">
        <v>0</v>
      </c>
      <c r="K4314">
        <v>0</v>
      </c>
      <c r="N4314">
        <v>0</v>
      </c>
      <c r="O4314">
        <v>0</v>
      </c>
      <c r="P4314">
        <v>0</v>
      </c>
      <c r="S4314">
        <v>0</v>
      </c>
      <c r="T4314">
        <v>0</v>
      </c>
      <c r="U4314">
        <v>0</v>
      </c>
    </row>
    <row r="4315" spans="1:21" x14ac:dyDescent="0.25">
      <c r="A4315" t="s">
        <v>52</v>
      </c>
      <c r="B4315">
        <v>4919</v>
      </c>
      <c r="D4315">
        <v>1</v>
      </c>
      <c r="E4315">
        <v>1</v>
      </c>
      <c r="F4315">
        <v>1</v>
      </c>
      <c r="I4315">
        <v>1</v>
      </c>
      <c r="J4315">
        <v>1</v>
      </c>
      <c r="K4315">
        <v>1</v>
      </c>
      <c r="N4315">
        <v>1</v>
      </c>
      <c r="O4315">
        <v>1</v>
      </c>
      <c r="P4315">
        <v>1</v>
      </c>
      <c r="S4315">
        <v>1</v>
      </c>
      <c r="T4315">
        <v>1</v>
      </c>
      <c r="U4315">
        <v>1</v>
      </c>
    </row>
    <row r="4316" spans="1:21" x14ac:dyDescent="0.25">
      <c r="A4316" t="s">
        <v>702</v>
      </c>
      <c r="B4316">
        <v>4919</v>
      </c>
      <c r="D4316">
        <v>15</v>
      </c>
      <c r="E4316">
        <v>60</v>
      </c>
      <c r="F4316">
        <v>9</v>
      </c>
      <c r="I4316">
        <v>15</v>
      </c>
      <c r="J4316">
        <v>60</v>
      </c>
      <c r="K4316">
        <v>9</v>
      </c>
      <c r="N4316">
        <v>15</v>
      </c>
      <c r="O4316">
        <v>60</v>
      </c>
      <c r="P4316">
        <v>9</v>
      </c>
      <c r="S4316">
        <v>15</v>
      </c>
      <c r="T4316">
        <v>60</v>
      </c>
      <c r="U4316">
        <v>9</v>
      </c>
    </row>
    <row r="4317" spans="1:21" x14ac:dyDescent="0.25">
      <c r="A4317" t="s">
        <v>43</v>
      </c>
      <c r="B4317">
        <v>4919</v>
      </c>
      <c r="F4317">
        <v>50</v>
      </c>
      <c r="O4317">
        <v>50</v>
      </c>
      <c r="T4317">
        <v>50</v>
      </c>
      <c r="U4317">
        <v>50</v>
      </c>
    </row>
    <row r="4318" spans="1:21" x14ac:dyDescent="0.25">
      <c r="A4318" t="s">
        <v>44</v>
      </c>
      <c r="B4318">
        <v>4919</v>
      </c>
      <c r="F4318">
        <v>0</v>
      </c>
      <c r="O4318">
        <v>0</v>
      </c>
      <c r="T4318">
        <v>0</v>
      </c>
      <c r="U4318">
        <v>0</v>
      </c>
    </row>
    <row r="4319" spans="1:21" x14ac:dyDescent="0.25">
      <c r="A4319" t="s">
        <v>718</v>
      </c>
      <c r="B4319">
        <v>4919</v>
      </c>
      <c r="E4319">
        <v>0</v>
      </c>
      <c r="J4319">
        <v>0</v>
      </c>
      <c r="O4319">
        <v>0</v>
      </c>
      <c r="T4319">
        <v>0</v>
      </c>
    </row>
    <row r="4320" spans="1:21" x14ac:dyDescent="0.25">
      <c r="A4320" t="s">
        <v>405</v>
      </c>
      <c r="B4320">
        <v>4919</v>
      </c>
      <c r="E4320">
        <v>0</v>
      </c>
    </row>
    <row r="4321" spans="1:30" x14ac:dyDescent="0.25">
      <c r="A4321" t="s">
        <v>719</v>
      </c>
      <c r="B4321">
        <v>4919</v>
      </c>
      <c r="D4321">
        <v>0</v>
      </c>
      <c r="E4321">
        <v>0</v>
      </c>
      <c r="F4321">
        <v>286</v>
      </c>
      <c r="I4321">
        <v>0</v>
      </c>
      <c r="J4321">
        <v>0</v>
      </c>
      <c r="K4321">
        <v>0</v>
      </c>
      <c r="N4321">
        <v>0</v>
      </c>
      <c r="O4321">
        <v>946</v>
      </c>
      <c r="P4321">
        <v>0</v>
      </c>
      <c r="S4321">
        <v>0</v>
      </c>
      <c r="T4321">
        <v>1112</v>
      </c>
      <c r="U4321">
        <v>312</v>
      </c>
    </row>
    <row r="4322" spans="1:30" x14ac:dyDescent="0.25">
      <c r="A4322" t="s">
        <v>34</v>
      </c>
      <c r="B4322">
        <v>4920</v>
      </c>
      <c r="M4322">
        <v>4921</v>
      </c>
      <c r="N4322">
        <v>4921</v>
      </c>
      <c r="O4322">
        <v>4921</v>
      </c>
      <c r="P4322">
        <v>4921</v>
      </c>
      <c r="Q4322">
        <v>4921</v>
      </c>
      <c r="R4322">
        <v>4919</v>
      </c>
      <c r="S4322">
        <v>4919</v>
      </c>
      <c r="T4322">
        <v>4919</v>
      </c>
      <c r="U4322">
        <v>4919</v>
      </c>
      <c r="V4322">
        <v>4919</v>
      </c>
      <c r="W4322">
        <v>54</v>
      </c>
      <c r="X4322">
        <v>54</v>
      </c>
      <c r="Y4322">
        <v>54</v>
      </c>
      <c r="Z4322">
        <v>54</v>
      </c>
      <c r="AA4322">
        <v>54</v>
      </c>
      <c r="AB4322">
        <v>55</v>
      </c>
      <c r="AC4322">
        <v>55</v>
      </c>
      <c r="AD4322">
        <v>55</v>
      </c>
    </row>
    <row r="4323" spans="1:30" x14ac:dyDescent="0.25">
      <c r="A4323" t="s">
        <v>35</v>
      </c>
      <c r="B4323">
        <v>4920</v>
      </c>
      <c r="M4323">
        <v>59</v>
      </c>
      <c r="N4323">
        <v>60</v>
      </c>
      <c r="O4323">
        <v>4919</v>
      </c>
      <c r="P4323">
        <v>55</v>
      </c>
      <c r="Q4323">
        <v>54</v>
      </c>
      <c r="R4323">
        <v>55</v>
      </c>
      <c r="S4323">
        <v>54</v>
      </c>
      <c r="T4323">
        <v>4921</v>
      </c>
      <c r="U4323">
        <v>59</v>
      </c>
      <c r="V4323">
        <v>60</v>
      </c>
      <c r="W4323">
        <v>4921</v>
      </c>
      <c r="X4323">
        <v>59</v>
      </c>
      <c r="Y4323">
        <v>60</v>
      </c>
      <c r="Z4323">
        <v>4919</v>
      </c>
      <c r="AA4323">
        <v>55</v>
      </c>
      <c r="AB4323">
        <v>54</v>
      </c>
      <c r="AC4323">
        <v>4921</v>
      </c>
      <c r="AD4323">
        <v>59</v>
      </c>
    </row>
    <row r="4324" spans="1:30" x14ac:dyDescent="0.25">
      <c r="A4324" t="s">
        <v>36</v>
      </c>
      <c r="B4324">
        <v>4920</v>
      </c>
      <c r="M4324">
        <v>0</v>
      </c>
      <c r="N4324">
        <v>2</v>
      </c>
      <c r="O4324">
        <v>2</v>
      </c>
      <c r="P4324">
        <v>0</v>
      </c>
      <c r="Q4324">
        <v>0</v>
      </c>
      <c r="R4324">
        <v>0</v>
      </c>
      <c r="S4324">
        <v>2</v>
      </c>
      <c r="T4324">
        <v>2</v>
      </c>
      <c r="U4324">
        <v>0</v>
      </c>
      <c r="V4324">
        <v>0</v>
      </c>
      <c r="W4324">
        <v>0</v>
      </c>
      <c r="X4324">
        <v>0</v>
      </c>
      <c r="Y4324">
        <v>0</v>
      </c>
      <c r="Z4324">
        <v>0</v>
      </c>
      <c r="AA4324">
        <v>0</v>
      </c>
      <c r="AB4324">
        <v>0</v>
      </c>
      <c r="AC4324">
        <v>2</v>
      </c>
      <c r="AD4324">
        <v>0</v>
      </c>
    </row>
    <row r="4325" spans="1:30" x14ac:dyDescent="0.25">
      <c r="A4325" t="s">
        <v>37</v>
      </c>
      <c r="B4325">
        <v>4920</v>
      </c>
      <c r="M4325">
        <v>0</v>
      </c>
      <c r="N4325">
        <v>0</v>
      </c>
      <c r="O4325">
        <v>0</v>
      </c>
      <c r="P4325">
        <v>0</v>
      </c>
      <c r="R4325">
        <v>0</v>
      </c>
      <c r="S4325">
        <v>0</v>
      </c>
      <c r="T4325">
        <v>0</v>
      </c>
      <c r="U4325">
        <v>0</v>
      </c>
      <c r="W4325">
        <v>0</v>
      </c>
      <c r="X4325">
        <v>0</v>
      </c>
      <c r="Y4325">
        <v>0</v>
      </c>
      <c r="Z4325">
        <v>0</v>
      </c>
      <c r="AB4325">
        <v>0</v>
      </c>
      <c r="AC4325">
        <v>0</v>
      </c>
      <c r="AD4325">
        <v>0</v>
      </c>
    </row>
    <row r="4326" spans="1:30" x14ac:dyDescent="0.25">
      <c r="A4326" t="s">
        <v>38</v>
      </c>
      <c r="B4326">
        <v>4920</v>
      </c>
      <c r="M4326">
        <v>12</v>
      </c>
      <c r="N4326">
        <v>12</v>
      </c>
      <c r="O4326">
        <v>12</v>
      </c>
      <c r="P4326">
        <v>12</v>
      </c>
      <c r="Q4326">
        <v>12</v>
      </c>
      <c r="R4326">
        <v>12</v>
      </c>
      <c r="S4326">
        <v>12</v>
      </c>
      <c r="T4326">
        <v>12</v>
      </c>
      <c r="U4326">
        <v>12</v>
      </c>
      <c r="V4326">
        <v>12</v>
      </c>
      <c r="W4326">
        <v>12</v>
      </c>
      <c r="X4326">
        <v>12</v>
      </c>
      <c r="Y4326">
        <v>12</v>
      </c>
      <c r="Z4326">
        <v>12</v>
      </c>
      <c r="AA4326">
        <v>12</v>
      </c>
      <c r="AB4326">
        <v>12</v>
      </c>
      <c r="AC4326">
        <v>12</v>
      </c>
      <c r="AD4326">
        <v>12</v>
      </c>
    </row>
    <row r="4327" spans="1:30" x14ac:dyDescent="0.25">
      <c r="A4327" t="s">
        <v>39</v>
      </c>
      <c r="B4327">
        <v>4920</v>
      </c>
    </row>
    <row r="4328" spans="1:30" x14ac:dyDescent="0.25">
      <c r="A4328" t="s">
        <v>694</v>
      </c>
      <c r="B4328">
        <v>4920</v>
      </c>
    </row>
    <row r="4329" spans="1:30" x14ac:dyDescent="0.25">
      <c r="A4329" t="s">
        <v>40</v>
      </c>
      <c r="B4329">
        <v>4920</v>
      </c>
    </row>
    <row r="4330" spans="1:30" x14ac:dyDescent="0.25">
      <c r="A4330" t="s">
        <v>41</v>
      </c>
      <c r="B4330">
        <v>4920</v>
      </c>
    </row>
    <row r="4331" spans="1:30" x14ac:dyDescent="0.25">
      <c r="A4331" t="s">
        <v>42</v>
      </c>
      <c r="B4331">
        <v>4920</v>
      </c>
      <c r="O4331">
        <v>40</v>
      </c>
      <c r="T4331">
        <v>40</v>
      </c>
      <c r="Y4331">
        <v>40</v>
      </c>
      <c r="AD4331">
        <v>40</v>
      </c>
    </row>
    <row r="4332" spans="1:30" x14ac:dyDescent="0.25">
      <c r="A4332" t="s">
        <v>45</v>
      </c>
      <c r="B4332">
        <v>4920</v>
      </c>
      <c r="N4332">
        <v>5</v>
      </c>
      <c r="O4332">
        <v>2</v>
      </c>
      <c r="S4332">
        <v>1</v>
      </c>
      <c r="T4332">
        <v>6</v>
      </c>
      <c r="AC4332">
        <v>3</v>
      </c>
    </row>
    <row r="4333" spans="1:30" x14ac:dyDescent="0.25">
      <c r="A4333" t="s">
        <v>49</v>
      </c>
      <c r="B4333">
        <v>4920</v>
      </c>
      <c r="M4333">
        <v>4</v>
      </c>
      <c r="N4333">
        <v>8.1999999999999993</v>
      </c>
      <c r="O4333">
        <v>6.1</v>
      </c>
      <c r="P4333">
        <v>4</v>
      </c>
      <c r="Q4333">
        <v>4</v>
      </c>
      <c r="R4333">
        <v>4</v>
      </c>
      <c r="S4333">
        <v>8.1999999999999993</v>
      </c>
      <c r="T4333">
        <v>6.1</v>
      </c>
      <c r="U4333">
        <v>4</v>
      </c>
      <c r="V4333">
        <v>4</v>
      </c>
      <c r="W4333">
        <v>4</v>
      </c>
      <c r="X4333">
        <v>4</v>
      </c>
      <c r="Y4333">
        <v>4</v>
      </c>
      <c r="Z4333">
        <v>4</v>
      </c>
      <c r="AA4333">
        <v>4</v>
      </c>
      <c r="AB4333">
        <v>4</v>
      </c>
      <c r="AC4333">
        <v>6.7</v>
      </c>
      <c r="AD4333">
        <v>4</v>
      </c>
    </row>
    <row r="4334" spans="1:30" x14ac:dyDescent="0.25">
      <c r="A4334" t="s">
        <v>695</v>
      </c>
      <c r="B4334">
        <v>4920</v>
      </c>
      <c r="M4334">
        <v>0</v>
      </c>
      <c r="N4334">
        <v>0</v>
      </c>
      <c r="O4334">
        <v>-2</v>
      </c>
      <c r="P4334">
        <v>0</v>
      </c>
      <c r="Q4334">
        <v>0</v>
      </c>
      <c r="R4334">
        <v>0</v>
      </c>
      <c r="S4334">
        <v>0</v>
      </c>
      <c r="T4334">
        <v>-2</v>
      </c>
      <c r="U4334">
        <v>0</v>
      </c>
      <c r="V4334">
        <v>0</v>
      </c>
      <c r="W4334">
        <v>0</v>
      </c>
      <c r="X4334">
        <v>0</v>
      </c>
      <c r="Y4334">
        <v>0</v>
      </c>
      <c r="Z4334">
        <v>0</v>
      </c>
      <c r="AA4334">
        <v>0</v>
      </c>
      <c r="AB4334">
        <v>0</v>
      </c>
      <c r="AC4334">
        <v>0</v>
      </c>
      <c r="AD4334">
        <v>0</v>
      </c>
    </row>
    <row r="4335" spans="1:30" x14ac:dyDescent="0.25">
      <c r="A4335" t="s">
        <v>48</v>
      </c>
      <c r="B4335">
        <v>4920</v>
      </c>
      <c r="M4335">
        <v>1900</v>
      </c>
      <c r="N4335">
        <v>1900</v>
      </c>
      <c r="O4335">
        <v>1900</v>
      </c>
      <c r="P4335">
        <v>1900</v>
      </c>
      <c r="Q4335">
        <v>1900</v>
      </c>
      <c r="R4335">
        <v>1900</v>
      </c>
      <c r="S4335">
        <v>1900</v>
      </c>
      <c r="T4335">
        <v>1900</v>
      </c>
      <c r="U4335">
        <v>1900</v>
      </c>
      <c r="V4335">
        <v>1900</v>
      </c>
      <c r="W4335">
        <v>1900</v>
      </c>
      <c r="X4335">
        <v>1900</v>
      </c>
      <c r="Y4335">
        <v>1900</v>
      </c>
      <c r="Z4335">
        <v>1900</v>
      </c>
      <c r="AA4335">
        <v>1900</v>
      </c>
      <c r="AB4335">
        <v>1900</v>
      </c>
      <c r="AC4335">
        <v>1900</v>
      </c>
      <c r="AD4335">
        <v>1900</v>
      </c>
    </row>
    <row r="4336" spans="1:30" x14ac:dyDescent="0.25">
      <c r="A4336" t="s">
        <v>696</v>
      </c>
      <c r="B4336">
        <v>4920</v>
      </c>
      <c r="M4336">
        <v>0</v>
      </c>
      <c r="N4336">
        <v>3433</v>
      </c>
      <c r="O4336">
        <v>3539</v>
      </c>
      <c r="P4336">
        <v>0</v>
      </c>
      <c r="Q4336">
        <v>0</v>
      </c>
      <c r="R4336">
        <v>0</v>
      </c>
      <c r="S4336">
        <v>3433</v>
      </c>
      <c r="T4336">
        <v>3539</v>
      </c>
      <c r="U4336">
        <v>0</v>
      </c>
      <c r="V4336">
        <v>0</v>
      </c>
      <c r="W4336">
        <v>0</v>
      </c>
      <c r="X4336">
        <v>0</v>
      </c>
      <c r="Y4336">
        <v>0</v>
      </c>
      <c r="Z4336">
        <v>0</v>
      </c>
      <c r="AA4336">
        <v>0</v>
      </c>
      <c r="AB4336">
        <v>0</v>
      </c>
      <c r="AC4336">
        <v>3433</v>
      </c>
      <c r="AD4336">
        <v>0</v>
      </c>
    </row>
    <row r="4337" spans="1:30" x14ac:dyDescent="0.25">
      <c r="A4337" t="s">
        <v>50</v>
      </c>
      <c r="B4337">
        <v>4920</v>
      </c>
      <c r="M4337">
        <v>0</v>
      </c>
      <c r="N4337">
        <v>3433</v>
      </c>
      <c r="O4337">
        <v>3539</v>
      </c>
      <c r="P4337">
        <v>0</v>
      </c>
      <c r="Q4337">
        <v>0</v>
      </c>
      <c r="R4337">
        <v>0</v>
      </c>
      <c r="S4337">
        <v>3433</v>
      </c>
      <c r="T4337">
        <v>3539</v>
      </c>
      <c r="U4337">
        <v>0</v>
      </c>
      <c r="V4337">
        <v>0</v>
      </c>
      <c r="W4337">
        <v>0</v>
      </c>
      <c r="X4337">
        <v>0</v>
      </c>
      <c r="Y4337">
        <v>0</v>
      </c>
      <c r="Z4337">
        <v>0</v>
      </c>
      <c r="AA4337">
        <v>0</v>
      </c>
      <c r="AB4337">
        <v>0</v>
      </c>
      <c r="AC4337">
        <v>3433</v>
      </c>
      <c r="AD4337">
        <v>0</v>
      </c>
    </row>
    <row r="4338" spans="1:30" x14ac:dyDescent="0.25">
      <c r="A4338" t="s">
        <v>697</v>
      </c>
      <c r="B4338">
        <v>4920</v>
      </c>
      <c r="M4338">
        <v>1</v>
      </c>
      <c r="N4338">
        <v>1</v>
      </c>
      <c r="O4338">
        <v>1</v>
      </c>
      <c r="P4338">
        <v>1</v>
      </c>
      <c r="Q4338">
        <v>1</v>
      </c>
      <c r="R4338">
        <v>1</v>
      </c>
      <c r="S4338">
        <v>1</v>
      </c>
      <c r="T4338">
        <v>1</v>
      </c>
      <c r="U4338">
        <v>1</v>
      </c>
      <c r="V4338">
        <v>1</v>
      </c>
      <c r="W4338">
        <v>1</v>
      </c>
      <c r="X4338">
        <v>1</v>
      </c>
      <c r="Y4338">
        <v>1</v>
      </c>
      <c r="Z4338">
        <v>1</v>
      </c>
      <c r="AA4338">
        <v>1</v>
      </c>
      <c r="AB4338">
        <v>1</v>
      </c>
      <c r="AC4338">
        <v>1</v>
      </c>
      <c r="AD4338">
        <v>1</v>
      </c>
    </row>
    <row r="4339" spans="1:30" x14ac:dyDescent="0.25">
      <c r="A4339" t="s">
        <v>51</v>
      </c>
      <c r="B4339">
        <v>4920</v>
      </c>
      <c r="M4339">
        <v>0</v>
      </c>
      <c r="N4339">
        <v>0</v>
      </c>
      <c r="O4339">
        <v>0</v>
      </c>
      <c r="P4339">
        <v>0</v>
      </c>
      <c r="Q4339">
        <v>0</v>
      </c>
      <c r="R4339">
        <v>0</v>
      </c>
      <c r="S4339">
        <v>0</v>
      </c>
      <c r="T4339">
        <v>0</v>
      </c>
      <c r="U4339">
        <v>0</v>
      </c>
      <c r="V4339">
        <v>0</v>
      </c>
      <c r="W4339">
        <v>0</v>
      </c>
      <c r="X4339">
        <v>0</v>
      </c>
      <c r="Y4339">
        <v>0</v>
      </c>
      <c r="Z4339">
        <v>0</v>
      </c>
      <c r="AA4339">
        <v>0</v>
      </c>
      <c r="AB4339">
        <v>0</v>
      </c>
      <c r="AC4339">
        <v>0</v>
      </c>
      <c r="AD4339">
        <v>0</v>
      </c>
    </row>
    <row r="4340" spans="1:30" x14ac:dyDescent="0.25">
      <c r="A4340" t="s">
        <v>53</v>
      </c>
      <c r="B4340">
        <v>4920</v>
      </c>
      <c r="M4340">
        <v>0</v>
      </c>
      <c r="N4340">
        <v>282</v>
      </c>
      <c r="O4340">
        <v>545</v>
      </c>
      <c r="P4340">
        <v>0</v>
      </c>
      <c r="Q4340">
        <v>0</v>
      </c>
      <c r="R4340">
        <v>0</v>
      </c>
      <c r="S4340">
        <v>234</v>
      </c>
      <c r="T4340">
        <v>789</v>
      </c>
      <c r="U4340">
        <v>0</v>
      </c>
      <c r="V4340">
        <v>0</v>
      </c>
      <c r="W4340">
        <v>0</v>
      </c>
      <c r="X4340">
        <v>0</v>
      </c>
      <c r="Y4340">
        <v>0</v>
      </c>
      <c r="Z4340">
        <v>0</v>
      </c>
      <c r="AA4340">
        <v>0</v>
      </c>
      <c r="AB4340">
        <v>0</v>
      </c>
      <c r="AC4340">
        <v>422</v>
      </c>
      <c r="AD4340">
        <v>0</v>
      </c>
    </row>
    <row r="4341" spans="1:30" x14ac:dyDescent="0.25">
      <c r="A4341" t="s">
        <v>54</v>
      </c>
      <c r="B4341">
        <v>4920</v>
      </c>
      <c r="M4341">
        <v>0</v>
      </c>
      <c r="N4341">
        <v>0</v>
      </c>
      <c r="O4341">
        <v>0</v>
      </c>
      <c r="P4341">
        <v>0</v>
      </c>
      <c r="Q4341">
        <v>0</v>
      </c>
      <c r="R4341">
        <v>0</v>
      </c>
      <c r="S4341">
        <v>0</v>
      </c>
      <c r="T4341">
        <v>0</v>
      </c>
      <c r="U4341">
        <v>0</v>
      </c>
      <c r="V4341">
        <v>0</v>
      </c>
      <c r="W4341">
        <v>0</v>
      </c>
      <c r="X4341">
        <v>0</v>
      </c>
      <c r="Y4341">
        <v>0</v>
      </c>
      <c r="Z4341">
        <v>0</v>
      </c>
      <c r="AA4341">
        <v>0</v>
      </c>
      <c r="AB4341">
        <v>0</v>
      </c>
      <c r="AC4341">
        <v>0</v>
      </c>
      <c r="AD4341">
        <v>0</v>
      </c>
    </row>
    <row r="4342" spans="1:30" x14ac:dyDescent="0.25">
      <c r="A4342" t="s">
        <v>55</v>
      </c>
      <c r="B4342">
        <v>4920</v>
      </c>
      <c r="M4342">
        <v>0</v>
      </c>
      <c r="N4342">
        <v>0</v>
      </c>
      <c r="O4342">
        <v>0</v>
      </c>
      <c r="P4342">
        <v>0</v>
      </c>
      <c r="Q4342">
        <v>0</v>
      </c>
      <c r="R4342">
        <v>0</v>
      </c>
      <c r="S4342">
        <v>0</v>
      </c>
      <c r="T4342">
        <v>0</v>
      </c>
      <c r="U4342">
        <v>0</v>
      </c>
      <c r="V4342">
        <v>0</v>
      </c>
      <c r="W4342">
        <v>0</v>
      </c>
      <c r="X4342">
        <v>0</v>
      </c>
      <c r="Y4342">
        <v>0</v>
      </c>
      <c r="Z4342">
        <v>0</v>
      </c>
      <c r="AA4342">
        <v>0</v>
      </c>
      <c r="AB4342">
        <v>0</v>
      </c>
      <c r="AC4342">
        <v>0</v>
      </c>
      <c r="AD4342">
        <v>0</v>
      </c>
    </row>
    <row r="4343" spans="1:30" x14ac:dyDescent="0.25">
      <c r="A4343" t="s">
        <v>56</v>
      </c>
      <c r="B4343">
        <v>4920</v>
      </c>
      <c r="M4343">
        <v>0.9</v>
      </c>
      <c r="N4343">
        <v>0.9</v>
      </c>
      <c r="O4343">
        <v>0.9</v>
      </c>
      <c r="P4343">
        <v>0.9</v>
      </c>
      <c r="Q4343">
        <v>0.9</v>
      </c>
      <c r="R4343">
        <v>0.9</v>
      </c>
      <c r="S4343">
        <v>0.9</v>
      </c>
      <c r="T4343">
        <v>0.9</v>
      </c>
      <c r="U4343">
        <v>0.9</v>
      </c>
      <c r="V4343">
        <v>0.9</v>
      </c>
      <c r="W4343">
        <v>0.9</v>
      </c>
      <c r="X4343">
        <v>0.9</v>
      </c>
      <c r="Y4343">
        <v>0.9</v>
      </c>
      <c r="Z4343">
        <v>0.9</v>
      </c>
      <c r="AA4343">
        <v>0.9</v>
      </c>
      <c r="AB4343">
        <v>0.9</v>
      </c>
      <c r="AC4343">
        <v>0.9</v>
      </c>
      <c r="AD4343">
        <v>0.9</v>
      </c>
    </row>
    <row r="4344" spans="1:30" x14ac:dyDescent="0.25">
      <c r="A4344" t="s">
        <v>57</v>
      </c>
      <c r="B4344">
        <v>4920</v>
      </c>
      <c r="M4344">
        <v>100</v>
      </c>
      <c r="N4344">
        <v>100</v>
      </c>
      <c r="O4344">
        <v>100</v>
      </c>
      <c r="P4344">
        <v>100</v>
      </c>
      <c r="Q4344">
        <v>100</v>
      </c>
      <c r="R4344">
        <v>100</v>
      </c>
      <c r="S4344">
        <v>100</v>
      </c>
      <c r="T4344">
        <v>100</v>
      </c>
      <c r="U4344">
        <v>100</v>
      </c>
      <c r="V4344">
        <v>100</v>
      </c>
      <c r="W4344">
        <v>100</v>
      </c>
      <c r="X4344">
        <v>100</v>
      </c>
      <c r="Y4344">
        <v>100</v>
      </c>
      <c r="Z4344">
        <v>100</v>
      </c>
      <c r="AA4344">
        <v>100</v>
      </c>
      <c r="AB4344">
        <v>100</v>
      </c>
      <c r="AC4344">
        <v>100</v>
      </c>
      <c r="AD4344">
        <v>100</v>
      </c>
    </row>
    <row r="4345" spans="1:30" x14ac:dyDescent="0.25">
      <c r="A4345" t="s">
        <v>58</v>
      </c>
      <c r="B4345">
        <v>4920</v>
      </c>
      <c r="M4345">
        <v>2</v>
      </c>
      <c r="N4345">
        <v>2</v>
      </c>
      <c r="O4345">
        <v>2</v>
      </c>
      <c r="P4345">
        <v>2</v>
      </c>
      <c r="Q4345">
        <v>2</v>
      </c>
      <c r="R4345">
        <v>2</v>
      </c>
      <c r="S4345">
        <v>2</v>
      </c>
      <c r="T4345">
        <v>2</v>
      </c>
      <c r="U4345">
        <v>2</v>
      </c>
      <c r="V4345">
        <v>2</v>
      </c>
      <c r="W4345">
        <v>2</v>
      </c>
      <c r="X4345">
        <v>2</v>
      </c>
      <c r="Y4345">
        <v>2</v>
      </c>
      <c r="Z4345">
        <v>2</v>
      </c>
      <c r="AA4345">
        <v>2</v>
      </c>
      <c r="AB4345">
        <v>2</v>
      </c>
      <c r="AC4345">
        <v>2</v>
      </c>
      <c r="AD4345">
        <v>2</v>
      </c>
    </row>
    <row r="4346" spans="1:30" x14ac:dyDescent="0.25">
      <c r="A4346" t="s">
        <v>59</v>
      </c>
      <c r="B4346">
        <v>4920</v>
      </c>
      <c r="M4346">
        <v>0</v>
      </c>
      <c r="N4346">
        <v>0</v>
      </c>
      <c r="O4346">
        <v>0</v>
      </c>
      <c r="P4346">
        <v>0</v>
      </c>
      <c r="Q4346">
        <v>0</v>
      </c>
      <c r="R4346">
        <v>0</v>
      </c>
      <c r="S4346">
        <v>0</v>
      </c>
      <c r="T4346">
        <v>0</v>
      </c>
      <c r="U4346">
        <v>0</v>
      </c>
      <c r="V4346">
        <v>0</v>
      </c>
      <c r="W4346">
        <v>0</v>
      </c>
      <c r="X4346">
        <v>0</v>
      </c>
      <c r="Y4346">
        <v>0</v>
      </c>
      <c r="Z4346">
        <v>0</v>
      </c>
      <c r="AA4346">
        <v>0</v>
      </c>
      <c r="AB4346">
        <v>0</v>
      </c>
      <c r="AC4346">
        <v>0</v>
      </c>
      <c r="AD4346">
        <v>0</v>
      </c>
    </row>
    <row r="4347" spans="1:30" x14ac:dyDescent="0.25">
      <c r="A4347" t="s">
        <v>698</v>
      </c>
      <c r="B4347">
        <v>4920</v>
      </c>
      <c r="O4347">
        <v>0</v>
      </c>
      <c r="T4347">
        <v>0</v>
      </c>
      <c r="Y4347">
        <v>0</v>
      </c>
      <c r="AD4347">
        <v>0</v>
      </c>
    </row>
    <row r="4348" spans="1:30" x14ac:dyDescent="0.25">
      <c r="A4348" t="s">
        <v>677</v>
      </c>
      <c r="B4348">
        <v>4920</v>
      </c>
      <c r="O4348">
        <v>175</v>
      </c>
      <c r="T4348">
        <v>167</v>
      </c>
      <c r="Y4348">
        <v>236</v>
      </c>
      <c r="AD4348">
        <v>225</v>
      </c>
    </row>
    <row r="4349" spans="1:30" x14ac:dyDescent="0.25">
      <c r="A4349" t="s">
        <v>78</v>
      </c>
      <c r="B4349">
        <v>4920</v>
      </c>
      <c r="O4349">
        <v>3</v>
      </c>
      <c r="T4349">
        <v>2.8</v>
      </c>
      <c r="Y4349">
        <v>4</v>
      </c>
      <c r="AD4349">
        <v>3.8</v>
      </c>
    </row>
    <row r="4350" spans="1:30" x14ac:dyDescent="0.25">
      <c r="A4350" t="s">
        <v>699</v>
      </c>
      <c r="B4350">
        <v>4920</v>
      </c>
      <c r="Q4350">
        <v>0</v>
      </c>
      <c r="V4350">
        <v>0</v>
      </c>
      <c r="AA4350">
        <v>0</v>
      </c>
    </row>
    <row r="4351" spans="1:30" x14ac:dyDescent="0.25">
      <c r="A4351" t="s">
        <v>700</v>
      </c>
      <c r="B4351">
        <v>4920</v>
      </c>
      <c r="M4351">
        <v>0</v>
      </c>
      <c r="N4351">
        <v>0</v>
      </c>
      <c r="O4351">
        <v>0</v>
      </c>
      <c r="P4351">
        <v>1</v>
      </c>
      <c r="Q4351">
        <v>1</v>
      </c>
      <c r="R4351">
        <v>0</v>
      </c>
      <c r="S4351">
        <v>0</v>
      </c>
      <c r="T4351">
        <v>0</v>
      </c>
      <c r="U4351">
        <v>1</v>
      </c>
      <c r="V4351">
        <v>1</v>
      </c>
      <c r="W4351">
        <v>0</v>
      </c>
      <c r="X4351">
        <v>0</v>
      </c>
      <c r="Y4351">
        <v>0</v>
      </c>
      <c r="Z4351">
        <v>1</v>
      </c>
      <c r="AA4351">
        <v>1</v>
      </c>
      <c r="AB4351">
        <v>0</v>
      </c>
      <c r="AC4351">
        <v>0</v>
      </c>
      <c r="AD4351">
        <v>0</v>
      </c>
    </row>
    <row r="4352" spans="1:30" x14ac:dyDescent="0.25">
      <c r="A4352" t="s">
        <v>701</v>
      </c>
      <c r="B4352">
        <v>4920</v>
      </c>
      <c r="M4352">
        <v>0</v>
      </c>
      <c r="N4352">
        <v>0</v>
      </c>
      <c r="O4352">
        <v>0</v>
      </c>
      <c r="P4352">
        <v>0</v>
      </c>
      <c r="Q4352">
        <v>0</v>
      </c>
      <c r="R4352">
        <v>0</v>
      </c>
      <c r="S4352">
        <v>0</v>
      </c>
      <c r="T4352">
        <v>0</v>
      </c>
      <c r="U4352">
        <v>0</v>
      </c>
      <c r="V4352">
        <v>0</v>
      </c>
      <c r="W4352">
        <v>0</v>
      </c>
      <c r="X4352">
        <v>0</v>
      </c>
      <c r="Y4352">
        <v>0</v>
      </c>
      <c r="Z4352">
        <v>0</v>
      </c>
      <c r="AA4352">
        <v>0</v>
      </c>
      <c r="AB4352">
        <v>0</v>
      </c>
      <c r="AC4352">
        <v>0</v>
      </c>
      <c r="AD4352">
        <v>0</v>
      </c>
    </row>
    <row r="4353" spans="1:30" x14ac:dyDescent="0.25">
      <c r="A4353" t="s">
        <v>52</v>
      </c>
      <c r="B4353">
        <v>4920</v>
      </c>
      <c r="M4353">
        <v>1</v>
      </c>
      <c r="N4353">
        <v>1</v>
      </c>
      <c r="O4353">
        <v>1</v>
      </c>
      <c r="P4353">
        <v>1</v>
      </c>
      <c r="Q4353">
        <v>1</v>
      </c>
      <c r="R4353">
        <v>1</v>
      </c>
      <c r="S4353">
        <v>1</v>
      </c>
      <c r="T4353">
        <v>1</v>
      </c>
      <c r="U4353">
        <v>1</v>
      </c>
      <c r="V4353">
        <v>1</v>
      </c>
      <c r="W4353">
        <v>1</v>
      </c>
      <c r="X4353">
        <v>1</v>
      </c>
      <c r="Y4353">
        <v>1</v>
      </c>
      <c r="Z4353">
        <v>1</v>
      </c>
      <c r="AA4353">
        <v>1</v>
      </c>
      <c r="AB4353">
        <v>1</v>
      </c>
      <c r="AC4353">
        <v>1</v>
      </c>
      <c r="AD4353">
        <v>1</v>
      </c>
    </row>
    <row r="4354" spans="1:30" x14ac:dyDescent="0.25">
      <c r="A4354" t="s">
        <v>702</v>
      </c>
      <c r="B4354">
        <v>4920</v>
      </c>
      <c r="M4354">
        <v>15</v>
      </c>
      <c r="N4354">
        <v>25</v>
      </c>
      <c r="O4354">
        <v>60</v>
      </c>
      <c r="P4354">
        <v>9</v>
      </c>
      <c r="Q4354">
        <v>9</v>
      </c>
      <c r="R4354">
        <v>15</v>
      </c>
      <c r="S4354">
        <v>25</v>
      </c>
      <c r="T4354">
        <v>60</v>
      </c>
      <c r="U4354">
        <v>9</v>
      </c>
      <c r="V4354">
        <v>9</v>
      </c>
      <c r="W4354">
        <v>15</v>
      </c>
      <c r="X4354">
        <v>15</v>
      </c>
      <c r="Y4354">
        <v>60</v>
      </c>
      <c r="Z4354">
        <v>9</v>
      </c>
      <c r="AA4354">
        <v>9</v>
      </c>
      <c r="AB4354">
        <v>15</v>
      </c>
      <c r="AC4354">
        <v>25</v>
      </c>
      <c r="AD4354">
        <v>60</v>
      </c>
    </row>
    <row r="4355" spans="1:30" x14ac:dyDescent="0.25">
      <c r="A4355" t="s">
        <v>43</v>
      </c>
      <c r="B4355">
        <v>4920</v>
      </c>
      <c r="N4355">
        <v>50</v>
      </c>
      <c r="O4355">
        <v>50</v>
      </c>
      <c r="S4355">
        <v>50</v>
      </c>
      <c r="T4355">
        <v>50</v>
      </c>
      <c r="AC4355">
        <v>50</v>
      </c>
    </row>
    <row r="4356" spans="1:30" x14ac:dyDescent="0.25">
      <c r="A4356" t="s">
        <v>44</v>
      </c>
      <c r="B4356">
        <v>4920</v>
      </c>
      <c r="N4356">
        <v>0</v>
      </c>
      <c r="O4356">
        <v>0</v>
      </c>
      <c r="S4356">
        <v>0</v>
      </c>
      <c r="T4356">
        <v>0</v>
      </c>
      <c r="AC4356">
        <v>0</v>
      </c>
    </row>
    <row r="4357" spans="1:30" x14ac:dyDescent="0.25">
      <c r="A4357" t="s">
        <v>47</v>
      </c>
      <c r="B4357">
        <v>4920</v>
      </c>
      <c r="N4357">
        <v>5</v>
      </c>
      <c r="O4357">
        <v>2</v>
      </c>
      <c r="S4357">
        <v>1</v>
      </c>
      <c r="T4357">
        <v>6</v>
      </c>
      <c r="AC4357">
        <v>3</v>
      </c>
    </row>
    <row r="4358" spans="1:30" x14ac:dyDescent="0.25">
      <c r="A4358" t="s">
        <v>703</v>
      </c>
      <c r="B4358">
        <v>4920</v>
      </c>
      <c r="N4358">
        <v>0</v>
      </c>
      <c r="O4358">
        <v>0</v>
      </c>
      <c r="S4358">
        <v>0</v>
      </c>
      <c r="T4358">
        <v>0</v>
      </c>
      <c r="AC4358">
        <v>0</v>
      </c>
    </row>
    <row r="4359" spans="1:30" x14ac:dyDescent="0.25">
      <c r="A4359" t="s">
        <v>704</v>
      </c>
      <c r="B4359">
        <v>4920</v>
      </c>
      <c r="N4359">
        <v>0</v>
      </c>
      <c r="O4359">
        <v>0</v>
      </c>
      <c r="S4359">
        <v>0</v>
      </c>
      <c r="T4359">
        <v>0</v>
      </c>
      <c r="AC4359">
        <v>0</v>
      </c>
    </row>
    <row r="4360" spans="1:30" x14ac:dyDescent="0.25">
      <c r="A4360" t="s">
        <v>705</v>
      </c>
      <c r="B4360">
        <v>4920</v>
      </c>
      <c r="N4360">
        <v>0</v>
      </c>
      <c r="O4360">
        <v>0</v>
      </c>
      <c r="S4360">
        <v>0</v>
      </c>
      <c r="T4360">
        <v>0</v>
      </c>
      <c r="AC4360">
        <v>0</v>
      </c>
    </row>
    <row r="4361" spans="1:30" x14ac:dyDescent="0.25">
      <c r="A4361" t="s">
        <v>706</v>
      </c>
      <c r="B4361">
        <v>4920</v>
      </c>
      <c r="N4361">
        <v>0</v>
      </c>
      <c r="O4361">
        <v>0</v>
      </c>
      <c r="S4361">
        <v>0</v>
      </c>
      <c r="T4361">
        <v>0</v>
      </c>
      <c r="AC4361">
        <v>0</v>
      </c>
    </row>
    <row r="4362" spans="1:30" x14ac:dyDescent="0.25">
      <c r="A4362" t="s">
        <v>707</v>
      </c>
      <c r="B4362">
        <v>4920</v>
      </c>
      <c r="N4362">
        <v>1</v>
      </c>
      <c r="O4362">
        <v>1</v>
      </c>
      <c r="S4362">
        <v>1</v>
      </c>
      <c r="T4362">
        <v>1</v>
      </c>
      <c r="AC4362">
        <v>1</v>
      </c>
    </row>
    <row r="4363" spans="1:30" x14ac:dyDescent="0.25">
      <c r="A4363" t="s">
        <v>708</v>
      </c>
      <c r="B4363">
        <v>4920</v>
      </c>
      <c r="N4363">
        <v>0</v>
      </c>
      <c r="O4363">
        <v>0</v>
      </c>
      <c r="S4363">
        <v>0</v>
      </c>
      <c r="T4363">
        <v>0</v>
      </c>
      <c r="AC4363">
        <v>0</v>
      </c>
    </row>
    <row r="4364" spans="1:30" x14ac:dyDescent="0.25">
      <c r="A4364" t="s">
        <v>709</v>
      </c>
      <c r="B4364">
        <v>4920</v>
      </c>
      <c r="N4364">
        <v>50</v>
      </c>
      <c r="O4364">
        <v>50</v>
      </c>
      <c r="S4364">
        <v>50</v>
      </c>
      <c r="T4364">
        <v>50</v>
      </c>
      <c r="AC4364">
        <v>50</v>
      </c>
    </row>
    <row r="4365" spans="1:30" x14ac:dyDescent="0.25">
      <c r="A4365" t="s">
        <v>710</v>
      </c>
      <c r="B4365">
        <v>4920</v>
      </c>
      <c r="N4365">
        <v>3</v>
      </c>
      <c r="O4365">
        <v>3</v>
      </c>
      <c r="S4365">
        <v>3</v>
      </c>
      <c r="T4365">
        <v>3</v>
      </c>
      <c r="AC4365">
        <v>3</v>
      </c>
    </row>
    <row r="4366" spans="1:30" x14ac:dyDescent="0.25">
      <c r="A4366" t="s">
        <v>711</v>
      </c>
      <c r="B4366">
        <v>4920</v>
      </c>
      <c r="N4366">
        <v>0</v>
      </c>
      <c r="O4366">
        <v>0</v>
      </c>
      <c r="S4366">
        <v>0</v>
      </c>
      <c r="T4366">
        <v>0</v>
      </c>
      <c r="AC4366">
        <v>0</v>
      </c>
    </row>
    <row r="4367" spans="1:30" x14ac:dyDescent="0.25">
      <c r="A4367" t="s">
        <v>712</v>
      </c>
      <c r="B4367">
        <v>4920</v>
      </c>
      <c r="N4367">
        <v>0</v>
      </c>
      <c r="O4367">
        <v>0</v>
      </c>
      <c r="S4367">
        <v>0</v>
      </c>
      <c r="T4367">
        <v>0</v>
      </c>
      <c r="AC4367">
        <v>0</v>
      </c>
    </row>
    <row r="4368" spans="1:30" x14ac:dyDescent="0.25">
      <c r="A4368" t="s">
        <v>713</v>
      </c>
      <c r="B4368">
        <v>4920</v>
      </c>
      <c r="N4368">
        <v>0</v>
      </c>
      <c r="O4368">
        <v>0</v>
      </c>
      <c r="S4368">
        <v>0</v>
      </c>
      <c r="T4368">
        <v>0</v>
      </c>
      <c r="AC4368">
        <v>0</v>
      </c>
    </row>
    <row r="4369" spans="1:30" x14ac:dyDescent="0.25">
      <c r="A4369" t="s">
        <v>718</v>
      </c>
      <c r="B4369">
        <v>4920</v>
      </c>
      <c r="O4369">
        <v>0</v>
      </c>
      <c r="T4369">
        <v>0</v>
      </c>
      <c r="Y4369">
        <v>0</v>
      </c>
      <c r="AD4369">
        <v>0</v>
      </c>
    </row>
    <row r="4370" spans="1:30" x14ac:dyDescent="0.25">
      <c r="A4370" t="s">
        <v>405</v>
      </c>
      <c r="B4370">
        <v>4920</v>
      </c>
      <c r="Y4370">
        <v>0</v>
      </c>
    </row>
    <row r="4371" spans="1:30" x14ac:dyDescent="0.25">
      <c r="A4371" t="s">
        <v>719</v>
      </c>
      <c r="B4371">
        <v>4920</v>
      </c>
      <c r="M4371">
        <v>0</v>
      </c>
      <c r="N4371">
        <v>313</v>
      </c>
      <c r="O4371">
        <v>606</v>
      </c>
      <c r="P4371">
        <v>0</v>
      </c>
      <c r="Q4371">
        <v>0</v>
      </c>
      <c r="R4371">
        <v>0</v>
      </c>
      <c r="S4371">
        <v>260</v>
      </c>
      <c r="T4371">
        <v>877</v>
      </c>
      <c r="U4371">
        <v>0</v>
      </c>
      <c r="V4371">
        <v>0</v>
      </c>
      <c r="W4371">
        <v>0</v>
      </c>
      <c r="X4371">
        <v>0</v>
      </c>
      <c r="Y4371">
        <v>0</v>
      </c>
      <c r="Z4371">
        <v>0</v>
      </c>
      <c r="AA4371">
        <v>0</v>
      </c>
      <c r="AB4371">
        <v>0</v>
      </c>
      <c r="AC4371">
        <v>469</v>
      </c>
      <c r="AD4371">
        <v>0</v>
      </c>
    </row>
    <row r="4372" spans="1:30" x14ac:dyDescent="0.25">
      <c r="A4372" t="s">
        <v>34</v>
      </c>
      <c r="B4372">
        <v>4921</v>
      </c>
      <c r="D4372">
        <v>54</v>
      </c>
      <c r="E4372">
        <v>54</v>
      </c>
      <c r="F4372">
        <v>54</v>
      </c>
      <c r="I4372">
        <v>59</v>
      </c>
      <c r="J4372">
        <v>59</v>
      </c>
      <c r="K4372">
        <v>59</v>
      </c>
      <c r="N4372">
        <v>4924</v>
      </c>
      <c r="O4372">
        <v>4924</v>
      </c>
      <c r="P4372">
        <v>4924</v>
      </c>
      <c r="S4372">
        <v>4920</v>
      </c>
      <c r="T4372">
        <v>4920</v>
      </c>
      <c r="U4372">
        <v>4920</v>
      </c>
    </row>
    <row r="4373" spans="1:30" x14ac:dyDescent="0.25">
      <c r="A4373" t="s">
        <v>35</v>
      </c>
      <c r="B4373">
        <v>4921</v>
      </c>
      <c r="D4373">
        <v>4924</v>
      </c>
      <c r="E4373">
        <v>59</v>
      </c>
      <c r="F4373">
        <v>4920</v>
      </c>
      <c r="I4373">
        <v>4920</v>
      </c>
      <c r="J4373">
        <v>54</v>
      </c>
      <c r="K4373">
        <v>4924</v>
      </c>
      <c r="N4373">
        <v>59</v>
      </c>
      <c r="O4373">
        <v>4920</v>
      </c>
      <c r="P4373">
        <v>54</v>
      </c>
      <c r="S4373">
        <v>54</v>
      </c>
      <c r="T4373">
        <v>4924</v>
      </c>
      <c r="U4373">
        <v>59</v>
      </c>
    </row>
    <row r="4374" spans="1:30" x14ac:dyDescent="0.25">
      <c r="A4374" t="s">
        <v>36</v>
      </c>
      <c r="B4374">
        <v>4921</v>
      </c>
      <c r="D4374">
        <v>0</v>
      </c>
      <c r="E4374">
        <v>0</v>
      </c>
      <c r="F4374">
        <v>0</v>
      </c>
      <c r="I4374">
        <v>0</v>
      </c>
      <c r="J4374">
        <v>0</v>
      </c>
      <c r="K4374">
        <v>1</v>
      </c>
      <c r="N4374">
        <v>0</v>
      </c>
      <c r="O4374">
        <v>4</v>
      </c>
      <c r="P4374">
        <v>1</v>
      </c>
      <c r="S4374">
        <v>0</v>
      </c>
      <c r="T4374">
        <v>2</v>
      </c>
      <c r="U4374">
        <v>0</v>
      </c>
    </row>
    <row r="4375" spans="1:30" x14ac:dyDescent="0.25">
      <c r="A4375" t="s">
        <v>37</v>
      </c>
      <c r="B4375">
        <v>4921</v>
      </c>
      <c r="D4375">
        <v>0</v>
      </c>
      <c r="E4375">
        <v>0</v>
      </c>
      <c r="I4375">
        <v>0</v>
      </c>
      <c r="J4375">
        <v>0</v>
      </c>
      <c r="N4375">
        <v>0</v>
      </c>
      <c r="O4375">
        <v>0</v>
      </c>
      <c r="S4375">
        <v>0</v>
      </c>
      <c r="T4375">
        <v>0</v>
      </c>
    </row>
    <row r="4376" spans="1:30" x14ac:dyDescent="0.25">
      <c r="A4376" t="s">
        <v>38</v>
      </c>
      <c r="B4376">
        <v>4921</v>
      </c>
      <c r="D4376">
        <v>12</v>
      </c>
      <c r="E4376">
        <v>12</v>
      </c>
      <c r="F4376">
        <v>12</v>
      </c>
      <c r="I4376">
        <v>12</v>
      </c>
      <c r="J4376">
        <v>12</v>
      </c>
      <c r="K4376">
        <v>12</v>
      </c>
      <c r="N4376">
        <v>12</v>
      </c>
      <c r="O4376">
        <v>12</v>
      </c>
      <c r="P4376">
        <v>12</v>
      </c>
      <c r="S4376">
        <v>12</v>
      </c>
      <c r="T4376">
        <v>12</v>
      </c>
      <c r="U4376">
        <v>12</v>
      </c>
    </row>
    <row r="4377" spans="1:30" x14ac:dyDescent="0.25">
      <c r="A4377" t="s">
        <v>39</v>
      </c>
      <c r="B4377">
        <v>4921</v>
      </c>
      <c r="N4377">
        <v>400</v>
      </c>
      <c r="P4377">
        <v>225</v>
      </c>
    </row>
    <row r="4378" spans="1:30" x14ac:dyDescent="0.25">
      <c r="A4378" t="s">
        <v>694</v>
      </c>
      <c r="B4378">
        <v>4921</v>
      </c>
      <c r="N4378">
        <v>100</v>
      </c>
      <c r="P4378">
        <v>100</v>
      </c>
    </row>
    <row r="4379" spans="1:30" x14ac:dyDescent="0.25">
      <c r="A4379" t="s">
        <v>40</v>
      </c>
      <c r="B4379">
        <v>4921</v>
      </c>
      <c r="N4379">
        <v>2</v>
      </c>
      <c r="P4379">
        <v>1</v>
      </c>
    </row>
    <row r="4380" spans="1:30" x14ac:dyDescent="0.25">
      <c r="A4380" t="s">
        <v>41</v>
      </c>
      <c r="B4380">
        <v>4921</v>
      </c>
    </row>
    <row r="4381" spans="1:30" x14ac:dyDescent="0.25">
      <c r="A4381" t="s">
        <v>42</v>
      </c>
      <c r="B4381">
        <v>4921</v>
      </c>
      <c r="E4381">
        <v>45</v>
      </c>
      <c r="J4381">
        <v>45</v>
      </c>
      <c r="O4381">
        <v>40</v>
      </c>
      <c r="T4381">
        <v>40</v>
      </c>
    </row>
    <row r="4382" spans="1:30" x14ac:dyDescent="0.25">
      <c r="A4382" t="s">
        <v>876</v>
      </c>
      <c r="B4382">
        <v>4921</v>
      </c>
      <c r="E4382">
        <v>0</v>
      </c>
      <c r="J4382">
        <v>0</v>
      </c>
      <c r="O4382">
        <v>0</v>
      </c>
      <c r="T4382">
        <v>0</v>
      </c>
    </row>
    <row r="4383" spans="1:30" x14ac:dyDescent="0.25">
      <c r="A4383" t="s">
        <v>48</v>
      </c>
      <c r="B4383">
        <v>4921</v>
      </c>
      <c r="D4383">
        <v>1900</v>
      </c>
      <c r="E4383">
        <v>1900</v>
      </c>
      <c r="F4383">
        <v>1900</v>
      </c>
      <c r="I4383">
        <v>1900</v>
      </c>
      <c r="J4383">
        <v>1900</v>
      </c>
      <c r="K4383">
        <v>1900</v>
      </c>
      <c r="N4383">
        <v>1900</v>
      </c>
      <c r="O4383">
        <v>1900</v>
      </c>
      <c r="P4383">
        <v>1900</v>
      </c>
      <c r="S4383">
        <v>1900</v>
      </c>
      <c r="T4383">
        <v>1900</v>
      </c>
      <c r="U4383">
        <v>1900</v>
      </c>
    </row>
    <row r="4384" spans="1:30" x14ac:dyDescent="0.25">
      <c r="A4384" t="s">
        <v>696</v>
      </c>
      <c r="B4384">
        <v>4921</v>
      </c>
      <c r="D4384">
        <v>0</v>
      </c>
      <c r="E4384">
        <v>0</v>
      </c>
      <c r="F4384">
        <v>0</v>
      </c>
      <c r="I4384">
        <v>0</v>
      </c>
      <c r="J4384">
        <v>0</v>
      </c>
      <c r="K4384">
        <v>1611</v>
      </c>
      <c r="N4384">
        <v>0</v>
      </c>
      <c r="O4384">
        <v>6408</v>
      </c>
      <c r="P4384">
        <v>1583</v>
      </c>
      <c r="S4384">
        <v>0</v>
      </c>
      <c r="T4384">
        <v>3539</v>
      </c>
      <c r="U4384">
        <v>0</v>
      </c>
    </row>
    <row r="4385" spans="1:21" x14ac:dyDescent="0.25">
      <c r="A4385" t="s">
        <v>50</v>
      </c>
      <c r="B4385">
        <v>4921</v>
      </c>
      <c r="D4385">
        <v>0</v>
      </c>
      <c r="E4385">
        <v>0</v>
      </c>
      <c r="F4385">
        <v>0</v>
      </c>
      <c r="I4385">
        <v>0</v>
      </c>
      <c r="J4385">
        <v>0</v>
      </c>
      <c r="K4385">
        <v>1611</v>
      </c>
      <c r="N4385">
        <v>0</v>
      </c>
      <c r="O4385">
        <v>6408</v>
      </c>
      <c r="P4385">
        <v>1583</v>
      </c>
      <c r="S4385">
        <v>0</v>
      </c>
      <c r="T4385">
        <v>3539</v>
      </c>
      <c r="U4385">
        <v>0</v>
      </c>
    </row>
    <row r="4386" spans="1:21" x14ac:dyDescent="0.25">
      <c r="A4386" t="s">
        <v>697</v>
      </c>
      <c r="B4386">
        <v>4921</v>
      </c>
      <c r="D4386">
        <v>1</v>
      </c>
      <c r="E4386">
        <v>1</v>
      </c>
      <c r="F4386">
        <v>1</v>
      </c>
      <c r="I4386">
        <v>1</v>
      </c>
      <c r="J4386">
        <v>1</v>
      </c>
      <c r="K4386">
        <v>1</v>
      </c>
      <c r="N4386">
        <v>1</v>
      </c>
      <c r="O4386">
        <v>1</v>
      </c>
      <c r="P4386">
        <v>1</v>
      </c>
      <c r="S4386">
        <v>1</v>
      </c>
      <c r="T4386">
        <v>1</v>
      </c>
      <c r="U4386">
        <v>1</v>
      </c>
    </row>
    <row r="4387" spans="1:21" x14ac:dyDescent="0.25">
      <c r="A4387" t="s">
        <v>51</v>
      </c>
      <c r="B4387">
        <v>4921</v>
      </c>
      <c r="D4387">
        <v>0</v>
      </c>
      <c r="E4387">
        <v>0</v>
      </c>
      <c r="F4387">
        <v>0</v>
      </c>
      <c r="I4387">
        <v>0</v>
      </c>
      <c r="J4387">
        <v>0</v>
      </c>
      <c r="K4387">
        <v>711</v>
      </c>
      <c r="N4387">
        <v>0</v>
      </c>
      <c r="O4387">
        <v>0</v>
      </c>
      <c r="P4387">
        <v>383</v>
      </c>
      <c r="S4387">
        <v>0</v>
      </c>
      <c r="T4387">
        <v>0</v>
      </c>
      <c r="U4387">
        <v>0</v>
      </c>
    </row>
    <row r="4388" spans="1:21" x14ac:dyDescent="0.25">
      <c r="A4388" t="s">
        <v>53</v>
      </c>
      <c r="B4388">
        <v>4921</v>
      </c>
      <c r="D4388">
        <v>0</v>
      </c>
      <c r="E4388">
        <v>0</v>
      </c>
      <c r="F4388">
        <v>0</v>
      </c>
      <c r="I4388">
        <v>0</v>
      </c>
      <c r="J4388">
        <v>0</v>
      </c>
      <c r="K4388">
        <v>614</v>
      </c>
      <c r="N4388">
        <v>0</v>
      </c>
      <c r="O4388">
        <v>827</v>
      </c>
      <c r="P4388">
        <v>143</v>
      </c>
      <c r="S4388">
        <v>0</v>
      </c>
      <c r="T4388">
        <v>1211</v>
      </c>
      <c r="U4388">
        <v>0</v>
      </c>
    </row>
    <row r="4389" spans="1:21" x14ac:dyDescent="0.25">
      <c r="A4389" t="s">
        <v>54</v>
      </c>
      <c r="B4389">
        <v>4921</v>
      </c>
      <c r="D4389">
        <v>0</v>
      </c>
      <c r="E4389">
        <v>0</v>
      </c>
      <c r="F4389">
        <v>0</v>
      </c>
      <c r="I4389">
        <v>0</v>
      </c>
      <c r="J4389">
        <v>0</v>
      </c>
      <c r="K4389">
        <v>0</v>
      </c>
      <c r="N4389">
        <v>0</v>
      </c>
      <c r="O4389">
        <v>0</v>
      </c>
      <c r="P4389">
        <v>0</v>
      </c>
      <c r="S4389">
        <v>0</v>
      </c>
      <c r="T4389">
        <v>0</v>
      </c>
      <c r="U4389">
        <v>0</v>
      </c>
    </row>
    <row r="4390" spans="1:21" x14ac:dyDescent="0.25">
      <c r="A4390" t="s">
        <v>55</v>
      </c>
      <c r="B4390">
        <v>4921</v>
      </c>
      <c r="D4390">
        <v>0</v>
      </c>
      <c r="E4390">
        <v>0</v>
      </c>
      <c r="F4390">
        <v>0</v>
      </c>
      <c r="I4390">
        <v>0</v>
      </c>
      <c r="J4390">
        <v>0</v>
      </c>
      <c r="K4390">
        <v>0</v>
      </c>
      <c r="N4390">
        <v>0</v>
      </c>
      <c r="O4390">
        <v>0</v>
      </c>
      <c r="P4390">
        <v>0</v>
      </c>
      <c r="S4390">
        <v>0</v>
      </c>
      <c r="T4390">
        <v>0</v>
      </c>
      <c r="U4390">
        <v>0</v>
      </c>
    </row>
    <row r="4391" spans="1:21" x14ac:dyDescent="0.25">
      <c r="A4391" t="s">
        <v>56</v>
      </c>
      <c r="B4391">
        <v>4921</v>
      </c>
      <c r="D4391">
        <v>0.9</v>
      </c>
      <c r="E4391">
        <v>0.9</v>
      </c>
      <c r="F4391">
        <v>0.9</v>
      </c>
      <c r="I4391">
        <v>0.9</v>
      </c>
      <c r="J4391">
        <v>0.9</v>
      </c>
      <c r="K4391">
        <v>0.9</v>
      </c>
      <c r="N4391">
        <v>0.9</v>
      </c>
      <c r="O4391">
        <v>0.9</v>
      </c>
      <c r="P4391">
        <v>0.9</v>
      </c>
      <c r="S4391">
        <v>0.9</v>
      </c>
      <c r="T4391">
        <v>0.9</v>
      </c>
      <c r="U4391">
        <v>0.9</v>
      </c>
    </row>
    <row r="4392" spans="1:21" x14ac:dyDescent="0.25">
      <c r="A4392" t="s">
        <v>57</v>
      </c>
      <c r="B4392">
        <v>4921</v>
      </c>
      <c r="D4392">
        <v>100</v>
      </c>
      <c r="E4392">
        <v>100</v>
      </c>
      <c r="F4392">
        <v>100</v>
      </c>
      <c r="I4392">
        <v>100</v>
      </c>
      <c r="J4392">
        <v>100</v>
      </c>
      <c r="K4392">
        <v>100</v>
      </c>
      <c r="N4392">
        <v>100</v>
      </c>
      <c r="O4392">
        <v>100</v>
      </c>
      <c r="P4392">
        <v>100</v>
      </c>
      <c r="S4392">
        <v>100</v>
      </c>
      <c r="T4392">
        <v>100</v>
      </c>
      <c r="U4392">
        <v>100</v>
      </c>
    </row>
    <row r="4393" spans="1:21" x14ac:dyDescent="0.25">
      <c r="A4393" t="s">
        <v>58</v>
      </c>
      <c r="B4393">
        <v>4921</v>
      </c>
      <c r="D4393">
        <v>2</v>
      </c>
      <c r="E4393">
        <v>2</v>
      </c>
      <c r="F4393">
        <v>2</v>
      </c>
      <c r="I4393">
        <v>2</v>
      </c>
      <c r="J4393">
        <v>2</v>
      </c>
      <c r="K4393">
        <v>2</v>
      </c>
      <c r="N4393">
        <v>2</v>
      </c>
      <c r="O4393">
        <v>2</v>
      </c>
      <c r="P4393">
        <v>2</v>
      </c>
      <c r="S4393">
        <v>2</v>
      </c>
      <c r="T4393">
        <v>2</v>
      </c>
      <c r="U4393">
        <v>2</v>
      </c>
    </row>
    <row r="4394" spans="1:21" x14ac:dyDescent="0.25">
      <c r="A4394" t="s">
        <v>59</v>
      </c>
      <c r="B4394">
        <v>4921</v>
      </c>
      <c r="D4394">
        <v>0</v>
      </c>
      <c r="E4394">
        <v>0</v>
      </c>
      <c r="F4394">
        <v>0</v>
      </c>
      <c r="I4394">
        <v>0</v>
      </c>
      <c r="J4394">
        <v>0</v>
      </c>
      <c r="K4394">
        <v>0</v>
      </c>
      <c r="N4394">
        <v>0</v>
      </c>
      <c r="O4394">
        <v>0</v>
      </c>
      <c r="P4394">
        <v>0</v>
      </c>
      <c r="S4394">
        <v>0</v>
      </c>
      <c r="T4394">
        <v>0</v>
      </c>
      <c r="U4394">
        <v>0</v>
      </c>
    </row>
    <row r="4395" spans="1:21" x14ac:dyDescent="0.25">
      <c r="A4395" t="s">
        <v>698</v>
      </c>
      <c r="B4395">
        <v>4921</v>
      </c>
      <c r="E4395">
        <v>0</v>
      </c>
      <c r="J4395">
        <v>0</v>
      </c>
      <c r="O4395">
        <v>0</v>
      </c>
      <c r="T4395">
        <v>0</v>
      </c>
    </row>
    <row r="4396" spans="1:21" x14ac:dyDescent="0.25">
      <c r="A4396" t="s">
        <v>677</v>
      </c>
      <c r="B4396">
        <v>4921</v>
      </c>
      <c r="E4396">
        <v>176</v>
      </c>
      <c r="J4396">
        <v>176</v>
      </c>
      <c r="O4396">
        <v>834</v>
      </c>
      <c r="T4396">
        <v>175</v>
      </c>
    </row>
    <row r="4397" spans="1:21" x14ac:dyDescent="0.25">
      <c r="A4397" t="s">
        <v>78</v>
      </c>
      <c r="B4397">
        <v>4921</v>
      </c>
      <c r="E4397">
        <v>2.7</v>
      </c>
      <c r="J4397">
        <v>2.7</v>
      </c>
      <c r="O4397">
        <v>14.2</v>
      </c>
      <c r="T4397">
        <v>3</v>
      </c>
    </row>
    <row r="4398" spans="1:21" x14ac:dyDescent="0.25">
      <c r="A4398" t="s">
        <v>699</v>
      </c>
      <c r="B4398">
        <v>4921</v>
      </c>
      <c r="F4398">
        <v>0</v>
      </c>
      <c r="K4398">
        <v>1</v>
      </c>
      <c r="P4398">
        <v>2</v>
      </c>
      <c r="U4398">
        <v>0</v>
      </c>
    </row>
    <row r="4399" spans="1:21" x14ac:dyDescent="0.25">
      <c r="A4399" t="s">
        <v>720</v>
      </c>
      <c r="B4399">
        <v>4921</v>
      </c>
      <c r="K4399">
        <v>50</v>
      </c>
      <c r="P4399">
        <v>50</v>
      </c>
    </row>
    <row r="4400" spans="1:21" x14ac:dyDescent="0.25">
      <c r="A4400" t="s">
        <v>721</v>
      </c>
      <c r="B4400">
        <v>4921</v>
      </c>
      <c r="K4400">
        <v>0</v>
      </c>
      <c r="P4400">
        <v>0</v>
      </c>
    </row>
    <row r="4401" spans="1:21" x14ac:dyDescent="0.25">
      <c r="A4401" t="s">
        <v>700</v>
      </c>
      <c r="B4401">
        <v>4921</v>
      </c>
      <c r="D4401">
        <v>0</v>
      </c>
      <c r="E4401">
        <v>0</v>
      </c>
      <c r="F4401">
        <v>1</v>
      </c>
      <c r="I4401">
        <v>0</v>
      </c>
      <c r="J4401">
        <v>0</v>
      </c>
      <c r="K4401">
        <v>1</v>
      </c>
      <c r="N4401">
        <v>0</v>
      </c>
      <c r="O4401">
        <v>0</v>
      </c>
      <c r="P4401">
        <v>1</v>
      </c>
      <c r="S4401">
        <v>0</v>
      </c>
      <c r="T4401">
        <v>0</v>
      </c>
      <c r="U4401">
        <v>1</v>
      </c>
    </row>
    <row r="4402" spans="1:21" x14ac:dyDescent="0.25">
      <c r="A4402" t="s">
        <v>701</v>
      </c>
      <c r="B4402">
        <v>4921</v>
      </c>
      <c r="D4402">
        <v>0</v>
      </c>
      <c r="E4402">
        <v>0</v>
      </c>
      <c r="F4402">
        <v>0</v>
      </c>
      <c r="I4402">
        <v>0</v>
      </c>
      <c r="J4402">
        <v>0</v>
      </c>
      <c r="K4402">
        <v>0</v>
      </c>
      <c r="N4402">
        <v>0</v>
      </c>
      <c r="O4402">
        <v>0</v>
      </c>
      <c r="P4402">
        <v>0</v>
      </c>
      <c r="S4402">
        <v>0</v>
      </c>
      <c r="T4402">
        <v>0</v>
      </c>
      <c r="U4402">
        <v>0</v>
      </c>
    </row>
    <row r="4403" spans="1:21" x14ac:dyDescent="0.25">
      <c r="A4403" t="s">
        <v>52</v>
      </c>
      <c r="B4403">
        <v>4921</v>
      </c>
      <c r="D4403">
        <v>1</v>
      </c>
      <c r="E4403">
        <v>1</v>
      </c>
      <c r="F4403">
        <v>1</v>
      </c>
      <c r="I4403">
        <v>1</v>
      </c>
      <c r="J4403">
        <v>1</v>
      </c>
      <c r="K4403">
        <v>1</v>
      </c>
      <c r="N4403">
        <v>1</v>
      </c>
      <c r="O4403">
        <v>1</v>
      </c>
      <c r="P4403">
        <v>1</v>
      </c>
      <c r="S4403">
        <v>1</v>
      </c>
      <c r="T4403">
        <v>1</v>
      </c>
      <c r="U4403">
        <v>1</v>
      </c>
    </row>
    <row r="4404" spans="1:21" x14ac:dyDescent="0.25">
      <c r="A4404" t="s">
        <v>702</v>
      </c>
      <c r="B4404">
        <v>4921</v>
      </c>
      <c r="D4404">
        <v>15</v>
      </c>
      <c r="E4404">
        <v>60</v>
      </c>
      <c r="F4404">
        <v>9</v>
      </c>
      <c r="I4404">
        <v>15</v>
      </c>
      <c r="J4404">
        <v>60</v>
      </c>
      <c r="K4404">
        <v>9</v>
      </c>
      <c r="N4404">
        <v>15</v>
      </c>
      <c r="O4404">
        <v>60</v>
      </c>
      <c r="P4404">
        <v>9</v>
      </c>
      <c r="S4404">
        <v>15</v>
      </c>
      <c r="T4404">
        <v>60</v>
      </c>
      <c r="U4404">
        <v>9</v>
      </c>
    </row>
    <row r="4405" spans="1:21" x14ac:dyDescent="0.25">
      <c r="A4405" t="s">
        <v>43</v>
      </c>
      <c r="B4405">
        <v>4921</v>
      </c>
      <c r="K4405">
        <v>50</v>
      </c>
      <c r="O4405">
        <v>50</v>
      </c>
      <c r="P4405">
        <v>50</v>
      </c>
      <c r="T4405">
        <v>50</v>
      </c>
    </row>
    <row r="4406" spans="1:21" x14ac:dyDescent="0.25">
      <c r="A4406" t="s">
        <v>44</v>
      </c>
      <c r="B4406">
        <v>4921</v>
      </c>
      <c r="K4406">
        <v>0</v>
      </c>
      <c r="O4406">
        <v>0</v>
      </c>
      <c r="P4406">
        <v>0</v>
      </c>
      <c r="T4406">
        <v>0</v>
      </c>
    </row>
    <row r="4407" spans="1:21" x14ac:dyDescent="0.25">
      <c r="A4407" t="s">
        <v>718</v>
      </c>
      <c r="B4407">
        <v>4921</v>
      </c>
      <c r="E4407">
        <v>0</v>
      </c>
      <c r="J4407">
        <v>0</v>
      </c>
      <c r="O4407">
        <v>0</v>
      </c>
      <c r="T4407">
        <v>0</v>
      </c>
    </row>
    <row r="4408" spans="1:21" x14ac:dyDescent="0.25">
      <c r="A4408" t="s">
        <v>405</v>
      </c>
      <c r="B4408">
        <v>4921</v>
      </c>
      <c r="E4408">
        <v>0</v>
      </c>
    </row>
    <row r="4409" spans="1:21" x14ac:dyDescent="0.25">
      <c r="A4409" t="s">
        <v>719</v>
      </c>
      <c r="B4409">
        <v>4921</v>
      </c>
      <c r="D4409">
        <v>0</v>
      </c>
      <c r="E4409">
        <v>0</v>
      </c>
      <c r="F4409">
        <v>0</v>
      </c>
      <c r="I4409">
        <v>0</v>
      </c>
      <c r="J4409">
        <v>0</v>
      </c>
      <c r="K4409">
        <v>682</v>
      </c>
      <c r="N4409">
        <v>0</v>
      </c>
      <c r="O4409">
        <v>919</v>
      </c>
      <c r="P4409">
        <v>159</v>
      </c>
      <c r="S4409">
        <v>0</v>
      </c>
      <c r="T4409">
        <v>1346</v>
      </c>
      <c r="U4409">
        <v>0</v>
      </c>
    </row>
    <row r="4410" spans="1:21" x14ac:dyDescent="0.25">
      <c r="A4410" t="s">
        <v>34</v>
      </c>
      <c r="B4410">
        <v>4924</v>
      </c>
      <c r="D4410">
        <v>291</v>
      </c>
      <c r="E4410">
        <v>291</v>
      </c>
      <c r="F4410">
        <v>291</v>
      </c>
      <c r="I4410">
        <v>4936</v>
      </c>
      <c r="J4410">
        <v>4936</v>
      </c>
      <c r="K4410">
        <v>4936</v>
      </c>
      <c r="N4410">
        <v>289</v>
      </c>
      <c r="O4410">
        <v>289</v>
      </c>
      <c r="P4410">
        <v>289</v>
      </c>
      <c r="S4410">
        <v>4921</v>
      </c>
      <c r="T4410">
        <v>4921</v>
      </c>
      <c r="U4410">
        <v>4921</v>
      </c>
    </row>
    <row r="4411" spans="1:21" x14ac:dyDescent="0.25">
      <c r="A4411" t="s">
        <v>35</v>
      </c>
      <c r="B4411">
        <v>4924</v>
      </c>
      <c r="D4411">
        <v>289</v>
      </c>
      <c r="E4411">
        <v>4936</v>
      </c>
      <c r="F4411">
        <v>4921</v>
      </c>
      <c r="I4411">
        <v>4921</v>
      </c>
      <c r="J4411">
        <v>291</v>
      </c>
      <c r="K4411">
        <v>289</v>
      </c>
      <c r="N4411">
        <v>4936</v>
      </c>
      <c r="O4411">
        <v>4921</v>
      </c>
      <c r="P4411">
        <v>291</v>
      </c>
      <c r="S4411">
        <v>291</v>
      </c>
      <c r="T4411">
        <v>289</v>
      </c>
      <c r="U4411">
        <v>4936</v>
      </c>
    </row>
    <row r="4412" spans="1:21" x14ac:dyDescent="0.25">
      <c r="A4412" t="s">
        <v>36</v>
      </c>
      <c r="B4412">
        <v>4924</v>
      </c>
      <c r="D4412">
        <v>1</v>
      </c>
      <c r="E4412">
        <v>2</v>
      </c>
      <c r="F4412">
        <v>0</v>
      </c>
      <c r="I4412">
        <v>1</v>
      </c>
      <c r="J4412">
        <v>2</v>
      </c>
      <c r="K4412">
        <v>0</v>
      </c>
      <c r="N4412">
        <v>1</v>
      </c>
      <c r="O4412">
        <v>2</v>
      </c>
      <c r="P4412">
        <v>1</v>
      </c>
      <c r="S4412">
        <v>1</v>
      </c>
      <c r="T4412">
        <v>2</v>
      </c>
      <c r="U4412">
        <v>1</v>
      </c>
    </row>
    <row r="4413" spans="1:21" x14ac:dyDescent="0.25">
      <c r="A4413" t="s">
        <v>37</v>
      </c>
      <c r="B4413">
        <v>4924</v>
      </c>
      <c r="D4413">
        <v>0</v>
      </c>
      <c r="E4413">
        <v>2</v>
      </c>
      <c r="I4413">
        <v>0</v>
      </c>
      <c r="J4413">
        <v>2</v>
      </c>
      <c r="N4413">
        <v>0</v>
      </c>
      <c r="O4413">
        <v>0</v>
      </c>
      <c r="S4413">
        <v>0</v>
      </c>
      <c r="T4413">
        <v>0</v>
      </c>
    </row>
    <row r="4414" spans="1:21" x14ac:dyDescent="0.25">
      <c r="A4414" t="s">
        <v>38</v>
      </c>
      <c r="B4414">
        <v>4924</v>
      </c>
      <c r="D4414">
        <v>12</v>
      </c>
      <c r="E4414">
        <v>12</v>
      </c>
      <c r="F4414">
        <v>12</v>
      </c>
      <c r="I4414">
        <v>12</v>
      </c>
      <c r="J4414">
        <v>12</v>
      </c>
      <c r="K4414">
        <v>12</v>
      </c>
      <c r="N4414">
        <v>12</v>
      </c>
      <c r="O4414">
        <v>12</v>
      </c>
      <c r="P4414">
        <v>12</v>
      </c>
      <c r="S4414">
        <v>12</v>
      </c>
      <c r="T4414">
        <v>12</v>
      </c>
      <c r="U4414">
        <v>12</v>
      </c>
    </row>
    <row r="4415" spans="1:21" x14ac:dyDescent="0.25">
      <c r="A4415" t="s">
        <v>39</v>
      </c>
      <c r="B4415">
        <v>4924</v>
      </c>
      <c r="D4415">
        <v>150</v>
      </c>
      <c r="I4415">
        <v>150</v>
      </c>
      <c r="N4415">
        <v>275</v>
      </c>
      <c r="P4415">
        <v>100</v>
      </c>
      <c r="S4415">
        <v>300</v>
      </c>
      <c r="U4415">
        <v>150</v>
      </c>
    </row>
    <row r="4416" spans="1:21" x14ac:dyDescent="0.25">
      <c r="A4416" t="s">
        <v>694</v>
      </c>
      <c r="B4416">
        <v>4924</v>
      </c>
      <c r="D4416">
        <v>100</v>
      </c>
      <c r="I4416">
        <v>100</v>
      </c>
      <c r="N4416">
        <v>75</v>
      </c>
      <c r="P4416">
        <v>100</v>
      </c>
      <c r="S4416">
        <v>60</v>
      </c>
      <c r="U4416">
        <v>100</v>
      </c>
    </row>
    <row r="4417" spans="1:21" x14ac:dyDescent="0.25">
      <c r="A4417" t="s">
        <v>40</v>
      </c>
      <c r="B4417">
        <v>4924</v>
      </c>
      <c r="D4417">
        <v>1</v>
      </c>
      <c r="I4417">
        <v>1</v>
      </c>
      <c r="N4417">
        <v>1</v>
      </c>
      <c r="P4417">
        <v>1</v>
      </c>
      <c r="S4417">
        <v>1</v>
      </c>
      <c r="U4417">
        <v>1</v>
      </c>
    </row>
    <row r="4418" spans="1:21" x14ac:dyDescent="0.25">
      <c r="A4418" t="s">
        <v>41</v>
      </c>
      <c r="B4418">
        <v>4924</v>
      </c>
    </row>
    <row r="4419" spans="1:21" x14ac:dyDescent="0.25">
      <c r="A4419" t="s">
        <v>42</v>
      </c>
      <c r="B4419">
        <v>4924</v>
      </c>
      <c r="E4419">
        <v>40</v>
      </c>
      <c r="J4419">
        <v>30</v>
      </c>
      <c r="O4419">
        <v>40</v>
      </c>
      <c r="T4419">
        <v>40</v>
      </c>
    </row>
    <row r="4420" spans="1:21" x14ac:dyDescent="0.25">
      <c r="A4420" t="s">
        <v>45</v>
      </c>
      <c r="B4420">
        <v>4924</v>
      </c>
      <c r="D4420">
        <v>7</v>
      </c>
      <c r="E4420">
        <v>4</v>
      </c>
      <c r="I4420">
        <v>3</v>
      </c>
      <c r="J4420">
        <v>8</v>
      </c>
      <c r="N4420">
        <v>1</v>
      </c>
      <c r="O4420">
        <v>6</v>
      </c>
      <c r="S4420">
        <v>5</v>
      </c>
      <c r="T4420">
        <v>2</v>
      </c>
    </row>
    <row r="4421" spans="1:21" x14ac:dyDescent="0.25">
      <c r="A4421" t="s">
        <v>46</v>
      </c>
      <c r="B4421">
        <v>4924</v>
      </c>
      <c r="D4421">
        <v>4</v>
      </c>
      <c r="I4421">
        <v>8</v>
      </c>
      <c r="N4421">
        <v>6</v>
      </c>
      <c r="P4421">
        <v>6</v>
      </c>
      <c r="S4421">
        <v>2</v>
      </c>
      <c r="U4421">
        <v>2</v>
      </c>
    </row>
    <row r="4422" spans="1:21" x14ac:dyDescent="0.25">
      <c r="A4422" t="s">
        <v>49</v>
      </c>
      <c r="B4422">
        <v>4924</v>
      </c>
      <c r="D4422">
        <v>6</v>
      </c>
      <c r="E4422">
        <v>6.4</v>
      </c>
      <c r="F4422">
        <v>4</v>
      </c>
      <c r="I4422">
        <v>6</v>
      </c>
      <c r="J4422">
        <v>6.4</v>
      </c>
      <c r="K4422">
        <v>4</v>
      </c>
      <c r="N4422">
        <v>6</v>
      </c>
      <c r="O4422">
        <v>5.8</v>
      </c>
      <c r="P4422">
        <v>5.8</v>
      </c>
      <c r="S4422">
        <v>6</v>
      </c>
      <c r="T4422">
        <v>5.8</v>
      </c>
      <c r="U4422">
        <v>5.8</v>
      </c>
    </row>
    <row r="4423" spans="1:21" x14ac:dyDescent="0.25">
      <c r="A4423" t="s">
        <v>695</v>
      </c>
      <c r="B4423">
        <v>4924</v>
      </c>
      <c r="D4423">
        <v>0</v>
      </c>
      <c r="E4423">
        <v>0</v>
      </c>
      <c r="F4423">
        <v>0</v>
      </c>
      <c r="I4423">
        <v>0</v>
      </c>
      <c r="J4423">
        <v>0</v>
      </c>
      <c r="K4423">
        <v>0</v>
      </c>
      <c r="N4423">
        <v>0</v>
      </c>
      <c r="O4423">
        <v>0</v>
      </c>
      <c r="P4423">
        <v>0</v>
      </c>
      <c r="S4423">
        <v>0</v>
      </c>
      <c r="T4423">
        <v>0</v>
      </c>
      <c r="U4423">
        <v>0</v>
      </c>
    </row>
    <row r="4424" spans="1:21" x14ac:dyDescent="0.25">
      <c r="A4424" t="s">
        <v>48</v>
      </c>
      <c r="B4424">
        <v>4924</v>
      </c>
      <c r="D4424">
        <v>1900</v>
      </c>
      <c r="E4424">
        <v>1900</v>
      </c>
      <c r="F4424">
        <v>1900</v>
      </c>
      <c r="I4424">
        <v>1900</v>
      </c>
      <c r="J4424">
        <v>1900</v>
      </c>
      <c r="K4424">
        <v>1900</v>
      </c>
      <c r="N4424">
        <v>1900</v>
      </c>
      <c r="O4424">
        <v>1900</v>
      </c>
      <c r="P4424">
        <v>1900</v>
      </c>
      <c r="S4424">
        <v>1900</v>
      </c>
      <c r="T4424">
        <v>1900</v>
      </c>
      <c r="U4424">
        <v>1900</v>
      </c>
    </row>
    <row r="4425" spans="1:21" x14ac:dyDescent="0.25">
      <c r="A4425" t="s">
        <v>696</v>
      </c>
      <c r="B4425">
        <v>4924</v>
      </c>
      <c r="D4425">
        <v>1770</v>
      </c>
      <c r="E4425">
        <v>3284</v>
      </c>
      <c r="F4425">
        <v>0</v>
      </c>
      <c r="I4425">
        <v>1770</v>
      </c>
      <c r="J4425">
        <v>3337</v>
      </c>
      <c r="K4425">
        <v>0</v>
      </c>
      <c r="N4425">
        <v>1770</v>
      </c>
      <c r="O4425">
        <v>3539</v>
      </c>
      <c r="P4425">
        <v>1583</v>
      </c>
      <c r="S4425">
        <v>1770</v>
      </c>
      <c r="T4425">
        <v>3539</v>
      </c>
      <c r="U4425">
        <v>1583</v>
      </c>
    </row>
    <row r="4426" spans="1:21" x14ac:dyDescent="0.25">
      <c r="A4426" t="s">
        <v>50</v>
      </c>
      <c r="B4426">
        <v>4924</v>
      </c>
      <c r="D4426">
        <v>1043</v>
      </c>
      <c r="E4426">
        <v>3284</v>
      </c>
      <c r="F4426">
        <v>0</v>
      </c>
      <c r="I4426">
        <v>630</v>
      </c>
      <c r="J4426">
        <v>3337</v>
      </c>
      <c r="K4426">
        <v>0</v>
      </c>
      <c r="N4426">
        <v>102</v>
      </c>
      <c r="O4426">
        <v>3539</v>
      </c>
      <c r="P4426">
        <v>1583</v>
      </c>
      <c r="S4426">
        <v>440</v>
      </c>
      <c r="T4426">
        <v>3539</v>
      </c>
      <c r="U4426">
        <v>1583</v>
      </c>
    </row>
    <row r="4427" spans="1:21" x14ac:dyDescent="0.25">
      <c r="A4427" t="s">
        <v>697</v>
      </c>
      <c r="B4427">
        <v>4924</v>
      </c>
      <c r="D4427">
        <v>1</v>
      </c>
      <c r="E4427">
        <v>1</v>
      </c>
      <c r="F4427">
        <v>1</v>
      </c>
      <c r="I4427">
        <v>1</v>
      </c>
      <c r="J4427">
        <v>1</v>
      </c>
      <c r="K4427">
        <v>1</v>
      </c>
      <c r="N4427">
        <v>1</v>
      </c>
      <c r="O4427">
        <v>1</v>
      </c>
      <c r="P4427">
        <v>1</v>
      </c>
      <c r="S4427">
        <v>1</v>
      </c>
      <c r="T4427">
        <v>1</v>
      </c>
      <c r="U4427">
        <v>1</v>
      </c>
    </row>
    <row r="4428" spans="1:21" x14ac:dyDescent="0.25">
      <c r="A4428" t="s">
        <v>51</v>
      </c>
      <c r="B4428">
        <v>4924</v>
      </c>
      <c r="D4428">
        <v>0</v>
      </c>
      <c r="E4428">
        <v>163</v>
      </c>
      <c r="F4428">
        <v>0</v>
      </c>
      <c r="I4428">
        <v>0</v>
      </c>
      <c r="J4428">
        <v>91</v>
      </c>
      <c r="K4428">
        <v>0</v>
      </c>
      <c r="N4428">
        <v>0</v>
      </c>
      <c r="O4428">
        <v>0</v>
      </c>
      <c r="P4428">
        <v>173</v>
      </c>
      <c r="S4428">
        <v>0</v>
      </c>
      <c r="T4428">
        <v>0</v>
      </c>
      <c r="U4428">
        <v>124</v>
      </c>
    </row>
    <row r="4429" spans="1:21" x14ac:dyDescent="0.25">
      <c r="A4429" t="s">
        <v>53</v>
      </c>
      <c r="B4429">
        <v>4924</v>
      </c>
      <c r="D4429">
        <v>52</v>
      </c>
      <c r="E4429">
        <v>165</v>
      </c>
      <c r="F4429">
        <v>152</v>
      </c>
      <c r="I4429">
        <v>204</v>
      </c>
      <c r="J4429">
        <v>145</v>
      </c>
      <c r="K4429">
        <v>90</v>
      </c>
      <c r="N4429">
        <v>145</v>
      </c>
      <c r="O4429">
        <v>829</v>
      </c>
      <c r="P4429">
        <v>91</v>
      </c>
      <c r="S4429">
        <v>113</v>
      </c>
      <c r="T4429">
        <v>1432</v>
      </c>
      <c r="U4429">
        <v>58</v>
      </c>
    </row>
    <row r="4430" spans="1:21" x14ac:dyDescent="0.25">
      <c r="A4430" t="s">
        <v>54</v>
      </c>
      <c r="B4430">
        <v>4924</v>
      </c>
      <c r="D4430">
        <v>0</v>
      </c>
      <c r="E4430">
        <v>0</v>
      </c>
      <c r="F4430">
        <v>0</v>
      </c>
      <c r="I4430">
        <v>0</v>
      </c>
      <c r="J4430">
        <v>0</v>
      </c>
      <c r="K4430">
        <v>0</v>
      </c>
      <c r="N4430">
        <v>0</v>
      </c>
      <c r="O4430">
        <v>0</v>
      </c>
      <c r="P4430">
        <v>0</v>
      </c>
      <c r="S4430">
        <v>0</v>
      </c>
      <c r="T4430">
        <v>0</v>
      </c>
      <c r="U4430">
        <v>0</v>
      </c>
    </row>
    <row r="4431" spans="1:21" x14ac:dyDescent="0.25">
      <c r="A4431" t="s">
        <v>55</v>
      </c>
      <c r="B4431">
        <v>4924</v>
      </c>
      <c r="D4431">
        <v>0</v>
      </c>
      <c r="E4431">
        <v>0</v>
      </c>
      <c r="F4431">
        <v>0</v>
      </c>
      <c r="I4431">
        <v>0</v>
      </c>
      <c r="J4431">
        <v>0</v>
      </c>
      <c r="K4431">
        <v>0</v>
      </c>
      <c r="N4431">
        <v>0</v>
      </c>
      <c r="O4431">
        <v>0</v>
      </c>
      <c r="P4431">
        <v>0</v>
      </c>
      <c r="S4431">
        <v>0</v>
      </c>
      <c r="T4431">
        <v>0</v>
      </c>
      <c r="U4431">
        <v>0</v>
      </c>
    </row>
    <row r="4432" spans="1:21" x14ac:dyDescent="0.25">
      <c r="A4432" t="s">
        <v>56</v>
      </c>
      <c r="B4432">
        <v>4924</v>
      </c>
      <c r="D4432">
        <v>0.88</v>
      </c>
      <c r="E4432">
        <v>0.88</v>
      </c>
      <c r="F4432">
        <v>0.88</v>
      </c>
      <c r="I4432">
        <v>0.9</v>
      </c>
      <c r="J4432">
        <v>0.9</v>
      </c>
      <c r="K4432">
        <v>0.9</v>
      </c>
      <c r="N4432">
        <v>0.86</v>
      </c>
      <c r="O4432">
        <v>0.86</v>
      </c>
      <c r="P4432">
        <v>0.86</v>
      </c>
      <c r="S4432">
        <v>0.94</v>
      </c>
      <c r="T4432">
        <v>0.94</v>
      </c>
      <c r="U4432">
        <v>0.94</v>
      </c>
    </row>
    <row r="4433" spans="1:21" x14ac:dyDescent="0.25">
      <c r="A4433" t="s">
        <v>57</v>
      </c>
      <c r="B4433">
        <v>4924</v>
      </c>
      <c r="D4433">
        <v>100</v>
      </c>
      <c r="E4433">
        <v>100</v>
      </c>
      <c r="F4433">
        <v>100</v>
      </c>
      <c r="I4433">
        <v>100</v>
      </c>
      <c r="J4433">
        <v>100</v>
      </c>
      <c r="K4433">
        <v>100</v>
      </c>
      <c r="N4433">
        <v>100</v>
      </c>
      <c r="O4433">
        <v>100</v>
      </c>
      <c r="P4433">
        <v>100</v>
      </c>
      <c r="S4433">
        <v>100</v>
      </c>
      <c r="T4433">
        <v>100</v>
      </c>
      <c r="U4433">
        <v>100</v>
      </c>
    </row>
    <row r="4434" spans="1:21" x14ac:dyDescent="0.25">
      <c r="A4434" t="s">
        <v>58</v>
      </c>
      <c r="B4434">
        <v>4924</v>
      </c>
      <c r="D4434">
        <v>2</v>
      </c>
      <c r="E4434">
        <v>2</v>
      </c>
      <c r="F4434">
        <v>2</v>
      </c>
      <c r="I4434">
        <v>2</v>
      </c>
      <c r="J4434">
        <v>2</v>
      </c>
      <c r="K4434">
        <v>2</v>
      </c>
      <c r="N4434">
        <v>2</v>
      </c>
      <c r="O4434">
        <v>2</v>
      </c>
      <c r="P4434">
        <v>2</v>
      </c>
      <c r="S4434">
        <v>2</v>
      </c>
      <c r="T4434">
        <v>2</v>
      </c>
      <c r="U4434">
        <v>2</v>
      </c>
    </row>
    <row r="4435" spans="1:21" x14ac:dyDescent="0.25">
      <c r="A4435" t="s">
        <v>59</v>
      </c>
      <c r="B4435">
        <v>4924</v>
      </c>
      <c r="D4435">
        <v>0</v>
      </c>
      <c r="E4435">
        <v>0</v>
      </c>
      <c r="F4435">
        <v>0</v>
      </c>
      <c r="I4435">
        <v>0</v>
      </c>
      <c r="J4435">
        <v>0</v>
      </c>
      <c r="K4435">
        <v>0</v>
      </c>
      <c r="N4435">
        <v>0</v>
      </c>
      <c r="O4435">
        <v>0</v>
      </c>
      <c r="P4435">
        <v>0</v>
      </c>
      <c r="S4435">
        <v>0</v>
      </c>
      <c r="T4435">
        <v>0</v>
      </c>
      <c r="U4435">
        <v>0</v>
      </c>
    </row>
    <row r="4436" spans="1:21" x14ac:dyDescent="0.25">
      <c r="A4436" t="s">
        <v>698</v>
      </c>
      <c r="B4436">
        <v>4924</v>
      </c>
      <c r="E4436">
        <v>0</v>
      </c>
      <c r="J4436">
        <v>0</v>
      </c>
      <c r="O4436">
        <v>0</v>
      </c>
      <c r="T4436">
        <v>0</v>
      </c>
    </row>
    <row r="4437" spans="1:21" x14ac:dyDescent="0.25">
      <c r="A4437" t="s">
        <v>677</v>
      </c>
      <c r="B4437">
        <v>4924</v>
      </c>
      <c r="E4437">
        <v>545</v>
      </c>
      <c r="J4437">
        <v>4469</v>
      </c>
      <c r="O4437">
        <v>504</v>
      </c>
      <c r="T4437">
        <v>834</v>
      </c>
    </row>
    <row r="4438" spans="1:21" x14ac:dyDescent="0.25">
      <c r="A4438" t="s">
        <v>78</v>
      </c>
      <c r="B4438">
        <v>4924</v>
      </c>
      <c r="E4438">
        <v>9.3000000000000007</v>
      </c>
      <c r="J4438">
        <v>101.6</v>
      </c>
      <c r="O4438">
        <v>8.6</v>
      </c>
      <c r="T4438">
        <v>14.2</v>
      </c>
    </row>
    <row r="4439" spans="1:21" x14ac:dyDescent="0.25">
      <c r="A4439" t="s">
        <v>699</v>
      </c>
      <c r="B4439">
        <v>4924</v>
      </c>
      <c r="F4439">
        <v>0</v>
      </c>
      <c r="K4439">
        <v>0</v>
      </c>
      <c r="P4439">
        <v>0</v>
      </c>
      <c r="U4439">
        <v>0</v>
      </c>
    </row>
    <row r="4440" spans="1:21" x14ac:dyDescent="0.25">
      <c r="A4440" t="s">
        <v>700</v>
      </c>
      <c r="B4440">
        <v>4924</v>
      </c>
      <c r="D4440">
        <v>0</v>
      </c>
      <c r="E4440">
        <v>0</v>
      </c>
      <c r="F4440">
        <v>1</v>
      </c>
      <c r="I4440">
        <v>0</v>
      </c>
      <c r="J4440">
        <v>0</v>
      </c>
      <c r="K4440">
        <v>1</v>
      </c>
      <c r="N4440">
        <v>0</v>
      </c>
      <c r="O4440">
        <v>0</v>
      </c>
      <c r="P4440">
        <v>1</v>
      </c>
      <c r="S4440">
        <v>0</v>
      </c>
      <c r="T4440">
        <v>0</v>
      </c>
      <c r="U4440">
        <v>1</v>
      </c>
    </row>
    <row r="4441" spans="1:21" x14ac:dyDescent="0.25">
      <c r="A4441" t="s">
        <v>701</v>
      </c>
      <c r="B4441">
        <v>4924</v>
      </c>
      <c r="D4441">
        <v>0</v>
      </c>
      <c r="E4441">
        <v>0</v>
      </c>
      <c r="F4441">
        <v>0</v>
      </c>
      <c r="I4441">
        <v>0</v>
      </c>
      <c r="J4441">
        <v>0</v>
      </c>
      <c r="K4441">
        <v>0</v>
      </c>
      <c r="N4441">
        <v>0</v>
      </c>
      <c r="O4441">
        <v>0</v>
      </c>
      <c r="P4441">
        <v>0</v>
      </c>
      <c r="S4441">
        <v>0</v>
      </c>
      <c r="T4441">
        <v>0</v>
      </c>
      <c r="U4441">
        <v>0</v>
      </c>
    </row>
    <row r="4442" spans="1:21" x14ac:dyDescent="0.25">
      <c r="A4442" t="s">
        <v>52</v>
      </c>
      <c r="B4442">
        <v>4924</v>
      </c>
      <c r="D4442">
        <v>1</v>
      </c>
      <c r="E4442">
        <v>1</v>
      </c>
      <c r="F4442">
        <v>1</v>
      </c>
      <c r="I4442">
        <v>1</v>
      </c>
      <c r="J4442">
        <v>1</v>
      </c>
      <c r="K4442">
        <v>1</v>
      </c>
      <c r="N4442">
        <v>1</v>
      </c>
      <c r="O4442">
        <v>1</v>
      </c>
      <c r="P4442">
        <v>1</v>
      </c>
      <c r="S4442">
        <v>1</v>
      </c>
      <c r="T4442">
        <v>1</v>
      </c>
      <c r="U4442">
        <v>1</v>
      </c>
    </row>
    <row r="4443" spans="1:21" x14ac:dyDescent="0.25">
      <c r="A4443" t="s">
        <v>702</v>
      </c>
      <c r="B4443">
        <v>4924</v>
      </c>
      <c r="D4443">
        <v>15</v>
      </c>
      <c r="E4443">
        <v>60</v>
      </c>
      <c r="F4443">
        <v>9</v>
      </c>
      <c r="I4443">
        <v>15</v>
      </c>
      <c r="J4443">
        <v>60</v>
      </c>
      <c r="K4443">
        <v>9</v>
      </c>
      <c r="N4443">
        <v>15</v>
      </c>
      <c r="O4443">
        <v>60</v>
      </c>
      <c r="P4443">
        <v>9</v>
      </c>
      <c r="S4443">
        <v>15</v>
      </c>
      <c r="T4443">
        <v>60</v>
      </c>
      <c r="U4443">
        <v>9</v>
      </c>
    </row>
    <row r="4444" spans="1:21" x14ac:dyDescent="0.25">
      <c r="A4444" t="s">
        <v>43</v>
      </c>
      <c r="B4444">
        <v>4924</v>
      </c>
      <c r="D4444">
        <v>80</v>
      </c>
      <c r="E4444">
        <v>0</v>
      </c>
      <c r="I4444">
        <v>80</v>
      </c>
      <c r="J4444">
        <v>0</v>
      </c>
      <c r="N4444">
        <v>80</v>
      </c>
      <c r="O4444">
        <v>0</v>
      </c>
      <c r="P4444">
        <v>0</v>
      </c>
      <c r="S4444">
        <v>80</v>
      </c>
      <c r="T4444">
        <v>0</v>
      </c>
      <c r="U4444">
        <v>0</v>
      </c>
    </row>
    <row r="4445" spans="1:21" x14ac:dyDescent="0.25">
      <c r="A4445" t="s">
        <v>44</v>
      </c>
      <c r="B4445">
        <v>4924</v>
      </c>
      <c r="D4445">
        <v>50</v>
      </c>
      <c r="E4445">
        <v>0</v>
      </c>
      <c r="I4445">
        <v>50</v>
      </c>
      <c r="J4445">
        <v>0</v>
      </c>
      <c r="N4445">
        <v>50</v>
      </c>
      <c r="O4445">
        <v>0</v>
      </c>
      <c r="P4445">
        <v>0</v>
      </c>
      <c r="S4445">
        <v>50</v>
      </c>
      <c r="T4445">
        <v>0</v>
      </c>
      <c r="U4445">
        <v>0</v>
      </c>
    </row>
    <row r="4446" spans="1:21" x14ac:dyDescent="0.25">
      <c r="A4446" t="s">
        <v>47</v>
      </c>
      <c r="B4446">
        <v>4924</v>
      </c>
      <c r="D4446">
        <v>7</v>
      </c>
      <c r="E4446">
        <v>4</v>
      </c>
      <c r="I4446">
        <v>3</v>
      </c>
      <c r="J4446">
        <v>8</v>
      </c>
      <c r="N4446">
        <v>1</v>
      </c>
      <c r="O4446">
        <v>6</v>
      </c>
      <c r="P4446">
        <v>6</v>
      </c>
      <c r="S4446">
        <v>5</v>
      </c>
      <c r="T4446">
        <v>2</v>
      </c>
      <c r="U4446">
        <v>2</v>
      </c>
    </row>
    <row r="4447" spans="1:21" x14ac:dyDescent="0.25">
      <c r="A4447" t="s">
        <v>703</v>
      </c>
      <c r="B4447">
        <v>4924</v>
      </c>
      <c r="D4447">
        <v>0</v>
      </c>
      <c r="E4447">
        <v>0</v>
      </c>
      <c r="I4447">
        <v>0</v>
      </c>
      <c r="J4447">
        <v>0</v>
      </c>
      <c r="N4447">
        <v>0</v>
      </c>
      <c r="O4447">
        <v>0</v>
      </c>
      <c r="P4447">
        <v>0</v>
      </c>
      <c r="S4447">
        <v>0</v>
      </c>
      <c r="T4447">
        <v>0</v>
      </c>
      <c r="U4447">
        <v>0</v>
      </c>
    </row>
    <row r="4448" spans="1:21" x14ac:dyDescent="0.25">
      <c r="A4448" t="s">
        <v>704</v>
      </c>
      <c r="B4448">
        <v>4924</v>
      </c>
      <c r="D4448">
        <v>0</v>
      </c>
      <c r="E4448">
        <v>0</v>
      </c>
      <c r="I4448">
        <v>0</v>
      </c>
      <c r="J4448">
        <v>0</v>
      </c>
      <c r="N4448">
        <v>0</v>
      </c>
      <c r="O4448">
        <v>0</v>
      </c>
      <c r="P4448">
        <v>0</v>
      </c>
      <c r="S4448">
        <v>0</v>
      </c>
      <c r="T4448">
        <v>0</v>
      </c>
      <c r="U4448">
        <v>0</v>
      </c>
    </row>
    <row r="4449" spans="1:21" x14ac:dyDescent="0.25">
      <c r="A4449" t="s">
        <v>705</v>
      </c>
      <c r="B4449">
        <v>4924</v>
      </c>
      <c r="D4449">
        <v>0</v>
      </c>
      <c r="E4449">
        <v>0</v>
      </c>
      <c r="I4449">
        <v>0</v>
      </c>
      <c r="J4449">
        <v>0</v>
      </c>
      <c r="N4449">
        <v>0</v>
      </c>
      <c r="O4449">
        <v>0</v>
      </c>
      <c r="P4449">
        <v>0</v>
      </c>
      <c r="S4449">
        <v>0</v>
      </c>
      <c r="T4449">
        <v>0</v>
      </c>
      <c r="U4449">
        <v>0</v>
      </c>
    </row>
    <row r="4450" spans="1:21" x14ac:dyDescent="0.25">
      <c r="A4450" t="s">
        <v>706</v>
      </c>
      <c r="B4450">
        <v>4924</v>
      </c>
      <c r="D4450">
        <v>0</v>
      </c>
      <c r="E4450">
        <v>0</v>
      </c>
      <c r="I4450">
        <v>0</v>
      </c>
      <c r="J4450">
        <v>0</v>
      </c>
      <c r="N4450">
        <v>0</v>
      </c>
      <c r="O4450">
        <v>0</v>
      </c>
      <c r="P4450">
        <v>0</v>
      </c>
      <c r="S4450">
        <v>0</v>
      </c>
      <c r="T4450">
        <v>0</v>
      </c>
      <c r="U4450">
        <v>0</v>
      </c>
    </row>
    <row r="4451" spans="1:21" x14ac:dyDescent="0.25">
      <c r="A4451" t="s">
        <v>707</v>
      </c>
      <c r="B4451">
        <v>4924</v>
      </c>
      <c r="D4451">
        <v>1</v>
      </c>
      <c r="E4451">
        <v>0</v>
      </c>
      <c r="I4451">
        <v>1</v>
      </c>
      <c r="J4451">
        <v>0</v>
      </c>
      <c r="N4451">
        <v>1</v>
      </c>
      <c r="O4451">
        <v>0</v>
      </c>
      <c r="P4451">
        <v>0</v>
      </c>
      <c r="S4451">
        <v>1</v>
      </c>
      <c r="T4451">
        <v>0</v>
      </c>
      <c r="U4451">
        <v>0</v>
      </c>
    </row>
    <row r="4452" spans="1:21" x14ac:dyDescent="0.25">
      <c r="A4452" t="s">
        <v>708</v>
      </c>
      <c r="B4452">
        <v>4924</v>
      </c>
      <c r="D4452">
        <v>50</v>
      </c>
      <c r="I4452">
        <v>50</v>
      </c>
      <c r="N4452">
        <v>50</v>
      </c>
      <c r="S4452">
        <v>50</v>
      </c>
    </row>
    <row r="4453" spans="1:21" x14ac:dyDescent="0.25">
      <c r="A4453" t="s">
        <v>709</v>
      </c>
      <c r="B4453">
        <v>4924</v>
      </c>
      <c r="D4453">
        <v>30</v>
      </c>
      <c r="I4453">
        <v>30</v>
      </c>
      <c r="N4453">
        <v>30</v>
      </c>
      <c r="S4453">
        <v>30</v>
      </c>
    </row>
    <row r="4454" spans="1:21" x14ac:dyDescent="0.25">
      <c r="A4454" t="s">
        <v>710</v>
      </c>
      <c r="B4454">
        <v>4924</v>
      </c>
      <c r="D4454">
        <v>3</v>
      </c>
      <c r="I4454">
        <v>3</v>
      </c>
      <c r="N4454">
        <v>3</v>
      </c>
      <c r="S4454">
        <v>3</v>
      </c>
    </row>
    <row r="4455" spans="1:21" x14ac:dyDescent="0.25">
      <c r="A4455" t="s">
        <v>711</v>
      </c>
      <c r="B4455">
        <v>4924</v>
      </c>
      <c r="D4455">
        <v>0</v>
      </c>
      <c r="I4455">
        <v>0</v>
      </c>
      <c r="N4455">
        <v>0</v>
      </c>
      <c r="S4455">
        <v>0</v>
      </c>
    </row>
    <row r="4456" spans="1:21" x14ac:dyDescent="0.25">
      <c r="A4456" t="s">
        <v>712</v>
      </c>
      <c r="B4456">
        <v>4924</v>
      </c>
      <c r="D4456">
        <v>0</v>
      </c>
      <c r="I4456">
        <v>0</v>
      </c>
      <c r="N4456">
        <v>0</v>
      </c>
      <c r="S4456">
        <v>0</v>
      </c>
    </row>
    <row r="4457" spans="1:21" x14ac:dyDescent="0.25">
      <c r="A4457" t="s">
        <v>713</v>
      </c>
      <c r="B4457">
        <v>4924</v>
      </c>
      <c r="D4457">
        <v>0</v>
      </c>
      <c r="I4457">
        <v>0</v>
      </c>
      <c r="N4457">
        <v>0</v>
      </c>
      <c r="S4457">
        <v>0</v>
      </c>
    </row>
    <row r="4458" spans="1:21" x14ac:dyDescent="0.25">
      <c r="A4458" t="s">
        <v>718</v>
      </c>
      <c r="B4458">
        <v>4924</v>
      </c>
      <c r="E4458">
        <v>0</v>
      </c>
      <c r="J4458">
        <v>0</v>
      </c>
      <c r="O4458">
        <v>0</v>
      </c>
      <c r="T4458">
        <v>0</v>
      </c>
    </row>
    <row r="4459" spans="1:21" x14ac:dyDescent="0.25">
      <c r="A4459" t="s">
        <v>405</v>
      </c>
      <c r="B4459">
        <v>4924</v>
      </c>
      <c r="E4459">
        <v>0</v>
      </c>
    </row>
    <row r="4460" spans="1:21" x14ac:dyDescent="0.25">
      <c r="A4460" t="s">
        <v>719</v>
      </c>
      <c r="B4460">
        <v>4924</v>
      </c>
      <c r="D4460">
        <v>59</v>
      </c>
      <c r="E4460">
        <v>361</v>
      </c>
      <c r="F4460">
        <v>0</v>
      </c>
      <c r="I4460">
        <v>227</v>
      </c>
      <c r="J4460">
        <v>261</v>
      </c>
      <c r="K4460">
        <v>0</v>
      </c>
      <c r="N4460">
        <v>169</v>
      </c>
      <c r="O4460">
        <v>964</v>
      </c>
      <c r="P4460">
        <v>106</v>
      </c>
      <c r="S4460">
        <v>120</v>
      </c>
      <c r="T4460">
        <v>1523</v>
      </c>
      <c r="U4460">
        <v>62</v>
      </c>
    </row>
    <row r="4461" spans="1:21" x14ac:dyDescent="0.25">
      <c r="A4461" t="s">
        <v>34</v>
      </c>
      <c r="B4461">
        <v>4936</v>
      </c>
      <c r="E4461">
        <v>4924</v>
      </c>
      <c r="F4461">
        <v>4924</v>
      </c>
      <c r="I4461">
        <v>5024</v>
      </c>
      <c r="J4461">
        <v>5024</v>
      </c>
      <c r="S4461">
        <v>390</v>
      </c>
      <c r="U4461">
        <v>390</v>
      </c>
    </row>
    <row r="4462" spans="1:21" x14ac:dyDescent="0.25">
      <c r="A4462" t="s">
        <v>35</v>
      </c>
      <c r="B4462">
        <v>4936</v>
      </c>
      <c r="E4462">
        <v>5024</v>
      </c>
      <c r="F4462">
        <v>390</v>
      </c>
      <c r="I4462">
        <v>390</v>
      </c>
      <c r="J4462">
        <v>4924</v>
      </c>
      <c r="S4462">
        <v>4924</v>
      </c>
      <c r="U4462">
        <v>5024</v>
      </c>
    </row>
    <row r="4463" spans="1:21" x14ac:dyDescent="0.25">
      <c r="A4463" t="s">
        <v>36</v>
      </c>
      <c r="B4463">
        <v>4936</v>
      </c>
      <c r="E4463">
        <v>2</v>
      </c>
      <c r="F4463">
        <v>0</v>
      </c>
      <c r="I4463">
        <v>1</v>
      </c>
      <c r="J4463">
        <v>2</v>
      </c>
      <c r="S4463">
        <v>1</v>
      </c>
      <c r="U4463">
        <v>1</v>
      </c>
    </row>
    <row r="4464" spans="1:21" x14ac:dyDescent="0.25">
      <c r="A4464" t="s">
        <v>37</v>
      </c>
      <c r="B4464">
        <v>4936</v>
      </c>
      <c r="E4464">
        <v>2</v>
      </c>
      <c r="I4464">
        <v>0</v>
      </c>
      <c r="J4464">
        <v>0</v>
      </c>
      <c r="S4464">
        <v>0</v>
      </c>
    </row>
    <row r="4465" spans="1:21" x14ac:dyDescent="0.25">
      <c r="A4465" t="s">
        <v>38</v>
      </c>
      <c r="B4465">
        <v>4936</v>
      </c>
      <c r="E4465">
        <v>12</v>
      </c>
      <c r="F4465">
        <v>12</v>
      </c>
      <c r="I4465">
        <v>12</v>
      </c>
      <c r="J4465">
        <v>12</v>
      </c>
      <c r="S4465">
        <v>12</v>
      </c>
      <c r="U4465">
        <v>12</v>
      </c>
    </row>
    <row r="4466" spans="1:21" x14ac:dyDescent="0.25">
      <c r="A4466" t="s">
        <v>39</v>
      </c>
      <c r="B4466">
        <v>4936</v>
      </c>
    </row>
    <row r="4467" spans="1:21" x14ac:dyDescent="0.25">
      <c r="A4467" t="s">
        <v>694</v>
      </c>
      <c r="B4467">
        <v>4936</v>
      </c>
    </row>
    <row r="4468" spans="1:21" x14ac:dyDescent="0.25">
      <c r="A4468" t="s">
        <v>40</v>
      </c>
      <c r="B4468">
        <v>4936</v>
      </c>
    </row>
    <row r="4469" spans="1:21" x14ac:dyDescent="0.25">
      <c r="A4469" t="s">
        <v>41</v>
      </c>
      <c r="B4469">
        <v>4936</v>
      </c>
    </row>
    <row r="4470" spans="1:21" x14ac:dyDescent="0.25">
      <c r="A4470" t="s">
        <v>42</v>
      </c>
      <c r="B4470">
        <v>4936</v>
      </c>
      <c r="E4470">
        <v>25</v>
      </c>
      <c r="J4470">
        <v>30</v>
      </c>
      <c r="S4470">
        <v>30</v>
      </c>
    </row>
    <row r="4471" spans="1:21" x14ac:dyDescent="0.25">
      <c r="A4471" t="s">
        <v>45</v>
      </c>
      <c r="B4471">
        <v>4936</v>
      </c>
      <c r="E4471">
        <v>4</v>
      </c>
      <c r="I4471">
        <v>3</v>
      </c>
      <c r="J4471">
        <v>8</v>
      </c>
      <c r="S4471">
        <v>2</v>
      </c>
    </row>
    <row r="4472" spans="1:21" x14ac:dyDescent="0.25">
      <c r="A4472" t="s">
        <v>46</v>
      </c>
      <c r="B4472">
        <v>4936</v>
      </c>
      <c r="I4472">
        <v>8</v>
      </c>
      <c r="U4472">
        <v>2</v>
      </c>
    </row>
    <row r="4473" spans="1:21" x14ac:dyDescent="0.25">
      <c r="A4473" t="s">
        <v>49</v>
      </c>
      <c r="B4473">
        <v>4936</v>
      </c>
      <c r="E4473">
        <v>6.5</v>
      </c>
      <c r="F4473">
        <v>4</v>
      </c>
      <c r="I4473">
        <v>6</v>
      </c>
      <c r="J4473">
        <v>6.5</v>
      </c>
      <c r="S4473">
        <v>5.5</v>
      </c>
      <c r="U4473">
        <v>5.5</v>
      </c>
    </row>
    <row r="4474" spans="1:21" x14ac:dyDescent="0.25">
      <c r="A4474" t="s">
        <v>695</v>
      </c>
      <c r="B4474">
        <v>4936</v>
      </c>
      <c r="E4474">
        <v>0</v>
      </c>
      <c r="F4474">
        <v>0</v>
      </c>
      <c r="I4474">
        <v>0</v>
      </c>
      <c r="J4474">
        <v>0</v>
      </c>
      <c r="S4474">
        <v>0</v>
      </c>
      <c r="U4474">
        <v>0</v>
      </c>
    </row>
    <row r="4475" spans="1:21" x14ac:dyDescent="0.25">
      <c r="A4475" t="s">
        <v>48</v>
      </c>
      <c r="B4475">
        <v>4936</v>
      </c>
      <c r="E4475">
        <v>1900</v>
      </c>
      <c r="F4475">
        <v>1900</v>
      </c>
      <c r="I4475">
        <v>1900</v>
      </c>
      <c r="J4475">
        <v>1900</v>
      </c>
      <c r="S4475">
        <v>1900</v>
      </c>
      <c r="U4475">
        <v>1900</v>
      </c>
    </row>
    <row r="4476" spans="1:21" x14ac:dyDescent="0.25">
      <c r="A4476" t="s">
        <v>696</v>
      </c>
      <c r="B4476">
        <v>4936</v>
      </c>
      <c r="E4476">
        <v>3539</v>
      </c>
      <c r="F4476">
        <v>0</v>
      </c>
      <c r="I4476">
        <v>1863</v>
      </c>
      <c r="J4476">
        <v>3539</v>
      </c>
      <c r="S4476">
        <v>1863</v>
      </c>
      <c r="U4476">
        <v>1863</v>
      </c>
    </row>
    <row r="4477" spans="1:21" x14ac:dyDescent="0.25">
      <c r="A4477" t="s">
        <v>50</v>
      </c>
      <c r="B4477">
        <v>4936</v>
      </c>
      <c r="E4477">
        <v>3539</v>
      </c>
      <c r="F4477">
        <v>0</v>
      </c>
      <c r="I4477">
        <v>1863</v>
      </c>
      <c r="J4477">
        <v>3539</v>
      </c>
      <c r="S4477">
        <v>1863</v>
      </c>
      <c r="U4477">
        <v>1863</v>
      </c>
    </row>
    <row r="4478" spans="1:21" x14ac:dyDescent="0.25">
      <c r="A4478" t="s">
        <v>697</v>
      </c>
      <c r="B4478">
        <v>4936</v>
      </c>
      <c r="E4478">
        <v>1</v>
      </c>
      <c r="F4478">
        <v>1</v>
      </c>
      <c r="I4478">
        <v>1</v>
      </c>
      <c r="J4478">
        <v>1</v>
      </c>
      <c r="S4478">
        <v>1</v>
      </c>
      <c r="U4478">
        <v>1</v>
      </c>
    </row>
    <row r="4479" spans="1:21" x14ac:dyDescent="0.25">
      <c r="A4479" t="s">
        <v>51</v>
      </c>
      <c r="B4479">
        <v>4936</v>
      </c>
      <c r="E4479">
        <v>0</v>
      </c>
      <c r="F4479">
        <v>0</v>
      </c>
      <c r="I4479">
        <v>0</v>
      </c>
      <c r="J4479">
        <v>0</v>
      </c>
      <c r="S4479">
        <v>0</v>
      </c>
      <c r="U4479">
        <v>0</v>
      </c>
    </row>
    <row r="4480" spans="1:21" x14ac:dyDescent="0.25">
      <c r="A4480" t="s">
        <v>53</v>
      </c>
      <c r="B4480">
        <v>4936</v>
      </c>
      <c r="E4480">
        <v>0</v>
      </c>
      <c r="F4480">
        <v>0</v>
      </c>
      <c r="I4480">
        <v>0</v>
      </c>
      <c r="J4480">
        <v>0</v>
      </c>
      <c r="S4480">
        <v>0</v>
      </c>
      <c r="U4480">
        <v>0</v>
      </c>
    </row>
    <row r="4481" spans="1:21" x14ac:dyDescent="0.25">
      <c r="A4481" t="s">
        <v>54</v>
      </c>
      <c r="B4481">
        <v>4936</v>
      </c>
      <c r="E4481">
        <v>0</v>
      </c>
      <c r="F4481">
        <v>0</v>
      </c>
      <c r="I4481">
        <v>0</v>
      </c>
      <c r="J4481">
        <v>0</v>
      </c>
      <c r="S4481">
        <v>0</v>
      </c>
      <c r="U4481">
        <v>0</v>
      </c>
    </row>
    <row r="4482" spans="1:21" x14ac:dyDescent="0.25">
      <c r="A4482" t="s">
        <v>55</v>
      </c>
      <c r="B4482">
        <v>4936</v>
      </c>
      <c r="E4482">
        <v>0</v>
      </c>
      <c r="F4482">
        <v>0</v>
      </c>
      <c r="I4482">
        <v>0</v>
      </c>
      <c r="J4482">
        <v>0</v>
      </c>
      <c r="S4482">
        <v>0</v>
      </c>
      <c r="U4482">
        <v>0</v>
      </c>
    </row>
    <row r="4483" spans="1:21" x14ac:dyDescent="0.25">
      <c r="A4483" t="s">
        <v>56</v>
      </c>
      <c r="B4483">
        <v>4936</v>
      </c>
      <c r="E4483">
        <v>0.92</v>
      </c>
      <c r="F4483">
        <v>0.92</v>
      </c>
      <c r="I4483">
        <v>0.92</v>
      </c>
      <c r="J4483">
        <v>0.92</v>
      </c>
      <c r="S4483">
        <v>0.92</v>
      </c>
      <c r="U4483">
        <v>0.92</v>
      </c>
    </row>
    <row r="4484" spans="1:21" x14ac:dyDescent="0.25">
      <c r="A4484" t="s">
        <v>57</v>
      </c>
      <c r="B4484">
        <v>4936</v>
      </c>
      <c r="E4484">
        <v>100</v>
      </c>
      <c r="F4484">
        <v>100</v>
      </c>
      <c r="I4484">
        <v>100</v>
      </c>
      <c r="J4484">
        <v>100</v>
      </c>
      <c r="S4484">
        <v>100</v>
      </c>
      <c r="U4484">
        <v>100</v>
      </c>
    </row>
    <row r="4485" spans="1:21" x14ac:dyDescent="0.25">
      <c r="A4485" t="s">
        <v>58</v>
      </c>
      <c r="B4485">
        <v>4936</v>
      </c>
      <c r="E4485">
        <v>2</v>
      </c>
      <c r="F4485">
        <v>2</v>
      </c>
      <c r="I4485">
        <v>2</v>
      </c>
      <c r="J4485">
        <v>2</v>
      </c>
      <c r="S4485">
        <v>2</v>
      </c>
      <c r="U4485">
        <v>2</v>
      </c>
    </row>
    <row r="4486" spans="1:21" x14ac:dyDescent="0.25">
      <c r="A4486" t="s">
        <v>59</v>
      </c>
      <c r="B4486">
        <v>4936</v>
      </c>
      <c r="E4486">
        <v>0</v>
      </c>
      <c r="F4486">
        <v>0</v>
      </c>
      <c r="I4486">
        <v>0</v>
      </c>
      <c r="J4486">
        <v>0</v>
      </c>
      <c r="S4486">
        <v>0</v>
      </c>
      <c r="U4486">
        <v>0</v>
      </c>
    </row>
    <row r="4487" spans="1:21" x14ac:dyDescent="0.25">
      <c r="A4487" t="s">
        <v>698</v>
      </c>
      <c r="B4487">
        <v>4936</v>
      </c>
      <c r="E4487">
        <v>0</v>
      </c>
      <c r="J4487">
        <v>0</v>
      </c>
      <c r="S4487">
        <v>0</v>
      </c>
    </row>
    <row r="4488" spans="1:21" x14ac:dyDescent="0.25">
      <c r="A4488" t="s">
        <v>677</v>
      </c>
      <c r="B4488">
        <v>4936</v>
      </c>
      <c r="E4488">
        <v>4469</v>
      </c>
      <c r="J4488">
        <v>869</v>
      </c>
      <c r="S4488">
        <v>105</v>
      </c>
    </row>
    <row r="4489" spans="1:21" x14ac:dyDescent="0.25">
      <c r="A4489" t="s">
        <v>78</v>
      </c>
      <c r="B4489">
        <v>4936</v>
      </c>
      <c r="E4489">
        <v>121.9</v>
      </c>
      <c r="J4489">
        <v>19.8</v>
      </c>
      <c r="S4489">
        <v>2.4</v>
      </c>
    </row>
    <row r="4490" spans="1:21" x14ac:dyDescent="0.25">
      <c r="A4490" t="s">
        <v>699</v>
      </c>
      <c r="B4490">
        <v>4936</v>
      </c>
      <c r="F4490">
        <v>0</v>
      </c>
      <c r="J4490">
        <v>0</v>
      </c>
      <c r="U4490">
        <v>0</v>
      </c>
    </row>
    <row r="4491" spans="1:21" x14ac:dyDescent="0.25">
      <c r="A4491" t="s">
        <v>700</v>
      </c>
      <c r="B4491">
        <v>4936</v>
      </c>
      <c r="E4491">
        <v>0</v>
      </c>
      <c r="F4491">
        <v>1</v>
      </c>
      <c r="I4491">
        <v>0</v>
      </c>
      <c r="J4491">
        <v>0</v>
      </c>
      <c r="S4491">
        <v>0</v>
      </c>
      <c r="U4491">
        <v>1</v>
      </c>
    </row>
    <row r="4492" spans="1:21" x14ac:dyDescent="0.25">
      <c r="A4492" t="s">
        <v>701</v>
      </c>
      <c r="B4492">
        <v>4936</v>
      </c>
      <c r="E4492">
        <v>0</v>
      </c>
      <c r="F4492">
        <v>0</v>
      </c>
      <c r="I4492">
        <v>0</v>
      </c>
      <c r="J4492">
        <v>0</v>
      </c>
      <c r="S4492">
        <v>0</v>
      </c>
      <c r="U4492">
        <v>0</v>
      </c>
    </row>
    <row r="4493" spans="1:21" x14ac:dyDescent="0.25">
      <c r="A4493" t="s">
        <v>52</v>
      </c>
      <c r="B4493">
        <v>4936</v>
      </c>
      <c r="E4493">
        <v>1</v>
      </c>
      <c r="F4493">
        <v>1</v>
      </c>
      <c r="I4493">
        <v>1</v>
      </c>
      <c r="J4493">
        <v>1</v>
      </c>
      <c r="S4493">
        <v>1</v>
      </c>
      <c r="U4493">
        <v>1</v>
      </c>
    </row>
    <row r="4494" spans="1:21" x14ac:dyDescent="0.25">
      <c r="A4494" t="s">
        <v>702</v>
      </c>
      <c r="B4494">
        <v>4936</v>
      </c>
      <c r="E4494">
        <v>60</v>
      </c>
      <c r="F4494">
        <v>9</v>
      </c>
      <c r="I4494">
        <v>15</v>
      </c>
      <c r="J4494">
        <v>60</v>
      </c>
      <c r="S4494">
        <v>15</v>
      </c>
      <c r="U4494">
        <v>9</v>
      </c>
    </row>
    <row r="4495" spans="1:21" x14ac:dyDescent="0.25">
      <c r="A4495" t="s">
        <v>43</v>
      </c>
      <c r="B4495">
        <v>4936</v>
      </c>
      <c r="E4495">
        <v>35</v>
      </c>
      <c r="I4495">
        <v>80</v>
      </c>
      <c r="J4495">
        <v>35</v>
      </c>
      <c r="S4495">
        <v>80</v>
      </c>
      <c r="U4495">
        <v>26</v>
      </c>
    </row>
    <row r="4496" spans="1:21" x14ac:dyDescent="0.25">
      <c r="A4496" t="s">
        <v>44</v>
      </c>
      <c r="B4496">
        <v>4936</v>
      </c>
      <c r="E4496">
        <v>5</v>
      </c>
      <c r="I4496">
        <v>50</v>
      </c>
      <c r="J4496">
        <v>5</v>
      </c>
      <c r="S4496">
        <v>50</v>
      </c>
      <c r="U4496">
        <v>20</v>
      </c>
    </row>
    <row r="4497" spans="1:21" x14ac:dyDescent="0.25">
      <c r="A4497" t="s">
        <v>47</v>
      </c>
      <c r="B4497">
        <v>4936</v>
      </c>
      <c r="E4497">
        <v>4</v>
      </c>
      <c r="I4497">
        <v>3</v>
      </c>
      <c r="J4497">
        <v>8</v>
      </c>
      <c r="S4497">
        <v>2</v>
      </c>
      <c r="U4497">
        <v>2</v>
      </c>
    </row>
    <row r="4498" spans="1:21" x14ac:dyDescent="0.25">
      <c r="A4498" t="s">
        <v>703</v>
      </c>
      <c r="B4498">
        <v>4936</v>
      </c>
      <c r="E4498">
        <v>0</v>
      </c>
      <c r="I4498">
        <v>0</v>
      </c>
      <c r="J4498">
        <v>0</v>
      </c>
      <c r="S4498">
        <v>0</v>
      </c>
      <c r="U4498">
        <v>0</v>
      </c>
    </row>
    <row r="4499" spans="1:21" x14ac:dyDescent="0.25">
      <c r="A4499" t="s">
        <v>704</v>
      </c>
      <c r="B4499">
        <v>4936</v>
      </c>
      <c r="E4499">
        <v>0</v>
      </c>
      <c r="I4499">
        <v>0</v>
      </c>
      <c r="J4499">
        <v>0</v>
      </c>
      <c r="S4499">
        <v>0</v>
      </c>
      <c r="U4499">
        <v>0</v>
      </c>
    </row>
    <row r="4500" spans="1:21" x14ac:dyDescent="0.25">
      <c r="A4500" t="s">
        <v>705</v>
      </c>
      <c r="B4500">
        <v>4936</v>
      </c>
      <c r="E4500">
        <v>0</v>
      </c>
      <c r="I4500">
        <v>0</v>
      </c>
      <c r="J4500">
        <v>0</v>
      </c>
      <c r="S4500">
        <v>0</v>
      </c>
      <c r="U4500">
        <v>0</v>
      </c>
    </row>
    <row r="4501" spans="1:21" x14ac:dyDescent="0.25">
      <c r="A4501" t="s">
        <v>706</v>
      </c>
      <c r="B4501">
        <v>4936</v>
      </c>
      <c r="E4501">
        <v>0</v>
      </c>
      <c r="I4501">
        <v>0</v>
      </c>
      <c r="J4501">
        <v>0</v>
      </c>
      <c r="S4501">
        <v>0</v>
      </c>
      <c r="U4501">
        <v>0</v>
      </c>
    </row>
    <row r="4502" spans="1:21" x14ac:dyDescent="0.25">
      <c r="A4502" t="s">
        <v>707</v>
      </c>
      <c r="B4502">
        <v>4936</v>
      </c>
      <c r="E4502">
        <v>1</v>
      </c>
      <c r="I4502">
        <v>2</v>
      </c>
      <c r="J4502">
        <v>1</v>
      </c>
      <c r="S4502">
        <v>2</v>
      </c>
      <c r="U4502">
        <v>1</v>
      </c>
    </row>
    <row r="4503" spans="1:21" x14ac:dyDescent="0.25">
      <c r="A4503" t="s">
        <v>708</v>
      </c>
      <c r="B4503">
        <v>4936</v>
      </c>
      <c r="E4503">
        <v>5</v>
      </c>
      <c r="I4503">
        <v>5</v>
      </c>
      <c r="J4503">
        <v>5</v>
      </c>
      <c r="S4503">
        <v>5</v>
      </c>
      <c r="U4503">
        <v>20</v>
      </c>
    </row>
    <row r="4504" spans="1:21" x14ac:dyDescent="0.25">
      <c r="A4504" t="s">
        <v>709</v>
      </c>
      <c r="B4504">
        <v>4936</v>
      </c>
      <c r="E4504">
        <v>30</v>
      </c>
      <c r="I4504">
        <v>40</v>
      </c>
      <c r="J4504">
        <v>30</v>
      </c>
      <c r="S4504">
        <v>40</v>
      </c>
      <c r="U4504">
        <v>6</v>
      </c>
    </row>
    <row r="4505" spans="1:21" x14ac:dyDescent="0.25">
      <c r="A4505" t="s">
        <v>710</v>
      </c>
      <c r="B4505">
        <v>4936</v>
      </c>
      <c r="E4505">
        <v>3</v>
      </c>
      <c r="I4505">
        <v>1</v>
      </c>
      <c r="J4505">
        <v>3</v>
      </c>
      <c r="S4505">
        <v>1</v>
      </c>
      <c r="U4505">
        <v>3</v>
      </c>
    </row>
    <row r="4506" spans="1:21" x14ac:dyDescent="0.25">
      <c r="A4506" t="s">
        <v>711</v>
      </c>
      <c r="B4506">
        <v>4936</v>
      </c>
      <c r="E4506">
        <v>0</v>
      </c>
      <c r="I4506">
        <v>0</v>
      </c>
      <c r="J4506">
        <v>0</v>
      </c>
      <c r="S4506">
        <v>0</v>
      </c>
      <c r="U4506">
        <v>0</v>
      </c>
    </row>
    <row r="4507" spans="1:21" x14ac:dyDescent="0.25">
      <c r="A4507" t="s">
        <v>712</v>
      </c>
      <c r="B4507">
        <v>4936</v>
      </c>
      <c r="E4507">
        <v>0</v>
      </c>
      <c r="I4507">
        <v>0</v>
      </c>
      <c r="J4507">
        <v>0</v>
      </c>
      <c r="S4507">
        <v>0</v>
      </c>
      <c r="U4507">
        <v>0</v>
      </c>
    </row>
    <row r="4508" spans="1:21" x14ac:dyDescent="0.25">
      <c r="A4508" t="s">
        <v>713</v>
      </c>
      <c r="B4508">
        <v>4936</v>
      </c>
      <c r="E4508">
        <v>0</v>
      </c>
      <c r="I4508">
        <v>0</v>
      </c>
      <c r="J4508">
        <v>0</v>
      </c>
      <c r="S4508">
        <v>0</v>
      </c>
      <c r="U4508">
        <v>0</v>
      </c>
    </row>
    <row r="4509" spans="1:21" x14ac:dyDescent="0.25">
      <c r="A4509" t="s">
        <v>714</v>
      </c>
      <c r="B4509">
        <v>4936</v>
      </c>
      <c r="I4509">
        <v>50</v>
      </c>
      <c r="S4509">
        <v>50</v>
      </c>
    </row>
    <row r="4510" spans="1:21" x14ac:dyDescent="0.25">
      <c r="A4510" t="s">
        <v>715</v>
      </c>
      <c r="B4510">
        <v>4936</v>
      </c>
      <c r="I4510">
        <v>30</v>
      </c>
      <c r="S4510">
        <v>30</v>
      </c>
    </row>
    <row r="4511" spans="1:21" x14ac:dyDescent="0.25">
      <c r="A4511" t="s">
        <v>716</v>
      </c>
      <c r="B4511">
        <v>4936</v>
      </c>
      <c r="I4511">
        <v>3</v>
      </c>
      <c r="S4511">
        <v>3</v>
      </c>
    </row>
    <row r="4512" spans="1:21" x14ac:dyDescent="0.25">
      <c r="A4512" t="s">
        <v>717</v>
      </c>
      <c r="B4512">
        <v>4936</v>
      </c>
      <c r="I4512">
        <v>0</v>
      </c>
      <c r="S4512">
        <v>0</v>
      </c>
    </row>
    <row r="4513" spans="1:21" x14ac:dyDescent="0.25">
      <c r="A4513" t="s">
        <v>718</v>
      </c>
      <c r="B4513">
        <v>4936</v>
      </c>
      <c r="E4513">
        <v>0</v>
      </c>
      <c r="J4513">
        <v>0</v>
      </c>
      <c r="S4513">
        <v>0</v>
      </c>
    </row>
    <row r="4514" spans="1:21" x14ac:dyDescent="0.25">
      <c r="A4514" t="s">
        <v>405</v>
      </c>
      <c r="B4514">
        <v>4936</v>
      </c>
      <c r="E4514">
        <v>0</v>
      </c>
    </row>
    <row r="4515" spans="1:21" x14ac:dyDescent="0.25">
      <c r="A4515" t="s">
        <v>719</v>
      </c>
      <c r="B4515">
        <v>4936</v>
      </c>
      <c r="E4515">
        <v>0</v>
      </c>
      <c r="F4515">
        <v>0</v>
      </c>
      <c r="I4515">
        <v>0</v>
      </c>
      <c r="J4515">
        <v>0</v>
      </c>
      <c r="S4515">
        <v>0</v>
      </c>
      <c r="U4515">
        <v>0</v>
      </c>
    </row>
    <row r="4516" spans="1:21" x14ac:dyDescent="0.25">
      <c r="A4516" t="s">
        <v>34</v>
      </c>
      <c r="B4516">
        <v>5000</v>
      </c>
      <c r="D4516">
        <v>4915</v>
      </c>
      <c r="E4516">
        <v>4915</v>
      </c>
      <c r="J4516">
        <v>5025</v>
      </c>
      <c r="K4516">
        <v>5025</v>
      </c>
      <c r="N4516">
        <v>5012</v>
      </c>
      <c r="P4516">
        <v>5012</v>
      </c>
    </row>
    <row r="4517" spans="1:21" x14ac:dyDescent="0.25">
      <c r="A4517" t="s">
        <v>35</v>
      </c>
      <c r="B4517">
        <v>5000</v>
      </c>
      <c r="D4517">
        <v>5012</v>
      </c>
      <c r="E4517">
        <v>5025</v>
      </c>
      <c r="J4517">
        <v>4915</v>
      </c>
      <c r="K4517">
        <v>5012</v>
      </c>
      <c r="N4517">
        <v>5025</v>
      </c>
      <c r="P4517">
        <v>4915</v>
      </c>
    </row>
    <row r="4518" spans="1:21" x14ac:dyDescent="0.25">
      <c r="A4518" t="s">
        <v>36</v>
      </c>
      <c r="B4518">
        <v>5000</v>
      </c>
      <c r="D4518">
        <v>2</v>
      </c>
      <c r="E4518">
        <v>2</v>
      </c>
      <c r="J4518">
        <v>3</v>
      </c>
      <c r="K4518">
        <v>1</v>
      </c>
      <c r="N4518">
        <v>2</v>
      </c>
      <c r="P4518">
        <v>2</v>
      </c>
    </row>
    <row r="4519" spans="1:21" x14ac:dyDescent="0.25">
      <c r="A4519" t="s">
        <v>37</v>
      </c>
      <c r="B4519">
        <v>5000</v>
      </c>
      <c r="D4519">
        <v>0</v>
      </c>
      <c r="E4519">
        <v>0</v>
      </c>
      <c r="J4519">
        <v>0</v>
      </c>
      <c r="N4519">
        <v>0</v>
      </c>
    </row>
    <row r="4520" spans="1:21" x14ac:dyDescent="0.25">
      <c r="A4520" t="s">
        <v>38</v>
      </c>
      <c r="B4520">
        <v>5000</v>
      </c>
      <c r="D4520">
        <v>12</v>
      </c>
      <c r="E4520">
        <v>12</v>
      </c>
      <c r="J4520">
        <v>12</v>
      </c>
      <c r="K4520">
        <v>12</v>
      </c>
      <c r="N4520">
        <v>12</v>
      </c>
      <c r="P4520">
        <v>12</v>
      </c>
    </row>
    <row r="4521" spans="1:21" x14ac:dyDescent="0.25">
      <c r="A4521" t="s">
        <v>39</v>
      </c>
      <c r="B4521">
        <v>5000</v>
      </c>
      <c r="D4521">
        <v>220</v>
      </c>
      <c r="K4521">
        <v>80</v>
      </c>
      <c r="N4521">
        <v>550</v>
      </c>
    </row>
    <row r="4522" spans="1:21" x14ac:dyDescent="0.25">
      <c r="A4522" t="s">
        <v>694</v>
      </c>
      <c r="B4522">
        <v>5000</v>
      </c>
      <c r="D4522">
        <v>100</v>
      </c>
      <c r="K4522">
        <v>50</v>
      </c>
      <c r="N4522">
        <v>100</v>
      </c>
    </row>
    <row r="4523" spans="1:21" x14ac:dyDescent="0.25">
      <c r="A4523" t="s">
        <v>40</v>
      </c>
      <c r="B4523">
        <v>5000</v>
      </c>
      <c r="D4523">
        <v>2</v>
      </c>
      <c r="K4523">
        <v>1</v>
      </c>
      <c r="N4523">
        <v>2</v>
      </c>
    </row>
    <row r="4524" spans="1:21" x14ac:dyDescent="0.25">
      <c r="A4524" t="s">
        <v>41</v>
      </c>
      <c r="B4524">
        <v>5000</v>
      </c>
    </row>
    <row r="4525" spans="1:21" x14ac:dyDescent="0.25">
      <c r="A4525" t="s">
        <v>42</v>
      </c>
      <c r="B4525">
        <v>5000</v>
      </c>
      <c r="E4525">
        <v>25</v>
      </c>
      <c r="J4525">
        <v>25</v>
      </c>
      <c r="N4525">
        <v>30</v>
      </c>
    </row>
    <row r="4526" spans="1:21" x14ac:dyDescent="0.25">
      <c r="A4526" t="s">
        <v>45</v>
      </c>
      <c r="B4526">
        <v>5000</v>
      </c>
      <c r="D4526">
        <v>7</v>
      </c>
      <c r="E4526">
        <v>4</v>
      </c>
      <c r="J4526">
        <v>8</v>
      </c>
      <c r="N4526">
        <v>6</v>
      </c>
    </row>
    <row r="4527" spans="1:21" x14ac:dyDescent="0.25">
      <c r="A4527" t="s">
        <v>46</v>
      </c>
      <c r="B4527">
        <v>5000</v>
      </c>
      <c r="K4527">
        <v>8</v>
      </c>
      <c r="P4527">
        <v>6</v>
      </c>
    </row>
    <row r="4528" spans="1:21" x14ac:dyDescent="0.25">
      <c r="A4528" t="s">
        <v>49</v>
      </c>
      <c r="B4528">
        <v>5000</v>
      </c>
      <c r="D4528">
        <v>6</v>
      </c>
      <c r="E4528">
        <v>6</v>
      </c>
      <c r="J4528">
        <v>6</v>
      </c>
      <c r="K4528">
        <v>6</v>
      </c>
      <c r="N4528">
        <v>5.8</v>
      </c>
      <c r="P4528">
        <v>5.8</v>
      </c>
    </row>
    <row r="4529" spans="1:16" x14ac:dyDescent="0.25">
      <c r="A4529" t="s">
        <v>695</v>
      </c>
      <c r="B4529">
        <v>5000</v>
      </c>
      <c r="D4529">
        <v>0</v>
      </c>
      <c r="E4529">
        <v>0</v>
      </c>
      <c r="J4529">
        <v>0</v>
      </c>
      <c r="K4529">
        <v>0</v>
      </c>
      <c r="N4529">
        <v>0</v>
      </c>
      <c r="P4529">
        <v>0</v>
      </c>
    </row>
    <row r="4530" spans="1:16" x14ac:dyDescent="0.25">
      <c r="A4530" t="s">
        <v>48</v>
      </c>
      <c r="B4530">
        <v>5000</v>
      </c>
      <c r="D4530">
        <v>1900</v>
      </c>
      <c r="E4530">
        <v>1900</v>
      </c>
      <c r="J4530">
        <v>1900</v>
      </c>
      <c r="K4530">
        <v>1900</v>
      </c>
      <c r="N4530">
        <v>1900</v>
      </c>
      <c r="P4530">
        <v>1900</v>
      </c>
    </row>
    <row r="4531" spans="1:16" x14ac:dyDescent="0.25">
      <c r="A4531" t="s">
        <v>696</v>
      </c>
      <c r="B4531">
        <v>5000</v>
      </c>
      <c r="D4531">
        <v>3433</v>
      </c>
      <c r="E4531">
        <v>3539</v>
      </c>
      <c r="J4531">
        <v>5085</v>
      </c>
      <c r="K4531">
        <v>1583</v>
      </c>
      <c r="N4531">
        <v>3433</v>
      </c>
      <c r="P4531">
        <v>2787</v>
      </c>
    </row>
    <row r="4532" spans="1:16" x14ac:dyDescent="0.25">
      <c r="A4532" t="s">
        <v>50</v>
      </c>
      <c r="B4532">
        <v>5000</v>
      </c>
      <c r="D4532">
        <v>3433</v>
      </c>
      <c r="E4532">
        <v>3539</v>
      </c>
      <c r="J4532">
        <v>5085</v>
      </c>
      <c r="K4532">
        <v>1583</v>
      </c>
      <c r="N4532">
        <v>3433</v>
      </c>
      <c r="P4532">
        <v>2787</v>
      </c>
    </row>
    <row r="4533" spans="1:16" x14ac:dyDescent="0.25">
      <c r="A4533" t="s">
        <v>697</v>
      </c>
      <c r="B4533">
        <v>5000</v>
      </c>
      <c r="D4533">
        <v>1</v>
      </c>
      <c r="E4533">
        <v>1</v>
      </c>
      <c r="J4533">
        <v>1</v>
      </c>
      <c r="K4533">
        <v>1</v>
      </c>
      <c r="N4533">
        <v>1</v>
      </c>
      <c r="P4533">
        <v>1</v>
      </c>
    </row>
    <row r="4534" spans="1:16" x14ac:dyDescent="0.25">
      <c r="A4534" t="s">
        <v>51</v>
      </c>
      <c r="B4534">
        <v>5000</v>
      </c>
      <c r="D4534">
        <v>0</v>
      </c>
      <c r="E4534">
        <v>0</v>
      </c>
      <c r="J4534">
        <v>0</v>
      </c>
      <c r="K4534">
        <v>104</v>
      </c>
      <c r="N4534">
        <v>0</v>
      </c>
      <c r="P4534">
        <v>60</v>
      </c>
    </row>
    <row r="4535" spans="1:16" x14ac:dyDescent="0.25">
      <c r="A4535" t="s">
        <v>53</v>
      </c>
      <c r="B4535">
        <v>5000</v>
      </c>
      <c r="D4535">
        <v>17</v>
      </c>
      <c r="E4535">
        <v>221</v>
      </c>
      <c r="J4535">
        <v>219</v>
      </c>
      <c r="K4535">
        <v>96</v>
      </c>
      <c r="N4535">
        <v>85</v>
      </c>
      <c r="P4535">
        <v>55</v>
      </c>
    </row>
    <row r="4536" spans="1:16" x14ac:dyDescent="0.25">
      <c r="A4536" t="s">
        <v>54</v>
      </c>
      <c r="B4536">
        <v>5000</v>
      </c>
      <c r="D4536">
        <v>0</v>
      </c>
      <c r="E4536">
        <v>0</v>
      </c>
      <c r="J4536">
        <v>0</v>
      </c>
      <c r="K4536">
        <v>0</v>
      </c>
      <c r="N4536">
        <v>0</v>
      </c>
      <c r="P4536">
        <v>0</v>
      </c>
    </row>
    <row r="4537" spans="1:16" x14ac:dyDescent="0.25">
      <c r="A4537" t="s">
        <v>55</v>
      </c>
      <c r="B4537">
        <v>5000</v>
      </c>
      <c r="D4537">
        <v>0</v>
      </c>
      <c r="E4537">
        <v>0</v>
      </c>
      <c r="J4537">
        <v>0</v>
      </c>
      <c r="K4537">
        <v>0</v>
      </c>
      <c r="N4537">
        <v>0</v>
      </c>
      <c r="P4537">
        <v>0</v>
      </c>
    </row>
    <row r="4538" spans="1:16" x14ac:dyDescent="0.25">
      <c r="A4538" t="s">
        <v>56</v>
      </c>
      <c r="B4538">
        <v>5000</v>
      </c>
      <c r="D4538">
        <v>0.92</v>
      </c>
      <c r="E4538">
        <v>0.92</v>
      </c>
      <c r="J4538">
        <v>0.92</v>
      </c>
      <c r="K4538">
        <v>0.92</v>
      </c>
      <c r="N4538">
        <v>0.92</v>
      </c>
      <c r="P4538">
        <v>0.92</v>
      </c>
    </row>
    <row r="4539" spans="1:16" x14ac:dyDescent="0.25">
      <c r="A4539" t="s">
        <v>57</v>
      </c>
      <c r="B4539">
        <v>5000</v>
      </c>
      <c r="D4539">
        <v>100</v>
      </c>
      <c r="E4539">
        <v>100</v>
      </c>
      <c r="J4539">
        <v>100</v>
      </c>
      <c r="K4539">
        <v>100</v>
      </c>
      <c r="N4539">
        <v>100</v>
      </c>
      <c r="P4539">
        <v>100</v>
      </c>
    </row>
    <row r="4540" spans="1:16" x14ac:dyDescent="0.25">
      <c r="A4540" t="s">
        <v>58</v>
      </c>
      <c r="B4540">
        <v>5000</v>
      </c>
      <c r="D4540">
        <v>2</v>
      </c>
      <c r="E4540">
        <v>2</v>
      </c>
      <c r="J4540">
        <v>2</v>
      </c>
      <c r="K4540">
        <v>2</v>
      </c>
      <c r="N4540">
        <v>2</v>
      </c>
      <c r="P4540">
        <v>2</v>
      </c>
    </row>
    <row r="4541" spans="1:16" x14ac:dyDescent="0.25">
      <c r="A4541" t="s">
        <v>59</v>
      </c>
      <c r="B4541">
        <v>5000</v>
      </c>
      <c r="D4541">
        <v>0</v>
      </c>
      <c r="E4541">
        <v>0</v>
      </c>
      <c r="J4541">
        <v>0</v>
      </c>
      <c r="K4541">
        <v>0</v>
      </c>
      <c r="N4541">
        <v>0</v>
      </c>
      <c r="P4541">
        <v>0</v>
      </c>
    </row>
    <row r="4542" spans="1:16" x14ac:dyDescent="0.25">
      <c r="A4542" t="s">
        <v>698</v>
      </c>
      <c r="B4542">
        <v>5000</v>
      </c>
      <c r="E4542">
        <v>0</v>
      </c>
      <c r="J4542">
        <v>0</v>
      </c>
      <c r="N4542">
        <v>0</v>
      </c>
    </row>
    <row r="4543" spans="1:16" x14ac:dyDescent="0.25">
      <c r="A4543" t="s">
        <v>677</v>
      </c>
      <c r="B4543">
        <v>5000</v>
      </c>
      <c r="E4543">
        <v>3904</v>
      </c>
      <c r="J4543">
        <v>1198</v>
      </c>
      <c r="N4543">
        <v>2642</v>
      </c>
    </row>
    <row r="4544" spans="1:16" x14ac:dyDescent="0.25">
      <c r="A4544" t="s">
        <v>78</v>
      </c>
      <c r="B4544">
        <v>5000</v>
      </c>
      <c r="E4544">
        <v>106.5</v>
      </c>
      <c r="J4544">
        <v>32.700000000000003</v>
      </c>
      <c r="N4544">
        <v>60</v>
      </c>
    </row>
    <row r="4545" spans="1:16" x14ac:dyDescent="0.25">
      <c r="A4545" t="s">
        <v>699</v>
      </c>
      <c r="B4545">
        <v>5000</v>
      </c>
      <c r="E4545">
        <v>0</v>
      </c>
      <c r="K4545">
        <v>0</v>
      </c>
      <c r="P4545">
        <v>0</v>
      </c>
    </row>
    <row r="4546" spans="1:16" x14ac:dyDescent="0.25">
      <c r="A4546" t="s">
        <v>700</v>
      </c>
      <c r="B4546">
        <v>5000</v>
      </c>
      <c r="D4546">
        <v>0</v>
      </c>
      <c r="E4546">
        <v>0</v>
      </c>
      <c r="J4546">
        <v>0</v>
      </c>
      <c r="K4546">
        <v>1</v>
      </c>
      <c r="N4546">
        <v>0</v>
      </c>
      <c r="P4546">
        <v>1</v>
      </c>
    </row>
    <row r="4547" spans="1:16" x14ac:dyDescent="0.25">
      <c r="A4547" t="s">
        <v>701</v>
      </c>
      <c r="B4547">
        <v>5000</v>
      </c>
      <c r="D4547">
        <v>0</v>
      </c>
      <c r="E4547">
        <v>0</v>
      </c>
      <c r="J4547">
        <v>0</v>
      </c>
      <c r="K4547">
        <v>0</v>
      </c>
      <c r="N4547">
        <v>0</v>
      </c>
      <c r="P4547">
        <v>0</v>
      </c>
    </row>
    <row r="4548" spans="1:16" x14ac:dyDescent="0.25">
      <c r="A4548" t="s">
        <v>52</v>
      </c>
      <c r="B4548">
        <v>5000</v>
      </c>
      <c r="D4548">
        <v>1</v>
      </c>
      <c r="E4548">
        <v>1</v>
      </c>
      <c r="J4548">
        <v>1</v>
      </c>
      <c r="K4548">
        <v>1</v>
      </c>
      <c r="N4548">
        <v>1</v>
      </c>
      <c r="P4548">
        <v>1</v>
      </c>
    </row>
    <row r="4549" spans="1:16" x14ac:dyDescent="0.25">
      <c r="A4549" t="s">
        <v>702</v>
      </c>
      <c r="B4549">
        <v>5000</v>
      </c>
      <c r="D4549">
        <v>15</v>
      </c>
      <c r="E4549">
        <v>60</v>
      </c>
      <c r="J4549">
        <v>60</v>
      </c>
      <c r="K4549">
        <v>9</v>
      </c>
      <c r="N4549">
        <v>15</v>
      </c>
      <c r="P4549">
        <v>9</v>
      </c>
    </row>
    <row r="4550" spans="1:16" x14ac:dyDescent="0.25">
      <c r="A4550" t="s">
        <v>43</v>
      </c>
      <c r="B4550">
        <v>5000</v>
      </c>
      <c r="D4550">
        <v>35</v>
      </c>
      <c r="E4550">
        <v>0</v>
      </c>
      <c r="J4550">
        <v>0</v>
      </c>
      <c r="K4550">
        <v>0</v>
      </c>
      <c r="N4550">
        <v>35</v>
      </c>
      <c r="P4550">
        <v>26</v>
      </c>
    </row>
    <row r="4551" spans="1:16" x14ac:dyDescent="0.25">
      <c r="A4551" t="s">
        <v>44</v>
      </c>
      <c r="B4551">
        <v>5000</v>
      </c>
      <c r="D4551">
        <v>5</v>
      </c>
      <c r="E4551">
        <v>0</v>
      </c>
      <c r="J4551">
        <v>0</v>
      </c>
      <c r="K4551">
        <v>0</v>
      </c>
      <c r="N4551">
        <v>5</v>
      </c>
      <c r="P4551">
        <v>20</v>
      </c>
    </row>
    <row r="4552" spans="1:16" x14ac:dyDescent="0.25">
      <c r="A4552" t="s">
        <v>47</v>
      </c>
      <c r="B4552">
        <v>5000</v>
      </c>
      <c r="D4552">
        <v>7</v>
      </c>
      <c r="E4552">
        <v>4</v>
      </c>
      <c r="J4552">
        <v>8</v>
      </c>
      <c r="K4552">
        <v>8</v>
      </c>
      <c r="N4552">
        <v>6</v>
      </c>
      <c r="P4552">
        <v>6</v>
      </c>
    </row>
    <row r="4553" spans="1:16" x14ac:dyDescent="0.25">
      <c r="A4553" t="s">
        <v>703</v>
      </c>
      <c r="B4553">
        <v>5000</v>
      </c>
      <c r="D4553">
        <v>0</v>
      </c>
      <c r="E4553">
        <v>0</v>
      </c>
      <c r="J4553">
        <v>0</v>
      </c>
      <c r="K4553">
        <v>0</v>
      </c>
      <c r="N4553">
        <v>0</v>
      </c>
      <c r="P4553">
        <v>0</v>
      </c>
    </row>
    <row r="4554" spans="1:16" x14ac:dyDescent="0.25">
      <c r="A4554" t="s">
        <v>704</v>
      </c>
      <c r="B4554">
        <v>5000</v>
      </c>
      <c r="D4554">
        <v>0</v>
      </c>
      <c r="E4554">
        <v>0</v>
      </c>
      <c r="J4554">
        <v>0</v>
      </c>
      <c r="K4554">
        <v>0</v>
      </c>
      <c r="N4554">
        <v>0</v>
      </c>
      <c r="P4554">
        <v>0</v>
      </c>
    </row>
    <row r="4555" spans="1:16" x14ac:dyDescent="0.25">
      <c r="A4555" t="s">
        <v>705</v>
      </c>
      <c r="B4555">
        <v>5000</v>
      </c>
      <c r="D4555">
        <v>0</v>
      </c>
      <c r="E4555">
        <v>0</v>
      </c>
      <c r="J4555">
        <v>0</v>
      </c>
      <c r="K4555">
        <v>0</v>
      </c>
      <c r="N4555">
        <v>0</v>
      </c>
      <c r="P4555">
        <v>0</v>
      </c>
    </row>
    <row r="4556" spans="1:16" x14ac:dyDescent="0.25">
      <c r="A4556" t="s">
        <v>706</v>
      </c>
      <c r="B4556">
        <v>5000</v>
      </c>
      <c r="D4556">
        <v>0</v>
      </c>
      <c r="E4556">
        <v>0</v>
      </c>
      <c r="J4556">
        <v>0</v>
      </c>
      <c r="K4556">
        <v>0</v>
      </c>
      <c r="N4556">
        <v>0</v>
      </c>
      <c r="P4556">
        <v>0</v>
      </c>
    </row>
    <row r="4557" spans="1:16" x14ac:dyDescent="0.25">
      <c r="A4557" t="s">
        <v>707</v>
      </c>
      <c r="B4557">
        <v>5000</v>
      </c>
      <c r="D4557">
        <v>1</v>
      </c>
      <c r="E4557">
        <v>0</v>
      </c>
      <c r="J4557">
        <v>0</v>
      </c>
      <c r="K4557">
        <v>0</v>
      </c>
      <c r="N4557">
        <v>1</v>
      </c>
      <c r="P4557">
        <v>1</v>
      </c>
    </row>
    <row r="4558" spans="1:16" x14ac:dyDescent="0.25">
      <c r="A4558" t="s">
        <v>708</v>
      </c>
      <c r="B4558">
        <v>5000</v>
      </c>
      <c r="D4558">
        <v>5</v>
      </c>
      <c r="N4558">
        <v>5</v>
      </c>
      <c r="P4558">
        <v>20</v>
      </c>
    </row>
    <row r="4559" spans="1:16" x14ac:dyDescent="0.25">
      <c r="A4559" t="s">
        <v>709</v>
      </c>
      <c r="B4559">
        <v>5000</v>
      </c>
      <c r="D4559">
        <v>30</v>
      </c>
      <c r="N4559">
        <v>30</v>
      </c>
      <c r="P4559">
        <v>6</v>
      </c>
    </row>
    <row r="4560" spans="1:16" x14ac:dyDescent="0.25">
      <c r="A4560" t="s">
        <v>710</v>
      </c>
      <c r="B4560">
        <v>5000</v>
      </c>
      <c r="D4560">
        <v>3</v>
      </c>
      <c r="N4560">
        <v>3</v>
      </c>
      <c r="P4560">
        <v>3</v>
      </c>
    </row>
    <row r="4561" spans="1:21" x14ac:dyDescent="0.25">
      <c r="A4561" t="s">
        <v>711</v>
      </c>
      <c r="B4561">
        <v>5000</v>
      </c>
      <c r="D4561">
        <v>0</v>
      </c>
      <c r="N4561">
        <v>0</v>
      </c>
      <c r="P4561">
        <v>0</v>
      </c>
    </row>
    <row r="4562" spans="1:21" x14ac:dyDescent="0.25">
      <c r="A4562" t="s">
        <v>712</v>
      </c>
      <c r="B4562">
        <v>5000</v>
      </c>
      <c r="D4562">
        <v>0</v>
      </c>
      <c r="N4562">
        <v>0</v>
      </c>
      <c r="P4562">
        <v>0</v>
      </c>
    </row>
    <row r="4563" spans="1:21" x14ac:dyDescent="0.25">
      <c r="A4563" t="s">
        <v>713</v>
      </c>
      <c r="B4563">
        <v>5000</v>
      </c>
      <c r="D4563">
        <v>0</v>
      </c>
      <c r="N4563">
        <v>0</v>
      </c>
      <c r="P4563">
        <v>0</v>
      </c>
    </row>
    <row r="4564" spans="1:21" x14ac:dyDescent="0.25">
      <c r="A4564" t="s">
        <v>718</v>
      </c>
      <c r="B4564">
        <v>5000</v>
      </c>
      <c r="E4564">
        <v>0</v>
      </c>
      <c r="J4564">
        <v>0</v>
      </c>
      <c r="N4564">
        <v>0</v>
      </c>
    </row>
    <row r="4565" spans="1:21" x14ac:dyDescent="0.25">
      <c r="A4565" t="s">
        <v>405</v>
      </c>
      <c r="B4565">
        <v>5000</v>
      </c>
      <c r="E4565">
        <v>0</v>
      </c>
    </row>
    <row r="4566" spans="1:21" x14ac:dyDescent="0.25">
      <c r="A4566" t="s">
        <v>719</v>
      </c>
      <c r="B4566">
        <v>5000</v>
      </c>
      <c r="D4566">
        <v>18</v>
      </c>
      <c r="E4566">
        <v>240</v>
      </c>
      <c r="J4566">
        <v>238</v>
      </c>
      <c r="K4566">
        <v>104</v>
      </c>
      <c r="N4566">
        <v>92</v>
      </c>
      <c r="P4566">
        <v>60</v>
      </c>
    </row>
    <row r="4567" spans="1:21" x14ac:dyDescent="0.25">
      <c r="A4567" t="s">
        <v>34</v>
      </c>
      <c r="B4567">
        <v>5012</v>
      </c>
      <c r="I4567">
        <v>347</v>
      </c>
      <c r="K4567">
        <v>347</v>
      </c>
      <c r="N4567">
        <v>5020</v>
      </c>
      <c r="O4567">
        <v>5020</v>
      </c>
      <c r="T4567">
        <v>5000</v>
      </c>
      <c r="U4567">
        <v>5000</v>
      </c>
    </row>
    <row r="4568" spans="1:21" x14ac:dyDescent="0.25">
      <c r="A4568" t="s">
        <v>35</v>
      </c>
      <c r="B4568">
        <v>5012</v>
      </c>
      <c r="I4568">
        <v>5000</v>
      </c>
      <c r="K4568">
        <v>5020</v>
      </c>
      <c r="N4568">
        <v>347</v>
      </c>
      <c r="O4568">
        <v>5000</v>
      </c>
      <c r="T4568">
        <v>5020</v>
      </c>
      <c r="U4568">
        <v>347</v>
      </c>
    </row>
    <row r="4569" spans="1:21" x14ac:dyDescent="0.25">
      <c r="A4569" t="s">
        <v>36</v>
      </c>
      <c r="B4569">
        <v>5012</v>
      </c>
      <c r="I4569">
        <v>2</v>
      </c>
      <c r="K4569">
        <v>2</v>
      </c>
      <c r="N4569">
        <v>2</v>
      </c>
      <c r="O4569">
        <v>2</v>
      </c>
      <c r="T4569">
        <v>2</v>
      </c>
      <c r="U4569">
        <v>0</v>
      </c>
    </row>
    <row r="4570" spans="1:21" x14ac:dyDescent="0.25">
      <c r="A4570" t="s">
        <v>37</v>
      </c>
      <c r="B4570">
        <v>5012</v>
      </c>
      <c r="I4570">
        <v>0</v>
      </c>
      <c r="N4570">
        <v>0</v>
      </c>
      <c r="O4570">
        <v>0</v>
      </c>
      <c r="T4570">
        <v>2</v>
      </c>
    </row>
    <row r="4571" spans="1:21" x14ac:dyDescent="0.25">
      <c r="A4571" t="s">
        <v>38</v>
      </c>
      <c r="B4571">
        <v>5012</v>
      </c>
      <c r="I4571">
        <v>12</v>
      </c>
      <c r="K4571">
        <v>12</v>
      </c>
      <c r="N4571">
        <v>12</v>
      </c>
      <c r="O4571">
        <v>12</v>
      </c>
      <c r="T4571">
        <v>12</v>
      </c>
      <c r="U4571">
        <v>12</v>
      </c>
    </row>
    <row r="4572" spans="1:21" x14ac:dyDescent="0.25">
      <c r="A4572" t="s">
        <v>39</v>
      </c>
      <c r="B4572">
        <v>5012</v>
      </c>
      <c r="I4572">
        <v>550</v>
      </c>
      <c r="N4572">
        <v>230</v>
      </c>
    </row>
    <row r="4573" spans="1:21" x14ac:dyDescent="0.25">
      <c r="A4573" t="s">
        <v>694</v>
      </c>
      <c r="B4573">
        <v>5012</v>
      </c>
      <c r="I4573">
        <v>100</v>
      </c>
      <c r="N4573">
        <v>100</v>
      </c>
    </row>
    <row r="4574" spans="1:21" x14ac:dyDescent="0.25">
      <c r="A4574" t="s">
        <v>40</v>
      </c>
      <c r="B4574">
        <v>5012</v>
      </c>
      <c r="I4574">
        <v>1</v>
      </c>
      <c r="N4574">
        <v>1</v>
      </c>
    </row>
    <row r="4575" spans="1:21" x14ac:dyDescent="0.25">
      <c r="A4575" t="s">
        <v>41</v>
      </c>
      <c r="B4575">
        <v>5012</v>
      </c>
    </row>
    <row r="4576" spans="1:21" x14ac:dyDescent="0.25">
      <c r="A4576" t="s">
        <v>42</v>
      </c>
      <c r="B4576">
        <v>5012</v>
      </c>
      <c r="I4576">
        <v>30</v>
      </c>
      <c r="O4576">
        <v>30</v>
      </c>
      <c r="T4576">
        <v>30</v>
      </c>
    </row>
    <row r="4577" spans="1:21" x14ac:dyDescent="0.25">
      <c r="A4577" t="s">
        <v>45</v>
      </c>
      <c r="B4577">
        <v>5012</v>
      </c>
      <c r="I4577">
        <v>8</v>
      </c>
      <c r="K4577">
        <v>8</v>
      </c>
      <c r="N4577">
        <v>1</v>
      </c>
      <c r="O4577">
        <v>6</v>
      </c>
      <c r="T4577">
        <v>2</v>
      </c>
    </row>
    <row r="4578" spans="1:21" x14ac:dyDescent="0.25">
      <c r="A4578" t="s">
        <v>740</v>
      </c>
      <c r="B4578">
        <v>5012</v>
      </c>
      <c r="K4578">
        <v>1</v>
      </c>
    </row>
    <row r="4579" spans="1:21" x14ac:dyDescent="0.25">
      <c r="A4579" t="s">
        <v>49</v>
      </c>
      <c r="B4579">
        <v>5012</v>
      </c>
      <c r="I4579">
        <v>6</v>
      </c>
      <c r="K4579">
        <v>6</v>
      </c>
      <c r="N4579">
        <v>6</v>
      </c>
      <c r="O4579">
        <v>6</v>
      </c>
      <c r="T4579">
        <v>6</v>
      </c>
      <c r="U4579">
        <v>4</v>
      </c>
    </row>
    <row r="4580" spans="1:21" x14ac:dyDescent="0.25">
      <c r="A4580" t="s">
        <v>695</v>
      </c>
      <c r="B4580">
        <v>5012</v>
      </c>
      <c r="I4580">
        <v>0</v>
      </c>
      <c r="K4580">
        <v>0</v>
      </c>
      <c r="N4580">
        <v>0</v>
      </c>
      <c r="O4580">
        <v>0</v>
      </c>
      <c r="T4580">
        <v>0</v>
      </c>
      <c r="U4580">
        <v>0</v>
      </c>
    </row>
    <row r="4581" spans="1:21" x14ac:dyDescent="0.25">
      <c r="A4581" t="s">
        <v>48</v>
      </c>
      <c r="B4581">
        <v>5012</v>
      </c>
      <c r="I4581">
        <v>1900</v>
      </c>
      <c r="K4581">
        <v>1900</v>
      </c>
      <c r="N4581">
        <v>1900</v>
      </c>
      <c r="O4581">
        <v>1900</v>
      </c>
      <c r="T4581">
        <v>1900</v>
      </c>
      <c r="U4581">
        <v>1900</v>
      </c>
    </row>
    <row r="4582" spans="1:21" x14ac:dyDescent="0.25">
      <c r="A4582" t="s">
        <v>696</v>
      </c>
      <c r="B4582">
        <v>5012</v>
      </c>
      <c r="I4582">
        <v>3614</v>
      </c>
      <c r="K4582">
        <v>3278</v>
      </c>
      <c r="N4582">
        <v>3614</v>
      </c>
      <c r="O4582">
        <v>3539</v>
      </c>
      <c r="T4582">
        <v>3539</v>
      </c>
      <c r="U4582">
        <v>0</v>
      </c>
    </row>
    <row r="4583" spans="1:21" x14ac:dyDescent="0.25">
      <c r="A4583" t="s">
        <v>50</v>
      </c>
      <c r="B4583">
        <v>5012</v>
      </c>
      <c r="I4583">
        <v>3614</v>
      </c>
      <c r="K4583">
        <v>3278</v>
      </c>
      <c r="N4583">
        <v>3614</v>
      </c>
      <c r="O4583">
        <v>3539</v>
      </c>
      <c r="T4583">
        <v>3539</v>
      </c>
      <c r="U4583">
        <v>0</v>
      </c>
    </row>
    <row r="4584" spans="1:21" x14ac:dyDescent="0.25">
      <c r="A4584" t="s">
        <v>697</v>
      </c>
      <c r="B4584">
        <v>5012</v>
      </c>
      <c r="I4584">
        <v>1</v>
      </c>
      <c r="K4584">
        <v>1</v>
      </c>
      <c r="N4584">
        <v>1</v>
      </c>
      <c r="O4584">
        <v>1</v>
      </c>
      <c r="T4584">
        <v>1</v>
      </c>
      <c r="U4584">
        <v>1</v>
      </c>
    </row>
    <row r="4585" spans="1:21" x14ac:dyDescent="0.25">
      <c r="A4585" t="s">
        <v>51</v>
      </c>
      <c r="B4585">
        <v>5012</v>
      </c>
      <c r="I4585">
        <v>0</v>
      </c>
      <c r="K4585">
        <v>0</v>
      </c>
      <c r="N4585">
        <v>0</v>
      </c>
      <c r="O4585">
        <v>0</v>
      </c>
      <c r="T4585">
        <v>0</v>
      </c>
      <c r="U4585">
        <v>0</v>
      </c>
    </row>
    <row r="4586" spans="1:21" x14ac:dyDescent="0.25">
      <c r="A4586" t="s">
        <v>53</v>
      </c>
      <c r="B4586">
        <v>5012</v>
      </c>
      <c r="I4586">
        <v>0</v>
      </c>
      <c r="K4586">
        <v>0</v>
      </c>
      <c r="N4586">
        <v>0</v>
      </c>
      <c r="O4586">
        <v>0</v>
      </c>
      <c r="T4586">
        <v>0</v>
      </c>
      <c r="U4586">
        <v>0</v>
      </c>
    </row>
    <row r="4587" spans="1:21" x14ac:dyDescent="0.25">
      <c r="A4587" t="s">
        <v>54</v>
      </c>
      <c r="B4587">
        <v>5012</v>
      </c>
      <c r="I4587">
        <v>0</v>
      </c>
      <c r="K4587">
        <v>0</v>
      </c>
      <c r="N4587">
        <v>0</v>
      </c>
      <c r="O4587">
        <v>0</v>
      </c>
      <c r="T4587">
        <v>0</v>
      </c>
      <c r="U4587">
        <v>0</v>
      </c>
    </row>
    <row r="4588" spans="1:21" x14ac:dyDescent="0.25">
      <c r="A4588" t="s">
        <v>55</v>
      </c>
      <c r="B4588">
        <v>5012</v>
      </c>
      <c r="I4588">
        <v>0</v>
      </c>
      <c r="K4588">
        <v>0</v>
      </c>
      <c r="N4588">
        <v>0</v>
      </c>
      <c r="O4588">
        <v>0</v>
      </c>
      <c r="T4588">
        <v>0</v>
      </c>
      <c r="U4588">
        <v>0</v>
      </c>
    </row>
    <row r="4589" spans="1:21" x14ac:dyDescent="0.25">
      <c r="A4589" t="s">
        <v>56</v>
      </c>
      <c r="B4589">
        <v>5012</v>
      </c>
      <c r="I4589">
        <v>0.92</v>
      </c>
      <c r="K4589">
        <v>0.92</v>
      </c>
      <c r="N4589">
        <v>0.92</v>
      </c>
      <c r="O4589">
        <v>0.92</v>
      </c>
      <c r="T4589">
        <v>0.92</v>
      </c>
      <c r="U4589">
        <v>0.92</v>
      </c>
    </row>
    <row r="4590" spans="1:21" x14ac:dyDescent="0.25">
      <c r="A4590" t="s">
        <v>57</v>
      </c>
      <c r="B4590">
        <v>5012</v>
      </c>
      <c r="I4590">
        <v>100</v>
      </c>
      <c r="K4590">
        <v>100</v>
      </c>
      <c r="N4590">
        <v>100</v>
      </c>
      <c r="O4590">
        <v>100</v>
      </c>
      <c r="T4590">
        <v>100</v>
      </c>
      <c r="U4590">
        <v>100</v>
      </c>
    </row>
    <row r="4591" spans="1:21" x14ac:dyDescent="0.25">
      <c r="A4591" t="s">
        <v>58</v>
      </c>
      <c r="B4591">
        <v>5012</v>
      </c>
      <c r="I4591">
        <v>2</v>
      </c>
      <c r="K4591">
        <v>2</v>
      </c>
      <c r="N4591">
        <v>2</v>
      </c>
      <c r="O4591">
        <v>2</v>
      </c>
      <c r="T4591">
        <v>2</v>
      </c>
      <c r="U4591">
        <v>2</v>
      </c>
    </row>
    <row r="4592" spans="1:21" x14ac:dyDescent="0.25">
      <c r="A4592" t="s">
        <v>59</v>
      </c>
      <c r="B4592">
        <v>5012</v>
      </c>
      <c r="I4592">
        <v>0</v>
      </c>
      <c r="K4592">
        <v>0</v>
      </c>
      <c r="N4592">
        <v>0</v>
      </c>
      <c r="O4592">
        <v>0</v>
      </c>
      <c r="T4592">
        <v>0</v>
      </c>
      <c r="U4592">
        <v>0</v>
      </c>
    </row>
    <row r="4593" spans="1:21" x14ac:dyDescent="0.25">
      <c r="A4593" t="s">
        <v>698</v>
      </c>
      <c r="B4593">
        <v>5012</v>
      </c>
      <c r="I4593">
        <v>0</v>
      </c>
      <c r="O4593">
        <v>0</v>
      </c>
      <c r="T4593">
        <v>0</v>
      </c>
    </row>
    <row r="4594" spans="1:21" x14ac:dyDescent="0.25">
      <c r="A4594" t="s">
        <v>677</v>
      </c>
      <c r="B4594">
        <v>5012</v>
      </c>
      <c r="I4594">
        <v>1026</v>
      </c>
      <c r="O4594">
        <v>1435</v>
      </c>
      <c r="T4594">
        <v>2642</v>
      </c>
    </row>
    <row r="4595" spans="1:21" x14ac:dyDescent="0.25">
      <c r="A4595" t="s">
        <v>78</v>
      </c>
      <c r="B4595">
        <v>5012</v>
      </c>
      <c r="I4595">
        <v>23.3</v>
      </c>
      <c r="O4595">
        <v>32.6</v>
      </c>
      <c r="T4595">
        <v>60</v>
      </c>
    </row>
    <row r="4596" spans="1:21" x14ac:dyDescent="0.25">
      <c r="A4596" t="s">
        <v>699</v>
      </c>
      <c r="B4596">
        <v>5012</v>
      </c>
      <c r="K4596">
        <v>0</v>
      </c>
      <c r="O4596">
        <v>0</v>
      </c>
      <c r="U4596">
        <v>0</v>
      </c>
    </row>
    <row r="4597" spans="1:21" x14ac:dyDescent="0.25">
      <c r="A4597" t="s">
        <v>700</v>
      </c>
      <c r="B4597">
        <v>5012</v>
      </c>
      <c r="I4597">
        <v>0</v>
      </c>
      <c r="K4597">
        <v>1</v>
      </c>
      <c r="N4597">
        <v>0</v>
      </c>
      <c r="O4597">
        <v>0</v>
      </c>
      <c r="T4597">
        <v>0</v>
      </c>
      <c r="U4597">
        <v>1</v>
      </c>
    </row>
    <row r="4598" spans="1:21" x14ac:dyDescent="0.25">
      <c r="A4598" t="s">
        <v>701</v>
      </c>
      <c r="B4598">
        <v>5012</v>
      </c>
      <c r="I4598">
        <v>0</v>
      </c>
      <c r="K4598">
        <v>0</v>
      </c>
      <c r="N4598">
        <v>0</v>
      </c>
      <c r="O4598">
        <v>0</v>
      </c>
      <c r="T4598">
        <v>0</v>
      </c>
      <c r="U4598">
        <v>0</v>
      </c>
    </row>
    <row r="4599" spans="1:21" x14ac:dyDescent="0.25">
      <c r="A4599" t="s">
        <v>52</v>
      </c>
      <c r="B4599">
        <v>5012</v>
      </c>
      <c r="I4599">
        <v>1</v>
      </c>
      <c r="K4599">
        <v>1</v>
      </c>
      <c r="N4599">
        <v>1</v>
      </c>
      <c r="O4599">
        <v>1</v>
      </c>
      <c r="T4599">
        <v>1</v>
      </c>
      <c r="U4599">
        <v>1</v>
      </c>
    </row>
    <row r="4600" spans="1:21" x14ac:dyDescent="0.25">
      <c r="A4600" t="s">
        <v>702</v>
      </c>
      <c r="B4600">
        <v>5012</v>
      </c>
      <c r="I4600">
        <v>15</v>
      </c>
      <c r="K4600">
        <v>9</v>
      </c>
      <c r="N4600">
        <v>15</v>
      </c>
      <c r="O4600">
        <v>60</v>
      </c>
      <c r="T4600">
        <v>60</v>
      </c>
      <c r="U4600">
        <v>9</v>
      </c>
    </row>
    <row r="4601" spans="1:21" x14ac:dyDescent="0.25">
      <c r="A4601" t="s">
        <v>43</v>
      </c>
      <c r="B4601">
        <v>5012</v>
      </c>
      <c r="I4601">
        <v>35</v>
      </c>
      <c r="K4601">
        <v>26</v>
      </c>
      <c r="N4601">
        <v>35</v>
      </c>
      <c r="O4601">
        <v>35</v>
      </c>
      <c r="T4601">
        <v>35</v>
      </c>
    </row>
    <row r="4602" spans="1:21" x14ac:dyDescent="0.25">
      <c r="A4602" t="s">
        <v>44</v>
      </c>
      <c r="B4602">
        <v>5012</v>
      </c>
      <c r="I4602">
        <v>5</v>
      </c>
      <c r="K4602">
        <v>20</v>
      </c>
      <c r="N4602">
        <v>5</v>
      </c>
      <c r="O4602">
        <v>5</v>
      </c>
      <c r="T4602">
        <v>5</v>
      </c>
    </row>
    <row r="4603" spans="1:21" x14ac:dyDescent="0.25">
      <c r="A4603" t="s">
        <v>47</v>
      </c>
      <c r="B4603">
        <v>5012</v>
      </c>
      <c r="I4603">
        <v>8</v>
      </c>
      <c r="K4603">
        <v>8</v>
      </c>
      <c r="N4603">
        <v>1</v>
      </c>
      <c r="O4603">
        <v>6</v>
      </c>
      <c r="T4603">
        <v>2</v>
      </c>
    </row>
    <row r="4604" spans="1:21" x14ac:dyDescent="0.25">
      <c r="A4604" t="s">
        <v>703</v>
      </c>
      <c r="B4604">
        <v>5012</v>
      </c>
      <c r="I4604">
        <v>0</v>
      </c>
      <c r="K4604">
        <v>1</v>
      </c>
      <c r="N4604">
        <v>0</v>
      </c>
      <c r="O4604">
        <v>0</v>
      </c>
      <c r="T4604">
        <v>0</v>
      </c>
    </row>
    <row r="4605" spans="1:21" x14ac:dyDescent="0.25">
      <c r="A4605" t="s">
        <v>704</v>
      </c>
      <c r="B4605">
        <v>5012</v>
      </c>
      <c r="I4605">
        <v>0</v>
      </c>
      <c r="K4605">
        <v>0</v>
      </c>
      <c r="N4605">
        <v>0</v>
      </c>
      <c r="O4605">
        <v>0</v>
      </c>
      <c r="T4605">
        <v>0</v>
      </c>
    </row>
    <row r="4606" spans="1:21" x14ac:dyDescent="0.25">
      <c r="A4606" t="s">
        <v>705</v>
      </c>
      <c r="B4606">
        <v>5012</v>
      </c>
      <c r="I4606">
        <v>0</v>
      </c>
      <c r="K4606">
        <v>0</v>
      </c>
      <c r="N4606">
        <v>0</v>
      </c>
      <c r="O4606">
        <v>0</v>
      </c>
      <c r="T4606">
        <v>0</v>
      </c>
    </row>
    <row r="4607" spans="1:21" x14ac:dyDescent="0.25">
      <c r="A4607" t="s">
        <v>706</v>
      </c>
      <c r="B4607">
        <v>5012</v>
      </c>
      <c r="I4607">
        <v>0</v>
      </c>
      <c r="K4607">
        <v>0</v>
      </c>
      <c r="N4607">
        <v>0</v>
      </c>
      <c r="O4607">
        <v>0</v>
      </c>
      <c r="T4607">
        <v>0</v>
      </c>
    </row>
    <row r="4608" spans="1:21" x14ac:dyDescent="0.25">
      <c r="A4608" t="s">
        <v>707</v>
      </c>
      <c r="B4608">
        <v>5012</v>
      </c>
      <c r="I4608">
        <v>1</v>
      </c>
      <c r="K4608">
        <v>1</v>
      </c>
      <c r="N4608">
        <v>1</v>
      </c>
      <c r="O4608">
        <v>1</v>
      </c>
      <c r="T4608">
        <v>1</v>
      </c>
    </row>
    <row r="4609" spans="1:21" x14ac:dyDescent="0.25">
      <c r="A4609" t="s">
        <v>708</v>
      </c>
      <c r="B4609">
        <v>5012</v>
      </c>
      <c r="I4609">
        <v>5</v>
      </c>
      <c r="K4609">
        <v>20</v>
      </c>
      <c r="N4609">
        <v>5</v>
      </c>
      <c r="O4609">
        <v>5</v>
      </c>
      <c r="T4609">
        <v>5</v>
      </c>
    </row>
    <row r="4610" spans="1:21" x14ac:dyDescent="0.25">
      <c r="A4610" t="s">
        <v>709</v>
      </c>
      <c r="B4610">
        <v>5012</v>
      </c>
      <c r="I4610">
        <v>30</v>
      </c>
      <c r="K4610">
        <v>6</v>
      </c>
      <c r="N4610">
        <v>30</v>
      </c>
      <c r="O4610">
        <v>30</v>
      </c>
      <c r="T4610">
        <v>30</v>
      </c>
    </row>
    <row r="4611" spans="1:21" x14ac:dyDescent="0.25">
      <c r="A4611" t="s">
        <v>710</v>
      </c>
      <c r="B4611">
        <v>5012</v>
      </c>
      <c r="I4611">
        <v>3</v>
      </c>
      <c r="K4611">
        <v>3</v>
      </c>
      <c r="N4611">
        <v>3</v>
      </c>
      <c r="O4611">
        <v>3</v>
      </c>
      <c r="T4611">
        <v>3</v>
      </c>
    </row>
    <row r="4612" spans="1:21" x14ac:dyDescent="0.25">
      <c r="A4612" t="s">
        <v>711</v>
      </c>
      <c r="B4612">
        <v>5012</v>
      </c>
      <c r="I4612">
        <v>0</v>
      </c>
      <c r="K4612">
        <v>0</v>
      </c>
      <c r="N4612">
        <v>0</v>
      </c>
      <c r="O4612">
        <v>0</v>
      </c>
      <c r="T4612">
        <v>0</v>
      </c>
    </row>
    <row r="4613" spans="1:21" x14ac:dyDescent="0.25">
      <c r="A4613" t="s">
        <v>712</v>
      </c>
      <c r="B4613">
        <v>5012</v>
      </c>
      <c r="I4613">
        <v>0</v>
      </c>
      <c r="K4613">
        <v>0</v>
      </c>
      <c r="N4613">
        <v>0</v>
      </c>
      <c r="O4613">
        <v>0</v>
      </c>
      <c r="T4613">
        <v>0</v>
      </c>
    </row>
    <row r="4614" spans="1:21" x14ac:dyDescent="0.25">
      <c r="A4614" t="s">
        <v>713</v>
      </c>
      <c r="B4614">
        <v>5012</v>
      </c>
      <c r="I4614">
        <v>0</v>
      </c>
      <c r="K4614">
        <v>0</v>
      </c>
      <c r="N4614">
        <v>0</v>
      </c>
      <c r="O4614">
        <v>0</v>
      </c>
      <c r="T4614">
        <v>0</v>
      </c>
    </row>
    <row r="4615" spans="1:21" x14ac:dyDescent="0.25">
      <c r="A4615" t="s">
        <v>718</v>
      </c>
      <c r="B4615">
        <v>5012</v>
      </c>
      <c r="I4615">
        <v>0</v>
      </c>
      <c r="O4615">
        <v>0</v>
      </c>
      <c r="T4615">
        <v>0</v>
      </c>
    </row>
    <row r="4616" spans="1:21" x14ac:dyDescent="0.25">
      <c r="A4616" t="s">
        <v>405</v>
      </c>
      <c r="B4616">
        <v>5012</v>
      </c>
      <c r="O4616">
        <v>0</v>
      </c>
    </row>
    <row r="4617" spans="1:21" x14ac:dyDescent="0.25">
      <c r="A4617" t="s">
        <v>719</v>
      </c>
      <c r="B4617">
        <v>5012</v>
      </c>
      <c r="I4617">
        <v>0</v>
      </c>
      <c r="K4617">
        <v>0</v>
      </c>
      <c r="N4617">
        <v>0</v>
      </c>
      <c r="O4617">
        <v>0</v>
      </c>
      <c r="T4617">
        <v>0</v>
      </c>
      <c r="U4617">
        <v>0</v>
      </c>
    </row>
    <row r="4618" spans="1:21" x14ac:dyDescent="0.25">
      <c r="A4618" t="s">
        <v>34</v>
      </c>
      <c r="B4618">
        <v>5020</v>
      </c>
      <c r="D4618">
        <v>352</v>
      </c>
      <c r="E4618">
        <v>352</v>
      </c>
      <c r="F4618">
        <v>352</v>
      </c>
      <c r="I4618">
        <v>351</v>
      </c>
      <c r="J4618">
        <v>351</v>
      </c>
      <c r="K4618">
        <v>351</v>
      </c>
      <c r="N4618">
        <v>5021</v>
      </c>
      <c r="O4618">
        <v>5021</v>
      </c>
      <c r="P4618">
        <v>5021</v>
      </c>
      <c r="S4618">
        <v>5012</v>
      </c>
      <c r="T4618">
        <v>5012</v>
      </c>
      <c r="U4618">
        <v>5012</v>
      </c>
    </row>
    <row r="4619" spans="1:21" x14ac:dyDescent="0.25">
      <c r="A4619" t="s">
        <v>35</v>
      </c>
      <c r="B4619">
        <v>5020</v>
      </c>
      <c r="D4619">
        <v>5021</v>
      </c>
      <c r="E4619">
        <v>351</v>
      </c>
      <c r="F4619">
        <v>5012</v>
      </c>
      <c r="I4619">
        <v>5012</v>
      </c>
      <c r="J4619">
        <v>352</v>
      </c>
      <c r="K4619">
        <v>5021</v>
      </c>
      <c r="N4619">
        <v>351</v>
      </c>
      <c r="O4619">
        <v>5012</v>
      </c>
      <c r="P4619">
        <v>352</v>
      </c>
      <c r="S4619">
        <v>352</v>
      </c>
      <c r="T4619">
        <v>5021</v>
      </c>
      <c r="U4619">
        <v>351</v>
      </c>
    </row>
    <row r="4620" spans="1:21" x14ac:dyDescent="0.25">
      <c r="A4620" t="s">
        <v>36</v>
      </c>
      <c r="B4620">
        <v>5020</v>
      </c>
      <c r="D4620">
        <v>0</v>
      </c>
      <c r="E4620">
        <v>1</v>
      </c>
      <c r="F4620">
        <v>2</v>
      </c>
      <c r="I4620">
        <v>0</v>
      </c>
      <c r="J4620">
        <v>0</v>
      </c>
      <c r="K4620">
        <v>0</v>
      </c>
      <c r="N4620">
        <v>1</v>
      </c>
      <c r="O4620">
        <v>2</v>
      </c>
      <c r="P4620">
        <v>0</v>
      </c>
      <c r="S4620">
        <v>0</v>
      </c>
      <c r="T4620">
        <v>5</v>
      </c>
      <c r="U4620">
        <v>0</v>
      </c>
    </row>
    <row r="4621" spans="1:21" x14ac:dyDescent="0.25">
      <c r="A4621" t="s">
        <v>37</v>
      </c>
      <c r="B4621">
        <v>5020</v>
      </c>
      <c r="D4621">
        <v>0</v>
      </c>
      <c r="E4621">
        <v>1</v>
      </c>
      <c r="I4621">
        <v>0</v>
      </c>
      <c r="J4621">
        <v>0</v>
      </c>
      <c r="N4621">
        <v>0</v>
      </c>
      <c r="O4621">
        <v>0</v>
      </c>
      <c r="S4621">
        <v>0</v>
      </c>
      <c r="T4621">
        <v>2</v>
      </c>
    </row>
    <row r="4622" spans="1:21" x14ac:dyDescent="0.25">
      <c r="A4622" t="s">
        <v>38</v>
      </c>
      <c r="B4622">
        <v>5020</v>
      </c>
      <c r="D4622">
        <v>12</v>
      </c>
      <c r="E4622">
        <v>12</v>
      </c>
      <c r="F4622">
        <v>12</v>
      </c>
      <c r="I4622">
        <v>12</v>
      </c>
      <c r="J4622">
        <v>12</v>
      </c>
      <c r="K4622">
        <v>12</v>
      </c>
      <c r="N4622">
        <v>12</v>
      </c>
      <c r="O4622">
        <v>12</v>
      </c>
      <c r="P4622">
        <v>12</v>
      </c>
      <c r="S4622">
        <v>12</v>
      </c>
      <c r="T4622">
        <v>12</v>
      </c>
      <c r="U4622">
        <v>12</v>
      </c>
    </row>
    <row r="4623" spans="1:21" x14ac:dyDescent="0.25">
      <c r="A4623" t="s">
        <v>39</v>
      </c>
      <c r="B4623">
        <v>5020</v>
      </c>
      <c r="F4623">
        <v>450</v>
      </c>
      <c r="S4623">
        <v>265</v>
      </c>
    </row>
    <row r="4624" spans="1:21" x14ac:dyDescent="0.25">
      <c r="A4624" t="s">
        <v>694</v>
      </c>
      <c r="B4624">
        <v>5020</v>
      </c>
      <c r="F4624">
        <v>100</v>
      </c>
      <c r="S4624">
        <v>100</v>
      </c>
    </row>
    <row r="4625" spans="1:21" x14ac:dyDescent="0.25">
      <c r="A4625" t="s">
        <v>40</v>
      </c>
      <c r="B4625">
        <v>5020</v>
      </c>
      <c r="F4625">
        <v>1</v>
      </c>
      <c r="S4625">
        <v>2</v>
      </c>
    </row>
    <row r="4626" spans="1:21" x14ac:dyDescent="0.25">
      <c r="A4626" t="s">
        <v>41</v>
      </c>
      <c r="B4626">
        <v>5020</v>
      </c>
    </row>
    <row r="4627" spans="1:21" x14ac:dyDescent="0.25">
      <c r="A4627" t="s">
        <v>42</v>
      </c>
      <c r="B4627">
        <v>5020</v>
      </c>
      <c r="E4627">
        <v>30</v>
      </c>
      <c r="J4627">
        <v>30</v>
      </c>
      <c r="O4627">
        <v>30</v>
      </c>
      <c r="T4627">
        <v>30</v>
      </c>
    </row>
    <row r="4628" spans="1:21" x14ac:dyDescent="0.25">
      <c r="A4628" t="s">
        <v>45</v>
      </c>
      <c r="B4628">
        <v>5020</v>
      </c>
      <c r="D4628">
        <v>12</v>
      </c>
      <c r="E4628">
        <v>4</v>
      </c>
      <c r="N4628">
        <v>1</v>
      </c>
      <c r="O4628">
        <v>1</v>
      </c>
      <c r="T4628">
        <v>2</v>
      </c>
    </row>
    <row r="4629" spans="1:21" x14ac:dyDescent="0.25">
      <c r="A4629" t="s">
        <v>740</v>
      </c>
      <c r="B4629">
        <v>5020</v>
      </c>
      <c r="D4629">
        <v>4</v>
      </c>
      <c r="O4629">
        <v>2</v>
      </c>
    </row>
    <row r="4630" spans="1:21" x14ac:dyDescent="0.25">
      <c r="A4630" t="s">
        <v>46</v>
      </c>
      <c r="B4630">
        <v>5020</v>
      </c>
      <c r="F4630">
        <v>4</v>
      </c>
    </row>
    <row r="4631" spans="1:21" x14ac:dyDescent="0.25">
      <c r="A4631" t="s">
        <v>49</v>
      </c>
      <c r="B4631">
        <v>5020</v>
      </c>
      <c r="D4631">
        <v>4</v>
      </c>
      <c r="E4631">
        <v>6</v>
      </c>
      <c r="F4631">
        <v>6</v>
      </c>
      <c r="I4631">
        <v>4</v>
      </c>
      <c r="J4631">
        <v>4</v>
      </c>
      <c r="K4631">
        <v>4</v>
      </c>
      <c r="N4631">
        <v>5.5</v>
      </c>
      <c r="O4631">
        <v>5.5</v>
      </c>
      <c r="P4631">
        <v>4</v>
      </c>
      <c r="S4631">
        <v>4</v>
      </c>
      <c r="T4631">
        <v>5.5</v>
      </c>
      <c r="U4631">
        <v>4</v>
      </c>
    </row>
    <row r="4632" spans="1:21" x14ac:dyDescent="0.25">
      <c r="A4632" t="s">
        <v>695</v>
      </c>
      <c r="B4632">
        <v>5020</v>
      </c>
      <c r="D4632">
        <v>0</v>
      </c>
      <c r="E4632">
        <v>0</v>
      </c>
      <c r="F4632">
        <v>0</v>
      </c>
      <c r="I4632">
        <v>0</v>
      </c>
      <c r="J4632">
        <v>0</v>
      </c>
      <c r="K4632">
        <v>0</v>
      </c>
      <c r="N4632">
        <v>0</v>
      </c>
      <c r="O4632">
        <v>0</v>
      </c>
      <c r="P4632">
        <v>0</v>
      </c>
      <c r="S4632">
        <v>0</v>
      </c>
      <c r="T4632">
        <v>0</v>
      </c>
      <c r="U4632">
        <v>0</v>
      </c>
    </row>
    <row r="4633" spans="1:21" x14ac:dyDescent="0.25">
      <c r="A4633" t="s">
        <v>48</v>
      </c>
      <c r="B4633">
        <v>5020</v>
      </c>
      <c r="D4633">
        <v>1900</v>
      </c>
      <c r="E4633">
        <v>1900</v>
      </c>
      <c r="F4633">
        <v>1900</v>
      </c>
      <c r="I4633">
        <v>1900</v>
      </c>
      <c r="J4633">
        <v>1900</v>
      </c>
      <c r="K4633">
        <v>1900</v>
      </c>
      <c r="N4633">
        <v>1900</v>
      </c>
      <c r="O4633">
        <v>1900</v>
      </c>
      <c r="P4633">
        <v>1900</v>
      </c>
      <c r="S4633">
        <v>1900</v>
      </c>
      <c r="T4633">
        <v>1900</v>
      </c>
      <c r="U4633">
        <v>1900</v>
      </c>
    </row>
    <row r="4634" spans="1:21" x14ac:dyDescent="0.25">
      <c r="A4634" t="s">
        <v>696</v>
      </c>
      <c r="B4634">
        <v>5020</v>
      </c>
      <c r="D4634">
        <v>0</v>
      </c>
      <c r="E4634">
        <v>1863</v>
      </c>
      <c r="F4634">
        <v>3278</v>
      </c>
      <c r="I4634">
        <v>0</v>
      </c>
      <c r="J4634">
        <v>0</v>
      </c>
      <c r="K4634">
        <v>0</v>
      </c>
      <c r="N4634">
        <v>1863</v>
      </c>
      <c r="O4634">
        <v>3539</v>
      </c>
      <c r="P4634">
        <v>0</v>
      </c>
      <c r="S4634">
        <v>0</v>
      </c>
      <c r="T4634">
        <v>7544</v>
      </c>
      <c r="U4634">
        <v>0</v>
      </c>
    </row>
    <row r="4635" spans="1:21" x14ac:dyDescent="0.25">
      <c r="A4635" t="s">
        <v>50</v>
      </c>
      <c r="B4635">
        <v>5020</v>
      </c>
      <c r="D4635">
        <v>0</v>
      </c>
      <c r="E4635">
        <v>1863</v>
      </c>
      <c r="F4635">
        <v>3278</v>
      </c>
      <c r="I4635">
        <v>0</v>
      </c>
      <c r="J4635">
        <v>0</v>
      </c>
      <c r="K4635">
        <v>0</v>
      </c>
      <c r="N4635">
        <v>1863</v>
      </c>
      <c r="O4635">
        <v>3539</v>
      </c>
      <c r="P4635">
        <v>0</v>
      </c>
      <c r="S4635">
        <v>0</v>
      </c>
      <c r="T4635">
        <v>7544</v>
      </c>
      <c r="U4635">
        <v>0</v>
      </c>
    </row>
    <row r="4636" spans="1:21" x14ac:dyDescent="0.25">
      <c r="A4636" t="s">
        <v>697</v>
      </c>
      <c r="B4636">
        <v>5020</v>
      </c>
      <c r="D4636">
        <v>1</v>
      </c>
      <c r="E4636">
        <v>1</v>
      </c>
      <c r="F4636">
        <v>1</v>
      </c>
      <c r="I4636">
        <v>1</v>
      </c>
      <c r="J4636">
        <v>1</v>
      </c>
      <c r="K4636">
        <v>1</v>
      </c>
      <c r="N4636">
        <v>1</v>
      </c>
      <c r="O4636">
        <v>1</v>
      </c>
      <c r="P4636">
        <v>1</v>
      </c>
      <c r="S4636">
        <v>1</v>
      </c>
      <c r="T4636">
        <v>1</v>
      </c>
      <c r="U4636">
        <v>1</v>
      </c>
    </row>
    <row r="4637" spans="1:21" x14ac:dyDescent="0.25">
      <c r="A4637" t="s">
        <v>51</v>
      </c>
      <c r="B4637">
        <v>5020</v>
      </c>
      <c r="D4637">
        <v>0</v>
      </c>
      <c r="E4637">
        <v>0</v>
      </c>
      <c r="F4637">
        <v>0</v>
      </c>
      <c r="I4637">
        <v>0</v>
      </c>
      <c r="J4637">
        <v>0</v>
      </c>
      <c r="K4637">
        <v>0</v>
      </c>
      <c r="N4637">
        <v>0</v>
      </c>
      <c r="O4637">
        <v>0</v>
      </c>
      <c r="P4637">
        <v>0</v>
      </c>
      <c r="S4637">
        <v>0</v>
      </c>
      <c r="T4637">
        <v>0</v>
      </c>
      <c r="U4637">
        <v>0</v>
      </c>
    </row>
    <row r="4638" spans="1:21" x14ac:dyDescent="0.25">
      <c r="A4638" t="s">
        <v>53</v>
      </c>
      <c r="B4638">
        <v>5020</v>
      </c>
      <c r="D4638">
        <v>0</v>
      </c>
      <c r="E4638">
        <v>0</v>
      </c>
      <c r="F4638">
        <v>0</v>
      </c>
      <c r="I4638">
        <v>0</v>
      </c>
      <c r="J4638">
        <v>0</v>
      </c>
      <c r="K4638">
        <v>0</v>
      </c>
      <c r="N4638">
        <v>0</v>
      </c>
      <c r="O4638">
        <v>0</v>
      </c>
      <c r="P4638">
        <v>0</v>
      </c>
      <c r="S4638">
        <v>0</v>
      </c>
      <c r="T4638">
        <v>5</v>
      </c>
      <c r="U4638">
        <v>0</v>
      </c>
    </row>
    <row r="4639" spans="1:21" x14ac:dyDescent="0.25">
      <c r="A4639" t="s">
        <v>54</v>
      </c>
      <c r="B4639">
        <v>5020</v>
      </c>
      <c r="D4639">
        <v>0</v>
      </c>
      <c r="E4639">
        <v>0</v>
      </c>
      <c r="F4639">
        <v>0</v>
      </c>
      <c r="I4639">
        <v>0</v>
      </c>
      <c r="J4639">
        <v>0</v>
      </c>
      <c r="K4639">
        <v>0</v>
      </c>
      <c r="N4639">
        <v>0</v>
      </c>
      <c r="O4639">
        <v>0</v>
      </c>
      <c r="P4639">
        <v>0</v>
      </c>
      <c r="S4639">
        <v>0</v>
      </c>
      <c r="T4639">
        <v>0</v>
      </c>
      <c r="U4639">
        <v>0</v>
      </c>
    </row>
    <row r="4640" spans="1:21" x14ac:dyDescent="0.25">
      <c r="A4640" t="s">
        <v>55</v>
      </c>
      <c r="B4640">
        <v>5020</v>
      </c>
      <c r="D4640">
        <v>0</v>
      </c>
      <c r="E4640">
        <v>0</v>
      </c>
      <c r="F4640">
        <v>0</v>
      </c>
      <c r="I4640">
        <v>0</v>
      </c>
      <c r="J4640">
        <v>0</v>
      </c>
      <c r="K4640">
        <v>0</v>
      </c>
      <c r="N4640">
        <v>0</v>
      </c>
      <c r="O4640">
        <v>0</v>
      </c>
      <c r="P4640">
        <v>0</v>
      </c>
      <c r="S4640">
        <v>0</v>
      </c>
      <c r="T4640">
        <v>0</v>
      </c>
      <c r="U4640">
        <v>0</v>
      </c>
    </row>
    <row r="4641" spans="1:21" x14ac:dyDescent="0.25">
      <c r="A4641" t="s">
        <v>56</v>
      </c>
      <c r="B4641">
        <v>5020</v>
      </c>
      <c r="D4641">
        <v>0.92</v>
      </c>
      <c r="E4641">
        <v>0.92</v>
      </c>
      <c r="F4641">
        <v>0.92</v>
      </c>
      <c r="I4641">
        <v>0.92</v>
      </c>
      <c r="J4641">
        <v>0.92</v>
      </c>
      <c r="K4641">
        <v>0.92</v>
      </c>
      <c r="N4641">
        <v>0.92</v>
      </c>
      <c r="O4641">
        <v>0.92</v>
      </c>
      <c r="P4641">
        <v>0.92</v>
      </c>
      <c r="S4641">
        <v>0.92</v>
      </c>
      <c r="T4641">
        <v>0.92</v>
      </c>
      <c r="U4641">
        <v>0.92</v>
      </c>
    </row>
    <row r="4642" spans="1:21" x14ac:dyDescent="0.25">
      <c r="A4642" t="s">
        <v>57</v>
      </c>
      <c r="B4642">
        <v>5020</v>
      </c>
      <c r="D4642">
        <v>100</v>
      </c>
      <c r="E4642">
        <v>100</v>
      </c>
      <c r="F4642">
        <v>100</v>
      </c>
      <c r="I4642">
        <v>100</v>
      </c>
      <c r="J4642">
        <v>100</v>
      </c>
      <c r="K4642">
        <v>100</v>
      </c>
      <c r="N4642">
        <v>100</v>
      </c>
      <c r="O4642">
        <v>100</v>
      </c>
      <c r="P4642">
        <v>100</v>
      </c>
      <c r="S4642">
        <v>100</v>
      </c>
      <c r="T4642">
        <v>100</v>
      </c>
      <c r="U4642">
        <v>100</v>
      </c>
    </row>
    <row r="4643" spans="1:21" x14ac:dyDescent="0.25">
      <c r="A4643" t="s">
        <v>58</v>
      </c>
      <c r="B4643">
        <v>5020</v>
      </c>
      <c r="D4643">
        <v>2</v>
      </c>
      <c r="E4643">
        <v>2</v>
      </c>
      <c r="F4643">
        <v>2</v>
      </c>
      <c r="I4643">
        <v>2</v>
      </c>
      <c r="J4643">
        <v>2</v>
      </c>
      <c r="K4643">
        <v>2</v>
      </c>
      <c r="N4643">
        <v>2</v>
      </c>
      <c r="O4643">
        <v>2</v>
      </c>
      <c r="P4643">
        <v>2</v>
      </c>
      <c r="S4643">
        <v>2</v>
      </c>
      <c r="T4643">
        <v>2</v>
      </c>
      <c r="U4643">
        <v>2</v>
      </c>
    </row>
    <row r="4644" spans="1:21" x14ac:dyDescent="0.25">
      <c r="A4644" t="s">
        <v>59</v>
      </c>
      <c r="B4644">
        <v>5020</v>
      </c>
      <c r="D4644">
        <v>0</v>
      </c>
      <c r="E4644">
        <v>0</v>
      </c>
      <c r="F4644">
        <v>0</v>
      </c>
      <c r="I4644">
        <v>0</v>
      </c>
      <c r="J4644">
        <v>0</v>
      </c>
      <c r="K4644">
        <v>0</v>
      </c>
      <c r="N4644">
        <v>0</v>
      </c>
      <c r="O4644">
        <v>0</v>
      </c>
      <c r="P4644">
        <v>0</v>
      </c>
      <c r="S4644">
        <v>0</v>
      </c>
      <c r="T4644">
        <v>0</v>
      </c>
      <c r="U4644">
        <v>0</v>
      </c>
    </row>
    <row r="4645" spans="1:21" x14ac:dyDescent="0.25">
      <c r="A4645" t="s">
        <v>698</v>
      </c>
      <c r="B4645">
        <v>5020</v>
      </c>
      <c r="E4645">
        <v>0</v>
      </c>
      <c r="J4645">
        <v>0</v>
      </c>
      <c r="O4645">
        <v>0</v>
      </c>
      <c r="T4645">
        <v>0</v>
      </c>
    </row>
    <row r="4646" spans="1:21" x14ac:dyDescent="0.25">
      <c r="A4646" t="s">
        <v>677</v>
      </c>
      <c r="B4646">
        <v>5020</v>
      </c>
      <c r="E4646">
        <v>369</v>
      </c>
      <c r="J4646">
        <v>200</v>
      </c>
      <c r="O4646">
        <v>376</v>
      </c>
      <c r="T4646">
        <v>1435</v>
      </c>
    </row>
    <row r="4647" spans="1:21" x14ac:dyDescent="0.25">
      <c r="A4647" t="s">
        <v>78</v>
      </c>
      <c r="B4647">
        <v>5020</v>
      </c>
      <c r="E4647">
        <v>8.4</v>
      </c>
      <c r="J4647">
        <v>4.5</v>
      </c>
      <c r="O4647">
        <v>8.5</v>
      </c>
      <c r="T4647">
        <v>32.6</v>
      </c>
    </row>
    <row r="4648" spans="1:21" x14ac:dyDescent="0.25">
      <c r="A4648" t="s">
        <v>699</v>
      </c>
      <c r="B4648">
        <v>5020</v>
      </c>
      <c r="F4648">
        <v>0</v>
      </c>
      <c r="K4648">
        <v>0</v>
      </c>
      <c r="P4648">
        <v>0</v>
      </c>
      <c r="U4648">
        <v>0</v>
      </c>
    </row>
    <row r="4649" spans="1:21" x14ac:dyDescent="0.25">
      <c r="A4649" t="s">
        <v>700</v>
      </c>
      <c r="B4649">
        <v>5020</v>
      </c>
      <c r="D4649">
        <v>0</v>
      </c>
      <c r="E4649">
        <v>0</v>
      </c>
      <c r="F4649">
        <v>1</v>
      </c>
      <c r="I4649">
        <v>0</v>
      </c>
      <c r="J4649">
        <v>0</v>
      </c>
      <c r="K4649">
        <v>1</v>
      </c>
      <c r="N4649">
        <v>0</v>
      </c>
      <c r="O4649">
        <v>0</v>
      </c>
      <c r="P4649">
        <v>1</v>
      </c>
      <c r="S4649">
        <v>0</v>
      </c>
      <c r="T4649">
        <v>0</v>
      </c>
      <c r="U4649">
        <v>1</v>
      </c>
    </row>
    <row r="4650" spans="1:21" x14ac:dyDescent="0.25">
      <c r="A4650" t="s">
        <v>701</v>
      </c>
      <c r="B4650">
        <v>5020</v>
      </c>
      <c r="D4650">
        <v>0</v>
      </c>
      <c r="E4650">
        <v>0</v>
      </c>
      <c r="F4650">
        <v>0</v>
      </c>
      <c r="I4650">
        <v>0</v>
      </c>
      <c r="J4650">
        <v>0</v>
      </c>
      <c r="K4650">
        <v>0</v>
      </c>
      <c r="N4650">
        <v>0</v>
      </c>
      <c r="O4650">
        <v>0</v>
      </c>
      <c r="P4650">
        <v>0</v>
      </c>
      <c r="S4650">
        <v>0</v>
      </c>
      <c r="T4650">
        <v>0</v>
      </c>
      <c r="U4650">
        <v>0</v>
      </c>
    </row>
    <row r="4651" spans="1:21" x14ac:dyDescent="0.25">
      <c r="A4651" t="s">
        <v>52</v>
      </c>
      <c r="B4651">
        <v>5020</v>
      </c>
      <c r="D4651">
        <v>1</v>
      </c>
      <c r="E4651">
        <v>1</v>
      </c>
      <c r="F4651">
        <v>1</v>
      </c>
      <c r="I4651">
        <v>1</v>
      </c>
      <c r="J4651">
        <v>1</v>
      </c>
      <c r="K4651">
        <v>1</v>
      </c>
      <c r="N4651">
        <v>1</v>
      </c>
      <c r="O4651">
        <v>1</v>
      </c>
      <c r="P4651">
        <v>1</v>
      </c>
      <c r="S4651">
        <v>1</v>
      </c>
      <c r="T4651">
        <v>1</v>
      </c>
      <c r="U4651">
        <v>1</v>
      </c>
    </row>
    <row r="4652" spans="1:21" x14ac:dyDescent="0.25">
      <c r="A4652" t="s">
        <v>702</v>
      </c>
      <c r="B4652">
        <v>5020</v>
      </c>
      <c r="D4652">
        <v>15</v>
      </c>
      <c r="E4652">
        <v>60</v>
      </c>
      <c r="F4652">
        <v>9</v>
      </c>
      <c r="I4652">
        <v>15</v>
      </c>
      <c r="J4652">
        <v>60</v>
      </c>
      <c r="K4652">
        <v>9</v>
      </c>
      <c r="N4652">
        <v>15</v>
      </c>
      <c r="O4652">
        <v>60</v>
      </c>
      <c r="P4652">
        <v>9</v>
      </c>
      <c r="S4652">
        <v>15</v>
      </c>
      <c r="T4652">
        <v>60</v>
      </c>
      <c r="U4652">
        <v>9</v>
      </c>
    </row>
    <row r="4653" spans="1:21" x14ac:dyDescent="0.25">
      <c r="A4653" t="s">
        <v>43</v>
      </c>
      <c r="B4653">
        <v>5020</v>
      </c>
      <c r="D4653">
        <v>35</v>
      </c>
      <c r="E4653">
        <v>35</v>
      </c>
      <c r="F4653">
        <v>26</v>
      </c>
      <c r="N4653">
        <v>35</v>
      </c>
      <c r="O4653">
        <v>35</v>
      </c>
      <c r="T4653">
        <v>35</v>
      </c>
    </row>
    <row r="4654" spans="1:21" x14ac:dyDescent="0.25">
      <c r="A4654" t="s">
        <v>44</v>
      </c>
      <c r="B4654">
        <v>5020</v>
      </c>
      <c r="D4654">
        <v>5</v>
      </c>
      <c r="E4654">
        <v>5</v>
      </c>
      <c r="F4654">
        <v>20</v>
      </c>
      <c r="N4654">
        <v>5</v>
      </c>
      <c r="O4654">
        <v>5</v>
      </c>
      <c r="T4654">
        <v>5</v>
      </c>
    </row>
    <row r="4655" spans="1:21" x14ac:dyDescent="0.25">
      <c r="A4655" t="s">
        <v>47</v>
      </c>
      <c r="B4655">
        <v>5020</v>
      </c>
      <c r="D4655">
        <v>12</v>
      </c>
      <c r="E4655">
        <v>4</v>
      </c>
      <c r="F4655">
        <v>4</v>
      </c>
      <c r="N4655">
        <v>1</v>
      </c>
      <c r="O4655">
        <v>1</v>
      </c>
      <c r="T4655">
        <v>2</v>
      </c>
    </row>
    <row r="4656" spans="1:21" x14ac:dyDescent="0.25">
      <c r="A4656" t="s">
        <v>703</v>
      </c>
      <c r="B4656">
        <v>5020</v>
      </c>
      <c r="D4656">
        <v>4</v>
      </c>
      <c r="E4656">
        <v>0</v>
      </c>
      <c r="F4656">
        <v>0</v>
      </c>
      <c r="N4656">
        <v>0</v>
      </c>
      <c r="O4656">
        <v>2</v>
      </c>
      <c r="T4656">
        <v>0</v>
      </c>
    </row>
    <row r="4657" spans="1:21" x14ac:dyDescent="0.25">
      <c r="A4657" t="s">
        <v>704</v>
      </c>
      <c r="B4657">
        <v>5020</v>
      </c>
      <c r="D4657">
        <v>0</v>
      </c>
      <c r="E4657">
        <v>0</v>
      </c>
      <c r="F4657">
        <v>0</v>
      </c>
      <c r="N4657">
        <v>0</v>
      </c>
      <c r="O4657">
        <v>0</v>
      </c>
      <c r="T4657">
        <v>0</v>
      </c>
    </row>
    <row r="4658" spans="1:21" x14ac:dyDescent="0.25">
      <c r="A4658" t="s">
        <v>705</v>
      </c>
      <c r="B4658">
        <v>5020</v>
      </c>
      <c r="D4658">
        <v>0</v>
      </c>
      <c r="E4658">
        <v>0</v>
      </c>
      <c r="F4658">
        <v>0</v>
      </c>
      <c r="N4658">
        <v>0</v>
      </c>
      <c r="O4658">
        <v>0</v>
      </c>
      <c r="T4658">
        <v>0</v>
      </c>
    </row>
    <row r="4659" spans="1:21" x14ac:dyDescent="0.25">
      <c r="A4659" t="s">
        <v>706</v>
      </c>
      <c r="B4659">
        <v>5020</v>
      </c>
      <c r="D4659">
        <v>0</v>
      </c>
      <c r="E4659">
        <v>0</v>
      </c>
      <c r="F4659">
        <v>0</v>
      </c>
      <c r="N4659">
        <v>0</v>
      </c>
      <c r="O4659">
        <v>0</v>
      </c>
      <c r="T4659">
        <v>0</v>
      </c>
    </row>
    <row r="4660" spans="1:21" x14ac:dyDescent="0.25">
      <c r="A4660" t="s">
        <v>707</v>
      </c>
      <c r="B4660">
        <v>5020</v>
      </c>
      <c r="D4660">
        <v>1</v>
      </c>
      <c r="E4660">
        <v>1</v>
      </c>
      <c r="F4660">
        <v>1</v>
      </c>
      <c r="N4660">
        <v>1</v>
      </c>
      <c r="O4660">
        <v>1</v>
      </c>
      <c r="T4660">
        <v>1</v>
      </c>
    </row>
    <row r="4661" spans="1:21" x14ac:dyDescent="0.25">
      <c r="A4661" t="s">
        <v>708</v>
      </c>
      <c r="B4661">
        <v>5020</v>
      </c>
      <c r="D4661">
        <v>5</v>
      </c>
      <c r="E4661">
        <v>5</v>
      </c>
      <c r="F4661">
        <v>20</v>
      </c>
      <c r="N4661">
        <v>5</v>
      </c>
      <c r="O4661">
        <v>5</v>
      </c>
      <c r="T4661">
        <v>5</v>
      </c>
    </row>
    <row r="4662" spans="1:21" x14ac:dyDescent="0.25">
      <c r="A4662" t="s">
        <v>709</v>
      </c>
      <c r="B4662">
        <v>5020</v>
      </c>
      <c r="D4662">
        <v>30</v>
      </c>
      <c r="E4662">
        <v>30</v>
      </c>
      <c r="F4662">
        <v>6</v>
      </c>
      <c r="N4662">
        <v>30</v>
      </c>
      <c r="O4662">
        <v>30</v>
      </c>
      <c r="T4662">
        <v>30</v>
      </c>
    </row>
    <row r="4663" spans="1:21" x14ac:dyDescent="0.25">
      <c r="A4663" t="s">
        <v>710</v>
      </c>
      <c r="B4663">
        <v>5020</v>
      </c>
      <c r="D4663">
        <v>3</v>
      </c>
      <c r="E4663">
        <v>3</v>
      </c>
      <c r="F4663">
        <v>3</v>
      </c>
      <c r="N4663">
        <v>3</v>
      </c>
      <c r="O4663">
        <v>3</v>
      </c>
      <c r="T4663">
        <v>3</v>
      </c>
    </row>
    <row r="4664" spans="1:21" x14ac:dyDescent="0.25">
      <c r="A4664" t="s">
        <v>711</v>
      </c>
      <c r="B4664">
        <v>5020</v>
      </c>
      <c r="D4664">
        <v>0</v>
      </c>
      <c r="E4664">
        <v>0</v>
      </c>
      <c r="F4664">
        <v>0</v>
      </c>
      <c r="N4664">
        <v>0</v>
      </c>
      <c r="O4664">
        <v>0</v>
      </c>
      <c r="T4664">
        <v>0</v>
      </c>
    </row>
    <row r="4665" spans="1:21" x14ac:dyDescent="0.25">
      <c r="A4665" t="s">
        <v>712</v>
      </c>
      <c r="B4665">
        <v>5020</v>
      </c>
      <c r="D4665">
        <v>0</v>
      </c>
      <c r="E4665">
        <v>0</v>
      </c>
      <c r="F4665">
        <v>0</v>
      </c>
      <c r="N4665">
        <v>0</v>
      </c>
      <c r="O4665">
        <v>0</v>
      </c>
      <c r="T4665">
        <v>0</v>
      </c>
    </row>
    <row r="4666" spans="1:21" x14ac:dyDescent="0.25">
      <c r="A4666" t="s">
        <v>713</v>
      </c>
      <c r="B4666">
        <v>5020</v>
      </c>
      <c r="D4666">
        <v>0</v>
      </c>
      <c r="E4666">
        <v>0</v>
      </c>
      <c r="F4666">
        <v>0</v>
      </c>
      <c r="N4666">
        <v>0</v>
      </c>
      <c r="O4666">
        <v>0</v>
      </c>
      <c r="T4666">
        <v>0</v>
      </c>
    </row>
    <row r="4667" spans="1:21" x14ac:dyDescent="0.25">
      <c r="A4667" t="s">
        <v>718</v>
      </c>
      <c r="B4667">
        <v>5020</v>
      </c>
      <c r="E4667">
        <v>0</v>
      </c>
      <c r="J4667">
        <v>0</v>
      </c>
      <c r="O4667">
        <v>0</v>
      </c>
      <c r="T4667">
        <v>0</v>
      </c>
    </row>
    <row r="4668" spans="1:21" x14ac:dyDescent="0.25">
      <c r="A4668" t="s">
        <v>405</v>
      </c>
      <c r="B4668">
        <v>5020</v>
      </c>
      <c r="E4668">
        <v>0</v>
      </c>
    </row>
    <row r="4669" spans="1:21" x14ac:dyDescent="0.25">
      <c r="A4669" t="s">
        <v>719</v>
      </c>
      <c r="B4669">
        <v>5020</v>
      </c>
      <c r="D4669">
        <v>0</v>
      </c>
      <c r="E4669">
        <v>0</v>
      </c>
      <c r="F4669">
        <v>0</v>
      </c>
      <c r="I4669">
        <v>0</v>
      </c>
      <c r="J4669">
        <v>0</v>
      </c>
      <c r="K4669">
        <v>0</v>
      </c>
      <c r="N4669">
        <v>0</v>
      </c>
      <c r="O4669">
        <v>0</v>
      </c>
      <c r="P4669">
        <v>0</v>
      </c>
      <c r="S4669">
        <v>0</v>
      </c>
      <c r="T4669">
        <v>5</v>
      </c>
      <c r="U4669">
        <v>0</v>
      </c>
    </row>
    <row r="4670" spans="1:21" x14ac:dyDescent="0.25">
      <c r="A4670" t="s">
        <v>34</v>
      </c>
      <c r="B4670">
        <v>5021</v>
      </c>
      <c r="D4670">
        <v>355</v>
      </c>
      <c r="E4670">
        <v>355</v>
      </c>
      <c r="F4670">
        <v>355</v>
      </c>
      <c r="I4670">
        <v>354</v>
      </c>
      <c r="J4670">
        <v>354</v>
      </c>
      <c r="K4670">
        <v>354</v>
      </c>
      <c r="N4670">
        <v>5024</v>
      </c>
      <c r="O4670">
        <v>5024</v>
      </c>
      <c r="P4670">
        <v>5024</v>
      </c>
      <c r="S4670">
        <v>5020</v>
      </c>
      <c r="T4670">
        <v>5020</v>
      </c>
      <c r="U4670">
        <v>5020</v>
      </c>
    </row>
    <row r="4671" spans="1:21" x14ac:dyDescent="0.25">
      <c r="A4671" t="s">
        <v>35</v>
      </c>
      <c r="B4671">
        <v>5021</v>
      </c>
      <c r="D4671">
        <v>5024</v>
      </c>
      <c r="E4671">
        <v>354</v>
      </c>
      <c r="F4671">
        <v>5020</v>
      </c>
      <c r="I4671">
        <v>5020</v>
      </c>
      <c r="J4671">
        <v>355</v>
      </c>
      <c r="K4671">
        <v>5024</v>
      </c>
      <c r="N4671">
        <v>354</v>
      </c>
      <c r="O4671">
        <v>5020</v>
      </c>
      <c r="P4671">
        <v>355</v>
      </c>
      <c r="S4671">
        <v>355</v>
      </c>
      <c r="T4671">
        <v>5024</v>
      </c>
      <c r="U4671">
        <v>354</v>
      </c>
    </row>
    <row r="4672" spans="1:21" x14ac:dyDescent="0.25">
      <c r="A4672" t="s">
        <v>36</v>
      </c>
      <c r="B4672">
        <v>5021</v>
      </c>
      <c r="D4672">
        <v>0</v>
      </c>
      <c r="E4672">
        <v>1</v>
      </c>
      <c r="F4672">
        <v>0</v>
      </c>
      <c r="I4672">
        <v>1</v>
      </c>
      <c r="J4672">
        <v>1</v>
      </c>
      <c r="K4672">
        <v>1</v>
      </c>
      <c r="N4672">
        <v>0</v>
      </c>
      <c r="O4672">
        <v>3</v>
      </c>
      <c r="P4672">
        <v>1</v>
      </c>
      <c r="S4672">
        <v>2</v>
      </c>
      <c r="T4672">
        <v>3</v>
      </c>
      <c r="U4672">
        <v>0</v>
      </c>
    </row>
    <row r="4673" spans="1:21" x14ac:dyDescent="0.25">
      <c r="A4673" t="s">
        <v>37</v>
      </c>
      <c r="B4673">
        <v>5021</v>
      </c>
      <c r="D4673">
        <v>0</v>
      </c>
      <c r="E4673">
        <v>1</v>
      </c>
      <c r="I4673">
        <v>0</v>
      </c>
      <c r="J4673">
        <v>3</v>
      </c>
      <c r="N4673">
        <v>0</v>
      </c>
      <c r="O4673">
        <v>0</v>
      </c>
      <c r="S4673">
        <v>0</v>
      </c>
      <c r="T4673">
        <v>0</v>
      </c>
    </row>
    <row r="4674" spans="1:21" x14ac:dyDescent="0.25">
      <c r="A4674" t="s">
        <v>38</v>
      </c>
      <c r="B4674">
        <v>5021</v>
      </c>
      <c r="D4674">
        <v>12</v>
      </c>
      <c r="E4674">
        <v>12</v>
      </c>
      <c r="F4674">
        <v>12</v>
      </c>
      <c r="I4674">
        <v>12</v>
      </c>
      <c r="J4674">
        <v>12</v>
      </c>
      <c r="K4674">
        <v>12</v>
      </c>
      <c r="N4674">
        <v>12</v>
      </c>
      <c r="O4674">
        <v>12</v>
      </c>
      <c r="P4674">
        <v>12</v>
      </c>
      <c r="S4674">
        <v>12</v>
      </c>
      <c r="T4674">
        <v>12</v>
      </c>
      <c r="U4674">
        <v>12</v>
      </c>
    </row>
    <row r="4675" spans="1:21" x14ac:dyDescent="0.25">
      <c r="A4675" t="s">
        <v>39</v>
      </c>
      <c r="B4675">
        <v>5021</v>
      </c>
    </row>
    <row r="4676" spans="1:21" x14ac:dyDescent="0.25">
      <c r="A4676" t="s">
        <v>694</v>
      </c>
      <c r="B4676">
        <v>5021</v>
      </c>
    </row>
    <row r="4677" spans="1:21" x14ac:dyDescent="0.25">
      <c r="A4677" t="s">
        <v>40</v>
      </c>
      <c r="B4677">
        <v>5021</v>
      </c>
    </row>
    <row r="4678" spans="1:21" x14ac:dyDescent="0.25">
      <c r="A4678" t="s">
        <v>41</v>
      </c>
      <c r="B4678">
        <v>5021</v>
      </c>
    </row>
    <row r="4679" spans="1:21" x14ac:dyDescent="0.25">
      <c r="A4679" t="s">
        <v>42</v>
      </c>
      <c r="B4679">
        <v>5021</v>
      </c>
      <c r="E4679">
        <v>30</v>
      </c>
      <c r="J4679">
        <v>30</v>
      </c>
      <c r="O4679">
        <v>30</v>
      </c>
      <c r="T4679">
        <v>30</v>
      </c>
    </row>
    <row r="4680" spans="1:21" x14ac:dyDescent="0.25">
      <c r="A4680" t="s">
        <v>45</v>
      </c>
      <c r="B4680">
        <v>5021</v>
      </c>
      <c r="E4680">
        <v>4</v>
      </c>
      <c r="I4680">
        <v>16</v>
      </c>
      <c r="J4680">
        <v>8</v>
      </c>
      <c r="O4680">
        <v>6</v>
      </c>
      <c r="S4680">
        <v>5</v>
      </c>
      <c r="T4680">
        <v>5</v>
      </c>
    </row>
    <row r="4681" spans="1:21" x14ac:dyDescent="0.25">
      <c r="A4681" t="s">
        <v>740</v>
      </c>
      <c r="B4681">
        <v>5021</v>
      </c>
      <c r="I4681">
        <v>8</v>
      </c>
      <c r="T4681">
        <v>6</v>
      </c>
    </row>
    <row r="4682" spans="1:21" x14ac:dyDescent="0.25">
      <c r="A4682" t="s">
        <v>46</v>
      </c>
      <c r="B4682">
        <v>5021</v>
      </c>
      <c r="D4682">
        <v>4</v>
      </c>
      <c r="K4682">
        <v>8</v>
      </c>
      <c r="P4682">
        <v>6</v>
      </c>
    </row>
    <row r="4683" spans="1:21" x14ac:dyDescent="0.25">
      <c r="A4683" t="s">
        <v>49</v>
      </c>
      <c r="B4683">
        <v>5021</v>
      </c>
      <c r="D4683">
        <v>6</v>
      </c>
      <c r="E4683">
        <v>6</v>
      </c>
      <c r="F4683">
        <v>4</v>
      </c>
      <c r="I4683">
        <v>4</v>
      </c>
      <c r="J4683">
        <v>6</v>
      </c>
      <c r="K4683">
        <v>6</v>
      </c>
      <c r="N4683">
        <v>4</v>
      </c>
      <c r="O4683">
        <v>5.5</v>
      </c>
      <c r="P4683">
        <v>5.5</v>
      </c>
      <c r="S4683">
        <v>5.5</v>
      </c>
      <c r="T4683">
        <v>5.5</v>
      </c>
      <c r="U4683">
        <v>4</v>
      </c>
    </row>
    <row r="4684" spans="1:21" x14ac:dyDescent="0.25">
      <c r="A4684" t="s">
        <v>695</v>
      </c>
      <c r="B4684">
        <v>5021</v>
      </c>
      <c r="D4684">
        <v>0</v>
      </c>
      <c r="E4684">
        <v>0</v>
      </c>
      <c r="F4684">
        <v>0</v>
      </c>
      <c r="I4684">
        <v>0</v>
      </c>
      <c r="J4684">
        <v>0</v>
      </c>
      <c r="K4684">
        <v>0</v>
      </c>
      <c r="N4684">
        <v>0</v>
      </c>
      <c r="O4684">
        <v>0</v>
      </c>
      <c r="P4684">
        <v>0</v>
      </c>
      <c r="S4684">
        <v>0</v>
      </c>
      <c r="T4684">
        <v>0</v>
      </c>
      <c r="U4684">
        <v>0</v>
      </c>
    </row>
    <row r="4685" spans="1:21" x14ac:dyDescent="0.25">
      <c r="A4685" t="s">
        <v>48</v>
      </c>
      <c r="B4685">
        <v>5021</v>
      </c>
      <c r="D4685">
        <v>1900</v>
      </c>
      <c r="E4685">
        <v>1900</v>
      </c>
      <c r="F4685">
        <v>1900</v>
      </c>
      <c r="I4685">
        <v>1900</v>
      </c>
      <c r="J4685">
        <v>1900</v>
      </c>
      <c r="K4685">
        <v>1900</v>
      </c>
      <c r="N4685">
        <v>1900</v>
      </c>
      <c r="O4685">
        <v>1900</v>
      </c>
      <c r="P4685">
        <v>1900</v>
      </c>
      <c r="S4685">
        <v>1900</v>
      </c>
      <c r="T4685">
        <v>1900</v>
      </c>
      <c r="U4685">
        <v>1900</v>
      </c>
    </row>
    <row r="4686" spans="1:21" x14ac:dyDescent="0.25">
      <c r="A4686" t="s">
        <v>696</v>
      </c>
      <c r="B4686">
        <v>5021</v>
      </c>
      <c r="D4686">
        <v>0</v>
      </c>
      <c r="E4686">
        <v>1863</v>
      </c>
      <c r="F4686">
        <v>0</v>
      </c>
      <c r="I4686">
        <v>1770</v>
      </c>
      <c r="J4686">
        <v>1695</v>
      </c>
      <c r="K4686">
        <v>1770</v>
      </c>
      <c r="N4686">
        <v>0</v>
      </c>
      <c r="O4686">
        <v>5085</v>
      </c>
      <c r="P4686">
        <v>1863</v>
      </c>
      <c r="S4686">
        <v>3614</v>
      </c>
      <c r="T4686">
        <v>5085</v>
      </c>
      <c r="U4686">
        <v>0</v>
      </c>
    </row>
    <row r="4687" spans="1:21" x14ac:dyDescent="0.25">
      <c r="A4687" t="s">
        <v>50</v>
      </c>
      <c r="B4687">
        <v>5021</v>
      </c>
      <c r="D4687">
        <v>0</v>
      </c>
      <c r="E4687">
        <v>1863</v>
      </c>
      <c r="F4687">
        <v>0</v>
      </c>
      <c r="I4687">
        <v>1770</v>
      </c>
      <c r="J4687">
        <v>1695</v>
      </c>
      <c r="K4687">
        <v>1770</v>
      </c>
      <c r="N4687">
        <v>0</v>
      </c>
      <c r="O4687">
        <v>5085</v>
      </c>
      <c r="P4687">
        <v>1863</v>
      </c>
      <c r="S4687">
        <v>3614</v>
      </c>
      <c r="T4687">
        <v>5085</v>
      </c>
      <c r="U4687">
        <v>0</v>
      </c>
    </row>
    <row r="4688" spans="1:21" x14ac:dyDescent="0.25">
      <c r="A4688" t="s">
        <v>697</v>
      </c>
      <c r="B4688">
        <v>5021</v>
      </c>
      <c r="D4688">
        <v>1</v>
      </c>
      <c r="E4688">
        <v>1</v>
      </c>
      <c r="F4688">
        <v>1</v>
      </c>
      <c r="I4688">
        <v>1</v>
      </c>
      <c r="J4688">
        <v>1</v>
      </c>
      <c r="K4688">
        <v>1</v>
      </c>
      <c r="N4688">
        <v>1</v>
      </c>
      <c r="O4688">
        <v>1</v>
      </c>
      <c r="P4688">
        <v>1</v>
      </c>
      <c r="S4688">
        <v>1</v>
      </c>
      <c r="T4688">
        <v>1</v>
      </c>
      <c r="U4688">
        <v>1</v>
      </c>
    </row>
    <row r="4689" spans="1:21" x14ac:dyDescent="0.25">
      <c r="A4689" t="s">
        <v>51</v>
      </c>
      <c r="B4689">
        <v>5021</v>
      </c>
      <c r="D4689">
        <v>0</v>
      </c>
      <c r="E4689">
        <v>0</v>
      </c>
      <c r="F4689">
        <v>0</v>
      </c>
      <c r="I4689">
        <v>0</v>
      </c>
      <c r="J4689">
        <v>0</v>
      </c>
      <c r="K4689">
        <v>0</v>
      </c>
      <c r="N4689">
        <v>0</v>
      </c>
      <c r="O4689">
        <v>0</v>
      </c>
      <c r="P4689">
        <v>0</v>
      </c>
      <c r="S4689">
        <v>0</v>
      </c>
      <c r="T4689">
        <v>0</v>
      </c>
      <c r="U4689">
        <v>0</v>
      </c>
    </row>
    <row r="4690" spans="1:21" x14ac:dyDescent="0.25">
      <c r="A4690" t="s">
        <v>53</v>
      </c>
      <c r="B4690">
        <v>5021</v>
      </c>
      <c r="D4690">
        <v>0</v>
      </c>
      <c r="E4690">
        <v>0</v>
      </c>
      <c r="F4690">
        <v>0</v>
      </c>
      <c r="I4690">
        <v>0</v>
      </c>
      <c r="J4690">
        <v>0</v>
      </c>
      <c r="K4690">
        <v>0</v>
      </c>
      <c r="N4690">
        <v>0</v>
      </c>
      <c r="O4690">
        <v>0</v>
      </c>
      <c r="P4690">
        <v>0</v>
      </c>
      <c r="S4690">
        <v>0</v>
      </c>
      <c r="T4690">
        <v>0</v>
      </c>
      <c r="U4690">
        <v>0</v>
      </c>
    </row>
    <row r="4691" spans="1:21" x14ac:dyDescent="0.25">
      <c r="A4691" t="s">
        <v>54</v>
      </c>
      <c r="B4691">
        <v>5021</v>
      </c>
      <c r="D4691">
        <v>0</v>
      </c>
      <c r="E4691">
        <v>0</v>
      </c>
      <c r="F4691">
        <v>0</v>
      </c>
      <c r="I4691">
        <v>0</v>
      </c>
      <c r="J4691">
        <v>0</v>
      </c>
      <c r="K4691">
        <v>0</v>
      </c>
      <c r="N4691">
        <v>0</v>
      </c>
      <c r="O4691">
        <v>0</v>
      </c>
      <c r="P4691">
        <v>0</v>
      </c>
      <c r="S4691">
        <v>0</v>
      </c>
      <c r="T4691">
        <v>0</v>
      </c>
      <c r="U4691">
        <v>0</v>
      </c>
    </row>
    <row r="4692" spans="1:21" x14ac:dyDescent="0.25">
      <c r="A4692" t="s">
        <v>55</v>
      </c>
      <c r="B4692">
        <v>5021</v>
      </c>
      <c r="D4692">
        <v>0</v>
      </c>
      <c r="E4692">
        <v>0</v>
      </c>
      <c r="F4692">
        <v>0</v>
      </c>
      <c r="I4692">
        <v>0</v>
      </c>
      <c r="J4692">
        <v>0</v>
      </c>
      <c r="K4692">
        <v>0</v>
      </c>
      <c r="N4692">
        <v>0</v>
      </c>
      <c r="O4692">
        <v>0</v>
      </c>
      <c r="P4692">
        <v>0</v>
      </c>
      <c r="S4692">
        <v>0</v>
      </c>
      <c r="T4692">
        <v>0</v>
      </c>
      <c r="U4692">
        <v>0</v>
      </c>
    </row>
    <row r="4693" spans="1:21" x14ac:dyDescent="0.25">
      <c r="A4693" t="s">
        <v>56</v>
      </c>
      <c r="B4693">
        <v>5021</v>
      </c>
      <c r="D4693">
        <v>0.92</v>
      </c>
      <c r="E4693">
        <v>0.92</v>
      </c>
      <c r="F4693">
        <v>0.92</v>
      </c>
      <c r="I4693">
        <v>0.92</v>
      </c>
      <c r="J4693">
        <v>0.92</v>
      </c>
      <c r="K4693">
        <v>0.92</v>
      </c>
      <c r="N4693">
        <v>0.92</v>
      </c>
      <c r="O4693">
        <v>0.92</v>
      </c>
      <c r="P4693">
        <v>0.92</v>
      </c>
      <c r="S4693">
        <v>0.92</v>
      </c>
      <c r="T4693">
        <v>0.92</v>
      </c>
      <c r="U4693">
        <v>0.92</v>
      </c>
    </row>
    <row r="4694" spans="1:21" x14ac:dyDescent="0.25">
      <c r="A4694" t="s">
        <v>57</v>
      </c>
      <c r="B4694">
        <v>5021</v>
      </c>
      <c r="D4694">
        <v>100</v>
      </c>
      <c r="E4694">
        <v>100</v>
      </c>
      <c r="F4694">
        <v>100</v>
      </c>
      <c r="I4694">
        <v>100</v>
      </c>
      <c r="J4694">
        <v>100</v>
      </c>
      <c r="K4694">
        <v>100</v>
      </c>
      <c r="N4694">
        <v>100</v>
      </c>
      <c r="O4694">
        <v>100</v>
      </c>
      <c r="P4694">
        <v>100</v>
      </c>
      <c r="S4694">
        <v>100</v>
      </c>
      <c r="T4694">
        <v>100</v>
      </c>
      <c r="U4694">
        <v>100</v>
      </c>
    </row>
    <row r="4695" spans="1:21" x14ac:dyDescent="0.25">
      <c r="A4695" t="s">
        <v>58</v>
      </c>
      <c r="B4695">
        <v>5021</v>
      </c>
      <c r="D4695">
        <v>2</v>
      </c>
      <c r="E4695">
        <v>2</v>
      </c>
      <c r="F4695">
        <v>2</v>
      </c>
      <c r="I4695">
        <v>2</v>
      </c>
      <c r="J4695">
        <v>2</v>
      </c>
      <c r="K4695">
        <v>2</v>
      </c>
      <c r="N4695">
        <v>2</v>
      </c>
      <c r="O4695">
        <v>2</v>
      </c>
      <c r="P4695">
        <v>2</v>
      </c>
      <c r="S4695">
        <v>2</v>
      </c>
      <c r="T4695">
        <v>2</v>
      </c>
      <c r="U4695">
        <v>2</v>
      </c>
    </row>
    <row r="4696" spans="1:21" x14ac:dyDescent="0.25">
      <c r="A4696" t="s">
        <v>59</v>
      </c>
      <c r="B4696">
        <v>5021</v>
      </c>
      <c r="D4696">
        <v>0</v>
      </c>
      <c r="E4696">
        <v>0</v>
      </c>
      <c r="F4696">
        <v>0</v>
      </c>
      <c r="I4696">
        <v>0</v>
      </c>
      <c r="J4696">
        <v>0</v>
      </c>
      <c r="K4696">
        <v>0</v>
      </c>
      <c r="N4696">
        <v>0</v>
      </c>
      <c r="O4696">
        <v>0</v>
      </c>
      <c r="P4696">
        <v>0</v>
      </c>
      <c r="S4696">
        <v>0</v>
      </c>
      <c r="T4696">
        <v>0</v>
      </c>
      <c r="U4696">
        <v>0</v>
      </c>
    </row>
    <row r="4697" spans="1:21" x14ac:dyDescent="0.25">
      <c r="A4697" t="s">
        <v>698</v>
      </c>
      <c r="B4697">
        <v>5021</v>
      </c>
      <c r="E4697">
        <v>0</v>
      </c>
      <c r="J4697">
        <v>0</v>
      </c>
      <c r="O4697">
        <v>0</v>
      </c>
      <c r="T4697">
        <v>0</v>
      </c>
    </row>
    <row r="4698" spans="1:21" x14ac:dyDescent="0.25">
      <c r="A4698" t="s">
        <v>677</v>
      </c>
      <c r="B4698">
        <v>5021</v>
      </c>
      <c r="E4698">
        <v>406</v>
      </c>
      <c r="J4698">
        <v>302</v>
      </c>
      <c r="O4698">
        <v>849</v>
      </c>
      <c r="T4698">
        <v>376</v>
      </c>
    </row>
    <row r="4699" spans="1:21" x14ac:dyDescent="0.25">
      <c r="A4699" t="s">
        <v>78</v>
      </c>
      <c r="B4699">
        <v>5021</v>
      </c>
      <c r="E4699">
        <v>9.1999999999999993</v>
      </c>
      <c r="J4699">
        <v>6.9</v>
      </c>
      <c r="O4699">
        <v>19.3</v>
      </c>
      <c r="T4699">
        <v>8.5</v>
      </c>
    </row>
    <row r="4700" spans="1:21" x14ac:dyDescent="0.25">
      <c r="A4700" t="s">
        <v>699</v>
      </c>
      <c r="B4700">
        <v>5021</v>
      </c>
      <c r="F4700">
        <v>0</v>
      </c>
      <c r="K4700">
        <v>0</v>
      </c>
      <c r="P4700">
        <v>0</v>
      </c>
      <c r="U4700">
        <v>0</v>
      </c>
    </row>
    <row r="4701" spans="1:21" x14ac:dyDescent="0.25">
      <c r="A4701" t="s">
        <v>700</v>
      </c>
      <c r="B4701">
        <v>5021</v>
      </c>
      <c r="D4701">
        <v>0</v>
      </c>
      <c r="E4701">
        <v>0</v>
      </c>
      <c r="F4701">
        <v>1</v>
      </c>
      <c r="I4701">
        <v>0</v>
      </c>
      <c r="J4701">
        <v>0</v>
      </c>
      <c r="K4701">
        <v>1</v>
      </c>
      <c r="N4701">
        <v>0</v>
      </c>
      <c r="O4701">
        <v>0</v>
      </c>
      <c r="P4701">
        <v>1</v>
      </c>
      <c r="S4701">
        <v>0</v>
      </c>
      <c r="T4701">
        <v>0</v>
      </c>
      <c r="U4701">
        <v>1</v>
      </c>
    </row>
    <row r="4702" spans="1:21" x14ac:dyDescent="0.25">
      <c r="A4702" t="s">
        <v>701</v>
      </c>
      <c r="B4702">
        <v>5021</v>
      </c>
      <c r="D4702">
        <v>0</v>
      </c>
      <c r="E4702">
        <v>0</v>
      </c>
      <c r="F4702">
        <v>0</v>
      </c>
      <c r="I4702">
        <v>0</v>
      </c>
      <c r="J4702">
        <v>0</v>
      </c>
      <c r="K4702">
        <v>0</v>
      </c>
      <c r="N4702">
        <v>0</v>
      </c>
      <c r="O4702">
        <v>0</v>
      </c>
      <c r="P4702">
        <v>0</v>
      </c>
      <c r="S4702">
        <v>0</v>
      </c>
      <c r="T4702">
        <v>0</v>
      </c>
      <c r="U4702">
        <v>0</v>
      </c>
    </row>
    <row r="4703" spans="1:21" x14ac:dyDescent="0.25">
      <c r="A4703" t="s">
        <v>52</v>
      </c>
      <c r="B4703">
        <v>5021</v>
      </c>
      <c r="D4703">
        <v>1</v>
      </c>
      <c r="E4703">
        <v>1</v>
      </c>
      <c r="F4703">
        <v>1</v>
      </c>
      <c r="I4703">
        <v>1</v>
      </c>
      <c r="J4703">
        <v>1</v>
      </c>
      <c r="K4703">
        <v>1</v>
      </c>
      <c r="N4703">
        <v>1</v>
      </c>
      <c r="O4703">
        <v>1</v>
      </c>
      <c r="P4703">
        <v>1</v>
      </c>
      <c r="S4703">
        <v>1</v>
      </c>
      <c r="T4703">
        <v>1</v>
      </c>
      <c r="U4703">
        <v>1</v>
      </c>
    </row>
    <row r="4704" spans="1:21" x14ac:dyDescent="0.25">
      <c r="A4704" t="s">
        <v>702</v>
      </c>
      <c r="B4704">
        <v>5021</v>
      </c>
      <c r="D4704">
        <v>15</v>
      </c>
      <c r="E4704">
        <v>60</v>
      </c>
      <c r="F4704">
        <v>9</v>
      </c>
      <c r="I4704">
        <v>15</v>
      </c>
      <c r="J4704">
        <v>60</v>
      </c>
      <c r="K4704">
        <v>9</v>
      </c>
      <c r="N4704">
        <v>15</v>
      </c>
      <c r="O4704">
        <v>60</v>
      </c>
      <c r="P4704">
        <v>9</v>
      </c>
      <c r="S4704">
        <v>15</v>
      </c>
      <c r="T4704">
        <v>60</v>
      </c>
      <c r="U4704">
        <v>9</v>
      </c>
    </row>
    <row r="4705" spans="1:20" x14ac:dyDescent="0.25">
      <c r="A4705" t="s">
        <v>43</v>
      </c>
      <c r="B4705">
        <v>5021</v>
      </c>
      <c r="D4705">
        <v>60</v>
      </c>
      <c r="E4705">
        <v>35</v>
      </c>
      <c r="I4705">
        <v>35</v>
      </c>
      <c r="J4705">
        <v>35</v>
      </c>
      <c r="K4705">
        <v>26</v>
      </c>
      <c r="O4705">
        <v>35</v>
      </c>
      <c r="P4705">
        <v>26</v>
      </c>
      <c r="S4705">
        <v>35</v>
      </c>
      <c r="T4705">
        <v>35</v>
      </c>
    </row>
    <row r="4706" spans="1:20" x14ac:dyDescent="0.25">
      <c r="A4706" t="s">
        <v>44</v>
      </c>
      <c r="B4706">
        <v>5021</v>
      </c>
      <c r="D4706">
        <v>40</v>
      </c>
      <c r="E4706">
        <v>5</v>
      </c>
      <c r="I4706">
        <v>5</v>
      </c>
      <c r="J4706">
        <v>5</v>
      </c>
      <c r="K4706">
        <v>20</v>
      </c>
      <c r="O4706">
        <v>5</v>
      </c>
      <c r="P4706">
        <v>20</v>
      </c>
      <c r="S4706">
        <v>5</v>
      </c>
      <c r="T4706">
        <v>5</v>
      </c>
    </row>
    <row r="4707" spans="1:20" x14ac:dyDescent="0.25">
      <c r="A4707" t="s">
        <v>47</v>
      </c>
      <c r="B4707">
        <v>5021</v>
      </c>
      <c r="D4707">
        <v>4</v>
      </c>
      <c r="E4707">
        <v>4</v>
      </c>
      <c r="I4707">
        <v>16</v>
      </c>
      <c r="J4707">
        <v>8</v>
      </c>
      <c r="K4707">
        <v>8</v>
      </c>
      <c r="O4707">
        <v>6</v>
      </c>
      <c r="P4707">
        <v>6</v>
      </c>
      <c r="S4707">
        <v>5</v>
      </c>
      <c r="T4707">
        <v>5</v>
      </c>
    </row>
    <row r="4708" spans="1:20" x14ac:dyDescent="0.25">
      <c r="A4708" t="s">
        <v>703</v>
      </c>
      <c r="B4708">
        <v>5021</v>
      </c>
      <c r="D4708">
        <v>0</v>
      </c>
      <c r="E4708">
        <v>0</v>
      </c>
      <c r="I4708">
        <v>8</v>
      </c>
      <c r="J4708">
        <v>0</v>
      </c>
      <c r="K4708">
        <v>0</v>
      </c>
      <c r="O4708">
        <v>0</v>
      </c>
      <c r="P4708">
        <v>0</v>
      </c>
      <c r="S4708">
        <v>0</v>
      </c>
      <c r="T4708">
        <v>6</v>
      </c>
    </row>
    <row r="4709" spans="1:20" x14ac:dyDescent="0.25">
      <c r="A4709" t="s">
        <v>704</v>
      </c>
      <c r="B4709">
        <v>5021</v>
      </c>
      <c r="D4709">
        <v>0</v>
      </c>
      <c r="E4709">
        <v>0</v>
      </c>
      <c r="I4709">
        <v>0</v>
      </c>
      <c r="J4709">
        <v>0</v>
      </c>
      <c r="K4709">
        <v>0</v>
      </c>
      <c r="O4709">
        <v>0</v>
      </c>
      <c r="P4709">
        <v>0</v>
      </c>
      <c r="S4709">
        <v>0</v>
      </c>
      <c r="T4709">
        <v>0</v>
      </c>
    </row>
    <row r="4710" spans="1:20" x14ac:dyDescent="0.25">
      <c r="A4710" t="s">
        <v>705</v>
      </c>
      <c r="B4710">
        <v>5021</v>
      </c>
      <c r="D4710">
        <v>0</v>
      </c>
      <c r="E4710">
        <v>0</v>
      </c>
      <c r="I4710">
        <v>0</v>
      </c>
      <c r="J4710">
        <v>0</v>
      </c>
      <c r="K4710">
        <v>0</v>
      </c>
      <c r="O4710">
        <v>0</v>
      </c>
      <c r="P4710">
        <v>0</v>
      </c>
      <c r="S4710">
        <v>0</v>
      </c>
      <c r="T4710">
        <v>0</v>
      </c>
    </row>
    <row r="4711" spans="1:20" x14ac:dyDescent="0.25">
      <c r="A4711" t="s">
        <v>706</v>
      </c>
      <c r="B4711">
        <v>5021</v>
      </c>
      <c r="D4711">
        <v>0</v>
      </c>
      <c r="E4711">
        <v>0</v>
      </c>
      <c r="I4711">
        <v>0</v>
      </c>
      <c r="J4711">
        <v>0</v>
      </c>
      <c r="K4711">
        <v>0</v>
      </c>
      <c r="O4711">
        <v>0</v>
      </c>
      <c r="P4711">
        <v>0</v>
      </c>
      <c r="S4711">
        <v>0</v>
      </c>
      <c r="T4711">
        <v>0</v>
      </c>
    </row>
    <row r="4712" spans="1:20" x14ac:dyDescent="0.25">
      <c r="A4712" t="s">
        <v>707</v>
      </c>
      <c r="B4712">
        <v>5021</v>
      </c>
      <c r="D4712">
        <v>1</v>
      </c>
      <c r="E4712">
        <v>1</v>
      </c>
      <c r="I4712">
        <v>1</v>
      </c>
      <c r="J4712">
        <v>1</v>
      </c>
      <c r="K4712">
        <v>1</v>
      </c>
      <c r="O4712">
        <v>1</v>
      </c>
      <c r="P4712">
        <v>1</v>
      </c>
      <c r="S4712">
        <v>1</v>
      </c>
      <c r="T4712">
        <v>1</v>
      </c>
    </row>
    <row r="4713" spans="1:20" x14ac:dyDescent="0.25">
      <c r="A4713" t="s">
        <v>708</v>
      </c>
      <c r="B4713">
        <v>5021</v>
      </c>
      <c r="D4713">
        <v>40</v>
      </c>
      <c r="E4713">
        <v>5</v>
      </c>
      <c r="I4713">
        <v>5</v>
      </c>
      <c r="J4713">
        <v>5</v>
      </c>
      <c r="K4713">
        <v>20</v>
      </c>
      <c r="O4713">
        <v>5</v>
      </c>
      <c r="P4713">
        <v>20</v>
      </c>
      <c r="S4713">
        <v>5</v>
      </c>
      <c r="T4713">
        <v>5</v>
      </c>
    </row>
    <row r="4714" spans="1:20" x14ac:dyDescent="0.25">
      <c r="A4714" t="s">
        <v>709</v>
      </c>
      <c r="B4714">
        <v>5021</v>
      </c>
      <c r="D4714">
        <v>20</v>
      </c>
      <c r="E4714">
        <v>30</v>
      </c>
      <c r="I4714">
        <v>30</v>
      </c>
      <c r="J4714">
        <v>30</v>
      </c>
      <c r="K4714">
        <v>6</v>
      </c>
      <c r="O4714">
        <v>30</v>
      </c>
      <c r="P4714">
        <v>6</v>
      </c>
      <c r="S4714">
        <v>30</v>
      </c>
      <c r="T4714">
        <v>30</v>
      </c>
    </row>
    <row r="4715" spans="1:20" x14ac:dyDescent="0.25">
      <c r="A4715" t="s">
        <v>710</v>
      </c>
      <c r="B4715">
        <v>5021</v>
      </c>
      <c r="D4715">
        <v>3</v>
      </c>
      <c r="E4715">
        <v>3</v>
      </c>
      <c r="I4715">
        <v>3</v>
      </c>
      <c r="J4715">
        <v>3</v>
      </c>
      <c r="K4715">
        <v>3</v>
      </c>
      <c r="O4715">
        <v>3</v>
      </c>
      <c r="P4715">
        <v>3</v>
      </c>
      <c r="S4715">
        <v>3</v>
      </c>
      <c r="T4715">
        <v>3</v>
      </c>
    </row>
    <row r="4716" spans="1:20" x14ac:dyDescent="0.25">
      <c r="A4716" t="s">
        <v>711</v>
      </c>
      <c r="B4716">
        <v>5021</v>
      </c>
      <c r="D4716">
        <v>0</v>
      </c>
      <c r="E4716">
        <v>0</v>
      </c>
      <c r="I4716">
        <v>0</v>
      </c>
      <c r="J4716">
        <v>0</v>
      </c>
      <c r="K4716">
        <v>0</v>
      </c>
      <c r="O4716">
        <v>0</v>
      </c>
      <c r="P4716">
        <v>0</v>
      </c>
      <c r="S4716">
        <v>0</v>
      </c>
      <c r="T4716">
        <v>0</v>
      </c>
    </row>
    <row r="4717" spans="1:20" x14ac:dyDescent="0.25">
      <c r="A4717" t="s">
        <v>712</v>
      </c>
      <c r="B4717">
        <v>5021</v>
      </c>
      <c r="D4717">
        <v>0</v>
      </c>
      <c r="E4717">
        <v>0</v>
      </c>
      <c r="I4717">
        <v>0</v>
      </c>
      <c r="J4717">
        <v>0</v>
      </c>
      <c r="K4717">
        <v>0</v>
      </c>
      <c r="O4717">
        <v>0</v>
      </c>
      <c r="P4717">
        <v>0</v>
      </c>
      <c r="S4717">
        <v>0</v>
      </c>
      <c r="T4717">
        <v>0</v>
      </c>
    </row>
    <row r="4718" spans="1:20" x14ac:dyDescent="0.25">
      <c r="A4718" t="s">
        <v>713</v>
      </c>
      <c r="B4718">
        <v>5021</v>
      </c>
      <c r="D4718">
        <v>0</v>
      </c>
      <c r="E4718">
        <v>0</v>
      </c>
      <c r="I4718">
        <v>0</v>
      </c>
      <c r="J4718">
        <v>0</v>
      </c>
      <c r="K4718">
        <v>0</v>
      </c>
      <c r="O4718">
        <v>0</v>
      </c>
      <c r="P4718">
        <v>0</v>
      </c>
      <c r="S4718">
        <v>0</v>
      </c>
      <c r="T4718">
        <v>0</v>
      </c>
    </row>
    <row r="4719" spans="1:20" x14ac:dyDescent="0.25">
      <c r="A4719" t="s">
        <v>718</v>
      </c>
      <c r="B4719">
        <v>5021</v>
      </c>
      <c r="E4719">
        <v>0</v>
      </c>
      <c r="J4719">
        <v>0</v>
      </c>
      <c r="O4719">
        <v>0</v>
      </c>
      <c r="T4719">
        <v>0</v>
      </c>
    </row>
    <row r="4720" spans="1:20" x14ac:dyDescent="0.25">
      <c r="A4720" t="s">
        <v>405</v>
      </c>
      <c r="B4720">
        <v>5021</v>
      </c>
      <c r="E4720">
        <v>0</v>
      </c>
    </row>
    <row r="4721" spans="1:21" x14ac:dyDescent="0.25">
      <c r="A4721" t="s">
        <v>742</v>
      </c>
      <c r="B4721">
        <v>5021</v>
      </c>
      <c r="I4721">
        <v>0</v>
      </c>
      <c r="K4721">
        <v>0</v>
      </c>
    </row>
    <row r="4722" spans="1:21" x14ac:dyDescent="0.25">
      <c r="A4722" t="s">
        <v>719</v>
      </c>
      <c r="B4722">
        <v>5021</v>
      </c>
      <c r="D4722">
        <v>0</v>
      </c>
      <c r="E4722">
        <v>0</v>
      </c>
      <c r="F4722">
        <v>0</v>
      </c>
      <c r="I4722">
        <v>0</v>
      </c>
      <c r="J4722">
        <v>0</v>
      </c>
      <c r="K4722">
        <v>0</v>
      </c>
      <c r="N4722">
        <v>0</v>
      </c>
      <c r="O4722">
        <v>0</v>
      </c>
      <c r="P4722">
        <v>0</v>
      </c>
      <c r="S4722">
        <v>0</v>
      </c>
      <c r="T4722">
        <v>0</v>
      </c>
      <c r="U4722">
        <v>0</v>
      </c>
    </row>
    <row r="4723" spans="1:21" x14ac:dyDescent="0.25">
      <c r="A4723" t="s">
        <v>34</v>
      </c>
      <c r="B4723">
        <v>5024</v>
      </c>
      <c r="E4723">
        <v>4936</v>
      </c>
      <c r="F4723">
        <v>4936</v>
      </c>
      <c r="I4723">
        <v>5074</v>
      </c>
      <c r="J4723">
        <v>5074</v>
      </c>
      <c r="S4723">
        <v>5021</v>
      </c>
      <c r="U4723">
        <v>5021</v>
      </c>
    </row>
    <row r="4724" spans="1:21" x14ac:dyDescent="0.25">
      <c r="A4724" t="s">
        <v>35</v>
      </c>
      <c r="B4724">
        <v>5024</v>
      </c>
      <c r="E4724">
        <v>5074</v>
      </c>
      <c r="F4724">
        <v>5021</v>
      </c>
      <c r="I4724">
        <v>5021</v>
      </c>
      <c r="J4724">
        <v>4936</v>
      </c>
      <c r="S4724">
        <v>4936</v>
      </c>
      <c r="U4724">
        <v>5074</v>
      </c>
    </row>
    <row r="4725" spans="1:21" x14ac:dyDescent="0.25">
      <c r="A4725" t="s">
        <v>36</v>
      </c>
      <c r="B4725">
        <v>5024</v>
      </c>
      <c r="E4725">
        <v>2</v>
      </c>
      <c r="F4725">
        <v>1</v>
      </c>
      <c r="I4725">
        <v>1</v>
      </c>
      <c r="J4725">
        <v>2</v>
      </c>
      <c r="S4725">
        <v>2</v>
      </c>
      <c r="U4725">
        <v>2</v>
      </c>
    </row>
    <row r="4726" spans="1:21" x14ac:dyDescent="0.25">
      <c r="A4726" t="s">
        <v>37</v>
      </c>
      <c r="B4726">
        <v>5024</v>
      </c>
      <c r="E4726">
        <v>0</v>
      </c>
      <c r="I4726">
        <v>0</v>
      </c>
      <c r="J4726">
        <v>0</v>
      </c>
      <c r="S4726">
        <v>0</v>
      </c>
    </row>
    <row r="4727" spans="1:21" x14ac:dyDescent="0.25">
      <c r="A4727" t="s">
        <v>38</v>
      </c>
      <c r="B4727">
        <v>5024</v>
      </c>
      <c r="E4727">
        <v>12</v>
      </c>
      <c r="F4727">
        <v>12</v>
      </c>
      <c r="I4727">
        <v>12</v>
      </c>
      <c r="J4727">
        <v>12</v>
      </c>
      <c r="S4727">
        <v>12</v>
      </c>
      <c r="U4727">
        <v>12</v>
      </c>
    </row>
    <row r="4728" spans="1:21" x14ac:dyDescent="0.25">
      <c r="A4728" t="s">
        <v>39</v>
      </c>
      <c r="B4728">
        <v>5024</v>
      </c>
      <c r="F4728">
        <v>150</v>
      </c>
      <c r="I4728">
        <v>300</v>
      </c>
      <c r="S4728">
        <v>325</v>
      </c>
    </row>
    <row r="4729" spans="1:21" x14ac:dyDescent="0.25">
      <c r="A4729" t="s">
        <v>694</v>
      </c>
      <c r="B4729">
        <v>5024</v>
      </c>
      <c r="F4729">
        <v>100</v>
      </c>
      <c r="I4729">
        <v>100</v>
      </c>
      <c r="S4729">
        <v>100</v>
      </c>
    </row>
    <row r="4730" spans="1:21" x14ac:dyDescent="0.25">
      <c r="A4730" t="s">
        <v>40</v>
      </c>
      <c r="B4730">
        <v>5024</v>
      </c>
      <c r="F4730">
        <v>1</v>
      </c>
      <c r="I4730">
        <v>1</v>
      </c>
      <c r="S4730">
        <v>1</v>
      </c>
    </row>
    <row r="4731" spans="1:21" x14ac:dyDescent="0.25">
      <c r="A4731" t="s">
        <v>41</v>
      </c>
      <c r="B4731">
        <v>5024</v>
      </c>
    </row>
    <row r="4732" spans="1:21" x14ac:dyDescent="0.25">
      <c r="A4732" t="s">
        <v>42</v>
      </c>
      <c r="B4732">
        <v>5024</v>
      </c>
      <c r="E4732">
        <v>25</v>
      </c>
      <c r="J4732">
        <v>40</v>
      </c>
      <c r="S4732">
        <v>30</v>
      </c>
    </row>
    <row r="4733" spans="1:21" x14ac:dyDescent="0.25">
      <c r="A4733" t="s">
        <v>45</v>
      </c>
      <c r="B4733">
        <v>5024</v>
      </c>
      <c r="E4733">
        <v>4</v>
      </c>
      <c r="I4733">
        <v>3</v>
      </c>
      <c r="J4733">
        <v>8</v>
      </c>
      <c r="S4733">
        <v>2</v>
      </c>
    </row>
    <row r="4734" spans="1:21" x14ac:dyDescent="0.25">
      <c r="A4734" t="s">
        <v>46</v>
      </c>
      <c r="B4734">
        <v>5024</v>
      </c>
      <c r="F4734">
        <v>4</v>
      </c>
      <c r="I4734">
        <v>8</v>
      </c>
      <c r="U4734">
        <v>2</v>
      </c>
    </row>
    <row r="4735" spans="1:21" x14ac:dyDescent="0.25">
      <c r="A4735" t="s">
        <v>49</v>
      </c>
      <c r="B4735">
        <v>5024</v>
      </c>
      <c r="E4735">
        <v>6.5</v>
      </c>
      <c r="F4735">
        <v>6.5</v>
      </c>
      <c r="I4735">
        <v>4</v>
      </c>
      <c r="J4735">
        <v>6.5</v>
      </c>
      <c r="S4735">
        <v>5.5</v>
      </c>
      <c r="U4735">
        <v>5.5</v>
      </c>
    </row>
    <row r="4736" spans="1:21" x14ac:dyDescent="0.25">
      <c r="A4736" t="s">
        <v>695</v>
      </c>
      <c r="B4736">
        <v>5024</v>
      </c>
      <c r="E4736">
        <v>0</v>
      </c>
      <c r="F4736">
        <v>0</v>
      </c>
      <c r="I4736">
        <v>0</v>
      </c>
      <c r="J4736">
        <v>0</v>
      </c>
      <c r="S4736">
        <v>0</v>
      </c>
      <c r="U4736">
        <v>0</v>
      </c>
    </row>
    <row r="4737" spans="1:21" x14ac:dyDescent="0.25">
      <c r="A4737" t="s">
        <v>48</v>
      </c>
      <c r="B4737">
        <v>5024</v>
      </c>
      <c r="E4737">
        <v>1900</v>
      </c>
      <c r="F4737">
        <v>1900</v>
      </c>
      <c r="I4737">
        <v>1900</v>
      </c>
      <c r="J4737">
        <v>1900</v>
      </c>
      <c r="S4737">
        <v>1900</v>
      </c>
      <c r="U4737">
        <v>1900</v>
      </c>
    </row>
    <row r="4738" spans="1:21" x14ac:dyDescent="0.25">
      <c r="A4738" t="s">
        <v>696</v>
      </c>
      <c r="B4738">
        <v>5024</v>
      </c>
      <c r="E4738">
        <v>3539</v>
      </c>
      <c r="F4738">
        <v>1583</v>
      </c>
      <c r="I4738">
        <v>1770</v>
      </c>
      <c r="J4738">
        <v>3539</v>
      </c>
      <c r="S4738">
        <v>3433</v>
      </c>
      <c r="U4738">
        <v>2787</v>
      </c>
    </row>
    <row r="4739" spans="1:21" x14ac:dyDescent="0.25">
      <c r="A4739" t="s">
        <v>50</v>
      </c>
      <c r="B4739">
        <v>5024</v>
      </c>
      <c r="E4739">
        <v>3539</v>
      </c>
      <c r="F4739">
        <v>1583</v>
      </c>
      <c r="I4739">
        <v>1015</v>
      </c>
      <c r="J4739">
        <v>3539</v>
      </c>
      <c r="S4739">
        <v>3433</v>
      </c>
      <c r="U4739">
        <v>2787</v>
      </c>
    </row>
    <row r="4740" spans="1:21" x14ac:dyDescent="0.25">
      <c r="A4740" t="s">
        <v>697</v>
      </c>
      <c r="B4740">
        <v>5024</v>
      </c>
      <c r="E4740">
        <v>1</v>
      </c>
      <c r="F4740">
        <v>1</v>
      </c>
      <c r="I4740">
        <v>1</v>
      </c>
      <c r="J4740">
        <v>1</v>
      </c>
      <c r="S4740">
        <v>1</v>
      </c>
      <c r="U4740">
        <v>1</v>
      </c>
    </row>
    <row r="4741" spans="1:21" x14ac:dyDescent="0.25">
      <c r="A4741" t="s">
        <v>51</v>
      </c>
      <c r="B4741">
        <v>5024</v>
      </c>
      <c r="E4741">
        <v>0</v>
      </c>
      <c r="F4741">
        <v>110</v>
      </c>
      <c r="I4741">
        <v>0</v>
      </c>
      <c r="J4741">
        <v>0</v>
      </c>
      <c r="S4741">
        <v>0</v>
      </c>
      <c r="U4741">
        <v>5</v>
      </c>
    </row>
    <row r="4742" spans="1:21" x14ac:dyDescent="0.25">
      <c r="A4742" t="s">
        <v>53</v>
      </c>
      <c r="B4742">
        <v>5024</v>
      </c>
      <c r="E4742">
        <v>236</v>
      </c>
      <c r="F4742">
        <v>101</v>
      </c>
      <c r="I4742">
        <v>6</v>
      </c>
      <c r="J4742">
        <v>165</v>
      </c>
      <c r="S4742">
        <v>111</v>
      </c>
      <c r="U4742">
        <v>5</v>
      </c>
    </row>
    <row r="4743" spans="1:21" x14ac:dyDescent="0.25">
      <c r="A4743" t="s">
        <v>54</v>
      </c>
      <c r="B4743">
        <v>5024</v>
      </c>
      <c r="E4743">
        <v>0</v>
      </c>
      <c r="F4743">
        <v>0</v>
      </c>
      <c r="I4743">
        <v>0</v>
      </c>
      <c r="J4743">
        <v>0</v>
      </c>
      <c r="S4743">
        <v>0</v>
      </c>
      <c r="U4743">
        <v>0</v>
      </c>
    </row>
    <row r="4744" spans="1:21" x14ac:dyDescent="0.25">
      <c r="A4744" t="s">
        <v>55</v>
      </c>
      <c r="B4744">
        <v>5024</v>
      </c>
      <c r="E4744">
        <v>0</v>
      </c>
      <c r="F4744">
        <v>0</v>
      </c>
      <c r="I4744">
        <v>0</v>
      </c>
      <c r="J4744">
        <v>0</v>
      </c>
      <c r="S4744">
        <v>0</v>
      </c>
      <c r="U4744">
        <v>0</v>
      </c>
    </row>
    <row r="4745" spans="1:21" x14ac:dyDescent="0.25">
      <c r="A4745" t="s">
        <v>56</v>
      </c>
      <c r="B4745">
        <v>5024</v>
      </c>
      <c r="E4745">
        <v>0.92</v>
      </c>
      <c r="F4745">
        <v>0.92</v>
      </c>
      <c r="I4745">
        <v>0.92</v>
      </c>
      <c r="J4745">
        <v>0.92</v>
      </c>
      <c r="S4745">
        <v>0.92</v>
      </c>
      <c r="U4745">
        <v>0.92</v>
      </c>
    </row>
    <row r="4746" spans="1:21" x14ac:dyDescent="0.25">
      <c r="A4746" t="s">
        <v>57</v>
      </c>
      <c r="B4746">
        <v>5024</v>
      </c>
      <c r="E4746">
        <v>100</v>
      </c>
      <c r="F4746">
        <v>100</v>
      </c>
      <c r="I4746">
        <v>100</v>
      </c>
      <c r="J4746">
        <v>100</v>
      </c>
      <c r="S4746">
        <v>100</v>
      </c>
      <c r="U4746">
        <v>100</v>
      </c>
    </row>
    <row r="4747" spans="1:21" x14ac:dyDescent="0.25">
      <c r="A4747" t="s">
        <v>58</v>
      </c>
      <c r="B4747">
        <v>5024</v>
      </c>
      <c r="E4747">
        <v>2</v>
      </c>
      <c r="F4747">
        <v>2</v>
      </c>
      <c r="I4747">
        <v>2</v>
      </c>
      <c r="J4747">
        <v>2</v>
      </c>
      <c r="S4747">
        <v>2</v>
      </c>
      <c r="U4747">
        <v>2</v>
      </c>
    </row>
    <row r="4748" spans="1:21" x14ac:dyDescent="0.25">
      <c r="A4748" t="s">
        <v>59</v>
      </c>
      <c r="B4748">
        <v>5024</v>
      </c>
      <c r="E4748">
        <v>0</v>
      </c>
      <c r="F4748">
        <v>0</v>
      </c>
      <c r="I4748">
        <v>0</v>
      </c>
      <c r="J4748">
        <v>0</v>
      </c>
      <c r="S4748">
        <v>0</v>
      </c>
      <c r="U4748">
        <v>0</v>
      </c>
    </row>
    <row r="4749" spans="1:21" x14ac:dyDescent="0.25">
      <c r="A4749" t="s">
        <v>698</v>
      </c>
      <c r="B4749">
        <v>5024</v>
      </c>
      <c r="E4749">
        <v>0</v>
      </c>
      <c r="J4749">
        <v>0</v>
      </c>
      <c r="S4749">
        <v>0</v>
      </c>
    </row>
    <row r="4750" spans="1:21" x14ac:dyDescent="0.25">
      <c r="A4750" t="s">
        <v>677</v>
      </c>
      <c r="B4750">
        <v>5024</v>
      </c>
      <c r="E4750">
        <v>869</v>
      </c>
      <c r="J4750">
        <v>2621</v>
      </c>
      <c r="S4750">
        <v>849</v>
      </c>
    </row>
    <row r="4751" spans="1:21" x14ac:dyDescent="0.25">
      <c r="A4751" t="s">
        <v>78</v>
      </c>
      <c r="B4751">
        <v>5024</v>
      </c>
      <c r="E4751">
        <v>23.7</v>
      </c>
      <c r="J4751">
        <v>44.7</v>
      </c>
      <c r="S4751">
        <v>19.3</v>
      </c>
    </row>
    <row r="4752" spans="1:21" x14ac:dyDescent="0.25">
      <c r="A4752" t="s">
        <v>699</v>
      </c>
      <c r="B4752">
        <v>5024</v>
      </c>
      <c r="F4752">
        <v>0</v>
      </c>
      <c r="J4752">
        <v>0</v>
      </c>
      <c r="U4752">
        <v>0</v>
      </c>
    </row>
    <row r="4753" spans="1:21" x14ac:dyDescent="0.25">
      <c r="A4753" t="s">
        <v>700</v>
      </c>
      <c r="B4753">
        <v>5024</v>
      </c>
      <c r="E4753">
        <v>0</v>
      </c>
      <c r="F4753">
        <v>1</v>
      </c>
      <c r="I4753">
        <v>0</v>
      </c>
      <c r="J4753">
        <v>0</v>
      </c>
      <c r="S4753">
        <v>0</v>
      </c>
      <c r="U4753">
        <v>1</v>
      </c>
    </row>
    <row r="4754" spans="1:21" x14ac:dyDescent="0.25">
      <c r="A4754" t="s">
        <v>701</v>
      </c>
      <c r="B4754">
        <v>5024</v>
      </c>
      <c r="E4754">
        <v>0</v>
      </c>
      <c r="F4754">
        <v>0</v>
      </c>
      <c r="I4754">
        <v>0</v>
      </c>
      <c r="J4754">
        <v>0</v>
      </c>
      <c r="S4754">
        <v>0</v>
      </c>
      <c r="U4754">
        <v>0</v>
      </c>
    </row>
    <row r="4755" spans="1:21" x14ac:dyDescent="0.25">
      <c r="A4755" t="s">
        <v>52</v>
      </c>
      <c r="B4755">
        <v>5024</v>
      </c>
      <c r="E4755">
        <v>1</v>
      </c>
      <c r="F4755">
        <v>1</v>
      </c>
      <c r="I4755">
        <v>1</v>
      </c>
      <c r="J4755">
        <v>1</v>
      </c>
      <c r="S4755">
        <v>1</v>
      </c>
      <c r="U4755">
        <v>1</v>
      </c>
    </row>
    <row r="4756" spans="1:21" x14ac:dyDescent="0.25">
      <c r="A4756" t="s">
        <v>702</v>
      </c>
      <c r="B4756">
        <v>5024</v>
      </c>
      <c r="E4756">
        <v>60</v>
      </c>
      <c r="F4756">
        <v>9</v>
      </c>
      <c r="I4756">
        <v>15</v>
      </c>
      <c r="J4756">
        <v>60</v>
      </c>
      <c r="S4756">
        <v>15</v>
      </c>
      <c r="U4756">
        <v>9</v>
      </c>
    </row>
    <row r="4757" spans="1:21" x14ac:dyDescent="0.25">
      <c r="A4757" t="s">
        <v>43</v>
      </c>
      <c r="B4757">
        <v>5024</v>
      </c>
      <c r="E4757">
        <v>206</v>
      </c>
      <c r="F4757">
        <v>26</v>
      </c>
      <c r="I4757">
        <v>80</v>
      </c>
      <c r="J4757">
        <v>206</v>
      </c>
      <c r="S4757">
        <v>35</v>
      </c>
      <c r="U4757">
        <v>26</v>
      </c>
    </row>
    <row r="4758" spans="1:21" x14ac:dyDescent="0.25">
      <c r="A4758" t="s">
        <v>44</v>
      </c>
      <c r="B4758">
        <v>5024</v>
      </c>
      <c r="E4758">
        <v>200</v>
      </c>
      <c r="F4758">
        <v>20</v>
      </c>
      <c r="I4758">
        <v>50</v>
      </c>
      <c r="J4758">
        <v>200</v>
      </c>
      <c r="S4758">
        <v>5</v>
      </c>
      <c r="U4758">
        <v>20</v>
      </c>
    </row>
    <row r="4759" spans="1:21" x14ac:dyDescent="0.25">
      <c r="A4759" t="s">
        <v>47</v>
      </c>
      <c r="B4759">
        <v>5024</v>
      </c>
      <c r="E4759">
        <v>4</v>
      </c>
      <c r="F4759">
        <v>4</v>
      </c>
      <c r="I4759">
        <v>3</v>
      </c>
      <c r="J4759">
        <v>8</v>
      </c>
      <c r="S4759">
        <v>2</v>
      </c>
      <c r="U4759">
        <v>2</v>
      </c>
    </row>
    <row r="4760" spans="1:21" x14ac:dyDescent="0.25">
      <c r="A4760" t="s">
        <v>703</v>
      </c>
      <c r="B4760">
        <v>5024</v>
      </c>
      <c r="E4760">
        <v>0</v>
      </c>
      <c r="F4760">
        <v>0</v>
      </c>
      <c r="I4760">
        <v>0</v>
      </c>
      <c r="J4760">
        <v>0</v>
      </c>
      <c r="S4760">
        <v>0</v>
      </c>
      <c r="U4760">
        <v>0</v>
      </c>
    </row>
    <row r="4761" spans="1:21" x14ac:dyDescent="0.25">
      <c r="A4761" t="s">
        <v>704</v>
      </c>
      <c r="B4761">
        <v>5024</v>
      </c>
      <c r="E4761">
        <v>0</v>
      </c>
      <c r="F4761">
        <v>0</v>
      </c>
      <c r="I4761">
        <v>0</v>
      </c>
      <c r="J4761">
        <v>0</v>
      </c>
      <c r="S4761">
        <v>0</v>
      </c>
      <c r="U4761">
        <v>0</v>
      </c>
    </row>
    <row r="4762" spans="1:21" x14ac:dyDescent="0.25">
      <c r="A4762" t="s">
        <v>705</v>
      </c>
      <c r="B4762">
        <v>5024</v>
      </c>
      <c r="E4762">
        <v>0</v>
      </c>
      <c r="F4762">
        <v>0</v>
      </c>
      <c r="I4762">
        <v>0</v>
      </c>
      <c r="J4762">
        <v>0</v>
      </c>
      <c r="S4762">
        <v>0</v>
      </c>
      <c r="U4762">
        <v>0</v>
      </c>
    </row>
    <row r="4763" spans="1:21" x14ac:dyDescent="0.25">
      <c r="A4763" t="s">
        <v>706</v>
      </c>
      <c r="B4763">
        <v>5024</v>
      </c>
      <c r="E4763">
        <v>0</v>
      </c>
      <c r="F4763">
        <v>0</v>
      </c>
      <c r="I4763">
        <v>0</v>
      </c>
      <c r="J4763">
        <v>0</v>
      </c>
      <c r="S4763">
        <v>0</v>
      </c>
      <c r="U4763">
        <v>0</v>
      </c>
    </row>
    <row r="4764" spans="1:21" x14ac:dyDescent="0.25">
      <c r="A4764" t="s">
        <v>707</v>
      </c>
      <c r="B4764">
        <v>5024</v>
      </c>
      <c r="E4764">
        <v>1</v>
      </c>
      <c r="F4764">
        <v>1</v>
      </c>
      <c r="I4764">
        <v>1</v>
      </c>
      <c r="J4764">
        <v>1</v>
      </c>
      <c r="S4764">
        <v>1</v>
      </c>
      <c r="U4764">
        <v>1</v>
      </c>
    </row>
    <row r="4765" spans="1:21" x14ac:dyDescent="0.25">
      <c r="A4765" t="s">
        <v>708</v>
      </c>
      <c r="B4765">
        <v>5024</v>
      </c>
      <c r="E4765">
        <v>200</v>
      </c>
      <c r="F4765">
        <v>20</v>
      </c>
      <c r="I4765">
        <v>50</v>
      </c>
      <c r="J4765">
        <v>200</v>
      </c>
      <c r="S4765">
        <v>5</v>
      </c>
      <c r="U4765">
        <v>20</v>
      </c>
    </row>
    <row r="4766" spans="1:21" x14ac:dyDescent="0.25">
      <c r="A4766" t="s">
        <v>709</v>
      </c>
      <c r="B4766">
        <v>5024</v>
      </c>
      <c r="E4766">
        <v>6</v>
      </c>
      <c r="F4766">
        <v>6</v>
      </c>
      <c r="I4766">
        <v>30</v>
      </c>
      <c r="J4766">
        <v>6</v>
      </c>
      <c r="S4766">
        <v>30</v>
      </c>
      <c r="U4766">
        <v>6</v>
      </c>
    </row>
    <row r="4767" spans="1:21" x14ac:dyDescent="0.25">
      <c r="A4767" t="s">
        <v>710</v>
      </c>
      <c r="B4767">
        <v>5024</v>
      </c>
      <c r="E4767">
        <v>2</v>
      </c>
      <c r="F4767">
        <v>3</v>
      </c>
      <c r="I4767">
        <v>3</v>
      </c>
      <c r="J4767">
        <v>2</v>
      </c>
      <c r="S4767">
        <v>3</v>
      </c>
      <c r="U4767">
        <v>3</v>
      </c>
    </row>
    <row r="4768" spans="1:21" x14ac:dyDescent="0.25">
      <c r="A4768" t="s">
        <v>711</v>
      </c>
      <c r="B4768">
        <v>5024</v>
      </c>
      <c r="E4768">
        <v>0</v>
      </c>
      <c r="F4768">
        <v>0</v>
      </c>
      <c r="I4768">
        <v>0</v>
      </c>
      <c r="J4768">
        <v>0</v>
      </c>
      <c r="S4768">
        <v>0</v>
      </c>
      <c r="U4768">
        <v>0</v>
      </c>
    </row>
    <row r="4769" spans="1:21" x14ac:dyDescent="0.25">
      <c r="A4769" t="s">
        <v>712</v>
      </c>
      <c r="B4769">
        <v>5024</v>
      </c>
      <c r="E4769">
        <v>0</v>
      </c>
      <c r="F4769">
        <v>0</v>
      </c>
      <c r="I4769">
        <v>0</v>
      </c>
      <c r="J4769">
        <v>0</v>
      </c>
      <c r="S4769">
        <v>0</v>
      </c>
      <c r="U4769">
        <v>0</v>
      </c>
    </row>
    <row r="4770" spans="1:21" x14ac:dyDescent="0.25">
      <c r="A4770" t="s">
        <v>713</v>
      </c>
      <c r="B4770">
        <v>5024</v>
      </c>
      <c r="E4770">
        <v>0</v>
      </c>
      <c r="F4770">
        <v>0</v>
      </c>
      <c r="I4770">
        <v>0</v>
      </c>
      <c r="J4770">
        <v>0</v>
      </c>
      <c r="S4770">
        <v>0</v>
      </c>
      <c r="U4770">
        <v>0</v>
      </c>
    </row>
    <row r="4771" spans="1:21" x14ac:dyDescent="0.25">
      <c r="A4771" t="s">
        <v>718</v>
      </c>
      <c r="B4771">
        <v>5024</v>
      </c>
      <c r="E4771">
        <v>0</v>
      </c>
      <c r="J4771">
        <v>0</v>
      </c>
      <c r="S4771">
        <v>0</v>
      </c>
    </row>
    <row r="4772" spans="1:21" x14ac:dyDescent="0.25">
      <c r="A4772" t="s">
        <v>405</v>
      </c>
      <c r="B4772">
        <v>5024</v>
      </c>
      <c r="E4772">
        <v>0</v>
      </c>
    </row>
    <row r="4773" spans="1:21" x14ac:dyDescent="0.25">
      <c r="A4773" t="s">
        <v>719</v>
      </c>
      <c r="B4773">
        <v>5024</v>
      </c>
      <c r="E4773">
        <v>257</v>
      </c>
      <c r="F4773">
        <v>110</v>
      </c>
      <c r="I4773">
        <v>7</v>
      </c>
      <c r="J4773">
        <v>179</v>
      </c>
      <c r="S4773">
        <v>121</v>
      </c>
      <c r="U4773">
        <v>5</v>
      </c>
    </row>
    <row r="4774" spans="1:21" x14ac:dyDescent="0.25">
      <c r="A4774" t="s">
        <v>34</v>
      </c>
      <c r="B4774">
        <v>5025</v>
      </c>
      <c r="D4774">
        <v>5000</v>
      </c>
      <c r="E4774">
        <v>5000</v>
      </c>
      <c r="F4774">
        <v>5000</v>
      </c>
      <c r="I4774">
        <v>5050</v>
      </c>
      <c r="J4774">
        <v>5050</v>
      </c>
      <c r="K4774">
        <v>5050</v>
      </c>
      <c r="N4774">
        <v>193</v>
      </c>
      <c r="O4774">
        <v>193</v>
      </c>
      <c r="P4774">
        <v>193</v>
      </c>
      <c r="S4774">
        <v>192</v>
      </c>
      <c r="T4774">
        <v>192</v>
      </c>
      <c r="U4774">
        <v>192</v>
      </c>
    </row>
    <row r="4775" spans="1:21" x14ac:dyDescent="0.25">
      <c r="A4775" t="s">
        <v>35</v>
      </c>
      <c r="B4775">
        <v>5025</v>
      </c>
      <c r="D4775">
        <v>193</v>
      </c>
      <c r="E4775">
        <v>5050</v>
      </c>
      <c r="F4775">
        <v>192</v>
      </c>
      <c r="I4775">
        <v>192</v>
      </c>
      <c r="J4775">
        <v>5000</v>
      </c>
      <c r="K4775">
        <v>193</v>
      </c>
      <c r="N4775">
        <v>5050</v>
      </c>
      <c r="O4775">
        <v>192</v>
      </c>
      <c r="P4775">
        <v>5000</v>
      </c>
      <c r="S4775">
        <v>5000</v>
      </c>
      <c r="T4775">
        <v>193</v>
      </c>
      <c r="U4775">
        <v>5050</v>
      </c>
    </row>
    <row r="4776" spans="1:21" x14ac:dyDescent="0.25">
      <c r="A4776" t="s">
        <v>36</v>
      </c>
      <c r="B4776">
        <v>5025</v>
      </c>
      <c r="D4776">
        <v>2</v>
      </c>
      <c r="E4776">
        <v>2</v>
      </c>
      <c r="F4776">
        <v>0</v>
      </c>
      <c r="I4776">
        <v>1</v>
      </c>
      <c r="J4776">
        <v>2</v>
      </c>
      <c r="K4776">
        <v>0</v>
      </c>
      <c r="N4776">
        <v>1</v>
      </c>
      <c r="O4776">
        <v>1</v>
      </c>
      <c r="P4776">
        <v>1</v>
      </c>
      <c r="S4776">
        <v>0</v>
      </c>
      <c r="T4776">
        <v>1</v>
      </c>
      <c r="U4776">
        <v>0</v>
      </c>
    </row>
    <row r="4777" spans="1:21" x14ac:dyDescent="0.25">
      <c r="A4777" t="s">
        <v>37</v>
      </c>
      <c r="B4777">
        <v>5025</v>
      </c>
      <c r="D4777">
        <v>0</v>
      </c>
      <c r="E4777">
        <v>2</v>
      </c>
      <c r="I4777">
        <v>0</v>
      </c>
      <c r="J4777">
        <v>2</v>
      </c>
      <c r="N4777">
        <v>0</v>
      </c>
      <c r="O4777">
        <v>0</v>
      </c>
      <c r="S4777">
        <v>0</v>
      </c>
      <c r="T4777">
        <v>3</v>
      </c>
    </row>
    <row r="4778" spans="1:21" x14ac:dyDescent="0.25">
      <c r="A4778" t="s">
        <v>38</v>
      </c>
      <c r="B4778">
        <v>5025</v>
      </c>
      <c r="D4778">
        <v>12</v>
      </c>
      <c r="E4778">
        <v>12</v>
      </c>
      <c r="F4778">
        <v>12</v>
      </c>
      <c r="I4778">
        <v>12</v>
      </c>
      <c r="J4778">
        <v>12</v>
      </c>
      <c r="K4778">
        <v>12</v>
      </c>
      <c r="N4778">
        <v>12</v>
      </c>
      <c r="O4778">
        <v>12</v>
      </c>
      <c r="P4778">
        <v>12</v>
      </c>
      <c r="S4778">
        <v>12</v>
      </c>
      <c r="T4778">
        <v>12</v>
      </c>
      <c r="U4778">
        <v>12</v>
      </c>
    </row>
    <row r="4779" spans="1:21" x14ac:dyDescent="0.25">
      <c r="A4779" t="s">
        <v>39</v>
      </c>
      <c r="B4779">
        <v>5025</v>
      </c>
      <c r="D4779">
        <v>300</v>
      </c>
      <c r="I4779">
        <v>100</v>
      </c>
      <c r="N4779">
        <v>500</v>
      </c>
      <c r="P4779">
        <v>500</v>
      </c>
    </row>
    <row r="4780" spans="1:21" x14ac:dyDescent="0.25">
      <c r="A4780" t="s">
        <v>694</v>
      </c>
      <c r="B4780">
        <v>5025</v>
      </c>
      <c r="D4780">
        <v>100</v>
      </c>
      <c r="I4780">
        <v>100</v>
      </c>
      <c r="N4780">
        <v>100</v>
      </c>
      <c r="P4780">
        <v>100</v>
      </c>
    </row>
    <row r="4781" spans="1:21" x14ac:dyDescent="0.25">
      <c r="A4781" t="s">
        <v>40</v>
      </c>
      <c r="B4781">
        <v>5025</v>
      </c>
      <c r="D4781">
        <v>2</v>
      </c>
      <c r="I4781">
        <v>1</v>
      </c>
      <c r="N4781">
        <v>1</v>
      </c>
      <c r="P4781">
        <v>1</v>
      </c>
    </row>
    <row r="4782" spans="1:21" x14ac:dyDescent="0.25">
      <c r="A4782" t="s">
        <v>41</v>
      </c>
      <c r="B4782">
        <v>5025</v>
      </c>
    </row>
    <row r="4783" spans="1:21" x14ac:dyDescent="0.25">
      <c r="A4783" t="s">
        <v>42</v>
      </c>
      <c r="B4783">
        <v>5025</v>
      </c>
      <c r="E4783">
        <v>25</v>
      </c>
      <c r="J4783">
        <v>25</v>
      </c>
      <c r="O4783">
        <v>30</v>
      </c>
      <c r="T4783">
        <v>30</v>
      </c>
    </row>
    <row r="4784" spans="1:21" x14ac:dyDescent="0.25">
      <c r="A4784" t="s">
        <v>45</v>
      </c>
      <c r="B4784">
        <v>5025</v>
      </c>
      <c r="D4784">
        <v>7</v>
      </c>
      <c r="E4784">
        <v>4</v>
      </c>
      <c r="I4784">
        <v>3</v>
      </c>
      <c r="J4784">
        <v>8</v>
      </c>
      <c r="N4784">
        <v>1</v>
      </c>
      <c r="O4784">
        <v>6</v>
      </c>
      <c r="T4784">
        <v>2</v>
      </c>
    </row>
    <row r="4785" spans="1:21" x14ac:dyDescent="0.25">
      <c r="A4785" t="s">
        <v>46</v>
      </c>
      <c r="B4785">
        <v>5025</v>
      </c>
      <c r="I4785">
        <v>8</v>
      </c>
      <c r="P4785">
        <v>6</v>
      </c>
      <c r="S4785">
        <v>2</v>
      </c>
    </row>
    <row r="4786" spans="1:21" x14ac:dyDescent="0.25">
      <c r="A4786" t="s">
        <v>49</v>
      </c>
      <c r="B4786">
        <v>5025</v>
      </c>
      <c r="D4786">
        <v>4</v>
      </c>
      <c r="E4786">
        <v>6</v>
      </c>
      <c r="F4786">
        <v>4</v>
      </c>
      <c r="I4786">
        <v>4</v>
      </c>
      <c r="J4786">
        <v>6</v>
      </c>
      <c r="K4786">
        <v>4</v>
      </c>
      <c r="N4786">
        <v>4</v>
      </c>
      <c r="O4786">
        <v>4</v>
      </c>
      <c r="P4786">
        <v>4</v>
      </c>
      <c r="S4786">
        <v>4</v>
      </c>
      <c r="T4786">
        <v>4</v>
      </c>
      <c r="U4786">
        <v>4</v>
      </c>
    </row>
    <row r="4787" spans="1:21" x14ac:dyDescent="0.25">
      <c r="A4787" t="s">
        <v>695</v>
      </c>
      <c r="B4787">
        <v>5025</v>
      </c>
      <c r="D4787">
        <v>0</v>
      </c>
      <c r="E4787">
        <v>0</v>
      </c>
      <c r="F4787">
        <v>0</v>
      </c>
      <c r="I4787">
        <v>0</v>
      </c>
      <c r="J4787">
        <v>0</v>
      </c>
      <c r="K4787">
        <v>0</v>
      </c>
      <c r="N4787">
        <v>0</v>
      </c>
      <c r="O4787">
        <v>0</v>
      </c>
      <c r="P4787">
        <v>0</v>
      </c>
      <c r="S4787">
        <v>0</v>
      </c>
      <c r="T4787">
        <v>0</v>
      </c>
      <c r="U4787">
        <v>0</v>
      </c>
    </row>
    <row r="4788" spans="1:21" x14ac:dyDescent="0.25">
      <c r="A4788" t="s">
        <v>48</v>
      </c>
      <c r="B4788">
        <v>5025</v>
      </c>
      <c r="D4788">
        <v>1900</v>
      </c>
      <c r="E4788">
        <v>1900</v>
      </c>
      <c r="F4788">
        <v>1900</v>
      </c>
      <c r="I4788">
        <v>1900</v>
      </c>
      <c r="J4788">
        <v>1900</v>
      </c>
      <c r="K4788">
        <v>1900</v>
      </c>
      <c r="N4788">
        <v>1900</v>
      </c>
      <c r="O4788">
        <v>1900</v>
      </c>
      <c r="P4788">
        <v>1900</v>
      </c>
      <c r="S4788">
        <v>1900</v>
      </c>
      <c r="T4788">
        <v>1900</v>
      </c>
      <c r="U4788">
        <v>1900</v>
      </c>
    </row>
    <row r="4789" spans="1:21" x14ac:dyDescent="0.25">
      <c r="A4789" t="s">
        <v>696</v>
      </c>
      <c r="B4789">
        <v>5025</v>
      </c>
      <c r="D4789">
        <v>3614</v>
      </c>
      <c r="E4789">
        <v>3539</v>
      </c>
      <c r="F4789">
        <v>0</v>
      </c>
      <c r="I4789">
        <v>1863</v>
      </c>
      <c r="J4789">
        <v>3539</v>
      </c>
      <c r="K4789">
        <v>0</v>
      </c>
      <c r="N4789">
        <v>1863</v>
      </c>
      <c r="O4789">
        <v>1863</v>
      </c>
      <c r="P4789">
        <v>1863</v>
      </c>
      <c r="S4789">
        <v>0</v>
      </c>
      <c r="T4789">
        <v>1863</v>
      </c>
      <c r="U4789">
        <v>0</v>
      </c>
    </row>
    <row r="4790" spans="1:21" x14ac:dyDescent="0.25">
      <c r="A4790" t="s">
        <v>50</v>
      </c>
      <c r="B4790">
        <v>5025</v>
      </c>
      <c r="D4790">
        <v>3614</v>
      </c>
      <c r="E4790">
        <v>3539</v>
      </c>
      <c r="F4790">
        <v>0</v>
      </c>
      <c r="I4790">
        <v>1863</v>
      </c>
      <c r="J4790">
        <v>3539</v>
      </c>
      <c r="K4790">
        <v>0</v>
      </c>
      <c r="N4790">
        <v>1863</v>
      </c>
      <c r="O4790">
        <v>1863</v>
      </c>
      <c r="P4790">
        <v>1863</v>
      </c>
      <c r="S4790">
        <v>0</v>
      </c>
      <c r="T4790">
        <v>1863</v>
      </c>
      <c r="U4790">
        <v>0</v>
      </c>
    </row>
    <row r="4791" spans="1:21" x14ac:dyDescent="0.25">
      <c r="A4791" t="s">
        <v>697</v>
      </c>
      <c r="B4791">
        <v>5025</v>
      </c>
      <c r="D4791">
        <v>1</v>
      </c>
      <c r="E4791">
        <v>1</v>
      </c>
      <c r="F4791">
        <v>1</v>
      </c>
      <c r="I4791">
        <v>1</v>
      </c>
      <c r="J4791">
        <v>1</v>
      </c>
      <c r="K4791">
        <v>1</v>
      </c>
      <c r="N4791">
        <v>1</v>
      </c>
      <c r="O4791">
        <v>1</v>
      </c>
      <c r="P4791">
        <v>1</v>
      </c>
      <c r="S4791">
        <v>1</v>
      </c>
      <c r="T4791">
        <v>1</v>
      </c>
      <c r="U4791">
        <v>1</v>
      </c>
    </row>
    <row r="4792" spans="1:21" x14ac:dyDescent="0.25">
      <c r="A4792" t="s">
        <v>51</v>
      </c>
      <c r="B4792">
        <v>5025</v>
      </c>
      <c r="D4792">
        <v>0</v>
      </c>
      <c r="E4792">
        <v>0</v>
      </c>
      <c r="F4792">
        <v>0</v>
      </c>
      <c r="I4792">
        <v>0</v>
      </c>
      <c r="J4792">
        <v>0</v>
      </c>
      <c r="K4792">
        <v>0</v>
      </c>
      <c r="N4792">
        <v>0</v>
      </c>
      <c r="O4792">
        <v>0</v>
      </c>
      <c r="P4792">
        <v>0</v>
      </c>
      <c r="S4792">
        <v>0</v>
      </c>
      <c r="T4792">
        <v>0</v>
      </c>
      <c r="U4792">
        <v>0</v>
      </c>
    </row>
    <row r="4793" spans="1:21" x14ac:dyDescent="0.25">
      <c r="A4793" t="s">
        <v>53</v>
      </c>
      <c r="B4793">
        <v>5025</v>
      </c>
      <c r="D4793">
        <v>0</v>
      </c>
      <c r="E4793">
        <v>0</v>
      </c>
      <c r="F4793">
        <v>0</v>
      </c>
      <c r="I4793">
        <v>0</v>
      </c>
      <c r="J4793">
        <v>0</v>
      </c>
      <c r="K4793">
        <v>0</v>
      </c>
      <c r="N4793">
        <v>0</v>
      </c>
      <c r="O4793">
        <v>0</v>
      </c>
      <c r="P4793">
        <v>0</v>
      </c>
      <c r="S4793">
        <v>0</v>
      </c>
      <c r="T4793">
        <v>0</v>
      </c>
      <c r="U4793">
        <v>0</v>
      </c>
    </row>
    <row r="4794" spans="1:21" x14ac:dyDescent="0.25">
      <c r="A4794" t="s">
        <v>54</v>
      </c>
      <c r="B4794">
        <v>5025</v>
      </c>
      <c r="D4794">
        <v>0</v>
      </c>
      <c r="E4794">
        <v>0</v>
      </c>
      <c r="F4794">
        <v>0</v>
      </c>
      <c r="I4794">
        <v>0</v>
      </c>
      <c r="J4794">
        <v>0</v>
      </c>
      <c r="K4794">
        <v>0</v>
      </c>
      <c r="N4794">
        <v>0</v>
      </c>
      <c r="O4794">
        <v>0</v>
      </c>
      <c r="P4794">
        <v>0</v>
      </c>
      <c r="S4794">
        <v>0</v>
      </c>
      <c r="T4794">
        <v>0</v>
      </c>
      <c r="U4794">
        <v>0</v>
      </c>
    </row>
    <row r="4795" spans="1:21" x14ac:dyDescent="0.25">
      <c r="A4795" t="s">
        <v>55</v>
      </c>
      <c r="B4795">
        <v>5025</v>
      </c>
      <c r="D4795">
        <v>0</v>
      </c>
      <c r="E4795">
        <v>0</v>
      </c>
      <c r="F4795">
        <v>0</v>
      </c>
      <c r="I4795">
        <v>0</v>
      </c>
      <c r="J4795">
        <v>0</v>
      </c>
      <c r="K4795">
        <v>0</v>
      </c>
      <c r="N4795">
        <v>0</v>
      </c>
      <c r="O4795">
        <v>0</v>
      </c>
      <c r="P4795">
        <v>0</v>
      </c>
      <c r="S4795">
        <v>0</v>
      </c>
      <c r="T4795">
        <v>0</v>
      </c>
      <c r="U4795">
        <v>0</v>
      </c>
    </row>
    <row r="4796" spans="1:21" x14ac:dyDescent="0.25">
      <c r="A4796" t="s">
        <v>56</v>
      </c>
      <c r="B4796">
        <v>5025</v>
      </c>
      <c r="D4796">
        <v>0.92</v>
      </c>
      <c r="E4796">
        <v>0.92</v>
      </c>
      <c r="F4796">
        <v>0.92</v>
      </c>
      <c r="I4796">
        <v>0.92</v>
      </c>
      <c r="J4796">
        <v>0.92</v>
      </c>
      <c r="K4796">
        <v>0.92</v>
      </c>
      <c r="N4796">
        <v>0.92</v>
      </c>
      <c r="O4796">
        <v>0.92</v>
      </c>
      <c r="P4796">
        <v>0.92</v>
      </c>
      <c r="S4796">
        <v>0.92</v>
      </c>
      <c r="T4796">
        <v>0.92</v>
      </c>
      <c r="U4796">
        <v>0.92</v>
      </c>
    </row>
    <row r="4797" spans="1:21" x14ac:dyDescent="0.25">
      <c r="A4797" t="s">
        <v>57</v>
      </c>
      <c r="B4797">
        <v>5025</v>
      </c>
      <c r="D4797">
        <v>100</v>
      </c>
      <c r="E4797">
        <v>100</v>
      </c>
      <c r="F4797">
        <v>100</v>
      </c>
      <c r="I4797">
        <v>100</v>
      </c>
      <c r="J4797">
        <v>100</v>
      </c>
      <c r="K4797">
        <v>100</v>
      </c>
      <c r="N4797">
        <v>100</v>
      </c>
      <c r="O4797">
        <v>100</v>
      </c>
      <c r="P4797">
        <v>100</v>
      </c>
      <c r="S4797">
        <v>100</v>
      </c>
      <c r="T4797">
        <v>100</v>
      </c>
      <c r="U4797">
        <v>100</v>
      </c>
    </row>
    <row r="4798" spans="1:21" x14ac:dyDescent="0.25">
      <c r="A4798" t="s">
        <v>58</v>
      </c>
      <c r="B4798">
        <v>5025</v>
      </c>
      <c r="D4798">
        <v>2</v>
      </c>
      <c r="E4798">
        <v>2</v>
      </c>
      <c r="F4798">
        <v>2</v>
      </c>
      <c r="I4798">
        <v>2</v>
      </c>
      <c r="J4798">
        <v>2</v>
      </c>
      <c r="K4798">
        <v>2</v>
      </c>
      <c r="N4798">
        <v>2</v>
      </c>
      <c r="O4798">
        <v>2</v>
      </c>
      <c r="P4798">
        <v>2</v>
      </c>
      <c r="S4798">
        <v>2</v>
      </c>
      <c r="T4798">
        <v>2</v>
      </c>
      <c r="U4798">
        <v>2</v>
      </c>
    </row>
    <row r="4799" spans="1:21" x14ac:dyDescent="0.25">
      <c r="A4799" t="s">
        <v>59</v>
      </c>
      <c r="B4799">
        <v>5025</v>
      </c>
      <c r="D4799">
        <v>0</v>
      </c>
      <c r="E4799">
        <v>0</v>
      </c>
      <c r="F4799">
        <v>0</v>
      </c>
      <c r="I4799">
        <v>0</v>
      </c>
      <c r="J4799">
        <v>0</v>
      </c>
      <c r="K4799">
        <v>0</v>
      </c>
      <c r="N4799">
        <v>0</v>
      </c>
      <c r="O4799">
        <v>0</v>
      </c>
      <c r="P4799">
        <v>0</v>
      </c>
      <c r="S4799">
        <v>0</v>
      </c>
      <c r="T4799">
        <v>0</v>
      </c>
      <c r="U4799">
        <v>0</v>
      </c>
    </row>
    <row r="4800" spans="1:21" x14ac:dyDescent="0.25">
      <c r="A4800" t="s">
        <v>698</v>
      </c>
      <c r="B4800">
        <v>5025</v>
      </c>
      <c r="E4800">
        <v>0</v>
      </c>
      <c r="J4800">
        <v>0</v>
      </c>
      <c r="O4800">
        <v>0</v>
      </c>
      <c r="T4800">
        <v>0</v>
      </c>
    </row>
    <row r="4801" spans="1:21" x14ac:dyDescent="0.25">
      <c r="A4801" t="s">
        <v>677</v>
      </c>
      <c r="B4801">
        <v>5025</v>
      </c>
      <c r="E4801">
        <v>1198</v>
      </c>
      <c r="J4801">
        <v>1487</v>
      </c>
      <c r="O4801">
        <v>625</v>
      </c>
      <c r="T4801">
        <v>452</v>
      </c>
    </row>
    <row r="4802" spans="1:21" x14ac:dyDescent="0.25">
      <c r="A4802" t="s">
        <v>78</v>
      </c>
      <c r="B4802">
        <v>5025</v>
      </c>
      <c r="E4802">
        <v>32.700000000000003</v>
      </c>
      <c r="J4802">
        <v>40.6</v>
      </c>
      <c r="O4802">
        <v>14.2</v>
      </c>
      <c r="T4802">
        <v>10.3</v>
      </c>
    </row>
    <row r="4803" spans="1:21" x14ac:dyDescent="0.25">
      <c r="A4803" t="s">
        <v>699</v>
      </c>
      <c r="B4803">
        <v>5025</v>
      </c>
      <c r="F4803">
        <v>0</v>
      </c>
      <c r="K4803">
        <v>0</v>
      </c>
      <c r="P4803">
        <v>0</v>
      </c>
      <c r="U4803">
        <v>0</v>
      </c>
    </row>
    <row r="4804" spans="1:21" x14ac:dyDescent="0.25">
      <c r="A4804" t="s">
        <v>700</v>
      </c>
      <c r="B4804">
        <v>5025</v>
      </c>
      <c r="D4804">
        <v>0</v>
      </c>
      <c r="E4804">
        <v>0</v>
      </c>
      <c r="F4804">
        <v>1</v>
      </c>
      <c r="I4804">
        <v>0</v>
      </c>
      <c r="J4804">
        <v>0</v>
      </c>
      <c r="K4804">
        <v>1</v>
      </c>
      <c r="N4804">
        <v>0</v>
      </c>
      <c r="O4804">
        <v>0</v>
      </c>
      <c r="P4804">
        <v>1</v>
      </c>
      <c r="S4804">
        <v>0</v>
      </c>
      <c r="T4804">
        <v>0</v>
      </c>
      <c r="U4804">
        <v>1</v>
      </c>
    </row>
    <row r="4805" spans="1:21" x14ac:dyDescent="0.25">
      <c r="A4805" t="s">
        <v>701</v>
      </c>
      <c r="B4805">
        <v>5025</v>
      </c>
      <c r="D4805">
        <v>0</v>
      </c>
      <c r="E4805">
        <v>0</v>
      </c>
      <c r="F4805">
        <v>0</v>
      </c>
      <c r="I4805">
        <v>0</v>
      </c>
      <c r="J4805">
        <v>0</v>
      </c>
      <c r="K4805">
        <v>0</v>
      </c>
      <c r="N4805">
        <v>0</v>
      </c>
      <c r="O4805">
        <v>0</v>
      </c>
      <c r="P4805">
        <v>0</v>
      </c>
      <c r="S4805">
        <v>0</v>
      </c>
      <c r="T4805">
        <v>0</v>
      </c>
      <c r="U4805">
        <v>0</v>
      </c>
    </row>
    <row r="4806" spans="1:21" x14ac:dyDescent="0.25">
      <c r="A4806" t="s">
        <v>52</v>
      </c>
      <c r="B4806">
        <v>5025</v>
      </c>
      <c r="D4806">
        <v>1</v>
      </c>
      <c r="E4806">
        <v>1</v>
      </c>
      <c r="F4806">
        <v>1</v>
      </c>
      <c r="I4806">
        <v>1</v>
      </c>
      <c r="J4806">
        <v>1</v>
      </c>
      <c r="K4806">
        <v>1</v>
      </c>
      <c r="N4806">
        <v>1</v>
      </c>
      <c r="O4806">
        <v>1</v>
      </c>
      <c r="P4806">
        <v>1</v>
      </c>
      <c r="S4806">
        <v>1</v>
      </c>
      <c r="T4806">
        <v>1</v>
      </c>
      <c r="U4806">
        <v>1</v>
      </c>
    </row>
    <row r="4807" spans="1:21" x14ac:dyDescent="0.25">
      <c r="A4807" t="s">
        <v>702</v>
      </c>
      <c r="B4807">
        <v>5025</v>
      </c>
      <c r="D4807">
        <v>15</v>
      </c>
      <c r="E4807">
        <v>60</v>
      </c>
      <c r="F4807">
        <v>9</v>
      </c>
      <c r="I4807">
        <v>15</v>
      </c>
      <c r="J4807">
        <v>60</v>
      </c>
      <c r="K4807">
        <v>9</v>
      </c>
      <c r="N4807">
        <v>15</v>
      </c>
      <c r="O4807">
        <v>60</v>
      </c>
      <c r="P4807">
        <v>9</v>
      </c>
      <c r="S4807">
        <v>15</v>
      </c>
      <c r="T4807">
        <v>60</v>
      </c>
      <c r="U4807">
        <v>9</v>
      </c>
    </row>
    <row r="4808" spans="1:21" x14ac:dyDescent="0.25">
      <c r="A4808" t="s">
        <v>43</v>
      </c>
      <c r="B4808">
        <v>5025</v>
      </c>
      <c r="D4808">
        <v>80</v>
      </c>
      <c r="E4808">
        <v>0</v>
      </c>
      <c r="I4808">
        <v>80</v>
      </c>
      <c r="J4808">
        <v>0</v>
      </c>
      <c r="N4808">
        <v>80</v>
      </c>
      <c r="O4808">
        <v>20</v>
      </c>
      <c r="P4808">
        <v>26</v>
      </c>
      <c r="S4808">
        <v>60</v>
      </c>
      <c r="T4808">
        <v>20</v>
      </c>
    </row>
    <row r="4809" spans="1:21" x14ac:dyDescent="0.25">
      <c r="A4809" t="s">
        <v>44</v>
      </c>
      <c r="B4809">
        <v>5025</v>
      </c>
      <c r="D4809">
        <v>50</v>
      </c>
      <c r="E4809">
        <v>0</v>
      </c>
      <c r="I4809">
        <v>50</v>
      </c>
      <c r="J4809">
        <v>0</v>
      </c>
      <c r="N4809">
        <v>50</v>
      </c>
      <c r="O4809">
        <v>0</v>
      </c>
      <c r="P4809">
        <v>20</v>
      </c>
      <c r="S4809">
        <v>40</v>
      </c>
      <c r="T4809">
        <v>0</v>
      </c>
    </row>
    <row r="4810" spans="1:21" x14ac:dyDescent="0.25">
      <c r="A4810" t="s">
        <v>47</v>
      </c>
      <c r="B4810">
        <v>5025</v>
      </c>
      <c r="D4810">
        <v>7</v>
      </c>
      <c r="E4810">
        <v>4</v>
      </c>
      <c r="I4810">
        <v>3</v>
      </c>
      <c r="J4810">
        <v>8</v>
      </c>
      <c r="N4810">
        <v>1</v>
      </c>
      <c r="O4810">
        <v>6</v>
      </c>
      <c r="P4810">
        <v>6</v>
      </c>
      <c r="S4810">
        <v>2</v>
      </c>
      <c r="T4810">
        <v>2</v>
      </c>
    </row>
    <row r="4811" spans="1:21" x14ac:dyDescent="0.25">
      <c r="A4811" t="s">
        <v>703</v>
      </c>
      <c r="B4811">
        <v>5025</v>
      </c>
      <c r="D4811">
        <v>0</v>
      </c>
      <c r="E4811">
        <v>0</v>
      </c>
      <c r="I4811">
        <v>0</v>
      </c>
      <c r="J4811">
        <v>0</v>
      </c>
      <c r="N4811">
        <v>0</v>
      </c>
      <c r="O4811">
        <v>0</v>
      </c>
      <c r="P4811">
        <v>0</v>
      </c>
      <c r="S4811">
        <v>0</v>
      </c>
      <c r="T4811">
        <v>0</v>
      </c>
    </row>
    <row r="4812" spans="1:21" x14ac:dyDescent="0.25">
      <c r="A4812" t="s">
        <v>704</v>
      </c>
      <c r="B4812">
        <v>5025</v>
      </c>
      <c r="D4812">
        <v>0</v>
      </c>
      <c r="E4812">
        <v>0</v>
      </c>
      <c r="I4812">
        <v>0</v>
      </c>
      <c r="J4812">
        <v>0</v>
      </c>
      <c r="N4812">
        <v>0</v>
      </c>
      <c r="O4812">
        <v>0</v>
      </c>
      <c r="P4812">
        <v>0</v>
      </c>
      <c r="S4812">
        <v>0</v>
      </c>
      <c r="T4812">
        <v>0</v>
      </c>
    </row>
    <row r="4813" spans="1:21" x14ac:dyDescent="0.25">
      <c r="A4813" t="s">
        <v>705</v>
      </c>
      <c r="B4813">
        <v>5025</v>
      </c>
      <c r="D4813">
        <v>0</v>
      </c>
      <c r="E4813">
        <v>0</v>
      </c>
      <c r="I4813">
        <v>0</v>
      </c>
      <c r="J4813">
        <v>0</v>
      </c>
      <c r="N4813">
        <v>0</v>
      </c>
      <c r="O4813">
        <v>0</v>
      </c>
      <c r="P4813">
        <v>0</v>
      </c>
      <c r="S4813">
        <v>0</v>
      </c>
      <c r="T4813">
        <v>0</v>
      </c>
    </row>
    <row r="4814" spans="1:21" x14ac:dyDescent="0.25">
      <c r="A4814" t="s">
        <v>706</v>
      </c>
      <c r="B4814">
        <v>5025</v>
      </c>
      <c r="D4814">
        <v>0</v>
      </c>
      <c r="E4814">
        <v>0</v>
      </c>
      <c r="I4814">
        <v>0</v>
      </c>
      <c r="J4814">
        <v>0</v>
      </c>
      <c r="N4814">
        <v>0</v>
      </c>
      <c r="O4814">
        <v>0</v>
      </c>
      <c r="P4814">
        <v>0</v>
      </c>
      <c r="S4814">
        <v>0</v>
      </c>
      <c r="T4814">
        <v>0</v>
      </c>
    </row>
    <row r="4815" spans="1:21" x14ac:dyDescent="0.25">
      <c r="A4815" t="s">
        <v>707</v>
      </c>
      <c r="B4815">
        <v>5025</v>
      </c>
      <c r="D4815">
        <v>2</v>
      </c>
      <c r="E4815">
        <v>0</v>
      </c>
      <c r="I4815">
        <v>1</v>
      </c>
      <c r="J4815">
        <v>0</v>
      </c>
      <c r="N4815">
        <v>2</v>
      </c>
      <c r="O4815">
        <v>1</v>
      </c>
      <c r="P4815">
        <v>1</v>
      </c>
      <c r="S4815">
        <v>1</v>
      </c>
      <c r="T4815">
        <v>1</v>
      </c>
    </row>
    <row r="4816" spans="1:21" x14ac:dyDescent="0.25">
      <c r="A4816" t="s">
        <v>708</v>
      </c>
      <c r="B4816">
        <v>5025</v>
      </c>
      <c r="D4816">
        <v>5</v>
      </c>
      <c r="I4816">
        <v>50</v>
      </c>
      <c r="N4816">
        <v>5</v>
      </c>
      <c r="O4816">
        <v>0</v>
      </c>
      <c r="P4816">
        <v>20</v>
      </c>
      <c r="S4816">
        <v>40</v>
      </c>
      <c r="T4816">
        <v>0</v>
      </c>
    </row>
    <row r="4817" spans="1:21" x14ac:dyDescent="0.25">
      <c r="A4817" t="s">
        <v>709</v>
      </c>
      <c r="B4817">
        <v>5025</v>
      </c>
      <c r="D4817">
        <v>40</v>
      </c>
      <c r="I4817">
        <v>30</v>
      </c>
      <c r="N4817">
        <v>40</v>
      </c>
      <c r="O4817">
        <v>20</v>
      </c>
      <c r="P4817">
        <v>6</v>
      </c>
      <c r="S4817">
        <v>20</v>
      </c>
      <c r="T4817">
        <v>20</v>
      </c>
    </row>
    <row r="4818" spans="1:21" x14ac:dyDescent="0.25">
      <c r="A4818" t="s">
        <v>710</v>
      </c>
      <c r="B4818">
        <v>5025</v>
      </c>
      <c r="D4818">
        <v>1</v>
      </c>
      <c r="I4818">
        <v>3</v>
      </c>
      <c r="N4818">
        <v>1</v>
      </c>
      <c r="O4818">
        <v>3</v>
      </c>
      <c r="P4818">
        <v>3</v>
      </c>
      <c r="S4818">
        <v>3</v>
      </c>
      <c r="T4818">
        <v>3</v>
      </c>
    </row>
    <row r="4819" spans="1:21" x14ac:dyDescent="0.25">
      <c r="A4819" t="s">
        <v>711</v>
      </c>
      <c r="B4819">
        <v>5025</v>
      </c>
      <c r="D4819">
        <v>0</v>
      </c>
      <c r="I4819">
        <v>0</v>
      </c>
      <c r="N4819">
        <v>0</v>
      </c>
      <c r="O4819">
        <v>0</v>
      </c>
      <c r="P4819">
        <v>0</v>
      </c>
      <c r="S4819">
        <v>0</v>
      </c>
      <c r="T4819">
        <v>0</v>
      </c>
    </row>
    <row r="4820" spans="1:21" x14ac:dyDescent="0.25">
      <c r="A4820" t="s">
        <v>712</v>
      </c>
      <c r="B4820">
        <v>5025</v>
      </c>
      <c r="D4820">
        <v>0</v>
      </c>
      <c r="I4820">
        <v>0</v>
      </c>
      <c r="N4820">
        <v>0</v>
      </c>
      <c r="O4820">
        <v>0</v>
      </c>
      <c r="P4820">
        <v>0</v>
      </c>
      <c r="S4820">
        <v>0</v>
      </c>
      <c r="T4820">
        <v>0</v>
      </c>
    </row>
    <row r="4821" spans="1:21" x14ac:dyDescent="0.25">
      <c r="A4821" t="s">
        <v>713</v>
      </c>
      <c r="B4821">
        <v>5025</v>
      </c>
      <c r="D4821">
        <v>0</v>
      </c>
      <c r="I4821">
        <v>0</v>
      </c>
      <c r="N4821">
        <v>0</v>
      </c>
      <c r="O4821">
        <v>0</v>
      </c>
      <c r="P4821">
        <v>0</v>
      </c>
      <c r="S4821">
        <v>0</v>
      </c>
      <c r="T4821">
        <v>0</v>
      </c>
    </row>
    <row r="4822" spans="1:21" x14ac:dyDescent="0.25">
      <c r="A4822" t="s">
        <v>714</v>
      </c>
      <c r="B4822">
        <v>5025</v>
      </c>
      <c r="D4822">
        <v>50</v>
      </c>
      <c r="N4822">
        <v>50</v>
      </c>
    </row>
    <row r="4823" spans="1:21" x14ac:dyDescent="0.25">
      <c r="A4823" t="s">
        <v>715</v>
      </c>
      <c r="B4823">
        <v>5025</v>
      </c>
      <c r="D4823">
        <v>30</v>
      </c>
      <c r="N4823">
        <v>30</v>
      </c>
    </row>
    <row r="4824" spans="1:21" x14ac:dyDescent="0.25">
      <c r="A4824" t="s">
        <v>716</v>
      </c>
      <c r="B4824">
        <v>5025</v>
      </c>
      <c r="D4824">
        <v>3</v>
      </c>
      <c r="N4824">
        <v>3</v>
      </c>
    </row>
    <row r="4825" spans="1:21" x14ac:dyDescent="0.25">
      <c r="A4825" t="s">
        <v>717</v>
      </c>
      <c r="B4825">
        <v>5025</v>
      </c>
      <c r="D4825">
        <v>0</v>
      </c>
      <c r="N4825">
        <v>0</v>
      </c>
    </row>
    <row r="4826" spans="1:21" x14ac:dyDescent="0.25">
      <c r="A4826" t="s">
        <v>718</v>
      </c>
      <c r="B4826">
        <v>5025</v>
      </c>
      <c r="E4826">
        <v>0</v>
      </c>
      <c r="J4826">
        <v>0</v>
      </c>
      <c r="O4826">
        <v>0</v>
      </c>
      <c r="T4826">
        <v>0</v>
      </c>
    </row>
    <row r="4827" spans="1:21" x14ac:dyDescent="0.25">
      <c r="A4827" t="s">
        <v>405</v>
      </c>
      <c r="B4827">
        <v>5025</v>
      </c>
      <c r="E4827">
        <v>0</v>
      </c>
    </row>
    <row r="4828" spans="1:21" x14ac:dyDescent="0.25">
      <c r="A4828" t="s">
        <v>719</v>
      </c>
      <c r="B4828">
        <v>5025</v>
      </c>
      <c r="D4828">
        <v>0</v>
      </c>
      <c r="E4828">
        <v>0</v>
      </c>
      <c r="F4828">
        <v>0</v>
      </c>
      <c r="I4828">
        <v>0</v>
      </c>
      <c r="J4828">
        <v>0</v>
      </c>
      <c r="K4828">
        <v>0</v>
      </c>
      <c r="N4828">
        <v>0</v>
      </c>
      <c r="O4828">
        <v>0</v>
      </c>
      <c r="P4828">
        <v>0</v>
      </c>
      <c r="S4828">
        <v>0</v>
      </c>
      <c r="T4828">
        <v>0</v>
      </c>
      <c r="U4828">
        <v>0</v>
      </c>
    </row>
    <row r="4829" spans="1:21" x14ac:dyDescent="0.25">
      <c r="A4829" t="s">
        <v>34</v>
      </c>
      <c r="B4829">
        <v>5050</v>
      </c>
      <c r="D4829">
        <v>5025</v>
      </c>
      <c r="E4829">
        <v>5025</v>
      </c>
      <c r="F4829">
        <v>5025</v>
      </c>
      <c r="I4829">
        <v>5063</v>
      </c>
      <c r="J4829">
        <v>5063</v>
      </c>
      <c r="K4829">
        <v>5063</v>
      </c>
      <c r="N4829">
        <v>5052</v>
      </c>
      <c r="O4829">
        <v>5052</v>
      </c>
      <c r="P4829">
        <v>5052</v>
      </c>
      <c r="S4829">
        <v>191</v>
      </c>
      <c r="T4829">
        <v>191</v>
      </c>
      <c r="U4829">
        <v>191</v>
      </c>
    </row>
    <row r="4830" spans="1:21" x14ac:dyDescent="0.25">
      <c r="A4830" t="s">
        <v>35</v>
      </c>
      <c r="B4830">
        <v>5050</v>
      </c>
      <c r="D4830">
        <v>5052</v>
      </c>
      <c r="E4830">
        <v>5063</v>
      </c>
      <c r="F4830">
        <v>191</v>
      </c>
      <c r="I4830">
        <v>191</v>
      </c>
      <c r="J4830">
        <v>5025</v>
      </c>
      <c r="K4830">
        <v>5052</v>
      </c>
      <c r="N4830">
        <v>5063</v>
      </c>
      <c r="O4830">
        <v>191</v>
      </c>
      <c r="P4830">
        <v>5025</v>
      </c>
      <c r="S4830">
        <v>5025</v>
      </c>
      <c r="T4830">
        <v>5052</v>
      </c>
      <c r="U4830">
        <v>5063</v>
      </c>
    </row>
    <row r="4831" spans="1:21" x14ac:dyDescent="0.25">
      <c r="A4831" t="s">
        <v>36</v>
      </c>
      <c r="B4831">
        <v>5050</v>
      </c>
      <c r="D4831">
        <v>2</v>
      </c>
      <c r="E4831">
        <v>2</v>
      </c>
      <c r="F4831">
        <v>0</v>
      </c>
      <c r="I4831">
        <v>1</v>
      </c>
      <c r="J4831">
        <v>2</v>
      </c>
      <c r="K4831">
        <v>2</v>
      </c>
      <c r="N4831">
        <v>2</v>
      </c>
      <c r="O4831">
        <v>0</v>
      </c>
      <c r="P4831">
        <v>2</v>
      </c>
      <c r="S4831">
        <v>1</v>
      </c>
      <c r="T4831">
        <v>0</v>
      </c>
      <c r="U4831">
        <v>1</v>
      </c>
    </row>
    <row r="4832" spans="1:21" x14ac:dyDescent="0.25">
      <c r="A4832" t="s">
        <v>37</v>
      </c>
      <c r="B4832">
        <v>5050</v>
      </c>
      <c r="D4832">
        <v>0</v>
      </c>
      <c r="E4832">
        <v>2</v>
      </c>
      <c r="I4832">
        <v>0</v>
      </c>
      <c r="J4832">
        <v>0</v>
      </c>
      <c r="N4832">
        <v>0</v>
      </c>
      <c r="O4832">
        <v>0</v>
      </c>
      <c r="S4832">
        <v>0</v>
      </c>
      <c r="T4832">
        <v>0</v>
      </c>
    </row>
    <row r="4833" spans="1:21" x14ac:dyDescent="0.25">
      <c r="A4833" t="s">
        <v>38</v>
      </c>
      <c r="B4833">
        <v>5050</v>
      </c>
      <c r="D4833">
        <v>12</v>
      </c>
      <c r="E4833">
        <v>12</v>
      </c>
      <c r="F4833">
        <v>12</v>
      </c>
      <c r="I4833">
        <v>12</v>
      </c>
      <c r="J4833">
        <v>12</v>
      </c>
      <c r="K4833">
        <v>12</v>
      </c>
      <c r="N4833">
        <v>12</v>
      </c>
      <c r="O4833">
        <v>12</v>
      </c>
      <c r="P4833">
        <v>12</v>
      </c>
      <c r="S4833">
        <v>12</v>
      </c>
      <c r="T4833">
        <v>12</v>
      </c>
      <c r="U4833">
        <v>12</v>
      </c>
    </row>
    <row r="4834" spans="1:21" x14ac:dyDescent="0.25">
      <c r="A4834" t="s">
        <v>39</v>
      </c>
      <c r="B4834">
        <v>5050</v>
      </c>
      <c r="D4834">
        <v>300</v>
      </c>
      <c r="I4834">
        <v>250</v>
      </c>
      <c r="K4834">
        <v>250</v>
      </c>
      <c r="N4834">
        <v>225</v>
      </c>
      <c r="P4834">
        <v>220</v>
      </c>
      <c r="S4834">
        <v>90</v>
      </c>
      <c r="U4834">
        <v>90</v>
      </c>
    </row>
    <row r="4835" spans="1:21" x14ac:dyDescent="0.25">
      <c r="A4835" t="s">
        <v>694</v>
      </c>
      <c r="B4835">
        <v>5050</v>
      </c>
      <c r="D4835">
        <v>100</v>
      </c>
      <c r="I4835">
        <v>100</v>
      </c>
      <c r="K4835">
        <v>100</v>
      </c>
      <c r="N4835">
        <v>100</v>
      </c>
      <c r="P4835">
        <v>100</v>
      </c>
      <c r="S4835">
        <v>100</v>
      </c>
      <c r="U4835">
        <v>100</v>
      </c>
    </row>
    <row r="4836" spans="1:21" x14ac:dyDescent="0.25">
      <c r="A4836" t="s">
        <v>40</v>
      </c>
      <c r="B4836">
        <v>5050</v>
      </c>
      <c r="D4836">
        <v>2</v>
      </c>
      <c r="I4836">
        <v>1</v>
      </c>
      <c r="K4836">
        <v>1</v>
      </c>
      <c r="N4836">
        <v>1</v>
      </c>
      <c r="P4836">
        <v>1</v>
      </c>
      <c r="S4836">
        <v>1</v>
      </c>
      <c r="U4836">
        <v>0</v>
      </c>
    </row>
    <row r="4837" spans="1:21" x14ac:dyDescent="0.25">
      <c r="A4837" t="s">
        <v>41</v>
      </c>
      <c r="B4837">
        <v>5050</v>
      </c>
    </row>
    <row r="4838" spans="1:21" x14ac:dyDescent="0.25">
      <c r="A4838" t="s">
        <v>42</v>
      </c>
      <c r="B4838">
        <v>5050</v>
      </c>
      <c r="E4838">
        <v>25</v>
      </c>
      <c r="J4838">
        <v>25</v>
      </c>
      <c r="O4838">
        <v>25</v>
      </c>
      <c r="T4838">
        <v>25</v>
      </c>
    </row>
    <row r="4839" spans="1:21" x14ac:dyDescent="0.25">
      <c r="A4839" t="s">
        <v>45</v>
      </c>
      <c r="B4839">
        <v>5050</v>
      </c>
      <c r="D4839">
        <v>7</v>
      </c>
      <c r="E4839">
        <v>4</v>
      </c>
      <c r="I4839">
        <v>3</v>
      </c>
      <c r="J4839">
        <v>8</v>
      </c>
      <c r="K4839">
        <v>1</v>
      </c>
      <c r="N4839">
        <v>1</v>
      </c>
      <c r="P4839">
        <v>1</v>
      </c>
      <c r="S4839">
        <v>2</v>
      </c>
      <c r="U4839">
        <v>2</v>
      </c>
    </row>
    <row r="4840" spans="1:21" x14ac:dyDescent="0.25">
      <c r="A4840" t="s">
        <v>740</v>
      </c>
      <c r="B4840">
        <v>5050</v>
      </c>
      <c r="K4840">
        <v>8</v>
      </c>
      <c r="P4840">
        <v>7</v>
      </c>
    </row>
    <row r="4841" spans="1:21" x14ac:dyDescent="0.25">
      <c r="A4841" t="s">
        <v>49</v>
      </c>
      <c r="B4841">
        <v>5050</v>
      </c>
      <c r="D4841">
        <v>6.8</v>
      </c>
      <c r="E4841">
        <v>6</v>
      </c>
      <c r="F4841">
        <v>4</v>
      </c>
      <c r="I4841">
        <v>5.8</v>
      </c>
      <c r="J4841">
        <v>6</v>
      </c>
      <c r="K4841">
        <v>7</v>
      </c>
      <c r="N4841">
        <v>7</v>
      </c>
      <c r="O4841">
        <v>4</v>
      </c>
      <c r="P4841">
        <v>7</v>
      </c>
      <c r="S4841">
        <v>4</v>
      </c>
      <c r="T4841">
        <v>4</v>
      </c>
      <c r="U4841">
        <v>4</v>
      </c>
    </row>
    <row r="4842" spans="1:21" x14ac:dyDescent="0.25">
      <c r="A4842" t="s">
        <v>695</v>
      </c>
      <c r="B4842">
        <v>5050</v>
      </c>
      <c r="D4842">
        <v>0</v>
      </c>
      <c r="E4842">
        <v>0</v>
      </c>
      <c r="F4842">
        <v>0</v>
      </c>
      <c r="I4842">
        <v>0</v>
      </c>
      <c r="J4842">
        <v>0</v>
      </c>
      <c r="K4842">
        <v>0</v>
      </c>
      <c r="N4842">
        <v>0</v>
      </c>
      <c r="O4842">
        <v>0</v>
      </c>
      <c r="P4842">
        <v>0</v>
      </c>
      <c r="S4842">
        <v>0</v>
      </c>
      <c r="T4842">
        <v>0</v>
      </c>
      <c r="U4842">
        <v>0</v>
      </c>
    </row>
    <row r="4843" spans="1:21" x14ac:dyDescent="0.25">
      <c r="A4843" t="s">
        <v>48</v>
      </c>
      <c r="B4843">
        <v>5050</v>
      </c>
      <c r="D4843">
        <v>1900</v>
      </c>
      <c r="E4843">
        <v>1900</v>
      </c>
      <c r="F4843">
        <v>1900</v>
      </c>
      <c r="I4843">
        <v>1900</v>
      </c>
      <c r="J4843">
        <v>1900</v>
      </c>
      <c r="K4843">
        <v>1900</v>
      </c>
      <c r="N4843">
        <v>1900</v>
      </c>
      <c r="O4843">
        <v>1900</v>
      </c>
      <c r="P4843">
        <v>1900</v>
      </c>
      <c r="S4843">
        <v>1900</v>
      </c>
      <c r="T4843">
        <v>1900</v>
      </c>
      <c r="U4843">
        <v>1900</v>
      </c>
    </row>
    <row r="4844" spans="1:21" x14ac:dyDescent="0.25">
      <c r="A4844" t="s">
        <v>696</v>
      </c>
      <c r="B4844">
        <v>5050</v>
      </c>
      <c r="D4844">
        <v>3433</v>
      </c>
      <c r="E4844">
        <v>3479</v>
      </c>
      <c r="F4844">
        <v>0</v>
      </c>
      <c r="I4844">
        <v>1770</v>
      </c>
      <c r="J4844">
        <v>3539</v>
      </c>
      <c r="K4844">
        <v>2787</v>
      </c>
      <c r="N4844">
        <v>3433</v>
      </c>
      <c r="O4844">
        <v>0</v>
      </c>
      <c r="P4844">
        <v>2787</v>
      </c>
      <c r="S4844">
        <v>1770</v>
      </c>
      <c r="T4844">
        <v>0</v>
      </c>
      <c r="U4844">
        <v>1583</v>
      </c>
    </row>
    <row r="4845" spans="1:21" x14ac:dyDescent="0.25">
      <c r="A4845" t="s">
        <v>50</v>
      </c>
      <c r="B4845">
        <v>5050</v>
      </c>
      <c r="D4845">
        <v>3433</v>
      </c>
      <c r="E4845">
        <v>3479</v>
      </c>
      <c r="F4845">
        <v>0</v>
      </c>
      <c r="I4845">
        <v>1770</v>
      </c>
      <c r="J4845">
        <v>3539</v>
      </c>
      <c r="K4845">
        <v>2787</v>
      </c>
      <c r="N4845">
        <v>3433</v>
      </c>
      <c r="O4845">
        <v>0</v>
      </c>
      <c r="P4845">
        <v>2787</v>
      </c>
      <c r="S4845">
        <v>1770</v>
      </c>
      <c r="T4845">
        <v>0</v>
      </c>
      <c r="U4845">
        <v>1583</v>
      </c>
    </row>
    <row r="4846" spans="1:21" x14ac:dyDescent="0.25">
      <c r="A4846" t="s">
        <v>697</v>
      </c>
      <c r="B4846">
        <v>5050</v>
      </c>
      <c r="D4846">
        <v>1</v>
      </c>
      <c r="E4846">
        <v>1</v>
      </c>
      <c r="F4846">
        <v>1</v>
      </c>
      <c r="I4846">
        <v>1</v>
      </c>
      <c r="J4846">
        <v>1</v>
      </c>
      <c r="K4846">
        <v>1</v>
      </c>
      <c r="N4846">
        <v>1</v>
      </c>
      <c r="O4846">
        <v>1</v>
      </c>
      <c r="P4846">
        <v>1</v>
      </c>
      <c r="S4846">
        <v>1</v>
      </c>
      <c r="T4846">
        <v>1</v>
      </c>
      <c r="U4846">
        <v>1</v>
      </c>
    </row>
    <row r="4847" spans="1:21" x14ac:dyDescent="0.25">
      <c r="A4847" t="s">
        <v>51</v>
      </c>
      <c r="B4847">
        <v>5050</v>
      </c>
      <c r="D4847">
        <v>0</v>
      </c>
      <c r="E4847">
        <v>13</v>
      </c>
      <c r="F4847">
        <v>0</v>
      </c>
      <c r="I4847">
        <v>0</v>
      </c>
      <c r="J4847">
        <v>0</v>
      </c>
      <c r="K4847">
        <v>109</v>
      </c>
      <c r="N4847">
        <v>0</v>
      </c>
      <c r="O4847">
        <v>0</v>
      </c>
      <c r="P4847">
        <v>158</v>
      </c>
      <c r="S4847">
        <v>0</v>
      </c>
      <c r="T4847">
        <v>0</v>
      </c>
      <c r="U4847">
        <v>194</v>
      </c>
    </row>
    <row r="4848" spans="1:21" x14ac:dyDescent="0.25">
      <c r="A4848" t="s">
        <v>53</v>
      </c>
      <c r="B4848">
        <v>5050</v>
      </c>
      <c r="D4848">
        <v>100</v>
      </c>
      <c r="E4848">
        <v>400</v>
      </c>
      <c r="F4848">
        <v>50</v>
      </c>
      <c r="I4848">
        <v>50</v>
      </c>
      <c r="J4848">
        <v>400</v>
      </c>
      <c r="K4848">
        <v>100</v>
      </c>
      <c r="N4848">
        <v>100</v>
      </c>
      <c r="O4848">
        <v>0</v>
      </c>
      <c r="P4848">
        <v>100</v>
      </c>
      <c r="S4848">
        <v>50</v>
      </c>
      <c r="T4848">
        <v>0</v>
      </c>
      <c r="U4848">
        <v>50</v>
      </c>
    </row>
    <row r="4849" spans="1:21" x14ac:dyDescent="0.25">
      <c r="A4849" t="s">
        <v>54</v>
      </c>
      <c r="B4849">
        <v>5050</v>
      </c>
      <c r="D4849">
        <v>0</v>
      </c>
      <c r="E4849">
        <v>0</v>
      </c>
      <c r="F4849">
        <v>0</v>
      </c>
      <c r="I4849">
        <v>0</v>
      </c>
      <c r="J4849">
        <v>0</v>
      </c>
      <c r="K4849">
        <v>0</v>
      </c>
      <c r="N4849">
        <v>0</v>
      </c>
      <c r="O4849">
        <v>0</v>
      </c>
      <c r="P4849">
        <v>0</v>
      </c>
      <c r="S4849">
        <v>0</v>
      </c>
      <c r="T4849">
        <v>0</v>
      </c>
      <c r="U4849">
        <v>0</v>
      </c>
    </row>
    <row r="4850" spans="1:21" x14ac:dyDescent="0.25">
      <c r="A4850" t="s">
        <v>55</v>
      </c>
      <c r="B4850">
        <v>5050</v>
      </c>
      <c r="D4850">
        <v>0</v>
      </c>
      <c r="E4850">
        <v>0</v>
      </c>
      <c r="F4850">
        <v>0</v>
      </c>
      <c r="I4850">
        <v>0</v>
      </c>
      <c r="J4850">
        <v>0</v>
      </c>
      <c r="K4850">
        <v>0</v>
      </c>
      <c r="N4850">
        <v>0</v>
      </c>
      <c r="O4850">
        <v>0</v>
      </c>
      <c r="P4850">
        <v>0</v>
      </c>
      <c r="S4850">
        <v>0</v>
      </c>
      <c r="T4850">
        <v>0</v>
      </c>
      <c r="U4850">
        <v>0</v>
      </c>
    </row>
    <row r="4851" spans="1:21" x14ac:dyDescent="0.25">
      <c r="A4851" t="s">
        <v>56</v>
      </c>
      <c r="B4851">
        <v>5050</v>
      </c>
      <c r="D4851">
        <v>0.92</v>
      </c>
      <c r="E4851">
        <v>0.92</v>
      </c>
      <c r="F4851">
        <v>0.92</v>
      </c>
      <c r="I4851">
        <v>0.92</v>
      </c>
      <c r="J4851">
        <v>0.92</v>
      </c>
      <c r="K4851">
        <v>0.92</v>
      </c>
      <c r="N4851">
        <v>0.92</v>
      </c>
      <c r="O4851">
        <v>0.92</v>
      </c>
      <c r="P4851">
        <v>0.92</v>
      </c>
      <c r="S4851">
        <v>0.92</v>
      </c>
      <c r="T4851">
        <v>0.92</v>
      </c>
      <c r="U4851">
        <v>0.92</v>
      </c>
    </row>
    <row r="4852" spans="1:21" x14ac:dyDescent="0.25">
      <c r="A4852" t="s">
        <v>57</v>
      </c>
      <c r="B4852">
        <v>5050</v>
      </c>
      <c r="D4852">
        <v>100</v>
      </c>
      <c r="E4852">
        <v>100</v>
      </c>
      <c r="F4852">
        <v>100</v>
      </c>
      <c r="I4852">
        <v>100</v>
      </c>
      <c r="J4852">
        <v>100</v>
      </c>
      <c r="K4852">
        <v>100</v>
      </c>
      <c r="N4852">
        <v>100</v>
      </c>
      <c r="O4852">
        <v>100</v>
      </c>
      <c r="P4852">
        <v>100</v>
      </c>
      <c r="S4852">
        <v>100</v>
      </c>
      <c r="T4852">
        <v>100</v>
      </c>
      <c r="U4852">
        <v>100</v>
      </c>
    </row>
    <row r="4853" spans="1:21" x14ac:dyDescent="0.25">
      <c r="A4853" t="s">
        <v>58</v>
      </c>
      <c r="B4853">
        <v>5050</v>
      </c>
      <c r="D4853">
        <v>2</v>
      </c>
      <c r="E4853">
        <v>2</v>
      </c>
      <c r="F4853">
        <v>2</v>
      </c>
      <c r="I4853">
        <v>2</v>
      </c>
      <c r="J4853">
        <v>2</v>
      </c>
      <c r="K4853">
        <v>2</v>
      </c>
      <c r="N4853">
        <v>2</v>
      </c>
      <c r="O4853">
        <v>2</v>
      </c>
      <c r="P4853">
        <v>2</v>
      </c>
      <c r="S4853">
        <v>2</v>
      </c>
      <c r="T4853">
        <v>2</v>
      </c>
      <c r="U4853">
        <v>2</v>
      </c>
    </row>
    <row r="4854" spans="1:21" x14ac:dyDescent="0.25">
      <c r="A4854" t="s">
        <v>59</v>
      </c>
      <c r="B4854">
        <v>5050</v>
      </c>
      <c r="D4854">
        <v>0</v>
      </c>
      <c r="E4854">
        <v>0</v>
      </c>
      <c r="F4854">
        <v>0</v>
      </c>
      <c r="I4854">
        <v>0</v>
      </c>
      <c r="J4854">
        <v>0</v>
      </c>
      <c r="K4854">
        <v>0</v>
      </c>
      <c r="N4854">
        <v>0</v>
      </c>
      <c r="O4854">
        <v>0</v>
      </c>
      <c r="P4854">
        <v>0</v>
      </c>
      <c r="S4854">
        <v>0</v>
      </c>
      <c r="T4854">
        <v>0</v>
      </c>
      <c r="U4854">
        <v>0</v>
      </c>
    </row>
    <row r="4855" spans="1:21" x14ac:dyDescent="0.25">
      <c r="A4855" t="s">
        <v>698</v>
      </c>
      <c r="B4855">
        <v>5050</v>
      </c>
      <c r="E4855">
        <v>0</v>
      </c>
      <c r="J4855">
        <v>0</v>
      </c>
      <c r="O4855">
        <v>0</v>
      </c>
      <c r="T4855">
        <v>0</v>
      </c>
    </row>
    <row r="4856" spans="1:21" x14ac:dyDescent="0.25">
      <c r="A4856" t="s">
        <v>677</v>
      </c>
      <c r="B4856">
        <v>5050</v>
      </c>
      <c r="E4856">
        <v>1487</v>
      </c>
      <c r="J4856">
        <v>1002</v>
      </c>
      <c r="O4856">
        <v>631</v>
      </c>
      <c r="T4856">
        <v>1334</v>
      </c>
    </row>
    <row r="4857" spans="1:21" x14ac:dyDescent="0.25">
      <c r="A4857" t="s">
        <v>78</v>
      </c>
      <c r="B4857">
        <v>5050</v>
      </c>
      <c r="E4857">
        <v>40.6</v>
      </c>
      <c r="J4857">
        <v>27.3</v>
      </c>
      <c r="O4857">
        <v>17.2</v>
      </c>
      <c r="T4857">
        <v>36.4</v>
      </c>
    </row>
    <row r="4858" spans="1:21" x14ac:dyDescent="0.25">
      <c r="A4858" t="s">
        <v>699</v>
      </c>
      <c r="B4858">
        <v>5050</v>
      </c>
      <c r="F4858">
        <v>0</v>
      </c>
      <c r="K4858">
        <v>0</v>
      </c>
      <c r="P4858">
        <v>0</v>
      </c>
      <c r="U4858">
        <v>0</v>
      </c>
    </row>
    <row r="4859" spans="1:21" x14ac:dyDescent="0.25">
      <c r="A4859" t="s">
        <v>700</v>
      </c>
      <c r="B4859">
        <v>5050</v>
      </c>
      <c r="D4859">
        <v>0</v>
      </c>
      <c r="E4859">
        <v>0</v>
      </c>
      <c r="F4859">
        <v>1</v>
      </c>
      <c r="I4859">
        <v>0</v>
      </c>
      <c r="J4859">
        <v>0</v>
      </c>
      <c r="K4859">
        <v>1</v>
      </c>
      <c r="N4859">
        <v>0</v>
      </c>
      <c r="O4859">
        <v>0</v>
      </c>
      <c r="P4859">
        <v>1</v>
      </c>
      <c r="S4859">
        <v>0</v>
      </c>
      <c r="T4859">
        <v>0</v>
      </c>
      <c r="U4859">
        <v>1</v>
      </c>
    </row>
    <row r="4860" spans="1:21" x14ac:dyDescent="0.25">
      <c r="A4860" t="s">
        <v>701</v>
      </c>
      <c r="B4860">
        <v>5050</v>
      </c>
      <c r="D4860">
        <v>0</v>
      </c>
      <c r="E4860">
        <v>0</v>
      </c>
      <c r="F4860">
        <v>0</v>
      </c>
      <c r="I4860">
        <v>0</v>
      </c>
      <c r="J4860">
        <v>0</v>
      </c>
      <c r="K4860">
        <v>0</v>
      </c>
      <c r="N4860">
        <v>0</v>
      </c>
      <c r="O4860">
        <v>0</v>
      </c>
      <c r="P4860">
        <v>0</v>
      </c>
      <c r="S4860">
        <v>0</v>
      </c>
      <c r="T4860">
        <v>0</v>
      </c>
      <c r="U4860">
        <v>0</v>
      </c>
    </row>
    <row r="4861" spans="1:21" x14ac:dyDescent="0.25">
      <c r="A4861" t="s">
        <v>52</v>
      </c>
      <c r="B4861">
        <v>5050</v>
      </c>
      <c r="D4861">
        <v>1</v>
      </c>
      <c r="E4861">
        <v>1</v>
      </c>
      <c r="F4861">
        <v>1</v>
      </c>
      <c r="I4861">
        <v>1</v>
      </c>
      <c r="J4861">
        <v>1</v>
      </c>
      <c r="K4861">
        <v>1</v>
      </c>
      <c r="N4861">
        <v>1</v>
      </c>
      <c r="O4861">
        <v>1</v>
      </c>
      <c r="P4861">
        <v>1</v>
      </c>
      <c r="S4861">
        <v>1</v>
      </c>
      <c r="T4861">
        <v>1</v>
      </c>
      <c r="U4861">
        <v>1</v>
      </c>
    </row>
    <row r="4862" spans="1:21" x14ac:dyDescent="0.25">
      <c r="A4862" t="s">
        <v>702</v>
      </c>
      <c r="B4862">
        <v>5050</v>
      </c>
      <c r="D4862">
        <v>15</v>
      </c>
      <c r="E4862">
        <v>60</v>
      </c>
      <c r="F4862">
        <v>9</v>
      </c>
      <c r="I4862">
        <v>15</v>
      </c>
      <c r="J4862">
        <v>60</v>
      </c>
      <c r="K4862">
        <v>9</v>
      </c>
      <c r="N4862">
        <v>15</v>
      </c>
      <c r="O4862">
        <v>60</v>
      </c>
      <c r="P4862">
        <v>9</v>
      </c>
      <c r="S4862">
        <v>15</v>
      </c>
      <c r="T4862">
        <v>60</v>
      </c>
      <c r="U4862">
        <v>9</v>
      </c>
    </row>
    <row r="4863" spans="1:21" x14ac:dyDescent="0.25">
      <c r="A4863" t="s">
        <v>43</v>
      </c>
      <c r="B4863">
        <v>5050</v>
      </c>
      <c r="D4863">
        <v>50</v>
      </c>
      <c r="E4863">
        <v>50</v>
      </c>
      <c r="I4863">
        <v>50</v>
      </c>
      <c r="J4863">
        <v>50</v>
      </c>
      <c r="K4863">
        <v>50</v>
      </c>
      <c r="N4863">
        <v>50</v>
      </c>
      <c r="P4863">
        <v>50</v>
      </c>
      <c r="S4863">
        <v>50</v>
      </c>
      <c r="U4863">
        <v>50</v>
      </c>
    </row>
    <row r="4864" spans="1:21" x14ac:dyDescent="0.25">
      <c r="A4864" t="s">
        <v>44</v>
      </c>
      <c r="B4864">
        <v>5050</v>
      </c>
      <c r="D4864">
        <v>0</v>
      </c>
      <c r="E4864">
        <v>0</v>
      </c>
      <c r="I4864">
        <v>0</v>
      </c>
      <c r="J4864">
        <v>0</v>
      </c>
      <c r="K4864">
        <v>0</v>
      </c>
      <c r="N4864">
        <v>0</v>
      </c>
      <c r="P4864">
        <v>0</v>
      </c>
      <c r="S4864">
        <v>0</v>
      </c>
      <c r="U4864">
        <v>0</v>
      </c>
    </row>
    <row r="4865" spans="1:21" x14ac:dyDescent="0.25">
      <c r="A4865" t="s">
        <v>47</v>
      </c>
      <c r="B4865">
        <v>5050</v>
      </c>
      <c r="D4865">
        <v>7</v>
      </c>
      <c r="E4865">
        <v>4</v>
      </c>
      <c r="I4865">
        <v>3</v>
      </c>
      <c r="J4865">
        <v>8</v>
      </c>
      <c r="K4865">
        <v>1</v>
      </c>
      <c r="N4865">
        <v>1</v>
      </c>
      <c r="P4865">
        <v>1</v>
      </c>
      <c r="S4865">
        <v>2</v>
      </c>
      <c r="U4865">
        <v>2</v>
      </c>
    </row>
    <row r="4866" spans="1:21" x14ac:dyDescent="0.25">
      <c r="A4866" t="s">
        <v>703</v>
      </c>
      <c r="B4866">
        <v>5050</v>
      </c>
      <c r="D4866">
        <v>0</v>
      </c>
      <c r="E4866">
        <v>0</v>
      </c>
      <c r="I4866">
        <v>0</v>
      </c>
      <c r="J4866">
        <v>0</v>
      </c>
      <c r="K4866">
        <v>8</v>
      </c>
      <c r="N4866">
        <v>0</v>
      </c>
      <c r="P4866">
        <v>7</v>
      </c>
      <c r="S4866">
        <v>0</v>
      </c>
      <c r="U4866">
        <v>0</v>
      </c>
    </row>
    <row r="4867" spans="1:21" x14ac:dyDescent="0.25">
      <c r="A4867" t="s">
        <v>704</v>
      </c>
      <c r="B4867">
        <v>5050</v>
      </c>
      <c r="D4867">
        <v>0</v>
      </c>
      <c r="E4867">
        <v>0</v>
      </c>
      <c r="I4867">
        <v>0</v>
      </c>
      <c r="J4867">
        <v>0</v>
      </c>
      <c r="K4867">
        <v>0</v>
      </c>
      <c r="N4867">
        <v>0</v>
      </c>
      <c r="P4867">
        <v>0</v>
      </c>
      <c r="S4867">
        <v>0</v>
      </c>
      <c r="U4867">
        <v>0</v>
      </c>
    </row>
    <row r="4868" spans="1:21" x14ac:dyDescent="0.25">
      <c r="A4868" t="s">
        <v>705</v>
      </c>
      <c r="B4868">
        <v>5050</v>
      </c>
      <c r="D4868">
        <v>0</v>
      </c>
      <c r="E4868">
        <v>0</v>
      </c>
      <c r="I4868">
        <v>0</v>
      </c>
      <c r="J4868">
        <v>0</v>
      </c>
      <c r="K4868">
        <v>0</v>
      </c>
      <c r="N4868">
        <v>0</v>
      </c>
      <c r="P4868">
        <v>0</v>
      </c>
      <c r="S4868">
        <v>0</v>
      </c>
      <c r="U4868">
        <v>0</v>
      </c>
    </row>
    <row r="4869" spans="1:21" x14ac:dyDescent="0.25">
      <c r="A4869" t="s">
        <v>706</v>
      </c>
      <c r="B4869">
        <v>5050</v>
      </c>
      <c r="D4869">
        <v>0</v>
      </c>
      <c r="E4869">
        <v>0</v>
      </c>
      <c r="I4869">
        <v>0</v>
      </c>
      <c r="J4869">
        <v>0</v>
      </c>
      <c r="K4869">
        <v>0</v>
      </c>
      <c r="N4869">
        <v>0</v>
      </c>
      <c r="P4869">
        <v>0</v>
      </c>
      <c r="S4869">
        <v>0</v>
      </c>
      <c r="U4869">
        <v>0</v>
      </c>
    </row>
    <row r="4870" spans="1:21" x14ac:dyDescent="0.25">
      <c r="A4870" t="s">
        <v>707</v>
      </c>
      <c r="B4870">
        <v>5050</v>
      </c>
      <c r="D4870">
        <v>1</v>
      </c>
      <c r="E4870">
        <v>1</v>
      </c>
      <c r="I4870">
        <v>1</v>
      </c>
      <c r="J4870">
        <v>1</v>
      </c>
      <c r="K4870">
        <v>1</v>
      </c>
      <c r="N4870">
        <v>1</v>
      </c>
      <c r="P4870">
        <v>1</v>
      </c>
      <c r="S4870">
        <v>1</v>
      </c>
      <c r="U4870">
        <v>1</v>
      </c>
    </row>
    <row r="4871" spans="1:21" x14ac:dyDescent="0.25">
      <c r="A4871" t="s">
        <v>708</v>
      </c>
      <c r="B4871">
        <v>5050</v>
      </c>
      <c r="D4871">
        <v>0</v>
      </c>
      <c r="E4871">
        <v>0</v>
      </c>
      <c r="I4871">
        <v>0</v>
      </c>
      <c r="J4871">
        <v>0</v>
      </c>
      <c r="K4871">
        <v>0</v>
      </c>
      <c r="N4871">
        <v>0</v>
      </c>
      <c r="P4871">
        <v>0</v>
      </c>
      <c r="S4871">
        <v>0</v>
      </c>
      <c r="U4871">
        <v>0</v>
      </c>
    </row>
    <row r="4872" spans="1:21" x14ac:dyDescent="0.25">
      <c r="A4872" t="s">
        <v>709</v>
      </c>
      <c r="B4872">
        <v>5050</v>
      </c>
      <c r="D4872">
        <v>50</v>
      </c>
      <c r="E4872">
        <v>50</v>
      </c>
      <c r="I4872">
        <v>50</v>
      </c>
      <c r="J4872">
        <v>50</v>
      </c>
      <c r="K4872">
        <v>50</v>
      </c>
      <c r="N4872">
        <v>50</v>
      </c>
      <c r="P4872">
        <v>50</v>
      </c>
      <c r="S4872">
        <v>50</v>
      </c>
      <c r="U4872">
        <v>50</v>
      </c>
    </row>
    <row r="4873" spans="1:21" x14ac:dyDescent="0.25">
      <c r="A4873" t="s">
        <v>710</v>
      </c>
      <c r="B4873">
        <v>5050</v>
      </c>
      <c r="D4873">
        <v>3</v>
      </c>
      <c r="E4873">
        <v>3</v>
      </c>
      <c r="I4873">
        <v>3</v>
      </c>
      <c r="J4873">
        <v>3</v>
      </c>
      <c r="K4873">
        <v>3</v>
      </c>
      <c r="N4873">
        <v>3</v>
      </c>
      <c r="P4873">
        <v>3</v>
      </c>
      <c r="S4873">
        <v>3</v>
      </c>
      <c r="U4873">
        <v>3</v>
      </c>
    </row>
    <row r="4874" spans="1:21" x14ac:dyDescent="0.25">
      <c r="A4874" t="s">
        <v>711</v>
      </c>
      <c r="B4874">
        <v>5050</v>
      </c>
      <c r="D4874">
        <v>0</v>
      </c>
      <c r="E4874">
        <v>0</v>
      </c>
      <c r="I4874">
        <v>0</v>
      </c>
      <c r="J4874">
        <v>0</v>
      </c>
      <c r="K4874">
        <v>0</v>
      </c>
      <c r="N4874">
        <v>0</v>
      </c>
      <c r="P4874">
        <v>0</v>
      </c>
      <c r="S4874">
        <v>0</v>
      </c>
      <c r="U4874">
        <v>0</v>
      </c>
    </row>
    <row r="4875" spans="1:21" x14ac:dyDescent="0.25">
      <c r="A4875" t="s">
        <v>712</v>
      </c>
      <c r="B4875">
        <v>5050</v>
      </c>
      <c r="D4875">
        <v>0</v>
      </c>
      <c r="E4875">
        <v>0</v>
      </c>
      <c r="I4875">
        <v>0</v>
      </c>
      <c r="J4875">
        <v>0</v>
      </c>
      <c r="K4875">
        <v>0</v>
      </c>
      <c r="N4875">
        <v>0</v>
      </c>
      <c r="P4875">
        <v>0</v>
      </c>
      <c r="S4875">
        <v>0</v>
      </c>
      <c r="U4875">
        <v>0</v>
      </c>
    </row>
    <row r="4876" spans="1:21" x14ac:dyDescent="0.25">
      <c r="A4876" t="s">
        <v>713</v>
      </c>
      <c r="B4876">
        <v>5050</v>
      </c>
      <c r="D4876">
        <v>0</v>
      </c>
      <c r="E4876">
        <v>0</v>
      </c>
      <c r="I4876">
        <v>0</v>
      </c>
      <c r="J4876">
        <v>0</v>
      </c>
      <c r="K4876">
        <v>0</v>
      </c>
      <c r="N4876">
        <v>0</v>
      </c>
      <c r="P4876">
        <v>0</v>
      </c>
      <c r="S4876">
        <v>0</v>
      </c>
      <c r="U4876">
        <v>0</v>
      </c>
    </row>
    <row r="4877" spans="1:21" x14ac:dyDescent="0.25">
      <c r="A4877" t="s">
        <v>718</v>
      </c>
      <c r="B4877">
        <v>5050</v>
      </c>
      <c r="E4877">
        <v>0</v>
      </c>
      <c r="J4877">
        <v>0</v>
      </c>
      <c r="O4877">
        <v>0</v>
      </c>
      <c r="T4877">
        <v>0</v>
      </c>
    </row>
    <row r="4878" spans="1:21" x14ac:dyDescent="0.25">
      <c r="A4878" t="s">
        <v>405</v>
      </c>
      <c r="B4878">
        <v>5050</v>
      </c>
      <c r="E4878">
        <v>0</v>
      </c>
    </row>
    <row r="4879" spans="1:21" x14ac:dyDescent="0.25">
      <c r="A4879" t="s">
        <v>719</v>
      </c>
      <c r="B4879">
        <v>5050</v>
      </c>
      <c r="D4879">
        <v>109</v>
      </c>
      <c r="E4879">
        <v>489</v>
      </c>
      <c r="F4879">
        <v>0</v>
      </c>
      <c r="I4879">
        <v>54</v>
      </c>
      <c r="J4879">
        <v>435</v>
      </c>
      <c r="K4879">
        <v>109</v>
      </c>
      <c r="N4879">
        <v>109</v>
      </c>
      <c r="O4879">
        <v>0</v>
      </c>
      <c r="P4879">
        <v>109</v>
      </c>
      <c r="S4879">
        <v>54</v>
      </c>
      <c r="T4879">
        <v>0</v>
      </c>
      <c r="U4879">
        <v>54</v>
      </c>
    </row>
    <row r="4880" spans="1:21" x14ac:dyDescent="0.25">
      <c r="A4880" t="s">
        <v>34</v>
      </c>
      <c r="B4880">
        <v>5052</v>
      </c>
      <c r="I4880">
        <v>5068</v>
      </c>
      <c r="K4880">
        <v>5068</v>
      </c>
      <c r="N4880">
        <v>5060</v>
      </c>
      <c r="O4880">
        <v>5060</v>
      </c>
      <c r="T4880">
        <v>5050</v>
      </c>
      <c r="U4880">
        <v>5050</v>
      </c>
    </row>
    <row r="4881" spans="1:21" x14ac:dyDescent="0.25">
      <c r="A4881" t="s">
        <v>35</v>
      </c>
      <c r="B4881">
        <v>5052</v>
      </c>
      <c r="I4881">
        <v>5050</v>
      </c>
      <c r="K4881">
        <v>5060</v>
      </c>
      <c r="N4881">
        <v>5068</v>
      </c>
      <c r="O4881">
        <v>5050</v>
      </c>
      <c r="T4881">
        <v>5060</v>
      </c>
      <c r="U4881">
        <v>5068</v>
      </c>
    </row>
    <row r="4882" spans="1:21" x14ac:dyDescent="0.25">
      <c r="A4882" t="s">
        <v>36</v>
      </c>
      <c r="B4882">
        <v>5052</v>
      </c>
      <c r="I4882">
        <v>1</v>
      </c>
      <c r="K4882">
        <v>1</v>
      </c>
      <c r="N4882">
        <v>1</v>
      </c>
      <c r="O4882">
        <v>2</v>
      </c>
      <c r="T4882">
        <v>2</v>
      </c>
      <c r="U4882">
        <v>0</v>
      </c>
    </row>
    <row r="4883" spans="1:21" x14ac:dyDescent="0.25">
      <c r="A4883" t="s">
        <v>37</v>
      </c>
      <c r="B4883">
        <v>5052</v>
      </c>
      <c r="I4883">
        <v>0</v>
      </c>
      <c r="N4883">
        <v>0</v>
      </c>
      <c r="O4883">
        <v>0</v>
      </c>
      <c r="T4883">
        <v>0</v>
      </c>
    </row>
    <row r="4884" spans="1:21" x14ac:dyDescent="0.25">
      <c r="A4884" t="s">
        <v>38</v>
      </c>
      <c r="B4884">
        <v>5052</v>
      </c>
      <c r="I4884">
        <v>12</v>
      </c>
      <c r="K4884">
        <v>12</v>
      </c>
      <c r="N4884">
        <v>12</v>
      </c>
      <c r="O4884">
        <v>12</v>
      </c>
      <c r="T4884">
        <v>12</v>
      </c>
      <c r="U4884">
        <v>12</v>
      </c>
    </row>
    <row r="4885" spans="1:21" x14ac:dyDescent="0.25">
      <c r="A4885" t="s">
        <v>39</v>
      </c>
      <c r="B4885">
        <v>5052</v>
      </c>
      <c r="N4885">
        <v>25</v>
      </c>
    </row>
    <row r="4886" spans="1:21" x14ac:dyDescent="0.25">
      <c r="A4886" t="s">
        <v>694</v>
      </c>
      <c r="B4886">
        <v>5052</v>
      </c>
      <c r="N4886">
        <v>25</v>
      </c>
    </row>
    <row r="4887" spans="1:21" x14ac:dyDescent="0.25">
      <c r="A4887" t="s">
        <v>40</v>
      </c>
      <c r="B4887">
        <v>5052</v>
      </c>
      <c r="N4887">
        <v>1</v>
      </c>
    </row>
    <row r="4888" spans="1:21" x14ac:dyDescent="0.25">
      <c r="A4888" t="s">
        <v>41</v>
      </c>
      <c r="B4888">
        <v>5052</v>
      </c>
    </row>
    <row r="4889" spans="1:21" x14ac:dyDescent="0.25">
      <c r="A4889" t="s">
        <v>42</v>
      </c>
      <c r="B4889">
        <v>5052</v>
      </c>
      <c r="I4889">
        <v>30</v>
      </c>
      <c r="O4889">
        <v>40</v>
      </c>
      <c r="T4889">
        <v>40</v>
      </c>
    </row>
    <row r="4890" spans="1:21" x14ac:dyDescent="0.25">
      <c r="A4890" t="s">
        <v>876</v>
      </c>
      <c r="B4890">
        <v>5052</v>
      </c>
      <c r="I4890">
        <v>1</v>
      </c>
      <c r="O4890">
        <v>0</v>
      </c>
      <c r="T4890">
        <v>0</v>
      </c>
    </row>
    <row r="4891" spans="1:21" x14ac:dyDescent="0.25">
      <c r="A4891" t="s">
        <v>48</v>
      </c>
      <c r="B4891">
        <v>5052</v>
      </c>
      <c r="I4891">
        <v>1900</v>
      </c>
      <c r="K4891">
        <v>1900</v>
      </c>
      <c r="N4891">
        <v>1900</v>
      </c>
      <c r="O4891">
        <v>1900</v>
      </c>
      <c r="T4891">
        <v>1900</v>
      </c>
      <c r="U4891">
        <v>1900</v>
      </c>
    </row>
    <row r="4892" spans="1:21" x14ac:dyDescent="0.25">
      <c r="A4892" t="s">
        <v>696</v>
      </c>
      <c r="B4892">
        <v>5052</v>
      </c>
      <c r="I4892">
        <v>1770</v>
      </c>
      <c r="K4892">
        <v>1583</v>
      </c>
      <c r="N4892">
        <v>1770</v>
      </c>
      <c r="O4892">
        <v>3539</v>
      </c>
      <c r="T4892">
        <v>3507</v>
      </c>
      <c r="U4892">
        <v>0</v>
      </c>
    </row>
    <row r="4893" spans="1:21" x14ac:dyDescent="0.25">
      <c r="A4893" t="s">
        <v>50</v>
      </c>
      <c r="B4893">
        <v>5052</v>
      </c>
      <c r="I4893">
        <v>1770</v>
      </c>
      <c r="K4893">
        <v>1583</v>
      </c>
      <c r="N4893">
        <v>1770</v>
      </c>
      <c r="O4893">
        <v>3539</v>
      </c>
      <c r="T4893">
        <v>3507</v>
      </c>
      <c r="U4893">
        <v>0</v>
      </c>
    </row>
    <row r="4894" spans="1:21" x14ac:dyDescent="0.25">
      <c r="A4894" t="s">
        <v>697</v>
      </c>
      <c r="B4894">
        <v>5052</v>
      </c>
      <c r="I4894">
        <v>1</v>
      </c>
      <c r="K4894">
        <v>1</v>
      </c>
      <c r="N4894">
        <v>1</v>
      </c>
      <c r="O4894">
        <v>1</v>
      </c>
      <c r="T4894">
        <v>1</v>
      </c>
      <c r="U4894">
        <v>1</v>
      </c>
    </row>
    <row r="4895" spans="1:21" x14ac:dyDescent="0.25">
      <c r="A4895" t="s">
        <v>51</v>
      </c>
      <c r="B4895">
        <v>5052</v>
      </c>
      <c r="I4895">
        <v>0</v>
      </c>
      <c r="K4895">
        <v>73</v>
      </c>
      <c r="N4895">
        <v>0</v>
      </c>
      <c r="O4895">
        <v>0</v>
      </c>
      <c r="T4895">
        <v>0</v>
      </c>
      <c r="U4895">
        <v>52</v>
      </c>
    </row>
    <row r="4896" spans="1:21" x14ac:dyDescent="0.25">
      <c r="A4896" t="s">
        <v>53</v>
      </c>
      <c r="B4896">
        <v>5052</v>
      </c>
      <c r="I4896">
        <v>58</v>
      </c>
      <c r="K4896">
        <v>67</v>
      </c>
      <c r="N4896">
        <v>202</v>
      </c>
      <c r="O4896">
        <v>1430</v>
      </c>
      <c r="T4896">
        <v>779</v>
      </c>
      <c r="U4896">
        <v>48</v>
      </c>
    </row>
    <row r="4897" spans="1:21" x14ac:dyDescent="0.25">
      <c r="A4897" t="s">
        <v>54</v>
      </c>
      <c r="B4897">
        <v>5052</v>
      </c>
      <c r="I4897">
        <v>0</v>
      </c>
      <c r="K4897">
        <v>0</v>
      </c>
      <c r="N4897">
        <v>0</v>
      </c>
      <c r="O4897">
        <v>0</v>
      </c>
      <c r="T4897">
        <v>0</v>
      </c>
      <c r="U4897">
        <v>0</v>
      </c>
    </row>
    <row r="4898" spans="1:21" x14ac:dyDescent="0.25">
      <c r="A4898" t="s">
        <v>55</v>
      </c>
      <c r="B4898">
        <v>5052</v>
      </c>
      <c r="I4898">
        <v>0</v>
      </c>
      <c r="K4898">
        <v>0</v>
      </c>
      <c r="N4898">
        <v>0</v>
      </c>
      <c r="O4898">
        <v>0</v>
      </c>
      <c r="T4898">
        <v>0</v>
      </c>
      <c r="U4898">
        <v>0</v>
      </c>
    </row>
    <row r="4899" spans="1:21" x14ac:dyDescent="0.25">
      <c r="A4899" t="s">
        <v>56</v>
      </c>
      <c r="B4899">
        <v>5052</v>
      </c>
      <c r="I4899">
        <v>0.92</v>
      </c>
      <c r="K4899">
        <v>0.92</v>
      </c>
      <c r="N4899">
        <v>0.92</v>
      </c>
      <c r="O4899">
        <v>0.92</v>
      </c>
      <c r="T4899">
        <v>0.92</v>
      </c>
      <c r="U4899">
        <v>0.92</v>
      </c>
    </row>
    <row r="4900" spans="1:21" x14ac:dyDescent="0.25">
      <c r="A4900" t="s">
        <v>57</v>
      </c>
      <c r="B4900">
        <v>5052</v>
      </c>
      <c r="I4900">
        <v>100</v>
      </c>
      <c r="K4900">
        <v>100</v>
      </c>
      <c r="N4900">
        <v>100</v>
      </c>
      <c r="O4900">
        <v>100</v>
      </c>
      <c r="T4900">
        <v>100</v>
      </c>
      <c r="U4900">
        <v>100</v>
      </c>
    </row>
    <row r="4901" spans="1:21" x14ac:dyDescent="0.25">
      <c r="A4901" t="s">
        <v>58</v>
      </c>
      <c r="B4901">
        <v>5052</v>
      </c>
      <c r="I4901">
        <v>2</v>
      </c>
      <c r="K4901">
        <v>2</v>
      </c>
      <c r="N4901">
        <v>2</v>
      </c>
      <c r="O4901">
        <v>2</v>
      </c>
      <c r="T4901">
        <v>2</v>
      </c>
      <c r="U4901">
        <v>2</v>
      </c>
    </row>
    <row r="4902" spans="1:21" x14ac:dyDescent="0.25">
      <c r="A4902" t="s">
        <v>59</v>
      </c>
      <c r="B4902">
        <v>5052</v>
      </c>
      <c r="I4902">
        <v>0</v>
      </c>
      <c r="K4902">
        <v>0</v>
      </c>
      <c r="N4902">
        <v>0</v>
      </c>
      <c r="O4902">
        <v>0</v>
      </c>
      <c r="T4902">
        <v>0</v>
      </c>
      <c r="U4902">
        <v>0</v>
      </c>
    </row>
    <row r="4903" spans="1:21" x14ac:dyDescent="0.25">
      <c r="A4903" t="s">
        <v>698</v>
      </c>
      <c r="B4903">
        <v>5052</v>
      </c>
      <c r="I4903">
        <v>0</v>
      </c>
      <c r="O4903">
        <v>0</v>
      </c>
      <c r="T4903">
        <v>0</v>
      </c>
    </row>
    <row r="4904" spans="1:21" x14ac:dyDescent="0.25">
      <c r="A4904" t="s">
        <v>677</v>
      </c>
      <c r="B4904">
        <v>5052</v>
      </c>
      <c r="I4904">
        <v>1020</v>
      </c>
      <c r="O4904">
        <v>2297</v>
      </c>
      <c r="T4904">
        <v>631</v>
      </c>
    </row>
    <row r="4905" spans="1:21" x14ac:dyDescent="0.25">
      <c r="A4905" t="s">
        <v>78</v>
      </c>
      <c r="B4905">
        <v>5052</v>
      </c>
      <c r="I4905">
        <v>23.2</v>
      </c>
      <c r="O4905">
        <v>39.200000000000003</v>
      </c>
      <c r="T4905">
        <v>10.8</v>
      </c>
    </row>
    <row r="4906" spans="1:21" x14ac:dyDescent="0.25">
      <c r="A4906" t="s">
        <v>699</v>
      </c>
      <c r="B4906">
        <v>5052</v>
      </c>
      <c r="K4906">
        <v>0</v>
      </c>
      <c r="O4906">
        <v>0</v>
      </c>
      <c r="U4906">
        <v>0</v>
      </c>
    </row>
    <row r="4907" spans="1:21" x14ac:dyDescent="0.25">
      <c r="A4907" t="s">
        <v>700</v>
      </c>
      <c r="B4907">
        <v>5052</v>
      </c>
      <c r="I4907">
        <v>0</v>
      </c>
      <c r="K4907">
        <v>1</v>
      </c>
      <c r="N4907">
        <v>0</v>
      </c>
      <c r="O4907">
        <v>0</v>
      </c>
      <c r="T4907">
        <v>0</v>
      </c>
      <c r="U4907">
        <v>1</v>
      </c>
    </row>
    <row r="4908" spans="1:21" x14ac:dyDescent="0.25">
      <c r="A4908" t="s">
        <v>701</v>
      </c>
      <c r="B4908">
        <v>5052</v>
      </c>
      <c r="I4908">
        <v>0</v>
      </c>
      <c r="K4908">
        <v>0</v>
      </c>
      <c r="N4908">
        <v>0</v>
      </c>
      <c r="O4908">
        <v>0</v>
      </c>
      <c r="T4908">
        <v>0</v>
      </c>
      <c r="U4908">
        <v>0</v>
      </c>
    </row>
    <row r="4909" spans="1:21" x14ac:dyDescent="0.25">
      <c r="A4909" t="s">
        <v>52</v>
      </c>
      <c r="B4909">
        <v>5052</v>
      </c>
      <c r="I4909">
        <v>1</v>
      </c>
      <c r="K4909">
        <v>1</v>
      </c>
      <c r="N4909">
        <v>1</v>
      </c>
      <c r="O4909">
        <v>1</v>
      </c>
      <c r="T4909">
        <v>1</v>
      </c>
      <c r="U4909">
        <v>1</v>
      </c>
    </row>
    <row r="4910" spans="1:21" x14ac:dyDescent="0.25">
      <c r="A4910" t="s">
        <v>702</v>
      </c>
      <c r="B4910">
        <v>5052</v>
      </c>
      <c r="I4910">
        <v>15</v>
      </c>
      <c r="K4910">
        <v>9</v>
      </c>
      <c r="N4910">
        <v>15</v>
      </c>
      <c r="O4910">
        <v>60</v>
      </c>
      <c r="T4910">
        <v>60</v>
      </c>
      <c r="U4910">
        <v>9</v>
      </c>
    </row>
    <row r="4911" spans="1:21" x14ac:dyDescent="0.25">
      <c r="A4911" t="s">
        <v>43</v>
      </c>
      <c r="B4911">
        <v>5052</v>
      </c>
      <c r="I4911">
        <v>50</v>
      </c>
      <c r="K4911">
        <v>50</v>
      </c>
      <c r="N4911">
        <v>50</v>
      </c>
      <c r="O4911">
        <v>50</v>
      </c>
      <c r="T4911">
        <v>50</v>
      </c>
    </row>
    <row r="4912" spans="1:21" x14ac:dyDescent="0.25">
      <c r="A4912" t="s">
        <v>44</v>
      </c>
      <c r="B4912">
        <v>5052</v>
      </c>
      <c r="I4912">
        <v>0</v>
      </c>
      <c r="K4912">
        <v>0</v>
      </c>
      <c r="N4912">
        <v>0</v>
      </c>
      <c r="O4912">
        <v>0</v>
      </c>
      <c r="T4912">
        <v>0</v>
      </c>
    </row>
    <row r="4913" spans="1:21" x14ac:dyDescent="0.25">
      <c r="A4913" t="s">
        <v>718</v>
      </c>
      <c r="B4913">
        <v>5052</v>
      </c>
      <c r="I4913">
        <v>0</v>
      </c>
      <c r="O4913">
        <v>0</v>
      </c>
      <c r="T4913">
        <v>0</v>
      </c>
    </row>
    <row r="4914" spans="1:21" x14ac:dyDescent="0.25">
      <c r="A4914" t="s">
        <v>405</v>
      </c>
      <c r="B4914">
        <v>5052</v>
      </c>
      <c r="O4914">
        <v>0</v>
      </c>
    </row>
    <row r="4915" spans="1:21" x14ac:dyDescent="0.25">
      <c r="A4915" t="s">
        <v>719</v>
      </c>
      <c r="B4915">
        <v>5052</v>
      </c>
      <c r="I4915">
        <v>63</v>
      </c>
      <c r="K4915">
        <v>73</v>
      </c>
      <c r="N4915">
        <v>220</v>
      </c>
      <c r="O4915">
        <v>1554</v>
      </c>
      <c r="T4915">
        <v>899</v>
      </c>
      <c r="U4915">
        <v>0</v>
      </c>
    </row>
    <row r="4916" spans="1:21" x14ac:dyDescent="0.25">
      <c r="A4916" t="s">
        <v>34</v>
      </c>
      <c r="B4916">
        <v>5060</v>
      </c>
      <c r="D4916">
        <v>349</v>
      </c>
      <c r="E4916">
        <v>349</v>
      </c>
      <c r="F4916">
        <v>349</v>
      </c>
      <c r="I4916">
        <v>5073</v>
      </c>
      <c r="J4916">
        <v>5073</v>
      </c>
      <c r="K4916">
        <v>5073</v>
      </c>
      <c r="N4916">
        <v>5070</v>
      </c>
      <c r="O4916">
        <v>5070</v>
      </c>
      <c r="P4916">
        <v>5070</v>
      </c>
      <c r="S4916">
        <v>5052</v>
      </c>
      <c r="T4916">
        <v>5052</v>
      </c>
      <c r="U4916">
        <v>5052</v>
      </c>
    </row>
    <row r="4917" spans="1:21" x14ac:dyDescent="0.25">
      <c r="A4917" t="s">
        <v>35</v>
      </c>
      <c r="B4917">
        <v>5060</v>
      </c>
      <c r="D4917">
        <v>5070</v>
      </c>
      <c r="E4917">
        <v>5073</v>
      </c>
      <c r="F4917">
        <v>5052</v>
      </c>
      <c r="I4917">
        <v>5052</v>
      </c>
      <c r="J4917">
        <v>349</v>
      </c>
      <c r="K4917">
        <v>5070</v>
      </c>
      <c r="N4917">
        <v>5073</v>
      </c>
      <c r="O4917">
        <v>5052</v>
      </c>
      <c r="P4917">
        <v>349</v>
      </c>
      <c r="S4917">
        <v>349</v>
      </c>
      <c r="T4917">
        <v>5070</v>
      </c>
      <c r="U4917">
        <v>5073</v>
      </c>
    </row>
    <row r="4918" spans="1:21" x14ac:dyDescent="0.25">
      <c r="A4918" t="s">
        <v>36</v>
      </c>
      <c r="B4918">
        <v>5060</v>
      </c>
      <c r="D4918">
        <v>2</v>
      </c>
      <c r="E4918">
        <v>2</v>
      </c>
      <c r="F4918">
        <v>0</v>
      </c>
      <c r="I4918">
        <v>2</v>
      </c>
      <c r="J4918">
        <v>2</v>
      </c>
      <c r="K4918">
        <v>0</v>
      </c>
      <c r="N4918">
        <v>1</v>
      </c>
      <c r="O4918">
        <v>2</v>
      </c>
      <c r="P4918">
        <v>0</v>
      </c>
      <c r="S4918">
        <v>1</v>
      </c>
      <c r="T4918">
        <v>2</v>
      </c>
      <c r="U4918">
        <v>0</v>
      </c>
    </row>
    <row r="4919" spans="1:21" x14ac:dyDescent="0.25">
      <c r="A4919" t="s">
        <v>37</v>
      </c>
      <c r="B4919">
        <v>5060</v>
      </c>
      <c r="D4919">
        <v>0</v>
      </c>
      <c r="E4919">
        <v>2</v>
      </c>
      <c r="I4919">
        <v>0</v>
      </c>
      <c r="J4919">
        <v>2</v>
      </c>
      <c r="N4919">
        <v>0</v>
      </c>
      <c r="O4919">
        <v>2</v>
      </c>
      <c r="S4919">
        <v>0</v>
      </c>
      <c r="T4919">
        <v>2</v>
      </c>
    </row>
    <row r="4920" spans="1:21" x14ac:dyDescent="0.25">
      <c r="A4920" t="s">
        <v>38</v>
      </c>
      <c r="B4920">
        <v>5060</v>
      </c>
      <c r="D4920">
        <v>12</v>
      </c>
      <c r="E4920">
        <v>12</v>
      </c>
      <c r="F4920">
        <v>12</v>
      </c>
      <c r="I4920">
        <v>12</v>
      </c>
      <c r="J4920">
        <v>12</v>
      </c>
      <c r="K4920">
        <v>12</v>
      </c>
      <c r="N4920">
        <v>12</v>
      </c>
      <c r="O4920">
        <v>12</v>
      </c>
      <c r="P4920">
        <v>12</v>
      </c>
      <c r="S4920">
        <v>12</v>
      </c>
      <c r="T4920">
        <v>12</v>
      </c>
      <c r="U4920">
        <v>12</v>
      </c>
    </row>
    <row r="4921" spans="1:21" x14ac:dyDescent="0.25">
      <c r="A4921" t="s">
        <v>39</v>
      </c>
      <c r="B4921">
        <v>5060</v>
      </c>
      <c r="D4921">
        <v>175</v>
      </c>
      <c r="I4921">
        <v>200</v>
      </c>
      <c r="N4921">
        <v>275</v>
      </c>
      <c r="S4921">
        <v>100</v>
      </c>
    </row>
    <row r="4922" spans="1:21" x14ac:dyDescent="0.25">
      <c r="A4922" t="s">
        <v>694</v>
      </c>
      <c r="B4922">
        <v>5060</v>
      </c>
      <c r="D4922">
        <v>100</v>
      </c>
      <c r="I4922">
        <v>100</v>
      </c>
      <c r="N4922">
        <v>100</v>
      </c>
      <c r="S4922">
        <v>100</v>
      </c>
    </row>
    <row r="4923" spans="1:21" x14ac:dyDescent="0.25">
      <c r="A4923" t="s">
        <v>40</v>
      </c>
      <c r="B4923">
        <v>5060</v>
      </c>
      <c r="D4923">
        <v>1</v>
      </c>
      <c r="I4923">
        <v>0</v>
      </c>
      <c r="N4923">
        <v>1</v>
      </c>
      <c r="S4923">
        <v>1</v>
      </c>
    </row>
    <row r="4924" spans="1:21" x14ac:dyDescent="0.25">
      <c r="A4924" t="s">
        <v>41</v>
      </c>
      <c r="B4924">
        <v>5060</v>
      </c>
    </row>
    <row r="4925" spans="1:21" x14ac:dyDescent="0.25">
      <c r="A4925" t="s">
        <v>42</v>
      </c>
      <c r="B4925">
        <v>5060</v>
      </c>
      <c r="E4925">
        <v>30</v>
      </c>
      <c r="J4925">
        <v>25</v>
      </c>
      <c r="O4925">
        <v>30</v>
      </c>
      <c r="T4925">
        <v>25</v>
      </c>
    </row>
    <row r="4926" spans="1:21" x14ac:dyDescent="0.25">
      <c r="A4926" t="s">
        <v>45</v>
      </c>
      <c r="B4926">
        <v>5060</v>
      </c>
      <c r="D4926">
        <v>7</v>
      </c>
      <c r="E4926">
        <v>4</v>
      </c>
      <c r="I4926">
        <v>3</v>
      </c>
      <c r="J4926">
        <v>8</v>
      </c>
      <c r="N4926">
        <v>1</v>
      </c>
      <c r="O4926">
        <v>6</v>
      </c>
      <c r="S4926">
        <v>5</v>
      </c>
      <c r="T4926">
        <v>2</v>
      </c>
    </row>
    <row r="4927" spans="1:21" x14ac:dyDescent="0.25">
      <c r="A4927" t="s">
        <v>46</v>
      </c>
      <c r="B4927">
        <v>5060</v>
      </c>
      <c r="N4927">
        <v>6</v>
      </c>
      <c r="S4927">
        <v>2</v>
      </c>
    </row>
    <row r="4928" spans="1:21" x14ac:dyDescent="0.25">
      <c r="A4928" t="s">
        <v>49</v>
      </c>
      <c r="B4928">
        <v>5060</v>
      </c>
      <c r="D4928">
        <v>6</v>
      </c>
      <c r="E4928">
        <v>6</v>
      </c>
      <c r="F4928">
        <v>4</v>
      </c>
      <c r="I4928">
        <v>6</v>
      </c>
      <c r="J4928">
        <v>6</v>
      </c>
      <c r="K4928">
        <v>4</v>
      </c>
      <c r="N4928">
        <v>6</v>
      </c>
      <c r="O4928">
        <v>6.2</v>
      </c>
      <c r="P4928">
        <v>4</v>
      </c>
      <c r="S4928">
        <v>6</v>
      </c>
      <c r="T4928">
        <v>6.2</v>
      </c>
      <c r="U4928">
        <v>4</v>
      </c>
    </row>
    <row r="4929" spans="1:21" x14ac:dyDescent="0.25">
      <c r="A4929" t="s">
        <v>695</v>
      </c>
      <c r="B4929">
        <v>5060</v>
      </c>
      <c r="D4929">
        <v>0</v>
      </c>
      <c r="E4929">
        <v>0</v>
      </c>
      <c r="F4929">
        <v>0</v>
      </c>
      <c r="I4929">
        <v>0</v>
      </c>
      <c r="J4929">
        <v>0</v>
      </c>
      <c r="K4929">
        <v>0</v>
      </c>
      <c r="N4929">
        <v>0</v>
      </c>
      <c r="O4929">
        <v>0</v>
      </c>
      <c r="P4929">
        <v>0</v>
      </c>
      <c r="S4929">
        <v>0</v>
      </c>
      <c r="T4929">
        <v>0</v>
      </c>
      <c r="U4929">
        <v>0</v>
      </c>
    </row>
    <row r="4930" spans="1:21" x14ac:dyDescent="0.25">
      <c r="A4930" t="s">
        <v>48</v>
      </c>
      <c r="B4930">
        <v>5060</v>
      </c>
      <c r="D4930">
        <v>1900</v>
      </c>
      <c r="E4930">
        <v>1900</v>
      </c>
      <c r="F4930">
        <v>1900</v>
      </c>
      <c r="I4930">
        <v>1900</v>
      </c>
      <c r="J4930">
        <v>1900</v>
      </c>
      <c r="K4930">
        <v>1900</v>
      </c>
      <c r="N4930">
        <v>1900</v>
      </c>
      <c r="O4930">
        <v>1900</v>
      </c>
      <c r="P4930">
        <v>1900</v>
      </c>
      <c r="S4930">
        <v>1900</v>
      </c>
      <c r="T4930">
        <v>1900</v>
      </c>
      <c r="U4930">
        <v>1900</v>
      </c>
    </row>
    <row r="4931" spans="1:21" x14ac:dyDescent="0.25">
      <c r="A4931" t="s">
        <v>696</v>
      </c>
      <c r="B4931">
        <v>5060</v>
      </c>
      <c r="D4931">
        <v>3614</v>
      </c>
      <c r="E4931">
        <v>3539</v>
      </c>
      <c r="F4931">
        <v>0</v>
      </c>
      <c r="I4931">
        <v>3614</v>
      </c>
      <c r="J4931">
        <v>3539</v>
      </c>
      <c r="K4931">
        <v>0</v>
      </c>
      <c r="N4931">
        <v>1863</v>
      </c>
      <c r="O4931">
        <v>3539</v>
      </c>
      <c r="P4931">
        <v>0</v>
      </c>
      <c r="S4931">
        <v>1863</v>
      </c>
      <c r="T4931">
        <v>3539</v>
      </c>
      <c r="U4931">
        <v>0</v>
      </c>
    </row>
    <row r="4932" spans="1:21" x14ac:dyDescent="0.25">
      <c r="A4932" t="s">
        <v>50</v>
      </c>
      <c r="B4932">
        <v>5060</v>
      </c>
      <c r="D4932">
        <v>3614</v>
      </c>
      <c r="E4932">
        <v>3539</v>
      </c>
      <c r="F4932">
        <v>0</v>
      </c>
      <c r="I4932">
        <v>3614</v>
      </c>
      <c r="J4932">
        <v>3539</v>
      </c>
      <c r="K4932">
        <v>0</v>
      </c>
      <c r="N4932">
        <v>1863</v>
      </c>
      <c r="O4932">
        <v>3539</v>
      </c>
      <c r="P4932">
        <v>0</v>
      </c>
      <c r="S4932">
        <v>1863</v>
      </c>
      <c r="T4932">
        <v>3539</v>
      </c>
      <c r="U4932">
        <v>0</v>
      </c>
    </row>
    <row r="4933" spans="1:21" x14ac:dyDescent="0.25">
      <c r="A4933" t="s">
        <v>697</v>
      </c>
      <c r="B4933">
        <v>5060</v>
      </c>
      <c r="D4933">
        <v>1</v>
      </c>
      <c r="E4933">
        <v>1</v>
      </c>
      <c r="F4933">
        <v>1</v>
      </c>
      <c r="I4933">
        <v>1</v>
      </c>
      <c r="J4933">
        <v>1</v>
      </c>
      <c r="K4933">
        <v>1</v>
      </c>
      <c r="N4933">
        <v>1</v>
      </c>
      <c r="O4933">
        <v>1</v>
      </c>
      <c r="P4933">
        <v>1</v>
      </c>
      <c r="S4933">
        <v>1</v>
      </c>
      <c r="T4933">
        <v>1</v>
      </c>
      <c r="U4933">
        <v>1</v>
      </c>
    </row>
    <row r="4934" spans="1:21" x14ac:dyDescent="0.25">
      <c r="A4934" t="s">
        <v>51</v>
      </c>
      <c r="B4934">
        <v>5060</v>
      </c>
      <c r="D4934">
        <v>0</v>
      </c>
      <c r="E4934">
        <v>0</v>
      </c>
      <c r="F4934">
        <v>0</v>
      </c>
      <c r="I4934">
        <v>0</v>
      </c>
      <c r="J4934">
        <v>0</v>
      </c>
      <c r="K4934">
        <v>0</v>
      </c>
      <c r="N4934">
        <v>0</v>
      </c>
      <c r="O4934">
        <v>0</v>
      </c>
      <c r="P4934">
        <v>0</v>
      </c>
      <c r="S4934">
        <v>0</v>
      </c>
      <c r="T4934">
        <v>0</v>
      </c>
      <c r="U4934">
        <v>0</v>
      </c>
    </row>
    <row r="4935" spans="1:21" x14ac:dyDescent="0.25">
      <c r="A4935" t="s">
        <v>53</v>
      </c>
      <c r="B4935">
        <v>5060</v>
      </c>
      <c r="D4935">
        <v>0</v>
      </c>
      <c r="E4935">
        <v>0</v>
      </c>
      <c r="F4935">
        <v>0</v>
      </c>
      <c r="I4935">
        <v>0</v>
      </c>
      <c r="J4935">
        <v>0</v>
      </c>
      <c r="K4935">
        <v>0</v>
      </c>
      <c r="N4935">
        <v>0</v>
      </c>
      <c r="O4935">
        <v>0</v>
      </c>
      <c r="P4935">
        <v>0</v>
      </c>
      <c r="S4935">
        <v>0</v>
      </c>
      <c r="T4935">
        <v>0</v>
      </c>
      <c r="U4935">
        <v>0</v>
      </c>
    </row>
    <row r="4936" spans="1:21" x14ac:dyDescent="0.25">
      <c r="A4936" t="s">
        <v>54</v>
      </c>
      <c r="B4936">
        <v>5060</v>
      </c>
      <c r="D4936">
        <v>0</v>
      </c>
      <c r="E4936">
        <v>0</v>
      </c>
      <c r="F4936">
        <v>0</v>
      </c>
      <c r="I4936">
        <v>0</v>
      </c>
      <c r="J4936">
        <v>0</v>
      </c>
      <c r="K4936">
        <v>0</v>
      </c>
      <c r="N4936">
        <v>0</v>
      </c>
      <c r="O4936">
        <v>0</v>
      </c>
      <c r="P4936">
        <v>0</v>
      </c>
      <c r="S4936">
        <v>0</v>
      </c>
      <c r="T4936">
        <v>0</v>
      </c>
      <c r="U4936">
        <v>0</v>
      </c>
    </row>
    <row r="4937" spans="1:21" x14ac:dyDescent="0.25">
      <c r="A4937" t="s">
        <v>55</v>
      </c>
      <c r="B4937">
        <v>5060</v>
      </c>
      <c r="D4937">
        <v>0</v>
      </c>
      <c r="E4937">
        <v>0</v>
      </c>
      <c r="F4937">
        <v>0</v>
      </c>
      <c r="I4937">
        <v>0</v>
      </c>
      <c r="J4937">
        <v>0</v>
      </c>
      <c r="K4937">
        <v>0</v>
      </c>
      <c r="N4937">
        <v>0</v>
      </c>
      <c r="O4937">
        <v>0</v>
      </c>
      <c r="P4937">
        <v>0</v>
      </c>
      <c r="S4937">
        <v>0</v>
      </c>
      <c r="T4937">
        <v>0</v>
      </c>
      <c r="U4937">
        <v>0</v>
      </c>
    </row>
    <row r="4938" spans="1:21" x14ac:dyDescent="0.25">
      <c r="A4938" t="s">
        <v>56</v>
      </c>
      <c r="B4938">
        <v>5060</v>
      </c>
      <c r="D4938">
        <v>0.92</v>
      </c>
      <c r="E4938">
        <v>0.92</v>
      </c>
      <c r="F4938">
        <v>0.92</v>
      </c>
      <c r="I4938">
        <v>0.92</v>
      </c>
      <c r="J4938">
        <v>0.92</v>
      </c>
      <c r="K4938">
        <v>0.92</v>
      </c>
      <c r="N4938">
        <v>0.92</v>
      </c>
      <c r="O4938">
        <v>0.92</v>
      </c>
      <c r="P4938">
        <v>0.92</v>
      </c>
      <c r="S4938">
        <v>0.92</v>
      </c>
      <c r="T4938">
        <v>0.92</v>
      </c>
      <c r="U4938">
        <v>0.92</v>
      </c>
    </row>
    <row r="4939" spans="1:21" x14ac:dyDescent="0.25">
      <c r="A4939" t="s">
        <v>57</v>
      </c>
      <c r="B4939">
        <v>5060</v>
      </c>
      <c r="D4939">
        <v>100</v>
      </c>
      <c r="E4939">
        <v>100</v>
      </c>
      <c r="F4939">
        <v>100</v>
      </c>
      <c r="I4939">
        <v>100</v>
      </c>
      <c r="J4939">
        <v>100</v>
      </c>
      <c r="K4939">
        <v>100</v>
      </c>
      <c r="N4939">
        <v>100</v>
      </c>
      <c r="O4939">
        <v>100</v>
      </c>
      <c r="P4939">
        <v>100</v>
      </c>
      <c r="S4939">
        <v>100</v>
      </c>
      <c r="T4939">
        <v>100</v>
      </c>
      <c r="U4939">
        <v>100</v>
      </c>
    </row>
    <row r="4940" spans="1:21" x14ac:dyDescent="0.25">
      <c r="A4940" t="s">
        <v>58</v>
      </c>
      <c r="B4940">
        <v>5060</v>
      </c>
      <c r="D4940">
        <v>2</v>
      </c>
      <c r="E4940">
        <v>2</v>
      </c>
      <c r="F4940">
        <v>2</v>
      </c>
      <c r="I4940">
        <v>2</v>
      </c>
      <c r="J4940">
        <v>2</v>
      </c>
      <c r="K4940">
        <v>2</v>
      </c>
      <c r="N4940">
        <v>2</v>
      </c>
      <c r="O4940">
        <v>2</v>
      </c>
      <c r="P4940">
        <v>2</v>
      </c>
      <c r="S4940">
        <v>2</v>
      </c>
      <c r="T4940">
        <v>2</v>
      </c>
      <c r="U4940">
        <v>2</v>
      </c>
    </row>
    <row r="4941" spans="1:21" x14ac:dyDescent="0.25">
      <c r="A4941" t="s">
        <v>59</v>
      </c>
      <c r="B4941">
        <v>5060</v>
      </c>
      <c r="D4941">
        <v>0</v>
      </c>
      <c r="E4941">
        <v>0</v>
      </c>
      <c r="F4941">
        <v>0</v>
      </c>
      <c r="I4941">
        <v>0</v>
      </c>
      <c r="J4941">
        <v>0</v>
      </c>
      <c r="K4941">
        <v>0</v>
      </c>
      <c r="N4941">
        <v>0</v>
      </c>
      <c r="O4941">
        <v>0</v>
      </c>
      <c r="P4941">
        <v>0</v>
      </c>
      <c r="S4941">
        <v>0</v>
      </c>
      <c r="T4941">
        <v>0</v>
      </c>
      <c r="U4941">
        <v>0</v>
      </c>
    </row>
    <row r="4942" spans="1:21" x14ac:dyDescent="0.25">
      <c r="A4942" t="s">
        <v>698</v>
      </c>
      <c r="B4942">
        <v>5060</v>
      </c>
      <c r="E4942">
        <v>0</v>
      </c>
      <c r="J4942">
        <v>0</v>
      </c>
      <c r="O4942">
        <v>0</v>
      </c>
      <c r="T4942">
        <v>0</v>
      </c>
    </row>
    <row r="4943" spans="1:21" x14ac:dyDescent="0.25">
      <c r="A4943" t="s">
        <v>677</v>
      </c>
      <c r="B4943">
        <v>5060</v>
      </c>
      <c r="E4943">
        <v>978</v>
      </c>
      <c r="J4943">
        <v>1020</v>
      </c>
      <c r="O4943">
        <v>1177</v>
      </c>
      <c r="T4943">
        <v>2297</v>
      </c>
    </row>
    <row r="4944" spans="1:21" x14ac:dyDescent="0.25">
      <c r="A4944" t="s">
        <v>78</v>
      </c>
      <c r="B4944">
        <v>5060</v>
      </c>
      <c r="E4944">
        <v>22.2</v>
      </c>
      <c r="J4944">
        <v>27.8</v>
      </c>
      <c r="O4944">
        <v>26.8</v>
      </c>
      <c r="T4944">
        <v>62.6</v>
      </c>
    </row>
    <row r="4945" spans="1:21" x14ac:dyDescent="0.25">
      <c r="A4945" t="s">
        <v>699</v>
      </c>
      <c r="B4945">
        <v>5060</v>
      </c>
      <c r="F4945">
        <v>0</v>
      </c>
      <c r="K4945">
        <v>0</v>
      </c>
      <c r="P4945">
        <v>0</v>
      </c>
      <c r="U4945">
        <v>0</v>
      </c>
    </row>
    <row r="4946" spans="1:21" x14ac:dyDescent="0.25">
      <c r="A4946" t="s">
        <v>700</v>
      </c>
      <c r="B4946">
        <v>5060</v>
      </c>
      <c r="D4946">
        <v>0</v>
      </c>
      <c r="E4946">
        <v>0</v>
      </c>
      <c r="F4946">
        <v>1</v>
      </c>
      <c r="I4946">
        <v>0</v>
      </c>
      <c r="J4946">
        <v>0</v>
      </c>
      <c r="K4946">
        <v>1</v>
      </c>
      <c r="N4946">
        <v>0</v>
      </c>
      <c r="O4946">
        <v>0</v>
      </c>
      <c r="P4946">
        <v>1</v>
      </c>
      <c r="S4946">
        <v>0</v>
      </c>
      <c r="T4946">
        <v>0</v>
      </c>
      <c r="U4946">
        <v>1</v>
      </c>
    </row>
    <row r="4947" spans="1:21" x14ac:dyDescent="0.25">
      <c r="A4947" t="s">
        <v>701</v>
      </c>
      <c r="B4947">
        <v>5060</v>
      </c>
      <c r="D4947">
        <v>0</v>
      </c>
      <c r="E4947">
        <v>0</v>
      </c>
      <c r="F4947">
        <v>0</v>
      </c>
      <c r="I4947">
        <v>0</v>
      </c>
      <c r="J4947">
        <v>0</v>
      </c>
      <c r="K4947">
        <v>0</v>
      </c>
      <c r="N4947">
        <v>0</v>
      </c>
      <c r="O4947">
        <v>0</v>
      </c>
      <c r="P4947">
        <v>0</v>
      </c>
      <c r="S4947">
        <v>0</v>
      </c>
      <c r="T4947">
        <v>0</v>
      </c>
      <c r="U4947">
        <v>0</v>
      </c>
    </row>
    <row r="4948" spans="1:21" x14ac:dyDescent="0.25">
      <c r="A4948" t="s">
        <v>52</v>
      </c>
      <c r="B4948">
        <v>5060</v>
      </c>
      <c r="D4948">
        <v>1</v>
      </c>
      <c r="E4948">
        <v>1</v>
      </c>
      <c r="F4948">
        <v>1</v>
      </c>
      <c r="I4948">
        <v>1</v>
      </c>
      <c r="J4948">
        <v>1</v>
      </c>
      <c r="K4948">
        <v>1</v>
      </c>
      <c r="N4948">
        <v>1</v>
      </c>
      <c r="O4948">
        <v>1</v>
      </c>
      <c r="P4948">
        <v>1</v>
      </c>
      <c r="S4948">
        <v>1</v>
      </c>
      <c r="T4948">
        <v>1</v>
      </c>
      <c r="U4948">
        <v>1</v>
      </c>
    </row>
    <row r="4949" spans="1:21" x14ac:dyDescent="0.25">
      <c r="A4949" t="s">
        <v>702</v>
      </c>
      <c r="B4949">
        <v>5060</v>
      </c>
      <c r="D4949">
        <v>15</v>
      </c>
      <c r="E4949">
        <v>60</v>
      </c>
      <c r="F4949">
        <v>9</v>
      </c>
      <c r="I4949">
        <v>15</v>
      </c>
      <c r="J4949">
        <v>60</v>
      </c>
      <c r="K4949">
        <v>9</v>
      </c>
      <c r="N4949">
        <v>15</v>
      </c>
      <c r="O4949">
        <v>60</v>
      </c>
      <c r="P4949">
        <v>9</v>
      </c>
      <c r="S4949">
        <v>15</v>
      </c>
      <c r="T4949">
        <v>60</v>
      </c>
      <c r="U4949">
        <v>9</v>
      </c>
    </row>
    <row r="4950" spans="1:21" x14ac:dyDescent="0.25">
      <c r="A4950" t="s">
        <v>43</v>
      </c>
      <c r="B4950">
        <v>5060</v>
      </c>
      <c r="D4950">
        <v>35</v>
      </c>
      <c r="E4950">
        <v>35</v>
      </c>
      <c r="I4950">
        <v>35</v>
      </c>
      <c r="J4950">
        <v>35</v>
      </c>
      <c r="N4950">
        <v>80</v>
      </c>
      <c r="O4950">
        <v>35</v>
      </c>
      <c r="S4950">
        <v>80</v>
      </c>
      <c r="T4950">
        <v>35</v>
      </c>
    </row>
    <row r="4951" spans="1:21" x14ac:dyDescent="0.25">
      <c r="A4951" t="s">
        <v>44</v>
      </c>
      <c r="B4951">
        <v>5060</v>
      </c>
      <c r="D4951">
        <v>5</v>
      </c>
      <c r="E4951">
        <v>5</v>
      </c>
      <c r="I4951">
        <v>5</v>
      </c>
      <c r="J4951">
        <v>5</v>
      </c>
      <c r="N4951">
        <v>50</v>
      </c>
      <c r="O4951">
        <v>5</v>
      </c>
      <c r="S4951">
        <v>50</v>
      </c>
      <c r="T4951">
        <v>5</v>
      </c>
    </row>
    <row r="4952" spans="1:21" x14ac:dyDescent="0.25">
      <c r="A4952" t="s">
        <v>47</v>
      </c>
      <c r="B4952">
        <v>5060</v>
      </c>
      <c r="D4952">
        <v>7</v>
      </c>
      <c r="E4952">
        <v>4</v>
      </c>
      <c r="I4952">
        <v>3</v>
      </c>
      <c r="J4952">
        <v>8</v>
      </c>
      <c r="N4952">
        <v>1</v>
      </c>
      <c r="O4952">
        <v>6</v>
      </c>
      <c r="S4952">
        <v>5</v>
      </c>
      <c r="T4952">
        <v>2</v>
      </c>
    </row>
    <row r="4953" spans="1:21" x14ac:dyDescent="0.25">
      <c r="A4953" t="s">
        <v>703</v>
      </c>
      <c r="B4953">
        <v>5060</v>
      </c>
      <c r="D4953">
        <v>0</v>
      </c>
      <c r="E4953">
        <v>0</v>
      </c>
      <c r="I4953">
        <v>0</v>
      </c>
      <c r="J4953">
        <v>0</v>
      </c>
      <c r="N4953">
        <v>0</v>
      </c>
      <c r="O4953">
        <v>0</v>
      </c>
      <c r="S4953">
        <v>0</v>
      </c>
      <c r="T4953">
        <v>0</v>
      </c>
    </row>
    <row r="4954" spans="1:21" x14ac:dyDescent="0.25">
      <c r="A4954" t="s">
        <v>704</v>
      </c>
      <c r="B4954">
        <v>5060</v>
      </c>
      <c r="D4954">
        <v>0</v>
      </c>
      <c r="E4954">
        <v>0</v>
      </c>
      <c r="I4954">
        <v>0</v>
      </c>
      <c r="J4954">
        <v>0</v>
      </c>
      <c r="N4954">
        <v>0</v>
      </c>
      <c r="O4954">
        <v>0</v>
      </c>
      <c r="S4954">
        <v>0</v>
      </c>
      <c r="T4954">
        <v>0</v>
      </c>
    </row>
    <row r="4955" spans="1:21" x14ac:dyDescent="0.25">
      <c r="A4955" t="s">
        <v>705</v>
      </c>
      <c r="B4955">
        <v>5060</v>
      </c>
      <c r="D4955">
        <v>0</v>
      </c>
      <c r="E4955">
        <v>0</v>
      </c>
      <c r="I4955">
        <v>0</v>
      </c>
      <c r="J4955">
        <v>0</v>
      </c>
      <c r="N4955">
        <v>0</v>
      </c>
      <c r="O4955">
        <v>0</v>
      </c>
      <c r="S4955">
        <v>0</v>
      </c>
      <c r="T4955">
        <v>0</v>
      </c>
    </row>
    <row r="4956" spans="1:21" x14ac:dyDescent="0.25">
      <c r="A4956" t="s">
        <v>706</v>
      </c>
      <c r="B4956">
        <v>5060</v>
      </c>
      <c r="D4956">
        <v>0</v>
      </c>
      <c r="E4956">
        <v>0</v>
      </c>
      <c r="I4956">
        <v>0</v>
      </c>
      <c r="J4956">
        <v>0</v>
      </c>
      <c r="N4956">
        <v>0</v>
      </c>
      <c r="O4956">
        <v>0</v>
      </c>
      <c r="S4956">
        <v>0</v>
      </c>
      <c r="T4956">
        <v>0</v>
      </c>
    </row>
    <row r="4957" spans="1:21" x14ac:dyDescent="0.25">
      <c r="A4957" t="s">
        <v>707</v>
      </c>
      <c r="B4957">
        <v>5060</v>
      </c>
      <c r="D4957">
        <v>1</v>
      </c>
      <c r="E4957">
        <v>1</v>
      </c>
      <c r="I4957">
        <v>1</v>
      </c>
      <c r="J4957">
        <v>1</v>
      </c>
      <c r="N4957">
        <v>1</v>
      </c>
      <c r="O4957">
        <v>1</v>
      </c>
      <c r="S4957">
        <v>1</v>
      </c>
      <c r="T4957">
        <v>1</v>
      </c>
    </row>
    <row r="4958" spans="1:21" x14ac:dyDescent="0.25">
      <c r="A4958" t="s">
        <v>708</v>
      </c>
      <c r="B4958">
        <v>5060</v>
      </c>
      <c r="D4958">
        <v>5</v>
      </c>
      <c r="E4958">
        <v>5</v>
      </c>
      <c r="I4958">
        <v>5</v>
      </c>
      <c r="J4958">
        <v>5</v>
      </c>
      <c r="N4958">
        <v>50</v>
      </c>
      <c r="O4958">
        <v>5</v>
      </c>
      <c r="S4958">
        <v>50</v>
      </c>
      <c r="T4958">
        <v>5</v>
      </c>
    </row>
    <row r="4959" spans="1:21" x14ac:dyDescent="0.25">
      <c r="A4959" t="s">
        <v>709</v>
      </c>
      <c r="B4959">
        <v>5060</v>
      </c>
      <c r="D4959">
        <v>30</v>
      </c>
      <c r="E4959">
        <v>30</v>
      </c>
      <c r="I4959">
        <v>30</v>
      </c>
      <c r="J4959">
        <v>30</v>
      </c>
      <c r="N4959">
        <v>30</v>
      </c>
      <c r="O4959">
        <v>30</v>
      </c>
      <c r="S4959">
        <v>30</v>
      </c>
      <c r="T4959">
        <v>30</v>
      </c>
    </row>
    <row r="4960" spans="1:21" x14ac:dyDescent="0.25">
      <c r="A4960" t="s">
        <v>710</v>
      </c>
      <c r="B4960">
        <v>5060</v>
      </c>
      <c r="D4960">
        <v>3</v>
      </c>
      <c r="E4960">
        <v>3</v>
      </c>
      <c r="I4960">
        <v>3</v>
      </c>
      <c r="J4960">
        <v>3</v>
      </c>
      <c r="N4960">
        <v>3</v>
      </c>
      <c r="O4960">
        <v>3</v>
      </c>
      <c r="S4960">
        <v>3</v>
      </c>
      <c r="T4960">
        <v>3</v>
      </c>
    </row>
    <row r="4961" spans="1:21" x14ac:dyDescent="0.25">
      <c r="A4961" t="s">
        <v>711</v>
      </c>
      <c r="B4961">
        <v>5060</v>
      </c>
      <c r="D4961">
        <v>0</v>
      </c>
      <c r="E4961">
        <v>0</v>
      </c>
      <c r="I4961">
        <v>0</v>
      </c>
      <c r="J4961">
        <v>0</v>
      </c>
      <c r="N4961">
        <v>0</v>
      </c>
      <c r="O4961">
        <v>0</v>
      </c>
      <c r="S4961">
        <v>0</v>
      </c>
      <c r="T4961">
        <v>0</v>
      </c>
    </row>
    <row r="4962" spans="1:21" x14ac:dyDescent="0.25">
      <c r="A4962" t="s">
        <v>712</v>
      </c>
      <c r="B4962">
        <v>5060</v>
      </c>
      <c r="D4962">
        <v>0</v>
      </c>
      <c r="E4962">
        <v>0</v>
      </c>
      <c r="I4962">
        <v>0</v>
      </c>
      <c r="J4962">
        <v>0</v>
      </c>
      <c r="N4962">
        <v>0</v>
      </c>
      <c r="O4962">
        <v>0</v>
      </c>
      <c r="S4962">
        <v>0</v>
      </c>
      <c r="T4962">
        <v>0</v>
      </c>
    </row>
    <row r="4963" spans="1:21" x14ac:dyDescent="0.25">
      <c r="A4963" t="s">
        <v>713</v>
      </c>
      <c r="B4963">
        <v>5060</v>
      </c>
      <c r="D4963">
        <v>0</v>
      </c>
      <c r="E4963">
        <v>0</v>
      </c>
      <c r="I4963">
        <v>0</v>
      </c>
      <c r="J4963">
        <v>0</v>
      </c>
      <c r="N4963">
        <v>0</v>
      </c>
      <c r="O4963">
        <v>0</v>
      </c>
      <c r="S4963">
        <v>0</v>
      </c>
      <c r="T4963">
        <v>0</v>
      </c>
    </row>
    <row r="4964" spans="1:21" x14ac:dyDescent="0.25">
      <c r="A4964" t="s">
        <v>718</v>
      </c>
      <c r="B4964">
        <v>5060</v>
      </c>
      <c r="E4964">
        <v>0</v>
      </c>
      <c r="J4964">
        <v>0</v>
      </c>
      <c r="O4964">
        <v>0</v>
      </c>
      <c r="T4964">
        <v>0</v>
      </c>
    </row>
    <row r="4965" spans="1:21" x14ac:dyDescent="0.25">
      <c r="A4965" t="s">
        <v>405</v>
      </c>
      <c r="B4965">
        <v>5060</v>
      </c>
      <c r="E4965">
        <v>0</v>
      </c>
    </row>
    <row r="4966" spans="1:21" x14ac:dyDescent="0.25">
      <c r="A4966" t="s">
        <v>719</v>
      </c>
      <c r="B4966">
        <v>5060</v>
      </c>
      <c r="D4966">
        <v>0</v>
      </c>
      <c r="E4966">
        <v>0</v>
      </c>
      <c r="F4966">
        <v>0</v>
      </c>
      <c r="I4966">
        <v>0</v>
      </c>
      <c r="J4966">
        <v>0</v>
      </c>
      <c r="K4966">
        <v>0</v>
      </c>
      <c r="N4966">
        <v>0</v>
      </c>
      <c r="O4966">
        <v>0</v>
      </c>
      <c r="P4966">
        <v>0</v>
      </c>
      <c r="S4966">
        <v>0</v>
      </c>
      <c r="T4966">
        <v>0</v>
      </c>
      <c r="U4966">
        <v>0</v>
      </c>
    </row>
    <row r="4967" spans="1:21" x14ac:dyDescent="0.25">
      <c r="A4967" t="s">
        <v>34</v>
      </c>
      <c r="B4967">
        <v>5063</v>
      </c>
      <c r="D4967">
        <v>5050</v>
      </c>
      <c r="E4967">
        <v>5050</v>
      </c>
      <c r="J4967">
        <v>5100</v>
      </c>
      <c r="K4967">
        <v>5100</v>
      </c>
      <c r="N4967">
        <v>5068</v>
      </c>
      <c r="P4967">
        <v>5068</v>
      </c>
    </row>
    <row r="4968" spans="1:21" x14ac:dyDescent="0.25">
      <c r="A4968" t="s">
        <v>35</v>
      </c>
      <c r="B4968">
        <v>5063</v>
      </c>
      <c r="D4968">
        <v>5068</v>
      </c>
      <c r="E4968">
        <v>5100</v>
      </c>
      <c r="J4968">
        <v>5050</v>
      </c>
      <c r="K4968">
        <v>5068</v>
      </c>
      <c r="N4968">
        <v>5100</v>
      </c>
      <c r="P4968">
        <v>5050</v>
      </c>
    </row>
    <row r="4969" spans="1:21" x14ac:dyDescent="0.25">
      <c r="A4969" t="s">
        <v>36</v>
      </c>
      <c r="B4969">
        <v>5063</v>
      </c>
      <c r="D4969">
        <v>2</v>
      </c>
      <c r="E4969">
        <v>3</v>
      </c>
      <c r="J4969">
        <v>3</v>
      </c>
      <c r="K4969">
        <v>1</v>
      </c>
      <c r="N4969">
        <v>2</v>
      </c>
      <c r="P4969">
        <v>2</v>
      </c>
    </row>
    <row r="4970" spans="1:21" x14ac:dyDescent="0.25">
      <c r="A4970" t="s">
        <v>37</v>
      </c>
      <c r="B4970">
        <v>5063</v>
      </c>
      <c r="D4970">
        <v>0</v>
      </c>
      <c r="E4970">
        <v>0</v>
      </c>
      <c r="J4970">
        <v>0</v>
      </c>
      <c r="N4970">
        <v>0</v>
      </c>
    </row>
    <row r="4971" spans="1:21" x14ac:dyDescent="0.25">
      <c r="A4971" t="s">
        <v>38</v>
      </c>
      <c r="B4971">
        <v>5063</v>
      </c>
      <c r="D4971">
        <v>12</v>
      </c>
      <c r="E4971">
        <v>12</v>
      </c>
      <c r="J4971">
        <v>12</v>
      </c>
      <c r="K4971">
        <v>12</v>
      </c>
      <c r="N4971">
        <v>12</v>
      </c>
      <c r="P4971">
        <v>12</v>
      </c>
    </row>
    <row r="4972" spans="1:21" x14ac:dyDescent="0.25">
      <c r="A4972" t="s">
        <v>39</v>
      </c>
      <c r="B4972">
        <v>5063</v>
      </c>
      <c r="D4972">
        <v>170</v>
      </c>
      <c r="K4972">
        <v>225</v>
      </c>
      <c r="N4972">
        <v>220</v>
      </c>
    </row>
    <row r="4973" spans="1:21" x14ac:dyDescent="0.25">
      <c r="A4973" t="s">
        <v>694</v>
      </c>
      <c r="B4973">
        <v>5063</v>
      </c>
      <c r="D4973">
        <v>125</v>
      </c>
      <c r="K4973">
        <v>100</v>
      </c>
      <c r="N4973">
        <v>125</v>
      </c>
    </row>
    <row r="4974" spans="1:21" x14ac:dyDescent="0.25">
      <c r="A4974" t="s">
        <v>40</v>
      </c>
      <c r="B4974">
        <v>5063</v>
      </c>
      <c r="D4974">
        <v>2</v>
      </c>
      <c r="K4974">
        <v>1</v>
      </c>
      <c r="N4974">
        <v>2</v>
      </c>
    </row>
    <row r="4975" spans="1:21" x14ac:dyDescent="0.25">
      <c r="A4975" t="s">
        <v>41</v>
      </c>
      <c r="B4975">
        <v>5063</v>
      </c>
    </row>
    <row r="4976" spans="1:21" x14ac:dyDescent="0.25">
      <c r="A4976" t="s">
        <v>42</v>
      </c>
      <c r="B4976">
        <v>5063</v>
      </c>
      <c r="E4976">
        <v>40</v>
      </c>
      <c r="J4976">
        <v>40</v>
      </c>
      <c r="N4976">
        <v>25</v>
      </c>
    </row>
    <row r="4977" spans="1:16" x14ac:dyDescent="0.25">
      <c r="A4977" t="s">
        <v>45</v>
      </c>
      <c r="B4977">
        <v>5063</v>
      </c>
      <c r="D4977">
        <v>7</v>
      </c>
      <c r="E4977">
        <v>4</v>
      </c>
      <c r="J4977">
        <v>8</v>
      </c>
      <c r="N4977">
        <v>6</v>
      </c>
    </row>
    <row r="4978" spans="1:16" x14ac:dyDescent="0.25">
      <c r="A4978" t="s">
        <v>46</v>
      </c>
      <c r="B4978">
        <v>5063</v>
      </c>
      <c r="K4978">
        <v>8</v>
      </c>
      <c r="P4978">
        <v>6</v>
      </c>
    </row>
    <row r="4979" spans="1:16" x14ac:dyDescent="0.25">
      <c r="A4979" t="s">
        <v>49</v>
      </c>
      <c r="B4979">
        <v>5063</v>
      </c>
      <c r="D4979">
        <v>5</v>
      </c>
      <c r="E4979">
        <v>6</v>
      </c>
      <c r="J4979">
        <v>6</v>
      </c>
      <c r="K4979">
        <v>6</v>
      </c>
      <c r="N4979">
        <v>5</v>
      </c>
      <c r="P4979">
        <v>5</v>
      </c>
    </row>
    <row r="4980" spans="1:16" x14ac:dyDescent="0.25">
      <c r="A4980" t="s">
        <v>695</v>
      </c>
      <c r="B4980">
        <v>5063</v>
      </c>
      <c r="D4980">
        <v>0</v>
      </c>
      <c r="E4980">
        <v>0</v>
      </c>
      <c r="J4980">
        <v>0</v>
      </c>
      <c r="K4980">
        <v>0</v>
      </c>
      <c r="N4980">
        <v>0</v>
      </c>
      <c r="P4980">
        <v>0</v>
      </c>
    </row>
    <row r="4981" spans="1:16" x14ac:dyDescent="0.25">
      <c r="A4981" t="s">
        <v>48</v>
      </c>
      <c r="B4981">
        <v>5063</v>
      </c>
      <c r="D4981">
        <v>1900</v>
      </c>
      <c r="E4981">
        <v>1900</v>
      </c>
      <c r="J4981">
        <v>1900</v>
      </c>
      <c r="K4981">
        <v>1900</v>
      </c>
      <c r="N4981">
        <v>1900</v>
      </c>
      <c r="P4981">
        <v>1900</v>
      </c>
    </row>
    <row r="4982" spans="1:16" x14ac:dyDescent="0.25">
      <c r="A4982" t="s">
        <v>696</v>
      </c>
      <c r="B4982">
        <v>5063</v>
      </c>
      <c r="D4982">
        <v>3614</v>
      </c>
      <c r="E4982">
        <v>5085</v>
      </c>
      <c r="J4982">
        <v>5085</v>
      </c>
      <c r="K4982">
        <v>1863</v>
      </c>
      <c r="N4982">
        <v>3614</v>
      </c>
      <c r="P4982">
        <v>3278</v>
      </c>
    </row>
    <row r="4983" spans="1:16" x14ac:dyDescent="0.25">
      <c r="A4983" t="s">
        <v>50</v>
      </c>
      <c r="B4983">
        <v>5063</v>
      </c>
      <c r="D4983">
        <v>3614</v>
      </c>
      <c r="E4983">
        <v>5085</v>
      </c>
      <c r="J4983">
        <v>5085</v>
      </c>
      <c r="K4983">
        <v>1863</v>
      </c>
      <c r="N4983">
        <v>3614</v>
      </c>
      <c r="P4983">
        <v>3278</v>
      </c>
    </row>
    <row r="4984" spans="1:16" x14ac:dyDescent="0.25">
      <c r="A4984" t="s">
        <v>697</v>
      </c>
      <c r="B4984">
        <v>5063</v>
      </c>
      <c r="D4984">
        <v>1</v>
      </c>
      <c r="E4984">
        <v>1</v>
      </c>
      <c r="J4984">
        <v>1</v>
      </c>
      <c r="K4984">
        <v>1</v>
      </c>
      <c r="N4984">
        <v>1</v>
      </c>
      <c r="P4984">
        <v>1</v>
      </c>
    </row>
    <row r="4985" spans="1:16" x14ac:dyDescent="0.25">
      <c r="A4985" t="s">
        <v>51</v>
      </c>
      <c r="B4985">
        <v>5063</v>
      </c>
      <c r="D4985">
        <v>0</v>
      </c>
      <c r="E4985">
        <v>0</v>
      </c>
      <c r="J4985">
        <v>0</v>
      </c>
      <c r="K4985">
        <v>0</v>
      </c>
      <c r="N4985">
        <v>0</v>
      </c>
      <c r="P4985">
        <v>0</v>
      </c>
    </row>
    <row r="4986" spans="1:16" x14ac:dyDescent="0.25">
      <c r="A4986" t="s">
        <v>53</v>
      </c>
      <c r="B4986">
        <v>5063</v>
      </c>
      <c r="D4986">
        <v>0</v>
      </c>
      <c r="E4986">
        <v>0</v>
      </c>
      <c r="J4986">
        <v>0</v>
      </c>
      <c r="K4986">
        <v>0</v>
      </c>
      <c r="N4986">
        <v>0</v>
      </c>
      <c r="P4986">
        <v>0</v>
      </c>
    </row>
    <row r="4987" spans="1:16" x14ac:dyDescent="0.25">
      <c r="A4987" t="s">
        <v>54</v>
      </c>
      <c r="B4987">
        <v>5063</v>
      </c>
      <c r="D4987">
        <v>0</v>
      </c>
      <c r="E4987">
        <v>0</v>
      </c>
      <c r="J4987">
        <v>0</v>
      </c>
      <c r="K4987">
        <v>0</v>
      </c>
      <c r="N4987">
        <v>0</v>
      </c>
      <c r="P4987">
        <v>0</v>
      </c>
    </row>
    <row r="4988" spans="1:16" x14ac:dyDescent="0.25">
      <c r="A4988" t="s">
        <v>55</v>
      </c>
      <c r="B4988">
        <v>5063</v>
      </c>
      <c r="D4988">
        <v>0</v>
      </c>
      <c r="E4988">
        <v>0</v>
      </c>
      <c r="J4988">
        <v>0</v>
      </c>
      <c r="K4988">
        <v>0</v>
      </c>
      <c r="N4988">
        <v>0</v>
      </c>
      <c r="P4988">
        <v>0</v>
      </c>
    </row>
    <row r="4989" spans="1:16" x14ac:dyDescent="0.25">
      <c r="A4989" t="s">
        <v>56</v>
      </c>
      <c r="B4989">
        <v>5063</v>
      </c>
      <c r="D4989">
        <v>0.92</v>
      </c>
      <c r="E4989">
        <v>0.92</v>
      </c>
      <c r="J4989">
        <v>0.92</v>
      </c>
      <c r="K4989">
        <v>0.92</v>
      </c>
      <c r="N4989">
        <v>0.92</v>
      </c>
      <c r="P4989">
        <v>0.92</v>
      </c>
    </row>
    <row r="4990" spans="1:16" x14ac:dyDescent="0.25">
      <c r="A4990" t="s">
        <v>57</v>
      </c>
      <c r="B4990">
        <v>5063</v>
      </c>
      <c r="D4990">
        <v>100</v>
      </c>
      <c r="E4990">
        <v>100</v>
      </c>
      <c r="J4990">
        <v>100</v>
      </c>
      <c r="K4990">
        <v>100</v>
      </c>
      <c r="N4990">
        <v>100</v>
      </c>
      <c r="P4990">
        <v>100</v>
      </c>
    </row>
    <row r="4991" spans="1:16" x14ac:dyDescent="0.25">
      <c r="A4991" t="s">
        <v>58</v>
      </c>
      <c r="B4991">
        <v>5063</v>
      </c>
      <c r="D4991">
        <v>2</v>
      </c>
      <c r="E4991">
        <v>2</v>
      </c>
      <c r="J4991">
        <v>2</v>
      </c>
      <c r="K4991">
        <v>2</v>
      </c>
      <c r="N4991">
        <v>2</v>
      </c>
      <c r="P4991">
        <v>2</v>
      </c>
    </row>
    <row r="4992" spans="1:16" x14ac:dyDescent="0.25">
      <c r="A4992" t="s">
        <v>59</v>
      </c>
      <c r="B4992">
        <v>5063</v>
      </c>
      <c r="D4992">
        <v>0</v>
      </c>
      <c r="E4992">
        <v>0</v>
      </c>
      <c r="J4992">
        <v>0</v>
      </c>
      <c r="K4992">
        <v>0</v>
      </c>
      <c r="N4992">
        <v>0</v>
      </c>
      <c r="P4992">
        <v>0</v>
      </c>
    </row>
    <row r="4993" spans="1:16" x14ac:dyDescent="0.25">
      <c r="A4993" t="s">
        <v>698</v>
      </c>
      <c r="B4993">
        <v>5063</v>
      </c>
      <c r="E4993">
        <v>0</v>
      </c>
      <c r="J4993">
        <v>0</v>
      </c>
      <c r="N4993">
        <v>0</v>
      </c>
    </row>
    <row r="4994" spans="1:16" x14ac:dyDescent="0.25">
      <c r="A4994" t="s">
        <v>677</v>
      </c>
      <c r="B4994">
        <v>5063</v>
      </c>
      <c r="E4994">
        <v>1002</v>
      </c>
      <c r="J4994">
        <v>1561</v>
      </c>
      <c r="N4994">
        <v>640</v>
      </c>
    </row>
    <row r="4995" spans="1:16" x14ac:dyDescent="0.25">
      <c r="A4995" t="s">
        <v>78</v>
      </c>
      <c r="B4995">
        <v>5063</v>
      </c>
      <c r="E4995">
        <v>17.100000000000001</v>
      </c>
      <c r="J4995">
        <v>26.6</v>
      </c>
      <c r="N4995">
        <v>17.5</v>
      </c>
    </row>
    <row r="4996" spans="1:16" x14ac:dyDescent="0.25">
      <c r="A4996" t="s">
        <v>699</v>
      </c>
      <c r="B4996">
        <v>5063</v>
      </c>
      <c r="E4996">
        <v>0</v>
      </c>
      <c r="K4996">
        <v>0</v>
      </c>
      <c r="P4996">
        <v>0</v>
      </c>
    </row>
    <row r="4997" spans="1:16" x14ac:dyDescent="0.25">
      <c r="A4997" t="s">
        <v>700</v>
      </c>
      <c r="B4997">
        <v>5063</v>
      </c>
      <c r="D4997">
        <v>0</v>
      </c>
      <c r="E4997">
        <v>0</v>
      </c>
      <c r="J4997">
        <v>0</v>
      </c>
      <c r="K4997">
        <v>1</v>
      </c>
      <c r="N4997">
        <v>0</v>
      </c>
      <c r="P4997">
        <v>1</v>
      </c>
    </row>
    <row r="4998" spans="1:16" x14ac:dyDescent="0.25">
      <c r="A4998" t="s">
        <v>701</v>
      </c>
      <c r="B4998">
        <v>5063</v>
      </c>
      <c r="D4998">
        <v>0</v>
      </c>
      <c r="E4998">
        <v>0</v>
      </c>
      <c r="J4998">
        <v>0</v>
      </c>
      <c r="K4998">
        <v>0</v>
      </c>
      <c r="N4998">
        <v>0</v>
      </c>
      <c r="P4998">
        <v>0</v>
      </c>
    </row>
    <row r="4999" spans="1:16" x14ac:dyDescent="0.25">
      <c r="A4999" t="s">
        <v>52</v>
      </c>
      <c r="B4999">
        <v>5063</v>
      </c>
      <c r="D4999">
        <v>1</v>
      </c>
      <c r="E4999">
        <v>1</v>
      </c>
      <c r="J4999">
        <v>1</v>
      </c>
      <c r="K4999">
        <v>1</v>
      </c>
      <c r="N4999">
        <v>1</v>
      </c>
      <c r="P4999">
        <v>1</v>
      </c>
    </row>
    <row r="5000" spans="1:16" x14ac:dyDescent="0.25">
      <c r="A5000" t="s">
        <v>702</v>
      </c>
      <c r="B5000">
        <v>5063</v>
      </c>
      <c r="D5000">
        <v>15</v>
      </c>
      <c r="E5000">
        <v>60</v>
      </c>
      <c r="J5000">
        <v>60</v>
      </c>
      <c r="K5000">
        <v>9</v>
      </c>
      <c r="N5000">
        <v>15</v>
      </c>
      <c r="P5000">
        <v>9</v>
      </c>
    </row>
    <row r="5001" spans="1:16" x14ac:dyDescent="0.25">
      <c r="A5001" t="s">
        <v>43</v>
      </c>
      <c r="B5001">
        <v>5063</v>
      </c>
      <c r="D5001">
        <v>80</v>
      </c>
      <c r="E5001">
        <v>5</v>
      </c>
      <c r="J5001">
        <v>0</v>
      </c>
      <c r="K5001">
        <v>0</v>
      </c>
      <c r="N5001">
        <v>80</v>
      </c>
      <c r="P5001">
        <v>26</v>
      </c>
    </row>
    <row r="5002" spans="1:16" x14ac:dyDescent="0.25">
      <c r="A5002" t="s">
        <v>44</v>
      </c>
      <c r="B5002">
        <v>5063</v>
      </c>
      <c r="D5002">
        <v>50</v>
      </c>
      <c r="E5002">
        <v>0</v>
      </c>
      <c r="J5002">
        <v>0</v>
      </c>
      <c r="K5002">
        <v>0</v>
      </c>
      <c r="N5002">
        <v>50</v>
      </c>
      <c r="P5002">
        <v>20</v>
      </c>
    </row>
    <row r="5003" spans="1:16" x14ac:dyDescent="0.25">
      <c r="A5003" t="s">
        <v>47</v>
      </c>
      <c r="B5003">
        <v>5063</v>
      </c>
      <c r="D5003">
        <v>7</v>
      </c>
      <c r="E5003">
        <v>4</v>
      </c>
      <c r="J5003">
        <v>8</v>
      </c>
      <c r="K5003">
        <v>8</v>
      </c>
      <c r="N5003">
        <v>6</v>
      </c>
      <c r="P5003">
        <v>6</v>
      </c>
    </row>
    <row r="5004" spans="1:16" x14ac:dyDescent="0.25">
      <c r="A5004" t="s">
        <v>703</v>
      </c>
      <c r="B5004">
        <v>5063</v>
      </c>
      <c r="D5004">
        <v>0</v>
      </c>
      <c r="E5004">
        <v>0</v>
      </c>
      <c r="J5004">
        <v>0</v>
      </c>
      <c r="K5004">
        <v>0</v>
      </c>
      <c r="N5004">
        <v>0</v>
      </c>
      <c r="P5004">
        <v>0</v>
      </c>
    </row>
    <row r="5005" spans="1:16" x14ac:dyDescent="0.25">
      <c r="A5005" t="s">
        <v>704</v>
      </c>
      <c r="B5005">
        <v>5063</v>
      </c>
      <c r="D5005">
        <v>0</v>
      </c>
      <c r="E5005">
        <v>0</v>
      </c>
      <c r="J5005">
        <v>0</v>
      </c>
      <c r="K5005">
        <v>0</v>
      </c>
      <c r="N5005">
        <v>0</v>
      </c>
      <c r="P5005">
        <v>0</v>
      </c>
    </row>
    <row r="5006" spans="1:16" x14ac:dyDescent="0.25">
      <c r="A5006" t="s">
        <v>705</v>
      </c>
      <c r="B5006">
        <v>5063</v>
      </c>
      <c r="D5006">
        <v>0</v>
      </c>
      <c r="E5006">
        <v>0</v>
      </c>
      <c r="J5006">
        <v>0</v>
      </c>
      <c r="K5006">
        <v>0</v>
      </c>
      <c r="N5006">
        <v>0</v>
      </c>
      <c r="P5006">
        <v>0</v>
      </c>
    </row>
    <row r="5007" spans="1:16" x14ac:dyDescent="0.25">
      <c r="A5007" t="s">
        <v>706</v>
      </c>
      <c r="B5007">
        <v>5063</v>
      </c>
      <c r="D5007">
        <v>0</v>
      </c>
      <c r="E5007">
        <v>0</v>
      </c>
      <c r="J5007">
        <v>0</v>
      </c>
      <c r="K5007">
        <v>0</v>
      </c>
      <c r="N5007">
        <v>0</v>
      </c>
      <c r="P5007">
        <v>0</v>
      </c>
    </row>
    <row r="5008" spans="1:16" x14ac:dyDescent="0.25">
      <c r="A5008" t="s">
        <v>707</v>
      </c>
      <c r="B5008">
        <v>5063</v>
      </c>
      <c r="D5008">
        <v>2</v>
      </c>
      <c r="E5008">
        <v>1</v>
      </c>
      <c r="J5008">
        <v>0</v>
      </c>
      <c r="K5008">
        <v>0</v>
      </c>
      <c r="N5008">
        <v>2</v>
      </c>
      <c r="P5008">
        <v>1</v>
      </c>
    </row>
    <row r="5009" spans="1:21" x14ac:dyDescent="0.25">
      <c r="A5009" t="s">
        <v>708</v>
      </c>
      <c r="B5009">
        <v>5063</v>
      </c>
      <c r="D5009">
        <v>5</v>
      </c>
      <c r="E5009">
        <v>0</v>
      </c>
      <c r="N5009">
        <v>5</v>
      </c>
      <c r="P5009">
        <v>20</v>
      </c>
    </row>
    <row r="5010" spans="1:21" x14ac:dyDescent="0.25">
      <c r="A5010" t="s">
        <v>709</v>
      </c>
      <c r="B5010">
        <v>5063</v>
      </c>
      <c r="D5010">
        <v>40</v>
      </c>
      <c r="E5010">
        <v>5</v>
      </c>
      <c r="N5010">
        <v>40</v>
      </c>
      <c r="P5010">
        <v>6</v>
      </c>
    </row>
    <row r="5011" spans="1:21" x14ac:dyDescent="0.25">
      <c r="A5011" t="s">
        <v>710</v>
      </c>
      <c r="B5011">
        <v>5063</v>
      </c>
      <c r="D5011">
        <v>1</v>
      </c>
      <c r="E5011">
        <v>3</v>
      </c>
      <c r="N5011">
        <v>1</v>
      </c>
      <c r="P5011">
        <v>3</v>
      </c>
    </row>
    <row r="5012" spans="1:21" x14ac:dyDescent="0.25">
      <c r="A5012" t="s">
        <v>711</v>
      </c>
      <c r="B5012">
        <v>5063</v>
      </c>
      <c r="D5012">
        <v>0</v>
      </c>
      <c r="E5012">
        <v>0</v>
      </c>
      <c r="N5012">
        <v>0</v>
      </c>
      <c r="P5012">
        <v>0</v>
      </c>
    </row>
    <row r="5013" spans="1:21" x14ac:dyDescent="0.25">
      <c r="A5013" t="s">
        <v>712</v>
      </c>
      <c r="B5013">
        <v>5063</v>
      </c>
      <c r="D5013">
        <v>0</v>
      </c>
      <c r="E5013">
        <v>0</v>
      </c>
      <c r="N5013">
        <v>0</v>
      </c>
      <c r="P5013">
        <v>0</v>
      </c>
    </row>
    <row r="5014" spans="1:21" x14ac:dyDescent="0.25">
      <c r="A5014" t="s">
        <v>713</v>
      </c>
      <c r="B5014">
        <v>5063</v>
      </c>
      <c r="D5014">
        <v>0</v>
      </c>
      <c r="E5014">
        <v>0</v>
      </c>
      <c r="N5014">
        <v>0</v>
      </c>
      <c r="P5014">
        <v>0</v>
      </c>
    </row>
    <row r="5015" spans="1:21" x14ac:dyDescent="0.25">
      <c r="A5015" t="s">
        <v>714</v>
      </c>
      <c r="B5015">
        <v>5063</v>
      </c>
      <c r="D5015">
        <v>50</v>
      </c>
      <c r="N5015">
        <v>50</v>
      </c>
    </row>
    <row r="5016" spans="1:21" x14ac:dyDescent="0.25">
      <c r="A5016" t="s">
        <v>715</v>
      </c>
      <c r="B5016">
        <v>5063</v>
      </c>
      <c r="D5016">
        <v>30</v>
      </c>
      <c r="N5016">
        <v>30</v>
      </c>
    </row>
    <row r="5017" spans="1:21" x14ac:dyDescent="0.25">
      <c r="A5017" t="s">
        <v>716</v>
      </c>
      <c r="B5017">
        <v>5063</v>
      </c>
      <c r="D5017">
        <v>3</v>
      </c>
      <c r="N5017">
        <v>3</v>
      </c>
    </row>
    <row r="5018" spans="1:21" x14ac:dyDescent="0.25">
      <c r="A5018" t="s">
        <v>717</v>
      </c>
      <c r="B5018">
        <v>5063</v>
      </c>
      <c r="D5018">
        <v>0</v>
      </c>
      <c r="N5018">
        <v>0</v>
      </c>
    </row>
    <row r="5019" spans="1:21" x14ac:dyDescent="0.25">
      <c r="A5019" t="s">
        <v>718</v>
      </c>
      <c r="B5019">
        <v>5063</v>
      </c>
      <c r="E5019">
        <v>0</v>
      </c>
      <c r="J5019">
        <v>0</v>
      </c>
      <c r="N5019">
        <v>0</v>
      </c>
    </row>
    <row r="5020" spans="1:21" x14ac:dyDescent="0.25">
      <c r="A5020" t="s">
        <v>405</v>
      </c>
      <c r="B5020">
        <v>5063</v>
      </c>
      <c r="E5020">
        <v>0</v>
      </c>
    </row>
    <row r="5021" spans="1:21" x14ac:dyDescent="0.25">
      <c r="A5021" t="s">
        <v>719</v>
      </c>
      <c r="B5021">
        <v>5063</v>
      </c>
      <c r="D5021">
        <v>0</v>
      </c>
      <c r="E5021">
        <v>0</v>
      </c>
      <c r="J5021">
        <v>0</v>
      </c>
      <c r="K5021">
        <v>0</v>
      </c>
      <c r="N5021">
        <v>0</v>
      </c>
      <c r="P5021">
        <v>0</v>
      </c>
    </row>
    <row r="5022" spans="1:21" x14ac:dyDescent="0.25">
      <c r="A5022" t="s">
        <v>34</v>
      </c>
      <c r="B5022">
        <v>5068</v>
      </c>
      <c r="D5022">
        <v>5052</v>
      </c>
      <c r="E5022">
        <v>5052</v>
      </c>
      <c r="F5022">
        <v>5052</v>
      </c>
      <c r="I5022">
        <v>5081</v>
      </c>
      <c r="J5022">
        <v>5081</v>
      </c>
      <c r="K5022">
        <v>5081</v>
      </c>
      <c r="N5022">
        <v>372</v>
      </c>
      <c r="O5022">
        <v>372</v>
      </c>
      <c r="P5022">
        <v>372</v>
      </c>
      <c r="S5022">
        <v>5063</v>
      </c>
      <c r="T5022">
        <v>5063</v>
      </c>
      <c r="U5022">
        <v>5063</v>
      </c>
    </row>
    <row r="5023" spans="1:21" x14ac:dyDescent="0.25">
      <c r="A5023" t="s">
        <v>35</v>
      </c>
      <c r="B5023">
        <v>5068</v>
      </c>
      <c r="D5023">
        <v>372</v>
      </c>
      <c r="E5023">
        <v>5081</v>
      </c>
      <c r="F5023">
        <v>5063</v>
      </c>
      <c r="I5023">
        <v>5063</v>
      </c>
      <c r="J5023">
        <v>5052</v>
      </c>
      <c r="K5023">
        <v>372</v>
      </c>
      <c r="N5023">
        <v>5081</v>
      </c>
      <c r="O5023">
        <v>5063</v>
      </c>
      <c r="P5023">
        <v>5052</v>
      </c>
      <c r="S5023">
        <v>5052</v>
      </c>
      <c r="T5023">
        <v>372</v>
      </c>
      <c r="U5023">
        <v>5081</v>
      </c>
    </row>
    <row r="5024" spans="1:21" x14ac:dyDescent="0.25">
      <c r="A5024" t="s">
        <v>36</v>
      </c>
      <c r="B5024">
        <v>5068</v>
      </c>
      <c r="D5024">
        <v>2</v>
      </c>
      <c r="E5024">
        <v>2</v>
      </c>
      <c r="F5024">
        <v>0</v>
      </c>
      <c r="I5024">
        <v>2</v>
      </c>
      <c r="J5024">
        <v>2</v>
      </c>
      <c r="K5024">
        <v>1</v>
      </c>
      <c r="N5024">
        <v>2</v>
      </c>
      <c r="O5024">
        <v>2</v>
      </c>
      <c r="P5024">
        <v>0</v>
      </c>
      <c r="S5024">
        <v>2</v>
      </c>
      <c r="T5024">
        <v>2</v>
      </c>
      <c r="U5024">
        <v>0</v>
      </c>
    </row>
    <row r="5025" spans="1:21" x14ac:dyDescent="0.25">
      <c r="A5025" t="s">
        <v>37</v>
      </c>
      <c r="B5025">
        <v>5068</v>
      </c>
      <c r="D5025">
        <v>0</v>
      </c>
      <c r="E5025">
        <v>2</v>
      </c>
      <c r="I5025">
        <v>0</v>
      </c>
      <c r="J5025">
        <v>0</v>
      </c>
      <c r="N5025">
        <v>0</v>
      </c>
      <c r="O5025">
        <v>2</v>
      </c>
      <c r="S5025">
        <v>0</v>
      </c>
      <c r="T5025">
        <v>2</v>
      </c>
    </row>
    <row r="5026" spans="1:21" x14ac:dyDescent="0.25">
      <c r="A5026" t="s">
        <v>38</v>
      </c>
      <c r="B5026">
        <v>5068</v>
      </c>
      <c r="D5026">
        <v>12</v>
      </c>
      <c r="E5026">
        <v>12</v>
      </c>
      <c r="F5026">
        <v>12</v>
      </c>
      <c r="I5026">
        <v>12</v>
      </c>
      <c r="J5026">
        <v>12</v>
      </c>
      <c r="K5026">
        <v>12</v>
      </c>
      <c r="N5026">
        <v>12</v>
      </c>
      <c r="O5026">
        <v>12</v>
      </c>
      <c r="P5026">
        <v>12</v>
      </c>
      <c r="S5026">
        <v>12</v>
      </c>
      <c r="T5026">
        <v>12</v>
      </c>
      <c r="U5026">
        <v>12</v>
      </c>
    </row>
    <row r="5027" spans="1:21" x14ac:dyDescent="0.25">
      <c r="A5027" t="s">
        <v>39</v>
      </c>
      <c r="B5027">
        <v>5068</v>
      </c>
      <c r="D5027">
        <v>125</v>
      </c>
      <c r="I5027">
        <v>100</v>
      </c>
      <c r="K5027">
        <v>230</v>
      </c>
      <c r="N5027">
        <v>175</v>
      </c>
      <c r="S5027">
        <v>125</v>
      </c>
    </row>
    <row r="5028" spans="1:21" x14ac:dyDescent="0.25">
      <c r="A5028" t="s">
        <v>694</v>
      </c>
      <c r="B5028">
        <v>5068</v>
      </c>
      <c r="D5028">
        <v>125</v>
      </c>
      <c r="I5028">
        <v>125</v>
      </c>
      <c r="K5028">
        <v>100</v>
      </c>
      <c r="N5028">
        <v>125</v>
      </c>
      <c r="S5028">
        <v>125</v>
      </c>
    </row>
    <row r="5029" spans="1:21" x14ac:dyDescent="0.25">
      <c r="A5029" t="s">
        <v>40</v>
      </c>
      <c r="B5029">
        <v>5068</v>
      </c>
      <c r="D5029">
        <v>2</v>
      </c>
      <c r="I5029">
        <v>2</v>
      </c>
      <c r="K5029">
        <v>1</v>
      </c>
      <c r="N5029">
        <v>2</v>
      </c>
      <c r="S5029">
        <v>2</v>
      </c>
    </row>
    <row r="5030" spans="1:21" x14ac:dyDescent="0.25">
      <c r="A5030" t="s">
        <v>41</v>
      </c>
      <c r="B5030">
        <v>5068</v>
      </c>
    </row>
    <row r="5031" spans="1:21" x14ac:dyDescent="0.25">
      <c r="A5031" t="s">
        <v>42</v>
      </c>
      <c r="B5031">
        <v>5068</v>
      </c>
      <c r="E5031">
        <v>25</v>
      </c>
      <c r="J5031">
        <v>25</v>
      </c>
      <c r="O5031">
        <v>30</v>
      </c>
      <c r="T5031">
        <v>25</v>
      </c>
    </row>
    <row r="5032" spans="1:21" x14ac:dyDescent="0.25">
      <c r="A5032" t="s">
        <v>45</v>
      </c>
      <c r="B5032">
        <v>5068</v>
      </c>
      <c r="D5032">
        <v>7</v>
      </c>
      <c r="E5032">
        <v>4</v>
      </c>
      <c r="I5032">
        <v>3</v>
      </c>
      <c r="J5032">
        <v>8</v>
      </c>
      <c r="N5032">
        <v>1</v>
      </c>
      <c r="O5032">
        <v>6</v>
      </c>
      <c r="S5032">
        <v>5</v>
      </c>
      <c r="T5032">
        <v>2</v>
      </c>
    </row>
    <row r="5033" spans="1:21" x14ac:dyDescent="0.25">
      <c r="A5033" t="s">
        <v>46</v>
      </c>
      <c r="B5033">
        <v>5068</v>
      </c>
      <c r="K5033">
        <v>8</v>
      </c>
    </row>
    <row r="5034" spans="1:21" x14ac:dyDescent="0.25">
      <c r="A5034" t="s">
        <v>49</v>
      </c>
      <c r="B5034">
        <v>5068</v>
      </c>
      <c r="D5034">
        <v>4</v>
      </c>
      <c r="E5034">
        <v>5.5</v>
      </c>
      <c r="F5034">
        <v>4</v>
      </c>
      <c r="I5034">
        <v>4</v>
      </c>
      <c r="J5034">
        <v>5.5</v>
      </c>
      <c r="K5034">
        <v>5.5</v>
      </c>
      <c r="N5034">
        <v>4</v>
      </c>
      <c r="O5034">
        <v>5.5</v>
      </c>
      <c r="P5034">
        <v>4</v>
      </c>
      <c r="S5034">
        <v>4</v>
      </c>
      <c r="T5034">
        <v>5.5</v>
      </c>
      <c r="U5034">
        <v>4</v>
      </c>
    </row>
    <row r="5035" spans="1:21" x14ac:dyDescent="0.25">
      <c r="A5035" t="s">
        <v>695</v>
      </c>
      <c r="B5035">
        <v>5068</v>
      </c>
      <c r="D5035">
        <v>0</v>
      </c>
      <c r="E5035">
        <v>0</v>
      </c>
      <c r="F5035">
        <v>0</v>
      </c>
      <c r="I5035">
        <v>0</v>
      </c>
      <c r="J5035">
        <v>0</v>
      </c>
      <c r="K5035">
        <v>0</v>
      </c>
      <c r="N5035">
        <v>0</v>
      </c>
      <c r="O5035">
        <v>0</v>
      </c>
      <c r="P5035">
        <v>0</v>
      </c>
      <c r="S5035">
        <v>0</v>
      </c>
      <c r="T5035">
        <v>0</v>
      </c>
      <c r="U5035">
        <v>0</v>
      </c>
    </row>
    <row r="5036" spans="1:21" x14ac:dyDescent="0.25">
      <c r="A5036" t="s">
        <v>48</v>
      </c>
      <c r="B5036">
        <v>5068</v>
      </c>
      <c r="D5036">
        <v>1900</v>
      </c>
      <c r="E5036">
        <v>1900</v>
      </c>
      <c r="F5036">
        <v>1900</v>
      </c>
      <c r="I5036">
        <v>1900</v>
      </c>
      <c r="J5036">
        <v>1900</v>
      </c>
      <c r="K5036">
        <v>1900</v>
      </c>
      <c r="N5036">
        <v>1900</v>
      </c>
      <c r="O5036">
        <v>1900</v>
      </c>
      <c r="P5036">
        <v>1900</v>
      </c>
      <c r="S5036">
        <v>1900</v>
      </c>
      <c r="T5036">
        <v>1900</v>
      </c>
      <c r="U5036">
        <v>1900</v>
      </c>
    </row>
    <row r="5037" spans="1:21" x14ac:dyDescent="0.25">
      <c r="A5037" t="s">
        <v>696</v>
      </c>
      <c r="B5037">
        <v>5068</v>
      </c>
      <c r="D5037">
        <v>3614</v>
      </c>
      <c r="E5037">
        <v>3539</v>
      </c>
      <c r="F5037">
        <v>0</v>
      </c>
      <c r="I5037">
        <v>3614</v>
      </c>
      <c r="J5037">
        <v>3539</v>
      </c>
      <c r="K5037">
        <v>1863</v>
      </c>
      <c r="N5037">
        <v>3614</v>
      </c>
      <c r="O5037">
        <v>3539</v>
      </c>
      <c r="P5037">
        <v>0</v>
      </c>
      <c r="S5037">
        <v>3614</v>
      </c>
      <c r="T5037">
        <v>3539</v>
      </c>
      <c r="U5037">
        <v>0</v>
      </c>
    </row>
    <row r="5038" spans="1:21" x14ac:dyDescent="0.25">
      <c r="A5038" t="s">
        <v>50</v>
      </c>
      <c r="B5038">
        <v>5068</v>
      </c>
      <c r="D5038">
        <v>3614</v>
      </c>
      <c r="E5038">
        <v>3539</v>
      </c>
      <c r="F5038">
        <v>0</v>
      </c>
      <c r="I5038">
        <v>3614</v>
      </c>
      <c r="J5038">
        <v>3539</v>
      </c>
      <c r="K5038">
        <v>1863</v>
      </c>
      <c r="N5038">
        <v>3614</v>
      </c>
      <c r="O5038">
        <v>3539</v>
      </c>
      <c r="P5038">
        <v>0</v>
      </c>
      <c r="S5038">
        <v>3614</v>
      </c>
      <c r="T5038">
        <v>3539</v>
      </c>
      <c r="U5038">
        <v>0</v>
      </c>
    </row>
    <row r="5039" spans="1:21" x14ac:dyDescent="0.25">
      <c r="A5039" t="s">
        <v>697</v>
      </c>
      <c r="B5039">
        <v>5068</v>
      </c>
      <c r="D5039">
        <v>1</v>
      </c>
      <c r="E5039">
        <v>1</v>
      </c>
      <c r="F5039">
        <v>1</v>
      </c>
      <c r="I5039">
        <v>1</v>
      </c>
      <c r="J5039">
        <v>1</v>
      </c>
      <c r="K5039">
        <v>1</v>
      </c>
      <c r="N5039">
        <v>1</v>
      </c>
      <c r="O5039">
        <v>1</v>
      </c>
      <c r="P5039">
        <v>1</v>
      </c>
      <c r="S5039">
        <v>1</v>
      </c>
      <c r="T5039">
        <v>1</v>
      </c>
      <c r="U5039">
        <v>1</v>
      </c>
    </row>
    <row r="5040" spans="1:21" x14ac:dyDescent="0.25">
      <c r="A5040" t="s">
        <v>51</v>
      </c>
      <c r="B5040">
        <v>5068</v>
      </c>
      <c r="D5040">
        <v>0</v>
      </c>
      <c r="E5040">
        <v>0</v>
      </c>
      <c r="F5040">
        <v>0</v>
      </c>
      <c r="I5040">
        <v>0</v>
      </c>
      <c r="J5040">
        <v>0</v>
      </c>
      <c r="K5040">
        <v>0</v>
      </c>
      <c r="N5040">
        <v>0</v>
      </c>
      <c r="O5040">
        <v>0</v>
      </c>
      <c r="P5040">
        <v>0</v>
      </c>
      <c r="S5040">
        <v>0</v>
      </c>
      <c r="T5040">
        <v>0</v>
      </c>
      <c r="U5040">
        <v>0</v>
      </c>
    </row>
    <row r="5041" spans="1:21" x14ac:dyDescent="0.25">
      <c r="A5041" t="s">
        <v>53</v>
      </c>
      <c r="B5041">
        <v>5068</v>
      </c>
      <c r="D5041">
        <v>0</v>
      </c>
      <c r="E5041">
        <v>0</v>
      </c>
      <c r="F5041">
        <v>0</v>
      </c>
      <c r="I5041">
        <v>0</v>
      </c>
      <c r="J5041">
        <v>0</v>
      </c>
      <c r="K5041">
        <v>0</v>
      </c>
      <c r="N5041">
        <v>0</v>
      </c>
      <c r="O5041">
        <v>0</v>
      </c>
      <c r="P5041">
        <v>0</v>
      </c>
      <c r="S5041">
        <v>0</v>
      </c>
      <c r="T5041">
        <v>0</v>
      </c>
      <c r="U5041">
        <v>0</v>
      </c>
    </row>
    <row r="5042" spans="1:21" x14ac:dyDescent="0.25">
      <c r="A5042" t="s">
        <v>54</v>
      </c>
      <c r="B5042">
        <v>5068</v>
      </c>
      <c r="D5042">
        <v>0</v>
      </c>
      <c r="E5042">
        <v>0</v>
      </c>
      <c r="F5042">
        <v>0</v>
      </c>
      <c r="I5042">
        <v>0</v>
      </c>
      <c r="J5042">
        <v>0</v>
      </c>
      <c r="K5042">
        <v>0</v>
      </c>
      <c r="N5042">
        <v>0</v>
      </c>
      <c r="O5042">
        <v>0</v>
      </c>
      <c r="P5042">
        <v>0</v>
      </c>
      <c r="S5042">
        <v>0</v>
      </c>
      <c r="T5042">
        <v>0</v>
      </c>
      <c r="U5042">
        <v>0</v>
      </c>
    </row>
    <row r="5043" spans="1:21" x14ac:dyDescent="0.25">
      <c r="A5043" t="s">
        <v>55</v>
      </c>
      <c r="B5043">
        <v>5068</v>
      </c>
      <c r="D5043">
        <v>0</v>
      </c>
      <c r="E5043">
        <v>0</v>
      </c>
      <c r="F5043">
        <v>0</v>
      </c>
      <c r="I5043">
        <v>0</v>
      </c>
      <c r="J5043">
        <v>0</v>
      </c>
      <c r="K5043">
        <v>0</v>
      </c>
      <c r="N5043">
        <v>0</v>
      </c>
      <c r="O5043">
        <v>0</v>
      </c>
      <c r="P5043">
        <v>0</v>
      </c>
      <c r="S5043">
        <v>0</v>
      </c>
      <c r="T5043">
        <v>0</v>
      </c>
      <c r="U5043">
        <v>0</v>
      </c>
    </row>
    <row r="5044" spans="1:21" x14ac:dyDescent="0.25">
      <c r="A5044" t="s">
        <v>56</v>
      </c>
      <c r="B5044">
        <v>5068</v>
      </c>
      <c r="D5044">
        <v>0.92</v>
      </c>
      <c r="E5044">
        <v>0.92</v>
      </c>
      <c r="F5044">
        <v>0.92</v>
      </c>
      <c r="I5044">
        <v>0.92</v>
      </c>
      <c r="J5044">
        <v>0.92</v>
      </c>
      <c r="K5044">
        <v>0.92</v>
      </c>
      <c r="N5044">
        <v>0.92</v>
      </c>
      <c r="O5044">
        <v>0.92</v>
      </c>
      <c r="P5044">
        <v>0.92</v>
      </c>
      <c r="S5044">
        <v>0.92</v>
      </c>
      <c r="T5044">
        <v>0.92</v>
      </c>
      <c r="U5044">
        <v>0.92</v>
      </c>
    </row>
    <row r="5045" spans="1:21" x14ac:dyDescent="0.25">
      <c r="A5045" t="s">
        <v>57</v>
      </c>
      <c r="B5045">
        <v>5068</v>
      </c>
      <c r="D5045">
        <v>100</v>
      </c>
      <c r="E5045">
        <v>100</v>
      </c>
      <c r="F5045">
        <v>100</v>
      </c>
      <c r="I5045">
        <v>100</v>
      </c>
      <c r="J5045">
        <v>100</v>
      </c>
      <c r="K5045">
        <v>100</v>
      </c>
      <c r="N5045">
        <v>100</v>
      </c>
      <c r="O5045">
        <v>100</v>
      </c>
      <c r="P5045">
        <v>100</v>
      </c>
      <c r="S5045">
        <v>100</v>
      </c>
      <c r="T5045">
        <v>100</v>
      </c>
      <c r="U5045">
        <v>100</v>
      </c>
    </row>
    <row r="5046" spans="1:21" x14ac:dyDescent="0.25">
      <c r="A5046" t="s">
        <v>58</v>
      </c>
      <c r="B5046">
        <v>5068</v>
      </c>
      <c r="D5046">
        <v>2</v>
      </c>
      <c r="E5046">
        <v>2</v>
      </c>
      <c r="F5046">
        <v>2</v>
      </c>
      <c r="I5046">
        <v>2</v>
      </c>
      <c r="J5046">
        <v>2</v>
      </c>
      <c r="K5046">
        <v>2</v>
      </c>
      <c r="N5046">
        <v>2</v>
      </c>
      <c r="O5046">
        <v>2</v>
      </c>
      <c r="P5046">
        <v>2</v>
      </c>
      <c r="S5046">
        <v>2</v>
      </c>
      <c r="T5046">
        <v>2</v>
      </c>
      <c r="U5046">
        <v>2</v>
      </c>
    </row>
    <row r="5047" spans="1:21" x14ac:dyDescent="0.25">
      <c r="A5047" t="s">
        <v>59</v>
      </c>
      <c r="B5047">
        <v>5068</v>
      </c>
      <c r="D5047">
        <v>0</v>
      </c>
      <c r="E5047">
        <v>0</v>
      </c>
      <c r="F5047">
        <v>0</v>
      </c>
      <c r="I5047">
        <v>0</v>
      </c>
      <c r="J5047">
        <v>0</v>
      </c>
      <c r="K5047">
        <v>0</v>
      </c>
      <c r="N5047">
        <v>0</v>
      </c>
      <c r="O5047">
        <v>0</v>
      </c>
      <c r="P5047">
        <v>0</v>
      </c>
      <c r="S5047">
        <v>0</v>
      </c>
      <c r="T5047">
        <v>0</v>
      </c>
      <c r="U5047">
        <v>0</v>
      </c>
    </row>
    <row r="5048" spans="1:21" x14ac:dyDescent="0.25">
      <c r="A5048" t="s">
        <v>698</v>
      </c>
      <c r="B5048">
        <v>5068</v>
      </c>
      <c r="E5048">
        <v>0</v>
      </c>
      <c r="J5048">
        <v>0</v>
      </c>
      <c r="O5048">
        <v>0</v>
      </c>
      <c r="T5048">
        <v>0</v>
      </c>
    </row>
    <row r="5049" spans="1:21" x14ac:dyDescent="0.25">
      <c r="A5049" t="s">
        <v>677</v>
      </c>
      <c r="B5049">
        <v>5068</v>
      </c>
      <c r="E5049">
        <v>1020</v>
      </c>
      <c r="J5049">
        <v>670</v>
      </c>
      <c r="O5049">
        <v>554</v>
      </c>
      <c r="T5049">
        <v>640</v>
      </c>
    </row>
    <row r="5050" spans="1:21" x14ac:dyDescent="0.25">
      <c r="A5050" t="s">
        <v>78</v>
      </c>
      <c r="B5050">
        <v>5068</v>
      </c>
      <c r="E5050">
        <v>27.8</v>
      </c>
      <c r="J5050">
        <v>18.3</v>
      </c>
      <c r="O5050">
        <v>12.6</v>
      </c>
      <c r="T5050">
        <v>17.5</v>
      </c>
    </row>
    <row r="5051" spans="1:21" x14ac:dyDescent="0.25">
      <c r="A5051" t="s">
        <v>699</v>
      </c>
      <c r="B5051">
        <v>5068</v>
      </c>
      <c r="F5051">
        <v>0</v>
      </c>
      <c r="K5051">
        <v>0</v>
      </c>
      <c r="P5051">
        <v>0</v>
      </c>
      <c r="U5051">
        <v>0</v>
      </c>
    </row>
    <row r="5052" spans="1:21" x14ac:dyDescent="0.25">
      <c r="A5052" t="s">
        <v>700</v>
      </c>
      <c r="B5052">
        <v>5068</v>
      </c>
      <c r="D5052">
        <v>0</v>
      </c>
      <c r="E5052">
        <v>0</v>
      </c>
      <c r="F5052">
        <v>1</v>
      </c>
      <c r="I5052">
        <v>0</v>
      </c>
      <c r="J5052">
        <v>0</v>
      </c>
      <c r="K5052">
        <v>1</v>
      </c>
      <c r="N5052">
        <v>0</v>
      </c>
      <c r="O5052">
        <v>0</v>
      </c>
      <c r="P5052">
        <v>1</v>
      </c>
      <c r="S5052">
        <v>0</v>
      </c>
      <c r="T5052">
        <v>0</v>
      </c>
      <c r="U5052">
        <v>1</v>
      </c>
    </row>
    <row r="5053" spans="1:21" x14ac:dyDescent="0.25">
      <c r="A5053" t="s">
        <v>701</v>
      </c>
      <c r="B5053">
        <v>5068</v>
      </c>
      <c r="D5053">
        <v>0</v>
      </c>
      <c r="E5053">
        <v>0</v>
      </c>
      <c r="F5053">
        <v>0</v>
      </c>
      <c r="I5053">
        <v>0</v>
      </c>
      <c r="J5053">
        <v>0</v>
      </c>
      <c r="K5053">
        <v>0</v>
      </c>
      <c r="N5053">
        <v>0</v>
      </c>
      <c r="O5053">
        <v>0</v>
      </c>
      <c r="P5053">
        <v>0</v>
      </c>
      <c r="S5053">
        <v>0</v>
      </c>
      <c r="T5053">
        <v>0</v>
      </c>
      <c r="U5053">
        <v>0</v>
      </c>
    </row>
    <row r="5054" spans="1:21" x14ac:dyDescent="0.25">
      <c r="A5054" t="s">
        <v>52</v>
      </c>
      <c r="B5054">
        <v>5068</v>
      </c>
      <c r="D5054">
        <v>1</v>
      </c>
      <c r="E5054">
        <v>1</v>
      </c>
      <c r="F5054">
        <v>1</v>
      </c>
      <c r="I5054">
        <v>1</v>
      </c>
      <c r="J5054">
        <v>1</v>
      </c>
      <c r="K5054">
        <v>1</v>
      </c>
      <c r="N5054">
        <v>1</v>
      </c>
      <c r="O5054">
        <v>1</v>
      </c>
      <c r="P5054">
        <v>1</v>
      </c>
      <c r="S5054">
        <v>1</v>
      </c>
      <c r="T5054">
        <v>1</v>
      </c>
      <c r="U5054">
        <v>1</v>
      </c>
    </row>
    <row r="5055" spans="1:21" x14ac:dyDescent="0.25">
      <c r="A5055" t="s">
        <v>702</v>
      </c>
      <c r="B5055">
        <v>5068</v>
      </c>
      <c r="D5055">
        <v>15</v>
      </c>
      <c r="E5055">
        <v>60</v>
      </c>
      <c r="F5055">
        <v>9</v>
      </c>
      <c r="I5055">
        <v>15</v>
      </c>
      <c r="J5055">
        <v>60</v>
      </c>
      <c r="K5055">
        <v>9</v>
      </c>
      <c r="N5055">
        <v>15</v>
      </c>
      <c r="O5055">
        <v>60</v>
      </c>
      <c r="P5055">
        <v>9</v>
      </c>
      <c r="S5055">
        <v>15</v>
      </c>
      <c r="T5055">
        <v>60</v>
      </c>
      <c r="U5055">
        <v>9</v>
      </c>
    </row>
    <row r="5056" spans="1:21" x14ac:dyDescent="0.25">
      <c r="A5056" t="s">
        <v>43</v>
      </c>
      <c r="B5056">
        <v>5068</v>
      </c>
      <c r="D5056">
        <v>0</v>
      </c>
      <c r="E5056">
        <v>0</v>
      </c>
      <c r="I5056">
        <v>0</v>
      </c>
      <c r="J5056">
        <v>0</v>
      </c>
      <c r="K5056">
        <v>0</v>
      </c>
      <c r="N5056">
        <v>0</v>
      </c>
      <c r="O5056">
        <v>0</v>
      </c>
      <c r="S5056">
        <v>0</v>
      </c>
      <c r="T5056">
        <v>0</v>
      </c>
    </row>
    <row r="5057" spans="1:21" x14ac:dyDescent="0.25">
      <c r="A5057" t="s">
        <v>44</v>
      </c>
      <c r="B5057">
        <v>5068</v>
      </c>
      <c r="D5057">
        <v>0</v>
      </c>
      <c r="E5057">
        <v>0</v>
      </c>
      <c r="I5057">
        <v>0</v>
      </c>
      <c r="J5057">
        <v>0</v>
      </c>
      <c r="K5057">
        <v>0</v>
      </c>
      <c r="N5057">
        <v>0</v>
      </c>
      <c r="O5057">
        <v>0</v>
      </c>
      <c r="S5057">
        <v>0</v>
      </c>
      <c r="T5057">
        <v>0</v>
      </c>
    </row>
    <row r="5058" spans="1:21" x14ac:dyDescent="0.25">
      <c r="A5058" t="s">
        <v>47</v>
      </c>
      <c r="B5058">
        <v>5068</v>
      </c>
      <c r="D5058">
        <v>7</v>
      </c>
      <c r="E5058">
        <v>4</v>
      </c>
      <c r="I5058">
        <v>3</v>
      </c>
      <c r="J5058">
        <v>8</v>
      </c>
      <c r="K5058">
        <v>8</v>
      </c>
      <c r="N5058">
        <v>1</v>
      </c>
      <c r="O5058">
        <v>6</v>
      </c>
      <c r="S5058">
        <v>5</v>
      </c>
      <c r="T5058">
        <v>2</v>
      </c>
    </row>
    <row r="5059" spans="1:21" x14ac:dyDescent="0.25">
      <c r="A5059" t="s">
        <v>703</v>
      </c>
      <c r="B5059">
        <v>5068</v>
      </c>
      <c r="D5059">
        <v>0</v>
      </c>
      <c r="E5059">
        <v>0</v>
      </c>
      <c r="I5059">
        <v>0</v>
      </c>
      <c r="J5059">
        <v>0</v>
      </c>
      <c r="K5059">
        <v>0</v>
      </c>
      <c r="N5059">
        <v>0</v>
      </c>
      <c r="O5059">
        <v>0</v>
      </c>
      <c r="S5059">
        <v>0</v>
      </c>
      <c r="T5059">
        <v>0</v>
      </c>
    </row>
    <row r="5060" spans="1:21" x14ac:dyDescent="0.25">
      <c r="A5060" t="s">
        <v>704</v>
      </c>
      <c r="B5060">
        <v>5068</v>
      </c>
      <c r="D5060">
        <v>0</v>
      </c>
      <c r="E5060">
        <v>0</v>
      </c>
      <c r="I5060">
        <v>0</v>
      </c>
      <c r="J5060">
        <v>0</v>
      </c>
      <c r="K5060">
        <v>0</v>
      </c>
      <c r="N5060">
        <v>0</v>
      </c>
      <c r="O5060">
        <v>0</v>
      </c>
      <c r="S5060">
        <v>0</v>
      </c>
      <c r="T5060">
        <v>0</v>
      </c>
    </row>
    <row r="5061" spans="1:21" x14ac:dyDescent="0.25">
      <c r="A5061" t="s">
        <v>705</v>
      </c>
      <c r="B5061">
        <v>5068</v>
      </c>
      <c r="D5061">
        <v>0</v>
      </c>
      <c r="E5061">
        <v>0</v>
      </c>
      <c r="I5061">
        <v>0</v>
      </c>
      <c r="J5061">
        <v>0</v>
      </c>
      <c r="K5061">
        <v>0</v>
      </c>
      <c r="N5061">
        <v>0</v>
      </c>
      <c r="O5061">
        <v>0</v>
      </c>
      <c r="S5061">
        <v>0</v>
      </c>
      <c r="T5061">
        <v>0</v>
      </c>
    </row>
    <row r="5062" spans="1:21" x14ac:dyDescent="0.25">
      <c r="A5062" t="s">
        <v>706</v>
      </c>
      <c r="B5062">
        <v>5068</v>
      </c>
      <c r="D5062">
        <v>0</v>
      </c>
      <c r="E5062">
        <v>0</v>
      </c>
      <c r="I5062">
        <v>0</v>
      </c>
      <c r="J5062">
        <v>0</v>
      </c>
      <c r="K5062">
        <v>0</v>
      </c>
      <c r="N5062">
        <v>0</v>
      </c>
      <c r="O5062">
        <v>0</v>
      </c>
      <c r="S5062">
        <v>0</v>
      </c>
      <c r="T5062">
        <v>0</v>
      </c>
    </row>
    <row r="5063" spans="1:21" x14ac:dyDescent="0.25">
      <c r="A5063" t="s">
        <v>707</v>
      </c>
      <c r="B5063">
        <v>5068</v>
      </c>
      <c r="D5063">
        <v>0</v>
      </c>
      <c r="E5063">
        <v>0</v>
      </c>
      <c r="I5063">
        <v>0</v>
      </c>
      <c r="J5063">
        <v>0</v>
      </c>
      <c r="K5063">
        <v>0</v>
      </c>
      <c r="N5063">
        <v>0</v>
      </c>
      <c r="O5063">
        <v>0</v>
      </c>
      <c r="S5063">
        <v>0</v>
      </c>
      <c r="T5063">
        <v>0</v>
      </c>
    </row>
    <row r="5064" spans="1:21" x14ac:dyDescent="0.25">
      <c r="A5064" t="s">
        <v>718</v>
      </c>
      <c r="B5064">
        <v>5068</v>
      </c>
      <c r="E5064">
        <v>0</v>
      </c>
      <c r="J5064">
        <v>0</v>
      </c>
      <c r="O5064">
        <v>0</v>
      </c>
      <c r="T5064">
        <v>0</v>
      </c>
    </row>
    <row r="5065" spans="1:21" x14ac:dyDescent="0.25">
      <c r="A5065" t="s">
        <v>405</v>
      </c>
      <c r="B5065">
        <v>5068</v>
      </c>
      <c r="E5065">
        <v>0</v>
      </c>
    </row>
    <row r="5066" spans="1:21" x14ac:dyDescent="0.25">
      <c r="A5066" t="s">
        <v>719</v>
      </c>
      <c r="B5066">
        <v>5068</v>
      </c>
      <c r="D5066">
        <v>0</v>
      </c>
      <c r="E5066">
        <v>0</v>
      </c>
      <c r="F5066">
        <v>0</v>
      </c>
      <c r="I5066">
        <v>0</v>
      </c>
      <c r="J5066">
        <v>0</v>
      </c>
      <c r="K5066">
        <v>0</v>
      </c>
      <c r="N5066">
        <v>0</v>
      </c>
      <c r="O5066">
        <v>0</v>
      </c>
      <c r="P5066">
        <v>0</v>
      </c>
      <c r="S5066">
        <v>0</v>
      </c>
      <c r="T5066">
        <v>0</v>
      </c>
      <c r="U5066">
        <v>0</v>
      </c>
    </row>
    <row r="5067" spans="1:21" x14ac:dyDescent="0.25">
      <c r="A5067" t="s">
        <v>34</v>
      </c>
      <c r="B5067">
        <v>5070</v>
      </c>
      <c r="D5067">
        <v>387</v>
      </c>
      <c r="E5067">
        <v>387</v>
      </c>
      <c r="F5067">
        <v>387</v>
      </c>
      <c r="I5067">
        <v>386</v>
      </c>
      <c r="J5067">
        <v>386</v>
      </c>
      <c r="K5067">
        <v>386</v>
      </c>
      <c r="N5067">
        <v>5074</v>
      </c>
      <c r="O5067">
        <v>5074</v>
      </c>
      <c r="P5067">
        <v>5074</v>
      </c>
      <c r="S5067">
        <v>5060</v>
      </c>
      <c r="T5067">
        <v>5060</v>
      </c>
      <c r="U5067">
        <v>5060</v>
      </c>
    </row>
    <row r="5068" spans="1:21" x14ac:dyDescent="0.25">
      <c r="A5068" t="s">
        <v>35</v>
      </c>
      <c r="B5068">
        <v>5070</v>
      </c>
      <c r="D5068">
        <v>5074</v>
      </c>
      <c r="E5068">
        <v>386</v>
      </c>
      <c r="F5068">
        <v>5060</v>
      </c>
      <c r="I5068">
        <v>5060</v>
      </c>
      <c r="J5068">
        <v>387</v>
      </c>
      <c r="K5068">
        <v>5074</v>
      </c>
      <c r="N5068">
        <v>386</v>
      </c>
      <c r="O5068">
        <v>5060</v>
      </c>
      <c r="P5068">
        <v>387</v>
      </c>
      <c r="S5068">
        <v>387</v>
      </c>
      <c r="T5068">
        <v>5074</v>
      </c>
      <c r="U5068">
        <v>386</v>
      </c>
    </row>
    <row r="5069" spans="1:21" x14ac:dyDescent="0.25">
      <c r="A5069" t="s">
        <v>36</v>
      </c>
      <c r="B5069">
        <v>5070</v>
      </c>
      <c r="D5069">
        <v>0</v>
      </c>
      <c r="E5069">
        <v>1</v>
      </c>
      <c r="F5069">
        <v>1</v>
      </c>
      <c r="I5069">
        <v>1</v>
      </c>
      <c r="J5069">
        <v>1</v>
      </c>
      <c r="K5069">
        <v>0</v>
      </c>
      <c r="N5069">
        <v>1</v>
      </c>
      <c r="O5069">
        <v>2</v>
      </c>
      <c r="P5069">
        <v>0</v>
      </c>
      <c r="S5069">
        <v>1</v>
      </c>
      <c r="T5069">
        <v>2</v>
      </c>
      <c r="U5069">
        <v>0</v>
      </c>
    </row>
    <row r="5070" spans="1:21" x14ac:dyDescent="0.25">
      <c r="A5070" t="s">
        <v>37</v>
      </c>
      <c r="B5070">
        <v>5070</v>
      </c>
      <c r="D5070">
        <v>0</v>
      </c>
      <c r="E5070">
        <v>3</v>
      </c>
      <c r="I5070">
        <v>0</v>
      </c>
      <c r="J5070">
        <v>3</v>
      </c>
      <c r="N5070">
        <v>0</v>
      </c>
      <c r="O5070">
        <v>2</v>
      </c>
      <c r="S5070">
        <v>0</v>
      </c>
      <c r="T5070">
        <v>2</v>
      </c>
    </row>
    <row r="5071" spans="1:21" x14ac:dyDescent="0.25">
      <c r="A5071" t="s">
        <v>38</v>
      </c>
      <c r="B5071">
        <v>5070</v>
      </c>
      <c r="D5071">
        <v>12</v>
      </c>
      <c r="E5071">
        <v>12</v>
      </c>
      <c r="F5071">
        <v>12</v>
      </c>
      <c r="I5071">
        <v>12</v>
      </c>
      <c r="J5071">
        <v>12</v>
      </c>
      <c r="K5071">
        <v>12</v>
      </c>
      <c r="N5071">
        <v>12</v>
      </c>
      <c r="O5071">
        <v>12</v>
      </c>
      <c r="P5071">
        <v>12</v>
      </c>
      <c r="S5071">
        <v>12</v>
      </c>
      <c r="T5071">
        <v>12</v>
      </c>
      <c r="U5071">
        <v>12</v>
      </c>
    </row>
    <row r="5072" spans="1:21" x14ac:dyDescent="0.25">
      <c r="A5072" t="s">
        <v>39</v>
      </c>
      <c r="B5072">
        <v>5070</v>
      </c>
      <c r="F5072">
        <v>300</v>
      </c>
      <c r="I5072">
        <v>300</v>
      </c>
    </row>
    <row r="5073" spans="1:21" x14ac:dyDescent="0.25">
      <c r="A5073" t="s">
        <v>694</v>
      </c>
      <c r="B5073">
        <v>5070</v>
      </c>
      <c r="F5073">
        <v>25</v>
      </c>
      <c r="I5073">
        <v>25</v>
      </c>
    </row>
    <row r="5074" spans="1:21" x14ac:dyDescent="0.25">
      <c r="A5074" t="s">
        <v>40</v>
      </c>
      <c r="B5074">
        <v>5070</v>
      </c>
      <c r="F5074">
        <v>1</v>
      </c>
      <c r="I5074">
        <v>1</v>
      </c>
    </row>
    <row r="5075" spans="1:21" x14ac:dyDescent="0.25">
      <c r="A5075" t="s">
        <v>41</v>
      </c>
      <c r="B5075">
        <v>5070</v>
      </c>
    </row>
    <row r="5076" spans="1:21" x14ac:dyDescent="0.25">
      <c r="A5076" t="s">
        <v>42</v>
      </c>
      <c r="B5076">
        <v>5070</v>
      </c>
      <c r="E5076">
        <v>30</v>
      </c>
      <c r="J5076">
        <v>30</v>
      </c>
      <c r="O5076">
        <v>30</v>
      </c>
      <c r="T5076">
        <v>30</v>
      </c>
    </row>
    <row r="5077" spans="1:21" x14ac:dyDescent="0.25">
      <c r="A5077" t="s">
        <v>45</v>
      </c>
      <c r="B5077">
        <v>5070</v>
      </c>
      <c r="E5077">
        <v>4</v>
      </c>
      <c r="F5077">
        <v>4</v>
      </c>
      <c r="I5077">
        <v>3</v>
      </c>
      <c r="J5077">
        <v>8</v>
      </c>
      <c r="N5077">
        <v>1</v>
      </c>
      <c r="O5077">
        <v>6</v>
      </c>
      <c r="S5077">
        <v>5</v>
      </c>
      <c r="T5077">
        <v>2</v>
      </c>
    </row>
    <row r="5078" spans="1:21" x14ac:dyDescent="0.25">
      <c r="A5078" t="s">
        <v>46</v>
      </c>
      <c r="B5078">
        <v>5070</v>
      </c>
      <c r="D5078">
        <v>4</v>
      </c>
      <c r="N5078">
        <v>6</v>
      </c>
      <c r="S5078">
        <v>2</v>
      </c>
    </row>
    <row r="5079" spans="1:21" x14ac:dyDescent="0.25">
      <c r="A5079" t="s">
        <v>49</v>
      </c>
      <c r="B5079">
        <v>5070</v>
      </c>
      <c r="D5079">
        <v>7.2</v>
      </c>
      <c r="E5079">
        <v>7.2</v>
      </c>
      <c r="F5079">
        <v>7.2</v>
      </c>
      <c r="I5079">
        <v>7.3</v>
      </c>
      <c r="J5079">
        <v>2</v>
      </c>
      <c r="K5079">
        <v>4</v>
      </c>
      <c r="N5079">
        <v>6.4</v>
      </c>
      <c r="O5079">
        <v>6.6</v>
      </c>
      <c r="P5079">
        <v>4</v>
      </c>
      <c r="S5079">
        <v>6.4</v>
      </c>
      <c r="T5079">
        <v>6.6</v>
      </c>
      <c r="U5079">
        <v>4</v>
      </c>
    </row>
    <row r="5080" spans="1:21" x14ac:dyDescent="0.25">
      <c r="A5080" t="s">
        <v>695</v>
      </c>
      <c r="B5080">
        <v>5070</v>
      </c>
      <c r="D5080">
        <v>0</v>
      </c>
      <c r="E5080">
        <v>0</v>
      </c>
      <c r="F5080">
        <v>0</v>
      </c>
      <c r="I5080">
        <v>0</v>
      </c>
      <c r="J5080">
        <v>0</v>
      </c>
      <c r="K5080">
        <v>0</v>
      </c>
      <c r="N5080">
        <v>0</v>
      </c>
      <c r="O5080">
        <v>0</v>
      </c>
      <c r="P5080">
        <v>0</v>
      </c>
      <c r="S5080">
        <v>0</v>
      </c>
      <c r="T5080">
        <v>0</v>
      </c>
      <c r="U5080">
        <v>0</v>
      </c>
    </row>
    <row r="5081" spans="1:21" x14ac:dyDescent="0.25">
      <c r="A5081" t="s">
        <v>48</v>
      </c>
      <c r="B5081">
        <v>5070</v>
      </c>
      <c r="D5081">
        <v>1900</v>
      </c>
      <c r="E5081">
        <v>1900</v>
      </c>
      <c r="F5081">
        <v>1900</v>
      </c>
      <c r="I5081">
        <v>1900</v>
      </c>
      <c r="J5081">
        <v>1900</v>
      </c>
      <c r="K5081">
        <v>1900</v>
      </c>
      <c r="N5081">
        <v>1900</v>
      </c>
      <c r="O5081">
        <v>1900</v>
      </c>
      <c r="P5081">
        <v>1900</v>
      </c>
      <c r="S5081">
        <v>1900</v>
      </c>
      <c r="T5081">
        <v>1900</v>
      </c>
      <c r="U5081">
        <v>1900</v>
      </c>
    </row>
    <row r="5082" spans="1:21" x14ac:dyDescent="0.25">
      <c r="A5082" t="s">
        <v>696</v>
      </c>
      <c r="B5082">
        <v>5070</v>
      </c>
      <c r="D5082">
        <v>0</v>
      </c>
      <c r="E5082">
        <v>1770</v>
      </c>
      <c r="F5082">
        <v>1770</v>
      </c>
      <c r="I5082">
        <v>1770</v>
      </c>
      <c r="J5082">
        <v>1770</v>
      </c>
      <c r="K5082">
        <v>0</v>
      </c>
      <c r="N5082">
        <v>1863</v>
      </c>
      <c r="O5082">
        <v>3539</v>
      </c>
      <c r="P5082">
        <v>0</v>
      </c>
      <c r="S5082">
        <v>1863</v>
      </c>
      <c r="T5082">
        <v>3539</v>
      </c>
      <c r="U5082">
        <v>0</v>
      </c>
    </row>
    <row r="5083" spans="1:21" x14ac:dyDescent="0.25">
      <c r="A5083" t="s">
        <v>50</v>
      </c>
      <c r="B5083">
        <v>5070</v>
      </c>
      <c r="D5083">
        <v>0</v>
      </c>
      <c r="E5083">
        <v>1770</v>
      </c>
      <c r="F5083">
        <v>1770</v>
      </c>
      <c r="I5083">
        <v>1770</v>
      </c>
      <c r="J5083">
        <v>1770</v>
      </c>
      <c r="K5083">
        <v>0</v>
      </c>
      <c r="N5083">
        <v>1863</v>
      </c>
      <c r="O5083">
        <v>3539</v>
      </c>
      <c r="P5083">
        <v>0</v>
      </c>
      <c r="S5083">
        <v>1863</v>
      </c>
      <c r="T5083">
        <v>3539</v>
      </c>
      <c r="U5083">
        <v>0</v>
      </c>
    </row>
    <row r="5084" spans="1:21" x14ac:dyDescent="0.25">
      <c r="A5084" t="s">
        <v>697</v>
      </c>
      <c r="B5084">
        <v>5070</v>
      </c>
      <c r="D5084">
        <v>1</v>
      </c>
      <c r="E5084">
        <v>1</v>
      </c>
      <c r="F5084">
        <v>1</v>
      </c>
      <c r="I5084">
        <v>1</v>
      </c>
      <c r="J5084">
        <v>1</v>
      </c>
      <c r="K5084">
        <v>1</v>
      </c>
      <c r="N5084">
        <v>1</v>
      </c>
      <c r="O5084">
        <v>1</v>
      </c>
      <c r="P5084">
        <v>1</v>
      </c>
      <c r="S5084">
        <v>1</v>
      </c>
      <c r="T5084">
        <v>1</v>
      </c>
      <c r="U5084">
        <v>1</v>
      </c>
    </row>
    <row r="5085" spans="1:21" x14ac:dyDescent="0.25">
      <c r="A5085" t="s">
        <v>51</v>
      </c>
      <c r="B5085">
        <v>5070</v>
      </c>
      <c r="D5085">
        <v>0</v>
      </c>
      <c r="E5085">
        <v>0</v>
      </c>
      <c r="F5085">
        <v>0</v>
      </c>
      <c r="I5085">
        <v>0</v>
      </c>
      <c r="J5085">
        <v>0</v>
      </c>
      <c r="K5085">
        <v>0</v>
      </c>
      <c r="N5085">
        <v>0</v>
      </c>
      <c r="O5085">
        <v>0</v>
      </c>
      <c r="P5085">
        <v>0</v>
      </c>
      <c r="S5085">
        <v>0</v>
      </c>
      <c r="T5085">
        <v>0</v>
      </c>
      <c r="U5085">
        <v>0</v>
      </c>
    </row>
    <row r="5086" spans="1:21" x14ac:dyDescent="0.25">
      <c r="A5086" t="s">
        <v>53</v>
      </c>
      <c r="B5086">
        <v>5070</v>
      </c>
      <c r="D5086">
        <v>0</v>
      </c>
      <c r="E5086">
        <v>0</v>
      </c>
      <c r="F5086">
        <v>0</v>
      </c>
      <c r="I5086">
        <v>0</v>
      </c>
      <c r="J5086">
        <v>0</v>
      </c>
      <c r="K5086">
        <v>0</v>
      </c>
      <c r="N5086">
        <v>0</v>
      </c>
      <c r="O5086">
        <v>0</v>
      </c>
      <c r="P5086">
        <v>0</v>
      </c>
      <c r="S5086">
        <v>0</v>
      </c>
      <c r="T5086">
        <v>0</v>
      </c>
      <c r="U5086">
        <v>0</v>
      </c>
    </row>
    <row r="5087" spans="1:21" x14ac:dyDescent="0.25">
      <c r="A5087" t="s">
        <v>54</v>
      </c>
      <c r="B5087">
        <v>5070</v>
      </c>
      <c r="D5087">
        <v>0</v>
      </c>
      <c r="E5087">
        <v>0</v>
      </c>
      <c r="F5087">
        <v>0</v>
      </c>
      <c r="I5087">
        <v>0</v>
      </c>
      <c r="J5087">
        <v>0</v>
      </c>
      <c r="K5087">
        <v>0</v>
      </c>
      <c r="N5087">
        <v>0</v>
      </c>
      <c r="O5087">
        <v>0</v>
      </c>
      <c r="P5087">
        <v>0</v>
      </c>
      <c r="S5087">
        <v>0</v>
      </c>
      <c r="T5087">
        <v>0</v>
      </c>
      <c r="U5087">
        <v>0</v>
      </c>
    </row>
    <row r="5088" spans="1:21" x14ac:dyDescent="0.25">
      <c r="A5088" t="s">
        <v>55</v>
      </c>
      <c r="B5088">
        <v>5070</v>
      </c>
      <c r="D5088">
        <v>0</v>
      </c>
      <c r="E5088">
        <v>0</v>
      </c>
      <c r="F5088">
        <v>0</v>
      </c>
      <c r="I5088">
        <v>0</v>
      </c>
      <c r="J5088">
        <v>0</v>
      </c>
      <c r="K5088">
        <v>0</v>
      </c>
      <c r="N5088">
        <v>0</v>
      </c>
      <c r="O5088">
        <v>0</v>
      </c>
      <c r="P5088">
        <v>0</v>
      </c>
      <c r="S5088">
        <v>0</v>
      </c>
      <c r="T5088">
        <v>0</v>
      </c>
      <c r="U5088">
        <v>0</v>
      </c>
    </row>
    <row r="5089" spans="1:21" x14ac:dyDescent="0.25">
      <c r="A5089" t="s">
        <v>56</v>
      </c>
      <c r="B5089">
        <v>5070</v>
      </c>
      <c r="D5089">
        <v>0.92</v>
      </c>
      <c r="E5089">
        <v>0.92</v>
      </c>
      <c r="F5089">
        <v>0.92</v>
      </c>
      <c r="I5089">
        <v>0.92</v>
      </c>
      <c r="J5089">
        <v>0.92</v>
      </c>
      <c r="K5089">
        <v>0.92</v>
      </c>
      <c r="N5089">
        <v>0.92</v>
      </c>
      <c r="O5089">
        <v>0.92</v>
      </c>
      <c r="P5089">
        <v>0.92</v>
      </c>
      <c r="S5089">
        <v>0.92</v>
      </c>
      <c r="T5089">
        <v>0.92</v>
      </c>
      <c r="U5089">
        <v>0.92</v>
      </c>
    </row>
    <row r="5090" spans="1:21" x14ac:dyDescent="0.25">
      <c r="A5090" t="s">
        <v>57</v>
      </c>
      <c r="B5090">
        <v>5070</v>
      </c>
      <c r="D5090">
        <v>100</v>
      </c>
      <c r="E5090">
        <v>100</v>
      </c>
      <c r="F5090">
        <v>100</v>
      </c>
      <c r="I5090">
        <v>100</v>
      </c>
      <c r="J5090">
        <v>100</v>
      </c>
      <c r="K5090">
        <v>100</v>
      </c>
      <c r="N5090">
        <v>100</v>
      </c>
      <c r="O5090">
        <v>100</v>
      </c>
      <c r="P5090">
        <v>100</v>
      </c>
      <c r="S5090">
        <v>100</v>
      </c>
      <c r="T5090">
        <v>100</v>
      </c>
      <c r="U5090">
        <v>100</v>
      </c>
    </row>
    <row r="5091" spans="1:21" x14ac:dyDescent="0.25">
      <c r="A5091" t="s">
        <v>58</v>
      </c>
      <c r="B5091">
        <v>5070</v>
      </c>
      <c r="D5091">
        <v>2</v>
      </c>
      <c r="E5091">
        <v>2</v>
      </c>
      <c r="F5091">
        <v>2</v>
      </c>
      <c r="I5091">
        <v>2</v>
      </c>
      <c r="J5091">
        <v>2</v>
      </c>
      <c r="K5091">
        <v>2</v>
      </c>
      <c r="N5091">
        <v>2</v>
      </c>
      <c r="O5091">
        <v>2</v>
      </c>
      <c r="P5091">
        <v>2</v>
      </c>
      <c r="S5091">
        <v>2</v>
      </c>
      <c r="T5091">
        <v>2</v>
      </c>
      <c r="U5091">
        <v>2</v>
      </c>
    </row>
    <row r="5092" spans="1:21" x14ac:dyDescent="0.25">
      <c r="A5092" t="s">
        <v>59</v>
      </c>
      <c r="B5092">
        <v>5070</v>
      </c>
      <c r="D5092">
        <v>0</v>
      </c>
      <c r="E5092">
        <v>0</v>
      </c>
      <c r="F5092">
        <v>0</v>
      </c>
      <c r="I5092">
        <v>0</v>
      </c>
      <c r="J5092">
        <v>0</v>
      </c>
      <c r="K5092">
        <v>0</v>
      </c>
      <c r="N5092">
        <v>0</v>
      </c>
      <c r="O5092">
        <v>0</v>
      </c>
      <c r="P5092">
        <v>0</v>
      </c>
      <c r="S5092">
        <v>0</v>
      </c>
      <c r="T5092">
        <v>0</v>
      </c>
      <c r="U5092">
        <v>0</v>
      </c>
    </row>
    <row r="5093" spans="1:21" x14ac:dyDescent="0.25">
      <c r="A5093" t="s">
        <v>698</v>
      </c>
      <c r="B5093">
        <v>5070</v>
      </c>
      <c r="E5093">
        <v>0</v>
      </c>
      <c r="J5093">
        <v>0</v>
      </c>
      <c r="O5093">
        <v>0</v>
      </c>
      <c r="T5093">
        <v>0</v>
      </c>
    </row>
    <row r="5094" spans="1:21" x14ac:dyDescent="0.25">
      <c r="A5094" t="s">
        <v>677</v>
      </c>
      <c r="B5094">
        <v>5070</v>
      </c>
      <c r="E5094">
        <v>623</v>
      </c>
      <c r="J5094">
        <v>517</v>
      </c>
      <c r="O5094">
        <v>1160</v>
      </c>
      <c r="T5094">
        <v>1177</v>
      </c>
    </row>
    <row r="5095" spans="1:21" x14ac:dyDescent="0.25">
      <c r="A5095" t="s">
        <v>78</v>
      </c>
      <c r="B5095">
        <v>5070</v>
      </c>
      <c r="E5095">
        <v>14.2</v>
      </c>
      <c r="J5095">
        <v>11.8</v>
      </c>
      <c r="O5095">
        <v>26.4</v>
      </c>
      <c r="T5095">
        <v>26.8</v>
      </c>
    </row>
    <row r="5096" spans="1:21" x14ac:dyDescent="0.25">
      <c r="A5096" t="s">
        <v>699</v>
      </c>
      <c r="B5096">
        <v>5070</v>
      </c>
      <c r="F5096">
        <v>0</v>
      </c>
      <c r="K5096">
        <v>0</v>
      </c>
      <c r="P5096">
        <v>0</v>
      </c>
      <c r="U5096">
        <v>0</v>
      </c>
    </row>
    <row r="5097" spans="1:21" x14ac:dyDescent="0.25">
      <c r="A5097" t="s">
        <v>700</v>
      </c>
      <c r="B5097">
        <v>5070</v>
      </c>
      <c r="D5097">
        <v>0</v>
      </c>
      <c r="E5097">
        <v>0</v>
      </c>
      <c r="F5097">
        <v>1</v>
      </c>
      <c r="I5097">
        <v>0</v>
      </c>
      <c r="J5097">
        <v>0</v>
      </c>
      <c r="K5097">
        <v>1</v>
      </c>
      <c r="N5097">
        <v>0</v>
      </c>
      <c r="O5097">
        <v>0</v>
      </c>
      <c r="P5097">
        <v>1</v>
      </c>
      <c r="S5097">
        <v>0</v>
      </c>
      <c r="T5097">
        <v>0</v>
      </c>
      <c r="U5097">
        <v>1</v>
      </c>
    </row>
    <row r="5098" spans="1:21" x14ac:dyDescent="0.25">
      <c r="A5098" t="s">
        <v>701</v>
      </c>
      <c r="B5098">
        <v>5070</v>
      </c>
      <c r="D5098">
        <v>0</v>
      </c>
      <c r="E5098">
        <v>0</v>
      </c>
      <c r="F5098">
        <v>0</v>
      </c>
      <c r="I5098">
        <v>0</v>
      </c>
      <c r="J5098">
        <v>0</v>
      </c>
      <c r="K5098">
        <v>0</v>
      </c>
      <c r="N5098">
        <v>0</v>
      </c>
      <c r="O5098">
        <v>0</v>
      </c>
      <c r="P5098">
        <v>0</v>
      </c>
      <c r="S5098">
        <v>0</v>
      </c>
      <c r="T5098">
        <v>0</v>
      </c>
      <c r="U5098">
        <v>0</v>
      </c>
    </row>
    <row r="5099" spans="1:21" x14ac:dyDescent="0.25">
      <c r="A5099" t="s">
        <v>52</v>
      </c>
      <c r="B5099">
        <v>5070</v>
      </c>
      <c r="D5099">
        <v>1</v>
      </c>
      <c r="E5099">
        <v>1</v>
      </c>
      <c r="F5099">
        <v>1</v>
      </c>
      <c r="I5099">
        <v>1</v>
      </c>
      <c r="J5099">
        <v>1</v>
      </c>
      <c r="K5099">
        <v>1</v>
      </c>
      <c r="N5099">
        <v>1</v>
      </c>
      <c r="O5099">
        <v>1</v>
      </c>
      <c r="P5099">
        <v>1</v>
      </c>
      <c r="S5099">
        <v>1</v>
      </c>
      <c r="T5099">
        <v>1</v>
      </c>
      <c r="U5099">
        <v>1</v>
      </c>
    </row>
    <row r="5100" spans="1:21" x14ac:dyDescent="0.25">
      <c r="A5100" t="s">
        <v>702</v>
      </c>
      <c r="B5100">
        <v>5070</v>
      </c>
      <c r="D5100">
        <v>15</v>
      </c>
      <c r="E5100">
        <v>60</v>
      </c>
      <c r="F5100">
        <v>9</v>
      </c>
      <c r="I5100">
        <v>15</v>
      </c>
      <c r="J5100">
        <v>60</v>
      </c>
      <c r="K5100">
        <v>9</v>
      </c>
      <c r="N5100">
        <v>15</v>
      </c>
      <c r="O5100">
        <v>60</v>
      </c>
      <c r="P5100">
        <v>9</v>
      </c>
      <c r="S5100">
        <v>15</v>
      </c>
      <c r="T5100">
        <v>60</v>
      </c>
      <c r="U5100">
        <v>9</v>
      </c>
    </row>
    <row r="5101" spans="1:21" x14ac:dyDescent="0.25">
      <c r="A5101" t="s">
        <v>43</v>
      </c>
      <c r="B5101">
        <v>5070</v>
      </c>
      <c r="D5101">
        <v>80</v>
      </c>
      <c r="E5101">
        <v>35</v>
      </c>
      <c r="F5101">
        <v>26</v>
      </c>
      <c r="I5101">
        <v>80</v>
      </c>
      <c r="J5101">
        <v>35</v>
      </c>
      <c r="N5101">
        <v>80</v>
      </c>
      <c r="O5101">
        <v>35</v>
      </c>
      <c r="S5101">
        <v>80</v>
      </c>
      <c r="T5101">
        <v>35</v>
      </c>
    </row>
    <row r="5102" spans="1:21" x14ac:dyDescent="0.25">
      <c r="A5102" t="s">
        <v>44</v>
      </c>
      <c r="B5102">
        <v>5070</v>
      </c>
      <c r="D5102">
        <v>50</v>
      </c>
      <c r="E5102">
        <v>5</v>
      </c>
      <c r="F5102">
        <v>20</v>
      </c>
      <c r="I5102">
        <v>50</v>
      </c>
      <c r="J5102">
        <v>5</v>
      </c>
      <c r="N5102">
        <v>50</v>
      </c>
      <c r="O5102">
        <v>5</v>
      </c>
      <c r="S5102">
        <v>50</v>
      </c>
      <c r="T5102">
        <v>5</v>
      </c>
    </row>
    <row r="5103" spans="1:21" x14ac:dyDescent="0.25">
      <c r="A5103" t="s">
        <v>47</v>
      </c>
      <c r="B5103">
        <v>5070</v>
      </c>
      <c r="D5103">
        <v>4</v>
      </c>
      <c r="E5103">
        <v>4</v>
      </c>
      <c r="F5103">
        <v>4</v>
      </c>
      <c r="I5103">
        <v>3</v>
      </c>
      <c r="J5103">
        <v>8</v>
      </c>
      <c r="N5103">
        <v>1</v>
      </c>
      <c r="O5103">
        <v>6</v>
      </c>
      <c r="S5103">
        <v>5</v>
      </c>
      <c r="T5103">
        <v>2</v>
      </c>
    </row>
    <row r="5104" spans="1:21" x14ac:dyDescent="0.25">
      <c r="A5104" t="s">
        <v>703</v>
      </c>
      <c r="B5104">
        <v>5070</v>
      </c>
      <c r="D5104">
        <v>0</v>
      </c>
      <c r="E5104">
        <v>0</v>
      </c>
      <c r="F5104">
        <v>0</v>
      </c>
      <c r="I5104">
        <v>0</v>
      </c>
      <c r="J5104">
        <v>0</v>
      </c>
      <c r="N5104">
        <v>0</v>
      </c>
      <c r="O5104">
        <v>0</v>
      </c>
      <c r="S5104">
        <v>0</v>
      </c>
      <c r="T5104">
        <v>0</v>
      </c>
    </row>
    <row r="5105" spans="1:20" x14ac:dyDescent="0.25">
      <c r="A5105" t="s">
        <v>704</v>
      </c>
      <c r="B5105">
        <v>5070</v>
      </c>
      <c r="D5105">
        <v>0</v>
      </c>
      <c r="E5105">
        <v>0</v>
      </c>
      <c r="F5105">
        <v>0</v>
      </c>
      <c r="I5105">
        <v>0</v>
      </c>
      <c r="J5105">
        <v>0</v>
      </c>
      <c r="N5105">
        <v>0</v>
      </c>
      <c r="O5105">
        <v>0</v>
      </c>
      <c r="S5105">
        <v>0</v>
      </c>
      <c r="T5105">
        <v>0</v>
      </c>
    </row>
    <row r="5106" spans="1:20" x14ac:dyDescent="0.25">
      <c r="A5106" t="s">
        <v>705</v>
      </c>
      <c r="B5106">
        <v>5070</v>
      </c>
      <c r="D5106">
        <v>0</v>
      </c>
      <c r="E5106">
        <v>0</v>
      </c>
      <c r="F5106">
        <v>0</v>
      </c>
      <c r="I5106">
        <v>0</v>
      </c>
      <c r="J5106">
        <v>0</v>
      </c>
      <c r="N5106">
        <v>0</v>
      </c>
      <c r="O5106">
        <v>0</v>
      </c>
      <c r="S5106">
        <v>0</v>
      </c>
      <c r="T5106">
        <v>0</v>
      </c>
    </row>
    <row r="5107" spans="1:20" x14ac:dyDescent="0.25">
      <c r="A5107" t="s">
        <v>706</v>
      </c>
      <c r="B5107">
        <v>5070</v>
      </c>
      <c r="D5107">
        <v>0</v>
      </c>
      <c r="E5107">
        <v>0</v>
      </c>
      <c r="F5107">
        <v>0</v>
      </c>
      <c r="I5107">
        <v>0</v>
      </c>
      <c r="J5107">
        <v>0</v>
      </c>
      <c r="N5107">
        <v>0</v>
      </c>
      <c r="O5107">
        <v>0</v>
      </c>
      <c r="S5107">
        <v>0</v>
      </c>
      <c r="T5107">
        <v>0</v>
      </c>
    </row>
    <row r="5108" spans="1:20" x14ac:dyDescent="0.25">
      <c r="A5108" t="s">
        <v>707</v>
      </c>
      <c r="B5108">
        <v>5070</v>
      </c>
      <c r="D5108">
        <v>2</v>
      </c>
      <c r="E5108">
        <v>1</v>
      </c>
      <c r="F5108">
        <v>1</v>
      </c>
      <c r="I5108">
        <v>2</v>
      </c>
      <c r="J5108">
        <v>1</v>
      </c>
      <c r="N5108">
        <v>2</v>
      </c>
      <c r="O5108">
        <v>1</v>
      </c>
      <c r="S5108">
        <v>2</v>
      </c>
      <c r="T5108">
        <v>1</v>
      </c>
    </row>
    <row r="5109" spans="1:20" x14ac:dyDescent="0.25">
      <c r="A5109" t="s">
        <v>708</v>
      </c>
      <c r="B5109">
        <v>5070</v>
      </c>
      <c r="D5109">
        <v>5</v>
      </c>
      <c r="E5109">
        <v>5</v>
      </c>
      <c r="F5109">
        <v>20</v>
      </c>
      <c r="I5109">
        <v>5</v>
      </c>
      <c r="J5109">
        <v>5</v>
      </c>
      <c r="N5109">
        <v>5</v>
      </c>
      <c r="O5109">
        <v>5</v>
      </c>
      <c r="S5109">
        <v>5</v>
      </c>
      <c r="T5109">
        <v>5</v>
      </c>
    </row>
    <row r="5110" spans="1:20" x14ac:dyDescent="0.25">
      <c r="A5110" t="s">
        <v>709</v>
      </c>
      <c r="B5110">
        <v>5070</v>
      </c>
      <c r="D5110">
        <v>40</v>
      </c>
      <c r="E5110">
        <v>30</v>
      </c>
      <c r="F5110">
        <v>6</v>
      </c>
      <c r="I5110">
        <v>40</v>
      </c>
      <c r="J5110">
        <v>30</v>
      </c>
      <c r="N5110">
        <v>40</v>
      </c>
      <c r="O5110">
        <v>30</v>
      </c>
      <c r="S5110">
        <v>40</v>
      </c>
      <c r="T5110">
        <v>30</v>
      </c>
    </row>
    <row r="5111" spans="1:20" x14ac:dyDescent="0.25">
      <c r="A5111" t="s">
        <v>710</v>
      </c>
      <c r="B5111">
        <v>5070</v>
      </c>
      <c r="D5111">
        <v>1</v>
      </c>
      <c r="E5111">
        <v>3</v>
      </c>
      <c r="F5111">
        <v>3</v>
      </c>
      <c r="I5111">
        <v>1</v>
      </c>
      <c r="J5111">
        <v>3</v>
      </c>
      <c r="N5111">
        <v>1</v>
      </c>
      <c r="O5111">
        <v>3</v>
      </c>
      <c r="S5111">
        <v>1</v>
      </c>
      <c r="T5111">
        <v>3</v>
      </c>
    </row>
    <row r="5112" spans="1:20" x14ac:dyDescent="0.25">
      <c r="A5112" t="s">
        <v>711</v>
      </c>
      <c r="B5112">
        <v>5070</v>
      </c>
      <c r="D5112">
        <v>0</v>
      </c>
      <c r="E5112">
        <v>0</v>
      </c>
      <c r="F5112">
        <v>0</v>
      </c>
      <c r="I5112">
        <v>0</v>
      </c>
      <c r="J5112">
        <v>0</v>
      </c>
      <c r="N5112">
        <v>0</v>
      </c>
      <c r="O5112">
        <v>0</v>
      </c>
      <c r="S5112">
        <v>0</v>
      </c>
      <c r="T5112">
        <v>0</v>
      </c>
    </row>
    <row r="5113" spans="1:20" x14ac:dyDescent="0.25">
      <c r="A5113" t="s">
        <v>712</v>
      </c>
      <c r="B5113">
        <v>5070</v>
      </c>
      <c r="D5113">
        <v>0</v>
      </c>
      <c r="E5113">
        <v>0</v>
      </c>
      <c r="F5113">
        <v>0</v>
      </c>
      <c r="I5113">
        <v>0</v>
      </c>
      <c r="J5113">
        <v>0</v>
      </c>
      <c r="N5113">
        <v>0</v>
      </c>
      <c r="O5113">
        <v>0</v>
      </c>
      <c r="S5113">
        <v>0</v>
      </c>
      <c r="T5113">
        <v>0</v>
      </c>
    </row>
    <row r="5114" spans="1:20" x14ac:dyDescent="0.25">
      <c r="A5114" t="s">
        <v>713</v>
      </c>
      <c r="B5114">
        <v>5070</v>
      </c>
      <c r="D5114">
        <v>0</v>
      </c>
      <c r="E5114">
        <v>0</v>
      </c>
      <c r="F5114">
        <v>0</v>
      </c>
      <c r="I5114">
        <v>0</v>
      </c>
      <c r="J5114">
        <v>0</v>
      </c>
      <c r="N5114">
        <v>0</v>
      </c>
      <c r="O5114">
        <v>0</v>
      </c>
      <c r="S5114">
        <v>0</v>
      </c>
      <c r="T5114">
        <v>0</v>
      </c>
    </row>
    <row r="5115" spans="1:20" x14ac:dyDescent="0.25">
      <c r="A5115" t="s">
        <v>714</v>
      </c>
      <c r="B5115">
        <v>5070</v>
      </c>
      <c r="D5115">
        <v>50</v>
      </c>
      <c r="I5115">
        <v>50</v>
      </c>
      <c r="N5115">
        <v>50</v>
      </c>
      <c r="S5115">
        <v>50</v>
      </c>
    </row>
    <row r="5116" spans="1:20" x14ac:dyDescent="0.25">
      <c r="A5116" t="s">
        <v>715</v>
      </c>
      <c r="B5116">
        <v>5070</v>
      </c>
      <c r="D5116">
        <v>30</v>
      </c>
      <c r="I5116">
        <v>30</v>
      </c>
      <c r="N5116">
        <v>30</v>
      </c>
      <c r="S5116">
        <v>30</v>
      </c>
    </row>
    <row r="5117" spans="1:20" x14ac:dyDescent="0.25">
      <c r="A5117" t="s">
        <v>716</v>
      </c>
      <c r="B5117">
        <v>5070</v>
      </c>
      <c r="D5117">
        <v>3</v>
      </c>
      <c r="I5117">
        <v>3</v>
      </c>
      <c r="N5117">
        <v>3</v>
      </c>
      <c r="S5117">
        <v>3</v>
      </c>
    </row>
    <row r="5118" spans="1:20" x14ac:dyDescent="0.25">
      <c r="A5118" t="s">
        <v>717</v>
      </c>
      <c r="B5118">
        <v>5070</v>
      </c>
      <c r="D5118">
        <v>0</v>
      </c>
      <c r="I5118">
        <v>0</v>
      </c>
      <c r="N5118">
        <v>0</v>
      </c>
      <c r="S5118">
        <v>0</v>
      </c>
    </row>
    <row r="5119" spans="1:20" x14ac:dyDescent="0.25">
      <c r="A5119" t="s">
        <v>718</v>
      </c>
      <c r="B5119">
        <v>5070</v>
      </c>
      <c r="E5119">
        <v>0</v>
      </c>
      <c r="J5119">
        <v>0</v>
      </c>
      <c r="O5119">
        <v>0</v>
      </c>
      <c r="T5119">
        <v>0</v>
      </c>
    </row>
    <row r="5120" spans="1:20" x14ac:dyDescent="0.25">
      <c r="A5120" t="s">
        <v>405</v>
      </c>
      <c r="B5120">
        <v>5070</v>
      </c>
      <c r="E5120">
        <v>0</v>
      </c>
    </row>
    <row r="5121" spans="1:21" x14ac:dyDescent="0.25">
      <c r="A5121" t="s">
        <v>742</v>
      </c>
      <c r="B5121">
        <v>5070</v>
      </c>
      <c r="F5121">
        <v>0</v>
      </c>
      <c r="I5121">
        <v>0</v>
      </c>
    </row>
    <row r="5122" spans="1:21" x14ac:dyDescent="0.25">
      <c r="A5122" t="s">
        <v>719</v>
      </c>
      <c r="B5122">
        <v>5070</v>
      </c>
      <c r="D5122">
        <v>0</v>
      </c>
      <c r="E5122">
        <v>0</v>
      </c>
      <c r="F5122">
        <v>0</v>
      </c>
      <c r="I5122">
        <v>0</v>
      </c>
      <c r="J5122">
        <v>0</v>
      </c>
      <c r="K5122">
        <v>0</v>
      </c>
      <c r="N5122">
        <v>0</v>
      </c>
      <c r="O5122">
        <v>0</v>
      </c>
      <c r="P5122">
        <v>0</v>
      </c>
      <c r="S5122">
        <v>0</v>
      </c>
      <c r="T5122">
        <v>0</v>
      </c>
      <c r="U5122">
        <v>0</v>
      </c>
    </row>
    <row r="5123" spans="1:21" x14ac:dyDescent="0.25">
      <c r="A5123" t="s">
        <v>34</v>
      </c>
      <c r="B5123">
        <v>5073</v>
      </c>
      <c r="D5123">
        <v>5060</v>
      </c>
      <c r="E5123">
        <v>5060</v>
      </c>
      <c r="F5123">
        <v>5060</v>
      </c>
      <c r="I5123">
        <v>5087</v>
      </c>
      <c r="J5123">
        <v>5087</v>
      </c>
      <c r="K5123">
        <v>5087</v>
      </c>
      <c r="N5123">
        <v>26</v>
      </c>
      <c r="O5123">
        <v>26</v>
      </c>
      <c r="P5123">
        <v>26</v>
      </c>
      <c r="S5123">
        <v>371</v>
      </c>
      <c r="T5123">
        <v>371</v>
      </c>
      <c r="U5123">
        <v>371</v>
      </c>
    </row>
    <row r="5124" spans="1:21" x14ac:dyDescent="0.25">
      <c r="A5124" t="s">
        <v>35</v>
      </c>
      <c r="B5124">
        <v>5073</v>
      </c>
      <c r="D5124">
        <v>26</v>
      </c>
      <c r="E5124">
        <v>5087</v>
      </c>
      <c r="F5124">
        <v>371</v>
      </c>
      <c r="I5124">
        <v>371</v>
      </c>
      <c r="J5124">
        <v>5060</v>
      </c>
      <c r="K5124">
        <v>26</v>
      </c>
      <c r="N5124">
        <v>5087</v>
      </c>
      <c r="O5124">
        <v>371</v>
      </c>
      <c r="P5124">
        <v>5060</v>
      </c>
      <c r="S5124">
        <v>5060</v>
      </c>
      <c r="T5124">
        <v>26</v>
      </c>
      <c r="U5124">
        <v>5087</v>
      </c>
    </row>
    <row r="5125" spans="1:21" x14ac:dyDescent="0.25">
      <c r="A5125" t="s">
        <v>36</v>
      </c>
      <c r="B5125">
        <v>5073</v>
      </c>
      <c r="D5125">
        <v>2</v>
      </c>
      <c r="E5125">
        <v>2</v>
      </c>
      <c r="F5125">
        <v>1</v>
      </c>
      <c r="I5125">
        <v>2</v>
      </c>
      <c r="J5125">
        <v>2</v>
      </c>
      <c r="K5125">
        <v>1</v>
      </c>
      <c r="N5125">
        <v>2</v>
      </c>
      <c r="O5125">
        <v>1</v>
      </c>
      <c r="P5125">
        <v>1</v>
      </c>
      <c r="S5125">
        <v>1</v>
      </c>
      <c r="T5125">
        <v>1</v>
      </c>
      <c r="U5125">
        <v>1</v>
      </c>
    </row>
    <row r="5126" spans="1:21" x14ac:dyDescent="0.25">
      <c r="A5126" t="s">
        <v>37</v>
      </c>
      <c r="B5126">
        <v>5073</v>
      </c>
      <c r="D5126">
        <v>0</v>
      </c>
      <c r="E5126">
        <v>0</v>
      </c>
      <c r="I5126">
        <v>0</v>
      </c>
      <c r="J5126">
        <v>0</v>
      </c>
      <c r="N5126">
        <v>0</v>
      </c>
      <c r="O5126">
        <v>2</v>
      </c>
      <c r="S5126">
        <v>0</v>
      </c>
      <c r="T5126">
        <v>2</v>
      </c>
    </row>
    <row r="5127" spans="1:21" x14ac:dyDescent="0.25">
      <c r="A5127" t="s">
        <v>38</v>
      </c>
      <c r="B5127">
        <v>5073</v>
      </c>
      <c r="D5127">
        <v>12</v>
      </c>
      <c r="E5127">
        <v>12</v>
      </c>
      <c r="F5127">
        <v>12</v>
      </c>
      <c r="I5127">
        <v>12</v>
      </c>
      <c r="J5127">
        <v>12</v>
      </c>
      <c r="K5127">
        <v>12</v>
      </c>
      <c r="N5127">
        <v>12</v>
      </c>
      <c r="O5127">
        <v>12</v>
      </c>
      <c r="P5127">
        <v>12</v>
      </c>
      <c r="S5127">
        <v>12</v>
      </c>
      <c r="T5127">
        <v>12</v>
      </c>
      <c r="U5127">
        <v>12</v>
      </c>
    </row>
    <row r="5128" spans="1:21" x14ac:dyDescent="0.25">
      <c r="A5128" t="s">
        <v>39</v>
      </c>
      <c r="B5128">
        <v>5073</v>
      </c>
      <c r="D5128">
        <v>130</v>
      </c>
      <c r="F5128">
        <v>240</v>
      </c>
      <c r="I5128">
        <v>240</v>
      </c>
      <c r="K5128">
        <v>240</v>
      </c>
      <c r="N5128">
        <v>130</v>
      </c>
      <c r="P5128">
        <v>130</v>
      </c>
      <c r="S5128">
        <v>100</v>
      </c>
    </row>
    <row r="5129" spans="1:21" x14ac:dyDescent="0.25">
      <c r="A5129" t="s">
        <v>694</v>
      </c>
      <c r="B5129">
        <v>5073</v>
      </c>
      <c r="D5129">
        <v>100</v>
      </c>
      <c r="F5129">
        <v>100</v>
      </c>
      <c r="I5129">
        <v>115</v>
      </c>
      <c r="K5129">
        <v>100</v>
      </c>
      <c r="N5129">
        <v>100</v>
      </c>
      <c r="P5129">
        <v>100</v>
      </c>
      <c r="S5129">
        <v>100</v>
      </c>
    </row>
    <row r="5130" spans="1:21" x14ac:dyDescent="0.25">
      <c r="A5130" t="s">
        <v>40</v>
      </c>
      <c r="B5130">
        <v>5073</v>
      </c>
      <c r="D5130">
        <v>2</v>
      </c>
      <c r="F5130">
        <v>1</v>
      </c>
      <c r="I5130">
        <v>2</v>
      </c>
      <c r="K5130">
        <v>1</v>
      </c>
      <c r="N5130">
        <v>2</v>
      </c>
      <c r="P5130">
        <v>1</v>
      </c>
      <c r="S5130">
        <v>1</v>
      </c>
    </row>
    <row r="5131" spans="1:21" x14ac:dyDescent="0.25">
      <c r="A5131" t="s">
        <v>41</v>
      </c>
      <c r="B5131">
        <v>5073</v>
      </c>
    </row>
    <row r="5132" spans="1:21" x14ac:dyDescent="0.25">
      <c r="A5132" t="s">
        <v>42</v>
      </c>
      <c r="B5132">
        <v>5073</v>
      </c>
      <c r="E5132">
        <v>25</v>
      </c>
      <c r="J5132">
        <v>25</v>
      </c>
      <c r="O5132">
        <v>25</v>
      </c>
      <c r="T5132">
        <v>30</v>
      </c>
    </row>
    <row r="5133" spans="1:21" x14ac:dyDescent="0.25">
      <c r="A5133" t="s">
        <v>45</v>
      </c>
      <c r="B5133">
        <v>5073</v>
      </c>
      <c r="D5133">
        <v>7</v>
      </c>
      <c r="E5133">
        <v>4</v>
      </c>
      <c r="I5133">
        <v>3</v>
      </c>
      <c r="J5133">
        <v>8</v>
      </c>
      <c r="N5133">
        <v>1</v>
      </c>
      <c r="O5133">
        <v>6</v>
      </c>
      <c r="S5133">
        <v>5</v>
      </c>
      <c r="T5133">
        <v>2</v>
      </c>
    </row>
    <row r="5134" spans="1:21" x14ac:dyDescent="0.25">
      <c r="A5134" t="s">
        <v>46</v>
      </c>
      <c r="B5134">
        <v>5073</v>
      </c>
      <c r="F5134">
        <v>4</v>
      </c>
      <c r="K5134">
        <v>8</v>
      </c>
      <c r="P5134">
        <v>6</v>
      </c>
      <c r="U5134">
        <v>2</v>
      </c>
    </row>
    <row r="5135" spans="1:21" x14ac:dyDescent="0.25">
      <c r="A5135" t="s">
        <v>49</v>
      </c>
      <c r="B5135">
        <v>5073</v>
      </c>
      <c r="D5135">
        <v>4</v>
      </c>
      <c r="E5135">
        <v>5</v>
      </c>
      <c r="F5135">
        <v>5</v>
      </c>
      <c r="I5135">
        <v>4</v>
      </c>
      <c r="J5135">
        <v>5</v>
      </c>
      <c r="K5135">
        <v>5</v>
      </c>
      <c r="N5135">
        <v>4</v>
      </c>
      <c r="O5135">
        <v>6.5</v>
      </c>
      <c r="P5135">
        <v>6.5</v>
      </c>
      <c r="S5135">
        <v>4</v>
      </c>
      <c r="T5135">
        <v>6.5</v>
      </c>
      <c r="U5135">
        <v>6.5</v>
      </c>
    </row>
    <row r="5136" spans="1:21" x14ac:dyDescent="0.25">
      <c r="A5136" t="s">
        <v>695</v>
      </c>
      <c r="B5136">
        <v>5073</v>
      </c>
      <c r="D5136">
        <v>0</v>
      </c>
      <c r="E5136">
        <v>0</v>
      </c>
      <c r="F5136">
        <v>0</v>
      </c>
      <c r="I5136">
        <v>0</v>
      </c>
      <c r="J5136">
        <v>0</v>
      </c>
      <c r="K5136">
        <v>0</v>
      </c>
      <c r="N5136">
        <v>0</v>
      </c>
      <c r="O5136">
        <v>0</v>
      </c>
      <c r="P5136">
        <v>0</v>
      </c>
      <c r="S5136">
        <v>0</v>
      </c>
      <c r="T5136">
        <v>0</v>
      </c>
      <c r="U5136">
        <v>0</v>
      </c>
    </row>
    <row r="5137" spans="1:21" x14ac:dyDescent="0.25">
      <c r="A5137" t="s">
        <v>48</v>
      </c>
      <c r="B5137">
        <v>5073</v>
      </c>
      <c r="D5137">
        <v>1900</v>
      </c>
      <c r="E5137">
        <v>1900</v>
      </c>
      <c r="F5137">
        <v>1900</v>
      </c>
      <c r="I5137">
        <v>1900</v>
      </c>
      <c r="J5137">
        <v>1900</v>
      </c>
      <c r="K5137">
        <v>1900</v>
      </c>
      <c r="N5137">
        <v>1900</v>
      </c>
      <c r="O5137">
        <v>1900</v>
      </c>
      <c r="P5137">
        <v>1900</v>
      </c>
      <c r="S5137">
        <v>1900</v>
      </c>
      <c r="T5137">
        <v>1900</v>
      </c>
      <c r="U5137">
        <v>1900</v>
      </c>
    </row>
    <row r="5138" spans="1:21" x14ac:dyDescent="0.25">
      <c r="A5138" t="s">
        <v>696</v>
      </c>
      <c r="B5138">
        <v>5073</v>
      </c>
      <c r="D5138">
        <v>3614</v>
      </c>
      <c r="E5138">
        <v>3539</v>
      </c>
      <c r="F5138">
        <v>1863</v>
      </c>
      <c r="I5138">
        <v>3614</v>
      </c>
      <c r="J5138">
        <v>3539</v>
      </c>
      <c r="K5138">
        <v>1863</v>
      </c>
      <c r="N5138">
        <v>3614</v>
      </c>
      <c r="O5138">
        <v>1770</v>
      </c>
      <c r="P5138">
        <v>1770</v>
      </c>
      <c r="S5138">
        <v>1863</v>
      </c>
      <c r="T5138">
        <v>1770</v>
      </c>
      <c r="U5138">
        <v>1770</v>
      </c>
    </row>
    <row r="5139" spans="1:21" x14ac:dyDescent="0.25">
      <c r="A5139" t="s">
        <v>50</v>
      </c>
      <c r="B5139">
        <v>5073</v>
      </c>
      <c r="D5139">
        <v>3614</v>
      </c>
      <c r="E5139">
        <v>3539</v>
      </c>
      <c r="F5139">
        <v>1863</v>
      </c>
      <c r="I5139">
        <v>3614</v>
      </c>
      <c r="J5139">
        <v>3539</v>
      </c>
      <c r="K5139">
        <v>1863</v>
      </c>
      <c r="N5139">
        <v>3614</v>
      </c>
      <c r="O5139">
        <v>1770</v>
      </c>
      <c r="P5139">
        <v>1770</v>
      </c>
      <c r="S5139">
        <v>1863</v>
      </c>
      <c r="T5139">
        <v>1770</v>
      </c>
      <c r="U5139">
        <v>1770</v>
      </c>
    </row>
    <row r="5140" spans="1:21" x14ac:dyDescent="0.25">
      <c r="A5140" t="s">
        <v>697</v>
      </c>
      <c r="B5140">
        <v>5073</v>
      </c>
      <c r="D5140">
        <v>1</v>
      </c>
      <c r="E5140">
        <v>1</v>
      </c>
      <c r="F5140">
        <v>1</v>
      </c>
      <c r="I5140">
        <v>1</v>
      </c>
      <c r="J5140">
        <v>1</v>
      </c>
      <c r="K5140">
        <v>1</v>
      </c>
      <c r="N5140">
        <v>1</v>
      </c>
      <c r="O5140">
        <v>1</v>
      </c>
      <c r="P5140">
        <v>1</v>
      </c>
      <c r="S5140">
        <v>1</v>
      </c>
      <c r="T5140">
        <v>1</v>
      </c>
      <c r="U5140">
        <v>1</v>
      </c>
    </row>
    <row r="5141" spans="1:21" x14ac:dyDescent="0.25">
      <c r="A5141" t="s">
        <v>51</v>
      </c>
      <c r="B5141">
        <v>5073</v>
      </c>
      <c r="D5141">
        <v>0</v>
      </c>
      <c r="E5141">
        <v>0</v>
      </c>
      <c r="F5141">
        <v>0</v>
      </c>
      <c r="I5141">
        <v>0</v>
      </c>
      <c r="J5141">
        <v>0</v>
      </c>
      <c r="K5141">
        <v>0</v>
      </c>
      <c r="N5141">
        <v>0</v>
      </c>
      <c r="O5141">
        <v>0</v>
      </c>
      <c r="P5141">
        <v>0</v>
      </c>
      <c r="S5141">
        <v>0</v>
      </c>
      <c r="T5141">
        <v>0</v>
      </c>
      <c r="U5141">
        <v>0</v>
      </c>
    </row>
    <row r="5142" spans="1:21" x14ac:dyDescent="0.25">
      <c r="A5142" t="s">
        <v>53</v>
      </c>
      <c r="B5142">
        <v>5073</v>
      </c>
      <c r="D5142">
        <v>0</v>
      </c>
      <c r="E5142">
        <v>0</v>
      </c>
      <c r="F5142">
        <v>0</v>
      </c>
      <c r="I5142">
        <v>0</v>
      </c>
      <c r="J5142">
        <v>0</v>
      </c>
      <c r="K5142">
        <v>0</v>
      </c>
      <c r="N5142">
        <v>0</v>
      </c>
      <c r="O5142">
        <v>0</v>
      </c>
      <c r="P5142">
        <v>0</v>
      </c>
      <c r="S5142">
        <v>0</v>
      </c>
      <c r="T5142">
        <v>0</v>
      </c>
      <c r="U5142">
        <v>0</v>
      </c>
    </row>
    <row r="5143" spans="1:21" x14ac:dyDescent="0.25">
      <c r="A5143" t="s">
        <v>54</v>
      </c>
      <c r="B5143">
        <v>5073</v>
      </c>
      <c r="D5143">
        <v>0</v>
      </c>
      <c r="E5143">
        <v>0</v>
      </c>
      <c r="F5143">
        <v>0</v>
      </c>
      <c r="I5143">
        <v>0</v>
      </c>
      <c r="J5143">
        <v>0</v>
      </c>
      <c r="K5143">
        <v>0</v>
      </c>
      <c r="N5143">
        <v>0</v>
      </c>
      <c r="O5143">
        <v>0</v>
      </c>
      <c r="P5143">
        <v>0</v>
      </c>
      <c r="S5143">
        <v>0</v>
      </c>
      <c r="T5143">
        <v>0</v>
      </c>
      <c r="U5143">
        <v>0</v>
      </c>
    </row>
    <row r="5144" spans="1:21" x14ac:dyDescent="0.25">
      <c r="A5144" t="s">
        <v>55</v>
      </c>
      <c r="B5144">
        <v>5073</v>
      </c>
      <c r="D5144">
        <v>0</v>
      </c>
      <c r="E5144">
        <v>0</v>
      </c>
      <c r="F5144">
        <v>0</v>
      </c>
      <c r="I5144">
        <v>0</v>
      </c>
      <c r="J5144">
        <v>0</v>
      </c>
      <c r="K5144">
        <v>0</v>
      </c>
      <c r="N5144">
        <v>0</v>
      </c>
      <c r="O5144">
        <v>0</v>
      </c>
      <c r="P5144">
        <v>0</v>
      </c>
      <c r="S5144">
        <v>0</v>
      </c>
      <c r="T5144">
        <v>0</v>
      </c>
      <c r="U5144">
        <v>0</v>
      </c>
    </row>
    <row r="5145" spans="1:21" x14ac:dyDescent="0.25">
      <c r="A5145" t="s">
        <v>56</v>
      </c>
      <c r="B5145">
        <v>5073</v>
      </c>
      <c r="D5145">
        <v>0.92</v>
      </c>
      <c r="E5145">
        <v>0.92</v>
      </c>
      <c r="F5145">
        <v>0.92</v>
      </c>
      <c r="I5145">
        <v>0.92</v>
      </c>
      <c r="J5145">
        <v>0.92</v>
      </c>
      <c r="K5145">
        <v>0.92</v>
      </c>
      <c r="N5145">
        <v>0.92</v>
      </c>
      <c r="O5145">
        <v>0.92</v>
      </c>
      <c r="P5145">
        <v>0.92</v>
      </c>
      <c r="S5145">
        <v>0.92</v>
      </c>
      <c r="T5145">
        <v>0.92</v>
      </c>
      <c r="U5145">
        <v>0.92</v>
      </c>
    </row>
    <row r="5146" spans="1:21" x14ac:dyDescent="0.25">
      <c r="A5146" t="s">
        <v>57</v>
      </c>
      <c r="B5146">
        <v>5073</v>
      </c>
      <c r="D5146">
        <v>100</v>
      </c>
      <c r="E5146">
        <v>100</v>
      </c>
      <c r="F5146">
        <v>100</v>
      </c>
      <c r="I5146">
        <v>100</v>
      </c>
      <c r="J5146">
        <v>100</v>
      </c>
      <c r="K5146">
        <v>100</v>
      </c>
      <c r="N5146">
        <v>100</v>
      </c>
      <c r="O5146">
        <v>100</v>
      </c>
      <c r="P5146">
        <v>100</v>
      </c>
      <c r="S5146">
        <v>100</v>
      </c>
      <c r="T5146">
        <v>100</v>
      </c>
      <c r="U5146">
        <v>100</v>
      </c>
    </row>
    <row r="5147" spans="1:21" x14ac:dyDescent="0.25">
      <c r="A5147" t="s">
        <v>58</v>
      </c>
      <c r="B5147">
        <v>5073</v>
      </c>
      <c r="D5147">
        <v>2</v>
      </c>
      <c r="E5147">
        <v>2</v>
      </c>
      <c r="F5147">
        <v>2</v>
      </c>
      <c r="I5147">
        <v>2</v>
      </c>
      <c r="J5147">
        <v>2</v>
      </c>
      <c r="K5147">
        <v>2</v>
      </c>
      <c r="N5147">
        <v>2</v>
      </c>
      <c r="O5147">
        <v>2</v>
      </c>
      <c r="P5147">
        <v>2</v>
      </c>
      <c r="S5147">
        <v>2</v>
      </c>
      <c r="T5147">
        <v>2</v>
      </c>
      <c r="U5147">
        <v>2</v>
      </c>
    </row>
    <row r="5148" spans="1:21" x14ac:dyDescent="0.25">
      <c r="A5148" t="s">
        <v>59</v>
      </c>
      <c r="B5148">
        <v>5073</v>
      </c>
      <c r="D5148">
        <v>0</v>
      </c>
      <c r="E5148">
        <v>0</v>
      </c>
      <c r="F5148">
        <v>0</v>
      </c>
      <c r="I5148">
        <v>0</v>
      </c>
      <c r="J5148">
        <v>0</v>
      </c>
      <c r="K5148">
        <v>0</v>
      </c>
      <c r="N5148">
        <v>0</v>
      </c>
      <c r="O5148">
        <v>0</v>
      </c>
      <c r="P5148">
        <v>0</v>
      </c>
      <c r="S5148">
        <v>0</v>
      </c>
      <c r="T5148">
        <v>0</v>
      </c>
      <c r="U5148">
        <v>0</v>
      </c>
    </row>
    <row r="5149" spans="1:21" x14ac:dyDescent="0.25">
      <c r="A5149" t="s">
        <v>698</v>
      </c>
      <c r="B5149">
        <v>5073</v>
      </c>
      <c r="E5149">
        <v>0</v>
      </c>
      <c r="J5149">
        <v>0</v>
      </c>
      <c r="O5149">
        <v>0</v>
      </c>
      <c r="T5149">
        <v>0</v>
      </c>
    </row>
    <row r="5150" spans="1:21" x14ac:dyDescent="0.25">
      <c r="A5150" t="s">
        <v>677</v>
      </c>
      <c r="B5150">
        <v>5073</v>
      </c>
      <c r="E5150">
        <v>1020</v>
      </c>
      <c r="J5150">
        <v>680</v>
      </c>
      <c r="O5150">
        <v>440</v>
      </c>
      <c r="T5150">
        <v>466</v>
      </c>
    </row>
    <row r="5151" spans="1:21" x14ac:dyDescent="0.25">
      <c r="A5151" t="s">
        <v>78</v>
      </c>
      <c r="B5151">
        <v>5073</v>
      </c>
      <c r="E5151">
        <v>27.8</v>
      </c>
      <c r="J5151">
        <v>18.5</v>
      </c>
      <c r="O5151">
        <v>12</v>
      </c>
      <c r="T5151">
        <v>10.6</v>
      </c>
    </row>
    <row r="5152" spans="1:21" x14ac:dyDescent="0.25">
      <c r="A5152" t="s">
        <v>699</v>
      </c>
      <c r="B5152">
        <v>5073</v>
      </c>
      <c r="F5152">
        <v>0</v>
      </c>
      <c r="K5152">
        <v>0</v>
      </c>
      <c r="P5152">
        <v>0</v>
      </c>
      <c r="U5152">
        <v>0</v>
      </c>
    </row>
    <row r="5153" spans="1:21" x14ac:dyDescent="0.25">
      <c r="A5153" t="s">
        <v>700</v>
      </c>
      <c r="B5153">
        <v>5073</v>
      </c>
      <c r="D5153">
        <v>0</v>
      </c>
      <c r="E5153">
        <v>0</v>
      </c>
      <c r="F5153">
        <v>1</v>
      </c>
      <c r="I5153">
        <v>0</v>
      </c>
      <c r="J5153">
        <v>0</v>
      </c>
      <c r="K5153">
        <v>1</v>
      </c>
      <c r="N5153">
        <v>0</v>
      </c>
      <c r="O5153">
        <v>0</v>
      </c>
      <c r="P5153">
        <v>1</v>
      </c>
      <c r="S5153">
        <v>0</v>
      </c>
      <c r="T5153">
        <v>0</v>
      </c>
      <c r="U5153">
        <v>1</v>
      </c>
    </row>
    <row r="5154" spans="1:21" x14ac:dyDescent="0.25">
      <c r="A5154" t="s">
        <v>701</v>
      </c>
      <c r="B5154">
        <v>5073</v>
      </c>
      <c r="D5154">
        <v>0</v>
      </c>
      <c r="E5154">
        <v>0</v>
      </c>
      <c r="F5154">
        <v>0</v>
      </c>
      <c r="I5154">
        <v>0</v>
      </c>
      <c r="J5154">
        <v>0</v>
      </c>
      <c r="K5154">
        <v>0</v>
      </c>
      <c r="N5154">
        <v>0</v>
      </c>
      <c r="O5154">
        <v>0</v>
      </c>
      <c r="P5154">
        <v>0</v>
      </c>
      <c r="S5154">
        <v>0</v>
      </c>
      <c r="T5154">
        <v>0</v>
      </c>
      <c r="U5154">
        <v>0</v>
      </c>
    </row>
    <row r="5155" spans="1:21" x14ac:dyDescent="0.25">
      <c r="A5155" t="s">
        <v>52</v>
      </c>
      <c r="B5155">
        <v>5073</v>
      </c>
      <c r="D5155">
        <v>1</v>
      </c>
      <c r="E5155">
        <v>1</v>
      </c>
      <c r="F5155">
        <v>1</v>
      </c>
      <c r="I5155">
        <v>1</v>
      </c>
      <c r="J5155">
        <v>1</v>
      </c>
      <c r="K5155">
        <v>1</v>
      </c>
      <c r="N5155">
        <v>1</v>
      </c>
      <c r="O5155">
        <v>1</v>
      </c>
      <c r="P5155">
        <v>1</v>
      </c>
      <c r="S5155">
        <v>1</v>
      </c>
      <c r="T5155">
        <v>1</v>
      </c>
      <c r="U5155">
        <v>1</v>
      </c>
    </row>
    <row r="5156" spans="1:21" x14ac:dyDescent="0.25">
      <c r="A5156" t="s">
        <v>702</v>
      </c>
      <c r="B5156">
        <v>5073</v>
      </c>
      <c r="D5156">
        <v>15</v>
      </c>
      <c r="E5156">
        <v>60</v>
      </c>
      <c r="F5156">
        <v>9</v>
      </c>
      <c r="I5156">
        <v>15</v>
      </c>
      <c r="J5156">
        <v>60</v>
      </c>
      <c r="K5156">
        <v>9</v>
      </c>
      <c r="N5156">
        <v>15</v>
      </c>
      <c r="O5156">
        <v>60</v>
      </c>
      <c r="P5156">
        <v>9</v>
      </c>
      <c r="S5156">
        <v>15</v>
      </c>
      <c r="T5156">
        <v>60</v>
      </c>
      <c r="U5156">
        <v>9</v>
      </c>
    </row>
    <row r="5157" spans="1:21" x14ac:dyDescent="0.25">
      <c r="A5157" t="s">
        <v>43</v>
      </c>
      <c r="B5157">
        <v>5073</v>
      </c>
      <c r="D5157">
        <v>0</v>
      </c>
      <c r="E5157">
        <v>0</v>
      </c>
      <c r="F5157">
        <v>0</v>
      </c>
      <c r="I5157">
        <v>0</v>
      </c>
      <c r="J5157">
        <v>0</v>
      </c>
      <c r="K5157">
        <v>0</v>
      </c>
      <c r="N5157">
        <v>0</v>
      </c>
      <c r="O5157">
        <v>0</v>
      </c>
      <c r="P5157">
        <v>0</v>
      </c>
      <c r="S5157">
        <v>0</v>
      </c>
      <c r="T5157">
        <v>0</v>
      </c>
      <c r="U5157">
        <v>0</v>
      </c>
    </row>
    <row r="5158" spans="1:21" x14ac:dyDescent="0.25">
      <c r="A5158" t="s">
        <v>44</v>
      </c>
      <c r="B5158">
        <v>5073</v>
      </c>
      <c r="D5158">
        <v>0</v>
      </c>
      <c r="E5158">
        <v>0</v>
      </c>
      <c r="F5158">
        <v>0</v>
      </c>
      <c r="I5158">
        <v>0</v>
      </c>
      <c r="J5158">
        <v>0</v>
      </c>
      <c r="K5158">
        <v>0</v>
      </c>
      <c r="N5158">
        <v>0</v>
      </c>
      <c r="O5158">
        <v>0</v>
      </c>
      <c r="P5158">
        <v>0</v>
      </c>
      <c r="S5158">
        <v>0</v>
      </c>
      <c r="T5158">
        <v>0</v>
      </c>
      <c r="U5158">
        <v>0</v>
      </c>
    </row>
    <row r="5159" spans="1:21" x14ac:dyDescent="0.25">
      <c r="A5159" t="s">
        <v>47</v>
      </c>
      <c r="B5159">
        <v>5073</v>
      </c>
      <c r="D5159">
        <v>7</v>
      </c>
      <c r="E5159">
        <v>4</v>
      </c>
      <c r="F5159">
        <v>4</v>
      </c>
      <c r="I5159">
        <v>3</v>
      </c>
      <c r="J5159">
        <v>8</v>
      </c>
      <c r="K5159">
        <v>8</v>
      </c>
      <c r="N5159">
        <v>1</v>
      </c>
      <c r="O5159">
        <v>6</v>
      </c>
      <c r="P5159">
        <v>6</v>
      </c>
      <c r="S5159">
        <v>5</v>
      </c>
      <c r="T5159">
        <v>2</v>
      </c>
      <c r="U5159">
        <v>2</v>
      </c>
    </row>
    <row r="5160" spans="1:21" x14ac:dyDescent="0.25">
      <c r="A5160" t="s">
        <v>703</v>
      </c>
      <c r="B5160">
        <v>5073</v>
      </c>
      <c r="D5160">
        <v>0</v>
      </c>
      <c r="E5160">
        <v>0</v>
      </c>
      <c r="F5160">
        <v>0</v>
      </c>
      <c r="I5160">
        <v>0</v>
      </c>
      <c r="J5160">
        <v>0</v>
      </c>
      <c r="K5160">
        <v>0</v>
      </c>
      <c r="N5160">
        <v>0</v>
      </c>
      <c r="O5160">
        <v>0</v>
      </c>
      <c r="P5160">
        <v>0</v>
      </c>
      <c r="S5160">
        <v>0</v>
      </c>
      <c r="T5160">
        <v>0</v>
      </c>
      <c r="U5160">
        <v>0</v>
      </c>
    </row>
    <row r="5161" spans="1:21" x14ac:dyDescent="0.25">
      <c r="A5161" t="s">
        <v>704</v>
      </c>
      <c r="B5161">
        <v>5073</v>
      </c>
      <c r="D5161">
        <v>0</v>
      </c>
      <c r="E5161">
        <v>0</v>
      </c>
      <c r="F5161">
        <v>0</v>
      </c>
      <c r="I5161">
        <v>0</v>
      </c>
      <c r="J5161">
        <v>0</v>
      </c>
      <c r="K5161">
        <v>0</v>
      </c>
      <c r="N5161">
        <v>0</v>
      </c>
      <c r="O5161">
        <v>0</v>
      </c>
      <c r="P5161">
        <v>0</v>
      </c>
      <c r="S5161">
        <v>0</v>
      </c>
      <c r="T5161">
        <v>0</v>
      </c>
      <c r="U5161">
        <v>0</v>
      </c>
    </row>
    <row r="5162" spans="1:21" x14ac:dyDescent="0.25">
      <c r="A5162" t="s">
        <v>705</v>
      </c>
      <c r="B5162">
        <v>5073</v>
      </c>
      <c r="D5162">
        <v>0</v>
      </c>
      <c r="E5162">
        <v>0</v>
      </c>
      <c r="F5162">
        <v>0</v>
      </c>
      <c r="I5162">
        <v>0</v>
      </c>
      <c r="J5162">
        <v>0</v>
      </c>
      <c r="K5162">
        <v>0</v>
      </c>
      <c r="N5162">
        <v>0</v>
      </c>
      <c r="O5162">
        <v>0</v>
      </c>
      <c r="P5162">
        <v>0</v>
      </c>
      <c r="S5162">
        <v>0</v>
      </c>
      <c r="T5162">
        <v>0</v>
      </c>
      <c r="U5162">
        <v>0</v>
      </c>
    </row>
    <row r="5163" spans="1:21" x14ac:dyDescent="0.25">
      <c r="A5163" t="s">
        <v>706</v>
      </c>
      <c r="B5163">
        <v>5073</v>
      </c>
      <c r="D5163">
        <v>0</v>
      </c>
      <c r="E5163">
        <v>0</v>
      </c>
      <c r="F5163">
        <v>0</v>
      </c>
      <c r="I5163">
        <v>0</v>
      </c>
      <c r="J5163">
        <v>0</v>
      </c>
      <c r="K5163">
        <v>0</v>
      </c>
      <c r="N5163">
        <v>0</v>
      </c>
      <c r="O5163">
        <v>0</v>
      </c>
      <c r="P5163">
        <v>0</v>
      </c>
      <c r="S5163">
        <v>0</v>
      </c>
      <c r="T5163">
        <v>0</v>
      </c>
      <c r="U5163">
        <v>0</v>
      </c>
    </row>
    <row r="5164" spans="1:21" x14ac:dyDescent="0.25">
      <c r="A5164" t="s">
        <v>707</v>
      </c>
      <c r="B5164">
        <v>5073</v>
      </c>
      <c r="D5164">
        <v>0</v>
      </c>
      <c r="E5164">
        <v>0</v>
      </c>
      <c r="F5164">
        <v>0</v>
      </c>
      <c r="I5164">
        <v>0</v>
      </c>
      <c r="J5164">
        <v>0</v>
      </c>
      <c r="K5164">
        <v>0</v>
      </c>
      <c r="N5164">
        <v>0</v>
      </c>
      <c r="O5164">
        <v>0</v>
      </c>
      <c r="P5164">
        <v>0</v>
      </c>
      <c r="S5164">
        <v>0</v>
      </c>
      <c r="T5164">
        <v>0</v>
      </c>
      <c r="U5164">
        <v>0</v>
      </c>
    </row>
    <row r="5165" spans="1:21" x14ac:dyDescent="0.25">
      <c r="A5165" t="s">
        <v>718</v>
      </c>
      <c r="B5165">
        <v>5073</v>
      </c>
      <c r="E5165">
        <v>0</v>
      </c>
      <c r="J5165">
        <v>0</v>
      </c>
      <c r="O5165">
        <v>0</v>
      </c>
      <c r="T5165">
        <v>0</v>
      </c>
    </row>
    <row r="5166" spans="1:21" x14ac:dyDescent="0.25">
      <c r="A5166" t="s">
        <v>405</v>
      </c>
      <c r="B5166">
        <v>5073</v>
      </c>
      <c r="E5166">
        <v>0</v>
      </c>
    </row>
    <row r="5167" spans="1:21" x14ac:dyDescent="0.25">
      <c r="A5167" t="s">
        <v>742</v>
      </c>
      <c r="B5167">
        <v>5073</v>
      </c>
      <c r="P5167">
        <v>0</v>
      </c>
      <c r="U5167">
        <v>0</v>
      </c>
    </row>
    <row r="5168" spans="1:21" x14ac:dyDescent="0.25">
      <c r="A5168" t="s">
        <v>719</v>
      </c>
      <c r="B5168">
        <v>5073</v>
      </c>
      <c r="D5168">
        <v>0</v>
      </c>
      <c r="E5168">
        <v>0</v>
      </c>
      <c r="F5168">
        <v>0</v>
      </c>
      <c r="I5168">
        <v>0</v>
      </c>
      <c r="J5168">
        <v>0</v>
      </c>
      <c r="K5168">
        <v>0</v>
      </c>
      <c r="N5168">
        <v>0</v>
      </c>
      <c r="O5168">
        <v>0</v>
      </c>
      <c r="P5168">
        <v>0</v>
      </c>
      <c r="S5168">
        <v>0</v>
      </c>
      <c r="T5168">
        <v>0</v>
      </c>
      <c r="U5168">
        <v>0</v>
      </c>
    </row>
    <row r="5169" spans="1:21" x14ac:dyDescent="0.25">
      <c r="A5169" t="s">
        <v>34</v>
      </c>
      <c r="B5169">
        <v>5074</v>
      </c>
      <c r="D5169">
        <v>5024</v>
      </c>
      <c r="E5169">
        <v>5024</v>
      </c>
      <c r="F5169">
        <v>5024</v>
      </c>
      <c r="I5169">
        <v>5300</v>
      </c>
      <c r="J5169">
        <v>5300</v>
      </c>
      <c r="K5169">
        <v>5300</v>
      </c>
      <c r="N5169">
        <v>4</v>
      </c>
      <c r="O5169">
        <v>4</v>
      </c>
      <c r="P5169">
        <v>4</v>
      </c>
      <c r="S5169">
        <v>5070</v>
      </c>
      <c r="T5169">
        <v>5070</v>
      </c>
      <c r="U5169">
        <v>5070</v>
      </c>
    </row>
    <row r="5170" spans="1:21" x14ac:dyDescent="0.25">
      <c r="A5170" t="s">
        <v>35</v>
      </c>
      <c r="B5170">
        <v>5074</v>
      </c>
      <c r="D5170">
        <v>4</v>
      </c>
      <c r="E5170">
        <v>5300</v>
      </c>
      <c r="F5170">
        <v>5070</v>
      </c>
      <c r="I5170">
        <v>5070</v>
      </c>
      <c r="J5170">
        <v>5024</v>
      </c>
      <c r="K5170">
        <v>4</v>
      </c>
      <c r="N5170">
        <v>5300</v>
      </c>
      <c r="O5170">
        <v>5070</v>
      </c>
      <c r="P5170">
        <v>5024</v>
      </c>
      <c r="S5170">
        <v>5024</v>
      </c>
      <c r="T5170">
        <v>4</v>
      </c>
      <c r="U5170">
        <v>5300</v>
      </c>
    </row>
    <row r="5171" spans="1:21" x14ac:dyDescent="0.25">
      <c r="A5171" t="s">
        <v>36</v>
      </c>
      <c r="B5171">
        <v>5074</v>
      </c>
      <c r="D5171">
        <v>0</v>
      </c>
      <c r="E5171">
        <v>2</v>
      </c>
      <c r="F5171">
        <v>0</v>
      </c>
      <c r="I5171">
        <v>1</v>
      </c>
      <c r="J5171">
        <v>2</v>
      </c>
      <c r="K5171">
        <v>0</v>
      </c>
      <c r="N5171">
        <v>0</v>
      </c>
      <c r="O5171">
        <v>1</v>
      </c>
      <c r="P5171">
        <v>0</v>
      </c>
      <c r="S5171">
        <v>1</v>
      </c>
      <c r="T5171">
        <v>1</v>
      </c>
      <c r="U5171">
        <v>1</v>
      </c>
    </row>
    <row r="5172" spans="1:21" x14ac:dyDescent="0.25">
      <c r="A5172" t="s">
        <v>37</v>
      </c>
      <c r="B5172">
        <v>5074</v>
      </c>
      <c r="D5172">
        <v>0</v>
      </c>
      <c r="E5172">
        <v>2</v>
      </c>
      <c r="I5172">
        <v>0</v>
      </c>
      <c r="J5172">
        <v>0</v>
      </c>
      <c r="N5172">
        <v>0</v>
      </c>
      <c r="O5172">
        <v>3</v>
      </c>
      <c r="S5172">
        <v>0</v>
      </c>
      <c r="T5172">
        <v>3</v>
      </c>
    </row>
    <row r="5173" spans="1:21" x14ac:dyDescent="0.25">
      <c r="A5173" t="s">
        <v>38</v>
      </c>
      <c r="B5173">
        <v>5074</v>
      </c>
      <c r="D5173">
        <v>12</v>
      </c>
      <c r="E5173">
        <v>12</v>
      </c>
      <c r="F5173">
        <v>12</v>
      </c>
      <c r="I5173">
        <v>12</v>
      </c>
      <c r="J5173">
        <v>12</v>
      </c>
      <c r="K5173">
        <v>12</v>
      </c>
      <c r="N5173">
        <v>12</v>
      </c>
      <c r="O5173">
        <v>12</v>
      </c>
      <c r="P5173">
        <v>12</v>
      </c>
      <c r="S5173">
        <v>12</v>
      </c>
      <c r="T5173">
        <v>12</v>
      </c>
      <c r="U5173">
        <v>12</v>
      </c>
    </row>
    <row r="5174" spans="1:21" x14ac:dyDescent="0.25">
      <c r="A5174" t="s">
        <v>39</v>
      </c>
      <c r="B5174">
        <v>5074</v>
      </c>
      <c r="I5174">
        <v>220</v>
      </c>
      <c r="S5174">
        <v>300</v>
      </c>
    </row>
    <row r="5175" spans="1:21" x14ac:dyDescent="0.25">
      <c r="A5175" t="s">
        <v>694</v>
      </c>
      <c r="B5175">
        <v>5074</v>
      </c>
      <c r="I5175">
        <v>100</v>
      </c>
      <c r="S5175">
        <v>100</v>
      </c>
    </row>
    <row r="5176" spans="1:21" x14ac:dyDescent="0.25">
      <c r="A5176" t="s">
        <v>40</v>
      </c>
      <c r="B5176">
        <v>5074</v>
      </c>
      <c r="I5176">
        <v>1</v>
      </c>
      <c r="S5176">
        <v>1</v>
      </c>
    </row>
    <row r="5177" spans="1:21" x14ac:dyDescent="0.25">
      <c r="A5177" t="s">
        <v>41</v>
      </c>
      <c r="B5177">
        <v>5074</v>
      </c>
    </row>
    <row r="5178" spans="1:21" x14ac:dyDescent="0.25">
      <c r="A5178" t="s">
        <v>42</v>
      </c>
      <c r="B5178">
        <v>5074</v>
      </c>
      <c r="E5178">
        <v>40</v>
      </c>
      <c r="J5178">
        <v>40</v>
      </c>
      <c r="O5178">
        <v>30</v>
      </c>
      <c r="T5178">
        <v>30</v>
      </c>
    </row>
    <row r="5179" spans="1:21" x14ac:dyDescent="0.25">
      <c r="A5179" t="s">
        <v>45</v>
      </c>
      <c r="B5179">
        <v>5074</v>
      </c>
      <c r="E5179">
        <v>4</v>
      </c>
      <c r="I5179">
        <v>3</v>
      </c>
      <c r="J5179">
        <v>8</v>
      </c>
      <c r="O5179">
        <v>6</v>
      </c>
      <c r="S5179">
        <v>2</v>
      </c>
      <c r="T5179">
        <v>2</v>
      </c>
    </row>
    <row r="5180" spans="1:21" x14ac:dyDescent="0.25">
      <c r="A5180" t="s">
        <v>46</v>
      </c>
      <c r="B5180">
        <v>5074</v>
      </c>
      <c r="I5180">
        <v>8</v>
      </c>
      <c r="N5180">
        <v>6</v>
      </c>
      <c r="U5180">
        <v>2</v>
      </c>
    </row>
    <row r="5181" spans="1:21" x14ac:dyDescent="0.25">
      <c r="A5181" t="s">
        <v>49</v>
      </c>
      <c r="B5181">
        <v>5074</v>
      </c>
      <c r="D5181">
        <v>4</v>
      </c>
      <c r="E5181">
        <v>6.5</v>
      </c>
      <c r="F5181">
        <v>4</v>
      </c>
      <c r="I5181">
        <v>4.5</v>
      </c>
      <c r="J5181">
        <v>6.5</v>
      </c>
      <c r="K5181">
        <v>4</v>
      </c>
      <c r="N5181">
        <v>5.5</v>
      </c>
      <c r="O5181">
        <v>5.5</v>
      </c>
      <c r="P5181">
        <v>4</v>
      </c>
      <c r="S5181">
        <v>5.5</v>
      </c>
      <c r="T5181">
        <v>5.5</v>
      </c>
      <c r="U5181">
        <v>5.5</v>
      </c>
    </row>
    <row r="5182" spans="1:21" x14ac:dyDescent="0.25">
      <c r="A5182" t="s">
        <v>695</v>
      </c>
      <c r="B5182">
        <v>5074</v>
      </c>
      <c r="D5182">
        <v>0</v>
      </c>
      <c r="E5182">
        <v>0</v>
      </c>
      <c r="F5182">
        <v>0</v>
      </c>
      <c r="I5182">
        <v>0</v>
      </c>
      <c r="J5182">
        <v>0</v>
      </c>
      <c r="K5182">
        <v>0</v>
      </c>
      <c r="N5182">
        <v>0</v>
      </c>
      <c r="O5182">
        <v>0</v>
      </c>
      <c r="P5182">
        <v>0</v>
      </c>
      <c r="S5182">
        <v>0</v>
      </c>
      <c r="T5182">
        <v>0</v>
      </c>
      <c r="U5182">
        <v>0</v>
      </c>
    </row>
    <row r="5183" spans="1:21" x14ac:dyDescent="0.25">
      <c r="A5183" t="s">
        <v>48</v>
      </c>
      <c r="B5183">
        <v>5074</v>
      </c>
      <c r="D5183">
        <v>1900</v>
      </c>
      <c r="E5183">
        <v>1900</v>
      </c>
      <c r="F5183">
        <v>1900</v>
      </c>
      <c r="I5183">
        <v>1900</v>
      </c>
      <c r="J5183">
        <v>1900</v>
      </c>
      <c r="K5183">
        <v>1900</v>
      </c>
      <c r="N5183">
        <v>1900</v>
      </c>
      <c r="O5183">
        <v>1900</v>
      </c>
      <c r="P5183">
        <v>1900</v>
      </c>
      <c r="S5183">
        <v>1900</v>
      </c>
      <c r="T5183">
        <v>1900</v>
      </c>
      <c r="U5183">
        <v>1900</v>
      </c>
    </row>
    <row r="5184" spans="1:21" x14ac:dyDescent="0.25">
      <c r="A5184" t="s">
        <v>696</v>
      </c>
      <c r="B5184">
        <v>5074</v>
      </c>
      <c r="D5184">
        <v>0</v>
      </c>
      <c r="E5184">
        <v>3539</v>
      </c>
      <c r="F5184">
        <v>0</v>
      </c>
      <c r="I5184">
        <v>1863</v>
      </c>
      <c r="J5184">
        <v>3539</v>
      </c>
      <c r="K5184">
        <v>0</v>
      </c>
      <c r="N5184">
        <v>0</v>
      </c>
      <c r="O5184">
        <v>1863</v>
      </c>
      <c r="P5184">
        <v>0</v>
      </c>
      <c r="S5184">
        <v>1770</v>
      </c>
      <c r="T5184">
        <v>1695</v>
      </c>
      <c r="U5184">
        <v>1770</v>
      </c>
    </row>
    <row r="5185" spans="1:21" x14ac:dyDescent="0.25">
      <c r="A5185" t="s">
        <v>50</v>
      </c>
      <c r="B5185">
        <v>5074</v>
      </c>
      <c r="D5185">
        <v>0</v>
      </c>
      <c r="E5185">
        <v>3539</v>
      </c>
      <c r="F5185">
        <v>0</v>
      </c>
      <c r="I5185">
        <v>1863</v>
      </c>
      <c r="J5185">
        <v>3539</v>
      </c>
      <c r="K5185">
        <v>0</v>
      </c>
      <c r="N5185">
        <v>0</v>
      </c>
      <c r="O5185">
        <v>1863</v>
      </c>
      <c r="P5185">
        <v>0</v>
      </c>
      <c r="S5185">
        <v>1770</v>
      </c>
      <c r="T5185">
        <v>1695</v>
      </c>
      <c r="U5185">
        <v>1770</v>
      </c>
    </row>
    <row r="5186" spans="1:21" x14ac:dyDescent="0.25">
      <c r="A5186" t="s">
        <v>697</v>
      </c>
      <c r="B5186">
        <v>5074</v>
      </c>
      <c r="D5186">
        <v>1</v>
      </c>
      <c r="E5186">
        <v>1</v>
      </c>
      <c r="F5186">
        <v>1</v>
      </c>
      <c r="I5186">
        <v>1</v>
      </c>
      <c r="J5186">
        <v>1</v>
      </c>
      <c r="K5186">
        <v>1</v>
      </c>
      <c r="N5186">
        <v>1</v>
      </c>
      <c r="O5186">
        <v>1</v>
      </c>
      <c r="P5186">
        <v>1</v>
      </c>
      <c r="S5186">
        <v>1</v>
      </c>
      <c r="T5186">
        <v>1</v>
      </c>
      <c r="U5186">
        <v>1</v>
      </c>
    </row>
    <row r="5187" spans="1:21" x14ac:dyDescent="0.25">
      <c r="A5187" t="s">
        <v>51</v>
      </c>
      <c r="B5187">
        <v>5074</v>
      </c>
      <c r="D5187">
        <v>0</v>
      </c>
      <c r="E5187">
        <v>0</v>
      </c>
      <c r="F5187">
        <v>0</v>
      </c>
      <c r="I5187">
        <v>0</v>
      </c>
      <c r="J5187">
        <v>0</v>
      </c>
      <c r="K5187">
        <v>0</v>
      </c>
      <c r="N5187">
        <v>0</v>
      </c>
      <c r="O5187">
        <v>0</v>
      </c>
      <c r="P5187">
        <v>0</v>
      </c>
      <c r="S5187">
        <v>0</v>
      </c>
      <c r="T5187">
        <v>0</v>
      </c>
      <c r="U5187">
        <v>0</v>
      </c>
    </row>
    <row r="5188" spans="1:21" x14ac:dyDescent="0.25">
      <c r="A5188" t="s">
        <v>53</v>
      </c>
      <c r="B5188">
        <v>5074</v>
      </c>
      <c r="D5188">
        <v>0</v>
      </c>
      <c r="E5188">
        <v>0</v>
      </c>
      <c r="F5188">
        <v>0</v>
      </c>
      <c r="I5188">
        <v>0</v>
      </c>
      <c r="J5188">
        <v>0</v>
      </c>
      <c r="K5188">
        <v>0</v>
      </c>
      <c r="N5188">
        <v>0</v>
      </c>
      <c r="O5188">
        <v>0</v>
      </c>
      <c r="P5188">
        <v>0</v>
      </c>
      <c r="S5188">
        <v>0</v>
      </c>
      <c r="T5188">
        <v>0</v>
      </c>
      <c r="U5188">
        <v>0</v>
      </c>
    </row>
    <row r="5189" spans="1:21" x14ac:dyDescent="0.25">
      <c r="A5189" t="s">
        <v>54</v>
      </c>
      <c r="B5189">
        <v>5074</v>
      </c>
      <c r="D5189">
        <v>0</v>
      </c>
      <c r="E5189">
        <v>0</v>
      </c>
      <c r="F5189">
        <v>0</v>
      </c>
      <c r="I5189">
        <v>0</v>
      </c>
      <c r="J5189">
        <v>0</v>
      </c>
      <c r="K5189">
        <v>0</v>
      </c>
      <c r="N5189">
        <v>0</v>
      </c>
      <c r="O5189">
        <v>0</v>
      </c>
      <c r="P5189">
        <v>0</v>
      </c>
      <c r="S5189">
        <v>0</v>
      </c>
      <c r="T5189">
        <v>0</v>
      </c>
      <c r="U5189">
        <v>0</v>
      </c>
    </row>
    <row r="5190" spans="1:21" x14ac:dyDescent="0.25">
      <c r="A5190" t="s">
        <v>55</v>
      </c>
      <c r="B5190">
        <v>5074</v>
      </c>
      <c r="D5190">
        <v>0</v>
      </c>
      <c r="E5190">
        <v>0</v>
      </c>
      <c r="F5190">
        <v>0</v>
      </c>
      <c r="I5190">
        <v>0</v>
      </c>
      <c r="J5190">
        <v>0</v>
      </c>
      <c r="K5190">
        <v>0</v>
      </c>
      <c r="N5190">
        <v>0</v>
      </c>
      <c r="O5190">
        <v>0</v>
      </c>
      <c r="P5190">
        <v>0</v>
      </c>
      <c r="S5190">
        <v>0</v>
      </c>
      <c r="T5190">
        <v>0</v>
      </c>
      <c r="U5190">
        <v>0</v>
      </c>
    </row>
    <row r="5191" spans="1:21" x14ac:dyDescent="0.25">
      <c r="A5191" t="s">
        <v>56</v>
      </c>
      <c r="B5191">
        <v>5074</v>
      </c>
      <c r="D5191">
        <v>0.92</v>
      </c>
      <c r="E5191">
        <v>0.92</v>
      </c>
      <c r="F5191">
        <v>0.92</v>
      </c>
      <c r="I5191">
        <v>0.92</v>
      </c>
      <c r="J5191">
        <v>0.92</v>
      </c>
      <c r="K5191">
        <v>0.92</v>
      </c>
      <c r="N5191">
        <v>0.92</v>
      </c>
      <c r="O5191">
        <v>0.92</v>
      </c>
      <c r="P5191">
        <v>0.92</v>
      </c>
      <c r="S5191">
        <v>0.92</v>
      </c>
      <c r="T5191">
        <v>0.92</v>
      </c>
      <c r="U5191">
        <v>0.92</v>
      </c>
    </row>
    <row r="5192" spans="1:21" x14ac:dyDescent="0.25">
      <c r="A5192" t="s">
        <v>57</v>
      </c>
      <c r="B5192">
        <v>5074</v>
      </c>
      <c r="D5192">
        <v>100</v>
      </c>
      <c r="E5192">
        <v>100</v>
      </c>
      <c r="F5192">
        <v>100</v>
      </c>
      <c r="I5192">
        <v>100</v>
      </c>
      <c r="J5192">
        <v>100</v>
      </c>
      <c r="K5192">
        <v>100</v>
      </c>
      <c r="N5192">
        <v>100</v>
      </c>
      <c r="O5192">
        <v>100</v>
      </c>
      <c r="P5192">
        <v>100</v>
      </c>
      <c r="S5192">
        <v>100</v>
      </c>
      <c r="T5192">
        <v>100</v>
      </c>
      <c r="U5192">
        <v>100</v>
      </c>
    </row>
    <row r="5193" spans="1:21" x14ac:dyDescent="0.25">
      <c r="A5193" t="s">
        <v>58</v>
      </c>
      <c r="B5193">
        <v>5074</v>
      </c>
      <c r="D5193">
        <v>2</v>
      </c>
      <c r="E5193">
        <v>2</v>
      </c>
      <c r="F5193">
        <v>2</v>
      </c>
      <c r="I5193">
        <v>2</v>
      </c>
      <c r="J5193">
        <v>2</v>
      </c>
      <c r="K5193">
        <v>2</v>
      </c>
      <c r="N5193">
        <v>2</v>
      </c>
      <c r="O5193">
        <v>2</v>
      </c>
      <c r="P5193">
        <v>2</v>
      </c>
      <c r="S5193">
        <v>2</v>
      </c>
      <c r="T5193">
        <v>2</v>
      </c>
      <c r="U5193">
        <v>2</v>
      </c>
    </row>
    <row r="5194" spans="1:21" x14ac:dyDescent="0.25">
      <c r="A5194" t="s">
        <v>59</v>
      </c>
      <c r="B5194">
        <v>5074</v>
      </c>
      <c r="D5194">
        <v>0</v>
      </c>
      <c r="E5194">
        <v>0</v>
      </c>
      <c r="F5194">
        <v>0</v>
      </c>
      <c r="I5194">
        <v>0</v>
      </c>
      <c r="J5194">
        <v>0</v>
      </c>
      <c r="K5194">
        <v>0</v>
      </c>
      <c r="N5194">
        <v>0</v>
      </c>
      <c r="O5194">
        <v>0</v>
      </c>
      <c r="P5194">
        <v>0</v>
      </c>
      <c r="S5194">
        <v>0</v>
      </c>
      <c r="T5194">
        <v>0</v>
      </c>
      <c r="U5194">
        <v>0</v>
      </c>
    </row>
    <row r="5195" spans="1:21" x14ac:dyDescent="0.25">
      <c r="A5195" t="s">
        <v>698</v>
      </c>
      <c r="B5195">
        <v>5074</v>
      </c>
      <c r="E5195">
        <v>0</v>
      </c>
      <c r="J5195">
        <v>0</v>
      </c>
      <c r="O5195">
        <v>0</v>
      </c>
      <c r="T5195">
        <v>0</v>
      </c>
    </row>
    <row r="5196" spans="1:21" x14ac:dyDescent="0.25">
      <c r="A5196" t="s">
        <v>677</v>
      </c>
      <c r="B5196">
        <v>5074</v>
      </c>
      <c r="E5196">
        <v>2621</v>
      </c>
      <c r="J5196">
        <v>2492</v>
      </c>
      <c r="O5196">
        <v>225</v>
      </c>
      <c r="T5196">
        <v>1160</v>
      </c>
    </row>
    <row r="5197" spans="1:21" x14ac:dyDescent="0.25">
      <c r="A5197" t="s">
        <v>78</v>
      </c>
      <c r="B5197">
        <v>5074</v>
      </c>
      <c r="E5197">
        <v>44.7</v>
      </c>
      <c r="J5197">
        <v>42.5</v>
      </c>
      <c r="O5197">
        <v>5.0999999999999996</v>
      </c>
      <c r="T5197">
        <v>26.4</v>
      </c>
    </row>
    <row r="5198" spans="1:21" x14ac:dyDescent="0.25">
      <c r="A5198" t="s">
        <v>699</v>
      </c>
      <c r="B5198">
        <v>5074</v>
      </c>
      <c r="F5198">
        <v>0</v>
      </c>
      <c r="K5198">
        <v>0</v>
      </c>
      <c r="P5198">
        <v>0</v>
      </c>
      <c r="U5198">
        <v>0</v>
      </c>
    </row>
    <row r="5199" spans="1:21" x14ac:dyDescent="0.25">
      <c r="A5199" t="s">
        <v>700</v>
      </c>
      <c r="B5199">
        <v>5074</v>
      </c>
      <c r="D5199">
        <v>0</v>
      </c>
      <c r="E5199">
        <v>0</v>
      </c>
      <c r="F5199">
        <v>1</v>
      </c>
      <c r="I5199">
        <v>0</v>
      </c>
      <c r="J5199">
        <v>0</v>
      </c>
      <c r="K5199">
        <v>1</v>
      </c>
      <c r="N5199">
        <v>0</v>
      </c>
      <c r="O5199">
        <v>0</v>
      </c>
      <c r="P5199">
        <v>1</v>
      </c>
      <c r="S5199">
        <v>0</v>
      </c>
      <c r="T5199">
        <v>0</v>
      </c>
      <c r="U5199">
        <v>1</v>
      </c>
    </row>
    <row r="5200" spans="1:21" x14ac:dyDescent="0.25">
      <c r="A5200" t="s">
        <v>701</v>
      </c>
      <c r="B5200">
        <v>5074</v>
      </c>
      <c r="D5200">
        <v>0</v>
      </c>
      <c r="E5200">
        <v>0</v>
      </c>
      <c r="F5200">
        <v>0</v>
      </c>
      <c r="I5200">
        <v>0</v>
      </c>
      <c r="J5200">
        <v>0</v>
      </c>
      <c r="K5200">
        <v>0</v>
      </c>
      <c r="N5200">
        <v>0</v>
      </c>
      <c r="O5200">
        <v>0</v>
      </c>
      <c r="P5200">
        <v>0</v>
      </c>
      <c r="S5200">
        <v>0</v>
      </c>
      <c r="T5200">
        <v>0</v>
      </c>
      <c r="U5200">
        <v>0</v>
      </c>
    </row>
    <row r="5201" spans="1:21" x14ac:dyDescent="0.25">
      <c r="A5201" t="s">
        <v>52</v>
      </c>
      <c r="B5201">
        <v>5074</v>
      </c>
      <c r="D5201">
        <v>1</v>
      </c>
      <c r="E5201">
        <v>1</v>
      </c>
      <c r="F5201">
        <v>1</v>
      </c>
      <c r="I5201">
        <v>1</v>
      </c>
      <c r="J5201">
        <v>1</v>
      </c>
      <c r="K5201">
        <v>1</v>
      </c>
      <c r="N5201">
        <v>1</v>
      </c>
      <c r="O5201">
        <v>1</v>
      </c>
      <c r="P5201">
        <v>1</v>
      </c>
      <c r="S5201">
        <v>1</v>
      </c>
      <c r="T5201">
        <v>1</v>
      </c>
      <c r="U5201">
        <v>1</v>
      </c>
    </row>
    <row r="5202" spans="1:21" x14ac:dyDescent="0.25">
      <c r="A5202" t="s">
        <v>702</v>
      </c>
      <c r="B5202">
        <v>5074</v>
      </c>
      <c r="D5202">
        <v>15</v>
      </c>
      <c r="E5202">
        <v>60</v>
      </c>
      <c r="F5202">
        <v>9</v>
      </c>
      <c r="I5202">
        <v>15</v>
      </c>
      <c r="J5202">
        <v>60</v>
      </c>
      <c r="K5202">
        <v>9</v>
      </c>
      <c r="N5202">
        <v>15</v>
      </c>
      <c r="O5202">
        <v>60</v>
      </c>
      <c r="P5202">
        <v>9</v>
      </c>
      <c r="S5202">
        <v>15</v>
      </c>
      <c r="T5202">
        <v>60</v>
      </c>
      <c r="U5202">
        <v>9</v>
      </c>
    </row>
    <row r="5203" spans="1:21" x14ac:dyDescent="0.25">
      <c r="A5203" t="s">
        <v>43</v>
      </c>
      <c r="B5203">
        <v>5074</v>
      </c>
      <c r="E5203">
        <v>206</v>
      </c>
      <c r="I5203">
        <v>80</v>
      </c>
      <c r="J5203">
        <v>206</v>
      </c>
      <c r="N5203">
        <v>80</v>
      </c>
      <c r="O5203">
        <v>35</v>
      </c>
      <c r="S5203">
        <v>35</v>
      </c>
      <c r="T5203">
        <v>35</v>
      </c>
      <c r="U5203">
        <v>26</v>
      </c>
    </row>
    <row r="5204" spans="1:21" x14ac:dyDescent="0.25">
      <c r="A5204" t="s">
        <v>44</v>
      </c>
      <c r="B5204">
        <v>5074</v>
      </c>
      <c r="E5204">
        <v>200</v>
      </c>
      <c r="I5204">
        <v>50</v>
      </c>
      <c r="J5204">
        <v>200</v>
      </c>
      <c r="N5204">
        <v>50</v>
      </c>
      <c r="O5204">
        <v>5</v>
      </c>
      <c r="S5204">
        <v>5</v>
      </c>
      <c r="T5204">
        <v>5</v>
      </c>
      <c r="U5204">
        <v>20</v>
      </c>
    </row>
    <row r="5205" spans="1:21" x14ac:dyDescent="0.25">
      <c r="A5205" t="s">
        <v>47</v>
      </c>
      <c r="B5205">
        <v>5074</v>
      </c>
      <c r="E5205">
        <v>4</v>
      </c>
      <c r="I5205">
        <v>3</v>
      </c>
      <c r="J5205">
        <v>8</v>
      </c>
      <c r="N5205">
        <v>6</v>
      </c>
      <c r="O5205">
        <v>6</v>
      </c>
      <c r="S5205">
        <v>2</v>
      </c>
      <c r="T5205">
        <v>2</v>
      </c>
      <c r="U5205">
        <v>2</v>
      </c>
    </row>
    <row r="5206" spans="1:21" x14ac:dyDescent="0.25">
      <c r="A5206" t="s">
        <v>703</v>
      </c>
      <c r="B5206">
        <v>5074</v>
      </c>
      <c r="E5206">
        <v>0</v>
      </c>
      <c r="I5206">
        <v>0</v>
      </c>
      <c r="J5206">
        <v>0</v>
      </c>
      <c r="N5206">
        <v>0</v>
      </c>
      <c r="O5206">
        <v>0</v>
      </c>
      <c r="S5206">
        <v>0</v>
      </c>
      <c r="T5206">
        <v>0</v>
      </c>
      <c r="U5206">
        <v>0</v>
      </c>
    </row>
    <row r="5207" spans="1:21" x14ac:dyDescent="0.25">
      <c r="A5207" t="s">
        <v>704</v>
      </c>
      <c r="B5207">
        <v>5074</v>
      </c>
      <c r="E5207">
        <v>0</v>
      </c>
      <c r="I5207">
        <v>0</v>
      </c>
      <c r="J5207">
        <v>0</v>
      </c>
      <c r="N5207">
        <v>0</v>
      </c>
      <c r="O5207">
        <v>0</v>
      </c>
      <c r="S5207">
        <v>0</v>
      </c>
      <c r="T5207">
        <v>0</v>
      </c>
      <c r="U5207">
        <v>0</v>
      </c>
    </row>
    <row r="5208" spans="1:21" x14ac:dyDescent="0.25">
      <c r="A5208" t="s">
        <v>705</v>
      </c>
      <c r="B5208">
        <v>5074</v>
      </c>
      <c r="E5208">
        <v>0</v>
      </c>
      <c r="I5208">
        <v>0</v>
      </c>
      <c r="J5208">
        <v>0</v>
      </c>
      <c r="N5208">
        <v>0</v>
      </c>
      <c r="O5208">
        <v>0</v>
      </c>
      <c r="S5208">
        <v>0</v>
      </c>
      <c r="T5208">
        <v>0</v>
      </c>
      <c r="U5208">
        <v>0</v>
      </c>
    </row>
    <row r="5209" spans="1:21" x14ac:dyDescent="0.25">
      <c r="A5209" t="s">
        <v>706</v>
      </c>
      <c r="B5209">
        <v>5074</v>
      </c>
      <c r="E5209">
        <v>0</v>
      </c>
      <c r="I5209">
        <v>0</v>
      </c>
      <c r="J5209">
        <v>0</v>
      </c>
      <c r="N5209">
        <v>0</v>
      </c>
      <c r="O5209">
        <v>0</v>
      </c>
      <c r="S5209">
        <v>0</v>
      </c>
      <c r="T5209">
        <v>0</v>
      </c>
      <c r="U5209">
        <v>0</v>
      </c>
    </row>
    <row r="5210" spans="1:21" x14ac:dyDescent="0.25">
      <c r="A5210" t="s">
        <v>707</v>
      </c>
      <c r="B5210">
        <v>5074</v>
      </c>
      <c r="E5210">
        <v>1</v>
      </c>
      <c r="I5210">
        <v>1</v>
      </c>
      <c r="J5210">
        <v>1</v>
      </c>
      <c r="N5210">
        <v>2</v>
      </c>
      <c r="O5210">
        <v>1</v>
      </c>
      <c r="S5210">
        <v>1</v>
      </c>
      <c r="T5210">
        <v>1</v>
      </c>
      <c r="U5210">
        <v>1</v>
      </c>
    </row>
    <row r="5211" spans="1:21" x14ac:dyDescent="0.25">
      <c r="A5211" t="s">
        <v>708</v>
      </c>
      <c r="B5211">
        <v>5074</v>
      </c>
      <c r="E5211">
        <v>200</v>
      </c>
      <c r="I5211">
        <v>50</v>
      </c>
      <c r="J5211">
        <v>200</v>
      </c>
      <c r="N5211">
        <v>5</v>
      </c>
      <c r="O5211">
        <v>5</v>
      </c>
      <c r="S5211">
        <v>5</v>
      </c>
      <c r="T5211">
        <v>5</v>
      </c>
      <c r="U5211">
        <v>20</v>
      </c>
    </row>
    <row r="5212" spans="1:21" x14ac:dyDescent="0.25">
      <c r="A5212" t="s">
        <v>709</v>
      </c>
      <c r="B5212">
        <v>5074</v>
      </c>
      <c r="E5212">
        <v>6</v>
      </c>
      <c r="I5212">
        <v>30</v>
      </c>
      <c r="J5212">
        <v>6</v>
      </c>
      <c r="N5212">
        <v>40</v>
      </c>
      <c r="O5212">
        <v>30</v>
      </c>
      <c r="S5212">
        <v>30</v>
      </c>
      <c r="T5212">
        <v>30</v>
      </c>
      <c r="U5212">
        <v>6</v>
      </c>
    </row>
    <row r="5213" spans="1:21" x14ac:dyDescent="0.25">
      <c r="A5213" t="s">
        <v>710</v>
      </c>
      <c r="B5213">
        <v>5074</v>
      </c>
      <c r="E5213">
        <v>2</v>
      </c>
      <c r="I5213">
        <v>3</v>
      </c>
      <c r="J5213">
        <v>2</v>
      </c>
      <c r="N5213">
        <v>1</v>
      </c>
      <c r="O5213">
        <v>3</v>
      </c>
      <c r="S5213">
        <v>3</v>
      </c>
      <c r="T5213">
        <v>3</v>
      </c>
      <c r="U5213">
        <v>3</v>
      </c>
    </row>
    <row r="5214" spans="1:21" x14ac:dyDescent="0.25">
      <c r="A5214" t="s">
        <v>711</v>
      </c>
      <c r="B5214">
        <v>5074</v>
      </c>
      <c r="E5214">
        <v>0</v>
      </c>
      <c r="I5214">
        <v>0</v>
      </c>
      <c r="J5214">
        <v>0</v>
      </c>
      <c r="N5214">
        <v>0</v>
      </c>
      <c r="O5214">
        <v>0</v>
      </c>
      <c r="S5214">
        <v>0</v>
      </c>
      <c r="T5214">
        <v>0</v>
      </c>
      <c r="U5214">
        <v>0</v>
      </c>
    </row>
    <row r="5215" spans="1:21" x14ac:dyDescent="0.25">
      <c r="A5215" t="s">
        <v>712</v>
      </c>
      <c r="B5215">
        <v>5074</v>
      </c>
      <c r="E5215">
        <v>0</v>
      </c>
      <c r="I5215">
        <v>0</v>
      </c>
      <c r="J5215">
        <v>0</v>
      </c>
      <c r="N5215">
        <v>0</v>
      </c>
      <c r="O5215">
        <v>0</v>
      </c>
      <c r="S5215">
        <v>0</v>
      </c>
      <c r="T5215">
        <v>0</v>
      </c>
      <c r="U5215">
        <v>0</v>
      </c>
    </row>
    <row r="5216" spans="1:21" x14ac:dyDescent="0.25">
      <c r="A5216" t="s">
        <v>713</v>
      </c>
      <c r="B5216">
        <v>5074</v>
      </c>
      <c r="E5216">
        <v>0</v>
      </c>
      <c r="I5216">
        <v>0</v>
      </c>
      <c r="J5216">
        <v>0</v>
      </c>
      <c r="N5216">
        <v>0</v>
      </c>
      <c r="O5216">
        <v>0</v>
      </c>
      <c r="S5216">
        <v>0</v>
      </c>
      <c r="T5216">
        <v>0</v>
      </c>
      <c r="U5216">
        <v>0</v>
      </c>
    </row>
    <row r="5217" spans="1:21" x14ac:dyDescent="0.25">
      <c r="A5217" t="s">
        <v>714</v>
      </c>
      <c r="B5217">
        <v>5074</v>
      </c>
      <c r="N5217">
        <v>50</v>
      </c>
    </row>
    <row r="5218" spans="1:21" x14ac:dyDescent="0.25">
      <c r="A5218" t="s">
        <v>715</v>
      </c>
      <c r="B5218">
        <v>5074</v>
      </c>
      <c r="N5218">
        <v>30</v>
      </c>
    </row>
    <row r="5219" spans="1:21" x14ac:dyDescent="0.25">
      <c r="A5219" t="s">
        <v>716</v>
      </c>
      <c r="B5219">
        <v>5074</v>
      </c>
      <c r="N5219">
        <v>3</v>
      </c>
    </row>
    <row r="5220" spans="1:21" x14ac:dyDescent="0.25">
      <c r="A5220" t="s">
        <v>717</v>
      </c>
      <c r="B5220">
        <v>5074</v>
      </c>
      <c r="N5220">
        <v>0</v>
      </c>
    </row>
    <row r="5221" spans="1:21" x14ac:dyDescent="0.25">
      <c r="A5221" t="s">
        <v>718</v>
      </c>
      <c r="B5221">
        <v>5074</v>
      </c>
      <c r="E5221">
        <v>0</v>
      </c>
      <c r="J5221">
        <v>0</v>
      </c>
      <c r="O5221">
        <v>0</v>
      </c>
      <c r="T5221">
        <v>0</v>
      </c>
    </row>
    <row r="5222" spans="1:21" x14ac:dyDescent="0.25">
      <c r="A5222" t="s">
        <v>405</v>
      </c>
      <c r="B5222">
        <v>5074</v>
      </c>
      <c r="E5222">
        <v>0</v>
      </c>
    </row>
    <row r="5223" spans="1:21" x14ac:dyDescent="0.25">
      <c r="A5223" t="s">
        <v>742</v>
      </c>
      <c r="B5223">
        <v>5074</v>
      </c>
      <c r="S5223">
        <v>0</v>
      </c>
      <c r="U5223">
        <v>0</v>
      </c>
    </row>
    <row r="5224" spans="1:21" x14ac:dyDescent="0.25">
      <c r="A5224" t="s">
        <v>719</v>
      </c>
      <c r="B5224">
        <v>5074</v>
      </c>
      <c r="D5224">
        <v>0</v>
      </c>
      <c r="E5224">
        <v>0</v>
      </c>
      <c r="F5224">
        <v>0</v>
      </c>
      <c r="I5224">
        <v>0</v>
      </c>
      <c r="J5224">
        <v>0</v>
      </c>
      <c r="K5224">
        <v>0</v>
      </c>
      <c r="N5224">
        <v>0</v>
      </c>
      <c r="O5224">
        <v>0</v>
      </c>
      <c r="P5224">
        <v>0</v>
      </c>
      <c r="S5224">
        <v>0</v>
      </c>
      <c r="T5224">
        <v>0</v>
      </c>
      <c r="U5224">
        <v>0</v>
      </c>
    </row>
    <row r="5225" spans="1:21" x14ac:dyDescent="0.25">
      <c r="A5225" t="s">
        <v>34</v>
      </c>
      <c r="B5225">
        <v>5081</v>
      </c>
      <c r="D5225">
        <v>5068</v>
      </c>
      <c r="E5225">
        <v>5068</v>
      </c>
      <c r="F5225">
        <v>5068</v>
      </c>
      <c r="I5225">
        <v>5106</v>
      </c>
      <c r="J5225">
        <v>5106</v>
      </c>
      <c r="K5225">
        <v>5106</v>
      </c>
      <c r="N5225">
        <v>197</v>
      </c>
      <c r="O5225">
        <v>197</v>
      </c>
      <c r="P5225">
        <v>197</v>
      </c>
      <c r="S5225">
        <v>373</v>
      </c>
      <c r="T5225">
        <v>373</v>
      </c>
      <c r="U5225">
        <v>373</v>
      </c>
    </row>
    <row r="5226" spans="1:21" x14ac:dyDescent="0.25">
      <c r="A5226" t="s">
        <v>35</v>
      </c>
      <c r="B5226">
        <v>5081</v>
      </c>
      <c r="D5226">
        <v>197</v>
      </c>
      <c r="E5226">
        <v>5106</v>
      </c>
      <c r="F5226">
        <v>373</v>
      </c>
      <c r="I5226">
        <v>373</v>
      </c>
      <c r="J5226">
        <v>5068</v>
      </c>
      <c r="K5226">
        <v>197</v>
      </c>
      <c r="N5226">
        <v>5106</v>
      </c>
      <c r="O5226">
        <v>373</v>
      </c>
      <c r="P5226">
        <v>5068</v>
      </c>
      <c r="S5226">
        <v>5068</v>
      </c>
      <c r="T5226">
        <v>197</v>
      </c>
      <c r="U5226">
        <v>5106</v>
      </c>
    </row>
    <row r="5227" spans="1:21" x14ac:dyDescent="0.25">
      <c r="A5227" t="s">
        <v>36</v>
      </c>
      <c r="B5227">
        <v>5081</v>
      </c>
      <c r="D5227">
        <v>2</v>
      </c>
      <c r="E5227">
        <v>2</v>
      </c>
      <c r="F5227">
        <v>0</v>
      </c>
      <c r="I5227">
        <v>0</v>
      </c>
      <c r="J5227">
        <v>2</v>
      </c>
      <c r="K5227">
        <v>1</v>
      </c>
      <c r="N5227">
        <v>2</v>
      </c>
      <c r="O5227">
        <v>1</v>
      </c>
      <c r="P5227">
        <v>0</v>
      </c>
      <c r="S5227">
        <v>0</v>
      </c>
      <c r="T5227">
        <v>0</v>
      </c>
      <c r="U5227">
        <v>0</v>
      </c>
    </row>
    <row r="5228" spans="1:21" x14ac:dyDescent="0.25">
      <c r="A5228" t="s">
        <v>37</v>
      </c>
      <c r="B5228">
        <v>5081</v>
      </c>
      <c r="D5228">
        <v>0</v>
      </c>
      <c r="E5228">
        <v>2</v>
      </c>
      <c r="I5228">
        <v>0</v>
      </c>
      <c r="J5228">
        <v>1</v>
      </c>
      <c r="N5228">
        <v>0</v>
      </c>
      <c r="O5228">
        <v>2</v>
      </c>
      <c r="S5228">
        <v>0</v>
      </c>
      <c r="T5228">
        <v>0</v>
      </c>
    </row>
    <row r="5229" spans="1:21" x14ac:dyDescent="0.25">
      <c r="A5229" t="s">
        <v>38</v>
      </c>
      <c r="B5229">
        <v>5081</v>
      </c>
      <c r="D5229">
        <v>12</v>
      </c>
      <c r="E5229">
        <v>12</v>
      </c>
      <c r="F5229">
        <v>12</v>
      </c>
      <c r="I5229">
        <v>12</v>
      </c>
      <c r="J5229">
        <v>12</v>
      </c>
      <c r="K5229">
        <v>12</v>
      </c>
      <c r="N5229">
        <v>12</v>
      </c>
      <c r="O5229">
        <v>12</v>
      </c>
      <c r="P5229">
        <v>12</v>
      </c>
      <c r="S5229">
        <v>12</v>
      </c>
      <c r="T5229">
        <v>12</v>
      </c>
      <c r="U5229">
        <v>12</v>
      </c>
    </row>
    <row r="5230" spans="1:21" x14ac:dyDescent="0.25">
      <c r="A5230" t="s">
        <v>39</v>
      </c>
      <c r="B5230">
        <v>5081</v>
      </c>
      <c r="D5230">
        <v>150</v>
      </c>
      <c r="K5230">
        <v>250</v>
      </c>
      <c r="N5230">
        <v>100</v>
      </c>
      <c r="P5230">
        <v>175</v>
      </c>
    </row>
    <row r="5231" spans="1:21" x14ac:dyDescent="0.25">
      <c r="A5231" t="s">
        <v>694</v>
      </c>
      <c r="B5231">
        <v>5081</v>
      </c>
      <c r="D5231">
        <v>100</v>
      </c>
      <c r="K5231">
        <v>100</v>
      </c>
      <c r="N5231">
        <v>100</v>
      </c>
      <c r="P5231">
        <v>0</v>
      </c>
    </row>
    <row r="5232" spans="1:21" x14ac:dyDescent="0.25">
      <c r="A5232" t="s">
        <v>40</v>
      </c>
      <c r="B5232">
        <v>5081</v>
      </c>
      <c r="D5232">
        <v>2</v>
      </c>
      <c r="K5232">
        <v>1</v>
      </c>
      <c r="N5232">
        <v>2</v>
      </c>
      <c r="P5232">
        <v>0</v>
      </c>
    </row>
    <row r="5233" spans="1:21" x14ac:dyDescent="0.25">
      <c r="A5233" t="s">
        <v>41</v>
      </c>
      <c r="B5233">
        <v>5081</v>
      </c>
    </row>
    <row r="5234" spans="1:21" x14ac:dyDescent="0.25">
      <c r="A5234" t="s">
        <v>42</v>
      </c>
      <c r="B5234">
        <v>5081</v>
      </c>
      <c r="E5234">
        <v>25</v>
      </c>
      <c r="J5234">
        <v>25</v>
      </c>
      <c r="O5234">
        <v>25</v>
      </c>
      <c r="T5234">
        <v>30</v>
      </c>
    </row>
    <row r="5235" spans="1:21" x14ac:dyDescent="0.25">
      <c r="A5235" t="s">
        <v>45</v>
      </c>
      <c r="B5235">
        <v>5081</v>
      </c>
      <c r="D5235">
        <v>7</v>
      </c>
      <c r="E5235">
        <v>4</v>
      </c>
      <c r="J5235">
        <v>8</v>
      </c>
      <c r="N5235">
        <v>6</v>
      </c>
      <c r="O5235">
        <v>6</v>
      </c>
    </row>
    <row r="5236" spans="1:21" x14ac:dyDescent="0.25">
      <c r="A5236" t="s">
        <v>46</v>
      </c>
      <c r="B5236">
        <v>5081</v>
      </c>
      <c r="I5236">
        <v>8</v>
      </c>
      <c r="K5236">
        <v>8</v>
      </c>
    </row>
    <row r="5237" spans="1:21" x14ac:dyDescent="0.25">
      <c r="A5237" t="s">
        <v>49</v>
      </c>
      <c r="B5237">
        <v>5081</v>
      </c>
      <c r="D5237">
        <v>4</v>
      </c>
      <c r="E5237">
        <v>5.5</v>
      </c>
      <c r="F5237">
        <v>4</v>
      </c>
      <c r="I5237">
        <v>6</v>
      </c>
      <c r="J5237">
        <v>6</v>
      </c>
      <c r="K5237">
        <v>6</v>
      </c>
      <c r="N5237">
        <v>6</v>
      </c>
      <c r="O5237">
        <v>6</v>
      </c>
      <c r="P5237">
        <v>4</v>
      </c>
      <c r="S5237">
        <v>4</v>
      </c>
      <c r="T5237">
        <v>4</v>
      </c>
      <c r="U5237">
        <v>4</v>
      </c>
    </row>
    <row r="5238" spans="1:21" x14ac:dyDescent="0.25">
      <c r="A5238" t="s">
        <v>695</v>
      </c>
      <c r="B5238">
        <v>5081</v>
      </c>
      <c r="D5238">
        <v>0</v>
      </c>
      <c r="E5238">
        <v>0</v>
      </c>
      <c r="F5238">
        <v>0</v>
      </c>
      <c r="I5238">
        <v>0</v>
      </c>
      <c r="J5238">
        <v>0</v>
      </c>
      <c r="K5238">
        <v>0</v>
      </c>
      <c r="N5238">
        <v>0</v>
      </c>
      <c r="O5238">
        <v>0</v>
      </c>
      <c r="P5238">
        <v>0</v>
      </c>
      <c r="S5238">
        <v>0</v>
      </c>
      <c r="T5238">
        <v>0</v>
      </c>
      <c r="U5238">
        <v>0</v>
      </c>
    </row>
    <row r="5239" spans="1:21" x14ac:dyDescent="0.25">
      <c r="A5239" t="s">
        <v>48</v>
      </c>
      <c r="B5239">
        <v>5081</v>
      </c>
      <c r="D5239">
        <v>1900</v>
      </c>
      <c r="E5239">
        <v>1900</v>
      </c>
      <c r="F5239">
        <v>1900</v>
      </c>
      <c r="I5239">
        <v>1900</v>
      </c>
      <c r="J5239">
        <v>1900</v>
      </c>
      <c r="K5239">
        <v>1900</v>
      </c>
      <c r="N5239">
        <v>1900</v>
      </c>
      <c r="O5239">
        <v>1900</v>
      </c>
      <c r="P5239">
        <v>1900</v>
      </c>
      <c r="S5239">
        <v>1900</v>
      </c>
      <c r="T5239">
        <v>1900</v>
      </c>
      <c r="U5239">
        <v>1900</v>
      </c>
    </row>
    <row r="5240" spans="1:21" x14ac:dyDescent="0.25">
      <c r="A5240" t="s">
        <v>696</v>
      </c>
      <c r="B5240">
        <v>5081</v>
      </c>
      <c r="D5240">
        <v>3614</v>
      </c>
      <c r="E5240">
        <v>3539</v>
      </c>
      <c r="F5240">
        <v>0</v>
      </c>
      <c r="I5240">
        <v>0</v>
      </c>
      <c r="J5240">
        <v>3539</v>
      </c>
      <c r="K5240">
        <v>1863</v>
      </c>
      <c r="N5240">
        <v>3614</v>
      </c>
      <c r="O5240">
        <v>1863</v>
      </c>
      <c r="P5240">
        <v>0</v>
      </c>
      <c r="S5240">
        <v>0</v>
      </c>
      <c r="T5240">
        <v>0</v>
      </c>
      <c r="U5240">
        <v>0</v>
      </c>
    </row>
    <row r="5241" spans="1:21" x14ac:dyDescent="0.25">
      <c r="A5241" t="s">
        <v>50</v>
      </c>
      <c r="B5241">
        <v>5081</v>
      </c>
      <c r="D5241">
        <v>3614</v>
      </c>
      <c r="E5241">
        <v>3539</v>
      </c>
      <c r="F5241">
        <v>0</v>
      </c>
      <c r="I5241">
        <v>0</v>
      </c>
      <c r="J5241">
        <v>3539</v>
      </c>
      <c r="K5241">
        <v>1863</v>
      </c>
      <c r="N5241">
        <v>3614</v>
      </c>
      <c r="O5241">
        <v>1863</v>
      </c>
      <c r="P5241">
        <v>0</v>
      </c>
      <c r="S5241">
        <v>0</v>
      </c>
      <c r="T5241">
        <v>0</v>
      </c>
      <c r="U5241">
        <v>0</v>
      </c>
    </row>
    <row r="5242" spans="1:21" x14ac:dyDescent="0.25">
      <c r="A5242" t="s">
        <v>697</v>
      </c>
      <c r="B5242">
        <v>5081</v>
      </c>
      <c r="D5242">
        <v>1</v>
      </c>
      <c r="E5242">
        <v>1</v>
      </c>
      <c r="F5242">
        <v>1</v>
      </c>
      <c r="I5242">
        <v>1</v>
      </c>
      <c r="J5242">
        <v>1</v>
      </c>
      <c r="K5242">
        <v>1</v>
      </c>
      <c r="N5242">
        <v>1</v>
      </c>
      <c r="O5242">
        <v>1</v>
      </c>
      <c r="P5242">
        <v>1</v>
      </c>
      <c r="S5242">
        <v>1</v>
      </c>
      <c r="T5242">
        <v>1</v>
      </c>
      <c r="U5242">
        <v>1</v>
      </c>
    </row>
    <row r="5243" spans="1:21" x14ac:dyDescent="0.25">
      <c r="A5243" t="s">
        <v>51</v>
      </c>
      <c r="B5243">
        <v>5081</v>
      </c>
      <c r="D5243">
        <v>0</v>
      </c>
      <c r="E5243">
        <v>0</v>
      </c>
      <c r="F5243">
        <v>0</v>
      </c>
      <c r="I5243">
        <v>0</v>
      </c>
      <c r="J5243">
        <v>0</v>
      </c>
      <c r="K5243">
        <v>0</v>
      </c>
      <c r="N5243">
        <v>0</v>
      </c>
      <c r="O5243">
        <v>0</v>
      </c>
      <c r="P5243">
        <v>0</v>
      </c>
      <c r="S5243">
        <v>0</v>
      </c>
      <c r="T5243">
        <v>0</v>
      </c>
      <c r="U5243">
        <v>0</v>
      </c>
    </row>
    <row r="5244" spans="1:21" x14ac:dyDescent="0.25">
      <c r="A5244" t="s">
        <v>53</v>
      </c>
      <c r="B5244">
        <v>5081</v>
      </c>
      <c r="D5244">
        <v>0</v>
      </c>
      <c r="E5244">
        <v>0</v>
      </c>
      <c r="F5244">
        <v>0</v>
      </c>
      <c r="I5244">
        <v>0</v>
      </c>
      <c r="J5244">
        <v>0</v>
      </c>
      <c r="K5244">
        <v>0</v>
      </c>
      <c r="N5244">
        <v>0</v>
      </c>
      <c r="O5244">
        <v>0</v>
      </c>
      <c r="P5244">
        <v>0</v>
      </c>
      <c r="S5244">
        <v>0</v>
      </c>
      <c r="T5244">
        <v>0</v>
      </c>
      <c r="U5244">
        <v>0</v>
      </c>
    </row>
    <row r="5245" spans="1:21" x14ac:dyDescent="0.25">
      <c r="A5245" t="s">
        <v>54</v>
      </c>
      <c r="B5245">
        <v>5081</v>
      </c>
      <c r="D5245">
        <v>0</v>
      </c>
      <c r="E5245">
        <v>0</v>
      </c>
      <c r="F5245">
        <v>0</v>
      </c>
      <c r="I5245">
        <v>0</v>
      </c>
      <c r="J5245">
        <v>0</v>
      </c>
      <c r="K5245">
        <v>0</v>
      </c>
      <c r="N5245">
        <v>0</v>
      </c>
      <c r="O5245">
        <v>0</v>
      </c>
      <c r="P5245">
        <v>0</v>
      </c>
      <c r="S5245">
        <v>0</v>
      </c>
      <c r="T5245">
        <v>0</v>
      </c>
      <c r="U5245">
        <v>0</v>
      </c>
    </row>
    <row r="5246" spans="1:21" x14ac:dyDescent="0.25">
      <c r="A5246" t="s">
        <v>55</v>
      </c>
      <c r="B5246">
        <v>5081</v>
      </c>
      <c r="D5246">
        <v>0</v>
      </c>
      <c r="E5246">
        <v>0</v>
      </c>
      <c r="F5246">
        <v>0</v>
      </c>
      <c r="I5246">
        <v>0</v>
      </c>
      <c r="J5246">
        <v>0</v>
      </c>
      <c r="K5246">
        <v>0</v>
      </c>
      <c r="N5246">
        <v>0</v>
      </c>
      <c r="O5246">
        <v>0</v>
      </c>
      <c r="P5246">
        <v>0</v>
      </c>
      <c r="S5246">
        <v>0</v>
      </c>
      <c r="T5246">
        <v>0</v>
      </c>
      <c r="U5246">
        <v>0</v>
      </c>
    </row>
    <row r="5247" spans="1:21" x14ac:dyDescent="0.25">
      <c r="A5247" t="s">
        <v>56</v>
      </c>
      <c r="B5247">
        <v>5081</v>
      </c>
      <c r="D5247">
        <v>0.92</v>
      </c>
      <c r="E5247">
        <v>0.92</v>
      </c>
      <c r="F5247">
        <v>0.92</v>
      </c>
      <c r="I5247">
        <v>0.92</v>
      </c>
      <c r="J5247">
        <v>0.92</v>
      </c>
      <c r="K5247">
        <v>0.92</v>
      </c>
      <c r="N5247">
        <v>0.92</v>
      </c>
      <c r="O5247">
        <v>0.92</v>
      </c>
      <c r="P5247">
        <v>0.92</v>
      </c>
      <c r="S5247">
        <v>0.92</v>
      </c>
      <c r="T5247">
        <v>0.92</v>
      </c>
      <c r="U5247">
        <v>0.92</v>
      </c>
    </row>
    <row r="5248" spans="1:21" x14ac:dyDescent="0.25">
      <c r="A5248" t="s">
        <v>57</v>
      </c>
      <c r="B5248">
        <v>5081</v>
      </c>
      <c r="D5248">
        <v>100</v>
      </c>
      <c r="E5248">
        <v>100</v>
      </c>
      <c r="F5248">
        <v>100</v>
      </c>
      <c r="I5248">
        <v>100</v>
      </c>
      <c r="J5248">
        <v>100</v>
      </c>
      <c r="K5248">
        <v>100</v>
      </c>
      <c r="N5248">
        <v>100</v>
      </c>
      <c r="O5248">
        <v>100</v>
      </c>
      <c r="P5248">
        <v>100</v>
      </c>
      <c r="S5248">
        <v>100</v>
      </c>
      <c r="T5248">
        <v>100</v>
      </c>
      <c r="U5248">
        <v>100</v>
      </c>
    </row>
    <row r="5249" spans="1:21" x14ac:dyDescent="0.25">
      <c r="A5249" t="s">
        <v>58</v>
      </c>
      <c r="B5249">
        <v>5081</v>
      </c>
      <c r="D5249">
        <v>2</v>
      </c>
      <c r="E5249">
        <v>2</v>
      </c>
      <c r="F5249">
        <v>2</v>
      </c>
      <c r="I5249">
        <v>2</v>
      </c>
      <c r="J5249">
        <v>2</v>
      </c>
      <c r="K5249">
        <v>2</v>
      </c>
      <c r="N5249">
        <v>2</v>
      </c>
      <c r="O5249">
        <v>2</v>
      </c>
      <c r="P5249">
        <v>2</v>
      </c>
      <c r="S5249">
        <v>2</v>
      </c>
      <c r="T5249">
        <v>2</v>
      </c>
      <c r="U5249">
        <v>2</v>
      </c>
    </row>
    <row r="5250" spans="1:21" x14ac:dyDescent="0.25">
      <c r="A5250" t="s">
        <v>59</v>
      </c>
      <c r="B5250">
        <v>5081</v>
      </c>
      <c r="D5250">
        <v>0</v>
      </c>
      <c r="E5250">
        <v>0</v>
      </c>
      <c r="F5250">
        <v>0</v>
      </c>
      <c r="I5250">
        <v>0</v>
      </c>
      <c r="J5250">
        <v>0</v>
      </c>
      <c r="K5250">
        <v>0</v>
      </c>
      <c r="N5250">
        <v>0</v>
      </c>
      <c r="O5250">
        <v>0</v>
      </c>
      <c r="P5250">
        <v>0</v>
      </c>
      <c r="S5250">
        <v>0</v>
      </c>
      <c r="T5250">
        <v>0</v>
      </c>
      <c r="U5250">
        <v>0</v>
      </c>
    </row>
    <row r="5251" spans="1:21" x14ac:dyDescent="0.25">
      <c r="A5251" t="s">
        <v>698</v>
      </c>
      <c r="B5251">
        <v>5081</v>
      </c>
      <c r="E5251">
        <v>0</v>
      </c>
      <c r="J5251">
        <v>0</v>
      </c>
      <c r="O5251">
        <v>0</v>
      </c>
      <c r="T5251">
        <v>0</v>
      </c>
    </row>
    <row r="5252" spans="1:21" x14ac:dyDescent="0.25">
      <c r="A5252" t="s">
        <v>677</v>
      </c>
      <c r="B5252">
        <v>5081</v>
      </c>
      <c r="E5252">
        <v>670</v>
      </c>
      <c r="J5252">
        <v>1086</v>
      </c>
      <c r="O5252">
        <v>498</v>
      </c>
      <c r="T5252">
        <v>283</v>
      </c>
    </row>
    <row r="5253" spans="1:21" x14ac:dyDescent="0.25">
      <c r="A5253" t="s">
        <v>78</v>
      </c>
      <c r="B5253">
        <v>5081</v>
      </c>
      <c r="E5253">
        <v>18.3</v>
      </c>
      <c r="J5253">
        <v>29.6</v>
      </c>
      <c r="O5253">
        <v>13.6</v>
      </c>
      <c r="T5253">
        <v>6.4</v>
      </c>
    </row>
    <row r="5254" spans="1:21" x14ac:dyDescent="0.25">
      <c r="A5254" t="s">
        <v>699</v>
      </c>
      <c r="B5254">
        <v>5081</v>
      </c>
      <c r="F5254">
        <v>0</v>
      </c>
      <c r="K5254">
        <v>0</v>
      </c>
      <c r="P5254">
        <v>0</v>
      </c>
      <c r="U5254">
        <v>0</v>
      </c>
    </row>
    <row r="5255" spans="1:21" x14ac:dyDescent="0.25">
      <c r="A5255" t="s">
        <v>700</v>
      </c>
      <c r="B5255">
        <v>5081</v>
      </c>
      <c r="D5255">
        <v>0</v>
      </c>
      <c r="E5255">
        <v>0</v>
      </c>
      <c r="F5255">
        <v>1</v>
      </c>
      <c r="I5255">
        <v>0</v>
      </c>
      <c r="J5255">
        <v>0</v>
      </c>
      <c r="K5255">
        <v>1</v>
      </c>
      <c r="N5255">
        <v>0</v>
      </c>
      <c r="O5255">
        <v>0</v>
      </c>
      <c r="P5255">
        <v>1</v>
      </c>
      <c r="S5255">
        <v>0</v>
      </c>
      <c r="T5255">
        <v>0</v>
      </c>
      <c r="U5255">
        <v>1</v>
      </c>
    </row>
    <row r="5256" spans="1:21" x14ac:dyDescent="0.25">
      <c r="A5256" t="s">
        <v>701</v>
      </c>
      <c r="B5256">
        <v>5081</v>
      </c>
      <c r="D5256">
        <v>0</v>
      </c>
      <c r="E5256">
        <v>0</v>
      </c>
      <c r="F5256">
        <v>0</v>
      </c>
      <c r="I5256">
        <v>0</v>
      </c>
      <c r="J5256">
        <v>0</v>
      </c>
      <c r="K5256">
        <v>0</v>
      </c>
      <c r="N5256">
        <v>0</v>
      </c>
      <c r="O5256">
        <v>0</v>
      </c>
      <c r="P5256">
        <v>0</v>
      </c>
      <c r="S5256">
        <v>0</v>
      </c>
      <c r="T5256">
        <v>0</v>
      </c>
      <c r="U5256">
        <v>0</v>
      </c>
    </row>
    <row r="5257" spans="1:21" x14ac:dyDescent="0.25">
      <c r="A5257" t="s">
        <v>52</v>
      </c>
      <c r="B5257">
        <v>5081</v>
      </c>
      <c r="D5257">
        <v>1</v>
      </c>
      <c r="E5257">
        <v>1</v>
      </c>
      <c r="F5257">
        <v>1</v>
      </c>
      <c r="I5257">
        <v>1</v>
      </c>
      <c r="J5257">
        <v>1</v>
      </c>
      <c r="K5257">
        <v>1</v>
      </c>
      <c r="N5257">
        <v>1</v>
      </c>
      <c r="O5257">
        <v>1</v>
      </c>
      <c r="P5257">
        <v>1</v>
      </c>
      <c r="S5257">
        <v>1</v>
      </c>
      <c r="T5257">
        <v>1</v>
      </c>
      <c r="U5257">
        <v>1</v>
      </c>
    </row>
    <row r="5258" spans="1:21" x14ac:dyDescent="0.25">
      <c r="A5258" t="s">
        <v>702</v>
      </c>
      <c r="B5258">
        <v>5081</v>
      </c>
      <c r="D5258">
        <v>15</v>
      </c>
      <c r="E5258">
        <v>60</v>
      </c>
      <c r="F5258">
        <v>9</v>
      </c>
      <c r="I5258">
        <v>15</v>
      </c>
      <c r="J5258">
        <v>60</v>
      </c>
      <c r="K5258">
        <v>9</v>
      </c>
      <c r="N5258">
        <v>15</v>
      </c>
      <c r="O5258">
        <v>60</v>
      </c>
      <c r="P5258">
        <v>9</v>
      </c>
      <c r="S5258">
        <v>15</v>
      </c>
      <c r="T5258">
        <v>60</v>
      </c>
      <c r="U5258">
        <v>9</v>
      </c>
    </row>
    <row r="5259" spans="1:21" x14ac:dyDescent="0.25">
      <c r="A5259" t="s">
        <v>43</v>
      </c>
      <c r="B5259">
        <v>5081</v>
      </c>
      <c r="D5259">
        <v>0</v>
      </c>
      <c r="E5259">
        <v>0</v>
      </c>
      <c r="I5259">
        <v>80</v>
      </c>
      <c r="J5259">
        <v>0</v>
      </c>
      <c r="K5259">
        <v>0</v>
      </c>
      <c r="N5259">
        <v>0</v>
      </c>
      <c r="O5259">
        <v>0</v>
      </c>
    </row>
    <row r="5260" spans="1:21" x14ac:dyDescent="0.25">
      <c r="A5260" t="s">
        <v>44</v>
      </c>
      <c r="B5260">
        <v>5081</v>
      </c>
      <c r="D5260">
        <v>0</v>
      </c>
      <c r="E5260">
        <v>0</v>
      </c>
      <c r="I5260">
        <v>50</v>
      </c>
      <c r="J5260">
        <v>0</v>
      </c>
      <c r="K5260">
        <v>0</v>
      </c>
      <c r="N5260">
        <v>0</v>
      </c>
      <c r="O5260">
        <v>0</v>
      </c>
    </row>
    <row r="5261" spans="1:21" x14ac:dyDescent="0.25">
      <c r="A5261" t="s">
        <v>47</v>
      </c>
      <c r="B5261">
        <v>5081</v>
      </c>
      <c r="D5261">
        <v>7</v>
      </c>
      <c r="E5261">
        <v>4</v>
      </c>
      <c r="I5261">
        <v>8</v>
      </c>
      <c r="J5261">
        <v>8</v>
      </c>
      <c r="K5261">
        <v>8</v>
      </c>
      <c r="N5261">
        <v>6</v>
      </c>
      <c r="O5261">
        <v>6</v>
      </c>
    </row>
    <row r="5262" spans="1:21" x14ac:dyDescent="0.25">
      <c r="A5262" t="s">
        <v>703</v>
      </c>
      <c r="B5262">
        <v>5081</v>
      </c>
      <c r="D5262">
        <v>0</v>
      </c>
      <c r="E5262">
        <v>0</v>
      </c>
      <c r="I5262">
        <v>0</v>
      </c>
      <c r="J5262">
        <v>0</v>
      </c>
      <c r="K5262">
        <v>0</v>
      </c>
      <c r="N5262">
        <v>0</v>
      </c>
      <c r="O5262">
        <v>0</v>
      </c>
    </row>
    <row r="5263" spans="1:21" x14ac:dyDescent="0.25">
      <c r="A5263" t="s">
        <v>704</v>
      </c>
      <c r="B5263">
        <v>5081</v>
      </c>
      <c r="D5263">
        <v>0</v>
      </c>
      <c r="E5263">
        <v>0</v>
      </c>
      <c r="I5263">
        <v>0</v>
      </c>
      <c r="J5263">
        <v>0</v>
      </c>
      <c r="K5263">
        <v>0</v>
      </c>
      <c r="N5263">
        <v>0</v>
      </c>
      <c r="O5263">
        <v>0</v>
      </c>
    </row>
    <row r="5264" spans="1:21" x14ac:dyDescent="0.25">
      <c r="A5264" t="s">
        <v>705</v>
      </c>
      <c r="B5264">
        <v>5081</v>
      </c>
      <c r="D5264">
        <v>0</v>
      </c>
      <c r="E5264">
        <v>0</v>
      </c>
      <c r="I5264">
        <v>0</v>
      </c>
      <c r="J5264">
        <v>0</v>
      </c>
      <c r="K5264">
        <v>0</v>
      </c>
      <c r="N5264">
        <v>0</v>
      </c>
      <c r="O5264">
        <v>0</v>
      </c>
    </row>
    <row r="5265" spans="1:21" x14ac:dyDescent="0.25">
      <c r="A5265" t="s">
        <v>706</v>
      </c>
      <c r="B5265">
        <v>5081</v>
      </c>
      <c r="D5265">
        <v>0</v>
      </c>
      <c r="E5265">
        <v>0</v>
      </c>
      <c r="I5265">
        <v>0</v>
      </c>
      <c r="J5265">
        <v>0</v>
      </c>
      <c r="K5265">
        <v>0</v>
      </c>
      <c r="N5265">
        <v>0</v>
      </c>
      <c r="O5265">
        <v>0</v>
      </c>
    </row>
    <row r="5266" spans="1:21" x14ac:dyDescent="0.25">
      <c r="A5266" t="s">
        <v>707</v>
      </c>
      <c r="B5266">
        <v>5081</v>
      </c>
      <c r="D5266">
        <v>0</v>
      </c>
      <c r="E5266">
        <v>0</v>
      </c>
      <c r="I5266">
        <v>2</v>
      </c>
      <c r="J5266">
        <v>0</v>
      </c>
      <c r="K5266">
        <v>0</v>
      </c>
      <c r="N5266">
        <v>0</v>
      </c>
      <c r="O5266">
        <v>0</v>
      </c>
    </row>
    <row r="5267" spans="1:21" x14ac:dyDescent="0.25">
      <c r="A5267" t="s">
        <v>708</v>
      </c>
      <c r="B5267">
        <v>5081</v>
      </c>
      <c r="I5267">
        <v>5</v>
      </c>
    </row>
    <row r="5268" spans="1:21" x14ac:dyDescent="0.25">
      <c r="A5268" t="s">
        <v>709</v>
      </c>
      <c r="B5268">
        <v>5081</v>
      </c>
      <c r="I5268">
        <v>40</v>
      </c>
    </row>
    <row r="5269" spans="1:21" x14ac:dyDescent="0.25">
      <c r="A5269" t="s">
        <v>710</v>
      </c>
      <c r="B5269">
        <v>5081</v>
      </c>
      <c r="I5269">
        <v>1</v>
      </c>
    </row>
    <row r="5270" spans="1:21" x14ac:dyDescent="0.25">
      <c r="A5270" t="s">
        <v>711</v>
      </c>
      <c r="B5270">
        <v>5081</v>
      </c>
      <c r="I5270">
        <v>0</v>
      </c>
    </row>
    <row r="5271" spans="1:21" x14ac:dyDescent="0.25">
      <c r="A5271" t="s">
        <v>712</v>
      </c>
      <c r="B5271">
        <v>5081</v>
      </c>
      <c r="I5271">
        <v>0</v>
      </c>
    </row>
    <row r="5272" spans="1:21" x14ac:dyDescent="0.25">
      <c r="A5272" t="s">
        <v>713</v>
      </c>
      <c r="B5272">
        <v>5081</v>
      </c>
      <c r="I5272">
        <v>0</v>
      </c>
    </row>
    <row r="5273" spans="1:21" x14ac:dyDescent="0.25">
      <c r="A5273" t="s">
        <v>714</v>
      </c>
      <c r="B5273">
        <v>5081</v>
      </c>
      <c r="I5273">
        <v>50</v>
      </c>
    </row>
    <row r="5274" spans="1:21" x14ac:dyDescent="0.25">
      <c r="A5274" t="s">
        <v>715</v>
      </c>
      <c r="B5274">
        <v>5081</v>
      </c>
      <c r="I5274">
        <v>30</v>
      </c>
    </row>
    <row r="5275" spans="1:21" x14ac:dyDescent="0.25">
      <c r="A5275" t="s">
        <v>716</v>
      </c>
      <c r="B5275">
        <v>5081</v>
      </c>
      <c r="I5275">
        <v>3</v>
      </c>
    </row>
    <row r="5276" spans="1:21" x14ac:dyDescent="0.25">
      <c r="A5276" t="s">
        <v>717</v>
      </c>
      <c r="B5276">
        <v>5081</v>
      </c>
      <c r="I5276">
        <v>0</v>
      </c>
    </row>
    <row r="5277" spans="1:21" x14ac:dyDescent="0.25">
      <c r="A5277" t="s">
        <v>718</v>
      </c>
      <c r="B5277">
        <v>5081</v>
      </c>
      <c r="E5277">
        <v>0</v>
      </c>
      <c r="J5277">
        <v>0</v>
      </c>
      <c r="O5277">
        <v>0</v>
      </c>
      <c r="T5277">
        <v>0</v>
      </c>
    </row>
    <row r="5278" spans="1:21" x14ac:dyDescent="0.25">
      <c r="A5278" t="s">
        <v>405</v>
      </c>
      <c r="B5278">
        <v>5081</v>
      </c>
      <c r="E5278">
        <v>0</v>
      </c>
    </row>
    <row r="5279" spans="1:21" x14ac:dyDescent="0.25">
      <c r="A5279" t="s">
        <v>719</v>
      </c>
      <c r="B5279">
        <v>5081</v>
      </c>
      <c r="D5279">
        <v>0</v>
      </c>
      <c r="E5279">
        <v>0</v>
      </c>
      <c r="F5279">
        <v>0</v>
      </c>
      <c r="I5279">
        <v>0</v>
      </c>
      <c r="J5279">
        <v>0</v>
      </c>
      <c r="K5279">
        <v>0</v>
      </c>
      <c r="N5279">
        <v>0</v>
      </c>
      <c r="O5279">
        <v>0</v>
      </c>
      <c r="P5279">
        <v>0</v>
      </c>
      <c r="S5279">
        <v>0</v>
      </c>
      <c r="T5279">
        <v>0</v>
      </c>
      <c r="U5279">
        <v>0</v>
      </c>
    </row>
    <row r="5280" spans="1:21" x14ac:dyDescent="0.25">
      <c r="A5280" t="s">
        <v>34</v>
      </c>
      <c r="B5280">
        <v>5087</v>
      </c>
      <c r="D5280">
        <v>5073</v>
      </c>
      <c r="E5280">
        <v>5073</v>
      </c>
      <c r="F5280">
        <v>5073</v>
      </c>
      <c r="I5280">
        <v>5112</v>
      </c>
      <c r="J5280">
        <v>5112</v>
      </c>
      <c r="K5280">
        <v>5112</v>
      </c>
      <c r="N5280">
        <v>171</v>
      </c>
      <c r="O5280">
        <v>171</v>
      </c>
      <c r="P5280">
        <v>171</v>
      </c>
      <c r="S5280">
        <v>195</v>
      </c>
      <c r="T5280">
        <v>195</v>
      </c>
      <c r="U5280">
        <v>195</v>
      </c>
    </row>
    <row r="5281" spans="1:21" x14ac:dyDescent="0.25">
      <c r="A5281" t="s">
        <v>35</v>
      </c>
      <c r="B5281">
        <v>5087</v>
      </c>
      <c r="D5281">
        <v>171</v>
      </c>
      <c r="E5281">
        <v>5112</v>
      </c>
      <c r="F5281">
        <v>195</v>
      </c>
      <c r="I5281">
        <v>195</v>
      </c>
      <c r="J5281">
        <v>5073</v>
      </c>
      <c r="K5281">
        <v>171</v>
      </c>
      <c r="N5281">
        <v>5112</v>
      </c>
      <c r="O5281">
        <v>195</v>
      </c>
      <c r="P5281">
        <v>5073</v>
      </c>
      <c r="S5281">
        <v>5073</v>
      </c>
      <c r="T5281">
        <v>171</v>
      </c>
      <c r="U5281">
        <v>5112</v>
      </c>
    </row>
    <row r="5282" spans="1:21" x14ac:dyDescent="0.25">
      <c r="A5282" t="s">
        <v>36</v>
      </c>
      <c r="B5282">
        <v>5087</v>
      </c>
      <c r="D5282">
        <v>2</v>
      </c>
      <c r="E5282">
        <v>2</v>
      </c>
      <c r="F5282">
        <v>1</v>
      </c>
      <c r="I5282">
        <v>2</v>
      </c>
      <c r="J5282">
        <v>2</v>
      </c>
      <c r="K5282">
        <v>1</v>
      </c>
      <c r="N5282">
        <v>2</v>
      </c>
      <c r="O5282">
        <v>1</v>
      </c>
      <c r="P5282">
        <v>1</v>
      </c>
      <c r="S5282">
        <v>1</v>
      </c>
      <c r="T5282">
        <v>1</v>
      </c>
      <c r="U5282">
        <v>1</v>
      </c>
    </row>
    <row r="5283" spans="1:21" x14ac:dyDescent="0.25">
      <c r="A5283" t="s">
        <v>37</v>
      </c>
      <c r="B5283">
        <v>5087</v>
      </c>
      <c r="D5283">
        <v>0</v>
      </c>
      <c r="E5283">
        <v>0</v>
      </c>
      <c r="I5283">
        <v>0</v>
      </c>
      <c r="J5283">
        <v>0</v>
      </c>
      <c r="N5283">
        <v>0</v>
      </c>
      <c r="O5283">
        <v>0</v>
      </c>
      <c r="S5283">
        <v>0</v>
      </c>
      <c r="T5283">
        <v>2</v>
      </c>
    </row>
    <row r="5284" spans="1:21" x14ac:dyDescent="0.25">
      <c r="A5284" t="s">
        <v>38</v>
      </c>
      <c r="B5284">
        <v>5087</v>
      </c>
      <c r="D5284">
        <v>12</v>
      </c>
      <c r="E5284">
        <v>12</v>
      </c>
      <c r="F5284">
        <v>12</v>
      </c>
      <c r="I5284">
        <v>12</v>
      </c>
      <c r="J5284">
        <v>12</v>
      </c>
      <c r="K5284">
        <v>12</v>
      </c>
      <c r="N5284">
        <v>12</v>
      </c>
      <c r="O5284">
        <v>12</v>
      </c>
      <c r="P5284">
        <v>12</v>
      </c>
      <c r="S5284">
        <v>12</v>
      </c>
      <c r="T5284">
        <v>12</v>
      </c>
      <c r="U5284">
        <v>12</v>
      </c>
    </row>
    <row r="5285" spans="1:21" x14ac:dyDescent="0.25">
      <c r="A5285" t="s">
        <v>39</v>
      </c>
      <c r="B5285">
        <v>5087</v>
      </c>
      <c r="D5285">
        <v>100</v>
      </c>
      <c r="F5285">
        <v>250</v>
      </c>
      <c r="I5285">
        <v>240</v>
      </c>
      <c r="K5285">
        <v>240</v>
      </c>
      <c r="N5285">
        <v>130</v>
      </c>
      <c r="P5285">
        <v>130</v>
      </c>
      <c r="S5285">
        <v>120</v>
      </c>
    </row>
    <row r="5286" spans="1:21" x14ac:dyDescent="0.25">
      <c r="A5286" t="s">
        <v>694</v>
      </c>
      <c r="B5286">
        <v>5087</v>
      </c>
      <c r="D5286">
        <v>115</v>
      </c>
      <c r="F5286">
        <v>100</v>
      </c>
      <c r="I5286">
        <v>75</v>
      </c>
      <c r="K5286">
        <v>75</v>
      </c>
      <c r="N5286">
        <v>100</v>
      </c>
      <c r="P5286">
        <v>100</v>
      </c>
      <c r="S5286">
        <v>100</v>
      </c>
    </row>
    <row r="5287" spans="1:21" x14ac:dyDescent="0.25">
      <c r="A5287" t="s">
        <v>40</v>
      </c>
      <c r="B5287">
        <v>5087</v>
      </c>
      <c r="D5287">
        <v>2</v>
      </c>
      <c r="F5287">
        <v>1</v>
      </c>
      <c r="I5287">
        <v>2</v>
      </c>
      <c r="K5287">
        <v>1</v>
      </c>
      <c r="N5287">
        <v>2</v>
      </c>
      <c r="P5287">
        <v>1</v>
      </c>
      <c r="S5287">
        <v>1</v>
      </c>
    </row>
    <row r="5288" spans="1:21" x14ac:dyDescent="0.25">
      <c r="A5288" t="s">
        <v>41</v>
      </c>
      <c r="B5288">
        <v>5087</v>
      </c>
    </row>
    <row r="5289" spans="1:21" x14ac:dyDescent="0.25">
      <c r="A5289" t="s">
        <v>42</v>
      </c>
      <c r="B5289">
        <v>5087</v>
      </c>
      <c r="E5289">
        <v>25</v>
      </c>
      <c r="J5289">
        <v>25</v>
      </c>
      <c r="O5289">
        <v>25</v>
      </c>
      <c r="T5289">
        <v>25</v>
      </c>
    </row>
    <row r="5290" spans="1:21" x14ac:dyDescent="0.25">
      <c r="A5290" t="s">
        <v>45</v>
      </c>
      <c r="B5290">
        <v>5087</v>
      </c>
      <c r="D5290">
        <v>7</v>
      </c>
      <c r="E5290">
        <v>4</v>
      </c>
      <c r="I5290">
        <v>3</v>
      </c>
      <c r="J5290">
        <v>8</v>
      </c>
      <c r="N5290">
        <v>1</v>
      </c>
      <c r="O5290">
        <v>6</v>
      </c>
      <c r="S5290">
        <v>5</v>
      </c>
      <c r="T5290">
        <v>2</v>
      </c>
    </row>
    <row r="5291" spans="1:21" x14ac:dyDescent="0.25">
      <c r="A5291" t="s">
        <v>46</v>
      </c>
      <c r="B5291">
        <v>5087</v>
      </c>
      <c r="F5291">
        <v>4</v>
      </c>
      <c r="K5291">
        <v>8</v>
      </c>
      <c r="P5291">
        <v>6</v>
      </c>
      <c r="U5291">
        <v>2</v>
      </c>
    </row>
    <row r="5292" spans="1:21" x14ac:dyDescent="0.25">
      <c r="A5292" t="s">
        <v>49</v>
      </c>
      <c r="B5292">
        <v>5087</v>
      </c>
      <c r="D5292">
        <v>4</v>
      </c>
      <c r="E5292">
        <v>6</v>
      </c>
      <c r="F5292">
        <v>6</v>
      </c>
      <c r="I5292">
        <v>4</v>
      </c>
      <c r="J5292">
        <v>6</v>
      </c>
      <c r="K5292">
        <v>6</v>
      </c>
      <c r="N5292">
        <v>4</v>
      </c>
      <c r="O5292">
        <v>6</v>
      </c>
      <c r="P5292">
        <v>6</v>
      </c>
      <c r="S5292">
        <v>4</v>
      </c>
      <c r="T5292">
        <v>6</v>
      </c>
      <c r="U5292">
        <v>6</v>
      </c>
    </row>
    <row r="5293" spans="1:21" x14ac:dyDescent="0.25">
      <c r="A5293" t="s">
        <v>695</v>
      </c>
      <c r="B5293">
        <v>5087</v>
      </c>
      <c r="D5293">
        <v>0</v>
      </c>
      <c r="E5293">
        <v>0</v>
      </c>
      <c r="F5293">
        <v>0</v>
      </c>
      <c r="I5293">
        <v>0</v>
      </c>
      <c r="J5293">
        <v>0</v>
      </c>
      <c r="K5293">
        <v>0</v>
      </c>
      <c r="N5293">
        <v>0</v>
      </c>
      <c r="O5293">
        <v>0</v>
      </c>
      <c r="P5293">
        <v>0</v>
      </c>
      <c r="S5293">
        <v>0</v>
      </c>
      <c r="T5293">
        <v>0</v>
      </c>
      <c r="U5293">
        <v>0</v>
      </c>
    </row>
    <row r="5294" spans="1:21" x14ac:dyDescent="0.25">
      <c r="A5294" t="s">
        <v>48</v>
      </c>
      <c r="B5294">
        <v>5087</v>
      </c>
      <c r="D5294">
        <v>1900</v>
      </c>
      <c r="E5294">
        <v>1900</v>
      </c>
      <c r="F5294">
        <v>1900</v>
      </c>
      <c r="I5294">
        <v>1900</v>
      </c>
      <c r="J5294">
        <v>1900</v>
      </c>
      <c r="K5294">
        <v>1900</v>
      </c>
      <c r="N5294">
        <v>1900</v>
      </c>
      <c r="O5294">
        <v>1900</v>
      </c>
      <c r="P5294">
        <v>1900</v>
      </c>
      <c r="S5294">
        <v>1900</v>
      </c>
      <c r="T5294">
        <v>1900</v>
      </c>
      <c r="U5294">
        <v>1900</v>
      </c>
    </row>
    <row r="5295" spans="1:21" x14ac:dyDescent="0.25">
      <c r="A5295" t="s">
        <v>696</v>
      </c>
      <c r="B5295">
        <v>5087</v>
      </c>
      <c r="D5295">
        <v>3614</v>
      </c>
      <c r="E5295">
        <v>3539</v>
      </c>
      <c r="F5295">
        <v>1863</v>
      </c>
      <c r="I5295">
        <v>3614</v>
      </c>
      <c r="J5295">
        <v>3539</v>
      </c>
      <c r="K5295">
        <v>1863</v>
      </c>
      <c r="N5295">
        <v>3614</v>
      </c>
      <c r="O5295">
        <v>1863</v>
      </c>
      <c r="P5295">
        <v>1863</v>
      </c>
      <c r="S5295">
        <v>1863</v>
      </c>
      <c r="T5295">
        <v>1770</v>
      </c>
      <c r="U5295">
        <v>1770</v>
      </c>
    </row>
    <row r="5296" spans="1:21" x14ac:dyDescent="0.25">
      <c r="A5296" t="s">
        <v>50</v>
      </c>
      <c r="B5296">
        <v>5087</v>
      </c>
      <c r="D5296">
        <v>3614</v>
      </c>
      <c r="E5296">
        <v>3539</v>
      </c>
      <c r="F5296">
        <v>1863</v>
      </c>
      <c r="I5296">
        <v>3614</v>
      </c>
      <c r="J5296">
        <v>3539</v>
      </c>
      <c r="K5296">
        <v>1863</v>
      </c>
      <c r="N5296">
        <v>3614</v>
      </c>
      <c r="O5296">
        <v>1863</v>
      </c>
      <c r="P5296">
        <v>1863</v>
      </c>
      <c r="S5296">
        <v>1863</v>
      </c>
      <c r="T5296">
        <v>1770</v>
      </c>
      <c r="U5296">
        <v>1770</v>
      </c>
    </row>
    <row r="5297" spans="1:21" x14ac:dyDescent="0.25">
      <c r="A5297" t="s">
        <v>697</v>
      </c>
      <c r="B5297">
        <v>5087</v>
      </c>
      <c r="D5297">
        <v>1</v>
      </c>
      <c r="E5297">
        <v>1</v>
      </c>
      <c r="F5297">
        <v>1</v>
      </c>
      <c r="I5297">
        <v>1</v>
      </c>
      <c r="J5297">
        <v>1</v>
      </c>
      <c r="K5297">
        <v>1</v>
      </c>
      <c r="N5297">
        <v>1</v>
      </c>
      <c r="O5297">
        <v>1</v>
      </c>
      <c r="P5297">
        <v>1</v>
      </c>
      <c r="S5297">
        <v>1</v>
      </c>
      <c r="T5297">
        <v>1</v>
      </c>
      <c r="U5297">
        <v>1</v>
      </c>
    </row>
    <row r="5298" spans="1:21" x14ac:dyDescent="0.25">
      <c r="A5298" t="s">
        <v>51</v>
      </c>
      <c r="B5298">
        <v>5087</v>
      </c>
      <c r="D5298">
        <v>0</v>
      </c>
      <c r="E5298">
        <v>0</v>
      </c>
      <c r="F5298">
        <v>0</v>
      </c>
      <c r="I5298">
        <v>0</v>
      </c>
      <c r="J5298">
        <v>0</v>
      </c>
      <c r="K5298">
        <v>0</v>
      </c>
      <c r="N5298">
        <v>0</v>
      </c>
      <c r="O5298">
        <v>0</v>
      </c>
      <c r="P5298">
        <v>0</v>
      </c>
      <c r="S5298">
        <v>0</v>
      </c>
      <c r="T5298">
        <v>0</v>
      </c>
      <c r="U5298">
        <v>0</v>
      </c>
    </row>
    <row r="5299" spans="1:21" x14ac:dyDescent="0.25">
      <c r="A5299" t="s">
        <v>53</v>
      </c>
      <c r="B5299">
        <v>5087</v>
      </c>
      <c r="D5299">
        <v>0</v>
      </c>
      <c r="E5299">
        <v>0</v>
      </c>
      <c r="F5299">
        <v>0</v>
      </c>
      <c r="I5299">
        <v>0</v>
      </c>
      <c r="J5299">
        <v>0</v>
      </c>
      <c r="K5299">
        <v>0</v>
      </c>
      <c r="N5299">
        <v>0</v>
      </c>
      <c r="O5299">
        <v>0</v>
      </c>
      <c r="P5299">
        <v>0</v>
      </c>
      <c r="S5299">
        <v>0</v>
      </c>
      <c r="T5299">
        <v>0</v>
      </c>
      <c r="U5299">
        <v>0</v>
      </c>
    </row>
    <row r="5300" spans="1:21" x14ac:dyDescent="0.25">
      <c r="A5300" t="s">
        <v>54</v>
      </c>
      <c r="B5300">
        <v>5087</v>
      </c>
      <c r="D5300">
        <v>0</v>
      </c>
      <c r="E5300">
        <v>0</v>
      </c>
      <c r="F5300">
        <v>0</v>
      </c>
      <c r="I5300">
        <v>0</v>
      </c>
      <c r="J5300">
        <v>0</v>
      </c>
      <c r="K5300">
        <v>0</v>
      </c>
      <c r="N5300">
        <v>0</v>
      </c>
      <c r="O5300">
        <v>0</v>
      </c>
      <c r="P5300">
        <v>0</v>
      </c>
      <c r="S5300">
        <v>0</v>
      </c>
      <c r="T5300">
        <v>0</v>
      </c>
      <c r="U5300">
        <v>0</v>
      </c>
    </row>
    <row r="5301" spans="1:21" x14ac:dyDescent="0.25">
      <c r="A5301" t="s">
        <v>55</v>
      </c>
      <c r="B5301">
        <v>5087</v>
      </c>
      <c r="D5301">
        <v>0</v>
      </c>
      <c r="E5301">
        <v>0</v>
      </c>
      <c r="F5301">
        <v>0</v>
      </c>
      <c r="I5301">
        <v>0</v>
      </c>
      <c r="J5301">
        <v>0</v>
      </c>
      <c r="K5301">
        <v>0</v>
      </c>
      <c r="N5301">
        <v>0</v>
      </c>
      <c r="O5301">
        <v>0</v>
      </c>
      <c r="P5301">
        <v>0</v>
      </c>
      <c r="S5301">
        <v>0</v>
      </c>
      <c r="T5301">
        <v>0</v>
      </c>
      <c r="U5301">
        <v>0</v>
      </c>
    </row>
    <row r="5302" spans="1:21" x14ac:dyDescent="0.25">
      <c r="A5302" t="s">
        <v>56</v>
      </c>
      <c r="B5302">
        <v>5087</v>
      </c>
      <c r="D5302">
        <v>0.92</v>
      </c>
      <c r="E5302">
        <v>0.92</v>
      </c>
      <c r="F5302">
        <v>0.92</v>
      </c>
      <c r="I5302">
        <v>0.92</v>
      </c>
      <c r="J5302">
        <v>0.92</v>
      </c>
      <c r="K5302">
        <v>0.92</v>
      </c>
      <c r="N5302">
        <v>0.92</v>
      </c>
      <c r="O5302">
        <v>0.92</v>
      </c>
      <c r="P5302">
        <v>0.92</v>
      </c>
      <c r="S5302">
        <v>0.92</v>
      </c>
      <c r="T5302">
        <v>0.92</v>
      </c>
      <c r="U5302">
        <v>0.92</v>
      </c>
    </row>
    <row r="5303" spans="1:21" x14ac:dyDescent="0.25">
      <c r="A5303" t="s">
        <v>57</v>
      </c>
      <c r="B5303">
        <v>5087</v>
      </c>
      <c r="D5303">
        <v>100</v>
      </c>
      <c r="E5303">
        <v>100</v>
      </c>
      <c r="F5303">
        <v>100</v>
      </c>
      <c r="I5303">
        <v>100</v>
      </c>
      <c r="J5303">
        <v>100</v>
      </c>
      <c r="K5303">
        <v>100</v>
      </c>
      <c r="N5303">
        <v>100</v>
      </c>
      <c r="O5303">
        <v>100</v>
      </c>
      <c r="P5303">
        <v>100</v>
      </c>
      <c r="S5303">
        <v>100</v>
      </c>
      <c r="T5303">
        <v>100</v>
      </c>
      <c r="U5303">
        <v>100</v>
      </c>
    </row>
    <row r="5304" spans="1:21" x14ac:dyDescent="0.25">
      <c r="A5304" t="s">
        <v>58</v>
      </c>
      <c r="B5304">
        <v>5087</v>
      </c>
      <c r="D5304">
        <v>2</v>
      </c>
      <c r="E5304">
        <v>2</v>
      </c>
      <c r="F5304">
        <v>2</v>
      </c>
      <c r="I5304">
        <v>2</v>
      </c>
      <c r="J5304">
        <v>2</v>
      </c>
      <c r="K5304">
        <v>2</v>
      </c>
      <c r="N5304">
        <v>2</v>
      </c>
      <c r="O5304">
        <v>2</v>
      </c>
      <c r="P5304">
        <v>2</v>
      </c>
      <c r="S5304">
        <v>2</v>
      </c>
      <c r="T5304">
        <v>2</v>
      </c>
      <c r="U5304">
        <v>2</v>
      </c>
    </row>
    <row r="5305" spans="1:21" x14ac:dyDescent="0.25">
      <c r="A5305" t="s">
        <v>59</v>
      </c>
      <c r="B5305">
        <v>5087</v>
      </c>
      <c r="D5305">
        <v>0</v>
      </c>
      <c r="E5305">
        <v>0</v>
      </c>
      <c r="F5305">
        <v>0</v>
      </c>
      <c r="I5305">
        <v>0</v>
      </c>
      <c r="J5305">
        <v>0</v>
      </c>
      <c r="K5305">
        <v>0</v>
      </c>
      <c r="N5305">
        <v>0</v>
      </c>
      <c r="O5305">
        <v>0</v>
      </c>
      <c r="P5305">
        <v>0</v>
      </c>
      <c r="S5305">
        <v>0</v>
      </c>
      <c r="T5305">
        <v>0</v>
      </c>
      <c r="U5305">
        <v>0</v>
      </c>
    </row>
    <row r="5306" spans="1:21" x14ac:dyDescent="0.25">
      <c r="A5306" t="s">
        <v>698</v>
      </c>
      <c r="B5306">
        <v>5087</v>
      </c>
      <c r="E5306">
        <v>0</v>
      </c>
      <c r="J5306">
        <v>0</v>
      </c>
      <c r="O5306">
        <v>0</v>
      </c>
      <c r="T5306">
        <v>0</v>
      </c>
    </row>
    <row r="5307" spans="1:21" x14ac:dyDescent="0.25">
      <c r="A5307" t="s">
        <v>677</v>
      </c>
      <c r="B5307">
        <v>5087</v>
      </c>
      <c r="E5307">
        <v>680</v>
      </c>
      <c r="J5307">
        <v>969</v>
      </c>
      <c r="O5307">
        <v>420</v>
      </c>
      <c r="T5307">
        <v>478</v>
      </c>
    </row>
    <row r="5308" spans="1:21" x14ac:dyDescent="0.25">
      <c r="A5308" t="s">
        <v>78</v>
      </c>
      <c r="B5308">
        <v>5087</v>
      </c>
      <c r="E5308">
        <v>18.5</v>
      </c>
      <c r="J5308">
        <v>26.4</v>
      </c>
      <c r="O5308">
        <v>11.5</v>
      </c>
      <c r="T5308">
        <v>13</v>
      </c>
    </row>
    <row r="5309" spans="1:21" x14ac:dyDescent="0.25">
      <c r="A5309" t="s">
        <v>699</v>
      </c>
      <c r="B5309">
        <v>5087</v>
      </c>
      <c r="F5309">
        <v>0</v>
      </c>
      <c r="K5309">
        <v>0</v>
      </c>
      <c r="P5309">
        <v>0</v>
      </c>
      <c r="U5309">
        <v>0</v>
      </c>
    </row>
    <row r="5310" spans="1:21" x14ac:dyDescent="0.25">
      <c r="A5310" t="s">
        <v>700</v>
      </c>
      <c r="B5310">
        <v>5087</v>
      </c>
      <c r="D5310">
        <v>0</v>
      </c>
      <c r="E5310">
        <v>0</v>
      </c>
      <c r="F5310">
        <v>1</v>
      </c>
      <c r="I5310">
        <v>0</v>
      </c>
      <c r="J5310">
        <v>0</v>
      </c>
      <c r="K5310">
        <v>1</v>
      </c>
      <c r="N5310">
        <v>0</v>
      </c>
      <c r="O5310">
        <v>0</v>
      </c>
      <c r="P5310">
        <v>1</v>
      </c>
      <c r="S5310">
        <v>0</v>
      </c>
      <c r="T5310">
        <v>0</v>
      </c>
      <c r="U5310">
        <v>1</v>
      </c>
    </row>
    <row r="5311" spans="1:21" x14ac:dyDescent="0.25">
      <c r="A5311" t="s">
        <v>701</v>
      </c>
      <c r="B5311">
        <v>5087</v>
      </c>
      <c r="D5311">
        <v>0</v>
      </c>
      <c r="E5311">
        <v>0</v>
      </c>
      <c r="F5311">
        <v>0</v>
      </c>
      <c r="I5311">
        <v>0</v>
      </c>
      <c r="J5311">
        <v>0</v>
      </c>
      <c r="K5311">
        <v>0</v>
      </c>
      <c r="N5311">
        <v>0</v>
      </c>
      <c r="O5311">
        <v>0</v>
      </c>
      <c r="P5311">
        <v>0</v>
      </c>
      <c r="S5311">
        <v>0</v>
      </c>
      <c r="T5311">
        <v>0</v>
      </c>
      <c r="U5311">
        <v>0</v>
      </c>
    </row>
    <row r="5312" spans="1:21" x14ac:dyDescent="0.25">
      <c r="A5312" t="s">
        <v>52</v>
      </c>
      <c r="B5312">
        <v>5087</v>
      </c>
      <c r="D5312">
        <v>1</v>
      </c>
      <c r="E5312">
        <v>1</v>
      </c>
      <c r="F5312">
        <v>1</v>
      </c>
      <c r="I5312">
        <v>1</v>
      </c>
      <c r="J5312">
        <v>1</v>
      </c>
      <c r="K5312">
        <v>1</v>
      </c>
      <c r="N5312">
        <v>1</v>
      </c>
      <c r="O5312">
        <v>1</v>
      </c>
      <c r="P5312">
        <v>1</v>
      </c>
      <c r="S5312">
        <v>1</v>
      </c>
      <c r="T5312">
        <v>1</v>
      </c>
      <c r="U5312">
        <v>1</v>
      </c>
    </row>
    <row r="5313" spans="1:21" x14ac:dyDescent="0.25">
      <c r="A5313" t="s">
        <v>702</v>
      </c>
      <c r="B5313">
        <v>5087</v>
      </c>
      <c r="D5313">
        <v>15</v>
      </c>
      <c r="E5313">
        <v>60</v>
      </c>
      <c r="F5313">
        <v>9</v>
      </c>
      <c r="I5313">
        <v>15</v>
      </c>
      <c r="J5313">
        <v>60</v>
      </c>
      <c r="K5313">
        <v>9</v>
      </c>
      <c r="N5313">
        <v>15</v>
      </c>
      <c r="O5313">
        <v>60</v>
      </c>
      <c r="P5313">
        <v>9</v>
      </c>
      <c r="S5313">
        <v>15</v>
      </c>
      <c r="T5313">
        <v>60</v>
      </c>
      <c r="U5313">
        <v>9</v>
      </c>
    </row>
    <row r="5314" spans="1:21" x14ac:dyDescent="0.25">
      <c r="A5314" t="s">
        <v>43</v>
      </c>
      <c r="B5314">
        <v>5087</v>
      </c>
      <c r="D5314">
        <v>0</v>
      </c>
      <c r="E5314">
        <v>0</v>
      </c>
      <c r="F5314">
        <v>0</v>
      </c>
      <c r="I5314">
        <v>0</v>
      </c>
      <c r="J5314">
        <v>0</v>
      </c>
      <c r="K5314">
        <v>0</v>
      </c>
      <c r="N5314">
        <v>0</v>
      </c>
      <c r="O5314">
        <v>0</v>
      </c>
      <c r="P5314">
        <v>0</v>
      </c>
      <c r="S5314">
        <v>0</v>
      </c>
      <c r="T5314">
        <v>0</v>
      </c>
      <c r="U5314">
        <v>0</v>
      </c>
    </row>
    <row r="5315" spans="1:21" x14ac:dyDescent="0.25">
      <c r="A5315" t="s">
        <v>44</v>
      </c>
      <c r="B5315">
        <v>5087</v>
      </c>
      <c r="D5315">
        <v>0</v>
      </c>
      <c r="E5315">
        <v>0</v>
      </c>
      <c r="F5315">
        <v>0</v>
      </c>
      <c r="I5315">
        <v>0</v>
      </c>
      <c r="J5315">
        <v>0</v>
      </c>
      <c r="K5315">
        <v>0</v>
      </c>
      <c r="N5315">
        <v>0</v>
      </c>
      <c r="O5315">
        <v>0</v>
      </c>
      <c r="P5315">
        <v>0</v>
      </c>
      <c r="S5315">
        <v>0</v>
      </c>
      <c r="T5315">
        <v>0</v>
      </c>
      <c r="U5315">
        <v>0</v>
      </c>
    </row>
    <row r="5316" spans="1:21" x14ac:dyDescent="0.25">
      <c r="A5316" t="s">
        <v>47</v>
      </c>
      <c r="B5316">
        <v>5087</v>
      </c>
      <c r="D5316">
        <v>7</v>
      </c>
      <c r="E5316">
        <v>4</v>
      </c>
      <c r="F5316">
        <v>4</v>
      </c>
      <c r="I5316">
        <v>3</v>
      </c>
      <c r="J5316">
        <v>8</v>
      </c>
      <c r="K5316">
        <v>8</v>
      </c>
      <c r="N5316">
        <v>1</v>
      </c>
      <c r="O5316">
        <v>6</v>
      </c>
      <c r="P5316">
        <v>6</v>
      </c>
      <c r="S5316">
        <v>5</v>
      </c>
      <c r="T5316">
        <v>2</v>
      </c>
      <c r="U5316">
        <v>2</v>
      </c>
    </row>
    <row r="5317" spans="1:21" x14ac:dyDescent="0.25">
      <c r="A5317" t="s">
        <v>703</v>
      </c>
      <c r="B5317">
        <v>5087</v>
      </c>
      <c r="D5317">
        <v>0</v>
      </c>
      <c r="E5317">
        <v>0</v>
      </c>
      <c r="F5317">
        <v>0</v>
      </c>
      <c r="I5317">
        <v>0</v>
      </c>
      <c r="J5317">
        <v>0</v>
      </c>
      <c r="K5317">
        <v>0</v>
      </c>
      <c r="N5317">
        <v>0</v>
      </c>
      <c r="O5317">
        <v>0</v>
      </c>
      <c r="P5317">
        <v>0</v>
      </c>
      <c r="S5317">
        <v>0</v>
      </c>
      <c r="T5317">
        <v>0</v>
      </c>
      <c r="U5317">
        <v>0</v>
      </c>
    </row>
    <row r="5318" spans="1:21" x14ac:dyDescent="0.25">
      <c r="A5318" t="s">
        <v>704</v>
      </c>
      <c r="B5318">
        <v>5087</v>
      </c>
      <c r="D5318">
        <v>0</v>
      </c>
      <c r="E5318">
        <v>0</v>
      </c>
      <c r="F5318">
        <v>0</v>
      </c>
      <c r="I5318">
        <v>0</v>
      </c>
      <c r="J5318">
        <v>0</v>
      </c>
      <c r="K5318">
        <v>0</v>
      </c>
      <c r="N5318">
        <v>0</v>
      </c>
      <c r="O5318">
        <v>0</v>
      </c>
      <c r="P5318">
        <v>0</v>
      </c>
      <c r="S5318">
        <v>0</v>
      </c>
      <c r="T5318">
        <v>0</v>
      </c>
      <c r="U5318">
        <v>0</v>
      </c>
    </row>
    <row r="5319" spans="1:21" x14ac:dyDescent="0.25">
      <c r="A5319" t="s">
        <v>705</v>
      </c>
      <c r="B5319">
        <v>5087</v>
      </c>
      <c r="D5319">
        <v>0</v>
      </c>
      <c r="E5319">
        <v>0</v>
      </c>
      <c r="F5319">
        <v>0</v>
      </c>
      <c r="I5319">
        <v>0</v>
      </c>
      <c r="J5319">
        <v>0</v>
      </c>
      <c r="K5319">
        <v>0</v>
      </c>
      <c r="N5319">
        <v>0</v>
      </c>
      <c r="O5319">
        <v>0</v>
      </c>
      <c r="P5319">
        <v>0</v>
      </c>
      <c r="S5319">
        <v>0</v>
      </c>
      <c r="T5319">
        <v>0</v>
      </c>
      <c r="U5319">
        <v>0</v>
      </c>
    </row>
    <row r="5320" spans="1:21" x14ac:dyDescent="0.25">
      <c r="A5320" t="s">
        <v>706</v>
      </c>
      <c r="B5320">
        <v>5087</v>
      </c>
      <c r="D5320">
        <v>0</v>
      </c>
      <c r="E5320">
        <v>0</v>
      </c>
      <c r="F5320">
        <v>0</v>
      </c>
      <c r="I5320">
        <v>0</v>
      </c>
      <c r="J5320">
        <v>0</v>
      </c>
      <c r="K5320">
        <v>0</v>
      </c>
      <c r="N5320">
        <v>0</v>
      </c>
      <c r="O5320">
        <v>0</v>
      </c>
      <c r="P5320">
        <v>0</v>
      </c>
      <c r="S5320">
        <v>0</v>
      </c>
      <c r="T5320">
        <v>0</v>
      </c>
      <c r="U5320">
        <v>0</v>
      </c>
    </row>
    <row r="5321" spans="1:21" x14ac:dyDescent="0.25">
      <c r="A5321" t="s">
        <v>707</v>
      </c>
      <c r="B5321">
        <v>5087</v>
      </c>
      <c r="D5321">
        <v>0</v>
      </c>
      <c r="E5321">
        <v>0</v>
      </c>
      <c r="F5321">
        <v>0</v>
      </c>
      <c r="I5321">
        <v>0</v>
      </c>
      <c r="J5321">
        <v>0</v>
      </c>
      <c r="K5321">
        <v>0</v>
      </c>
      <c r="N5321">
        <v>0</v>
      </c>
      <c r="O5321">
        <v>0</v>
      </c>
      <c r="P5321">
        <v>0</v>
      </c>
      <c r="S5321">
        <v>0</v>
      </c>
      <c r="T5321">
        <v>0</v>
      </c>
      <c r="U5321">
        <v>0</v>
      </c>
    </row>
    <row r="5322" spans="1:21" x14ac:dyDescent="0.25">
      <c r="A5322" t="s">
        <v>718</v>
      </c>
      <c r="B5322">
        <v>5087</v>
      </c>
      <c r="E5322">
        <v>0</v>
      </c>
      <c r="J5322">
        <v>0</v>
      </c>
      <c r="O5322">
        <v>0</v>
      </c>
      <c r="T5322">
        <v>0</v>
      </c>
    </row>
    <row r="5323" spans="1:21" x14ac:dyDescent="0.25">
      <c r="A5323" t="s">
        <v>405</v>
      </c>
      <c r="B5323">
        <v>5087</v>
      </c>
      <c r="E5323">
        <v>0</v>
      </c>
    </row>
    <row r="5324" spans="1:21" x14ac:dyDescent="0.25">
      <c r="A5324" t="s">
        <v>742</v>
      </c>
      <c r="B5324">
        <v>5087</v>
      </c>
      <c r="U5324">
        <v>0</v>
      </c>
    </row>
    <row r="5325" spans="1:21" x14ac:dyDescent="0.25">
      <c r="A5325" t="s">
        <v>719</v>
      </c>
      <c r="B5325">
        <v>5087</v>
      </c>
      <c r="D5325">
        <v>0</v>
      </c>
      <c r="E5325">
        <v>0</v>
      </c>
      <c r="F5325">
        <v>0</v>
      </c>
      <c r="I5325">
        <v>0</v>
      </c>
      <c r="J5325">
        <v>0</v>
      </c>
      <c r="K5325">
        <v>0</v>
      </c>
      <c r="N5325">
        <v>0</v>
      </c>
      <c r="O5325">
        <v>0</v>
      </c>
      <c r="P5325">
        <v>0</v>
      </c>
      <c r="S5325">
        <v>0</v>
      </c>
      <c r="T5325">
        <v>0</v>
      </c>
      <c r="U5325">
        <v>0</v>
      </c>
    </row>
    <row r="5326" spans="1:21" x14ac:dyDescent="0.25">
      <c r="A5326" t="s">
        <v>34</v>
      </c>
      <c r="B5326">
        <v>5100</v>
      </c>
      <c r="D5326">
        <v>5063</v>
      </c>
      <c r="E5326">
        <v>5063</v>
      </c>
      <c r="F5326">
        <v>5063</v>
      </c>
      <c r="I5326">
        <v>178</v>
      </c>
      <c r="J5326">
        <v>178</v>
      </c>
      <c r="K5326">
        <v>178</v>
      </c>
      <c r="N5326">
        <v>5106</v>
      </c>
      <c r="O5326">
        <v>5106</v>
      </c>
      <c r="P5326">
        <v>5106</v>
      </c>
      <c r="S5326">
        <v>4212</v>
      </c>
      <c r="T5326">
        <v>4212</v>
      </c>
      <c r="U5326">
        <v>4212</v>
      </c>
    </row>
    <row r="5327" spans="1:21" x14ac:dyDescent="0.25">
      <c r="A5327" t="s">
        <v>35</v>
      </c>
      <c r="B5327">
        <v>5100</v>
      </c>
      <c r="D5327">
        <v>5106</v>
      </c>
      <c r="E5327">
        <v>178</v>
      </c>
      <c r="F5327">
        <v>4212</v>
      </c>
      <c r="I5327">
        <v>4212</v>
      </c>
      <c r="J5327">
        <v>5063</v>
      </c>
      <c r="K5327">
        <v>5106</v>
      </c>
      <c r="N5327">
        <v>178</v>
      </c>
      <c r="O5327">
        <v>4212</v>
      </c>
      <c r="P5327">
        <v>5063</v>
      </c>
      <c r="S5327">
        <v>5063</v>
      </c>
      <c r="T5327">
        <v>5106</v>
      </c>
      <c r="U5327">
        <v>178</v>
      </c>
    </row>
    <row r="5328" spans="1:21" x14ac:dyDescent="0.25">
      <c r="A5328" t="s">
        <v>36</v>
      </c>
      <c r="B5328">
        <v>5100</v>
      </c>
      <c r="D5328">
        <v>2</v>
      </c>
      <c r="E5328">
        <v>3</v>
      </c>
      <c r="F5328">
        <v>0</v>
      </c>
      <c r="I5328">
        <v>2</v>
      </c>
      <c r="J5328">
        <v>3</v>
      </c>
      <c r="K5328">
        <v>1</v>
      </c>
      <c r="N5328">
        <v>2</v>
      </c>
      <c r="O5328">
        <v>3</v>
      </c>
      <c r="P5328">
        <v>1</v>
      </c>
      <c r="S5328">
        <v>2</v>
      </c>
      <c r="T5328">
        <v>3</v>
      </c>
      <c r="U5328">
        <v>1</v>
      </c>
    </row>
    <row r="5329" spans="1:21" x14ac:dyDescent="0.25">
      <c r="A5329" t="s">
        <v>37</v>
      </c>
      <c r="B5329">
        <v>5100</v>
      </c>
      <c r="D5329">
        <v>0</v>
      </c>
      <c r="E5329">
        <v>2</v>
      </c>
      <c r="I5329">
        <v>0</v>
      </c>
      <c r="J5329">
        <v>0</v>
      </c>
      <c r="N5329">
        <v>0</v>
      </c>
      <c r="O5329">
        <v>0</v>
      </c>
      <c r="S5329">
        <v>0</v>
      </c>
      <c r="T5329">
        <v>0</v>
      </c>
    </row>
    <row r="5330" spans="1:21" x14ac:dyDescent="0.25">
      <c r="A5330" t="s">
        <v>38</v>
      </c>
      <c r="B5330">
        <v>5100</v>
      </c>
      <c r="D5330">
        <v>12</v>
      </c>
      <c r="E5330">
        <v>12</v>
      </c>
      <c r="F5330">
        <v>12</v>
      </c>
      <c r="I5330">
        <v>12</v>
      </c>
      <c r="J5330">
        <v>12</v>
      </c>
      <c r="K5330">
        <v>12</v>
      </c>
      <c r="N5330">
        <v>12</v>
      </c>
      <c r="O5330">
        <v>12</v>
      </c>
      <c r="P5330">
        <v>12</v>
      </c>
      <c r="S5330">
        <v>12</v>
      </c>
      <c r="T5330">
        <v>12</v>
      </c>
      <c r="U5330">
        <v>12</v>
      </c>
    </row>
    <row r="5331" spans="1:21" x14ac:dyDescent="0.25">
      <c r="A5331" t="s">
        <v>39</v>
      </c>
      <c r="B5331">
        <v>5100</v>
      </c>
      <c r="D5331">
        <v>250</v>
      </c>
      <c r="I5331">
        <v>350</v>
      </c>
      <c r="K5331">
        <v>250</v>
      </c>
      <c r="N5331">
        <v>450</v>
      </c>
      <c r="S5331">
        <v>300</v>
      </c>
    </row>
    <row r="5332" spans="1:21" x14ac:dyDescent="0.25">
      <c r="A5332" t="s">
        <v>694</v>
      </c>
      <c r="B5332">
        <v>5100</v>
      </c>
      <c r="D5332">
        <v>25</v>
      </c>
      <c r="I5332">
        <v>25</v>
      </c>
      <c r="K5332">
        <v>25</v>
      </c>
      <c r="N5332">
        <v>25</v>
      </c>
      <c r="S5332">
        <v>25</v>
      </c>
    </row>
    <row r="5333" spans="1:21" x14ac:dyDescent="0.25">
      <c r="A5333" t="s">
        <v>40</v>
      </c>
      <c r="B5333">
        <v>5100</v>
      </c>
      <c r="D5333">
        <v>2</v>
      </c>
      <c r="I5333">
        <v>2</v>
      </c>
      <c r="K5333">
        <v>1</v>
      </c>
      <c r="N5333">
        <v>2</v>
      </c>
      <c r="S5333">
        <v>2</v>
      </c>
    </row>
    <row r="5334" spans="1:21" x14ac:dyDescent="0.25">
      <c r="A5334" t="s">
        <v>41</v>
      </c>
      <c r="B5334">
        <v>5100</v>
      </c>
    </row>
    <row r="5335" spans="1:21" x14ac:dyDescent="0.25">
      <c r="A5335" t="s">
        <v>42</v>
      </c>
      <c r="B5335">
        <v>5100</v>
      </c>
      <c r="E5335">
        <v>40</v>
      </c>
      <c r="J5335">
        <v>40</v>
      </c>
      <c r="O5335">
        <v>45</v>
      </c>
      <c r="T5335">
        <v>45</v>
      </c>
    </row>
    <row r="5336" spans="1:21" x14ac:dyDescent="0.25">
      <c r="A5336" t="s">
        <v>45</v>
      </c>
      <c r="B5336">
        <v>5100</v>
      </c>
      <c r="D5336">
        <v>7</v>
      </c>
      <c r="E5336">
        <v>4</v>
      </c>
      <c r="I5336">
        <v>3</v>
      </c>
      <c r="J5336">
        <v>8</v>
      </c>
      <c r="N5336">
        <v>1</v>
      </c>
      <c r="O5336">
        <v>6</v>
      </c>
      <c r="S5336">
        <v>5</v>
      </c>
      <c r="T5336">
        <v>2</v>
      </c>
    </row>
    <row r="5337" spans="1:21" x14ac:dyDescent="0.25">
      <c r="A5337" t="s">
        <v>46</v>
      </c>
      <c r="B5337">
        <v>5100</v>
      </c>
      <c r="K5337">
        <v>8</v>
      </c>
      <c r="P5337">
        <v>6</v>
      </c>
      <c r="U5337">
        <v>2</v>
      </c>
    </row>
    <row r="5338" spans="1:21" x14ac:dyDescent="0.25">
      <c r="A5338" t="s">
        <v>49</v>
      </c>
      <c r="B5338">
        <v>5100</v>
      </c>
      <c r="D5338">
        <v>5</v>
      </c>
      <c r="E5338">
        <v>4.5</v>
      </c>
      <c r="F5338">
        <v>2</v>
      </c>
      <c r="I5338">
        <v>5</v>
      </c>
      <c r="J5338">
        <v>4.5</v>
      </c>
      <c r="K5338">
        <v>6.5</v>
      </c>
      <c r="N5338">
        <v>5</v>
      </c>
      <c r="O5338">
        <v>4.5</v>
      </c>
      <c r="P5338">
        <v>4.5</v>
      </c>
      <c r="S5338">
        <v>5</v>
      </c>
      <c r="T5338">
        <v>4.5</v>
      </c>
      <c r="U5338">
        <v>4.5</v>
      </c>
    </row>
    <row r="5339" spans="1:21" x14ac:dyDescent="0.25">
      <c r="A5339" t="s">
        <v>695</v>
      </c>
      <c r="B5339">
        <v>5100</v>
      </c>
      <c r="D5339">
        <v>0</v>
      </c>
      <c r="E5339">
        <v>-2</v>
      </c>
      <c r="F5339">
        <v>-2</v>
      </c>
      <c r="I5339">
        <v>0</v>
      </c>
      <c r="J5339">
        <v>-2</v>
      </c>
      <c r="K5339">
        <v>0</v>
      </c>
      <c r="N5339">
        <v>0</v>
      </c>
      <c r="O5339">
        <v>-2</v>
      </c>
      <c r="P5339">
        <v>-2</v>
      </c>
      <c r="S5339">
        <v>0</v>
      </c>
      <c r="T5339">
        <v>-2</v>
      </c>
      <c r="U5339">
        <v>-2</v>
      </c>
    </row>
    <row r="5340" spans="1:21" x14ac:dyDescent="0.25">
      <c r="A5340" t="s">
        <v>48</v>
      </c>
      <c r="B5340">
        <v>5100</v>
      </c>
      <c r="D5340">
        <v>1900</v>
      </c>
      <c r="E5340">
        <v>1900</v>
      </c>
      <c r="F5340">
        <v>1900</v>
      </c>
      <c r="I5340">
        <v>1900</v>
      </c>
      <c r="J5340">
        <v>1900</v>
      </c>
      <c r="K5340">
        <v>1900</v>
      </c>
      <c r="N5340">
        <v>1900</v>
      </c>
      <c r="O5340">
        <v>1900</v>
      </c>
      <c r="P5340">
        <v>1900</v>
      </c>
      <c r="S5340">
        <v>1900</v>
      </c>
      <c r="T5340">
        <v>1900</v>
      </c>
      <c r="U5340">
        <v>1900</v>
      </c>
    </row>
    <row r="5341" spans="1:21" x14ac:dyDescent="0.25">
      <c r="A5341" t="s">
        <v>696</v>
      </c>
      <c r="B5341">
        <v>5100</v>
      </c>
      <c r="D5341">
        <v>3433</v>
      </c>
      <c r="E5341">
        <v>4729</v>
      </c>
      <c r="F5341">
        <v>0</v>
      </c>
      <c r="I5341">
        <v>3433</v>
      </c>
      <c r="J5341">
        <v>5085</v>
      </c>
      <c r="K5341">
        <v>1583</v>
      </c>
      <c r="N5341">
        <v>3433</v>
      </c>
      <c r="O5341">
        <v>5085</v>
      </c>
      <c r="P5341">
        <v>1583</v>
      </c>
      <c r="S5341">
        <v>3433</v>
      </c>
      <c r="T5341">
        <v>5085</v>
      </c>
      <c r="U5341">
        <v>1583</v>
      </c>
    </row>
    <row r="5342" spans="1:21" x14ac:dyDescent="0.25">
      <c r="A5342" t="s">
        <v>50</v>
      </c>
      <c r="B5342">
        <v>5100</v>
      </c>
      <c r="D5342">
        <v>3433</v>
      </c>
      <c r="E5342">
        <v>4729</v>
      </c>
      <c r="F5342">
        <v>0</v>
      </c>
      <c r="I5342">
        <v>3433</v>
      </c>
      <c r="J5342">
        <v>5085</v>
      </c>
      <c r="K5342">
        <v>1583</v>
      </c>
      <c r="N5342">
        <v>3433</v>
      </c>
      <c r="O5342">
        <v>5085</v>
      </c>
      <c r="P5342">
        <v>1583</v>
      </c>
      <c r="S5342">
        <v>3433</v>
      </c>
      <c r="T5342">
        <v>5085</v>
      </c>
      <c r="U5342">
        <v>1583</v>
      </c>
    </row>
    <row r="5343" spans="1:21" x14ac:dyDescent="0.25">
      <c r="A5343" t="s">
        <v>697</v>
      </c>
      <c r="B5343">
        <v>5100</v>
      </c>
      <c r="D5343">
        <v>1</v>
      </c>
      <c r="E5343">
        <v>1</v>
      </c>
      <c r="F5343">
        <v>1</v>
      </c>
      <c r="I5343">
        <v>1</v>
      </c>
      <c r="J5343">
        <v>1</v>
      </c>
      <c r="K5343">
        <v>1</v>
      </c>
      <c r="N5343">
        <v>1</v>
      </c>
      <c r="O5343">
        <v>1</v>
      </c>
      <c r="P5343">
        <v>1</v>
      </c>
      <c r="S5343">
        <v>1</v>
      </c>
      <c r="T5343">
        <v>1</v>
      </c>
      <c r="U5343">
        <v>1</v>
      </c>
    </row>
    <row r="5344" spans="1:21" x14ac:dyDescent="0.25">
      <c r="A5344" t="s">
        <v>51</v>
      </c>
      <c r="B5344">
        <v>5100</v>
      </c>
      <c r="D5344">
        <v>0</v>
      </c>
      <c r="E5344">
        <v>110</v>
      </c>
      <c r="F5344">
        <v>0</v>
      </c>
      <c r="I5344">
        <v>0</v>
      </c>
      <c r="J5344">
        <v>0</v>
      </c>
      <c r="K5344">
        <v>182</v>
      </c>
      <c r="N5344">
        <v>0</v>
      </c>
      <c r="O5344">
        <v>0</v>
      </c>
      <c r="P5344">
        <v>182</v>
      </c>
      <c r="S5344">
        <v>0</v>
      </c>
      <c r="T5344">
        <v>0</v>
      </c>
      <c r="U5344">
        <v>195</v>
      </c>
    </row>
    <row r="5345" spans="1:21" x14ac:dyDescent="0.25">
      <c r="A5345" t="s">
        <v>53</v>
      </c>
      <c r="B5345">
        <v>5100</v>
      </c>
      <c r="D5345">
        <v>30</v>
      </c>
      <c r="E5345">
        <v>115</v>
      </c>
      <c r="F5345">
        <v>101</v>
      </c>
      <c r="I5345">
        <v>22</v>
      </c>
      <c r="J5345">
        <v>87</v>
      </c>
      <c r="K5345">
        <v>13</v>
      </c>
      <c r="N5345">
        <v>33</v>
      </c>
      <c r="O5345">
        <v>1065</v>
      </c>
      <c r="P5345">
        <v>28</v>
      </c>
      <c r="S5345">
        <v>66</v>
      </c>
      <c r="T5345">
        <v>664</v>
      </c>
      <c r="U5345">
        <v>56</v>
      </c>
    </row>
    <row r="5346" spans="1:21" x14ac:dyDescent="0.25">
      <c r="A5346" t="s">
        <v>54</v>
      </c>
      <c r="B5346">
        <v>5100</v>
      </c>
      <c r="D5346">
        <v>0</v>
      </c>
      <c r="E5346">
        <v>0</v>
      </c>
      <c r="F5346">
        <v>0</v>
      </c>
      <c r="I5346">
        <v>0</v>
      </c>
      <c r="J5346">
        <v>0</v>
      </c>
      <c r="K5346">
        <v>0</v>
      </c>
      <c r="N5346">
        <v>0</v>
      </c>
      <c r="O5346">
        <v>0</v>
      </c>
      <c r="P5346">
        <v>0</v>
      </c>
      <c r="S5346">
        <v>0</v>
      </c>
      <c r="T5346">
        <v>0</v>
      </c>
      <c r="U5346">
        <v>0</v>
      </c>
    </row>
    <row r="5347" spans="1:21" x14ac:dyDescent="0.25">
      <c r="A5347" t="s">
        <v>55</v>
      </c>
      <c r="B5347">
        <v>5100</v>
      </c>
      <c r="D5347">
        <v>0</v>
      </c>
      <c r="E5347">
        <v>0</v>
      </c>
      <c r="F5347">
        <v>0</v>
      </c>
      <c r="I5347">
        <v>0</v>
      </c>
      <c r="J5347">
        <v>0</v>
      </c>
      <c r="K5347">
        <v>0</v>
      </c>
      <c r="N5347">
        <v>0</v>
      </c>
      <c r="O5347">
        <v>0</v>
      </c>
      <c r="P5347">
        <v>0</v>
      </c>
      <c r="S5347">
        <v>0</v>
      </c>
      <c r="T5347">
        <v>0</v>
      </c>
      <c r="U5347">
        <v>0</v>
      </c>
    </row>
    <row r="5348" spans="1:21" x14ac:dyDescent="0.25">
      <c r="A5348" t="s">
        <v>56</v>
      </c>
      <c r="B5348">
        <v>5100</v>
      </c>
      <c r="D5348">
        <v>0.92</v>
      </c>
      <c r="E5348">
        <v>0.92</v>
      </c>
      <c r="F5348">
        <v>0.92</v>
      </c>
      <c r="I5348">
        <v>0.92</v>
      </c>
      <c r="J5348">
        <v>0.92</v>
      </c>
      <c r="K5348">
        <v>0.92</v>
      </c>
      <c r="N5348">
        <v>0.92</v>
      </c>
      <c r="O5348">
        <v>0.92</v>
      </c>
      <c r="P5348">
        <v>0.92</v>
      </c>
      <c r="S5348">
        <v>0.92</v>
      </c>
      <c r="T5348">
        <v>0.92</v>
      </c>
      <c r="U5348">
        <v>0.92</v>
      </c>
    </row>
    <row r="5349" spans="1:21" x14ac:dyDescent="0.25">
      <c r="A5349" t="s">
        <v>57</v>
      </c>
      <c r="B5349">
        <v>5100</v>
      </c>
      <c r="D5349">
        <v>100</v>
      </c>
      <c r="E5349">
        <v>100</v>
      </c>
      <c r="F5349">
        <v>100</v>
      </c>
      <c r="I5349">
        <v>100</v>
      </c>
      <c r="J5349">
        <v>100</v>
      </c>
      <c r="K5349">
        <v>100</v>
      </c>
      <c r="N5349">
        <v>100</v>
      </c>
      <c r="O5349">
        <v>100</v>
      </c>
      <c r="P5349">
        <v>100</v>
      </c>
      <c r="S5349">
        <v>100</v>
      </c>
      <c r="T5349">
        <v>100</v>
      </c>
      <c r="U5349">
        <v>100</v>
      </c>
    </row>
    <row r="5350" spans="1:21" x14ac:dyDescent="0.25">
      <c r="A5350" t="s">
        <v>58</v>
      </c>
      <c r="B5350">
        <v>5100</v>
      </c>
      <c r="D5350">
        <v>2</v>
      </c>
      <c r="E5350">
        <v>2</v>
      </c>
      <c r="F5350">
        <v>2</v>
      </c>
      <c r="I5350">
        <v>2</v>
      </c>
      <c r="J5350">
        <v>2</v>
      </c>
      <c r="K5350">
        <v>2</v>
      </c>
      <c r="N5350">
        <v>2</v>
      </c>
      <c r="O5350">
        <v>2</v>
      </c>
      <c r="P5350">
        <v>2</v>
      </c>
      <c r="S5350">
        <v>2</v>
      </c>
      <c r="T5350">
        <v>2</v>
      </c>
      <c r="U5350">
        <v>2</v>
      </c>
    </row>
    <row r="5351" spans="1:21" x14ac:dyDescent="0.25">
      <c r="A5351" t="s">
        <v>59</v>
      </c>
      <c r="B5351">
        <v>5100</v>
      </c>
      <c r="D5351">
        <v>0</v>
      </c>
      <c r="E5351">
        <v>0</v>
      </c>
      <c r="F5351">
        <v>0</v>
      </c>
      <c r="I5351">
        <v>0</v>
      </c>
      <c r="J5351">
        <v>0</v>
      </c>
      <c r="K5351">
        <v>0</v>
      </c>
      <c r="N5351">
        <v>0</v>
      </c>
      <c r="O5351">
        <v>0</v>
      </c>
      <c r="P5351">
        <v>0</v>
      </c>
      <c r="S5351">
        <v>0</v>
      </c>
      <c r="T5351">
        <v>0</v>
      </c>
      <c r="U5351">
        <v>0</v>
      </c>
    </row>
    <row r="5352" spans="1:21" x14ac:dyDescent="0.25">
      <c r="A5352" t="s">
        <v>698</v>
      </c>
      <c r="B5352">
        <v>5100</v>
      </c>
      <c r="E5352">
        <v>0</v>
      </c>
      <c r="J5352">
        <v>0</v>
      </c>
      <c r="O5352">
        <v>0</v>
      </c>
      <c r="T5352">
        <v>0</v>
      </c>
    </row>
    <row r="5353" spans="1:21" x14ac:dyDescent="0.25">
      <c r="A5353" t="s">
        <v>677</v>
      </c>
      <c r="B5353">
        <v>5100</v>
      </c>
      <c r="E5353">
        <v>1561</v>
      </c>
      <c r="J5353">
        <v>843</v>
      </c>
      <c r="O5353">
        <v>1207</v>
      </c>
      <c r="T5353">
        <v>4276</v>
      </c>
    </row>
    <row r="5354" spans="1:21" x14ac:dyDescent="0.25">
      <c r="A5354" t="s">
        <v>78</v>
      </c>
      <c r="B5354">
        <v>5100</v>
      </c>
      <c r="E5354">
        <v>26.6</v>
      </c>
      <c r="J5354">
        <v>14.4</v>
      </c>
      <c r="O5354">
        <v>18.3</v>
      </c>
      <c r="T5354">
        <v>64.8</v>
      </c>
    </row>
    <row r="5355" spans="1:21" x14ac:dyDescent="0.25">
      <c r="A5355" t="s">
        <v>699</v>
      </c>
      <c r="B5355">
        <v>5100</v>
      </c>
      <c r="F5355">
        <v>0</v>
      </c>
      <c r="K5355">
        <v>0</v>
      </c>
      <c r="P5355">
        <v>0</v>
      </c>
      <c r="U5355">
        <v>0</v>
      </c>
    </row>
    <row r="5356" spans="1:21" x14ac:dyDescent="0.25">
      <c r="A5356" t="s">
        <v>700</v>
      </c>
      <c r="B5356">
        <v>5100</v>
      </c>
      <c r="D5356">
        <v>0</v>
      </c>
      <c r="E5356">
        <v>0</v>
      </c>
      <c r="F5356">
        <v>1</v>
      </c>
      <c r="I5356">
        <v>0</v>
      </c>
      <c r="J5356">
        <v>0</v>
      </c>
      <c r="K5356">
        <v>1</v>
      </c>
      <c r="N5356">
        <v>0</v>
      </c>
      <c r="O5356">
        <v>0</v>
      </c>
      <c r="P5356">
        <v>1</v>
      </c>
      <c r="S5356">
        <v>0</v>
      </c>
      <c r="T5356">
        <v>0</v>
      </c>
      <c r="U5356">
        <v>1</v>
      </c>
    </row>
    <row r="5357" spans="1:21" x14ac:dyDescent="0.25">
      <c r="A5357" t="s">
        <v>701</v>
      </c>
      <c r="B5357">
        <v>5100</v>
      </c>
      <c r="D5357">
        <v>0</v>
      </c>
      <c r="E5357">
        <v>0</v>
      </c>
      <c r="F5357">
        <v>0</v>
      </c>
      <c r="I5357">
        <v>0</v>
      </c>
      <c r="J5357">
        <v>0</v>
      </c>
      <c r="K5357">
        <v>0</v>
      </c>
      <c r="N5357">
        <v>0</v>
      </c>
      <c r="O5357">
        <v>0</v>
      </c>
      <c r="P5357">
        <v>0</v>
      </c>
      <c r="S5357">
        <v>0</v>
      </c>
      <c r="T5357">
        <v>0</v>
      </c>
      <c r="U5357">
        <v>0</v>
      </c>
    </row>
    <row r="5358" spans="1:21" x14ac:dyDescent="0.25">
      <c r="A5358" t="s">
        <v>52</v>
      </c>
      <c r="B5358">
        <v>5100</v>
      </c>
      <c r="D5358">
        <v>1</v>
      </c>
      <c r="E5358">
        <v>1</v>
      </c>
      <c r="F5358">
        <v>1</v>
      </c>
      <c r="I5358">
        <v>1</v>
      </c>
      <c r="J5358">
        <v>1</v>
      </c>
      <c r="K5358">
        <v>1</v>
      </c>
      <c r="N5358">
        <v>1</v>
      </c>
      <c r="O5358">
        <v>1</v>
      </c>
      <c r="P5358">
        <v>1</v>
      </c>
      <c r="S5358">
        <v>1</v>
      </c>
      <c r="T5358">
        <v>1</v>
      </c>
      <c r="U5358">
        <v>1</v>
      </c>
    </row>
    <row r="5359" spans="1:21" x14ac:dyDescent="0.25">
      <c r="A5359" t="s">
        <v>702</v>
      </c>
      <c r="B5359">
        <v>5100</v>
      </c>
      <c r="D5359">
        <v>15</v>
      </c>
      <c r="E5359">
        <v>60</v>
      </c>
      <c r="F5359">
        <v>9</v>
      </c>
      <c r="I5359">
        <v>15</v>
      </c>
      <c r="J5359">
        <v>60</v>
      </c>
      <c r="K5359">
        <v>9</v>
      </c>
      <c r="N5359">
        <v>15</v>
      </c>
      <c r="O5359">
        <v>60</v>
      </c>
      <c r="P5359">
        <v>9</v>
      </c>
      <c r="S5359">
        <v>15</v>
      </c>
      <c r="T5359">
        <v>60</v>
      </c>
      <c r="U5359">
        <v>9</v>
      </c>
    </row>
    <row r="5360" spans="1:21" x14ac:dyDescent="0.25">
      <c r="A5360" t="s">
        <v>43</v>
      </c>
      <c r="B5360">
        <v>5100</v>
      </c>
      <c r="D5360">
        <v>80</v>
      </c>
      <c r="E5360">
        <v>0</v>
      </c>
      <c r="I5360">
        <v>80</v>
      </c>
      <c r="J5360">
        <v>0</v>
      </c>
      <c r="K5360">
        <v>0</v>
      </c>
      <c r="N5360">
        <v>80</v>
      </c>
      <c r="O5360">
        <v>0</v>
      </c>
      <c r="P5360">
        <v>0</v>
      </c>
      <c r="S5360">
        <v>80</v>
      </c>
      <c r="T5360">
        <v>0</v>
      </c>
      <c r="U5360">
        <v>50</v>
      </c>
    </row>
    <row r="5361" spans="1:21" x14ac:dyDescent="0.25">
      <c r="A5361" t="s">
        <v>44</v>
      </c>
      <c r="B5361">
        <v>5100</v>
      </c>
      <c r="D5361">
        <v>50</v>
      </c>
      <c r="E5361">
        <v>0</v>
      </c>
      <c r="I5361">
        <v>50</v>
      </c>
      <c r="J5361">
        <v>0</v>
      </c>
      <c r="K5361">
        <v>0</v>
      </c>
      <c r="N5361">
        <v>50</v>
      </c>
      <c r="O5361">
        <v>0</v>
      </c>
      <c r="P5361">
        <v>0</v>
      </c>
      <c r="S5361">
        <v>50</v>
      </c>
      <c r="T5361">
        <v>0</v>
      </c>
      <c r="U5361">
        <v>0</v>
      </c>
    </row>
    <row r="5362" spans="1:21" x14ac:dyDescent="0.25">
      <c r="A5362" t="s">
        <v>47</v>
      </c>
      <c r="B5362">
        <v>5100</v>
      </c>
      <c r="D5362">
        <v>7</v>
      </c>
      <c r="E5362">
        <v>4</v>
      </c>
      <c r="I5362">
        <v>3</v>
      </c>
      <c r="J5362">
        <v>8</v>
      </c>
      <c r="K5362">
        <v>8</v>
      </c>
      <c r="N5362">
        <v>1</v>
      </c>
      <c r="O5362">
        <v>6</v>
      </c>
      <c r="P5362">
        <v>6</v>
      </c>
      <c r="S5362">
        <v>5</v>
      </c>
      <c r="T5362">
        <v>2</v>
      </c>
      <c r="U5362">
        <v>2</v>
      </c>
    </row>
    <row r="5363" spans="1:21" x14ac:dyDescent="0.25">
      <c r="A5363" t="s">
        <v>703</v>
      </c>
      <c r="B5363">
        <v>5100</v>
      </c>
      <c r="D5363">
        <v>0</v>
      </c>
      <c r="E5363">
        <v>0</v>
      </c>
      <c r="I5363">
        <v>0</v>
      </c>
      <c r="J5363">
        <v>0</v>
      </c>
      <c r="K5363">
        <v>0</v>
      </c>
      <c r="N5363">
        <v>0</v>
      </c>
      <c r="O5363">
        <v>0</v>
      </c>
      <c r="P5363">
        <v>0</v>
      </c>
      <c r="S5363">
        <v>0</v>
      </c>
      <c r="T5363">
        <v>0</v>
      </c>
      <c r="U5363">
        <v>0</v>
      </c>
    </row>
    <row r="5364" spans="1:21" x14ac:dyDescent="0.25">
      <c r="A5364" t="s">
        <v>704</v>
      </c>
      <c r="B5364">
        <v>5100</v>
      </c>
      <c r="D5364">
        <v>0</v>
      </c>
      <c r="E5364">
        <v>0</v>
      </c>
      <c r="I5364">
        <v>0</v>
      </c>
      <c r="J5364">
        <v>0</v>
      </c>
      <c r="K5364">
        <v>0</v>
      </c>
      <c r="N5364">
        <v>0</v>
      </c>
      <c r="O5364">
        <v>0</v>
      </c>
      <c r="P5364">
        <v>0</v>
      </c>
      <c r="S5364">
        <v>0</v>
      </c>
      <c r="T5364">
        <v>0</v>
      </c>
      <c r="U5364">
        <v>0</v>
      </c>
    </row>
    <row r="5365" spans="1:21" x14ac:dyDescent="0.25">
      <c r="A5365" t="s">
        <v>705</v>
      </c>
      <c r="B5365">
        <v>5100</v>
      </c>
      <c r="D5365">
        <v>0</v>
      </c>
      <c r="E5365">
        <v>0</v>
      </c>
      <c r="I5365">
        <v>0</v>
      </c>
      <c r="J5365">
        <v>0</v>
      </c>
      <c r="K5365">
        <v>0</v>
      </c>
      <c r="N5365">
        <v>0</v>
      </c>
      <c r="O5365">
        <v>0</v>
      </c>
      <c r="P5365">
        <v>0</v>
      </c>
      <c r="S5365">
        <v>0</v>
      </c>
      <c r="T5365">
        <v>0</v>
      </c>
      <c r="U5365">
        <v>0</v>
      </c>
    </row>
    <row r="5366" spans="1:21" x14ac:dyDescent="0.25">
      <c r="A5366" t="s">
        <v>706</v>
      </c>
      <c r="B5366">
        <v>5100</v>
      </c>
      <c r="D5366">
        <v>0</v>
      </c>
      <c r="E5366">
        <v>0</v>
      </c>
      <c r="I5366">
        <v>0</v>
      </c>
      <c r="J5366">
        <v>0</v>
      </c>
      <c r="K5366">
        <v>0</v>
      </c>
      <c r="N5366">
        <v>0</v>
      </c>
      <c r="O5366">
        <v>0</v>
      </c>
      <c r="P5366">
        <v>0</v>
      </c>
      <c r="S5366">
        <v>0</v>
      </c>
      <c r="T5366">
        <v>0</v>
      </c>
      <c r="U5366">
        <v>0</v>
      </c>
    </row>
    <row r="5367" spans="1:21" x14ac:dyDescent="0.25">
      <c r="A5367" t="s">
        <v>707</v>
      </c>
      <c r="B5367">
        <v>5100</v>
      </c>
      <c r="D5367">
        <v>2</v>
      </c>
      <c r="E5367">
        <v>0</v>
      </c>
      <c r="I5367">
        <v>2</v>
      </c>
      <c r="J5367">
        <v>0</v>
      </c>
      <c r="K5367">
        <v>0</v>
      </c>
      <c r="N5367">
        <v>2</v>
      </c>
      <c r="O5367">
        <v>0</v>
      </c>
      <c r="P5367">
        <v>0</v>
      </c>
      <c r="S5367">
        <v>2</v>
      </c>
      <c r="T5367">
        <v>0</v>
      </c>
      <c r="U5367">
        <v>1</v>
      </c>
    </row>
    <row r="5368" spans="1:21" x14ac:dyDescent="0.25">
      <c r="A5368" t="s">
        <v>708</v>
      </c>
      <c r="B5368">
        <v>5100</v>
      </c>
      <c r="D5368">
        <v>5</v>
      </c>
      <c r="I5368">
        <v>5</v>
      </c>
      <c r="N5368">
        <v>5</v>
      </c>
      <c r="S5368">
        <v>5</v>
      </c>
      <c r="U5368">
        <v>0</v>
      </c>
    </row>
    <row r="5369" spans="1:21" x14ac:dyDescent="0.25">
      <c r="A5369" t="s">
        <v>709</v>
      </c>
      <c r="B5369">
        <v>5100</v>
      </c>
      <c r="D5369">
        <v>40</v>
      </c>
      <c r="I5369">
        <v>40</v>
      </c>
      <c r="N5369">
        <v>40</v>
      </c>
      <c r="S5369">
        <v>40</v>
      </c>
      <c r="U5369">
        <v>50</v>
      </c>
    </row>
    <row r="5370" spans="1:21" x14ac:dyDescent="0.25">
      <c r="A5370" t="s">
        <v>710</v>
      </c>
      <c r="B5370">
        <v>5100</v>
      </c>
      <c r="D5370">
        <v>1</v>
      </c>
      <c r="I5370">
        <v>1</v>
      </c>
      <c r="N5370">
        <v>1</v>
      </c>
      <c r="S5370">
        <v>1</v>
      </c>
      <c r="U5370">
        <v>3</v>
      </c>
    </row>
    <row r="5371" spans="1:21" x14ac:dyDescent="0.25">
      <c r="A5371" t="s">
        <v>711</v>
      </c>
      <c r="B5371">
        <v>5100</v>
      </c>
      <c r="D5371">
        <v>0</v>
      </c>
      <c r="I5371">
        <v>0</v>
      </c>
      <c r="N5371">
        <v>0</v>
      </c>
      <c r="S5371">
        <v>0</v>
      </c>
      <c r="U5371">
        <v>0</v>
      </c>
    </row>
    <row r="5372" spans="1:21" x14ac:dyDescent="0.25">
      <c r="A5372" t="s">
        <v>712</v>
      </c>
      <c r="B5372">
        <v>5100</v>
      </c>
      <c r="D5372">
        <v>0</v>
      </c>
      <c r="I5372">
        <v>0</v>
      </c>
      <c r="N5372">
        <v>0</v>
      </c>
      <c r="S5372">
        <v>0</v>
      </c>
      <c r="U5372">
        <v>0</v>
      </c>
    </row>
    <row r="5373" spans="1:21" x14ac:dyDescent="0.25">
      <c r="A5373" t="s">
        <v>713</v>
      </c>
      <c r="B5373">
        <v>5100</v>
      </c>
      <c r="D5373">
        <v>0</v>
      </c>
      <c r="I5373">
        <v>0</v>
      </c>
      <c r="N5373">
        <v>0</v>
      </c>
      <c r="S5373">
        <v>0</v>
      </c>
      <c r="U5373">
        <v>0</v>
      </c>
    </row>
    <row r="5374" spans="1:21" x14ac:dyDescent="0.25">
      <c r="A5374" t="s">
        <v>714</v>
      </c>
      <c r="B5374">
        <v>5100</v>
      </c>
      <c r="D5374">
        <v>50</v>
      </c>
      <c r="I5374">
        <v>50</v>
      </c>
      <c r="N5374">
        <v>50</v>
      </c>
      <c r="S5374">
        <v>50</v>
      </c>
    </row>
    <row r="5375" spans="1:21" x14ac:dyDescent="0.25">
      <c r="A5375" t="s">
        <v>715</v>
      </c>
      <c r="B5375">
        <v>5100</v>
      </c>
      <c r="D5375">
        <v>30</v>
      </c>
      <c r="I5375">
        <v>30</v>
      </c>
      <c r="N5375">
        <v>30</v>
      </c>
      <c r="S5375">
        <v>30</v>
      </c>
    </row>
    <row r="5376" spans="1:21" x14ac:dyDescent="0.25">
      <c r="A5376" t="s">
        <v>716</v>
      </c>
      <c r="B5376">
        <v>5100</v>
      </c>
      <c r="D5376">
        <v>3</v>
      </c>
      <c r="I5376">
        <v>3</v>
      </c>
      <c r="N5376">
        <v>3</v>
      </c>
      <c r="S5376">
        <v>3</v>
      </c>
    </row>
    <row r="5377" spans="1:21" x14ac:dyDescent="0.25">
      <c r="A5377" t="s">
        <v>717</v>
      </c>
      <c r="B5377">
        <v>5100</v>
      </c>
      <c r="D5377">
        <v>0</v>
      </c>
      <c r="I5377">
        <v>0</v>
      </c>
      <c r="N5377">
        <v>0</v>
      </c>
      <c r="S5377">
        <v>0</v>
      </c>
    </row>
    <row r="5378" spans="1:21" x14ac:dyDescent="0.25">
      <c r="A5378" t="s">
        <v>718</v>
      </c>
      <c r="B5378">
        <v>5100</v>
      </c>
      <c r="E5378">
        <v>0</v>
      </c>
      <c r="J5378">
        <v>0</v>
      </c>
      <c r="O5378">
        <v>0</v>
      </c>
      <c r="T5378">
        <v>0</v>
      </c>
    </row>
    <row r="5379" spans="1:21" x14ac:dyDescent="0.25">
      <c r="A5379" t="s">
        <v>405</v>
      </c>
      <c r="B5379">
        <v>5100</v>
      </c>
      <c r="E5379">
        <v>0</v>
      </c>
    </row>
    <row r="5380" spans="1:21" x14ac:dyDescent="0.25">
      <c r="A5380" t="s">
        <v>719</v>
      </c>
      <c r="B5380">
        <v>5100</v>
      </c>
      <c r="D5380">
        <v>33</v>
      </c>
      <c r="E5380">
        <v>235</v>
      </c>
      <c r="F5380">
        <v>0</v>
      </c>
      <c r="I5380">
        <v>24</v>
      </c>
      <c r="J5380">
        <v>95</v>
      </c>
      <c r="K5380">
        <v>14</v>
      </c>
      <c r="N5380">
        <v>36</v>
      </c>
      <c r="O5380">
        <v>1158</v>
      </c>
      <c r="P5380">
        <v>30</v>
      </c>
      <c r="S5380">
        <v>72</v>
      </c>
      <c r="T5380">
        <v>722</v>
      </c>
      <c r="U5380">
        <v>61</v>
      </c>
    </row>
    <row r="5381" spans="1:21" x14ac:dyDescent="0.25">
      <c r="A5381" t="s">
        <v>34</v>
      </c>
      <c r="B5381">
        <v>5106</v>
      </c>
      <c r="D5381">
        <v>5081</v>
      </c>
      <c r="E5381">
        <v>5081</v>
      </c>
      <c r="F5381">
        <v>5081</v>
      </c>
      <c r="I5381">
        <v>170</v>
      </c>
      <c r="J5381">
        <v>170</v>
      </c>
      <c r="K5381">
        <v>170</v>
      </c>
      <c r="N5381">
        <v>5112</v>
      </c>
      <c r="O5381">
        <v>5112</v>
      </c>
      <c r="P5381">
        <v>5112</v>
      </c>
      <c r="S5381">
        <v>5100</v>
      </c>
      <c r="T5381">
        <v>5100</v>
      </c>
      <c r="U5381">
        <v>5100</v>
      </c>
    </row>
    <row r="5382" spans="1:21" x14ac:dyDescent="0.25">
      <c r="A5382" t="s">
        <v>35</v>
      </c>
      <c r="B5382">
        <v>5106</v>
      </c>
      <c r="D5382">
        <v>5112</v>
      </c>
      <c r="E5382">
        <v>170</v>
      </c>
      <c r="F5382">
        <v>5100</v>
      </c>
      <c r="I5382">
        <v>5100</v>
      </c>
      <c r="J5382">
        <v>5081</v>
      </c>
      <c r="K5382">
        <v>5112</v>
      </c>
      <c r="N5382">
        <v>170</v>
      </c>
      <c r="O5382">
        <v>5100</v>
      </c>
      <c r="P5382">
        <v>5081</v>
      </c>
      <c r="S5382">
        <v>5081</v>
      </c>
      <c r="T5382">
        <v>5112</v>
      </c>
      <c r="U5382">
        <v>170</v>
      </c>
    </row>
    <row r="5383" spans="1:21" x14ac:dyDescent="0.25">
      <c r="A5383" t="s">
        <v>36</v>
      </c>
      <c r="B5383">
        <v>5106</v>
      </c>
      <c r="D5383">
        <v>3</v>
      </c>
      <c r="E5383">
        <v>1</v>
      </c>
      <c r="F5383">
        <v>0</v>
      </c>
      <c r="I5383">
        <v>1</v>
      </c>
      <c r="J5383">
        <v>2</v>
      </c>
      <c r="K5383">
        <v>0</v>
      </c>
      <c r="N5383">
        <v>2</v>
      </c>
      <c r="O5383">
        <v>3</v>
      </c>
      <c r="P5383">
        <v>1</v>
      </c>
      <c r="S5383">
        <v>2</v>
      </c>
      <c r="T5383">
        <v>3</v>
      </c>
      <c r="U5383">
        <v>1</v>
      </c>
    </row>
    <row r="5384" spans="1:21" x14ac:dyDescent="0.25">
      <c r="A5384" t="s">
        <v>37</v>
      </c>
      <c r="B5384">
        <v>5106</v>
      </c>
      <c r="D5384">
        <v>0</v>
      </c>
      <c r="E5384">
        <v>2</v>
      </c>
      <c r="I5384">
        <v>0</v>
      </c>
      <c r="J5384">
        <v>2</v>
      </c>
      <c r="N5384">
        <v>0</v>
      </c>
      <c r="O5384">
        <v>0</v>
      </c>
      <c r="S5384">
        <v>0</v>
      </c>
      <c r="T5384">
        <v>0</v>
      </c>
    </row>
    <row r="5385" spans="1:21" x14ac:dyDescent="0.25">
      <c r="A5385" t="s">
        <v>38</v>
      </c>
      <c r="B5385">
        <v>5106</v>
      </c>
      <c r="D5385">
        <v>12</v>
      </c>
      <c r="E5385">
        <v>12</v>
      </c>
      <c r="F5385">
        <v>12</v>
      </c>
      <c r="I5385">
        <v>12</v>
      </c>
      <c r="J5385">
        <v>12</v>
      </c>
      <c r="K5385">
        <v>12</v>
      </c>
      <c r="N5385">
        <v>12</v>
      </c>
      <c r="O5385">
        <v>12</v>
      </c>
      <c r="P5385">
        <v>12</v>
      </c>
      <c r="S5385">
        <v>12</v>
      </c>
      <c r="T5385">
        <v>12</v>
      </c>
      <c r="U5385">
        <v>12</v>
      </c>
    </row>
    <row r="5386" spans="1:21" x14ac:dyDescent="0.25">
      <c r="A5386" t="s">
        <v>39</v>
      </c>
      <c r="B5386">
        <v>5106</v>
      </c>
      <c r="D5386">
        <v>500</v>
      </c>
      <c r="I5386">
        <v>200</v>
      </c>
      <c r="N5386">
        <v>325</v>
      </c>
      <c r="S5386">
        <v>315</v>
      </c>
    </row>
    <row r="5387" spans="1:21" x14ac:dyDescent="0.25">
      <c r="A5387" t="s">
        <v>694</v>
      </c>
      <c r="B5387">
        <v>5106</v>
      </c>
      <c r="D5387">
        <v>25</v>
      </c>
      <c r="I5387">
        <v>25</v>
      </c>
      <c r="N5387">
        <v>25</v>
      </c>
      <c r="S5387">
        <v>25</v>
      </c>
    </row>
    <row r="5388" spans="1:21" x14ac:dyDescent="0.25">
      <c r="A5388" t="s">
        <v>40</v>
      </c>
      <c r="B5388">
        <v>5106</v>
      </c>
      <c r="D5388">
        <v>3</v>
      </c>
      <c r="I5388">
        <v>1</v>
      </c>
      <c r="N5388">
        <v>2</v>
      </c>
      <c r="S5388">
        <v>2</v>
      </c>
    </row>
    <row r="5389" spans="1:21" x14ac:dyDescent="0.25">
      <c r="A5389" t="s">
        <v>41</v>
      </c>
      <c r="B5389">
        <v>5106</v>
      </c>
    </row>
    <row r="5390" spans="1:21" x14ac:dyDescent="0.25">
      <c r="A5390" t="s">
        <v>42</v>
      </c>
      <c r="B5390">
        <v>5106</v>
      </c>
      <c r="E5390">
        <v>25</v>
      </c>
      <c r="J5390">
        <v>25</v>
      </c>
      <c r="O5390">
        <v>40</v>
      </c>
      <c r="T5390">
        <v>40</v>
      </c>
    </row>
    <row r="5391" spans="1:21" x14ac:dyDescent="0.25">
      <c r="A5391" t="s">
        <v>45</v>
      </c>
      <c r="B5391">
        <v>5106</v>
      </c>
      <c r="D5391">
        <v>7</v>
      </c>
      <c r="E5391">
        <v>4</v>
      </c>
      <c r="I5391">
        <v>3</v>
      </c>
      <c r="J5391">
        <v>8</v>
      </c>
      <c r="N5391">
        <v>1</v>
      </c>
      <c r="O5391">
        <v>6</v>
      </c>
      <c r="S5391">
        <v>5</v>
      </c>
      <c r="T5391">
        <v>2</v>
      </c>
    </row>
    <row r="5392" spans="1:21" x14ac:dyDescent="0.25">
      <c r="A5392" t="s">
        <v>46</v>
      </c>
      <c r="B5392">
        <v>5106</v>
      </c>
      <c r="P5392">
        <v>6</v>
      </c>
      <c r="U5392">
        <v>2</v>
      </c>
    </row>
    <row r="5393" spans="1:21" x14ac:dyDescent="0.25">
      <c r="A5393" t="s">
        <v>49</v>
      </c>
      <c r="B5393">
        <v>5106</v>
      </c>
      <c r="D5393">
        <v>4.5</v>
      </c>
      <c r="E5393">
        <v>5</v>
      </c>
      <c r="F5393">
        <v>4</v>
      </c>
      <c r="I5393">
        <v>4.5</v>
      </c>
      <c r="J5393">
        <v>5</v>
      </c>
      <c r="K5393">
        <v>4</v>
      </c>
      <c r="N5393">
        <v>4.5</v>
      </c>
      <c r="O5393">
        <v>4</v>
      </c>
      <c r="P5393">
        <v>4</v>
      </c>
      <c r="S5393">
        <v>4.5</v>
      </c>
      <c r="T5393">
        <v>4</v>
      </c>
      <c r="U5393">
        <v>4</v>
      </c>
    </row>
    <row r="5394" spans="1:21" x14ac:dyDescent="0.25">
      <c r="A5394" t="s">
        <v>695</v>
      </c>
      <c r="B5394">
        <v>5106</v>
      </c>
      <c r="D5394">
        <v>0</v>
      </c>
      <c r="E5394">
        <v>-2</v>
      </c>
      <c r="F5394">
        <v>0</v>
      </c>
      <c r="I5394">
        <v>0</v>
      </c>
      <c r="J5394">
        <v>-2</v>
      </c>
      <c r="K5394">
        <v>0</v>
      </c>
      <c r="N5394">
        <v>0</v>
      </c>
      <c r="O5394">
        <v>-2</v>
      </c>
      <c r="P5394">
        <v>-2</v>
      </c>
      <c r="S5394">
        <v>0</v>
      </c>
      <c r="T5394">
        <v>-2</v>
      </c>
      <c r="U5394">
        <v>-2</v>
      </c>
    </row>
    <row r="5395" spans="1:21" x14ac:dyDescent="0.25">
      <c r="A5395" t="s">
        <v>48</v>
      </c>
      <c r="B5395">
        <v>5106</v>
      </c>
      <c r="D5395">
        <v>1900</v>
      </c>
      <c r="E5395">
        <v>1900</v>
      </c>
      <c r="F5395">
        <v>1900</v>
      </c>
      <c r="I5395">
        <v>1900</v>
      </c>
      <c r="J5395">
        <v>1900</v>
      </c>
      <c r="K5395">
        <v>1900</v>
      </c>
      <c r="N5395">
        <v>1900</v>
      </c>
      <c r="O5395">
        <v>1900</v>
      </c>
      <c r="P5395">
        <v>1900</v>
      </c>
      <c r="S5395">
        <v>1900</v>
      </c>
      <c r="T5395">
        <v>1900</v>
      </c>
      <c r="U5395">
        <v>1900</v>
      </c>
    </row>
    <row r="5396" spans="1:21" x14ac:dyDescent="0.25">
      <c r="A5396" t="s">
        <v>696</v>
      </c>
      <c r="B5396">
        <v>5106</v>
      </c>
      <c r="D5396">
        <v>4990</v>
      </c>
      <c r="E5396">
        <v>1723</v>
      </c>
      <c r="F5396">
        <v>0</v>
      </c>
      <c r="I5396">
        <v>1770</v>
      </c>
      <c r="J5396">
        <v>3274</v>
      </c>
      <c r="K5396">
        <v>0</v>
      </c>
      <c r="N5396">
        <v>3433</v>
      </c>
      <c r="O5396">
        <v>5085</v>
      </c>
      <c r="P5396">
        <v>1583</v>
      </c>
      <c r="S5396">
        <v>3433</v>
      </c>
      <c r="T5396">
        <v>5085</v>
      </c>
      <c r="U5396">
        <v>1583</v>
      </c>
    </row>
    <row r="5397" spans="1:21" x14ac:dyDescent="0.25">
      <c r="A5397" t="s">
        <v>50</v>
      </c>
      <c r="B5397">
        <v>5106</v>
      </c>
      <c r="D5397">
        <v>4990</v>
      </c>
      <c r="E5397">
        <v>1723</v>
      </c>
      <c r="F5397">
        <v>0</v>
      </c>
      <c r="I5397">
        <v>1770</v>
      </c>
      <c r="J5397">
        <v>3274</v>
      </c>
      <c r="K5397">
        <v>0</v>
      </c>
      <c r="N5397">
        <v>3433</v>
      </c>
      <c r="O5397">
        <v>5085</v>
      </c>
      <c r="P5397">
        <v>1583</v>
      </c>
      <c r="S5397">
        <v>3433</v>
      </c>
      <c r="T5397">
        <v>5085</v>
      </c>
      <c r="U5397">
        <v>1583</v>
      </c>
    </row>
    <row r="5398" spans="1:21" x14ac:dyDescent="0.25">
      <c r="A5398" t="s">
        <v>697</v>
      </c>
      <c r="B5398">
        <v>5106</v>
      </c>
      <c r="D5398">
        <v>1</v>
      </c>
      <c r="E5398">
        <v>1</v>
      </c>
      <c r="F5398">
        <v>1</v>
      </c>
      <c r="I5398">
        <v>1</v>
      </c>
      <c r="J5398">
        <v>1</v>
      </c>
      <c r="K5398">
        <v>1</v>
      </c>
      <c r="N5398">
        <v>1</v>
      </c>
      <c r="O5398">
        <v>1</v>
      </c>
      <c r="P5398">
        <v>1</v>
      </c>
      <c r="S5398">
        <v>1</v>
      </c>
      <c r="T5398">
        <v>1</v>
      </c>
      <c r="U5398">
        <v>1</v>
      </c>
    </row>
    <row r="5399" spans="1:21" x14ac:dyDescent="0.25">
      <c r="A5399" t="s">
        <v>51</v>
      </c>
      <c r="B5399">
        <v>5106</v>
      </c>
      <c r="D5399">
        <v>0</v>
      </c>
      <c r="E5399">
        <v>43</v>
      </c>
      <c r="F5399">
        <v>0</v>
      </c>
      <c r="I5399">
        <v>0</v>
      </c>
      <c r="J5399">
        <v>109</v>
      </c>
      <c r="K5399">
        <v>0</v>
      </c>
      <c r="N5399">
        <v>0</v>
      </c>
      <c r="O5399">
        <v>0</v>
      </c>
      <c r="P5399">
        <v>132</v>
      </c>
      <c r="S5399">
        <v>0</v>
      </c>
      <c r="T5399">
        <v>0</v>
      </c>
      <c r="U5399">
        <v>118</v>
      </c>
    </row>
    <row r="5400" spans="1:21" x14ac:dyDescent="0.25">
      <c r="A5400" t="s">
        <v>53</v>
      </c>
      <c r="B5400">
        <v>5106</v>
      </c>
      <c r="D5400">
        <v>100</v>
      </c>
      <c r="E5400">
        <v>100</v>
      </c>
      <c r="F5400">
        <v>100</v>
      </c>
      <c r="I5400">
        <v>100</v>
      </c>
      <c r="J5400">
        <v>100</v>
      </c>
      <c r="K5400">
        <v>100</v>
      </c>
      <c r="N5400">
        <v>100</v>
      </c>
      <c r="O5400">
        <v>500</v>
      </c>
      <c r="P5400">
        <v>100</v>
      </c>
      <c r="S5400">
        <v>100</v>
      </c>
      <c r="T5400">
        <v>500</v>
      </c>
      <c r="U5400">
        <v>100</v>
      </c>
    </row>
    <row r="5401" spans="1:21" x14ac:dyDescent="0.25">
      <c r="A5401" t="s">
        <v>54</v>
      </c>
      <c r="B5401">
        <v>5106</v>
      </c>
      <c r="D5401">
        <v>0</v>
      </c>
      <c r="E5401">
        <v>0</v>
      </c>
      <c r="F5401">
        <v>0</v>
      </c>
      <c r="I5401">
        <v>0</v>
      </c>
      <c r="J5401">
        <v>0</v>
      </c>
      <c r="K5401">
        <v>0</v>
      </c>
      <c r="N5401">
        <v>0</v>
      </c>
      <c r="O5401">
        <v>0</v>
      </c>
      <c r="P5401">
        <v>0</v>
      </c>
      <c r="S5401">
        <v>0</v>
      </c>
      <c r="T5401">
        <v>0</v>
      </c>
      <c r="U5401">
        <v>0</v>
      </c>
    </row>
    <row r="5402" spans="1:21" x14ac:dyDescent="0.25">
      <c r="A5402" t="s">
        <v>55</v>
      </c>
      <c r="B5402">
        <v>5106</v>
      </c>
      <c r="D5402">
        <v>0</v>
      </c>
      <c r="E5402">
        <v>0</v>
      </c>
      <c r="F5402">
        <v>0</v>
      </c>
      <c r="I5402">
        <v>0</v>
      </c>
      <c r="J5402">
        <v>0</v>
      </c>
      <c r="K5402">
        <v>0</v>
      </c>
      <c r="N5402">
        <v>0</v>
      </c>
      <c r="O5402">
        <v>0</v>
      </c>
      <c r="P5402">
        <v>0</v>
      </c>
      <c r="S5402">
        <v>0</v>
      </c>
      <c r="T5402">
        <v>0</v>
      </c>
      <c r="U5402">
        <v>0</v>
      </c>
    </row>
    <row r="5403" spans="1:21" x14ac:dyDescent="0.25">
      <c r="A5403" t="s">
        <v>56</v>
      </c>
      <c r="B5403">
        <v>5106</v>
      </c>
      <c r="D5403">
        <v>0.92</v>
      </c>
      <c r="E5403">
        <v>0.92</v>
      </c>
      <c r="F5403">
        <v>0.92</v>
      </c>
      <c r="I5403">
        <v>0.92</v>
      </c>
      <c r="J5403">
        <v>0.92</v>
      </c>
      <c r="K5403">
        <v>0.92</v>
      </c>
      <c r="N5403">
        <v>0.92</v>
      </c>
      <c r="O5403">
        <v>0.92</v>
      </c>
      <c r="P5403">
        <v>0.92</v>
      </c>
      <c r="S5403">
        <v>0.92</v>
      </c>
      <c r="T5403">
        <v>0.92</v>
      </c>
      <c r="U5403">
        <v>0.92</v>
      </c>
    </row>
    <row r="5404" spans="1:21" x14ac:dyDescent="0.25">
      <c r="A5404" t="s">
        <v>57</v>
      </c>
      <c r="B5404">
        <v>5106</v>
      </c>
      <c r="D5404">
        <v>100</v>
      </c>
      <c r="E5404">
        <v>100</v>
      </c>
      <c r="F5404">
        <v>100</v>
      </c>
      <c r="I5404">
        <v>100</v>
      </c>
      <c r="J5404">
        <v>100</v>
      </c>
      <c r="K5404">
        <v>100</v>
      </c>
      <c r="N5404">
        <v>100</v>
      </c>
      <c r="O5404">
        <v>100</v>
      </c>
      <c r="P5404">
        <v>100</v>
      </c>
      <c r="S5404">
        <v>100</v>
      </c>
      <c r="T5404">
        <v>100</v>
      </c>
      <c r="U5404">
        <v>100</v>
      </c>
    </row>
    <row r="5405" spans="1:21" x14ac:dyDescent="0.25">
      <c r="A5405" t="s">
        <v>58</v>
      </c>
      <c r="B5405">
        <v>5106</v>
      </c>
      <c r="D5405">
        <v>2</v>
      </c>
      <c r="E5405">
        <v>2</v>
      </c>
      <c r="F5405">
        <v>2</v>
      </c>
      <c r="I5405">
        <v>2</v>
      </c>
      <c r="J5405">
        <v>2</v>
      </c>
      <c r="K5405">
        <v>2</v>
      </c>
      <c r="N5405">
        <v>2</v>
      </c>
      <c r="O5405">
        <v>2</v>
      </c>
      <c r="P5405">
        <v>2</v>
      </c>
      <c r="S5405">
        <v>2</v>
      </c>
      <c r="T5405">
        <v>2</v>
      </c>
      <c r="U5405">
        <v>2</v>
      </c>
    </row>
    <row r="5406" spans="1:21" x14ac:dyDescent="0.25">
      <c r="A5406" t="s">
        <v>59</v>
      </c>
      <c r="B5406">
        <v>5106</v>
      </c>
      <c r="D5406">
        <v>0</v>
      </c>
      <c r="E5406">
        <v>0</v>
      </c>
      <c r="F5406">
        <v>0</v>
      </c>
      <c r="I5406">
        <v>0</v>
      </c>
      <c r="J5406">
        <v>0</v>
      </c>
      <c r="K5406">
        <v>0</v>
      </c>
      <c r="N5406">
        <v>0</v>
      </c>
      <c r="O5406">
        <v>0</v>
      </c>
      <c r="P5406">
        <v>0</v>
      </c>
      <c r="S5406">
        <v>0</v>
      </c>
      <c r="T5406">
        <v>0</v>
      </c>
      <c r="U5406">
        <v>0</v>
      </c>
    </row>
    <row r="5407" spans="1:21" x14ac:dyDescent="0.25">
      <c r="A5407" t="s">
        <v>698</v>
      </c>
      <c r="B5407">
        <v>5106</v>
      </c>
      <c r="E5407">
        <v>0</v>
      </c>
      <c r="J5407">
        <v>0</v>
      </c>
      <c r="O5407">
        <v>0</v>
      </c>
      <c r="T5407">
        <v>0</v>
      </c>
    </row>
    <row r="5408" spans="1:21" x14ac:dyDescent="0.25">
      <c r="A5408" t="s">
        <v>677</v>
      </c>
      <c r="B5408">
        <v>5106</v>
      </c>
      <c r="E5408">
        <v>1086</v>
      </c>
      <c r="J5408">
        <v>765</v>
      </c>
      <c r="O5408">
        <v>1420</v>
      </c>
      <c r="T5408">
        <v>1207</v>
      </c>
    </row>
    <row r="5409" spans="1:21" x14ac:dyDescent="0.25">
      <c r="A5409" t="s">
        <v>78</v>
      </c>
      <c r="B5409">
        <v>5106</v>
      </c>
      <c r="E5409">
        <v>29.6</v>
      </c>
      <c r="J5409">
        <v>20.9</v>
      </c>
      <c r="O5409">
        <v>24.2</v>
      </c>
      <c r="T5409">
        <v>20.6</v>
      </c>
    </row>
    <row r="5410" spans="1:21" x14ac:dyDescent="0.25">
      <c r="A5410" t="s">
        <v>699</v>
      </c>
      <c r="B5410">
        <v>5106</v>
      </c>
      <c r="F5410">
        <v>0</v>
      </c>
      <c r="K5410">
        <v>0</v>
      </c>
      <c r="P5410">
        <v>0</v>
      </c>
      <c r="U5410">
        <v>0</v>
      </c>
    </row>
    <row r="5411" spans="1:21" x14ac:dyDescent="0.25">
      <c r="A5411" t="s">
        <v>700</v>
      </c>
      <c r="B5411">
        <v>5106</v>
      </c>
      <c r="D5411">
        <v>0</v>
      </c>
      <c r="E5411">
        <v>0</v>
      </c>
      <c r="F5411">
        <v>1</v>
      </c>
      <c r="I5411">
        <v>0</v>
      </c>
      <c r="J5411">
        <v>0</v>
      </c>
      <c r="K5411">
        <v>1</v>
      </c>
      <c r="N5411">
        <v>0</v>
      </c>
      <c r="O5411">
        <v>0</v>
      </c>
      <c r="P5411">
        <v>1</v>
      </c>
      <c r="S5411">
        <v>0</v>
      </c>
      <c r="T5411">
        <v>0</v>
      </c>
      <c r="U5411">
        <v>1</v>
      </c>
    </row>
    <row r="5412" spans="1:21" x14ac:dyDescent="0.25">
      <c r="A5412" t="s">
        <v>701</v>
      </c>
      <c r="B5412">
        <v>5106</v>
      </c>
      <c r="D5412">
        <v>0</v>
      </c>
      <c r="E5412">
        <v>0</v>
      </c>
      <c r="F5412">
        <v>0</v>
      </c>
      <c r="I5412">
        <v>0</v>
      </c>
      <c r="J5412">
        <v>0</v>
      </c>
      <c r="K5412">
        <v>0</v>
      </c>
      <c r="N5412">
        <v>0</v>
      </c>
      <c r="O5412">
        <v>0</v>
      </c>
      <c r="P5412">
        <v>0</v>
      </c>
      <c r="S5412">
        <v>0</v>
      </c>
      <c r="T5412">
        <v>0</v>
      </c>
      <c r="U5412">
        <v>0</v>
      </c>
    </row>
    <row r="5413" spans="1:21" x14ac:dyDescent="0.25">
      <c r="A5413" t="s">
        <v>52</v>
      </c>
      <c r="B5413">
        <v>5106</v>
      </c>
      <c r="D5413">
        <v>1</v>
      </c>
      <c r="E5413">
        <v>1</v>
      </c>
      <c r="F5413">
        <v>1</v>
      </c>
      <c r="I5413">
        <v>1</v>
      </c>
      <c r="J5413">
        <v>1</v>
      </c>
      <c r="K5413">
        <v>1</v>
      </c>
      <c r="N5413">
        <v>1</v>
      </c>
      <c r="O5413">
        <v>1</v>
      </c>
      <c r="P5413">
        <v>1</v>
      </c>
      <c r="S5413">
        <v>1</v>
      </c>
      <c r="T5413">
        <v>1</v>
      </c>
      <c r="U5413">
        <v>1</v>
      </c>
    </row>
    <row r="5414" spans="1:21" x14ac:dyDescent="0.25">
      <c r="A5414" t="s">
        <v>702</v>
      </c>
      <c r="B5414">
        <v>5106</v>
      </c>
      <c r="D5414">
        <v>15</v>
      </c>
      <c r="E5414">
        <v>60</v>
      </c>
      <c r="F5414">
        <v>9</v>
      </c>
      <c r="I5414">
        <v>15</v>
      </c>
      <c r="J5414">
        <v>60</v>
      </c>
      <c r="K5414">
        <v>9</v>
      </c>
      <c r="N5414">
        <v>15</v>
      </c>
      <c r="O5414">
        <v>60</v>
      </c>
      <c r="P5414">
        <v>9</v>
      </c>
      <c r="S5414">
        <v>15</v>
      </c>
      <c r="T5414">
        <v>60</v>
      </c>
      <c r="U5414">
        <v>9</v>
      </c>
    </row>
    <row r="5415" spans="1:21" x14ac:dyDescent="0.25">
      <c r="A5415" t="s">
        <v>43</v>
      </c>
      <c r="B5415">
        <v>5106</v>
      </c>
      <c r="D5415">
        <v>80</v>
      </c>
      <c r="E5415">
        <v>35</v>
      </c>
      <c r="I5415">
        <v>80</v>
      </c>
      <c r="J5415">
        <v>35</v>
      </c>
      <c r="N5415">
        <v>80</v>
      </c>
      <c r="O5415">
        <v>0</v>
      </c>
      <c r="P5415">
        <v>0</v>
      </c>
      <c r="S5415">
        <v>80</v>
      </c>
      <c r="T5415">
        <v>0</v>
      </c>
      <c r="U5415">
        <v>0</v>
      </c>
    </row>
    <row r="5416" spans="1:21" x14ac:dyDescent="0.25">
      <c r="A5416" t="s">
        <v>44</v>
      </c>
      <c r="B5416">
        <v>5106</v>
      </c>
      <c r="D5416">
        <v>50</v>
      </c>
      <c r="E5416">
        <v>5</v>
      </c>
      <c r="I5416">
        <v>50</v>
      </c>
      <c r="J5416">
        <v>5</v>
      </c>
      <c r="N5416">
        <v>50</v>
      </c>
      <c r="O5416">
        <v>0</v>
      </c>
      <c r="P5416">
        <v>0</v>
      </c>
      <c r="S5416">
        <v>50</v>
      </c>
      <c r="T5416">
        <v>0</v>
      </c>
      <c r="U5416">
        <v>0</v>
      </c>
    </row>
    <row r="5417" spans="1:21" x14ac:dyDescent="0.25">
      <c r="A5417" t="s">
        <v>47</v>
      </c>
      <c r="B5417">
        <v>5106</v>
      </c>
      <c r="D5417">
        <v>7</v>
      </c>
      <c r="E5417">
        <v>4</v>
      </c>
      <c r="I5417">
        <v>3</v>
      </c>
      <c r="J5417">
        <v>8</v>
      </c>
      <c r="N5417">
        <v>1</v>
      </c>
      <c r="O5417">
        <v>6</v>
      </c>
      <c r="P5417">
        <v>6</v>
      </c>
      <c r="S5417">
        <v>5</v>
      </c>
      <c r="T5417">
        <v>2</v>
      </c>
      <c r="U5417">
        <v>2</v>
      </c>
    </row>
    <row r="5418" spans="1:21" x14ac:dyDescent="0.25">
      <c r="A5418" t="s">
        <v>703</v>
      </c>
      <c r="B5418">
        <v>5106</v>
      </c>
      <c r="D5418">
        <v>0</v>
      </c>
      <c r="E5418">
        <v>0</v>
      </c>
      <c r="I5418">
        <v>0</v>
      </c>
      <c r="J5418">
        <v>0</v>
      </c>
      <c r="N5418">
        <v>0</v>
      </c>
      <c r="O5418">
        <v>0</v>
      </c>
      <c r="P5418">
        <v>0</v>
      </c>
      <c r="S5418">
        <v>0</v>
      </c>
      <c r="T5418">
        <v>0</v>
      </c>
      <c r="U5418">
        <v>0</v>
      </c>
    </row>
    <row r="5419" spans="1:21" x14ac:dyDescent="0.25">
      <c r="A5419" t="s">
        <v>704</v>
      </c>
      <c r="B5419">
        <v>5106</v>
      </c>
      <c r="D5419">
        <v>0</v>
      </c>
      <c r="E5419">
        <v>0</v>
      </c>
      <c r="I5419">
        <v>0</v>
      </c>
      <c r="J5419">
        <v>0</v>
      </c>
      <c r="N5419">
        <v>0</v>
      </c>
      <c r="O5419">
        <v>0</v>
      </c>
      <c r="P5419">
        <v>0</v>
      </c>
      <c r="S5419">
        <v>0</v>
      </c>
      <c r="T5419">
        <v>0</v>
      </c>
      <c r="U5419">
        <v>0</v>
      </c>
    </row>
    <row r="5420" spans="1:21" x14ac:dyDescent="0.25">
      <c r="A5420" t="s">
        <v>705</v>
      </c>
      <c r="B5420">
        <v>5106</v>
      </c>
      <c r="D5420">
        <v>0</v>
      </c>
      <c r="E5420">
        <v>0</v>
      </c>
      <c r="I5420">
        <v>0</v>
      </c>
      <c r="J5420">
        <v>0</v>
      </c>
      <c r="N5420">
        <v>0</v>
      </c>
      <c r="O5420">
        <v>0</v>
      </c>
      <c r="P5420">
        <v>0</v>
      </c>
      <c r="S5420">
        <v>0</v>
      </c>
      <c r="T5420">
        <v>0</v>
      </c>
      <c r="U5420">
        <v>0</v>
      </c>
    </row>
    <row r="5421" spans="1:21" x14ac:dyDescent="0.25">
      <c r="A5421" t="s">
        <v>706</v>
      </c>
      <c r="B5421">
        <v>5106</v>
      </c>
      <c r="D5421">
        <v>0</v>
      </c>
      <c r="E5421">
        <v>0</v>
      </c>
      <c r="I5421">
        <v>0</v>
      </c>
      <c r="J5421">
        <v>0</v>
      </c>
      <c r="N5421">
        <v>0</v>
      </c>
      <c r="O5421">
        <v>0</v>
      </c>
      <c r="P5421">
        <v>0</v>
      </c>
      <c r="S5421">
        <v>0</v>
      </c>
      <c r="T5421">
        <v>0</v>
      </c>
      <c r="U5421">
        <v>0</v>
      </c>
    </row>
    <row r="5422" spans="1:21" x14ac:dyDescent="0.25">
      <c r="A5422" t="s">
        <v>707</v>
      </c>
      <c r="B5422">
        <v>5106</v>
      </c>
      <c r="D5422">
        <v>2</v>
      </c>
      <c r="E5422">
        <v>1</v>
      </c>
      <c r="I5422">
        <v>2</v>
      </c>
      <c r="J5422">
        <v>1</v>
      </c>
      <c r="N5422">
        <v>2</v>
      </c>
      <c r="O5422">
        <v>0</v>
      </c>
      <c r="P5422">
        <v>0</v>
      </c>
      <c r="S5422">
        <v>2</v>
      </c>
      <c r="T5422">
        <v>0</v>
      </c>
      <c r="U5422">
        <v>0</v>
      </c>
    </row>
    <row r="5423" spans="1:21" x14ac:dyDescent="0.25">
      <c r="A5423" t="s">
        <v>708</v>
      </c>
      <c r="B5423">
        <v>5106</v>
      </c>
      <c r="D5423">
        <v>5</v>
      </c>
      <c r="E5423">
        <v>5</v>
      </c>
      <c r="I5423">
        <v>5</v>
      </c>
      <c r="J5423">
        <v>5</v>
      </c>
      <c r="N5423">
        <v>5</v>
      </c>
      <c r="S5423">
        <v>5</v>
      </c>
    </row>
    <row r="5424" spans="1:21" x14ac:dyDescent="0.25">
      <c r="A5424" t="s">
        <v>709</v>
      </c>
      <c r="B5424">
        <v>5106</v>
      </c>
      <c r="D5424">
        <v>40</v>
      </c>
      <c r="E5424">
        <v>30</v>
      </c>
      <c r="I5424">
        <v>40</v>
      </c>
      <c r="J5424">
        <v>30</v>
      </c>
      <c r="N5424">
        <v>40</v>
      </c>
      <c r="S5424">
        <v>40</v>
      </c>
    </row>
    <row r="5425" spans="1:21" x14ac:dyDescent="0.25">
      <c r="A5425" t="s">
        <v>710</v>
      </c>
      <c r="B5425">
        <v>5106</v>
      </c>
      <c r="D5425">
        <v>1</v>
      </c>
      <c r="E5425">
        <v>3</v>
      </c>
      <c r="I5425">
        <v>1</v>
      </c>
      <c r="J5425">
        <v>3</v>
      </c>
      <c r="N5425">
        <v>1</v>
      </c>
      <c r="S5425">
        <v>1</v>
      </c>
    </row>
    <row r="5426" spans="1:21" x14ac:dyDescent="0.25">
      <c r="A5426" t="s">
        <v>711</v>
      </c>
      <c r="B5426">
        <v>5106</v>
      </c>
      <c r="D5426">
        <v>0</v>
      </c>
      <c r="E5426">
        <v>0</v>
      </c>
      <c r="I5426">
        <v>0</v>
      </c>
      <c r="J5426">
        <v>0</v>
      </c>
      <c r="N5426">
        <v>0</v>
      </c>
      <c r="S5426">
        <v>0</v>
      </c>
    </row>
    <row r="5427" spans="1:21" x14ac:dyDescent="0.25">
      <c r="A5427" t="s">
        <v>712</v>
      </c>
      <c r="B5427">
        <v>5106</v>
      </c>
      <c r="D5427">
        <v>0</v>
      </c>
      <c r="E5427">
        <v>0</v>
      </c>
      <c r="I5427">
        <v>0</v>
      </c>
      <c r="J5427">
        <v>0</v>
      </c>
      <c r="N5427">
        <v>0</v>
      </c>
      <c r="S5427">
        <v>0</v>
      </c>
    </row>
    <row r="5428" spans="1:21" x14ac:dyDescent="0.25">
      <c r="A5428" t="s">
        <v>713</v>
      </c>
      <c r="B5428">
        <v>5106</v>
      </c>
      <c r="D5428">
        <v>0</v>
      </c>
      <c r="E5428">
        <v>0</v>
      </c>
      <c r="I5428">
        <v>0</v>
      </c>
      <c r="J5428">
        <v>0</v>
      </c>
      <c r="N5428">
        <v>0</v>
      </c>
      <c r="S5428">
        <v>0</v>
      </c>
    </row>
    <row r="5429" spans="1:21" x14ac:dyDescent="0.25">
      <c r="A5429" t="s">
        <v>714</v>
      </c>
      <c r="B5429">
        <v>5106</v>
      </c>
      <c r="D5429">
        <v>50</v>
      </c>
      <c r="I5429">
        <v>50</v>
      </c>
      <c r="N5429">
        <v>50</v>
      </c>
      <c r="S5429">
        <v>50</v>
      </c>
    </row>
    <row r="5430" spans="1:21" x14ac:dyDescent="0.25">
      <c r="A5430" t="s">
        <v>715</v>
      </c>
      <c r="B5430">
        <v>5106</v>
      </c>
      <c r="D5430">
        <v>30</v>
      </c>
      <c r="I5430">
        <v>30</v>
      </c>
      <c r="N5430">
        <v>30</v>
      </c>
      <c r="S5430">
        <v>30</v>
      </c>
    </row>
    <row r="5431" spans="1:21" x14ac:dyDescent="0.25">
      <c r="A5431" t="s">
        <v>716</v>
      </c>
      <c r="B5431">
        <v>5106</v>
      </c>
      <c r="D5431">
        <v>3</v>
      </c>
      <c r="I5431">
        <v>3</v>
      </c>
      <c r="N5431">
        <v>3</v>
      </c>
      <c r="S5431">
        <v>3</v>
      </c>
    </row>
    <row r="5432" spans="1:21" x14ac:dyDescent="0.25">
      <c r="A5432" t="s">
        <v>717</v>
      </c>
      <c r="B5432">
        <v>5106</v>
      </c>
      <c r="D5432">
        <v>0</v>
      </c>
      <c r="I5432">
        <v>0</v>
      </c>
      <c r="N5432">
        <v>0</v>
      </c>
      <c r="S5432">
        <v>0</v>
      </c>
    </row>
    <row r="5433" spans="1:21" x14ac:dyDescent="0.25">
      <c r="A5433" t="s">
        <v>718</v>
      </c>
      <c r="B5433">
        <v>5106</v>
      </c>
      <c r="E5433">
        <v>0</v>
      </c>
      <c r="J5433">
        <v>0</v>
      </c>
      <c r="O5433">
        <v>0</v>
      </c>
      <c r="T5433">
        <v>0</v>
      </c>
    </row>
    <row r="5434" spans="1:21" x14ac:dyDescent="0.25">
      <c r="A5434" t="s">
        <v>405</v>
      </c>
      <c r="B5434">
        <v>5106</v>
      </c>
      <c r="E5434">
        <v>0</v>
      </c>
    </row>
    <row r="5435" spans="1:21" x14ac:dyDescent="0.25">
      <c r="A5435" t="s">
        <v>719</v>
      </c>
      <c r="B5435">
        <v>5106</v>
      </c>
      <c r="D5435">
        <v>109</v>
      </c>
      <c r="E5435">
        <v>218</v>
      </c>
      <c r="F5435">
        <v>0</v>
      </c>
      <c r="I5435">
        <v>109</v>
      </c>
      <c r="J5435">
        <v>218</v>
      </c>
      <c r="K5435">
        <v>0</v>
      </c>
      <c r="N5435">
        <v>109</v>
      </c>
      <c r="O5435">
        <v>543</v>
      </c>
      <c r="P5435">
        <v>109</v>
      </c>
      <c r="S5435">
        <v>109</v>
      </c>
      <c r="T5435">
        <v>543</v>
      </c>
      <c r="U5435">
        <v>109</v>
      </c>
    </row>
    <row r="5436" spans="1:21" x14ac:dyDescent="0.25">
      <c r="A5436" t="s">
        <v>34</v>
      </c>
      <c r="B5436">
        <v>5112</v>
      </c>
      <c r="D5436">
        <v>5087</v>
      </c>
      <c r="E5436">
        <v>5087</v>
      </c>
      <c r="F5436">
        <v>5087</v>
      </c>
      <c r="I5436">
        <v>162</v>
      </c>
      <c r="J5436">
        <v>162</v>
      </c>
      <c r="K5436">
        <v>162</v>
      </c>
      <c r="N5436">
        <v>5119</v>
      </c>
      <c r="O5436">
        <v>5119</v>
      </c>
      <c r="P5436">
        <v>5119</v>
      </c>
      <c r="S5436">
        <v>5106</v>
      </c>
      <c r="T5436">
        <v>5106</v>
      </c>
      <c r="U5436">
        <v>5106</v>
      </c>
    </row>
    <row r="5437" spans="1:21" x14ac:dyDescent="0.25">
      <c r="A5437" t="s">
        <v>35</v>
      </c>
      <c r="B5437">
        <v>5112</v>
      </c>
      <c r="D5437">
        <v>5119</v>
      </c>
      <c r="E5437">
        <v>162</v>
      </c>
      <c r="F5437">
        <v>5106</v>
      </c>
      <c r="I5437">
        <v>5106</v>
      </c>
      <c r="J5437">
        <v>5087</v>
      </c>
      <c r="K5437">
        <v>5119</v>
      </c>
      <c r="N5437">
        <v>162</v>
      </c>
      <c r="O5437">
        <v>5106</v>
      </c>
      <c r="P5437">
        <v>5087</v>
      </c>
      <c r="S5437">
        <v>5087</v>
      </c>
      <c r="T5437">
        <v>5119</v>
      </c>
      <c r="U5437">
        <v>162</v>
      </c>
    </row>
    <row r="5438" spans="1:21" x14ac:dyDescent="0.25">
      <c r="A5438" t="s">
        <v>36</v>
      </c>
      <c r="B5438">
        <v>5112</v>
      </c>
      <c r="D5438">
        <v>3</v>
      </c>
      <c r="E5438">
        <v>1</v>
      </c>
      <c r="F5438">
        <v>1</v>
      </c>
      <c r="I5438">
        <v>1</v>
      </c>
      <c r="J5438">
        <v>2</v>
      </c>
      <c r="K5438">
        <v>0</v>
      </c>
      <c r="N5438">
        <v>2</v>
      </c>
      <c r="O5438">
        <v>3</v>
      </c>
      <c r="P5438">
        <v>2</v>
      </c>
      <c r="S5438">
        <v>2</v>
      </c>
      <c r="T5438">
        <v>3</v>
      </c>
      <c r="U5438">
        <v>1</v>
      </c>
    </row>
    <row r="5439" spans="1:21" x14ac:dyDescent="0.25">
      <c r="A5439" t="s">
        <v>37</v>
      </c>
      <c r="B5439">
        <v>5112</v>
      </c>
      <c r="D5439">
        <v>0</v>
      </c>
      <c r="E5439">
        <v>2</v>
      </c>
      <c r="I5439">
        <v>0</v>
      </c>
      <c r="J5439">
        <v>2</v>
      </c>
      <c r="N5439">
        <v>0</v>
      </c>
      <c r="O5439">
        <v>0</v>
      </c>
      <c r="S5439">
        <v>0</v>
      </c>
      <c r="T5439">
        <v>0</v>
      </c>
    </row>
    <row r="5440" spans="1:21" x14ac:dyDescent="0.25">
      <c r="A5440" t="s">
        <v>38</v>
      </c>
      <c r="B5440">
        <v>5112</v>
      </c>
      <c r="D5440">
        <v>12</v>
      </c>
      <c r="E5440">
        <v>12</v>
      </c>
      <c r="F5440">
        <v>12</v>
      </c>
      <c r="I5440">
        <v>12</v>
      </c>
      <c r="J5440">
        <v>12</v>
      </c>
      <c r="K5440">
        <v>12</v>
      </c>
      <c r="N5440">
        <v>12</v>
      </c>
      <c r="O5440">
        <v>12</v>
      </c>
      <c r="P5440">
        <v>12</v>
      </c>
      <c r="S5440">
        <v>12</v>
      </c>
      <c r="T5440">
        <v>12</v>
      </c>
      <c r="U5440">
        <v>12</v>
      </c>
    </row>
    <row r="5441" spans="1:21" x14ac:dyDescent="0.25">
      <c r="A5441" t="s">
        <v>39</v>
      </c>
      <c r="B5441">
        <v>5112</v>
      </c>
      <c r="D5441">
        <v>525</v>
      </c>
      <c r="F5441">
        <v>275</v>
      </c>
      <c r="N5441">
        <v>365</v>
      </c>
      <c r="P5441">
        <v>325</v>
      </c>
      <c r="S5441">
        <v>400</v>
      </c>
      <c r="U5441">
        <v>225</v>
      </c>
    </row>
    <row r="5442" spans="1:21" x14ac:dyDescent="0.25">
      <c r="A5442" t="s">
        <v>694</v>
      </c>
      <c r="B5442">
        <v>5112</v>
      </c>
      <c r="D5442">
        <v>25</v>
      </c>
      <c r="F5442">
        <v>25</v>
      </c>
      <c r="N5442">
        <v>25</v>
      </c>
      <c r="P5442">
        <v>25</v>
      </c>
      <c r="S5442">
        <v>25</v>
      </c>
      <c r="U5442">
        <v>25</v>
      </c>
    </row>
    <row r="5443" spans="1:21" x14ac:dyDescent="0.25">
      <c r="A5443" t="s">
        <v>40</v>
      </c>
      <c r="B5443">
        <v>5112</v>
      </c>
      <c r="D5443">
        <v>2</v>
      </c>
      <c r="F5443">
        <v>1</v>
      </c>
      <c r="N5443">
        <v>2</v>
      </c>
      <c r="P5443">
        <v>1</v>
      </c>
      <c r="S5443">
        <v>2</v>
      </c>
      <c r="U5443">
        <v>1</v>
      </c>
    </row>
    <row r="5444" spans="1:21" x14ac:dyDescent="0.25">
      <c r="A5444" t="s">
        <v>41</v>
      </c>
      <c r="B5444">
        <v>5112</v>
      </c>
    </row>
    <row r="5445" spans="1:21" x14ac:dyDescent="0.25">
      <c r="A5445" t="s">
        <v>42</v>
      </c>
      <c r="B5445">
        <v>5112</v>
      </c>
      <c r="E5445">
        <v>30</v>
      </c>
      <c r="J5445">
        <v>30</v>
      </c>
      <c r="O5445">
        <v>40</v>
      </c>
      <c r="T5445">
        <v>40</v>
      </c>
    </row>
    <row r="5446" spans="1:21" x14ac:dyDescent="0.25">
      <c r="A5446" t="s">
        <v>45</v>
      </c>
      <c r="B5446">
        <v>5112</v>
      </c>
      <c r="D5446">
        <v>7</v>
      </c>
      <c r="E5446">
        <v>4</v>
      </c>
      <c r="I5446">
        <v>3</v>
      </c>
      <c r="J5446">
        <v>8</v>
      </c>
      <c r="N5446">
        <v>1</v>
      </c>
      <c r="O5446">
        <v>6</v>
      </c>
      <c r="S5446">
        <v>5</v>
      </c>
      <c r="T5446">
        <v>2</v>
      </c>
    </row>
    <row r="5447" spans="1:21" x14ac:dyDescent="0.25">
      <c r="A5447" t="s">
        <v>46</v>
      </c>
      <c r="B5447">
        <v>5112</v>
      </c>
      <c r="F5447">
        <v>4</v>
      </c>
      <c r="P5447">
        <v>6</v>
      </c>
      <c r="U5447">
        <v>2</v>
      </c>
    </row>
    <row r="5448" spans="1:21" x14ac:dyDescent="0.25">
      <c r="A5448" t="s">
        <v>49</v>
      </c>
      <c r="B5448">
        <v>5112</v>
      </c>
      <c r="D5448">
        <v>5</v>
      </c>
      <c r="E5448">
        <v>5</v>
      </c>
      <c r="F5448">
        <v>5</v>
      </c>
      <c r="I5448">
        <v>5</v>
      </c>
      <c r="J5448">
        <v>7</v>
      </c>
      <c r="K5448">
        <v>4</v>
      </c>
      <c r="N5448">
        <v>5</v>
      </c>
      <c r="O5448">
        <v>4</v>
      </c>
      <c r="P5448">
        <v>4</v>
      </c>
      <c r="S5448">
        <v>5</v>
      </c>
      <c r="T5448">
        <v>4</v>
      </c>
      <c r="U5448">
        <v>4</v>
      </c>
    </row>
    <row r="5449" spans="1:21" x14ac:dyDescent="0.25">
      <c r="A5449" t="s">
        <v>695</v>
      </c>
      <c r="B5449">
        <v>5112</v>
      </c>
      <c r="D5449">
        <v>0</v>
      </c>
      <c r="E5449">
        <v>-2</v>
      </c>
      <c r="F5449">
        <v>-2</v>
      </c>
      <c r="I5449">
        <v>0</v>
      </c>
      <c r="J5449">
        <v>0</v>
      </c>
      <c r="K5449">
        <v>0</v>
      </c>
      <c r="N5449">
        <v>0</v>
      </c>
      <c r="O5449">
        <v>-2</v>
      </c>
      <c r="P5449">
        <v>-2</v>
      </c>
      <c r="S5449">
        <v>0</v>
      </c>
      <c r="T5449">
        <v>-2</v>
      </c>
      <c r="U5449">
        <v>-2</v>
      </c>
    </row>
    <row r="5450" spans="1:21" x14ac:dyDescent="0.25">
      <c r="A5450" t="s">
        <v>48</v>
      </c>
      <c r="B5450">
        <v>5112</v>
      </c>
      <c r="D5450">
        <v>1900</v>
      </c>
      <c r="E5450">
        <v>1900</v>
      </c>
      <c r="F5450">
        <v>1900</v>
      </c>
      <c r="I5450">
        <v>1900</v>
      </c>
      <c r="J5450">
        <v>1900</v>
      </c>
      <c r="K5450">
        <v>1900</v>
      </c>
      <c r="N5450">
        <v>1900</v>
      </c>
      <c r="O5450">
        <v>1900</v>
      </c>
      <c r="P5450">
        <v>1900</v>
      </c>
      <c r="S5450">
        <v>1900</v>
      </c>
      <c r="T5450">
        <v>1900</v>
      </c>
      <c r="U5450">
        <v>1900</v>
      </c>
    </row>
    <row r="5451" spans="1:21" x14ac:dyDescent="0.25">
      <c r="A5451" t="s">
        <v>696</v>
      </c>
      <c r="B5451">
        <v>5112</v>
      </c>
      <c r="D5451">
        <v>4990</v>
      </c>
      <c r="E5451">
        <v>1745</v>
      </c>
      <c r="F5451">
        <v>1504</v>
      </c>
      <c r="I5451">
        <v>1863</v>
      </c>
      <c r="J5451">
        <v>3008</v>
      </c>
      <c r="K5451">
        <v>0</v>
      </c>
      <c r="N5451">
        <v>3433</v>
      </c>
      <c r="O5451">
        <v>5085</v>
      </c>
      <c r="P5451">
        <v>2787</v>
      </c>
      <c r="S5451">
        <v>3433</v>
      </c>
      <c r="T5451">
        <v>5085</v>
      </c>
      <c r="U5451">
        <v>1583</v>
      </c>
    </row>
    <row r="5452" spans="1:21" x14ac:dyDescent="0.25">
      <c r="A5452" t="s">
        <v>50</v>
      </c>
      <c r="B5452">
        <v>5112</v>
      </c>
      <c r="D5452">
        <v>4990</v>
      </c>
      <c r="E5452">
        <v>1745</v>
      </c>
      <c r="F5452">
        <v>1504</v>
      </c>
      <c r="I5452">
        <v>1863</v>
      </c>
      <c r="J5452">
        <v>3008</v>
      </c>
      <c r="K5452">
        <v>0</v>
      </c>
      <c r="N5452">
        <v>3433</v>
      </c>
      <c r="O5452">
        <v>5085</v>
      </c>
      <c r="P5452">
        <v>2787</v>
      </c>
      <c r="S5452">
        <v>3433</v>
      </c>
      <c r="T5452">
        <v>5085</v>
      </c>
      <c r="U5452">
        <v>1583</v>
      </c>
    </row>
    <row r="5453" spans="1:21" x14ac:dyDescent="0.25">
      <c r="A5453" t="s">
        <v>697</v>
      </c>
      <c r="B5453">
        <v>5112</v>
      </c>
      <c r="D5453">
        <v>1</v>
      </c>
      <c r="E5453">
        <v>1</v>
      </c>
      <c r="F5453">
        <v>1</v>
      </c>
      <c r="I5453">
        <v>1</v>
      </c>
      <c r="J5453">
        <v>1</v>
      </c>
      <c r="K5453">
        <v>1</v>
      </c>
      <c r="N5453">
        <v>1</v>
      </c>
      <c r="O5453">
        <v>1</v>
      </c>
      <c r="P5453">
        <v>1</v>
      </c>
      <c r="S5453">
        <v>1</v>
      </c>
      <c r="T5453">
        <v>1</v>
      </c>
      <c r="U5453">
        <v>1</v>
      </c>
    </row>
    <row r="5454" spans="1:21" x14ac:dyDescent="0.25">
      <c r="A5454" t="s">
        <v>51</v>
      </c>
      <c r="B5454">
        <v>5112</v>
      </c>
      <c r="D5454">
        <v>0</v>
      </c>
      <c r="E5454">
        <v>4</v>
      </c>
      <c r="F5454">
        <v>173</v>
      </c>
      <c r="I5454">
        <v>0</v>
      </c>
      <c r="J5454">
        <v>619</v>
      </c>
      <c r="K5454">
        <v>0</v>
      </c>
      <c r="N5454">
        <v>0</v>
      </c>
      <c r="O5454">
        <v>0</v>
      </c>
      <c r="P5454">
        <v>127</v>
      </c>
      <c r="S5454">
        <v>0</v>
      </c>
      <c r="T5454">
        <v>0</v>
      </c>
      <c r="U5454">
        <v>136</v>
      </c>
    </row>
    <row r="5455" spans="1:21" x14ac:dyDescent="0.25">
      <c r="A5455" t="s">
        <v>53</v>
      </c>
      <c r="B5455">
        <v>5112</v>
      </c>
      <c r="D5455">
        <v>100</v>
      </c>
      <c r="E5455">
        <v>100</v>
      </c>
      <c r="F5455">
        <v>100</v>
      </c>
      <c r="I5455">
        <v>0</v>
      </c>
      <c r="J5455">
        <v>0</v>
      </c>
      <c r="K5455">
        <v>100</v>
      </c>
      <c r="N5455">
        <v>100</v>
      </c>
      <c r="O5455">
        <v>500</v>
      </c>
      <c r="P5455">
        <v>100</v>
      </c>
      <c r="S5455">
        <v>100</v>
      </c>
      <c r="T5455">
        <v>500</v>
      </c>
      <c r="U5455">
        <v>100</v>
      </c>
    </row>
    <row r="5456" spans="1:21" x14ac:dyDescent="0.25">
      <c r="A5456" t="s">
        <v>54</v>
      </c>
      <c r="B5456">
        <v>5112</v>
      </c>
      <c r="D5456">
        <v>0</v>
      </c>
      <c r="E5456">
        <v>0</v>
      </c>
      <c r="F5456">
        <v>0</v>
      </c>
      <c r="I5456">
        <v>0</v>
      </c>
      <c r="J5456">
        <v>0</v>
      </c>
      <c r="K5456">
        <v>0</v>
      </c>
      <c r="N5456">
        <v>0</v>
      </c>
      <c r="O5456">
        <v>0</v>
      </c>
      <c r="P5456">
        <v>0</v>
      </c>
      <c r="S5456">
        <v>0</v>
      </c>
      <c r="T5456">
        <v>0</v>
      </c>
      <c r="U5456">
        <v>0</v>
      </c>
    </row>
    <row r="5457" spans="1:21" x14ac:dyDescent="0.25">
      <c r="A5457" t="s">
        <v>55</v>
      </c>
      <c r="B5457">
        <v>5112</v>
      </c>
      <c r="D5457">
        <v>0</v>
      </c>
      <c r="E5457">
        <v>0</v>
      </c>
      <c r="F5457">
        <v>0</v>
      </c>
      <c r="I5457">
        <v>0</v>
      </c>
      <c r="J5457">
        <v>0</v>
      </c>
      <c r="K5457">
        <v>0</v>
      </c>
      <c r="N5457">
        <v>0</v>
      </c>
      <c r="O5457">
        <v>0</v>
      </c>
      <c r="P5457">
        <v>0</v>
      </c>
      <c r="S5457">
        <v>0</v>
      </c>
      <c r="T5457">
        <v>0</v>
      </c>
      <c r="U5457">
        <v>0</v>
      </c>
    </row>
    <row r="5458" spans="1:21" x14ac:dyDescent="0.25">
      <c r="A5458" t="s">
        <v>56</v>
      </c>
      <c r="B5458">
        <v>5112</v>
      </c>
      <c r="D5458">
        <v>0.92</v>
      </c>
      <c r="E5458">
        <v>0.92</v>
      </c>
      <c r="F5458">
        <v>0.92</v>
      </c>
      <c r="I5458">
        <v>0.92</v>
      </c>
      <c r="J5458">
        <v>0.92</v>
      </c>
      <c r="K5458">
        <v>0.92</v>
      </c>
      <c r="N5458">
        <v>0.92</v>
      </c>
      <c r="O5458">
        <v>0.92</v>
      </c>
      <c r="P5458">
        <v>0.92</v>
      </c>
      <c r="S5458">
        <v>0.92</v>
      </c>
      <c r="T5458">
        <v>0.92</v>
      </c>
      <c r="U5458">
        <v>0.92</v>
      </c>
    </row>
    <row r="5459" spans="1:21" x14ac:dyDescent="0.25">
      <c r="A5459" t="s">
        <v>57</v>
      </c>
      <c r="B5459">
        <v>5112</v>
      </c>
      <c r="D5459">
        <v>100</v>
      </c>
      <c r="E5459">
        <v>100</v>
      </c>
      <c r="F5459">
        <v>100</v>
      </c>
      <c r="I5459">
        <v>100</v>
      </c>
      <c r="J5459">
        <v>100</v>
      </c>
      <c r="K5459">
        <v>100</v>
      </c>
      <c r="N5459">
        <v>100</v>
      </c>
      <c r="O5459">
        <v>100</v>
      </c>
      <c r="P5459">
        <v>100</v>
      </c>
      <c r="S5459">
        <v>100</v>
      </c>
      <c r="T5459">
        <v>100</v>
      </c>
      <c r="U5459">
        <v>100</v>
      </c>
    </row>
    <row r="5460" spans="1:21" x14ac:dyDescent="0.25">
      <c r="A5460" t="s">
        <v>58</v>
      </c>
      <c r="B5460">
        <v>5112</v>
      </c>
      <c r="D5460">
        <v>2</v>
      </c>
      <c r="E5460">
        <v>2</v>
      </c>
      <c r="F5460">
        <v>2</v>
      </c>
      <c r="I5460">
        <v>2</v>
      </c>
      <c r="J5460">
        <v>2</v>
      </c>
      <c r="K5460">
        <v>2</v>
      </c>
      <c r="N5460">
        <v>2</v>
      </c>
      <c r="O5460">
        <v>2</v>
      </c>
      <c r="P5460">
        <v>2</v>
      </c>
      <c r="S5460">
        <v>2</v>
      </c>
      <c r="T5460">
        <v>2</v>
      </c>
      <c r="U5460">
        <v>2</v>
      </c>
    </row>
    <row r="5461" spans="1:21" x14ac:dyDescent="0.25">
      <c r="A5461" t="s">
        <v>59</v>
      </c>
      <c r="B5461">
        <v>5112</v>
      </c>
      <c r="D5461">
        <v>0</v>
      </c>
      <c r="E5461">
        <v>0</v>
      </c>
      <c r="F5461">
        <v>0</v>
      </c>
      <c r="I5461">
        <v>0</v>
      </c>
      <c r="J5461">
        <v>0</v>
      </c>
      <c r="K5461">
        <v>0</v>
      </c>
      <c r="N5461">
        <v>0</v>
      </c>
      <c r="O5461">
        <v>0</v>
      </c>
      <c r="P5461">
        <v>0</v>
      </c>
      <c r="S5461">
        <v>0</v>
      </c>
      <c r="T5461">
        <v>0</v>
      </c>
      <c r="U5461">
        <v>0</v>
      </c>
    </row>
    <row r="5462" spans="1:21" x14ac:dyDescent="0.25">
      <c r="A5462" t="s">
        <v>698</v>
      </c>
      <c r="B5462">
        <v>5112</v>
      </c>
      <c r="E5462">
        <v>0</v>
      </c>
      <c r="J5462">
        <v>0</v>
      </c>
      <c r="O5462">
        <v>0</v>
      </c>
      <c r="T5462">
        <v>0</v>
      </c>
    </row>
    <row r="5463" spans="1:21" x14ac:dyDescent="0.25">
      <c r="A5463" t="s">
        <v>677</v>
      </c>
      <c r="B5463">
        <v>5112</v>
      </c>
      <c r="E5463">
        <v>969</v>
      </c>
      <c r="J5463">
        <v>808</v>
      </c>
      <c r="O5463">
        <v>1665</v>
      </c>
      <c r="T5463">
        <v>1420</v>
      </c>
    </row>
    <row r="5464" spans="1:21" x14ac:dyDescent="0.25">
      <c r="A5464" t="s">
        <v>78</v>
      </c>
      <c r="B5464">
        <v>5112</v>
      </c>
      <c r="E5464">
        <v>22</v>
      </c>
      <c r="J5464">
        <v>18.399999999999999</v>
      </c>
      <c r="O5464">
        <v>28.4</v>
      </c>
      <c r="T5464">
        <v>24.2</v>
      </c>
    </row>
    <row r="5465" spans="1:21" x14ac:dyDescent="0.25">
      <c r="A5465" t="s">
        <v>699</v>
      </c>
      <c r="B5465">
        <v>5112</v>
      </c>
      <c r="F5465">
        <v>0</v>
      </c>
      <c r="K5465">
        <v>0</v>
      </c>
      <c r="P5465">
        <v>0</v>
      </c>
      <c r="U5465">
        <v>0</v>
      </c>
    </row>
    <row r="5466" spans="1:21" x14ac:dyDescent="0.25">
      <c r="A5466" t="s">
        <v>700</v>
      </c>
      <c r="B5466">
        <v>5112</v>
      </c>
      <c r="D5466">
        <v>0</v>
      </c>
      <c r="E5466">
        <v>0</v>
      </c>
      <c r="F5466">
        <v>1</v>
      </c>
      <c r="I5466">
        <v>0</v>
      </c>
      <c r="J5466">
        <v>0</v>
      </c>
      <c r="K5466">
        <v>1</v>
      </c>
      <c r="N5466">
        <v>0</v>
      </c>
      <c r="O5466">
        <v>0</v>
      </c>
      <c r="P5466">
        <v>1</v>
      </c>
      <c r="S5466">
        <v>0</v>
      </c>
      <c r="T5466">
        <v>0</v>
      </c>
      <c r="U5466">
        <v>1</v>
      </c>
    </row>
    <row r="5467" spans="1:21" x14ac:dyDescent="0.25">
      <c r="A5467" t="s">
        <v>701</v>
      </c>
      <c r="B5467">
        <v>5112</v>
      </c>
      <c r="D5467">
        <v>0</v>
      </c>
      <c r="E5467">
        <v>0</v>
      </c>
      <c r="F5467">
        <v>0</v>
      </c>
      <c r="I5467">
        <v>0</v>
      </c>
      <c r="J5467">
        <v>0</v>
      </c>
      <c r="K5467">
        <v>0</v>
      </c>
      <c r="N5467">
        <v>0</v>
      </c>
      <c r="O5467">
        <v>0</v>
      </c>
      <c r="P5467">
        <v>0</v>
      </c>
      <c r="S5467">
        <v>0</v>
      </c>
      <c r="T5467">
        <v>0</v>
      </c>
      <c r="U5467">
        <v>0</v>
      </c>
    </row>
    <row r="5468" spans="1:21" x14ac:dyDescent="0.25">
      <c r="A5468" t="s">
        <v>52</v>
      </c>
      <c r="B5468">
        <v>5112</v>
      </c>
      <c r="D5468">
        <v>1</v>
      </c>
      <c r="E5468">
        <v>1</v>
      </c>
      <c r="F5468">
        <v>1</v>
      </c>
      <c r="I5468">
        <v>1</v>
      </c>
      <c r="J5468">
        <v>1</v>
      </c>
      <c r="K5468">
        <v>1</v>
      </c>
      <c r="N5468">
        <v>1</v>
      </c>
      <c r="O5468">
        <v>1</v>
      </c>
      <c r="P5468">
        <v>1</v>
      </c>
      <c r="S5468">
        <v>1</v>
      </c>
      <c r="T5468">
        <v>1</v>
      </c>
      <c r="U5468">
        <v>1</v>
      </c>
    </row>
    <row r="5469" spans="1:21" x14ac:dyDescent="0.25">
      <c r="A5469" t="s">
        <v>702</v>
      </c>
      <c r="B5469">
        <v>5112</v>
      </c>
      <c r="D5469">
        <v>15</v>
      </c>
      <c r="E5469">
        <v>60</v>
      </c>
      <c r="F5469">
        <v>9</v>
      </c>
      <c r="I5469">
        <v>15</v>
      </c>
      <c r="J5469">
        <v>60</v>
      </c>
      <c r="K5469">
        <v>9</v>
      </c>
      <c r="N5469">
        <v>15</v>
      </c>
      <c r="O5469">
        <v>60</v>
      </c>
      <c r="P5469">
        <v>9</v>
      </c>
      <c r="S5469">
        <v>15</v>
      </c>
      <c r="T5469">
        <v>60</v>
      </c>
      <c r="U5469">
        <v>9</v>
      </c>
    </row>
    <row r="5470" spans="1:21" x14ac:dyDescent="0.25">
      <c r="A5470" t="s">
        <v>43</v>
      </c>
      <c r="B5470">
        <v>5112</v>
      </c>
      <c r="D5470">
        <v>50</v>
      </c>
      <c r="E5470">
        <v>50</v>
      </c>
      <c r="F5470">
        <v>50</v>
      </c>
      <c r="I5470">
        <v>50</v>
      </c>
      <c r="J5470">
        <v>50</v>
      </c>
      <c r="N5470">
        <v>50</v>
      </c>
      <c r="O5470">
        <v>50</v>
      </c>
      <c r="P5470">
        <v>50</v>
      </c>
      <c r="S5470">
        <v>50</v>
      </c>
      <c r="T5470">
        <v>50</v>
      </c>
      <c r="U5470">
        <v>50</v>
      </c>
    </row>
    <row r="5471" spans="1:21" x14ac:dyDescent="0.25">
      <c r="A5471" t="s">
        <v>44</v>
      </c>
      <c r="B5471">
        <v>5112</v>
      </c>
      <c r="D5471">
        <v>0</v>
      </c>
      <c r="E5471">
        <v>0</v>
      </c>
      <c r="F5471">
        <v>0</v>
      </c>
      <c r="I5471">
        <v>0</v>
      </c>
      <c r="J5471">
        <v>0</v>
      </c>
      <c r="N5471">
        <v>0</v>
      </c>
      <c r="O5471">
        <v>0</v>
      </c>
      <c r="P5471">
        <v>0</v>
      </c>
      <c r="S5471">
        <v>0</v>
      </c>
      <c r="T5471">
        <v>0</v>
      </c>
      <c r="U5471">
        <v>0</v>
      </c>
    </row>
    <row r="5472" spans="1:21" x14ac:dyDescent="0.25">
      <c r="A5472" t="s">
        <v>47</v>
      </c>
      <c r="B5472">
        <v>5112</v>
      </c>
      <c r="D5472">
        <v>7</v>
      </c>
      <c r="E5472">
        <v>4</v>
      </c>
      <c r="F5472">
        <v>4</v>
      </c>
      <c r="I5472">
        <v>3</v>
      </c>
      <c r="J5472">
        <v>8</v>
      </c>
      <c r="N5472">
        <v>1</v>
      </c>
      <c r="O5472">
        <v>6</v>
      </c>
      <c r="P5472">
        <v>6</v>
      </c>
      <c r="S5472">
        <v>5</v>
      </c>
      <c r="T5472">
        <v>2</v>
      </c>
      <c r="U5472">
        <v>2</v>
      </c>
    </row>
    <row r="5473" spans="1:21" x14ac:dyDescent="0.25">
      <c r="A5473" t="s">
        <v>703</v>
      </c>
      <c r="B5473">
        <v>5112</v>
      </c>
      <c r="D5473">
        <v>0</v>
      </c>
      <c r="E5473">
        <v>0</v>
      </c>
      <c r="F5473">
        <v>0</v>
      </c>
      <c r="I5473">
        <v>0</v>
      </c>
      <c r="J5473">
        <v>0</v>
      </c>
      <c r="N5473">
        <v>0</v>
      </c>
      <c r="O5473">
        <v>0</v>
      </c>
      <c r="P5473">
        <v>0</v>
      </c>
      <c r="S5473">
        <v>0</v>
      </c>
      <c r="T5473">
        <v>0</v>
      </c>
      <c r="U5473">
        <v>0</v>
      </c>
    </row>
    <row r="5474" spans="1:21" x14ac:dyDescent="0.25">
      <c r="A5474" t="s">
        <v>704</v>
      </c>
      <c r="B5474">
        <v>5112</v>
      </c>
      <c r="D5474">
        <v>0</v>
      </c>
      <c r="E5474">
        <v>0</v>
      </c>
      <c r="F5474">
        <v>0</v>
      </c>
      <c r="I5474">
        <v>0</v>
      </c>
      <c r="J5474">
        <v>0</v>
      </c>
      <c r="N5474">
        <v>0</v>
      </c>
      <c r="O5474">
        <v>0</v>
      </c>
      <c r="P5474">
        <v>0</v>
      </c>
      <c r="S5474">
        <v>0</v>
      </c>
      <c r="T5474">
        <v>0</v>
      </c>
      <c r="U5474">
        <v>0</v>
      </c>
    </row>
    <row r="5475" spans="1:21" x14ac:dyDescent="0.25">
      <c r="A5475" t="s">
        <v>705</v>
      </c>
      <c r="B5475">
        <v>5112</v>
      </c>
      <c r="D5475">
        <v>0</v>
      </c>
      <c r="E5475">
        <v>0</v>
      </c>
      <c r="F5475">
        <v>0</v>
      </c>
      <c r="I5475">
        <v>0</v>
      </c>
      <c r="J5475">
        <v>0</v>
      </c>
      <c r="N5475">
        <v>0</v>
      </c>
      <c r="O5475">
        <v>0</v>
      </c>
      <c r="P5475">
        <v>0</v>
      </c>
      <c r="S5475">
        <v>0</v>
      </c>
      <c r="T5475">
        <v>0</v>
      </c>
      <c r="U5475">
        <v>0</v>
      </c>
    </row>
    <row r="5476" spans="1:21" x14ac:dyDescent="0.25">
      <c r="A5476" t="s">
        <v>706</v>
      </c>
      <c r="B5476">
        <v>5112</v>
      </c>
      <c r="D5476">
        <v>0</v>
      </c>
      <c r="E5476">
        <v>0</v>
      </c>
      <c r="F5476">
        <v>0</v>
      </c>
      <c r="I5476">
        <v>0</v>
      </c>
      <c r="J5476">
        <v>0</v>
      </c>
      <c r="N5476">
        <v>0</v>
      </c>
      <c r="O5476">
        <v>0</v>
      </c>
      <c r="P5476">
        <v>0</v>
      </c>
      <c r="S5476">
        <v>0</v>
      </c>
      <c r="T5476">
        <v>0</v>
      </c>
      <c r="U5476">
        <v>0</v>
      </c>
    </row>
    <row r="5477" spans="1:21" x14ac:dyDescent="0.25">
      <c r="A5477" t="s">
        <v>707</v>
      </c>
      <c r="B5477">
        <v>5112</v>
      </c>
      <c r="D5477">
        <v>1</v>
      </c>
      <c r="E5477">
        <v>1</v>
      </c>
      <c r="F5477">
        <v>1</v>
      </c>
      <c r="I5477">
        <v>1</v>
      </c>
      <c r="J5477">
        <v>1</v>
      </c>
      <c r="N5477">
        <v>1</v>
      </c>
      <c r="O5477">
        <v>1</v>
      </c>
      <c r="P5477">
        <v>1</v>
      </c>
      <c r="S5477">
        <v>1</v>
      </c>
      <c r="T5477">
        <v>1</v>
      </c>
      <c r="U5477">
        <v>1</v>
      </c>
    </row>
    <row r="5478" spans="1:21" x14ac:dyDescent="0.25">
      <c r="A5478" t="s">
        <v>708</v>
      </c>
      <c r="B5478">
        <v>5112</v>
      </c>
      <c r="D5478">
        <v>0</v>
      </c>
      <c r="E5478">
        <v>0</v>
      </c>
      <c r="F5478">
        <v>0</v>
      </c>
      <c r="I5478">
        <v>0</v>
      </c>
      <c r="J5478">
        <v>0</v>
      </c>
      <c r="N5478">
        <v>0</v>
      </c>
      <c r="O5478">
        <v>0</v>
      </c>
      <c r="P5478">
        <v>0</v>
      </c>
      <c r="S5478">
        <v>0</v>
      </c>
      <c r="T5478">
        <v>0</v>
      </c>
      <c r="U5478">
        <v>0</v>
      </c>
    </row>
    <row r="5479" spans="1:21" x14ac:dyDescent="0.25">
      <c r="A5479" t="s">
        <v>709</v>
      </c>
      <c r="B5479">
        <v>5112</v>
      </c>
      <c r="D5479">
        <v>50</v>
      </c>
      <c r="E5479">
        <v>50</v>
      </c>
      <c r="F5479">
        <v>50</v>
      </c>
      <c r="I5479">
        <v>50</v>
      </c>
      <c r="J5479">
        <v>50</v>
      </c>
      <c r="N5479">
        <v>50</v>
      </c>
      <c r="O5479">
        <v>50</v>
      </c>
      <c r="P5479">
        <v>50</v>
      </c>
      <c r="S5479">
        <v>50</v>
      </c>
      <c r="T5479">
        <v>50</v>
      </c>
      <c r="U5479">
        <v>50</v>
      </c>
    </row>
    <row r="5480" spans="1:21" x14ac:dyDescent="0.25">
      <c r="A5480" t="s">
        <v>710</v>
      </c>
      <c r="B5480">
        <v>5112</v>
      </c>
      <c r="D5480">
        <v>3</v>
      </c>
      <c r="E5480">
        <v>3</v>
      </c>
      <c r="F5480">
        <v>3</v>
      </c>
      <c r="I5480">
        <v>3</v>
      </c>
      <c r="J5480">
        <v>3</v>
      </c>
      <c r="N5480">
        <v>3</v>
      </c>
      <c r="O5480">
        <v>3</v>
      </c>
      <c r="P5480">
        <v>3</v>
      </c>
      <c r="S5480">
        <v>3</v>
      </c>
      <c r="T5480">
        <v>3</v>
      </c>
      <c r="U5480">
        <v>3</v>
      </c>
    </row>
    <row r="5481" spans="1:21" x14ac:dyDescent="0.25">
      <c r="A5481" t="s">
        <v>711</v>
      </c>
      <c r="B5481">
        <v>5112</v>
      </c>
      <c r="D5481">
        <v>0</v>
      </c>
      <c r="E5481">
        <v>0</v>
      </c>
      <c r="F5481">
        <v>0</v>
      </c>
      <c r="I5481">
        <v>0</v>
      </c>
      <c r="J5481">
        <v>0</v>
      </c>
      <c r="N5481">
        <v>0</v>
      </c>
      <c r="O5481">
        <v>0</v>
      </c>
      <c r="P5481">
        <v>0</v>
      </c>
      <c r="S5481">
        <v>0</v>
      </c>
      <c r="T5481">
        <v>0</v>
      </c>
      <c r="U5481">
        <v>0</v>
      </c>
    </row>
    <row r="5482" spans="1:21" x14ac:dyDescent="0.25">
      <c r="A5482" t="s">
        <v>712</v>
      </c>
      <c r="B5482">
        <v>5112</v>
      </c>
      <c r="D5482">
        <v>0</v>
      </c>
      <c r="E5482">
        <v>0</v>
      </c>
      <c r="F5482">
        <v>0</v>
      </c>
      <c r="I5482">
        <v>0</v>
      </c>
      <c r="J5482">
        <v>0</v>
      </c>
      <c r="N5482">
        <v>0</v>
      </c>
      <c r="O5482">
        <v>0</v>
      </c>
      <c r="P5482">
        <v>0</v>
      </c>
      <c r="S5482">
        <v>0</v>
      </c>
      <c r="T5482">
        <v>0</v>
      </c>
      <c r="U5482">
        <v>0</v>
      </c>
    </row>
    <row r="5483" spans="1:21" x14ac:dyDescent="0.25">
      <c r="A5483" t="s">
        <v>713</v>
      </c>
      <c r="B5483">
        <v>5112</v>
      </c>
      <c r="D5483">
        <v>0</v>
      </c>
      <c r="E5483">
        <v>0</v>
      </c>
      <c r="F5483">
        <v>0</v>
      </c>
      <c r="I5483">
        <v>0</v>
      </c>
      <c r="J5483">
        <v>0</v>
      </c>
      <c r="N5483">
        <v>0</v>
      </c>
      <c r="O5483">
        <v>0</v>
      </c>
      <c r="P5483">
        <v>0</v>
      </c>
      <c r="S5483">
        <v>0</v>
      </c>
      <c r="T5483">
        <v>0</v>
      </c>
      <c r="U5483">
        <v>0</v>
      </c>
    </row>
    <row r="5484" spans="1:21" x14ac:dyDescent="0.25">
      <c r="A5484" t="s">
        <v>718</v>
      </c>
      <c r="B5484">
        <v>5112</v>
      </c>
      <c r="E5484">
        <v>0</v>
      </c>
      <c r="J5484">
        <v>0</v>
      </c>
      <c r="O5484">
        <v>0</v>
      </c>
      <c r="T5484">
        <v>0</v>
      </c>
    </row>
    <row r="5485" spans="1:21" x14ac:dyDescent="0.25">
      <c r="A5485" t="s">
        <v>405</v>
      </c>
      <c r="B5485">
        <v>5112</v>
      </c>
      <c r="E5485">
        <v>0</v>
      </c>
    </row>
    <row r="5486" spans="1:21" x14ac:dyDescent="0.25">
      <c r="A5486" t="s">
        <v>742</v>
      </c>
      <c r="B5486">
        <v>5112</v>
      </c>
      <c r="F5486">
        <v>10</v>
      </c>
    </row>
    <row r="5487" spans="1:21" x14ac:dyDescent="0.25">
      <c r="A5487" t="s">
        <v>719</v>
      </c>
      <c r="B5487">
        <v>5112</v>
      </c>
      <c r="D5487">
        <v>109</v>
      </c>
      <c r="E5487">
        <v>120</v>
      </c>
      <c r="F5487">
        <v>98</v>
      </c>
      <c r="I5487">
        <v>0</v>
      </c>
      <c r="J5487">
        <v>109</v>
      </c>
      <c r="K5487">
        <v>0</v>
      </c>
      <c r="N5487">
        <v>109</v>
      </c>
      <c r="O5487">
        <v>543</v>
      </c>
      <c r="P5487">
        <v>109</v>
      </c>
      <c r="S5487">
        <v>109</v>
      </c>
      <c r="T5487">
        <v>543</v>
      </c>
      <c r="U5487">
        <v>109</v>
      </c>
    </row>
    <row r="5488" spans="1:21" x14ac:dyDescent="0.25">
      <c r="A5488" t="s">
        <v>34</v>
      </c>
      <c r="B5488">
        <v>5119</v>
      </c>
      <c r="D5488">
        <v>72</v>
      </c>
      <c r="E5488">
        <v>72</v>
      </c>
      <c r="F5488">
        <v>72</v>
      </c>
      <c r="I5488">
        <v>77</v>
      </c>
      <c r="J5488">
        <v>77</v>
      </c>
      <c r="K5488">
        <v>77</v>
      </c>
      <c r="N5488">
        <v>5120</v>
      </c>
      <c r="O5488">
        <v>5120</v>
      </c>
      <c r="P5488">
        <v>5120</v>
      </c>
      <c r="S5488">
        <v>5112</v>
      </c>
      <c r="T5488">
        <v>5112</v>
      </c>
      <c r="U5488">
        <v>5112</v>
      </c>
    </row>
    <row r="5489" spans="1:21" x14ac:dyDescent="0.25">
      <c r="A5489" t="s">
        <v>35</v>
      </c>
      <c r="B5489">
        <v>5119</v>
      </c>
      <c r="D5489">
        <v>5120</v>
      </c>
      <c r="E5489">
        <v>77</v>
      </c>
      <c r="F5489">
        <v>5112</v>
      </c>
      <c r="I5489">
        <v>5112</v>
      </c>
      <c r="J5489">
        <v>72</v>
      </c>
      <c r="K5489">
        <v>5120</v>
      </c>
      <c r="N5489">
        <v>77</v>
      </c>
      <c r="O5489">
        <v>5112</v>
      </c>
      <c r="P5489">
        <v>72</v>
      </c>
      <c r="S5489">
        <v>72</v>
      </c>
      <c r="T5489">
        <v>5120</v>
      </c>
      <c r="U5489">
        <v>77</v>
      </c>
    </row>
    <row r="5490" spans="1:21" x14ac:dyDescent="0.25">
      <c r="A5490" t="s">
        <v>36</v>
      </c>
      <c r="B5490">
        <v>5119</v>
      </c>
      <c r="D5490">
        <v>0</v>
      </c>
      <c r="E5490">
        <v>0</v>
      </c>
      <c r="F5490">
        <v>2</v>
      </c>
      <c r="I5490">
        <v>0</v>
      </c>
      <c r="J5490">
        <v>0</v>
      </c>
      <c r="K5490">
        <v>0</v>
      </c>
      <c r="N5490">
        <v>0</v>
      </c>
      <c r="O5490">
        <v>3</v>
      </c>
      <c r="P5490">
        <v>0</v>
      </c>
      <c r="S5490">
        <v>0</v>
      </c>
      <c r="T5490">
        <v>5</v>
      </c>
      <c r="U5490">
        <v>0</v>
      </c>
    </row>
    <row r="5491" spans="1:21" x14ac:dyDescent="0.25">
      <c r="A5491" t="s">
        <v>37</v>
      </c>
      <c r="B5491">
        <v>5119</v>
      </c>
      <c r="D5491">
        <v>0</v>
      </c>
      <c r="E5491">
        <v>0</v>
      </c>
      <c r="I5491">
        <v>0</v>
      </c>
      <c r="J5491">
        <v>0</v>
      </c>
      <c r="N5491">
        <v>0</v>
      </c>
      <c r="O5491">
        <v>0</v>
      </c>
      <c r="S5491">
        <v>0</v>
      </c>
      <c r="T5491">
        <v>2</v>
      </c>
    </row>
    <row r="5492" spans="1:21" x14ac:dyDescent="0.25">
      <c r="A5492" t="s">
        <v>38</v>
      </c>
      <c r="B5492">
        <v>5119</v>
      </c>
      <c r="D5492">
        <v>12</v>
      </c>
      <c r="E5492">
        <v>12</v>
      </c>
      <c r="F5492">
        <v>12</v>
      </c>
      <c r="I5492">
        <v>12</v>
      </c>
      <c r="J5492">
        <v>12</v>
      </c>
      <c r="K5492">
        <v>12</v>
      </c>
      <c r="N5492">
        <v>12</v>
      </c>
      <c r="O5492">
        <v>12</v>
      </c>
      <c r="P5492">
        <v>12</v>
      </c>
      <c r="S5492">
        <v>12</v>
      </c>
      <c r="T5492">
        <v>12</v>
      </c>
      <c r="U5492">
        <v>12</v>
      </c>
    </row>
    <row r="5493" spans="1:21" x14ac:dyDescent="0.25">
      <c r="A5493" t="s">
        <v>39</v>
      </c>
      <c r="B5493">
        <v>5119</v>
      </c>
      <c r="S5493">
        <v>500</v>
      </c>
    </row>
    <row r="5494" spans="1:21" x14ac:dyDescent="0.25">
      <c r="A5494" t="s">
        <v>694</v>
      </c>
      <c r="B5494">
        <v>5119</v>
      </c>
      <c r="S5494">
        <v>25</v>
      </c>
    </row>
    <row r="5495" spans="1:21" x14ac:dyDescent="0.25">
      <c r="A5495" t="s">
        <v>40</v>
      </c>
      <c r="B5495">
        <v>5119</v>
      </c>
      <c r="S5495">
        <v>2</v>
      </c>
    </row>
    <row r="5496" spans="1:21" x14ac:dyDescent="0.25">
      <c r="A5496" t="s">
        <v>41</v>
      </c>
      <c r="B5496">
        <v>5119</v>
      </c>
    </row>
    <row r="5497" spans="1:21" x14ac:dyDescent="0.25">
      <c r="A5497" t="s">
        <v>42</v>
      </c>
      <c r="B5497">
        <v>5119</v>
      </c>
      <c r="E5497">
        <v>45</v>
      </c>
      <c r="J5497">
        <v>45</v>
      </c>
      <c r="O5497">
        <v>40</v>
      </c>
      <c r="T5497">
        <v>40</v>
      </c>
    </row>
    <row r="5498" spans="1:21" x14ac:dyDescent="0.25">
      <c r="A5498" t="s">
        <v>876</v>
      </c>
      <c r="B5498">
        <v>5119</v>
      </c>
      <c r="E5498">
        <v>0</v>
      </c>
      <c r="J5498">
        <v>0</v>
      </c>
      <c r="O5498">
        <v>0</v>
      </c>
      <c r="T5498">
        <v>0</v>
      </c>
    </row>
    <row r="5499" spans="1:21" x14ac:dyDescent="0.25">
      <c r="A5499" t="s">
        <v>48</v>
      </c>
      <c r="B5499">
        <v>5119</v>
      </c>
      <c r="D5499">
        <v>1900</v>
      </c>
      <c r="E5499">
        <v>1900</v>
      </c>
      <c r="F5499">
        <v>1900</v>
      </c>
      <c r="I5499">
        <v>1900</v>
      </c>
      <c r="J5499">
        <v>1900</v>
      </c>
      <c r="K5499">
        <v>1900</v>
      </c>
      <c r="N5499">
        <v>1900</v>
      </c>
      <c r="O5499">
        <v>1900</v>
      </c>
      <c r="P5499">
        <v>1900</v>
      </c>
      <c r="S5499">
        <v>1900</v>
      </c>
      <c r="T5499">
        <v>1900</v>
      </c>
      <c r="U5499">
        <v>1900</v>
      </c>
    </row>
    <row r="5500" spans="1:21" x14ac:dyDescent="0.25">
      <c r="A5500" t="s">
        <v>696</v>
      </c>
      <c r="B5500">
        <v>5119</v>
      </c>
      <c r="D5500">
        <v>0</v>
      </c>
      <c r="E5500">
        <v>0</v>
      </c>
      <c r="F5500">
        <v>3278</v>
      </c>
      <c r="I5500">
        <v>0</v>
      </c>
      <c r="J5500">
        <v>0</v>
      </c>
      <c r="K5500">
        <v>0</v>
      </c>
      <c r="N5500">
        <v>0</v>
      </c>
      <c r="O5500">
        <v>5085</v>
      </c>
      <c r="P5500">
        <v>0</v>
      </c>
      <c r="S5500">
        <v>0</v>
      </c>
      <c r="T5500">
        <v>7544</v>
      </c>
      <c r="U5500">
        <v>0</v>
      </c>
    </row>
    <row r="5501" spans="1:21" x14ac:dyDescent="0.25">
      <c r="A5501" t="s">
        <v>50</v>
      </c>
      <c r="B5501">
        <v>5119</v>
      </c>
      <c r="D5501">
        <v>0</v>
      </c>
      <c r="E5501">
        <v>0</v>
      </c>
      <c r="F5501">
        <v>3278</v>
      </c>
      <c r="I5501">
        <v>0</v>
      </c>
      <c r="J5501">
        <v>0</v>
      </c>
      <c r="K5501">
        <v>0</v>
      </c>
      <c r="N5501">
        <v>0</v>
      </c>
      <c r="O5501">
        <v>5085</v>
      </c>
      <c r="P5501">
        <v>0</v>
      </c>
      <c r="S5501">
        <v>0</v>
      </c>
      <c r="T5501">
        <v>7544</v>
      </c>
      <c r="U5501">
        <v>0</v>
      </c>
    </row>
    <row r="5502" spans="1:21" x14ac:dyDescent="0.25">
      <c r="A5502" t="s">
        <v>697</v>
      </c>
      <c r="B5502">
        <v>5119</v>
      </c>
      <c r="D5502">
        <v>1</v>
      </c>
      <c r="E5502">
        <v>1</v>
      </c>
      <c r="F5502">
        <v>1</v>
      </c>
      <c r="I5502">
        <v>1</v>
      </c>
      <c r="J5502">
        <v>1</v>
      </c>
      <c r="K5502">
        <v>1</v>
      </c>
      <c r="N5502">
        <v>1</v>
      </c>
      <c r="O5502">
        <v>1</v>
      </c>
      <c r="P5502">
        <v>1</v>
      </c>
      <c r="S5502">
        <v>1</v>
      </c>
      <c r="T5502">
        <v>1</v>
      </c>
      <c r="U5502">
        <v>1</v>
      </c>
    </row>
    <row r="5503" spans="1:21" x14ac:dyDescent="0.25">
      <c r="A5503" t="s">
        <v>51</v>
      </c>
      <c r="B5503">
        <v>5119</v>
      </c>
      <c r="D5503">
        <v>0</v>
      </c>
      <c r="E5503">
        <v>0</v>
      </c>
      <c r="F5503">
        <v>0</v>
      </c>
      <c r="I5503">
        <v>0</v>
      </c>
      <c r="J5503">
        <v>0</v>
      </c>
      <c r="K5503">
        <v>0</v>
      </c>
      <c r="N5503">
        <v>0</v>
      </c>
      <c r="O5503">
        <v>0</v>
      </c>
      <c r="P5503">
        <v>0</v>
      </c>
      <c r="S5503">
        <v>0</v>
      </c>
      <c r="T5503">
        <v>0</v>
      </c>
      <c r="U5503">
        <v>0</v>
      </c>
    </row>
    <row r="5504" spans="1:21" x14ac:dyDescent="0.25">
      <c r="A5504" t="s">
        <v>53</v>
      </c>
      <c r="B5504">
        <v>5119</v>
      </c>
      <c r="D5504">
        <v>0</v>
      </c>
      <c r="E5504">
        <v>0</v>
      </c>
      <c r="F5504">
        <v>0</v>
      </c>
      <c r="I5504">
        <v>0</v>
      </c>
      <c r="J5504">
        <v>0</v>
      </c>
      <c r="K5504">
        <v>0</v>
      </c>
      <c r="N5504">
        <v>0</v>
      </c>
      <c r="O5504">
        <v>0</v>
      </c>
      <c r="P5504">
        <v>0</v>
      </c>
      <c r="S5504">
        <v>0</v>
      </c>
      <c r="T5504">
        <v>0</v>
      </c>
      <c r="U5504">
        <v>0</v>
      </c>
    </row>
    <row r="5505" spans="1:21" x14ac:dyDescent="0.25">
      <c r="A5505" t="s">
        <v>54</v>
      </c>
      <c r="B5505">
        <v>5119</v>
      </c>
      <c r="D5505">
        <v>0</v>
      </c>
      <c r="E5505">
        <v>0</v>
      </c>
      <c r="F5505">
        <v>0</v>
      </c>
      <c r="I5505">
        <v>0</v>
      </c>
      <c r="J5505">
        <v>0</v>
      </c>
      <c r="K5505">
        <v>0</v>
      </c>
      <c r="N5505">
        <v>0</v>
      </c>
      <c r="O5505">
        <v>0</v>
      </c>
      <c r="P5505">
        <v>0</v>
      </c>
      <c r="S5505">
        <v>0</v>
      </c>
      <c r="T5505">
        <v>0</v>
      </c>
      <c r="U5505">
        <v>0</v>
      </c>
    </row>
    <row r="5506" spans="1:21" x14ac:dyDescent="0.25">
      <c r="A5506" t="s">
        <v>55</v>
      </c>
      <c r="B5506">
        <v>5119</v>
      </c>
      <c r="D5506">
        <v>0</v>
      </c>
      <c r="E5506">
        <v>0</v>
      </c>
      <c r="F5506">
        <v>0</v>
      </c>
      <c r="I5506">
        <v>0</v>
      </c>
      <c r="J5506">
        <v>0</v>
      </c>
      <c r="K5506">
        <v>0</v>
      </c>
      <c r="N5506">
        <v>0</v>
      </c>
      <c r="O5506">
        <v>0</v>
      </c>
      <c r="P5506">
        <v>0</v>
      </c>
      <c r="S5506">
        <v>0</v>
      </c>
      <c r="T5506">
        <v>0</v>
      </c>
      <c r="U5506">
        <v>0</v>
      </c>
    </row>
    <row r="5507" spans="1:21" x14ac:dyDescent="0.25">
      <c r="A5507" t="s">
        <v>56</v>
      </c>
      <c r="B5507">
        <v>5119</v>
      </c>
      <c r="D5507">
        <v>0.9</v>
      </c>
      <c r="E5507">
        <v>0.9</v>
      </c>
      <c r="F5507">
        <v>0.92</v>
      </c>
      <c r="I5507">
        <v>0.92</v>
      </c>
      <c r="J5507">
        <v>0.9</v>
      </c>
      <c r="K5507">
        <v>0.9</v>
      </c>
      <c r="N5507">
        <v>0.9</v>
      </c>
      <c r="O5507">
        <v>0.92</v>
      </c>
      <c r="P5507">
        <v>0.9</v>
      </c>
      <c r="S5507">
        <v>0.92</v>
      </c>
      <c r="T5507">
        <v>0.92</v>
      </c>
      <c r="U5507">
        <v>0.92</v>
      </c>
    </row>
    <row r="5508" spans="1:21" x14ac:dyDescent="0.25">
      <c r="A5508" t="s">
        <v>57</v>
      </c>
      <c r="B5508">
        <v>5119</v>
      </c>
      <c r="D5508">
        <v>100</v>
      </c>
      <c r="E5508">
        <v>100</v>
      </c>
      <c r="F5508">
        <v>100</v>
      </c>
      <c r="I5508">
        <v>100</v>
      </c>
      <c r="J5508">
        <v>100</v>
      </c>
      <c r="K5508">
        <v>100</v>
      </c>
      <c r="N5508">
        <v>100</v>
      </c>
      <c r="O5508">
        <v>100</v>
      </c>
      <c r="P5508">
        <v>100</v>
      </c>
      <c r="S5508">
        <v>100</v>
      </c>
      <c r="T5508">
        <v>100</v>
      </c>
      <c r="U5508">
        <v>100</v>
      </c>
    </row>
    <row r="5509" spans="1:21" x14ac:dyDescent="0.25">
      <c r="A5509" t="s">
        <v>58</v>
      </c>
      <c r="B5509">
        <v>5119</v>
      </c>
      <c r="D5509">
        <v>2</v>
      </c>
      <c r="E5509">
        <v>2</v>
      </c>
      <c r="F5509">
        <v>2</v>
      </c>
      <c r="I5509">
        <v>2</v>
      </c>
      <c r="J5509">
        <v>2</v>
      </c>
      <c r="K5509">
        <v>2</v>
      </c>
      <c r="N5509">
        <v>2</v>
      </c>
      <c r="O5509">
        <v>2</v>
      </c>
      <c r="P5509">
        <v>2</v>
      </c>
      <c r="S5509">
        <v>2</v>
      </c>
      <c r="T5509">
        <v>2</v>
      </c>
      <c r="U5509">
        <v>2</v>
      </c>
    </row>
    <row r="5510" spans="1:21" x14ac:dyDescent="0.25">
      <c r="A5510" t="s">
        <v>59</v>
      </c>
      <c r="B5510">
        <v>5119</v>
      </c>
      <c r="D5510">
        <v>0</v>
      </c>
      <c r="E5510">
        <v>0</v>
      </c>
      <c r="F5510">
        <v>0</v>
      </c>
      <c r="I5510">
        <v>0</v>
      </c>
      <c r="J5510">
        <v>0</v>
      </c>
      <c r="K5510">
        <v>0</v>
      </c>
      <c r="N5510">
        <v>0</v>
      </c>
      <c r="O5510">
        <v>0</v>
      </c>
      <c r="P5510">
        <v>0</v>
      </c>
      <c r="S5510">
        <v>0</v>
      </c>
      <c r="T5510">
        <v>0</v>
      </c>
      <c r="U5510">
        <v>0</v>
      </c>
    </row>
    <row r="5511" spans="1:21" x14ac:dyDescent="0.25">
      <c r="A5511" t="s">
        <v>698</v>
      </c>
      <c r="B5511">
        <v>5119</v>
      </c>
      <c r="E5511">
        <v>0</v>
      </c>
      <c r="J5511">
        <v>0</v>
      </c>
      <c r="O5511">
        <v>0</v>
      </c>
      <c r="T5511">
        <v>0</v>
      </c>
    </row>
    <row r="5512" spans="1:21" x14ac:dyDescent="0.25">
      <c r="A5512" t="s">
        <v>677</v>
      </c>
      <c r="B5512">
        <v>5119</v>
      </c>
      <c r="E5512">
        <v>177</v>
      </c>
      <c r="J5512">
        <v>177</v>
      </c>
      <c r="O5512">
        <v>167</v>
      </c>
      <c r="T5512">
        <v>1665</v>
      </c>
    </row>
    <row r="5513" spans="1:21" x14ac:dyDescent="0.25">
      <c r="A5513" t="s">
        <v>78</v>
      </c>
      <c r="B5513">
        <v>5119</v>
      </c>
      <c r="E5513">
        <v>2.7</v>
      </c>
      <c r="J5513">
        <v>2.7</v>
      </c>
      <c r="O5513">
        <v>2.8</v>
      </c>
      <c r="T5513">
        <v>28.4</v>
      </c>
    </row>
    <row r="5514" spans="1:21" x14ac:dyDescent="0.25">
      <c r="A5514" t="s">
        <v>699</v>
      </c>
      <c r="B5514">
        <v>5119</v>
      </c>
      <c r="F5514">
        <v>2</v>
      </c>
      <c r="K5514">
        <v>0</v>
      </c>
      <c r="P5514">
        <v>0</v>
      </c>
      <c r="U5514">
        <v>0</v>
      </c>
    </row>
    <row r="5515" spans="1:21" x14ac:dyDescent="0.25">
      <c r="A5515" t="s">
        <v>720</v>
      </c>
      <c r="B5515">
        <v>5119</v>
      </c>
      <c r="F5515">
        <v>50</v>
      </c>
    </row>
    <row r="5516" spans="1:21" x14ac:dyDescent="0.25">
      <c r="A5516" t="s">
        <v>721</v>
      </c>
      <c r="B5516">
        <v>5119</v>
      </c>
      <c r="F5516">
        <v>0</v>
      </c>
    </row>
    <row r="5517" spans="1:21" x14ac:dyDescent="0.25">
      <c r="A5517" t="s">
        <v>700</v>
      </c>
      <c r="B5517">
        <v>5119</v>
      </c>
      <c r="D5517">
        <v>0</v>
      </c>
      <c r="E5517">
        <v>0</v>
      </c>
      <c r="F5517">
        <v>1</v>
      </c>
      <c r="I5517">
        <v>0</v>
      </c>
      <c r="J5517">
        <v>0</v>
      </c>
      <c r="K5517">
        <v>1</v>
      </c>
      <c r="N5517">
        <v>0</v>
      </c>
      <c r="O5517">
        <v>0</v>
      </c>
      <c r="P5517">
        <v>1</v>
      </c>
      <c r="S5517">
        <v>0</v>
      </c>
      <c r="T5517">
        <v>0</v>
      </c>
      <c r="U5517">
        <v>1</v>
      </c>
    </row>
    <row r="5518" spans="1:21" x14ac:dyDescent="0.25">
      <c r="A5518" t="s">
        <v>701</v>
      </c>
      <c r="B5518">
        <v>5119</v>
      </c>
      <c r="D5518">
        <v>0</v>
      </c>
      <c r="E5518">
        <v>0</v>
      </c>
      <c r="F5518">
        <v>0</v>
      </c>
      <c r="I5518">
        <v>0</v>
      </c>
      <c r="J5518">
        <v>0</v>
      </c>
      <c r="K5518">
        <v>0</v>
      </c>
      <c r="N5518">
        <v>0</v>
      </c>
      <c r="O5518">
        <v>0</v>
      </c>
      <c r="P5518">
        <v>0</v>
      </c>
      <c r="S5518">
        <v>0</v>
      </c>
      <c r="T5518">
        <v>0</v>
      </c>
      <c r="U5518">
        <v>0</v>
      </c>
    </row>
    <row r="5519" spans="1:21" x14ac:dyDescent="0.25">
      <c r="A5519" t="s">
        <v>52</v>
      </c>
      <c r="B5519">
        <v>5119</v>
      </c>
      <c r="D5519">
        <v>1</v>
      </c>
      <c r="E5519">
        <v>1</v>
      </c>
      <c r="F5519">
        <v>1</v>
      </c>
      <c r="I5519">
        <v>1</v>
      </c>
      <c r="J5519">
        <v>1</v>
      </c>
      <c r="K5519">
        <v>1</v>
      </c>
      <c r="N5519">
        <v>1</v>
      </c>
      <c r="O5519">
        <v>1</v>
      </c>
      <c r="P5519">
        <v>1</v>
      </c>
      <c r="S5519">
        <v>1</v>
      </c>
      <c r="T5519">
        <v>1</v>
      </c>
      <c r="U5519">
        <v>1</v>
      </c>
    </row>
    <row r="5520" spans="1:21" x14ac:dyDescent="0.25">
      <c r="A5520" t="s">
        <v>702</v>
      </c>
      <c r="B5520">
        <v>5119</v>
      </c>
      <c r="D5520">
        <v>15</v>
      </c>
      <c r="E5520">
        <v>60</v>
      </c>
      <c r="F5520">
        <v>9</v>
      </c>
      <c r="I5520">
        <v>15</v>
      </c>
      <c r="J5520">
        <v>60</v>
      </c>
      <c r="K5520">
        <v>9</v>
      </c>
      <c r="N5520">
        <v>15</v>
      </c>
      <c r="O5520">
        <v>60</v>
      </c>
      <c r="P5520">
        <v>9</v>
      </c>
      <c r="S5520">
        <v>15</v>
      </c>
      <c r="T5520">
        <v>60</v>
      </c>
      <c r="U5520">
        <v>9</v>
      </c>
    </row>
    <row r="5521" spans="1:30" x14ac:dyDescent="0.25">
      <c r="A5521" t="s">
        <v>43</v>
      </c>
      <c r="B5521">
        <v>5119</v>
      </c>
      <c r="F5521">
        <v>50</v>
      </c>
      <c r="O5521">
        <v>50</v>
      </c>
      <c r="T5521">
        <v>50</v>
      </c>
    </row>
    <row r="5522" spans="1:30" x14ac:dyDescent="0.25">
      <c r="A5522" t="s">
        <v>44</v>
      </c>
      <c r="B5522">
        <v>5119</v>
      </c>
      <c r="F5522">
        <v>0</v>
      </c>
      <c r="O5522">
        <v>0</v>
      </c>
      <c r="T5522">
        <v>0</v>
      </c>
    </row>
    <row r="5523" spans="1:30" x14ac:dyDescent="0.25">
      <c r="A5523" t="s">
        <v>718</v>
      </c>
      <c r="B5523">
        <v>5119</v>
      </c>
      <c r="E5523">
        <v>0</v>
      </c>
      <c r="J5523">
        <v>0</v>
      </c>
      <c r="O5523">
        <v>0</v>
      </c>
      <c r="T5523">
        <v>0</v>
      </c>
    </row>
    <row r="5524" spans="1:30" x14ac:dyDescent="0.25">
      <c r="A5524" t="s">
        <v>405</v>
      </c>
      <c r="B5524">
        <v>5119</v>
      </c>
      <c r="E5524">
        <v>0</v>
      </c>
    </row>
    <row r="5525" spans="1:30" x14ac:dyDescent="0.25">
      <c r="A5525" t="s">
        <v>719</v>
      </c>
      <c r="B5525">
        <v>5119</v>
      </c>
      <c r="D5525">
        <v>0</v>
      </c>
      <c r="E5525">
        <v>0</v>
      </c>
      <c r="F5525">
        <v>0</v>
      </c>
      <c r="I5525">
        <v>0</v>
      </c>
      <c r="J5525">
        <v>0</v>
      </c>
      <c r="K5525">
        <v>0</v>
      </c>
      <c r="N5525">
        <v>0</v>
      </c>
      <c r="O5525">
        <v>0</v>
      </c>
      <c r="P5525">
        <v>0</v>
      </c>
      <c r="S5525">
        <v>0</v>
      </c>
      <c r="T5525">
        <v>0</v>
      </c>
      <c r="U5525">
        <v>0</v>
      </c>
    </row>
    <row r="5526" spans="1:30" x14ac:dyDescent="0.25">
      <c r="A5526" t="s">
        <v>34</v>
      </c>
      <c r="B5526">
        <v>5120</v>
      </c>
      <c r="M5526">
        <v>5121</v>
      </c>
      <c r="N5526">
        <v>5121</v>
      </c>
      <c r="O5526">
        <v>5121</v>
      </c>
      <c r="P5526">
        <v>5121</v>
      </c>
      <c r="Q5526">
        <v>5121</v>
      </c>
      <c r="R5526">
        <v>5119</v>
      </c>
      <c r="S5526">
        <v>5119</v>
      </c>
      <c r="T5526">
        <v>5119</v>
      </c>
      <c r="U5526">
        <v>5119</v>
      </c>
      <c r="V5526">
        <v>5119</v>
      </c>
      <c r="W5526">
        <v>71</v>
      </c>
      <c r="X5526">
        <v>71</v>
      </c>
      <c r="Y5526">
        <v>71</v>
      </c>
      <c r="Z5526">
        <v>71</v>
      </c>
      <c r="AA5526">
        <v>71</v>
      </c>
      <c r="AB5526">
        <v>72</v>
      </c>
      <c r="AC5526">
        <v>72</v>
      </c>
      <c r="AD5526">
        <v>72</v>
      </c>
    </row>
    <row r="5527" spans="1:30" x14ac:dyDescent="0.25">
      <c r="A5527" t="s">
        <v>35</v>
      </c>
      <c r="B5527">
        <v>5120</v>
      </c>
      <c r="M5527">
        <v>76</v>
      </c>
      <c r="N5527">
        <v>77</v>
      </c>
      <c r="O5527">
        <v>5119</v>
      </c>
      <c r="P5527">
        <v>72</v>
      </c>
      <c r="Q5527">
        <v>71</v>
      </c>
      <c r="R5527">
        <v>72</v>
      </c>
      <c r="S5527">
        <v>71</v>
      </c>
      <c r="T5527">
        <v>5121</v>
      </c>
      <c r="U5527">
        <v>76</v>
      </c>
      <c r="V5527">
        <v>77</v>
      </c>
      <c r="W5527">
        <v>5121</v>
      </c>
      <c r="X5527">
        <v>76</v>
      </c>
      <c r="Y5527">
        <v>77</v>
      </c>
      <c r="Z5527">
        <v>5119</v>
      </c>
      <c r="AA5527">
        <v>72</v>
      </c>
      <c r="AB5527">
        <v>71</v>
      </c>
      <c r="AC5527">
        <v>5121</v>
      </c>
      <c r="AD5527">
        <v>76</v>
      </c>
    </row>
    <row r="5528" spans="1:30" x14ac:dyDescent="0.25">
      <c r="A5528" t="s">
        <v>36</v>
      </c>
      <c r="B5528">
        <v>5120</v>
      </c>
      <c r="M5528">
        <v>0</v>
      </c>
      <c r="N5528">
        <v>2</v>
      </c>
      <c r="O5528">
        <v>3</v>
      </c>
      <c r="P5528">
        <v>0</v>
      </c>
      <c r="Q5528">
        <v>0</v>
      </c>
      <c r="R5528">
        <v>0</v>
      </c>
      <c r="S5528">
        <v>2</v>
      </c>
      <c r="T5528">
        <v>3</v>
      </c>
      <c r="U5528">
        <v>0</v>
      </c>
      <c r="V5528">
        <v>0</v>
      </c>
      <c r="W5528">
        <v>0</v>
      </c>
      <c r="X5528">
        <v>0</v>
      </c>
      <c r="Y5528">
        <v>0</v>
      </c>
      <c r="Z5528">
        <v>0</v>
      </c>
      <c r="AA5528">
        <v>0</v>
      </c>
      <c r="AB5528">
        <v>0</v>
      </c>
      <c r="AC5528">
        <v>2</v>
      </c>
      <c r="AD5528">
        <v>0</v>
      </c>
    </row>
    <row r="5529" spans="1:30" x14ac:dyDescent="0.25">
      <c r="A5529" t="s">
        <v>37</v>
      </c>
      <c r="B5529">
        <v>5120</v>
      </c>
      <c r="M5529">
        <v>0</v>
      </c>
      <c r="N5529">
        <v>0</v>
      </c>
      <c r="O5529">
        <v>0</v>
      </c>
      <c r="P5529">
        <v>0</v>
      </c>
      <c r="R5529">
        <v>0</v>
      </c>
      <c r="S5529">
        <v>0</v>
      </c>
      <c r="T5529">
        <v>0</v>
      </c>
      <c r="U5529">
        <v>0</v>
      </c>
      <c r="W5529">
        <v>0</v>
      </c>
      <c r="X5529">
        <v>0</v>
      </c>
      <c r="Y5529">
        <v>0</v>
      </c>
      <c r="Z5529">
        <v>0</v>
      </c>
      <c r="AB5529">
        <v>0</v>
      </c>
      <c r="AC5529">
        <v>0</v>
      </c>
      <c r="AD5529">
        <v>0</v>
      </c>
    </row>
    <row r="5530" spans="1:30" x14ac:dyDescent="0.25">
      <c r="A5530" t="s">
        <v>38</v>
      </c>
      <c r="B5530">
        <v>5120</v>
      </c>
      <c r="M5530">
        <v>12</v>
      </c>
      <c r="N5530">
        <v>12</v>
      </c>
      <c r="O5530">
        <v>12</v>
      </c>
      <c r="P5530">
        <v>12</v>
      </c>
      <c r="Q5530">
        <v>12</v>
      </c>
      <c r="R5530">
        <v>12</v>
      </c>
      <c r="S5530">
        <v>12</v>
      </c>
      <c r="T5530">
        <v>12</v>
      </c>
      <c r="U5530">
        <v>12</v>
      </c>
      <c r="V5530">
        <v>12</v>
      </c>
      <c r="W5530">
        <v>12</v>
      </c>
      <c r="X5530">
        <v>12</v>
      </c>
      <c r="Y5530">
        <v>12</v>
      </c>
      <c r="Z5530">
        <v>12</v>
      </c>
      <c r="AA5530">
        <v>12</v>
      </c>
      <c r="AB5530">
        <v>12</v>
      </c>
      <c r="AC5530">
        <v>12</v>
      </c>
      <c r="AD5530">
        <v>12</v>
      </c>
    </row>
    <row r="5531" spans="1:30" x14ac:dyDescent="0.25">
      <c r="A5531" t="s">
        <v>39</v>
      </c>
      <c r="B5531">
        <v>5120</v>
      </c>
    </row>
    <row r="5532" spans="1:30" x14ac:dyDescent="0.25">
      <c r="A5532" t="s">
        <v>694</v>
      </c>
      <c r="B5532">
        <v>5120</v>
      </c>
    </row>
    <row r="5533" spans="1:30" x14ac:dyDescent="0.25">
      <c r="A5533" t="s">
        <v>40</v>
      </c>
      <c r="B5533">
        <v>5120</v>
      </c>
    </row>
    <row r="5534" spans="1:30" x14ac:dyDescent="0.25">
      <c r="A5534" t="s">
        <v>41</v>
      </c>
      <c r="B5534">
        <v>5120</v>
      </c>
    </row>
    <row r="5535" spans="1:30" x14ac:dyDescent="0.25">
      <c r="A5535" t="s">
        <v>42</v>
      </c>
      <c r="B5535">
        <v>5120</v>
      </c>
      <c r="O5535">
        <v>40</v>
      </c>
      <c r="T5535">
        <v>40</v>
      </c>
      <c r="Y5535">
        <v>40</v>
      </c>
      <c r="AD5535">
        <v>30</v>
      </c>
    </row>
    <row r="5536" spans="1:30" x14ac:dyDescent="0.25">
      <c r="A5536" t="s">
        <v>45</v>
      </c>
      <c r="B5536">
        <v>5120</v>
      </c>
      <c r="N5536">
        <v>1</v>
      </c>
      <c r="O5536">
        <v>6</v>
      </c>
      <c r="S5536">
        <v>2</v>
      </c>
      <c r="T5536">
        <v>5</v>
      </c>
      <c r="AC5536">
        <v>7</v>
      </c>
    </row>
    <row r="5537" spans="1:30" x14ac:dyDescent="0.25">
      <c r="A5537" t="s">
        <v>49</v>
      </c>
      <c r="B5537">
        <v>5120</v>
      </c>
      <c r="M5537">
        <v>4</v>
      </c>
      <c r="N5537">
        <v>8</v>
      </c>
      <c r="O5537">
        <v>6</v>
      </c>
      <c r="P5537">
        <v>4</v>
      </c>
      <c r="Q5537">
        <v>4</v>
      </c>
      <c r="R5537">
        <v>4</v>
      </c>
      <c r="S5537">
        <v>8</v>
      </c>
      <c r="T5537">
        <v>6</v>
      </c>
      <c r="U5537">
        <v>4</v>
      </c>
      <c r="V5537">
        <v>4</v>
      </c>
      <c r="W5537">
        <v>4</v>
      </c>
      <c r="X5537">
        <v>4</v>
      </c>
      <c r="Y5537">
        <v>4</v>
      </c>
      <c r="Z5537">
        <v>4</v>
      </c>
      <c r="AA5537">
        <v>4</v>
      </c>
      <c r="AB5537">
        <v>4</v>
      </c>
      <c r="AC5537">
        <v>8</v>
      </c>
      <c r="AD5537">
        <v>4</v>
      </c>
    </row>
    <row r="5538" spans="1:30" x14ac:dyDescent="0.25">
      <c r="A5538" t="s">
        <v>695</v>
      </c>
      <c r="B5538">
        <v>5120</v>
      </c>
      <c r="M5538">
        <v>0</v>
      </c>
      <c r="N5538">
        <v>0</v>
      </c>
      <c r="O5538">
        <v>-2</v>
      </c>
      <c r="P5538">
        <v>0</v>
      </c>
      <c r="Q5538">
        <v>0</v>
      </c>
      <c r="R5538">
        <v>0</v>
      </c>
      <c r="S5538">
        <v>0</v>
      </c>
      <c r="T5538">
        <v>-2</v>
      </c>
      <c r="U5538">
        <v>0</v>
      </c>
      <c r="V5538">
        <v>0</v>
      </c>
      <c r="W5538">
        <v>0</v>
      </c>
      <c r="X5538">
        <v>0</v>
      </c>
      <c r="Y5538">
        <v>0</v>
      </c>
      <c r="Z5538">
        <v>0</v>
      </c>
      <c r="AA5538">
        <v>0</v>
      </c>
      <c r="AB5538">
        <v>0</v>
      </c>
      <c r="AC5538">
        <v>0</v>
      </c>
      <c r="AD5538">
        <v>0</v>
      </c>
    </row>
    <row r="5539" spans="1:30" x14ac:dyDescent="0.25">
      <c r="A5539" t="s">
        <v>48</v>
      </c>
      <c r="B5539">
        <v>5120</v>
      </c>
      <c r="M5539">
        <v>1900</v>
      </c>
      <c r="N5539">
        <v>1900</v>
      </c>
      <c r="O5539">
        <v>1900</v>
      </c>
      <c r="P5539">
        <v>1900</v>
      </c>
      <c r="Q5539">
        <v>1900</v>
      </c>
      <c r="R5539">
        <v>1900</v>
      </c>
      <c r="S5539">
        <v>1900</v>
      </c>
      <c r="T5539">
        <v>1900</v>
      </c>
      <c r="U5539">
        <v>1900</v>
      </c>
      <c r="V5539">
        <v>1900</v>
      </c>
      <c r="W5539">
        <v>1900</v>
      </c>
      <c r="X5539">
        <v>1900</v>
      </c>
      <c r="Y5539">
        <v>1900</v>
      </c>
      <c r="Z5539">
        <v>1900</v>
      </c>
      <c r="AA5539">
        <v>1900</v>
      </c>
      <c r="AB5539">
        <v>1900</v>
      </c>
      <c r="AC5539">
        <v>1900</v>
      </c>
      <c r="AD5539">
        <v>1900</v>
      </c>
    </row>
    <row r="5540" spans="1:30" x14ac:dyDescent="0.25">
      <c r="A5540" t="s">
        <v>696</v>
      </c>
      <c r="B5540">
        <v>5120</v>
      </c>
      <c r="M5540">
        <v>0</v>
      </c>
      <c r="N5540">
        <v>3433</v>
      </c>
      <c r="O5540">
        <v>5085</v>
      </c>
      <c r="P5540">
        <v>0</v>
      </c>
      <c r="Q5540">
        <v>0</v>
      </c>
      <c r="R5540">
        <v>0</v>
      </c>
      <c r="S5540">
        <v>3433</v>
      </c>
      <c r="T5540">
        <v>5085</v>
      </c>
      <c r="U5540">
        <v>0</v>
      </c>
      <c r="V5540">
        <v>0</v>
      </c>
      <c r="W5540">
        <v>0</v>
      </c>
      <c r="X5540">
        <v>0</v>
      </c>
      <c r="Y5540">
        <v>0</v>
      </c>
      <c r="Z5540">
        <v>0</v>
      </c>
      <c r="AA5540">
        <v>0</v>
      </c>
      <c r="AB5540">
        <v>0</v>
      </c>
      <c r="AC5540">
        <v>3433</v>
      </c>
      <c r="AD5540">
        <v>0</v>
      </c>
    </row>
    <row r="5541" spans="1:30" x14ac:dyDescent="0.25">
      <c r="A5541" t="s">
        <v>50</v>
      </c>
      <c r="B5541">
        <v>5120</v>
      </c>
      <c r="M5541">
        <v>0</v>
      </c>
      <c r="N5541">
        <v>3433</v>
      </c>
      <c r="O5541">
        <v>5085</v>
      </c>
      <c r="P5541">
        <v>0</v>
      </c>
      <c r="Q5541">
        <v>0</v>
      </c>
      <c r="R5541">
        <v>0</v>
      </c>
      <c r="S5541">
        <v>3433</v>
      </c>
      <c r="T5541">
        <v>5085</v>
      </c>
      <c r="U5541">
        <v>0</v>
      </c>
      <c r="V5541">
        <v>0</v>
      </c>
      <c r="W5541">
        <v>0</v>
      </c>
      <c r="X5541">
        <v>0</v>
      </c>
      <c r="Y5541">
        <v>0</v>
      </c>
      <c r="Z5541">
        <v>0</v>
      </c>
      <c r="AA5541">
        <v>0</v>
      </c>
      <c r="AB5541">
        <v>0</v>
      </c>
      <c r="AC5541">
        <v>3433</v>
      </c>
      <c r="AD5541">
        <v>0</v>
      </c>
    </row>
    <row r="5542" spans="1:30" x14ac:dyDescent="0.25">
      <c r="A5542" t="s">
        <v>697</v>
      </c>
      <c r="B5542">
        <v>5120</v>
      </c>
      <c r="M5542">
        <v>1</v>
      </c>
      <c r="N5542">
        <v>1</v>
      </c>
      <c r="O5542">
        <v>1</v>
      </c>
      <c r="P5542">
        <v>1</v>
      </c>
      <c r="Q5542">
        <v>1</v>
      </c>
      <c r="R5542">
        <v>1</v>
      </c>
      <c r="S5542">
        <v>1</v>
      </c>
      <c r="T5542">
        <v>1</v>
      </c>
      <c r="U5542">
        <v>1</v>
      </c>
      <c r="V5542">
        <v>1</v>
      </c>
      <c r="W5542">
        <v>1</v>
      </c>
      <c r="X5542">
        <v>1</v>
      </c>
      <c r="Y5542">
        <v>1</v>
      </c>
      <c r="Z5542">
        <v>1</v>
      </c>
      <c r="AA5542">
        <v>1</v>
      </c>
      <c r="AB5542">
        <v>1</v>
      </c>
      <c r="AC5542">
        <v>1</v>
      </c>
      <c r="AD5542">
        <v>1</v>
      </c>
    </row>
    <row r="5543" spans="1:30" x14ac:dyDescent="0.25">
      <c r="A5543" t="s">
        <v>51</v>
      </c>
      <c r="B5543">
        <v>5120</v>
      </c>
      <c r="M5543">
        <v>0</v>
      </c>
      <c r="N5543">
        <v>0</v>
      </c>
      <c r="O5543">
        <v>0</v>
      </c>
      <c r="P5543">
        <v>0</v>
      </c>
      <c r="Q5543">
        <v>0</v>
      </c>
      <c r="R5543">
        <v>0</v>
      </c>
      <c r="S5543">
        <v>0</v>
      </c>
      <c r="T5543">
        <v>0</v>
      </c>
      <c r="U5543">
        <v>0</v>
      </c>
      <c r="V5543">
        <v>0</v>
      </c>
      <c r="W5543">
        <v>0</v>
      </c>
      <c r="X5543">
        <v>0</v>
      </c>
      <c r="Y5543">
        <v>0</v>
      </c>
      <c r="Z5543">
        <v>0</v>
      </c>
      <c r="AA5543">
        <v>0</v>
      </c>
      <c r="AB5543">
        <v>0</v>
      </c>
      <c r="AC5543">
        <v>0</v>
      </c>
      <c r="AD5543">
        <v>0</v>
      </c>
    </row>
    <row r="5544" spans="1:30" x14ac:dyDescent="0.25">
      <c r="A5544" t="s">
        <v>53</v>
      </c>
      <c r="B5544">
        <v>5120</v>
      </c>
      <c r="M5544">
        <v>0</v>
      </c>
      <c r="N5544">
        <v>800</v>
      </c>
      <c r="O5544">
        <v>1000</v>
      </c>
      <c r="P5544">
        <v>0</v>
      </c>
      <c r="Q5544">
        <v>0</v>
      </c>
      <c r="R5544">
        <v>0</v>
      </c>
      <c r="S5544">
        <v>800</v>
      </c>
      <c r="T5544">
        <v>700</v>
      </c>
      <c r="U5544">
        <v>0</v>
      </c>
      <c r="V5544">
        <v>0</v>
      </c>
      <c r="W5544">
        <v>0</v>
      </c>
      <c r="X5544">
        <v>0</v>
      </c>
      <c r="Y5544">
        <v>0</v>
      </c>
      <c r="Z5544">
        <v>0</v>
      </c>
      <c r="AA5544">
        <v>0</v>
      </c>
      <c r="AB5544">
        <v>0</v>
      </c>
      <c r="AC5544">
        <v>600</v>
      </c>
      <c r="AD5544">
        <v>0</v>
      </c>
    </row>
    <row r="5545" spans="1:30" x14ac:dyDescent="0.25">
      <c r="A5545" t="s">
        <v>54</v>
      </c>
      <c r="B5545">
        <v>5120</v>
      </c>
      <c r="M5545">
        <v>0</v>
      </c>
      <c r="N5545">
        <v>0</v>
      </c>
      <c r="O5545">
        <v>0</v>
      </c>
      <c r="P5545">
        <v>0</v>
      </c>
      <c r="Q5545">
        <v>0</v>
      </c>
      <c r="R5545">
        <v>0</v>
      </c>
      <c r="S5545">
        <v>0</v>
      </c>
      <c r="T5545">
        <v>0</v>
      </c>
      <c r="U5545">
        <v>0</v>
      </c>
      <c r="V5545">
        <v>0</v>
      </c>
      <c r="W5545">
        <v>0</v>
      </c>
      <c r="X5545">
        <v>0</v>
      </c>
      <c r="Y5545">
        <v>0</v>
      </c>
      <c r="Z5545">
        <v>0</v>
      </c>
      <c r="AA5545">
        <v>0</v>
      </c>
      <c r="AB5545">
        <v>0</v>
      </c>
      <c r="AC5545">
        <v>0</v>
      </c>
      <c r="AD5545">
        <v>0</v>
      </c>
    </row>
    <row r="5546" spans="1:30" x14ac:dyDescent="0.25">
      <c r="A5546" t="s">
        <v>55</v>
      </c>
      <c r="B5546">
        <v>5120</v>
      </c>
      <c r="M5546">
        <v>0</v>
      </c>
      <c r="N5546">
        <v>0</v>
      </c>
      <c r="O5546">
        <v>0</v>
      </c>
      <c r="P5546">
        <v>0</v>
      </c>
      <c r="Q5546">
        <v>0</v>
      </c>
      <c r="R5546">
        <v>0</v>
      </c>
      <c r="S5546">
        <v>0</v>
      </c>
      <c r="T5546">
        <v>0</v>
      </c>
      <c r="U5546">
        <v>0</v>
      </c>
      <c r="V5546">
        <v>0</v>
      </c>
      <c r="W5546">
        <v>0</v>
      </c>
      <c r="X5546">
        <v>0</v>
      </c>
      <c r="Y5546">
        <v>0</v>
      </c>
      <c r="Z5546">
        <v>0</v>
      </c>
      <c r="AA5546">
        <v>0</v>
      </c>
      <c r="AB5546">
        <v>0</v>
      </c>
      <c r="AC5546">
        <v>0</v>
      </c>
      <c r="AD5546">
        <v>0</v>
      </c>
    </row>
    <row r="5547" spans="1:30" x14ac:dyDescent="0.25">
      <c r="A5547" t="s">
        <v>56</v>
      </c>
      <c r="B5547">
        <v>5120</v>
      </c>
      <c r="M5547">
        <v>0.9</v>
      </c>
      <c r="N5547">
        <v>0.9</v>
      </c>
      <c r="O5547">
        <v>0.9</v>
      </c>
      <c r="P5547">
        <v>0.9</v>
      </c>
      <c r="Q5547">
        <v>0.9</v>
      </c>
      <c r="R5547">
        <v>0.9</v>
      </c>
      <c r="S5547">
        <v>0.9</v>
      </c>
      <c r="T5547">
        <v>0.9</v>
      </c>
      <c r="U5547">
        <v>0.9</v>
      </c>
      <c r="V5547">
        <v>0.9</v>
      </c>
      <c r="W5547">
        <v>0.9</v>
      </c>
      <c r="X5547">
        <v>0.9</v>
      </c>
      <c r="Y5547">
        <v>0.9</v>
      </c>
      <c r="Z5547">
        <v>0.9</v>
      </c>
      <c r="AA5547">
        <v>0.9</v>
      </c>
      <c r="AB5547">
        <v>0.9</v>
      </c>
      <c r="AC5547">
        <v>0.9</v>
      </c>
      <c r="AD5547">
        <v>0.9</v>
      </c>
    </row>
    <row r="5548" spans="1:30" x14ac:dyDescent="0.25">
      <c r="A5548" t="s">
        <v>57</v>
      </c>
      <c r="B5548">
        <v>5120</v>
      </c>
      <c r="M5548">
        <v>100</v>
      </c>
      <c r="N5548">
        <v>100</v>
      </c>
      <c r="O5548">
        <v>100</v>
      </c>
      <c r="P5548">
        <v>100</v>
      </c>
      <c r="Q5548">
        <v>100</v>
      </c>
      <c r="R5548">
        <v>100</v>
      </c>
      <c r="S5548">
        <v>100</v>
      </c>
      <c r="T5548">
        <v>100</v>
      </c>
      <c r="U5548">
        <v>100</v>
      </c>
      <c r="V5548">
        <v>100</v>
      </c>
      <c r="W5548">
        <v>100</v>
      </c>
      <c r="X5548">
        <v>100</v>
      </c>
      <c r="Y5548">
        <v>100</v>
      </c>
      <c r="Z5548">
        <v>100</v>
      </c>
      <c r="AA5548">
        <v>100</v>
      </c>
      <c r="AB5548">
        <v>100</v>
      </c>
      <c r="AC5548">
        <v>100</v>
      </c>
      <c r="AD5548">
        <v>100</v>
      </c>
    </row>
    <row r="5549" spans="1:30" x14ac:dyDescent="0.25">
      <c r="A5549" t="s">
        <v>58</v>
      </c>
      <c r="B5549">
        <v>5120</v>
      </c>
      <c r="M5549">
        <v>2</v>
      </c>
      <c r="N5549">
        <v>2</v>
      </c>
      <c r="O5549">
        <v>2</v>
      </c>
      <c r="P5549">
        <v>2</v>
      </c>
      <c r="Q5549">
        <v>2</v>
      </c>
      <c r="R5549">
        <v>2</v>
      </c>
      <c r="S5549">
        <v>2</v>
      </c>
      <c r="T5549">
        <v>2</v>
      </c>
      <c r="U5549">
        <v>2</v>
      </c>
      <c r="V5549">
        <v>2</v>
      </c>
      <c r="W5549">
        <v>2</v>
      </c>
      <c r="X5549">
        <v>2</v>
      </c>
      <c r="Y5549">
        <v>2</v>
      </c>
      <c r="Z5549">
        <v>2</v>
      </c>
      <c r="AA5549">
        <v>2</v>
      </c>
      <c r="AB5549">
        <v>2</v>
      </c>
      <c r="AC5549">
        <v>2</v>
      </c>
      <c r="AD5549">
        <v>2</v>
      </c>
    </row>
    <row r="5550" spans="1:30" x14ac:dyDescent="0.25">
      <c r="A5550" t="s">
        <v>59</v>
      </c>
      <c r="B5550">
        <v>5120</v>
      </c>
      <c r="M5550">
        <v>0</v>
      </c>
      <c r="N5550">
        <v>0</v>
      </c>
      <c r="O5550">
        <v>0</v>
      </c>
      <c r="P5550">
        <v>0</v>
      </c>
      <c r="Q5550">
        <v>0</v>
      </c>
      <c r="R5550">
        <v>0</v>
      </c>
      <c r="S5550">
        <v>0</v>
      </c>
      <c r="T5550">
        <v>0</v>
      </c>
      <c r="U5550">
        <v>0</v>
      </c>
      <c r="V5550">
        <v>0</v>
      </c>
      <c r="W5550">
        <v>0</v>
      </c>
      <c r="X5550">
        <v>0</v>
      </c>
      <c r="Y5550">
        <v>0</v>
      </c>
      <c r="Z5550">
        <v>0</v>
      </c>
      <c r="AA5550">
        <v>0</v>
      </c>
      <c r="AB5550">
        <v>0</v>
      </c>
      <c r="AC5550">
        <v>0</v>
      </c>
      <c r="AD5550">
        <v>0</v>
      </c>
    </row>
    <row r="5551" spans="1:30" x14ac:dyDescent="0.25">
      <c r="A5551" t="s">
        <v>698</v>
      </c>
      <c r="B5551">
        <v>5120</v>
      </c>
      <c r="O5551">
        <v>0</v>
      </c>
      <c r="T5551">
        <v>0</v>
      </c>
      <c r="Y5551">
        <v>0</v>
      </c>
      <c r="AD5551">
        <v>0</v>
      </c>
    </row>
    <row r="5552" spans="1:30" x14ac:dyDescent="0.25">
      <c r="A5552" t="s">
        <v>677</v>
      </c>
      <c r="B5552">
        <v>5120</v>
      </c>
      <c r="O5552">
        <v>175</v>
      </c>
      <c r="T5552">
        <v>167</v>
      </c>
      <c r="Y5552">
        <v>236</v>
      </c>
      <c r="AD5552">
        <v>225</v>
      </c>
    </row>
    <row r="5553" spans="1:30" x14ac:dyDescent="0.25">
      <c r="A5553" t="s">
        <v>78</v>
      </c>
      <c r="B5553">
        <v>5120</v>
      </c>
      <c r="O5553">
        <v>3</v>
      </c>
      <c r="T5553">
        <v>2.8</v>
      </c>
      <c r="Y5553">
        <v>4</v>
      </c>
      <c r="AD5553">
        <v>5.0999999999999996</v>
      </c>
    </row>
    <row r="5554" spans="1:30" x14ac:dyDescent="0.25">
      <c r="A5554" t="s">
        <v>699</v>
      </c>
      <c r="B5554">
        <v>5120</v>
      </c>
      <c r="Q5554">
        <v>0</v>
      </c>
      <c r="V5554">
        <v>0</v>
      </c>
      <c r="AA5554">
        <v>0</v>
      </c>
    </row>
    <row r="5555" spans="1:30" x14ac:dyDescent="0.25">
      <c r="A5555" t="s">
        <v>700</v>
      </c>
      <c r="B5555">
        <v>5120</v>
      </c>
      <c r="M5555">
        <v>0</v>
      </c>
      <c r="N5555">
        <v>0</v>
      </c>
      <c r="O5555">
        <v>0</v>
      </c>
      <c r="P5555">
        <v>1</v>
      </c>
      <c r="Q5555">
        <v>1</v>
      </c>
      <c r="R5555">
        <v>0</v>
      </c>
      <c r="S5555">
        <v>0</v>
      </c>
      <c r="T5555">
        <v>0</v>
      </c>
      <c r="U5555">
        <v>1</v>
      </c>
      <c r="V5555">
        <v>1</v>
      </c>
      <c r="W5555">
        <v>0</v>
      </c>
      <c r="X5555">
        <v>0</v>
      </c>
      <c r="Y5555">
        <v>0</v>
      </c>
      <c r="Z5555">
        <v>1</v>
      </c>
      <c r="AA5555">
        <v>1</v>
      </c>
      <c r="AB5555">
        <v>0</v>
      </c>
      <c r="AC5555">
        <v>0</v>
      </c>
      <c r="AD5555">
        <v>0</v>
      </c>
    </row>
    <row r="5556" spans="1:30" x14ac:dyDescent="0.25">
      <c r="A5556" t="s">
        <v>701</v>
      </c>
      <c r="B5556">
        <v>5120</v>
      </c>
      <c r="M5556">
        <v>0</v>
      </c>
      <c r="N5556">
        <v>0</v>
      </c>
      <c r="O5556">
        <v>0</v>
      </c>
      <c r="P5556">
        <v>0</v>
      </c>
      <c r="Q5556">
        <v>0</v>
      </c>
      <c r="R5556">
        <v>0</v>
      </c>
      <c r="S5556">
        <v>0</v>
      </c>
      <c r="T5556">
        <v>0</v>
      </c>
      <c r="U5556">
        <v>0</v>
      </c>
      <c r="V5556">
        <v>0</v>
      </c>
      <c r="W5556">
        <v>0</v>
      </c>
      <c r="X5556">
        <v>0</v>
      </c>
      <c r="Y5556">
        <v>0</v>
      </c>
      <c r="Z5556">
        <v>0</v>
      </c>
      <c r="AA5556">
        <v>0</v>
      </c>
      <c r="AB5556">
        <v>0</v>
      </c>
      <c r="AC5556">
        <v>0</v>
      </c>
      <c r="AD5556">
        <v>0</v>
      </c>
    </row>
    <row r="5557" spans="1:30" x14ac:dyDescent="0.25">
      <c r="A5557" t="s">
        <v>52</v>
      </c>
      <c r="B5557">
        <v>5120</v>
      </c>
      <c r="M5557">
        <v>1</v>
      </c>
      <c r="N5557">
        <v>1</v>
      </c>
      <c r="O5557">
        <v>1</v>
      </c>
      <c r="P5557">
        <v>1</v>
      </c>
      <c r="Q5557">
        <v>1</v>
      </c>
      <c r="R5557">
        <v>1</v>
      </c>
      <c r="S5557">
        <v>1</v>
      </c>
      <c r="T5557">
        <v>1</v>
      </c>
      <c r="U5557">
        <v>1</v>
      </c>
      <c r="V5557">
        <v>1</v>
      </c>
      <c r="W5557">
        <v>1</v>
      </c>
      <c r="X5557">
        <v>1</v>
      </c>
      <c r="Y5557">
        <v>1</v>
      </c>
      <c r="Z5557">
        <v>1</v>
      </c>
      <c r="AA5557">
        <v>1</v>
      </c>
      <c r="AB5557">
        <v>1</v>
      </c>
      <c r="AC5557">
        <v>1</v>
      </c>
      <c r="AD5557">
        <v>1</v>
      </c>
    </row>
    <row r="5558" spans="1:30" x14ac:dyDescent="0.25">
      <c r="A5558" t="s">
        <v>702</v>
      </c>
      <c r="B5558">
        <v>5120</v>
      </c>
      <c r="M5558">
        <v>15</v>
      </c>
      <c r="N5558">
        <v>25</v>
      </c>
      <c r="O5558">
        <v>60</v>
      </c>
      <c r="P5558">
        <v>9</v>
      </c>
      <c r="Q5558">
        <v>9</v>
      </c>
      <c r="R5558">
        <v>15</v>
      </c>
      <c r="S5558">
        <v>25</v>
      </c>
      <c r="T5558">
        <v>60</v>
      </c>
      <c r="U5558">
        <v>9</v>
      </c>
      <c r="V5558">
        <v>9</v>
      </c>
      <c r="W5558">
        <v>15</v>
      </c>
      <c r="X5558">
        <v>15</v>
      </c>
      <c r="Y5558">
        <v>60</v>
      </c>
      <c r="Z5558">
        <v>9</v>
      </c>
      <c r="AA5558">
        <v>9</v>
      </c>
      <c r="AB5558">
        <v>15</v>
      </c>
      <c r="AC5558">
        <v>25</v>
      </c>
      <c r="AD5558">
        <v>60</v>
      </c>
    </row>
    <row r="5559" spans="1:30" x14ac:dyDescent="0.25">
      <c r="A5559" t="s">
        <v>43</v>
      </c>
      <c r="B5559">
        <v>5120</v>
      </c>
      <c r="N5559">
        <v>50</v>
      </c>
      <c r="O5559">
        <v>50</v>
      </c>
      <c r="S5559">
        <v>50</v>
      </c>
      <c r="T5559">
        <v>50</v>
      </c>
      <c r="AC5559">
        <v>50</v>
      </c>
    </row>
    <row r="5560" spans="1:30" x14ac:dyDescent="0.25">
      <c r="A5560" t="s">
        <v>44</v>
      </c>
      <c r="B5560">
        <v>5120</v>
      </c>
      <c r="N5560">
        <v>0</v>
      </c>
      <c r="O5560">
        <v>0</v>
      </c>
      <c r="S5560">
        <v>0</v>
      </c>
      <c r="T5560">
        <v>0</v>
      </c>
      <c r="AC5560">
        <v>0</v>
      </c>
    </row>
    <row r="5561" spans="1:30" x14ac:dyDescent="0.25">
      <c r="A5561" t="s">
        <v>47</v>
      </c>
      <c r="B5561">
        <v>5120</v>
      </c>
      <c r="N5561">
        <v>1</v>
      </c>
      <c r="O5561">
        <v>6</v>
      </c>
      <c r="S5561">
        <v>2</v>
      </c>
      <c r="T5561">
        <v>5</v>
      </c>
      <c r="AC5561">
        <v>7</v>
      </c>
    </row>
    <row r="5562" spans="1:30" x14ac:dyDescent="0.25">
      <c r="A5562" t="s">
        <v>703</v>
      </c>
      <c r="B5562">
        <v>5120</v>
      </c>
      <c r="N5562">
        <v>0</v>
      </c>
      <c r="O5562">
        <v>0</v>
      </c>
      <c r="S5562">
        <v>0</v>
      </c>
      <c r="T5562">
        <v>0</v>
      </c>
      <c r="AC5562">
        <v>0</v>
      </c>
    </row>
    <row r="5563" spans="1:30" x14ac:dyDescent="0.25">
      <c r="A5563" t="s">
        <v>704</v>
      </c>
      <c r="B5563">
        <v>5120</v>
      </c>
      <c r="N5563">
        <v>0</v>
      </c>
      <c r="O5563">
        <v>0</v>
      </c>
      <c r="S5563">
        <v>0</v>
      </c>
      <c r="T5563">
        <v>0</v>
      </c>
      <c r="AC5563">
        <v>0</v>
      </c>
    </row>
    <row r="5564" spans="1:30" x14ac:dyDescent="0.25">
      <c r="A5564" t="s">
        <v>705</v>
      </c>
      <c r="B5564">
        <v>5120</v>
      </c>
      <c r="N5564">
        <v>0</v>
      </c>
      <c r="O5564">
        <v>0</v>
      </c>
      <c r="S5564">
        <v>0</v>
      </c>
      <c r="T5564">
        <v>0</v>
      </c>
      <c r="AC5564">
        <v>0</v>
      </c>
    </row>
    <row r="5565" spans="1:30" x14ac:dyDescent="0.25">
      <c r="A5565" t="s">
        <v>706</v>
      </c>
      <c r="B5565">
        <v>5120</v>
      </c>
      <c r="N5565">
        <v>0</v>
      </c>
      <c r="O5565">
        <v>0</v>
      </c>
      <c r="S5565">
        <v>0</v>
      </c>
      <c r="T5565">
        <v>0</v>
      </c>
      <c r="AC5565">
        <v>0</v>
      </c>
    </row>
    <row r="5566" spans="1:30" x14ac:dyDescent="0.25">
      <c r="A5566" t="s">
        <v>707</v>
      </c>
      <c r="B5566">
        <v>5120</v>
      </c>
      <c r="N5566">
        <v>1</v>
      </c>
      <c r="O5566">
        <v>1</v>
      </c>
      <c r="S5566">
        <v>1</v>
      </c>
      <c r="T5566">
        <v>1</v>
      </c>
      <c r="AC5566">
        <v>1</v>
      </c>
    </row>
    <row r="5567" spans="1:30" x14ac:dyDescent="0.25">
      <c r="A5567" t="s">
        <v>708</v>
      </c>
      <c r="B5567">
        <v>5120</v>
      </c>
      <c r="N5567">
        <v>0</v>
      </c>
      <c r="O5567">
        <v>0</v>
      </c>
      <c r="S5567">
        <v>0</v>
      </c>
      <c r="T5567">
        <v>0</v>
      </c>
      <c r="AC5567">
        <v>0</v>
      </c>
    </row>
    <row r="5568" spans="1:30" x14ac:dyDescent="0.25">
      <c r="A5568" t="s">
        <v>709</v>
      </c>
      <c r="B5568">
        <v>5120</v>
      </c>
      <c r="N5568">
        <v>50</v>
      </c>
      <c r="O5568">
        <v>50</v>
      </c>
      <c r="S5568">
        <v>50</v>
      </c>
      <c r="T5568">
        <v>50</v>
      </c>
      <c r="AC5568">
        <v>50</v>
      </c>
    </row>
    <row r="5569" spans="1:30" x14ac:dyDescent="0.25">
      <c r="A5569" t="s">
        <v>710</v>
      </c>
      <c r="B5569">
        <v>5120</v>
      </c>
      <c r="N5569">
        <v>3</v>
      </c>
      <c r="O5569">
        <v>3</v>
      </c>
      <c r="S5569">
        <v>3</v>
      </c>
      <c r="T5569">
        <v>3</v>
      </c>
      <c r="AC5569">
        <v>3</v>
      </c>
    </row>
    <row r="5570" spans="1:30" x14ac:dyDescent="0.25">
      <c r="A5570" t="s">
        <v>711</v>
      </c>
      <c r="B5570">
        <v>5120</v>
      </c>
      <c r="N5570">
        <v>0</v>
      </c>
      <c r="O5570">
        <v>0</v>
      </c>
      <c r="S5570">
        <v>0</v>
      </c>
      <c r="T5570">
        <v>0</v>
      </c>
      <c r="AC5570">
        <v>0</v>
      </c>
    </row>
    <row r="5571" spans="1:30" x14ac:dyDescent="0.25">
      <c r="A5571" t="s">
        <v>712</v>
      </c>
      <c r="B5571">
        <v>5120</v>
      </c>
      <c r="N5571">
        <v>0</v>
      </c>
      <c r="O5571">
        <v>0</v>
      </c>
      <c r="S5571">
        <v>0</v>
      </c>
      <c r="T5571">
        <v>0</v>
      </c>
      <c r="AC5571">
        <v>0</v>
      </c>
    </row>
    <row r="5572" spans="1:30" x14ac:dyDescent="0.25">
      <c r="A5572" t="s">
        <v>713</v>
      </c>
      <c r="B5572">
        <v>5120</v>
      </c>
      <c r="N5572">
        <v>0</v>
      </c>
      <c r="O5572">
        <v>0</v>
      </c>
      <c r="S5572">
        <v>0</v>
      </c>
      <c r="T5572">
        <v>0</v>
      </c>
      <c r="AC5572">
        <v>0</v>
      </c>
    </row>
    <row r="5573" spans="1:30" x14ac:dyDescent="0.25">
      <c r="A5573" t="s">
        <v>718</v>
      </c>
      <c r="B5573">
        <v>5120</v>
      </c>
      <c r="O5573">
        <v>0</v>
      </c>
      <c r="T5573">
        <v>0</v>
      </c>
      <c r="Y5573">
        <v>0</v>
      </c>
      <c r="AD5573">
        <v>0</v>
      </c>
    </row>
    <row r="5574" spans="1:30" x14ac:dyDescent="0.25">
      <c r="A5574" t="s">
        <v>405</v>
      </c>
      <c r="B5574">
        <v>5120</v>
      </c>
      <c r="Y5574">
        <v>0</v>
      </c>
    </row>
    <row r="5575" spans="1:30" x14ac:dyDescent="0.25">
      <c r="A5575" t="s">
        <v>719</v>
      </c>
      <c r="B5575">
        <v>5120</v>
      </c>
      <c r="M5575">
        <v>0</v>
      </c>
      <c r="N5575">
        <v>889</v>
      </c>
      <c r="O5575">
        <v>1111</v>
      </c>
      <c r="P5575">
        <v>0</v>
      </c>
      <c r="Q5575">
        <v>0</v>
      </c>
      <c r="R5575">
        <v>0</v>
      </c>
      <c r="S5575">
        <v>889</v>
      </c>
      <c r="T5575">
        <v>778</v>
      </c>
      <c r="U5575">
        <v>0</v>
      </c>
      <c r="V5575">
        <v>0</v>
      </c>
      <c r="W5575">
        <v>0</v>
      </c>
      <c r="X5575">
        <v>0</v>
      </c>
      <c r="Y5575">
        <v>0</v>
      </c>
      <c r="Z5575">
        <v>0</v>
      </c>
      <c r="AA5575">
        <v>0</v>
      </c>
      <c r="AB5575">
        <v>0</v>
      </c>
      <c r="AC5575">
        <v>667</v>
      </c>
      <c r="AD5575">
        <v>0</v>
      </c>
    </row>
    <row r="5576" spans="1:30" x14ac:dyDescent="0.25">
      <c r="A5576" t="s">
        <v>34</v>
      </c>
      <c r="B5576">
        <v>5121</v>
      </c>
      <c r="D5576">
        <v>71</v>
      </c>
      <c r="E5576">
        <v>71</v>
      </c>
      <c r="F5576">
        <v>71</v>
      </c>
      <c r="I5576">
        <v>76</v>
      </c>
      <c r="J5576">
        <v>76</v>
      </c>
      <c r="K5576">
        <v>76</v>
      </c>
      <c r="N5576">
        <v>5300</v>
      </c>
      <c r="O5576">
        <v>5300</v>
      </c>
      <c r="P5576">
        <v>5300</v>
      </c>
      <c r="S5576">
        <v>5120</v>
      </c>
      <c r="T5576">
        <v>5120</v>
      </c>
      <c r="U5576">
        <v>5120</v>
      </c>
    </row>
    <row r="5577" spans="1:30" x14ac:dyDescent="0.25">
      <c r="A5577" t="s">
        <v>35</v>
      </c>
      <c r="B5577">
        <v>5121</v>
      </c>
      <c r="D5577">
        <v>5300</v>
      </c>
      <c r="E5577">
        <v>76</v>
      </c>
      <c r="F5577">
        <v>5120</v>
      </c>
      <c r="I5577">
        <v>5120</v>
      </c>
      <c r="J5577">
        <v>71</v>
      </c>
      <c r="K5577">
        <v>5300</v>
      </c>
      <c r="N5577">
        <v>76</v>
      </c>
      <c r="O5577">
        <v>5120</v>
      </c>
      <c r="P5577">
        <v>71</v>
      </c>
      <c r="S5577">
        <v>71</v>
      </c>
      <c r="T5577">
        <v>5300</v>
      </c>
      <c r="U5577">
        <v>76</v>
      </c>
    </row>
    <row r="5578" spans="1:30" x14ac:dyDescent="0.25">
      <c r="A5578" t="s">
        <v>36</v>
      </c>
      <c r="B5578">
        <v>5121</v>
      </c>
      <c r="D5578">
        <v>0</v>
      </c>
      <c r="E5578">
        <v>0</v>
      </c>
      <c r="F5578">
        <v>0</v>
      </c>
      <c r="I5578">
        <v>0</v>
      </c>
      <c r="J5578">
        <v>0</v>
      </c>
      <c r="K5578">
        <v>1</v>
      </c>
      <c r="N5578">
        <v>0</v>
      </c>
      <c r="O5578">
        <v>5</v>
      </c>
      <c r="P5578">
        <v>1</v>
      </c>
      <c r="S5578">
        <v>0</v>
      </c>
      <c r="T5578">
        <v>3</v>
      </c>
      <c r="U5578">
        <v>0</v>
      </c>
    </row>
    <row r="5579" spans="1:30" x14ac:dyDescent="0.25">
      <c r="A5579" t="s">
        <v>37</v>
      </c>
      <c r="B5579">
        <v>5121</v>
      </c>
      <c r="D5579">
        <v>0</v>
      </c>
      <c r="E5579">
        <v>0</v>
      </c>
      <c r="I5579">
        <v>0</v>
      </c>
      <c r="J5579">
        <v>0</v>
      </c>
      <c r="N5579">
        <v>0</v>
      </c>
      <c r="O5579">
        <v>0</v>
      </c>
      <c r="S5579">
        <v>0</v>
      </c>
      <c r="T5579">
        <v>0</v>
      </c>
    </row>
    <row r="5580" spans="1:30" x14ac:dyDescent="0.25">
      <c r="A5580" t="s">
        <v>38</v>
      </c>
      <c r="B5580">
        <v>5121</v>
      </c>
      <c r="D5580">
        <v>12</v>
      </c>
      <c r="E5580">
        <v>12</v>
      </c>
      <c r="F5580">
        <v>12</v>
      </c>
      <c r="I5580">
        <v>12</v>
      </c>
      <c r="J5580">
        <v>12</v>
      </c>
      <c r="K5580">
        <v>12</v>
      </c>
      <c r="N5580">
        <v>12</v>
      </c>
      <c r="O5580">
        <v>12</v>
      </c>
      <c r="P5580">
        <v>12</v>
      </c>
      <c r="S5580">
        <v>12</v>
      </c>
      <c r="T5580">
        <v>12</v>
      </c>
      <c r="U5580">
        <v>12</v>
      </c>
    </row>
    <row r="5581" spans="1:30" x14ac:dyDescent="0.25">
      <c r="A5581" t="s">
        <v>39</v>
      </c>
      <c r="B5581">
        <v>5121</v>
      </c>
      <c r="N5581">
        <v>250</v>
      </c>
    </row>
    <row r="5582" spans="1:30" x14ac:dyDescent="0.25">
      <c r="A5582" t="s">
        <v>694</v>
      </c>
      <c r="B5582">
        <v>5121</v>
      </c>
      <c r="N5582">
        <v>25</v>
      </c>
    </row>
    <row r="5583" spans="1:30" x14ac:dyDescent="0.25">
      <c r="A5583" t="s">
        <v>40</v>
      </c>
      <c r="B5583">
        <v>5121</v>
      </c>
      <c r="N5583">
        <v>2</v>
      </c>
    </row>
    <row r="5584" spans="1:30" x14ac:dyDescent="0.25">
      <c r="A5584" t="s">
        <v>41</v>
      </c>
      <c r="B5584">
        <v>5121</v>
      </c>
    </row>
    <row r="5585" spans="1:21" x14ac:dyDescent="0.25">
      <c r="A5585" t="s">
        <v>42</v>
      </c>
      <c r="B5585">
        <v>5121</v>
      </c>
      <c r="E5585">
        <v>45</v>
      </c>
      <c r="J5585">
        <v>45</v>
      </c>
      <c r="O5585">
        <v>40</v>
      </c>
      <c r="T5585">
        <v>40</v>
      </c>
    </row>
    <row r="5586" spans="1:21" x14ac:dyDescent="0.25">
      <c r="A5586" t="s">
        <v>876</v>
      </c>
      <c r="B5586">
        <v>5121</v>
      </c>
      <c r="E5586">
        <v>0</v>
      </c>
      <c r="J5586">
        <v>0</v>
      </c>
      <c r="O5586">
        <v>0</v>
      </c>
      <c r="T5586">
        <v>0</v>
      </c>
    </row>
    <row r="5587" spans="1:21" x14ac:dyDescent="0.25">
      <c r="A5587" t="s">
        <v>48</v>
      </c>
      <c r="B5587">
        <v>5121</v>
      </c>
      <c r="D5587">
        <v>1900</v>
      </c>
      <c r="E5587">
        <v>1900</v>
      </c>
      <c r="F5587">
        <v>1900</v>
      </c>
      <c r="I5587">
        <v>1900</v>
      </c>
      <c r="J5587">
        <v>1900</v>
      </c>
      <c r="K5587">
        <v>1900</v>
      </c>
      <c r="N5587">
        <v>1900</v>
      </c>
      <c r="O5587">
        <v>1900</v>
      </c>
      <c r="P5587">
        <v>1900</v>
      </c>
      <c r="S5587">
        <v>1900</v>
      </c>
      <c r="T5587">
        <v>1900</v>
      </c>
      <c r="U5587">
        <v>1900</v>
      </c>
    </row>
    <row r="5588" spans="1:21" x14ac:dyDescent="0.25">
      <c r="A5588" t="s">
        <v>696</v>
      </c>
      <c r="B5588">
        <v>5121</v>
      </c>
      <c r="D5588">
        <v>0</v>
      </c>
      <c r="E5588">
        <v>0</v>
      </c>
      <c r="F5588">
        <v>0</v>
      </c>
      <c r="I5588">
        <v>0</v>
      </c>
      <c r="J5588">
        <v>0</v>
      </c>
      <c r="K5588">
        <v>1863</v>
      </c>
      <c r="N5588">
        <v>0</v>
      </c>
      <c r="O5588">
        <v>7544</v>
      </c>
      <c r="P5588">
        <v>1863</v>
      </c>
      <c r="S5588">
        <v>0</v>
      </c>
      <c r="T5588">
        <v>5085</v>
      </c>
      <c r="U5588">
        <v>0</v>
      </c>
    </row>
    <row r="5589" spans="1:21" x14ac:dyDescent="0.25">
      <c r="A5589" t="s">
        <v>50</v>
      </c>
      <c r="B5589">
        <v>5121</v>
      </c>
      <c r="D5589">
        <v>0</v>
      </c>
      <c r="E5589">
        <v>0</v>
      </c>
      <c r="F5589">
        <v>0</v>
      </c>
      <c r="I5589">
        <v>0</v>
      </c>
      <c r="J5589">
        <v>0</v>
      </c>
      <c r="K5589">
        <v>1863</v>
      </c>
      <c r="N5589">
        <v>0</v>
      </c>
      <c r="O5589">
        <v>7544</v>
      </c>
      <c r="P5589">
        <v>1863</v>
      </c>
      <c r="S5589">
        <v>0</v>
      </c>
      <c r="T5589">
        <v>5085</v>
      </c>
      <c r="U5589">
        <v>0</v>
      </c>
    </row>
    <row r="5590" spans="1:21" x14ac:dyDescent="0.25">
      <c r="A5590" t="s">
        <v>697</v>
      </c>
      <c r="B5590">
        <v>5121</v>
      </c>
      <c r="D5590">
        <v>1</v>
      </c>
      <c r="E5590">
        <v>1</v>
      </c>
      <c r="F5590">
        <v>1</v>
      </c>
      <c r="I5590">
        <v>1</v>
      </c>
      <c r="J5590">
        <v>1</v>
      </c>
      <c r="K5590">
        <v>1</v>
      </c>
      <c r="N5590">
        <v>1</v>
      </c>
      <c r="O5590">
        <v>1</v>
      </c>
      <c r="P5590">
        <v>1</v>
      </c>
      <c r="S5590">
        <v>1</v>
      </c>
      <c r="T5590">
        <v>1</v>
      </c>
      <c r="U5590">
        <v>1</v>
      </c>
    </row>
    <row r="5591" spans="1:21" x14ac:dyDescent="0.25">
      <c r="A5591" t="s">
        <v>51</v>
      </c>
      <c r="B5591">
        <v>5121</v>
      </c>
      <c r="D5591">
        <v>0</v>
      </c>
      <c r="E5591">
        <v>0</v>
      </c>
      <c r="F5591">
        <v>0</v>
      </c>
      <c r="I5591">
        <v>0</v>
      </c>
      <c r="J5591">
        <v>0</v>
      </c>
      <c r="K5591">
        <v>0</v>
      </c>
      <c r="N5591">
        <v>0</v>
      </c>
      <c r="O5591">
        <v>0</v>
      </c>
      <c r="P5591">
        <v>0</v>
      </c>
      <c r="S5591">
        <v>0</v>
      </c>
      <c r="T5591">
        <v>0</v>
      </c>
      <c r="U5591">
        <v>0</v>
      </c>
    </row>
    <row r="5592" spans="1:21" x14ac:dyDescent="0.25">
      <c r="A5592" t="s">
        <v>53</v>
      </c>
      <c r="B5592">
        <v>5121</v>
      </c>
      <c r="D5592">
        <v>0</v>
      </c>
      <c r="E5592">
        <v>0</v>
      </c>
      <c r="F5592">
        <v>0</v>
      </c>
      <c r="I5592">
        <v>0</v>
      </c>
      <c r="J5592">
        <v>0</v>
      </c>
      <c r="K5592">
        <v>0</v>
      </c>
      <c r="N5592">
        <v>0</v>
      </c>
      <c r="O5592">
        <v>0</v>
      </c>
      <c r="P5592">
        <v>0</v>
      </c>
      <c r="S5592">
        <v>0</v>
      </c>
      <c r="T5592">
        <v>0</v>
      </c>
      <c r="U5592">
        <v>0</v>
      </c>
    </row>
    <row r="5593" spans="1:21" x14ac:dyDescent="0.25">
      <c r="A5593" t="s">
        <v>54</v>
      </c>
      <c r="B5593">
        <v>5121</v>
      </c>
      <c r="D5593">
        <v>0</v>
      </c>
      <c r="E5593">
        <v>0</v>
      </c>
      <c r="F5593">
        <v>0</v>
      </c>
      <c r="I5593">
        <v>0</v>
      </c>
      <c r="J5593">
        <v>0</v>
      </c>
      <c r="K5593">
        <v>0</v>
      </c>
      <c r="N5593">
        <v>0</v>
      </c>
      <c r="O5593">
        <v>0</v>
      </c>
      <c r="P5593">
        <v>0</v>
      </c>
      <c r="S5593">
        <v>0</v>
      </c>
      <c r="T5593">
        <v>0</v>
      </c>
      <c r="U5593">
        <v>0</v>
      </c>
    </row>
    <row r="5594" spans="1:21" x14ac:dyDescent="0.25">
      <c r="A5594" t="s">
        <v>55</v>
      </c>
      <c r="B5594">
        <v>5121</v>
      </c>
      <c r="D5594">
        <v>0</v>
      </c>
      <c r="E5594">
        <v>0</v>
      </c>
      <c r="F5594">
        <v>0</v>
      </c>
      <c r="I5594">
        <v>0</v>
      </c>
      <c r="J5594">
        <v>0</v>
      </c>
      <c r="K5594">
        <v>0</v>
      </c>
      <c r="N5594">
        <v>0</v>
      </c>
      <c r="O5594">
        <v>0</v>
      </c>
      <c r="P5594">
        <v>0</v>
      </c>
      <c r="S5594">
        <v>0</v>
      </c>
      <c r="T5594">
        <v>0</v>
      </c>
      <c r="U5594">
        <v>0</v>
      </c>
    </row>
    <row r="5595" spans="1:21" x14ac:dyDescent="0.25">
      <c r="A5595" t="s">
        <v>56</v>
      </c>
      <c r="B5595">
        <v>5121</v>
      </c>
      <c r="D5595">
        <v>0.92</v>
      </c>
      <c r="E5595">
        <v>0.9</v>
      </c>
      <c r="F5595">
        <v>0.9</v>
      </c>
      <c r="I5595">
        <v>0.9</v>
      </c>
      <c r="J5595">
        <v>0.9</v>
      </c>
      <c r="K5595">
        <v>0.92</v>
      </c>
      <c r="N5595">
        <v>0.92</v>
      </c>
      <c r="O5595">
        <v>0.92</v>
      </c>
      <c r="P5595">
        <v>0.92</v>
      </c>
      <c r="S5595">
        <v>0.9</v>
      </c>
      <c r="T5595">
        <v>0.92</v>
      </c>
      <c r="U5595">
        <v>0.9</v>
      </c>
    </row>
    <row r="5596" spans="1:21" x14ac:dyDescent="0.25">
      <c r="A5596" t="s">
        <v>57</v>
      </c>
      <c r="B5596">
        <v>5121</v>
      </c>
      <c r="D5596">
        <v>100</v>
      </c>
      <c r="E5596">
        <v>100</v>
      </c>
      <c r="F5596">
        <v>100</v>
      </c>
      <c r="I5596">
        <v>100</v>
      </c>
      <c r="J5596">
        <v>100</v>
      </c>
      <c r="K5596">
        <v>100</v>
      </c>
      <c r="N5596">
        <v>100</v>
      </c>
      <c r="O5596">
        <v>100</v>
      </c>
      <c r="P5596">
        <v>100</v>
      </c>
      <c r="S5596">
        <v>100</v>
      </c>
      <c r="T5596">
        <v>100</v>
      </c>
      <c r="U5596">
        <v>100</v>
      </c>
    </row>
    <row r="5597" spans="1:21" x14ac:dyDescent="0.25">
      <c r="A5597" t="s">
        <v>58</v>
      </c>
      <c r="B5597">
        <v>5121</v>
      </c>
      <c r="D5597">
        <v>2</v>
      </c>
      <c r="E5597">
        <v>2</v>
      </c>
      <c r="F5597">
        <v>2</v>
      </c>
      <c r="I5597">
        <v>2</v>
      </c>
      <c r="J5597">
        <v>2</v>
      </c>
      <c r="K5597">
        <v>2</v>
      </c>
      <c r="N5597">
        <v>2</v>
      </c>
      <c r="O5597">
        <v>2</v>
      </c>
      <c r="P5597">
        <v>2</v>
      </c>
      <c r="S5597">
        <v>2</v>
      </c>
      <c r="T5597">
        <v>2</v>
      </c>
      <c r="U5597">
        <v>2</v>
      </c>
    </row>
    <row r="5598" spans="1:21" x14ac:dyDescent="0.25">
      <c r="A5598" t="s">
        <v>59</v>
      </c>
      <c r="B5598">
        <v>5121</v>
      </c>
      <c r="D5598">
        <v>0</v>
      </c>
      <c r="E5598">
        <v>0</v>
      </c>
      <c r="F5598">
        <v>0</v>
      </c>
      <c r="I5598">
        <v>0</v>
      </c>
      <c r="J5598">
        <v>0</v>
      </c>
      <c r="K5598">
        <v>0</v>
      </c>
      <c r="N5598">
        <v>0</v>
      </c>
      <c r="O5598">
        <v>0</v>
      </c>
      <c r="P5598">
        <v>0</v>
      </c>
      <c r="S5598">
        <v>0</v>
      </c>
      <c r="T5598">
        <v>0</v>
      </c>
      <c r="U5598">
        <v>0</v>
      </c>
    </row>
    <row r="5599" spans="1:21" x14ac:dyDescent="0.25">
      <c r="A5599" t="s">
        <v>698</v>
      </c>
      <c r="B5599">
        <v>5121</v>
      </c>
      <c r="E5599">
        <v>0</v>
      </c>
      <c r="J5599">
        <v>0</v>
      </c>
      <c r="O5599">
        <v>0</v>
      </c>
      <c r="T5599">
        <v>0</v>
      </c>
    </row>
    <row r="5600" spans="1:21" x14ac:dyDescent="0.25">
      <c r="A5600" t="s">
        <v>677</v>
      </c>
      <c r="B5600">
        <v>5121</v>
      </c>
      <c r="E5600">
        <v>176</v>
      </c>
      <c r="J5600">
        <v>176</v>
      </c>
      <c r="O5600">
        <v>649</v>
      </c>
      <c r="T5600">
        <v>175</v>
      </c>
    </row>
    <row r="5601" spans="1:21" x14ac:dyDescent="0.25">
      <c r="A5601" t="s">
        <v>78</v>
      </c>
      <c r="B5601">
        <v>5121</v>
      </c>
      <c r="E5601">
        <v>2.7</v>
      </c>
      <c r="J5601">
        <v>2.7</v>
      </c>
      <c r="O5601">
        <v>11.1</v>
      </c>
      <c r="T5601">
        <v>3</v>
      </c>
    </row>
    <row r="5602" spans="1:21" x14ac:dyDescent="0.25">
      <c r="A5602" t="s">
        <v>699</v>
      </c>
      <c r="B5602">
        <v>5121</v>
      </c>
      <c r="F5602">
        <v>0</v>
      </c>
      <c r="K5602">
        <v>2</v>
      </c>
      <c r="P5602">
        <v>2</v>
      </c>
      <c r="U5602">
        <v>0</v>
      </c>
    </row>
    <row r="5603" spans="1:21" x14ac:dyDescent="0.25">
      <c r="A5603" t="s">
        <v>720</v>
      </c>
      <c r="B5603">
        <v>5121</v>
      </c>
      <c r="K5603">
        <v>50</v>
      </c>
      <c r="P5603">
        <v>50</v>
      </c>
    </row>
    <row r="5604" spans="1:21" x14ac:dyDescent="0.25">
      <c r="A5604" t="s">
        <v>721</v>
      </c>
      <c r="B5604">
        <v>5121</v>
      </c>
      <c r="K5604">
        <v>0</v>
      </c>
      <c r="P5604">
        <v>0</v>
      </c>
    </row>
    <row r="5605" spans="1:21" x14ac:dyDescent="0.25">
      <c r="A5605" t="s">
        <v>700</v>
      </c>
      <c r="B5605">
        <v>5121</v>
      </c>
      <c r="D5605">
        <v>0</v>
      </c>
      <c r="E5605">
        <v>0</v>
      </c>
      <c r="F5605">
        <v>1</v>
      </c>
      <c r="I5605">
        <v>0</v>
      </c>
      <c r="J5605">
        <v>0</v>
      </c>
      <c r="K5605">
        <v>1</v>
      </c>
      <c r="N5605">
        <v>0</v>
      </c>
      <c r="O5605">
        <v>0</v>
      </c>
      <c r="P5605">
        <v>1</v>
      </c>
      <c r="S5605">
        <v>0</v>
      </c>
      <c r="T5605">
        <v>0</v>
      </c>
      <c r="U5605">
        <v>1</v>
      </c>
    </row>
    <row r="5606" spans="1:21" x14ac:dyDescent="0.25">
      <c r="A5606" t="s">
        <v>701</v>
      </c>
      <c r="B5606">
        <v>5121</v>
      </c>
      <c r="D5606">
        <v>0</v>
      </c>
      <c r="E5606">
        <v>0</v>
      </c>
      <c r="F5606">
        <v>0</v>
      </c>
      <c r="I5606">
        <v>0</v>
      </c>
      <c r="J5606">
        <v>0</v>
      </c>
      <c r="K5606">
        <v>0</v>
      </c>
      <c r="N5606">
        <v>0</v>
      </c>
      <c r="O5606">
        <v>0</v>
      </c>
      <c r="P5606">
        <v>0</v>
      </c>
      <c r="S5606">
        <v>0</v>
      </c>
      <c r="T5606">
        <v>0</v>
      </c>
      <c r="U5606">
        <v>0</v>
      </c>
    </row>
    <row r="5607" spans="1:21" x14ac:dyDescent="0.25">
      <c r="A5607" t="s">
        <v>52</v>
      </c>
      <c r="B5607">
        <v>5121</v>
      </c>
      <c r="D5607">
        <v>1</v>
      </c>
      <c r="E5607">
        <v>1</v>
      </c>
      <c r="F5607">
        <v>1</v>
      </c>
      <c r="I5607">
        <v>1</v>
      </c>
      <c r="J5607">
        <v>1</v>
      </c>
      <c r="K5607">
        <v>1</v>
      </c>
      <c r="N5607">
        <v>1</v>
      </c>
      <c r="O5607">
        <v>1</v>
      </c>
      <c r="P5607">
        <v>1</v>
      </c>
      <c r="S5607">
        <v>1</v>
      </c>
      <c r="T5607">
        <v>1</v>
      </c>
      <c r="U5607">
        <v>1</v>
      </c>
    </row>
    <row r="5608" spans="1:21" x14ac:dyDescent="0.25">
      <c r="A5608" t="s">
        <v>702</v>
      </c>
      <c r="B5608">
        <v>5121</v>
      </c>
      <c r="D5608">
        <v>15</v>
      </c>
      <c r="E5608">
        <v>60</v>
      </c>
      <c r="F5608">
        <v>9</v>
      </c>
      <c r="I5608">
        <v>15</v>
      </c>
      <c r="J5608">
        <v>60</v>
      </c>
      <c r="K5608">
        <v>9</v>
      </c>
      <c r="N5608">
        <v>15</v>
      </c>
      <c r="O5608">
        <v>60</v>
      </c>
      <c r="P5608">
        <v>9</v>
      </c>
      <c r="S5608">
        <v>15</v>
      </c>
      <c r="T5608">
        <v>60</v>
      </c>
      <c r="U5608">
        <v>9</v>
      </c>
    </row>
    <row r="5609" spans="1:21" x14ac:dyDescent="0.25">
      <c r="A5609" t="s">
        <v>43</v>
      </c>
      <c r="B5609">
        <v>5121</v>
      </c>
      <c r="K5609">
        <v>50</v>
      </c>
      <c r="O5609">
        <v>50</v>
      </c>
      <c r="P5609">
        <v>50</v>
      </c>
      <c r="T5609">
        <v>50</v>
      </c>
    </row>
    <row r="5610" spans="1:21" x14ac:dyDescent="0.25">
      <c r="A5610" t="s">
        <v>44</v>
      </c>
      <c r="B5610">
        <v>5121</v>
      </c>
      <c r="K5610">
        <v>0</v>
      </c>
      <c r="O5610">
        <v>0</v>
      </c>
      <c r="P5610">
        <v>0</v>
      </c>
      <c r="T5610">
        <v>0</v>
      </c>
    </row>
    <row r="5611" spans="1:21" x14ac:dyDescent="0.25">
      <c r="A5611" t="s">
        <v>718</v>
      </c>
      <c r="B5611">
        <v>5121</v>
      </c>
      <c r="E5611">
        <v>0</v>
      </c>
      <c r="J5611">
        <v>0</v>
      </c>
      <c r="O5611">
        <v>0</v>
      </c>
      <c r="T5611">
        <v>0</v>
      </c>
    </row>
    <row r="5612" spans="1:21" x14ac:dyDescent="0.25">
      <c r="A5612" t="s">
        <v>405</v>
      </c>
      <c r="B5612">
        <v>5121</v>
      </c>
      <c r="E5612">
        <v>0</v>
      </c>
    </row>
    <row r="5613" spans="1:21" x14ac:dyDescent="0.25">
      <c r="A5613" t="s">
        <v>719</v>
      </c>
      <c r="B5613">
        <v>5121</v>
      </c>
      <c r="D5613">
        <v>0</v>
      </c>
      <c r="E5613">
        <v>0</v>
      </c>
      <c r="F5613">
        <v>0</v>
      </c>
      <c r="I5613">
        <v>0</v>
      </c>
      <c r="J5613">
        <v>0</v>
      </c>
      <c r="K5613">
        <v>0</v>
      </c>
      <c r="N5613">
        <v>0</v>
      </c>
      <c r="O5613">
        <v>0</v>
      </c>
      <c r="P5613">
        <v>0</v>
      </c>
      <c r="S5613">
        <v>0</v>
      </c>
      <c r="T5613">
        <v>0</v>
      </c>
      <c r="U5613">
        <v>0</v>
      </c>
    </row>
    <row r="5614" spans="1:21" x14ac:dyDescent="0.25">
      <c r="A5614" t="s">
        <v>34</v>
      </c>
      <c r="B5614">
        <v>5139</v>
      </c>
      <c r="D5614">
        <v>178</v>
      </c>
      <c r="E5614">
        <v>178</v>
      </c>
      <c r="F5614">
        <v>178</v>
      </c>
      <c r="I5614">
        <v>340</v>
      </c>
      <c r="J5614">
        <v>340</v>
      </c>
      <c r="K5614">
        <v>340</v>
      </c>
      <c r="N5614">
        <v>342</v>
      </c>
      <c r="O5614">
        <v>342</v>
      </c>
      <c r="P5614">
        <v>342</v>
      </c>
      <c r="S5614">
        <v>343</v>
      </c>
      <c r="T5614">
        <v>343</v>
      </c>
      <c r="U5614">
        <v>343</v>
      </c>
    </row>
    <row r="5615" spans="1:21" x14ac:dyDescent="0.25">
      <c r="A5615" t="s">
        <v>35</v>
      </c>
      <c r="B5615">
        <v>5139</v>
      </c>
      <c r="D5615">
        <v>342</v>
      </c>
      <c r="E5615">
        <v>340</v>
      </c>
      <c r="F5615">
        <v>343</v>
      </c>
      <c r="I5615">
        <v>343</v>
      </c>
      <c r="J5615">
        <v>178</v>
      </c>
      <c r="K5615">
        <v>342</v>
      </c>
      <c r="N5615">
        <v>340</v>
      </c>
      <c r="O5615">
        <v>343</v>
      </c>
      <c r="P5615">
        <v>178</v>
      </c>
      <c r="S5615">
        <v>178</v>
      </c>
      <c r="T5615">
        <v>342</v>
      </c>
      <c r="U5615">
        <v>340</v>
      </c>
    </row>
    <row r="5616" spans="1:21" x14ac:dyDescent="0.25">
      <c r="A5616" t="s">
        <v>36</v>
      </c>
      <c r="B5616">
        <v>5139</v>
      </c>
      <c r="D5616">
        <v>1</v>
      </c>
      <c r="E5616">
        <v>2</v>
      </c>
      <c r="F5616">
        <v>0</v>
      </c>
      <c r="I5616">
        <v>1</v>
      </c>
      <c r="J5616">
        <v>3</v>
      </c>
      <c r="K5616">
        <v>1</v>
      </c>
      <c r="N5616">
        <v>2</v>
      </c>
      <c r="O5616">
        <v>0</v>
      </c>
      <c r="P5616">
        <v>1</v>
      </c>
      <c r="S5616">
        <v>1</v>
      </c>
      <c r="T5616">
        <v>1</v>
      </c>
      <c r="U5616">
        <v>0</v>
      </c>
    </row>
    <row r="5617" spans="1:21" x14ac:dyDescent="0.25">
      <c r="A5617" t="s">
        <v>37</v>
      </c>
      <c r="B5617">
        <v>5139</v>
      </c>
      <c r="D5617">
        <v>0</v>
      </c>
      <c r="E5617">
        <v>2</v>
      </c>
      <c r="I5617">
        <v>0</v>
      </c>
      <c r="J5617">
        <v>0</v>
      </c>
      <c r="N5617">
        <v>0</v>
      </c>
      <c r="O5617">
        <v>0</v>
      </c>
      <c r="S5617">
        <v>0</v>
      </c>
      <c r="T5617">
        <v>2</v>
      </c>
    </row>
    <row r="5618" spans="1:21" x14ac:dyDescent="0.25">
      <c r="A5618" t="s">
        <v>38</v>
      </c>
      <c r="B5618">
        <v>5139</v>
      </c>
      <c r="D5618">
        <v>12</v>
      </c>
      <c r="E5618">
        <v>12</v>
      </c>
      <c r="F5618">
        <v>12</v>
      </c>
      <c r="I5618">
        <v>12</v>
      </c>
      <c r="J5618">
        <v>12</v>
      </c>
      <c r="K5618">
        <v>12</v>
      </c>
      <c r="N5618">
        <v>12</v>
      </c>
      <c r="O5618">
        <v>12</v>
      </c>
      <c r="P5618">
        <v>12</v>
      </c>
      <c r="S5618">
        <v>12</v>
      </c>
      <c r="T5618">
        <v>12</v>
      </c>
      <c r="U5618">
        <v>12</v>
      </c>
    </row>
    <row r="5619" spans="1:21" x14ac:dyDescent="0.25">
      <c r="A5619" t="s">
        <v>39</v>
      </c>
      <c r="B5619">
        <v>5139</v>
      </c>
      <c r="D5619">
        <v>250</v>
      </c>
      <c r="I5619">
        <v>150</v>
      </c>
      <c r="K5619">
        <v>150</v>
      </c>
      <c r="N5619">
        <v>225</v>
      </c>
    </row>
    <row r="5620" spans="1:21" x14ac:dyDescent="0.25">
      <c r="A5620" t="s">
        <v>694</v>
      </c>
      <c r="B5620">
        <v>5139</v>
      </c>
      <c r="D5620">
        <v>25</v>
      </c>
      <c r="I5620">
        <v>25</v>
      </c>
      <c r="K5620">
        <v>25</v>
      </c>
      <c r="N5620">
        <v>25</v>
      </c>
    </row>
    <row r="5621" spans="1:21" x14ac:dyDescent="0.25">
      <c r="A5621" t="s">
        <v>40</v>
      </c>
      <c r="B5621">
        <v>5139</v>
      </c>
      <c r="D5621">
        <v>1</v>
      </c>
      <c r="I5621">
        <v>1</v>
      </c>
      <c r="K5621">
        <v>1</v>
      </c>
      <c r="N5621">
        <v>1</v>
      </c>
    </row>
    <row r="5622" spans="1:21" x14ac:dyDescent="0.25">
      <c r="A5622" t="s">
        <v>41</v>
      </c>
      <c r="B5622">
        <v>5139</v>
      </c>
    </row>
    <row r="5623" spans="1:21" x14ac:dyDescent="0.25">
      <c r="A5623" t="s">
        <v>42</v>
      </c>
      <c r="B5623">
        <v>5139</v>
      </c>
      <c r="E5623">
        <v>40</v>
      </c>
      <c r="J5623">
        <v>40</v>
      </c>
      <c r="O5623">
        <v>25</v>
      </c>
      <c r="T5623">
        <v>25</v>
      </c>
    </row>
    <row r="5624" spans="1:21" x14ac:dyDescent="0.25">
      <c r="A5624" t="s">
        <v>45</v>
      </c>
      <c r="B5624">
        <v>5139</v>
      </c>
      <c r="D5624">
        <v>7</v>
      </c>
      <c r="E5624">
        <v>4</v>
      </c>
      <c r="J5624">
        <v>8</v>
      </c>
      <c r="N5624">
        <v>1</v>
      </c>
      <c r="T5624">
        <v>2</v>
      </c>
    </row>
    <row r="5625" spans="1:21" x14ac:dyDescent="0.25">
      <c r="A5625" t="s">
        <v>46</v>
      </c>
      <c r="B5625">
        <v>5139</v>
      </c>
      <c r="D5625">
        <v>4</v>
      </c>
      <c r="I5625">
        <v>8</v>
      </c>
      <c r="K5625">
        <v>8</v>
      </c>
      <c r="P5625">
        <v>1</v>
      </c>
      <c r="S5625">
        <v>2</v>
      </c>
    </row>
    <row r="5626" spans="1:21" x14ac:dyDescent="0.25">
      <c r="A5626" t="s">
        <v>49</v>
      </c>
      <c r="B5626">
        <v>5139</v>
      </c>
      <c r="D5626">
        <v>2</v>
      </c>
      <c r="E5626">
        <v>4</v>
      </c>
      <c r="F5626">
        <v>4</v>
      </c>
      <c r="I5626">
        <v>4</v>
      </c>
      <c r="J5626">
        <v>4</v>
      </c>
      <c r="K5626">
        <v>4</v>
      </c>
      <c r="N5626">
        <v>6</v>
      </c>
      <c r="O5626">
        <v>4</v>
      </c>
      <c r="P5626">
        <v>6</v>
      </c>
      <c r="S5626">
        <v>6</v>
      </c>
      <c r="T5626">
        <v>6</v>
      </c>
      <c r="U5626">
        <v>4</v>
      </c>
    </row>
    <row r="5627" spans="1:21" x14ac:dyDescent="0.25">
      <c r="A5627" t="s">
        <v>695</v>
      </c>
      <c r="B5627">
        <v>5139</v>
      </c>
      <c r="D5627">
        <v>-2</v>
      </c>
      <c r="E5627">
        <v>-2</v>
      </c>
      <c r="F5627">
        <v>0</v>
      </c>
      <c r="I5627">
        <v>-2</v>
      </c>
      <c r="J5627">
        <v>-2</v>
      </c>
      <c r="K5627">
        <v>-2</v>
      </c>
      <c r="N5627">
        <v>0</v>
      </c>
      <c r="O5627">
        <v>0</v>
      </c>
      <c r="P5627">
        <v>0</v>
      </c>
      <c r="S5627">
        <v>0</v>
      </c>
      <c r="T5627">
        <v>0</v>
      </c>
      <c r="U5627">
        <v>0</v>
      </c>
    </row>
    <row r="5628" spans="1:21" x14ac:dyDescent="0.25">
      <c r="A5628" t="s">
        <v>48</v>
      </c>
      <c r="B5628">
        <v>5139</v>
      </c>
      <c r="D5628">
        <v>1900</v>
      </c>
      <c r="E5628">
        <v>1900</v>
      </c>
      <c r="F5628">
        <v>1900</v>
      </c>
      <c r="I5628">
        <v>1900</v>
      </c>
      <c r="J5628">
        <v>1900</v>
      </c>
      <c r="K5628">
        <v>1900</v>
      </c>
      <c r="N5628">
        <v>1900</v>
      </c>
      <c r="O5628">
        <v>1900</v>
      </c>
      <c r="P5628">
        <v>1900</v>
      </c>
      <c r="S5628">
        <v>1900</v>
      </c>
      <c r="T5628">
        <v>1900</v>
      </c>
      <c r="U5628">
        <v>1900</v>
      </c>
    </row>
    <row r="5629" spans="1:21" x14ac:dyDescent="0.25">
      <c r="A5629" t="s">
        <v>696</v>
      </c>
      <c r="B5629">
        <v>5139</v>
      </c>
      <c r="D5629">
        <v>1770</v>
      </c>
      <c r="E5629">
        <v>3539</v>
      </c>
      <c r="F5629">
        <v>0</v>
      </c>
      <c r="I5629">
        <v>1863</v>
      </c>
      <c r="J5629">
        <v>5085</v>
      </c>
      <c r="K5629">
        <v>1583</v>
      </c>
      <c r="N5629">
        <v>3433</v>
      </c>
      <c r="O5629">
        <v>0</v>
      </c>
      <c r="P5629">
        <v>1583</v>
      </c>
      <c r="S5629">
        <v>1863</v>
      </c>
      <c r="T5629">
        <v>1863</v>
      </c>
      <c r="U5629">
        <v>0</v>
      </c>
    </row>
    <row r="5630" spans="1:21" x14ac:dyDescent="0.25">
      <c r="A5630" t="s">
        <v>50</v>
      </c>
      <c r="B5630">
        <v>5139</v>
      </c>
      <c r="D5630">
        <v>760</v>
      </c>
      <c r="E5630">
        <v>3539</v>
      </c>
      <c r="F5630">
        <v>0</v>
      </c>
      <c r="I5630">
        <v>1863</v>
      </c>
      <c r="J5630">
        <v>5085</v>
      </c>
      <c r="K5630">
        <v>1583</v>
      </c>
      <c r="N5630">
        <v>3433</v>
      </c>
      <c r="O5630">
        <v>0</v>
      </c>
      <c r="P5630">
        <v>1583</v>
      </c>
      <c r="S5630">
        <v>1863</v>
      </c>
      <c r="T5630">
        <v>1863</v>
      </c>
      <c r="U5630">
        <v>0</v>
      </c>
    </row>
    <row r="5631" spans="1:21" x14ac:dyDescent="0.25">
      <c r="A5631" t="s">
        <v>697</v>
      </c>
      <c r="B5631">
        <v>5139</v>
      </c>
      <c r="D5631">
        <v>1</v>
      </c>
      <c r="E5631">
        <v>1</v>
      </c>
      <c r="F5631">
        <v>1</v>
      </c>
      <c r="I5631">
        <v>1</v>
      </c>
      <c r="J5631">
        <v>1</v>
      </c>
      <c r="K5631">
        <v>1</v>
      </c>
      <c r="N5631">
        <v>1</v>
      </c>
      <c r="O5631">
        <v>1</v>
      </c>
      <c r="P5631">
        <v>1</v>
      </c>
      <c r="S5631">
        <v>1</v>
      </c>
      <c r="T5631">
        <v>1</v>
      </c>
      <c r="U5631">
        <v>1</v>
      </c>
    </row>
    <row r="5632" spans="1:21" x14ac:dyDescent="0.25">
      <c r="A5632" t="s">
        <v>51</v>
      </c>
      <c r="B5632">
        <v>5139</v>
      </c>
      <c r="D5632">
        <v>0</v>
      </c>
      <c r="E5632">
        <v>0</v>
      </c>
      <c r="F5632">
        <v>0</v>
      </c>
      <c r="I5632">
        <v>0</v>
      </c>
      <c r="J5632">
        <v>0</v>
      </c>
      <c r="K5632">
        <v>158</v>
      </c>
      <c r="N5632">
        <v>0</v>
      </c>
      <c r="O5632">
        <v>0</v>
      </c>
      <c r="P5632">
        <v>158</v>
      </c>
      <c r="S5632">
        <v>0</v>
      </c>
      <c r="T5632">
        <v>0</v>
      </c>
      <c r="U5632">
        <v>0</v>
      </c>
    </row>
    <row r="5633" spans="1:21" x14ac:dyDescent="0.25">
      <c r="A5633" t="s">
        <v>53</v>
      </c>
      <c r="B5633">
        <v>5139</v>
      </c>
      <c r="D5633">
        <v>100</v>
      </c>
      <c r="E5633">
        <v>500</v>
      </c>
      <c r="F5633">
        <v>0</v>
      </c>
      <c r="I5633">
        <v>0</v>
      </c>
      <c r="J5633">
        <v>500</v>
      </c>
      <c r="K5633">
        <v>100</v>
      </c>
      <c r="N5633">
        <v>100</v>
      </c>
      <c r="O5633">
        <v>0</v>
      </c>
      <c r="P5633">
        <v>100</v>
      </c>
      <c r="S5633">
        <v>0</v>
      </c>
      <c r="T5633">
        <v>0</v>
      </c>
      <c r="U5633">
        <v>0</v>
      </c>
    </row>
    <row r="5634" spans="1:21" x14ac:dyDescent="0.25">
      <c r="A5634" t="s">
        <v>54</v>
      </c>
      <c r="B5634">
        <v>5139</v>
      </c>
      <c r="D5634">
        <v>0</v>
      </c>
      <c r="E5634">
        <v>0</v>
      </c>
      <c r="F5634">
        <v>0</v>
      </c>
      <c r="I5634">
        <v>0</v>
      </c>
      <c r="J5634">
        <v>0</v>
      </c>
      <c r="K5634">
        <v>0</v>
      </c>
      <c r="N5634">
        <v>0</v>
      </c>
      <c r="O5634">
        <v>0</v>
      </c>
      <c r="P5634">
        <v>0</v>
      </c>
      <c r="S5634">
        <v>0</v>
      </c>
      <c r="T5634">
        <v>0</v>
      </c>
      <c r="U5634">
        <v>0</v>
      </c>
    </row>
    <row r="5635" spans="1:21" x14ac:dyDescent="0.25">
      <c r="A5635" t="s">
        <v>55</v>
      </c>
      <c r="B5635">
        <v>5139</v>
      </c>
      <c r="D5635">
        <v>0</v>
      </c>
      <c r="E5635">
        <v>0</v>
      </c>
      <c r="F5635">
        <v>0</v>
      </c>
      <c r="I5635">
        <v>0</v>
      </c>
      <c r="J5635">
        <v>0</v>
      </c>
      <c r="K5635">
        <v>0</v>
      </c>
      <c r="N5635">
        <v>0</v>
      </c>
      <c r="O5635">
        <v>0</v>
      </c>
      <c r="P5635">
        <v>0</v>
      </c>
      <c r="S5635">
        <v>0</v>
      </c>
      <c r="T5635">
        <v>0</v>
      </c>
      <c r="U5635">
        <v>0</v>
      </c>
    </row>
    <row r="5636" spans="1:21" x14ac:dyDescent="0.25">
      <c r="A5636" t="s">
        <v>56</v>
      </c>
      <c r="B5636">
        <v>5139</v>
      </c>
      <c r="D5636">
        <v>0.92</v>
      </c>
      <c r="E5636">
        <v>0.92</v>
      </c>
      <c r="F5636">
        <v>0.92</v>
      </c>
      <c r="I5636">
        <v>0.92</v>
      </c>
      <c r="J5636">
        <v>0.92</v>
      </c>
      <c r="K5636">
        <v>0.92</v>
      </c>
      <c r="N5636">
        <v>0.92</v>
      </c>
      <c r="O5636">
        <v>0.92</v>
      </c>
      <c r="P5636">
        <v>0.92</v>
      </c>
      <c r="S5636">
        <v>0.92</v>
      </c>
      <c r="T5636">
        <v>0.92</v>
      </c>
      <c r="U5636">
        <v>0.92</v>
      </c>
    </row>
    <row r="5637" spans="1:21" x14ac:dyDescent="0.25">
      <c r="A5637" t="s">
        <v>57</v>
      </c>
      <c r="B5637">
        <v>5139</v>
      </c>
      <c r="D5637">
        <v>100</v>
      </c>
      <c r="E5637">
        <v>100</v>
      </c>
      <c r="F5637">
        <v>100</v>
      </c>
      <c r="I5637">
        <v>100</v>
      </c>
      <c r="J5637">
        <v>100</v>
      </c>
      <c r="K5637">
        <v>100</v>
      </c>
      <c r="N5637">
        <v>100</v>
      </c>
      <c r="O5637">
        <v>100</v>
      </c>
      <c r="P5637">
        <v>100</v>
      </c>
      <c r="S5637">
        <v>100</v>
      </c>
      <c r="T5637">
        <v>100</v>
      </c>
      <c r="U5637">
        <v>100</v>
      </c>
    </row>
    <row r="5638" spans="1:21" x14ac:dyDescent="0.25">
      <c r="A5638" t="s">
        <v>58</v>
      </c>
      <c r="B5638">
        <v>5139</v>
      </c>
      <c r="D5638">
        <v>2</v>
      </c>
      <c r="E5638">
        <v>2</v>
      </c>
      <c r="F5638">
        <v>2</v>
      </c>
      <c r="I5638">
        <v>2</v>
      </c>
      <c r="J5638">
        <v>2</v>
      </c>
      <c r="K5638">
        <v>2</v>
      </c>
      <c r="N5638">
        <v>2</v>
      </c>
      <c r="O5638">
        <v>2</v>
      </c>
      <c r="P5638">
        <v>2</v>
      </c>
      <c r="S5638">
        <v>2</v>
      </c>
      <c r="T5638">
        <v>2</v>
      </c>
      <c r="U5638">
        <v>2</v>
      </c>
    </row>
    <row r="5639" spans="1:21" x14ac:dyDescent="0.25">
      <c r="A5639" t="s">
        <v>59</v>
      </c>
      <c r="B5639">
        <v>5139</v>
      </c>
      <c r="D5639">
        <v>0</v>
      </c>
      <c r="E5639">
        <v>0</v>
      </c>
      <c r="F5639">
        <v>0</v>
      </c>
      <c r="I5639">
        <v>0</v>
      </c>
      <c r="J5639">
        <v>0</v>
      </c>
      <c r="K5639">
        <v>0</v>
      </c>
      <c r="N5639">
        <v>0</v>
      </c>
      <c r="O5639">
        <v>0</v>
      </c>
      <c r="P5639">
        <v>0</v>
      </c>
      <c r="S5639">
        <v>0</v>
      </c>
      <c r="T5639">
        <v>0</v>
      </c>
      <c r="U5639">
        <v>0</v>
      </c>
    </row>
    <row r="5640" spans="1:21" x14ac:dyDescent="0.25">
      <c r="A5640" t="s">
        <v>698</v>
      </c>
      <c r="B5640">
        <v>5139</v>
      </c>
      <c r="E5640">
        <v>0</v>
      </c>
      <c r="J5640">
        <v>0</v>
      </c>
      <c r="O5640">
        <v>0</v>
      </c>
      <c r="T5640">
        <v>0</v>
      </c>
    </row>
    <row r="5641" spans="1:21" x14ac:dyDescent="0.25">
      <c r="A5641" t="s">
        <v>677</v>
      </c>
      <c r="B5641">
        <v>5139</v>
      </c>
      <c r="E5641">
        <v>1130</v>
      </c>
      <c r="J5641">
        <v>2946</v>
      </c>
      <c r="O5641">
        <v>644</v>
      </c>
      <c r="T5641">
        <v>556</v>
      </c>
    </row>
    <row r="5642" spans="1:21" x14ac:dyDescent="0.25">
      <c r="A5642" t="s">
        <v>78</v>
      </c>
      <c r="B5642">
        <v>5139</v>
      </c>
      <c r="E5642">
        <v>19.3</v>
      </c>
      <c r="J5642">
        <v>50.2</v>
      </c>
      <c r="O5642">
        <v>17.600000000000001</v>
      </c>
      <c r="T5642">
        <v>15.2</v>
      </c>
    </row>
    <row r="5643" spans="1:21" x14ac:dyDescent="0.25">
      <c r="A5643" t="s">
        <v>699</v>
      </c>
      <c r="B5643">
        <v>5139</v>
      </c>
      <c r="F5643">
        <v>0</v>
      </c>
      <c r="K5643">
        <v>0</v>
      </c>
      <c r="P5643">
        <v>0</v>
      </c>
      <c r="U5643">
        <v>0</v>
      </c>
    </row>
    <row r="5644" spans="1:21" x14ac:dyDescent="0.25">
      <c r="A5644" t="s">
        <v>700</v>
      </c>
      <c r="B5644">
        <v>5139</v>
      </c>
      <c r="D5644">
        <v>0</v>
      </c>
      <c r="E5644">
        <v>0</v>
      </c>
      <c r="F5644">
        <v>1</v>
      </c>
      <c r="I5644">
        <v>0</v>
      </c>
      <c r="J5644">
        <v>0</v>
      </c>
      <c r="K5644">
        <v>1</v>
      </c>
      <c r="N5644">
        <v>0</v>
      </c>
      <c r="O5644">
        <v>0</v>
      </c>
      <c r="P5644">
        <v>1</v>
      </c>
      <c r="S5644">
        <v>0</v>
      </c>
      <c r="T5644">
        <v>0</v>
      </c>
      <c r="U5644">
        <v>1</v>
      </c>
    </row>
    <row r="5645" spans="1:21" x14ac:dyDescent="0.25">
      <c r="A5645" t="s">
        <v>701</v>
      </c>
      <c r="B5645">
        <v>5139</v>
      </c>
      <c r="D5645">
        <v>0</v>
      </c>
      <c r="E5645">
        <v>0</v>
      </c>
      <c r="F5645">
        <v>0</v>
      </c>
      <c r="I5645">
        <v>0</v>
      </c>
      <c r="J5645">
        <v>0</v>
      </c>
      <c r="K5645">
        <v>0</v>
      </c>
      <c r="N5645">
        <v>0</v>
      </c>
      <c r="O5645">
        <v>0</v>
      </c>
      <c r="P5645">
        <v>0</v>
      </c>
      <c r="S5645">
        <v>0</v>
      </c>
      <c r="T5645">
        <v>0</v>
      </c>
      <c r="U5645">
        <v>0</v>
      </c>
    </row>
    <row r="5646" spans="1:21" x14ac:dyDescent="0.25">
      <c r="A5646" t="s">
        <v>52</v>
      </c>
      <c r="B5646">
        <v>5139</v>
      </c>
      <c r="D5646">
        <v>1</v>
      </c>
      <c r="E5646">
        <v>1</v>
      </c>
      <c r="F5646">
        <v>1</v>
      </c>
      <c r="I5646">
        <v>1</v>
      </c>
      <c r="J5646">
        <v>1</v>
      </c>
      <c r="K5646">
        <v>1</v>
      </c>
      <c r="N5646">
        <v>1</v>
      </c>
      <c r="O5646">
        <v>1</v>
      </c>
      <c r="P5646">
        <v>1</v>
      </c>
      <c r="S5646">
        <v>1</v>
      </c>
      <c r="T5646">
        <v>1</v>
      </c>
      <c r="U5646">
        <v>1</v>
      </c>
    </row>
    <row r="5647" spans="1:21" x14ac:dyDescent="0.25">
      <c r="A5647" t="s">
        <v>702</v>
      </c>
      <c r="B5647">
        <v>5139</v>
      </c>
      <c r="D5647">
        <v>15</v>
      </c>
      <c r="E5647">
        <v>60</v>
      </c>
      <c r="F5647">
        <v>9</v>
      </c>
      <c r="I5647">
        <v>15</v>
      </c>
      <c r="J5647">
        <v>60</v>
      </c>
      <c r="K5647">
        <v>9</v>
      </c>
      <c r="N5647">
        <v>15</v>
      </c>
      <c r="O5647">
        <v>60</v>
      </c>
      <c r="P5647">
        <v>9</v>
      </c>
      <c r="S5647">
        <v>15</v>
      </c>
      <c r="T5647">
        <v>60</v>
      </c>
      <c r="U5647">
        <v>9</v>
      </c>
    </row>
    <row r="5648" spans="1:21" x14ac:dyDescent="0.25">
      <c r="A5648" t="s">
        <v>43</v>
      </c>
      <c r="B5648">
        <v>5139</v>
      </c>
      <c r="D5648">
        <v>80</v>
      </c>
      <c r="E5648">
        <v>0</v>
      </c>
      <c r="I5648">
        <v>0</v>
      </c>
      <c r="J5648">
        <v>0</v>
      </c>
      <c r="K5648">
        <v>0</v>
      </c>
      <c r="N5648">
        <v>35</v>
      </c>
      <c r="P5648">
        <v>26</v>
      </c>
      <c r="S5648">
        <v>35</v>
      </c>
      <c r="T5648">
        <v>35</v>
      </c>
    </row>
    <row r="5649" spans="1:21" x14ac:dyDescent="0.25">
      <c r="A5649" t="s">
        <v>44</v>
      </c>
      <c r="B5649">
        <v>5139</v>
      </c>
      <c r="D5649">
        <v>50</v>
      </c>
      <c r="E5649">
        <v>0</v>
      </c>
      <c r="I5649">
        <v>0</v>
      </c>
      <c r="J5649">
        <v>0</v>
      </c>
      <c r="K5649">
        <v>0</v>
      </c>
      <c r="N5649">
        <v>5</v>
      </c>
      <c r="P5649">
        <v>20</v>
      </c>
      <c r="S5649">
        <v>5</v>
      </c>
      <c r="T5649">
        <v>5</v>
      </c>
    </row>
    <row r="5650" spans="1:21" x14ac:dyDescent="0.25">
      <c r="A5650" t="s">
        <v>47</v>
      </c>
      <c r="B5650">
        <v>5139</v>
      </c>
      <c r="D5650">
        <v>7</v>
      </c>
      <c r="E5650">
        <v>4</v>
      </c>
      <c r="I5650">
        <v>8</v>
      </c>
      <c r="J5650">
        <v>8</v>
      </c>
      <c r="K5650">
        <v>8</v>
      </c>
      <c r="N5650">
        <v>1</v>
      </c>
      <c r="P5650">
        <v>1</v>
      </c>
      <c r="S5650">
        <v>2</v>
      </c>
      <c r="T5650">
        <v>2</v>
      </c>
    </row>
    <row r="5651" spans="1:21" x14ac:dyDescent="0.25">
      <c r="A5651" t="s">
        <v>703</v>
      </c>
      <c r="B5651">
        <v>5139</v>
      </c>
      <c r="D5651">
        <v>0</v>
      </c>
      <c r="E5651">
        <v>0</v>
      </c>
      <c r="I5651">
        <v>0</v>
      </c>
      <c r="J5651">
        <v>0</v>
      </c>
      <c r="K5651">
        <v>0</v>
      </c>
      <c r="N5651">
        <v>0</v>
      </c>
      <c r="P5651">
        <v>0</v>
      </c>
      <c r="S5651">
        <v>0</v>
      </c>
      <c r="T5651">
        <v>0</v>
      </c>
    </row>
    <row r="5652" spans="1:21" x14ac:dyDescent="0.25">
      <c r="A5652" t="s">
        <v>704</v>
      </c>
      <c r="B5652">
        <v>5139</v>
      </c>
      <c r="D5652">
        <v>0</v>
      </c>
      <c r="E5652">
        <v>0</v>
      </c>
      <c r="I5652">
        <v>0</v>
      </c>
      <c r="J5652">
        <v>0</v>
      </c>
      <c r="K5652">
        <v>0</v>
      </c>
      <c r="N5652">
        <v>0</v>
      </c>
      <c r="P5652">
        <v>0</v>
      </c>
      <c r="S5652">
        <v>0</v>
      </c>
      <c r="T5652">
        <v>0</v>
      </c>
    </row>
    <row r="5653" spans="1:21" x14ac:dyDescent="0.25">
      <c r="A5653" t="s">
        <v>705</v>
      </c>
      <c r="B5653">
        <v>5139</v>
      </c>
      <c r="D5653">
        <v>0</v>
      </c>
      <c r="E5653">
        <v>0</v>
      </c>
      <c r="I5653">
        <v>0</v>
      </c>
      <c r="J5653">
        <v>0</v>
      </c>
      <c r="K5653">
        <v>0</v>
      </c>
      <c r="N5653">
        <v>0</v>
      </c>
      <c r="P5653">
        <v>0</v>
      </c>
      <c r="S5653">
        <v>0</v>
      </c>
      <c r="T5653">
        <v>0</v>
      </c>
    </row>
    <row r="5654" spans="1:21" x14ac:dyDescent="0.25">
      <c r="A5654" t="s">
        <v>706</v>
      </c>
      <c r="B5654">
        <v>5139</v>
      </c>
      <c r="D5654">
        <v>0</v>
      </c>
      <c r="E5654">
        <v>0</v>
      </c>
      <c r="I5654">
        <v>0</v>
      </c>
      <c r="J5654">
        <v>0</v>
      </c>
      <c r="K5654">
        <v>0</v>
      </c>
      <c r="N5654">
        <v>0</v>
      </c>
      <c r="P5654">
        <v>0</v>
      </c>
      <c r="S5654">
        <v>0</v>
      </c>
      <c r="T5654">
        <v>0</v>
      </c>
    </row>
    <row r="5655" spans="1:21" x14ac:dyDescent="0.25">
      <c r="A5655" t="s">
        <v>707</v>
      </c>
      <c r="B5655">
        <v>5139</v>
      </c>
      <c r="D5655">
        <v>1</v>
      </c>
      <c r="E5655">
        <v>0</v>
      </c>
      <c r="I5655">
        <v>0</v>
      </c>
      <c r="J5655">
        <v>0</v>
      </c>
      <c r="K5655">
        <v>0</v>
      </c>
      <c r="N5655">
        <v>1</v>
      </c>
      <c r="P5655">
        <v>1</v>
      </c>
      <c r="S5655">
        <v>1</v>
      </c>
      <c r="T5655">
        <v>1</v>
      </c>
    </row>
    <row r="5656" spans="1:21" x14ac:dyDescent="0.25">
      <c r="A5656" t="s">
        <v>708</v>
      </c>
      <c r="B5656">
        <v>5139</v>
      </c>
      <c r="D5656">
        <v>50</v>
      </c>
      <c r="N5656">
        <v>5</v>
      </c>
      <c r="P5656">
        <v>20</v>
      </c>
      <c r="S5656">
        <v>5</v>
      </c>
      <c r="T5656">
        <v>5</v>
      </c>
    </row>
    <row r="5657" spans="1:21" x14ac:dyDescent="0.25">
      <c r="A5657" t="s">
        <v>709</v>
      </c>
      <c r="B5657">
        <v>5139</v>
      </c>
      <c r="D5657">
        <v>30</v>
      </c>
      <c r="N5657">
        <v>30</v>
      </c>
      <c r="P5657">
        <v>6</v>
      </c>
      <c r="S5657">
        <v>30</v>
      </c>
      <c r="T5657">
        <v>30</v>
      </c>
    </row>
    <row r="5658" spans="1:21" x14ac:dyDescent="0.25">
      <c r="A5658" t="s">
        <v>710</v>
      </c>
      <c r="B5658">
        <v>5139</v>
      </c>
      <c r="D5658">
        <v>3</v>
      </c>
      <c r="N5658">
        <v>3</v>
      </c>
      <c r="P5658">
        <v>3</v>
      </c>
      <c r="S5658">
        <v>3</v>
      </c>
      <c r="T5658">
        <v>3</v>
      </c>
    </row>
    <row r="5659" spans="1:21" x14ac:dyDescent="0.25">
      <c r="A5659" t="s">
        <v>711</v>
      </c>
      <c r="B5659">
        <v>5139</v>
      </c>
      <c r="D5659">
        <v>0</v>
      </c>
      <c r="N5659">
        <v>0</v>
      </c>
      <c r="P5659">
        <v>0</v>
      </c>
      <c r="S5659">
        <v>0</v>
      </c>
      <c r="T5659">
        <v>0</v>
      </c>
    </row>
    <row r="5660" spans="1:21" x14ac:dyDescent="0.25">
      <c r="A5660" t="s">
        <v>712</v>
      </c>
      <c r="B5660">
        <v>5139</v>
      </c>
      <c r="D5660">
        <v>0</v>
      </c>
      <c r="N5660">
        <v>0</v>
      </c>
      <c r="P5660">
        <v>0</v>
      </c>
      <c r="S5660">
        <v>0</v>
      </c>
      <c r="T5660">
        <v>0</v>
      </c>
    </row>
    <row r="5661" spans="1:21" x14ac:dyDescent="0.25">
      <c r="A5661" t="s">
        <v>713</v>
      </c>
      <c r="B5661">
        <v>5139</v>
      </c>
      <c r="D5661">
        <v>0</v>
      </c>
      <c r="N5661">
        <v>0</v>
      </c>
      <c r="P5661">
        <v>0</v>
      </c>
      <c r="S5661">
        <v>0</v>
      </c>
      <c r="T5661">
        <v>0</v>
      </c>
    </row>
    <row r="5662" spans="1:21" x14ac:dyDescent="0.25">
      <c r="A5662" t="s">
        <v>718</v>
      </c>
      <c r="B5662">
        <v>5139</v>
      </c>
      <c r="E5662">
        <v>0</v>
      </c>
      <c r="J5662">
        <v>0</v>
      </c>
      <c r="O5662">
        <v>0</v>
      </c>
      <c r="T5662">
        <v>0</v>
      </c>
    </row>
    <row r="5663" spans="1:21" x14ac:dyDescent="0.25">
      <c r="A5663" t="s">
        <v>405</v>
      </c>
      <c r="B5663">
        <v>5139</v>
      </c>
      <c r="E5663">
        <v>0</v>
      </c>
    </row>
    <row r="5664" spans="1:21" x14ac:dyDescent="0.25">
      <c r="A5664" t="s">
        <v>719</v>
      </c>
      <c r="B5664">
        <v>5139</v>
      </c>
      <c r="D5664">
        <v>109</v>
      </c>
      <c r="E5664">
        <v>543</v>
      </c>
      <c r="F5664">
        <v>0</v>
      </c>
      <c r="I5664">
        <v>0</v>
      </c>
      <c r="J5664">
        <v>543</v>
      </c>
      <c r="K5664">
        <v>109</v>
      </c>
      <c r="N5664">
        <v>109</v>
      </c>
      <c r="O5664">
        <v>0</v>
      </c>
      <c r="P5664">
        <v>109</v>
      </c>
      <c r="S5664">
        <v>0</v>
      </c>
      <c r="T5664">
        <v>0</v>
      </c>
      <c r="U5664">
        <v>0</v>
      </c>
    </row>
    <row r="5665" spans="1:21" x14ac:dyDescent="0.25">
      <c r="A5665" t="s">
        <v>34</v>
      </c>
      <c r="B5665">
        <v>5300</v>
      </c>
      <c r="D5665">
        <v>5074</v>
      </c>
      <c r="E5665">
        <v>5074</v>
      </c>
      <c r="F5665">
        <v>5074</v>
      </c>
      <c r="I5665">
        <v>184</v>
      </c>
      <c r="J5665">
        <v>184</v>
      </c>
      <c r="K5665">
        <v>184</v>
      </c>
      <c r="N5665">
        <v>151</v>
      </c>
      <c r="O5665">
        <v>151</v>
      </c>
      <c r="P5665">
        <v>151</v>
      </c>
      <c r="S5665">
        <v>5121</v>
      </c>
      <c r="T5665">
        <v>5121</v>
      </c>
      <c r="U5665">
        <v>5121</v>
      </c>
    </row>
    <row r="5666" spans="1:21" x14ac:dyDescent="0.25">
      <c r="A5666" t="s">
        <v>35</v>
      </c>
      <c r="B5666">
        <v>5300</v>
      </c>
      <c r="D5666">
        <v>151</v>
      </c>
      <c r="E5666">
        <v>184</v>
      </c>
      <c r="F5666">
        <v>5121</v>
      </c>
      <c r="I5666">
        <v>5121</v>
      </c>
      <c r="J5666">
        <v>5074</v>
      </c>
      <c r="K5666">
        <v>151</v>
      </c>
      <c r="N5666">
        <v>184</v>
      </c>
      <c r="O5666">
        <v>5121</v>
      </c>
      <c r="P5666">
        <v>5074</v>
      </c>
      <c r="S5666">
        <v>5074</v>
      </c>
      <c r="T5666">
        <v>151</v>
      </c>
      <c r="U5666">
        <v>184</v>
      </c>
    </row>
    <row r="5667" spans="1:21" x14ac:dyDescent="0.25">
      <c r="A5667" t="s">
        <v>36</v>
      </c>
      <c r="B5667">
        <v>5300</v>
      </c>
      <c r="D5667">
        <v>1</v>
      </c>
      <c r="E5667">
        <v>2</v>
      </c>
      <c r="F5667">
        <v>1</v>
      </c>
      <c r="I5667">
        <v>1</v>
      </c>
      <c r="J5667">
        <v>2</v>
      </c>
      <c r="K5667">
        <v>1</v>
      </c>
      <c r="N5667">
        <v>1</v>
      </c>
      <c r="O5667">
        <v>2</v>
      </c>
      <c r="P5667">
        <v>1</v>
      </c>
      <c r="S5667">
        <v>1</v>
      </c>
      <c r="T5667">
        <v>2</v>
      </c>
      <c r="U5667">
        <v>1</v>
      </c>
    </row>
    <row r="5668" spans="1:21" x14ac:dyDescent="0.25">
      <c r="A5668" t="s">
        <v>37</v>
      </c>
      <c r="B5668">
        <v>5300</v>
      </c>
      <c r="D5668">
        <v>0</v>
      </c>
      <c r="E5668">
        <v>0</v>
      </c>
      <c r="I5668">
        <v>0</v>
      </c>
      <c r="J5668">
        <v>0</v>
      </c>
      <c r="N5668">
        <v>0</v>
      </c>
      <c r="O5668">
        <v>0</v>
      </c>
      <c r="S5668">
        <v>0</v>
      </c>
      <c r="T5668">
        <v>0</v>
      </c>
    </row>
    <row r="5669" spans="1:21" x14ac:dyDescent="0.25">
      <c r="A5669" t="s">
        <v>38</v>
      </c>
      <c r="B5669">
        <v>5300</v>
      </c>
      <c r="D5669">
        <v>12</v>
      </c>
      <c r="E5669">
        <v>12</v>
      </c>
      <c r="F5669">
        <v>12</v>
      </c>
      <c r="I5669">
        <v>12</v>
      </c>
      <c r="J5669">
        <v>12</v>
      </c>
      <c r="K5669">
        <v>12</v>
      </c>
      <c r="N5669">
        <v>12</v>
      </c>
      <c r="O5669">
        <v>12</v>
      </c>
      <c r="P5669">
        <v>12</v>
      </c>
      <c r="S5669">
        <v>12</v>
      </c>
      <c r="T5669">
        <v>12</v>
      </c>
      <c r="U5669">
        <v>12</v>
      </c>
    </row>
    <row r="5670" spans="1:21" x14ac:dyDescent="0.25">
      <c r="A5670" t="s">
        <v>39</v>
      </c>
      <c r="B5670">
        <v>5300</v>
      </c>
      <c r="D5670">
        <v>175</v>
      </c>
      <c r="F5670">
        <v>300</v>
      </c>
      <c r="I5670">
        <v>225</v>
      </c>
      <c r="K5670">
        <v>550</v>
      </c>
      <c r="N5670">
        <v>250</v>
      </c>
      <c r="P5670">
        <v>225</v>
      </c>
      <c r="S5670">
        <v>250</v>
      </c>
    </row>
    <row r="5671" spans="1:21" x14ac:dyDescent="0.25">
      <c r="A5671" t="s">
        <v>694</v>
      </c>
      <c r="B5671">
        <v>5300</v>
      </c>
      <c r="D5671">
        <v>25</v>
      </c>
      <c r="F5671">
        <v>25</v>
      </c>
      <c r="I5671">
        <v>25</v>
      </c>
      <c r="K5671">
        <v>25</v>
      </c>
      <c r="N5671">
        <v>25</v>
      </c>
      <c r="P5671">
        <v>25</v>
      </c>
      <c r="S5671">
        <v>25</v>
      </c>
    </row>
    <row r="5672" spans="1:21" x14ac:dyDescent="0.25">
      <c r="A5672" t="s">
        <v>40</v>
      </c>
      <c r="B5672">
        <v>5300</v>
      </c>
      <c r="D5672">
        <v>1</v>
      </c>
      <c r="F5672">
        <v>1</v>
      </c>
      <c r="I5672">
        <v>1</v>
      </c>
      <c r="K5672">
        <v>1</v>
      </c>
      <c r="N5672">
        <v>1</v>
      </c>
      <c r="P5672">
        <v>1</v>
      </c>
      <c r="S5672">
        <v>1</v>
      </c>
    </row>
    <row r="5673" spans="1:21" x14ac:dyDescent="0.25">
      <c r="A5673" t="s">
        <v>41</v>
      </c>
      <c r="B5673">
        <v>5300</v>
      </c>
    </row>
    <row r="5674" spans="1:21" x14ac:dyDescent="0.25">
      <c r="A5674" t="s">
        <v>42</v>
      </c>
      <c r="B5674">
        <v>5300</v>
      </c>
      <c r="E5674">
        <v>40</v>
      </c>
      <c r="J5674">
        <v>40</v>
      </c>
      <c r="O5674">
        <v>40</v>
      </c>
      <c r="T5674">
        <v>40</v>
      </c>
    </row>
    <row r="5675" spans="1:21" x14ac:dyDescent="0.25">
      <c r="A5675" t="s">
        <v>45</v>
      </c>
      <c r="B5675">
        <v>5300</v>
      </c>
      <c r="D5675">
        <v>7</v>
      </c>
      <c r="E5675">
        <v>4</v>
      </c>
      <c r="I5675">
        <v>3</v>
      </c>
      <c r="J5675">
        <v>8</v>
      </c>
      <c r="N5675">
        <v>1</v>
      </c>
      <c r="O5675">
        <v>6</v>
      </c>
      <c r="S5675">
        <v>5</v>
      </c>
      <c r="T5675">
        <v>2</v>
      </c>
    </row>
    <row r="5676" spans="1:21" x14ac:dyDescent="0.25">
      <c r="A5676" t="s">
        <v>46</v>
      </c>
      <c r="B5676">
        <v>5300</v>
      </c>
      <c r="D5676">
        <v>4</v>
      </c>
      <c r="F5676">
        <v>4</v>
      </c>
      <c r="I5676">
        <v>8</v>
      </c>
      <c r="K5676">
        <v>8</v>
      </c>
      <c r="N5676">
        <v>6</v>
      </c>
      <c r="P5676">
        <v>6</v>
      </c>
      <c r="S5676">
        <v>2</v>
      </c>
      <c r="U5676">
        <v>2</v>
      </c>
    </row>
    <row r="5677" spans="1:21" x14ac:dyDescent="0.25">
      <c r="A5677" t="s">
        <v>49</v>
      </c>
      <c r="B5677">
        <v>5300</v>
      </c>
      <c r="D5677">
        <v>6</v>
      </c>
      <c r="E5677">
        <v>7</v>
      </c>
      <c r="F5677">
        <v>7</v>
      </c>
      <c r="I5677">
        <v>6</v>
      </c>
      <c r="J5677">
        <v>7</v>
      </c>
      <c r="K5677">
        <v>7</v>
      </c>
      <c r="N5677">
        <v>6</v>
      </c>
      <c r="O5677">
        <v>6.5</v>
      </c>
      <c r="P5677">
        <v>6.5</v>
      </c>
      <c r="S5677">
        <v>6</v>
      </c>
      <c r="T5677">
        <v>6.5</v>
      </c>
      <c r="U5677">
        <v>6.5</v>
      </c>
    </row>
    <row r="5678" spans="1:21" x14ac:dyDescent="0.25">
      <c r="A5678" t="s">
        <v>695</v>
      </c>
      <c r="B5678">
        <v>5300</v>
      </c>
      <c r="D5678">
        <v>0</v>
      </c>
      <c r="E5678">
        <v>0</v>
      </c>
      <c r="F5678">
        <v>0</v>
      </c>
      <c r="I5678">
        <v>0</v>
      </c>
      <c r="J5678">
        <v>0</v>
      </c>
      <c r="K5678">
        <v>0</v>
      </c>
      <c r="N5678">
        <v>0</v>
      </c>
      <c r="O5678">
        <v>0</v>
      </c>
      <c r="P5678">
        <v>0</v>
      </c>
      <c r="S5678">
        <v>0</v>
      </c>
      <c r="T5678">
        <v>0</v>
      </c>
      <c r="U5678">
        <v>0</v>
      </c>
    </row>
    <row r="5679" spans="1:21" x14ac:dyDescent="0.25">
      <c r="A5679" t="s">
        <v>48</v>
      </c>
      <c r="B5679">
        <v>5300</v>
      </c>
      <c r="D5679">
        <v>1900</v>
      </c>
      <c r="E5679">
        <v>1900</v>
      </c>
      <c r="F5679">
        <v>1900</v>
      </c>
      <c r="I5679">
        <v>1900</v>
      </c>
      <c r="J5679">
        <v>1900</v>
      </c>
      <c r="K5679">
        <v>1900</v>
      </c>
      <c r="N5679">
        <v>1900</v>
      </c>
      <c r="O5679">
        <v>1900</v>
      </c>
      <c r="P5679">
        <v>1900</v>
      </c>
      <c r="S5679">
        <v>1900</v>
      </c>
      <c r="T5679">
        <v>1900</v>
      </c>
      <c r="U5679">
        <v>1900</v>
      </c>
    </row>
    <row r="5680" spans="1:21" x14ac:dyDescent="0.25">
      <c r="A5680" t="s">
        <v>696</v>
      </c>
      <c r="B5680">
        <v>5300</v>
      </c>
      <c r="D5680">
        <v>1770</v>
      </c>
      <c r="E5680">
        <v>3539</v>
      </c>
      <c r="F5680">
        <v>1583</v>
      </c>
      <c r="I5680">
        <v>1770</v>
      </c>
      <c r="J5680">
        <v>3539</v>
      </c>
      <c r="K5680">
        <v>1583</v>
      </c>
      <c r="N5680">
        <v>1770</v>
      </c>
      <c r="O5680">
        <v>3539</v>
      </c>
      <c r="P5680">
        <v>1583</v>
      </c>
      <c r="S5680">
        <v>1770</v>
      </c>
      <c r="T5680">
        <v>3539</v>
      </c>
      <c r="U5680">
        <v>1583</v>
      </c>
    </row>
    <row r="5681" spans="1:21" x14ac:dyDescent="0.25">
      <c r="A5681" t="s">
        <v>50</v>
      </c>
      <c r="B5681">
        <v>5300</v>
      </c>
      <c r="D5681">
        <v>1300</v>
      </c>
      <c r="E5681">
        <v>3539</v>
      </c>
      <c r="F5681">
        <v>1583</v>
      </c>
      <c r="I5681">
        <v>1295</v>
      </c>
      <c r="J5681">
        <v>3539</v>
      </c>
      <c r="K5681">
        <v>1583</v>
      </c>
      <c r="N5681">
        <v>656</v>
      </c>
      <c r="O5681">
        <v>3539</v>
      </c>
      <c r="P5681">
        <v>1583</v>
      </c>
      <c r="S5681">
        <v>210</v>
      </c>
      <c r="T5681">
        <v>3539</v>
      </c>
      <c r="U5681">
        <v>1583</v>
      </c>
    </row>
    <row r="5682" spans="1:21" x14ac:dyDescent="0.25">
      <c r="A5682" t="s">
        <v>697</v>
      </c>
      <c r="B5682">
        <v>5300</v>
      </c>
      <c r="D5682">
        <v>1</v>
      </c>
      <c r="E5682">
        <v>1</v>
      </c>
      <c r="F5682">
        <v>1</v>
      </c>
      <c r="I5682">
        <v>1</v>
      </c>
      <c r="J5682">
        <v>1</v>
      </c>
      <c r="K5682">
        <v>1</v>
      </c>
      <c r="N5682">
        <v>1</v>
      </c>
      <c r="O5682">
        <v>1</v>
      </c>
      <c r="P5682">
        <v>1</v>
      </c>
      <c r="S5682">
        <v>1</v>
      </c>
      <c r="T5682">
        <v>1</v>
      </c>
      <c r="U5682">
        <v>1</v>
      </c>
    </row>
    <row r="5683" spans="1:21" x14ac:dyDescent="0.25">
      <c r="A5683" t="s">
        <v>51</v>
      </c>
      <c r="B5683">
        <v>5300</v>
      </c>
      <c r="D5683">
        <v>0</v>
      </c>
      <c r="E5683">
        <v>0</v>
      </c>
      <c r="F5683">
        <v>188</v>
      </c>
      <c r="I5683">
        <v>0</v>
      </c>
      <c r="J5683">
        <v>0</v>
      </c>
      <c r="K5683">
        <v>188</v>
      </c>
      <c r="N5683">
        <v>0</v>
      </c>
      <c r="O5683">
        <v>0</v>
      </c>
      <c r="P5683">
        <v>194</v>
      </c>
      <c r="S5683">
        <v>0</v>
      </c>
      <c r="T5683">
        <v>0</v>
      </c>
      <c r="U5683">
        <v>194</v>
      </c>
    </row>
    <row r="5684" spans="1:21" x14ac:dyDescent="0.25">
      <c r="A5684" t="s">
        <v>53</v>
      </c>
      <c r="B5684">
        <v>5300</v>
      </c>
      <c r="D5684">
        <v>59</v>
      </c>
      <c r="E5684">
        <v>76</v>
      </c>
      <c r="F5684">
        <v>54</v>
      </c>
      <c r="I5684">
        <v>73</v>
      </c>
      <c r="J5684">
        <v>80</v>
      </c>
      <c r="K5684">
        <v>10</v>
      </c>
      <c r="N5684">
        <v>25</v>
      </c>
      <c r="O5684">
        <v>1173</v>
      </c>
      <c r="P5684">
        <v>62</v>
      </c>
      <c r="S5684">
        <v>33</v>
      </c>
      <c r="T5684">
        <v>643</v>
      </c>
      <c r="U5684">
        <v>56</v>
      </c>
    </row>
    <row r="5685" spans="1:21" x14ac:dyDescent="0.25">
      <c r="A5685" t="s">
        <v>54</v>
      </c>
      <c r="B5685">
        <v>5300</v>
      </c>
      <c r="D5685">
        <v>0</v>
      </c>
      <c r="E5685">
        <v>0</v>
      </c>
      <c r="F5685">
        <v>0</v>
      </c>
      <c r="I5685">
        <v>0</v>
      </c>
      <c r="J5685">
        <v>0</v>
      </c>
      <c r="K5685">
        <v>0</v>
      </c>
      <c r="N5685">
        <v>0</v>
      </c>
      <c r="O5685">
        <v>0</v>
      </c>
      <c r="P5685">
        <v>0</v>
      </c>
      <c r="S5685">
        <v>0</v>
      </c>
      <c r="T5685">
        <v>0</v>
      </c>
      <c r="U5685">
        <v>0</v>
      </c>
    </row>
    <row r="5686" spans="1:21" x14ac:dyDescent="0.25">
      <c r="A5686" t="s">
        <v>55</v>
      </c>
      <c r="B5686">
        <v>5300</v>
      </c>
      <c r="D5686">
        <v>0</v>
      </c>
      <c r="E5686">
        <v>0</v>
      </c>
      <c r="F5686">
        <v>0</v>
      </c>
      <c r="I5686">
        <v>0</v>
      </c>
      <c r="J5686">
        <v>0</v>
      </c>
      <c r="K5686">
        <v>0</v>
      </c>
      <c r="N5686">
        <v>0</v>
      </c>
      <c r="O5686">
        <v>0</v>
      </c>
      <c r="P5686">
        <v>0</v>
      </c>
      <c r="S5686">
        <v>0</v>
      </c>
      <c r="T5686">
        <v>0</v>
      </c>
      <c r="U5686">
        <v>0</v>
      </c>
    </row>
    <row r="5687" spans="1:21" x14ac:dyDescent="0.25">
      <c r="A5687" t="s">
        <v>56</v>
      </c>
      <c r="B5687">
        <v>5300</v>
      </c>
      <c r="D5687">
        <v>0.92</v>
      </c>
      <c r="E5687">
        <v>0.92</v>
      </c>
      <c r="F5687">
        <v>0.92</v>
      </c>
      <c r="I5687">
        <v>0.92</v>
      </c>
      <c r="J5687">
        <v>0.92</v>
      </c>
      <c r="K5687">
        <v>0.92</v>
      </c>
      <c r="N5687">
        <v>0.92</v>
      </c>
      <c r="O5687">
        <v>0.92</v>
      </c>
      <c r="P5687">
        <v>0.92</v>
      </c>
      <c r="S5687">
        <v>0.92</v>
      </c>
      <c r="T5687">
        <v>0.92</v>
      </c>
      <c r="U5687">
        <v>0.92</v>
      </c>
    </row>
    <row r="5688" spans="1:21" x14ac:dyDescent="0.25">
      <c r="A5688" t="s">
        <v>57</v>
      </c>
      <c r="B5688">
        <v>5300</v>
      </c>
      <c r="D5688">
        <v>100</v>
      </c>
      <c r="E5688">
        <v>100</v>
      </c>
      <c r="F5688">
        <v>100</v>
      </c>
      <c r="I5688">
        <v>100</v>
      </c>
      <c r="J5688">
        <v>100</v>
      </c>
      <c r="K5688">
        <v>100</v>
      </c>
      <c r="N5688">
        <v>100</v>
      </c>
      <c r="O5688">
        <v>100</v>
      </c>
      <c r="P5688">
        <v>100</v>
      </c>
      <c r="S5688">
        <v>100</v>
      </c>
      <c r="T5688">
        <v>100</v>
      </c>
      <c r="U5688">
        <v>100</v>
      </c>
    </row>
    <row r="5689" spans="1:21" x14ac:dyDescent="0.25">
      <c r="A5689" t="s">
        <v>58</v>
      </c>
      <c r="B5689">
        <v>5300</v>
      </c>
      <c r="D5689">
        <v>2</v>
      </c>
      <c r="E5689">
        <v>2</v>
      </c>
      <c r="F5689">
        <v>2</v>
      </c>
      <c r="I5689">
        <v>2</v>
      </c>
      <c r="J5689">
        <v>2</v>
      </c>
      <c r="K5689">
        <v>2</v>
      </c>
      <c r="N5689">
        <v>2</v>
      </c>
      <c r="O5689">
        <v>2</v>
      </c>
      <c r="P5689">
        <v>2</v>
      </c>
      <c r="S5689">
        <v>2</v>
      </c>
      <c r="T5689">
        <v>2</v>
      </c>
      <c r="U5689">
        <v>2</v>
      </c>
    </row>
    <row r="5690" spans="1:21" x14ac:dyDescent="0.25">
      <c r="A5690" t="s">
        <v>59</v>
      </c>
      <c r="B5690">
        <v>5300</v>
      </c>
      <c r="D5690">
        <v>0</v>
      </c>
      <c r="E5690">
        <v>0</v>
      </c>
      <c r="F5690">
        <v>0</v>
      </c>
      <c r="I5690">
        <v>0</v>
      </c>
      <c r="J5690">
        <v>0</v>
      </c>
      <c r="K5690">
        <v>0</v>
      </c>
      <c r="N5690">
        <v>0</v>
      </c>
      <c r="O5690">
        <v>0</v>
      </c>
      <c r="P5690">
        <v>0</v>
      </c>
      <c r="S5690">
        <v>0</v>
      </c>
      <c r="T5690">
        <v>0</v>
      </c>
      <c r="U5690">
        <v>0</v>
      </c>
    </row>
    <row r="5691" spans="1:21" x14ac:dyDescent="0.25">
      <c r="A5691" t="s">
        <v>698</v>
      </c>
      <c r="B5691">
        <v>5300</v>
      </c>
      <c r="E5691">
        <v>0</v>
      </c>
      <c r="J5691">
        <v>0</v>
      </c>
      <c r="O5691">
        <v>0</v>
      </c>
      <c r="T5691">
        <v>0</v>
      </c>
    </row>
    <row r="5692" spans="1:21" x14ac:dyDescent="0.25">
      <c r="A5692" t="s">
        <v>677</v>
      </c>
      <c r="B5692">
        <v>5300</v>
      </c>
      <c r="E5692">
        <v>2492</v>
      </c>
      <c r="J5692">
        <v>857</v>
      </c>
      <c r="O5692">
        <v>13066</v>
      </c>
      <c r="T5692">
        <v>649</v>
      </c>
    </row>
    <row r="5693" spans="1:21" x14ac:dyDescent="0.25">
      <c r="A5693" t="s">
        <v>78</v>
      </c>
      <c r="B5693">
        <v>5300</v>
      </c>
      <c r="E5693">
        <v>42.5</v>
      </c>
      <c r="J5693">
        <v>14.6</v>
      </c>
      <c r="O5693">
        <v>222.7</v>
      </c>
      <c r="T5693">
        <v>11.1</v>
      </c>
    </row>
    <row r="5694" spans="1:21" x14ac:dyDescent="0.25">
      <c r="A5694" t="s">
        <v>699</v>
      </c>
      <c r="B5694">
        <v>5300</v>
      </c>
      <c r="F5694">
        <v>0</v>
      </c>
      <c r="K5694">
        <v>0</v>
      </c>
      <c r="P5694">
        <v>0</v>
      </c>
      <c r="U5694">
        <v>0</v>
      </c>
    </row>
    <row r="5695" spans="1:21" x14ac:dyDescent="0.25">
      <c r="A5695" t="s">
        <v>700</v>
      </c>
      <c r="B5695">
        <v>5300</v>
      </c>
      <c r="D5695">
        <v>0</v>
      </c>
      <c r="E5695">
        <v>0</v>
      </c>
      <c r="F5695">
        <v>1</v>
      </c>
      <c r="I5695">
        <v>0</v>
      </c>
      <c r="J5695">
        <v>0</v>
      </c>
      <c r="K5695">
        <v>1</v>
      </c>
      <c r="N5695">
        <v>0</v>
      </c>
      <c r="O5695">
        <v>0</v>
      </c>
      <c r="P5695">
        <v>1</v>
      </c>
      <c r="S5695">
        <v>0</v>
      </c>
      <c r="T5695">
        <v>0</v>
      </c>
      <c r="U5695">
        <v>1</v>
      </c>
    </row>
    <row r="5696" spans="1:21" x14ac:dyDescent="0.25">
      <c r="A5696" t="s">
        <v>701</v>
      </c>
      <c r="B5696">
        <v>5300</v>
      </c>
      <c r="D5696">
        <v>0</v>
      </c>
      <c r="E5696">
        <v>0</v>
      </c>
      <c r="F5696">
        <v>0</v>
      </c>
      <c r="I5696">
        <v>0</v>
      </c>
      <c r="J5696">
        <v>0</v>
      </c>
      <c r="K5696">
        <v>0</v>
      </c>
      <c r="N5696">
        <v>0</v>
      </c>
      <c r="O5696">
        <v>0</v>
      </c>
      <c r="P5696">
        <v>0</v>
      </c>
      <c r="S5696">
        <v>0</v>
      </c>
      <c r="T5696">
        <v>0</v>
      </c>
      <c r="U5696">
        <v>0</v>
      </c>
    </row>
    <row r="5697" spans="1:21" x14ac:dyDescent="0.25">
      <c r="A5697" t="s">
        <v>52</v>
      </c>
      <c r="B5697">
        <v>5300</v>
      </c>
      <c r="D5697">
        <v>1</v>
      </c>
      <c r="E5697">
        <v>1</v>
      </c>
      <c r="F5697">
        <v>1</v>
      </c>
      <c r="I5697">
        <v>1</v>
      </c>
      <c r="J5697">
        <v>1</v>
      </c>
      <c r="K5697">
        <v>1</v>
      </c>
      <c r="N5697">
        <v>1</v>
      </c>
      <c r="O5697">
        <v>1</v>
      </c>
      <c r="P5697">
        <v>1</v>
      </c>
      <c r="S5697">
        <v>1</v>
      </c>
      <c r="T5697">
        <v>1</v>
      </c>
      <c r="U5697">
        <v>1</v>
      </c>
    </row>
    <row r="5698" spans="1:21" x14ac:dyDescent="0.25">
      <c r="A5698" t="s">
        <v>702</v>
      </c>
      <c r="B5698">
        <v>5300</v>
      </c>
      <c r="D5698">
        <v>15</v>
      </c>
      <c r="E5698">
        <v>60</v>
      </c>
      <c r="F5698">
        <v>9</v>
      </c>
      <c r="I5698">
        <v>15</v>
      </c>
      <c r="J5698">
        <v>60</v>
      </c>
      <c r="K5698">
        <v>9</v>
      </c>
      <c r="N5698">
        <v>15</v>
      </c>
      <c r="O5698">
        <v>60</v>
      </c>
      <c r="P5698">
        <v>9</v>
      </c>
      <c r="S5698">
        <v>15</v>
      </c>
      <c r="T5698">
        <v>60</v>
      </c>
      <c r="U5698">
        <v>9</v>
      </c>
    </row>
    <row r="5699" spans="1:21" x14ac:dyDescent="0.25">
      <c r="A5699" t="s">
        <v>43</v>
      </c>
      <c r="B5699">
        <v>5300</v>
      </c>
      <c r="D5699">
        <v>80</v>
      </c>
      <c r="E5699">
        <v>0</v>
      </c>
      <c r="F5699">
        <v>0</v>
      </c>
      <c r="I5699">
        <v>80</v>
      </c>
      <c r="J5699">
        <v>5</v>
      </c>
      <c r="K5699">
        <v>0</v>
      </c>
      <c r="N5699">
        <v>80</v>
      </c>
      <c r="O5699">
        <v>0</v>
      </c>
      <c r="P5699">
        <v>0</v>
      </c>
      <c r="S5699">
        <v>80</v>
      </c>
      <c r="T5699">
        <v>0</v>
      </c>
      <c r="U5699">
        <v>0</v>
      </c>
    </row>
    <row r="5700" spans="1:21" x14ac:dyDescent="0.25">
      <c r="A5700" t="s">
        <v>44</v>
      </c>
      <c r="B5700">
        <v>5300</v>
      </c>
      <c r="D5700">
        <v>50</v>
      </c>
      <c r="E5700">
        <v>0</v>
      </c>
      <c r="F5700">
        <v>0</v>
      </c>
      <c r="I5700">
        <v>50</v>
      </c>
      <c r="J5700">
        <v>0</v>
      </c>
      <c r="K5700">
        <v>0</v>
      </c>
      <c r="N5700">
        <v>50</v>
      </c>
      <c r="O5700">
        <v>0</v>
      </c>
      <c r="P5700">
        <v>0</v>
      </c>
      <c r="S5700">
        <v>50</v>
      </c>
      <c r="T5700">
        <v>0</v>
      </c>
      <c r="U5700">
        <v>0</v>
      </c>
    </row>
    <row r="5701" spans="1:21" x14ac:dyDescent="0.25">
      <c r="A5701" t="s">
        <v>47</v>
      </c>
      <c r="B5701">
        <v>5300</v>
      </c>
      <c r="D5701">
        <v>7</v>
      </c>
      <c r="E5701">
        <v>4</v>
      </c>
      <c r="F5701">
        <v>4</v>
      </c>
      <c r="I5701">
        <v>3</v>
      </c>
      <c r="J5701">
        <v>8</v>
      </c>
      <c r="K5701">
        <v>8</v>
      </c>
      <c r="N5701">
        <v>1</v>
      </c>
      <c r="O5701">
        <v>6</v>
      </c>
      <c r="P5701">
        <v>6</v>
      </c>
      <c r="S5701">
        <v>5</v>
      </c>
      <c r="T5701">
        <v>2</v>
      </c>
      <c r="U5701">
        <v>2</v>
      </c>
    </row>
    <row r="5702" spans="1:21" x14ac:dyDescent="0.25">
      <c r="A5702" t="s">
        <v>703</v>
      </c>
      <c r="B5702">
        <v>5300</v>
      </c>
      <c r="D5702">
        <v>0</v>
      </c>
      <c r="E5702">
        <v>0</v>
      </c>
      <c r="F5702">
        <v>0</v>
      </c>
      <c r="I5702">
        <v>0</v>
      </c>
      <c r="J5702">
        <v>0</v>
      </c>
      <c r="K5702">
        <v>0</v>
      </c>
      <c r="N5702">
        <v>0</v>
      </c>
      <c r="O5702">
        <v>0</v>
      </c>
      <c r="P5702">
        <v>0</v>
      </c>
      <c r="S5702">
        <v>0</v>
      </c>
      <c r="T5702">
        <v>0</v>
      </c>
      <c r="U5702">
        <v>0</v>
      </c>
    </row>
    <row r="5703" spans="1:21" x14ac:dyDescent="0.25">
      <c r="A5703" t="s">
        <v>704</v>
      </c>
      <c r="B5703">
        <v>5300</v>
      </c>
      <c r="D5703">
        <v>0</v>
      </c>
      <c r="E5703">
        <v>0</v>
      </c>
      <c r="F5703">
        <v>0</v>
      </c>
      <c r="I5703">
        <v>0</v>
      </c>
      <c r="J5703">
        <v>0</v>
      </c>
      <c r="K5703">
        <v>0</v>
      </c>
      <c r="N5703">
        <v>0</v>
      </c>
      <c r="O5703">
        <v>0</v>
      </c>
      <c r="P5703">
        <v>0</v>
      </c>
      <c r="S5703">
        <v>0</v>
      </c>
      <c r="T5703">
        <v>0</v>
      </c>
      <c r="U5703">
        <v>0</v>
      </c>
    </row>
    <row r="5704" spans="1:21" x14ac:dyDescent="0.25">
      <c r="A5704" t="s">
        <v>705</v>
      </c>
      <c r="B5704">
        <v>5300</v>
      </c>
      <c r="D5704">
        <v>0</v>
      </c>
      <c r="E5704">
        <v>0</v>
      </c>
      <c r="F5704">
        <v>0</v>
      </c>
      <c r="I5704">
        <v>0</v>
      </c>
      <c r="J5704">
        <v>0</v>
      </c>
      <c r="K5704">
        <v>0</v>
      </c>
      <c r="N5704">
        <v>0</v>
      </c>
      <c r="O5704">
        <v>0</v>
      </c>
      <c r="P5704">
        <v>0</v>
      </c>
      <c r="S5704">
        <v>0</v>
      </c>
      <c r="T5704">
        <v>0</v>
      </c>
      <c r="U5704">
        <v>0</v>
      </c>
    </row>
    <row r="5705" spans="1:21" x14ac:dyDescent="0.25">
      <c r="A5705" t="s">
        <v>706</v>
      </c>
      <c r="B5705">
        <v>5300</v>
      </c>
      <c r="D5705">
        <v>0</v>
      </c>
      <c r="E5705">
        <v>0</v>
      </c>
      <c r="F5705">
        <v>0</v>
      </c>
      <c r="I5705">
        <v>0</v>
      </c>
      <c r="J5705">
        <v>0</v>
      </c>
      <c r="K5705">
        <v>0</v>
      </c>
      <c r="N5705">
        <v>0</v>
      </c>
      <c r="O5705">
        <v>0</v>
      </c>
      <c r="P5705">
        <v>0</v>
      </c>
      <c r="S5705">
        <v>0</v>
      </c>
      <c r="T5705">
        <v>0</v>
      </c>
      <c r="U5705">
        <v>0</v>
      </c>
    </row>
    <row r="5706" spans="1:21" x14ac:dyDescent="0.25">
      <c r="A5706" t="s">
        <v>707</v>
      </c>
      <c r="B5706">
        <v>5300</v>
      </c>
      <c r="D5706">
        <v>1</v>
      </c>
      <c r="E5706">
        <v>0</v>
      </c>
      <c r="F5706">
        <v>0</v>
      </c>
      <c r="I5706">
        <v>1</v>
      </c>
      <c r="J5706">
        <v>1</v>
      </c>
      <c r="K5706">
        <v>0</v>
      </c>
      <c r="N5706">
        <v>1</v>
      </c>
      <c r="O5706">
        <v>0</v>
      </c>
      <c r="P5706">
        <v>0</v>
      </c>
      <c r="S5706">
        <v>1</v>
      </c>
      <c r="T5706">
        <v>0</v>
      </c>
      <c r="U5706">
        <v>0</v>
      </c>
    </row>
    <row r="5707" spans="1:21" x14ac:dyDescent="0.25">
      <c r="A5707" t="s">
        <v>708</v>
      </c>
      <c r="B5707">
        <v>5300</v>
      </c>
      <c r="D5707">
        <v>50</v>
      </c>
      <c r="I5707">
        <v>50</v>
      </c>
      <c r="J5707">
        <v>0</v>
      </c>
      <c r="N5707">
        <v>50</v>
      </c>
      <c r="S5707">
        <v>50</v>
      </c>
    </row>
    <row r="5708" spans="1:21" x14ac:dyDescent="0.25">
      <c r="A5708" t="s">
        <v>709</v>
      </c>
      <c r="B5708">
        <v>5300</v>
      </c>
      <c r="D5708">
        <v>30</v>
      </c>
      <c r="I5708">
        <v>30</v>
      </c>
      <c r="J5708">
        <v>5</v>
      </c>
      <c r="N5708">
        <v>30</v>
      </c>
      <c r="S5708">
        <v>30</v>
      </c>
    </row>
    <row r="5709" spans="1:21" x14ac:dyDescent="0.25">
      <c r="A5709" t="s">
        <v>710</v>
      </c>
      <c r="B5709">
        <v>5300</v>
      </c>
      <c r="D5709">
        <v>3</v>
      </c>
      <c r="I5709">
        <v>3</v>
      </c>
      <c r="J5709">
        <v>3</v>
      </c>
      <c r="N5709">
        <v>3</v>
      </c>
      <c r="S5709">
        <v>3</v>
      </c>
    </row>
    <row r="5710" spans="1:21" x14ac:dyDescent="0.25">
      <c r="A5710" t="s">
        <v>711</v>
      </c>
      <c r="B5710">
        <v>5300</v>
      </c>
      <c r="D5710">
        <v>0</v>
      </c>
      <c r="I5710">
        <v>0</v>
      </c>
      <c r="J5710">
        <v>0</v>
      </c>
      <c r="N5710">
        <v>0</v>
      </c>
      <c r="S5710">
        <v>0</v>
      </c>
    </row>
    <row r="5711" spans="1:21" x14ac:dyDescent="0.25">
      <c r="A5711" t="s">
        <v>712</v>
      </c>
      <c r="B5711">
        <v>5300</v>
      </c>
      <c r="D5711">
        <v>0</v>
      </c>
      <c r="I5711">
        <v>0</v>
      </c>
      <c r="J5711">
        <v>0</v>
      </c>
      <c r="N5711">
        <v>0</v>
      </c>
      <c r="S5711">
        <v>0</v>
      </c>
    </row>
    <row r="5712" spans="1:21" x14ac:dyDescent="0.25">
      <c r="A5712" t="s">
        <v>713</v>
      </c>
      <c r="B5712">
        <v>5300</v>
      </c>
      <c r="D5712">
        <v>0</v>
      </c>
      <c r="I5712">
        <v>0</v>
      </c>
      <c r="J5712">
        <v>0</v>
      </c>
      <c r="N5712">
        <v>0</v>
      </c>
      <c r="S5712">
        <v>0</v>
      </c>
    </row>
    <row r="5713" spans="1:21" x14ac:dyDescent="0.25">
      <c r="A5713" t="s">
        <v>718</v>
      </c>
      <c r="B5713">
        <v>5300</v>
      </c>
      <c r="E5713">
        <v>0</v>
      </c>
      <c r="J5713">
        <v>0</v>
      </c>
      <c r="O5713">
        <v>0</v>
      </c>
      <c r="T5713">
        <v>0</v>
      </c>
    </row>
    <row r="5714" spans="1:21" x14ac:dyDescent="0.25">
      <c r="A5714" t="s">
        <v>405</v>
      </c>
      <c r="B5714">
        <v>5300</v>
      </c>
      <c r="E5714">
        <v>0</v>
      </c>
    </row>
    <row r="5715" spans="1:21" x14ac:dyDescent="0.25">
      <c r="A5715" t="s">
        <v>719</v>
      </c>
      <c r="B5715">
        <v>5300</v>
      </c>
      <c r="D5715">
        <v>64</v>
      </c>
      <c r="E5715">
        <v>83</v>
      </c>
      <c r="F5715">
        <v>59</v>
      </c>
      <c r="I5715">
        <v>79</v>
      </c>
      <c r="J5715">
        <v>87</v>
      </c>
      <c r="K5715">
        <v>11</v>
      </c>
      <c r="N5715">
        <v>27</v>
      </c>
      <c r="O5715">
        <v>1275</v>
      </c>
      <c r="P5715">
        <v>67</v>
      </c>
      <c r="S5715">
        <v>36</v>
      </c>
      <c r="T5715">
        <v>699</v>
      </c>
      <c r="U5715">
        <v>61</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C848"/>
  <sheetViews>
    <sheetView topLeftCell="A146" workbookViewId="0">
      <selection activeCell="A146" sqref="A146:C155"/>
    </sheetView>
  </sheetViews>
  <sheetFormatPr defaultRowHeight="15" x14ac:dyDescent="0.25"/>
  <sheetData>
    <row r="1" spans="1:3" x14ac:dyDescent="0.25">
      <c r="A1" t="s">
        <v>565</v>
      </c>
    </row>
    <row r="2" spans="1:3" x14ac:dyDescent="0.25">
      <c r="A2" t="s">
        <v>722</v>
      </c>
    </row>
    <row r="3" spans="1:3" x14ac:dyDescent="0.25">
      <c r="A3" t="s">
        <v>0</v>
      </c>
      <c r="B3" t="s">
        <v>1</v>
      </c>
      <c r="C3" t="s">
        <v>643</v>
      </c>
    </row>
    <row r="4" spans="1:3" x14ac:dyDescent="0.25">
      <c r="A4" t="s">
        <v>723</v>
      </c>
      <c r="B4">
        <v>1</v>
      </c>
      <c r="C4">
        <v>3</v>
      </c>
    </row>
    <row r="5" spans="1:3" x14ac:dyDescent="0.25">
      <c r="A5" t="s">
        <v>724</v>
      </c>
      <c r="B5">
        <v>1</v>
      </c>
      <c r="C5">
        <v>74</v>
      </c>
    </row>
    <row r="6" spans="1:3" x14ac:dyDescent="0.25">
      <c r="A6" t="s">
        <v>725</v>
      </c>
      <c r="B6">
        <v>1</v>
      </c>
      <c r="C6">
        <v>0</v>
      </c>
    </row>
    <row r="7" spans="1:3" x14ac:dyDescent="0.25">
      <c r="A7" t="s">
        <v>726</v>
      </c>
      <c r="B7">
        <v>1</v>
      </c>
      <c r="C7">
        <v>1</v>
      </c>
    </row>
    <row r="8" spans="1:3" x14ac:dyDescent="0.25">
      <c r="A8" t="s">
        <v>727</v>
      </c>
      <c r="B8">
        <v>1</v>
      </c>
      <c r="C8">
        <v>2</v>
      </c>
    </row>
    <row r="9" spans="1:3" x14ac:dyDescent="0.25">
      <c r="A9" t="s">
        <v>563</v>
      </c>
      <c r="B9">
        <v>1</v>
      </c>
      <c r="C9">
        <v>10</v>
      </c>
    </row>
    <row r="10" spans="1:3" x14ac:dyDescent="0.25">
      <c r="A10" t="s">
        <v>728</v>
      </c>
      <c r="B10">
        <v>1</v>
      </c>
      <c r="C10">
        <v>0</v>
      </c>
    </row>
    <row r="11" spans="1:3" x14ac:dyDescent="0.25">
      <c r="A11" t="s">
        <v>272</v>
      </c>
      <c r="B11">
        <v>1</v>
      </c>
      <c r="C11">
        <v>0</v>
      </c>
    </row>
    <row r="12" spans="1:3" x14ac:dyDescent="0.25">
      <c r="A12" t="s">
        <v>729</v>
      </c>
      <c r="B12">
        <v>1</v>
      </c>
      <c r="C12">
        <v>1</v>
      </c>
    </row>
    <row r="13" spans="1:3" x14ac:dyDescent="0.25">
      <c r="A13" t="s">
        <v>730</v>
      </c>
      <c r="B13">
        <v>1</v>
      </c>
      <c r="C13">
        <v>0</v>
      </c>
    </row>
    <row r="14" spans="1:3" x14ac:dyDescent="0.25">
      <c r="A14" t="s">
        <v>723</v>
      </c>
      <c r="B14">
        <v>13</v>
      </c>
      <c r="C14">
        <v>3</v>
      </c>
    </row>
    <row r="15" spans="1:3" x14ac:dyDescent="0.25">
      <c r="A15" t="s">
        <v>724</v>
      </c>
      <c r="B15">
        <v>13</v>
      </c>
      <c r="C15">
        <v>95</v>
      </c>
    </row>
    <row r="16" spans="1:3" x14ac:dyDescent="0.25">
      <c r="A16" t="s">
        <v>725</v>
      </c>
      <c r="B16">
        <v>13</v>
      </c>
      <c r="C16">
        <v>0</v>
      </c>
    </row>
    <row r="17" spans="1:3" x14ac:dyDescent="0.25">
      <c r="A17" t="s">
        <v>726</v>
      </c>
      <c r="B17">
        <v>13</v>
      </c>
      <c r="C17">
        <v>1</v>
      </c>
    </row>
    <row r="18" spans="1:3" x14ac:dyDescent="0.25">
      <c r="A18" t="s">
        <v>727</v>
      </c>
      <c r="B18">
        <v>13</v>
      </c>
      <c r="C18">
        <v>2</v>
      </c>
    </row>
    <row r="19" spans="1:3" x14ac:dyDescent="0.25">
      <c r="A19" t="s">
        <v>563</v>
      </c>
      <c r="B19">
        <v>13</v>
      </c>
      <c r="C19">
        <v>87</v>
      </c>
    </row>
    <row r="20" spans="1:3" x14ac:dyDescent="0.25">
      <c r="A20" t="s">
        <v>728</v>
      </c>
      <c r="B20">
        <v>13</v>
      </c>
      <c r="C20">
        <v>0</v>
      </c>
    </row>
    <row r="21" spans="1:3" x14ac:dyDescent="0.25">
      <c r="A21" t="s">
        <v>272</v>
      </c>
      <c r="B21">
        <v>13</v>
      </c>
      <c r="C21">
        <v>0</v>
      </c>
    </row>
    <row r="22" spans="1:3" x14ac:dyDescent="0.25">
      <c r="A22" t="s">
        <v>729</v>
      </c>
      <c r="B22">
        <v>13</v>
      </c>
      <c r="C22">
        <v>13</v>
      </c>
    </row>
    <row r="23" spans="1:3" x14ac:dyDescent="0.25">
      <c r="A23" t="s">
        <v>730</v>
      </c>
      <c r="B23">
        <v>13</v>
      </c>
      <c r="C23">
        <v>0</v>
      </c>
    </row>
    <row r="24" spans="1:3" x14ac:dyDescent="0.25">
      <c r="A24" t="s">
        <v>723</v>
      </c>
      <c r="B24">
        <v>91</v>
      </c>
      <c r="C24">
        <v>0</v>
      </c>
    </row>
    <row r="25" spans="1:3" x14ac:dyDescent="0.25">
      <c r="A25" t="s">
        <v>724</v>
      </c>
      <c r="B25">
        <v>91</v>
      </c>
      <c r="C25">
        <v>120</v>
      </c>
    </row>
    <row r="26" spans="1:3" x14ac:dyDescent="0.25">
      <c r="A26" t="s">
        <v>725</v>
      </c>
      <c r="B26">
        <v>91</v>
      </c>
      <c r="C26">
        <v>1</v>
      </c>
    </row>
    <row r="27" spans="1:3" x14ac:dyDescent="0.25">
      <c r="A27" t="s">
        <v>726</v>
      </c>
      <c r="B27">
        <v>91</v>
      </c>
      <c r="C27">
        <v>0</v>
      </c>
    </row>
    <row r="28" spans="1:3" x14ac:dyDescent="0.25">
      <c r="A28" t="s">
        <v>727</v>
      </c>
      <c r="B28">
        <v>91</v>
      </c>
      <c r="C28">
        <v>206</v>
      </c>
    </row>
    <row r="29" spans="1:3" x14ac:dyDescent="0.25">
      <c r="A29" t="s">
        <v>563</v>
      </c>
      <c r="B29">
        <v>91</v>
      </c>
      <c r="C29">
        <v>33</v>
      </c>
    </row>
    <row r="30" spans="1:3" x14ac:dyDescent="0.25">
      <c r="A30" t="s">
        <v>728</v>
      </c>
      <c r="B30">
        <v>91</v>
      </c>
      <c r="C30">
        <v>0</v>
      </c>
    </row>
    <row r="31" spans="1:3" x14ac:dyDescent="0.25">
      <c r="A31" t="s">
        <v>272</v>
      </c>
      <c r="B31">
        <v>91</v>
      </c>
      <c r="C31">
        <v>0</v>
      </c>
    </row>
    <row r="32" spans="1:3" x14ac:dyDescent="0.25">
      <c r="A32" t="s">
        <v>729</v>
      </c>
      <c r="B32">
        <v>91</v>
      </c>
      <c r="C32">
        <v>91</v>
      </c>
    </row>
    <row r="33" spans="1:3" x14ac:dyDescent="0.25">
      <c r="A33" t="s">
        <v>730</v>
      </c>
      <c r="B33">
        <v>91</v>
      </c>
      <c r="C33">
        <v>0</v>
      </c>
    </row>
    <row r="34" spans="1:3" x14ac:dyDescent="0.25">
      <c r="A34" t="s">
        <v>723</v>
      </c>
      <c r="B34">
        <v>101</v>
      </c>
      <c r="C34">
        <v>3</v>
      </c>
    </row>
    <row r="35" spans="1:3" x14ac:dyDescent="0.25">
      <c r="A35" t="s">
        <v>724</v>
      </c>
      <c r="B35">
        <v>101</v>
      </c>
      <c r="C35">
        <v>180</v>
      </c>
    </row>
    <row r="36" spans="1:3" x14ac:dyDescent="0.25">
      <c r="A36" t="s">
        <v>725</v>
      </c>
      <c r="B36">
        <v>101</v>
      </c>
      <c r="C36">
        <v>0</v>
      </c>
    </row>
    <row r="37" spans="1:3" x14ac:dyDescent="0.25">
      <c r="A37" t="s">
        <v>726</v>
      </c>
      <c r="B37">
        <v>101</v>
      </c>
      <c r="C37">
        <v>1</v>
      </c>
    </row>
    <row r="38" spans="1:3" x14ac:dyDescent="0.25">
      <c r="A38" t="s">
        <v>727</v>
      </c>
      <c r="B38">
        <v>101</v>
      </c>
      <c r="C38">
        <v>407</v>
      </c>
    </row>
    <row r="39" spans="1:3" x14ac:dyDescent="0.25">
      <c r="A39" t="s">
        <v>563</v>
      </c>
      <c r="B39">
        <v>101</v>
      </c>
      <c r="C39">
        <v>0</v>
      </c>
    </row>
    <row r="40" spans="1:3" x14ac:dyDescent="0.25">
      <c r="A40" t="s">
        <v>728</v>
      </c>
      <c r="B40">
        <v>101</v>
      </c>
      <c r="C40">
        <v>0</v>
      </c>
    </row>
    <row r="41" spans="1:3" x14ac:dyDescent="0.25">
      <c r="A41" t="s">
        <v>272</v>
      </c>
      <c r="B41">
        <v>101</v>
      </c>
      <c r="C41">
        <v>0</v>
      </c>
    </row>
    <row r="42" spans="1:3" x14ac:dyDescent="0.25">
      <c r="A42" t="s">
        <v>729</v>
      </c>
      <c r="B42">
        <v>101</v>
      </c>
      <c r="C42">
        <v>101</v>
      </c>
    </row>
    <row r="43" spans="1:3" x14ac:dyDescent="0.25">
      <c r="A43" t="s">
        <v>730</v>
      </c>
      <c r="B43">
        <v>101</v>
      </c>
      <c r="C43">
        <v>250</v>
      </c>
    </row>
    <row r="44" spans="1:3" x14ac:dyDescent="0.25">
      <c r="A44" t="s">
        <v>743</v>
      </c>
      <c r="B44">
        <v>101</v>
      </c>
      <c r="C44">
        <v>0</v>
      </c>
    </row>
    <row r="45" spans="1:3" x14ac:dyDescent="0.25">
      <c r="A45" t="s">
        <v>723</v>
      </c>
      <c r="B45">
        <v>102</v>
      </c>
      <c r="C45">
        <v>3</v>
      </c>
    </row>
    <row r="46" spans="1:3" x14ac:dyDescent="0.25">
      <c r="A46" t="s">
        <v>724</v>
      </c>
      <c r="B46">
        <v>102</v>
      </c>
      <c r="C46">
        <v>120</v>
      </c>
    </row>
    <row r="47" spans="1:3" x14ac:dyDescent="0.25">
      <c r="A47" t="s">
        <v>725</v>
      </c>
      <c r="B47">
        <v>102</v>
      </c>
      <c r="C47">
        <v>0</v>
      </c>
    </row>
    <row r="48" spans="1:3" x14ac:dyDescent="0.25">
      <c r="A48" t="s">
        <v>726</v>
      </c>
      <c r="B48">
        <v>102</v>
      </c>
      <c r="C48">
        <v>1</v>
      </c>
    </row>
    <row r="49" spans="1:3" x14ac:dyDescent="0.25">
      <c r="A49" t="s">
        <v>727</v>
      </c>
      <c r="B49">
        <v>102</v>
      </c>
      <c r="C49">
        <v>106</v>
      </c>
    </row>
    <row r="50" spans="1:3" x14ac:dyDescent="0.25">
      <c r="A50" t="s">
        <v>563</v>
      </c>
      <c r="B50">
        <v>102</v>
      </c>
      <c r="C50">
        <v>59</v>
      </c>
    </row>
    <row r="51" spans="1:3" x14ac:dyDescent="0.25">
      <c r="A51" t="s">
        <v>728</v>
      </c>
      <c r="B51">
        <v>102</v>
      </c>
      <c r="C51">
        <v>0</v>
      </c>
    </row>
    <row r="52" spans="1:3" x14ac:dyDescent="0.25">
      <c r="A52" t="s">
        <v>272</v>
      </c>
      <c r="B52">
        <v>102</v>
      </c>
      <c r="C52">
        <v>0</v>
      </c>
    </row>
    <row r="53" spans="1:3" x14ac:dyDescent="0.25">
      <c r="A53" t="s">
        <v>729</v>
      </c>
      <c r="B53">
        <v>102</v>
      </c>
      <c r="C53">
        <v>102</v>
      </c>
    </row>
    <row r="54" spans="1:3" x14ac:dyDescent="0.25">
      <c r="A54" t="s">
        <v>730</v>
      </c>
      <c r="B54">
        <v>102</v>
      </c>
      <c r="C54">
        <v>103</v>
      </c>
    </row>
    <row r="55" spans="1:3" x14ac:dyDescent="0.25">
      <c r="A55" t="s">
        <v>743</v>
      </c>
      <c r="B55">
        <v>102</v>
      </c>
      <c r="C55">
        <v>0</v>
      </c>
    </row>
    <row r="56" spans="1:3" x14ac:dyDescent="0.25">
      <c r="A56" t="s">
        <v>723</v>
      </c>
      <c r="B56">
        <v>212</v>
      </c>
      <c r="C56">
        <v>3</v>
      </c>
    </row>
    <row r="57" spans="1:3" x14ac:dyDescent="0.25">
      <c r="A57" t="s">
        <v>724</v>
      </c>
      <c r="B57">
        <v>212</v>
      </c>
      <c r="C57">
        <v>49</v>
      </c>
    </row>
    <row r="58" spans="1:3" x14ac:dyDescent="0.25">
      <c r="A58" t="s">
        <v>725</v>
      </c>
      <c r="B58">
        <v>212</v>
      </c>
      <c r="C58">
        <v>0</v>
      </c>
    </row>
    <row r="59" spans="1:3" x14ac:dyDescent="0.25">
      <c r="A59" t="s">
        <v>726</v>
      </c>
      <c r="B59">
        <v>212</v>
      </c>
      <c r="C59">
        <v>1</v>
      </c>
    </row>
    <row r="60" spans="1:3" x14ac:dyDescent="0.25">
      <c r="A60" t="s">
        <v>727</v>
      </c>
      <c r="B60">
        <v>212</v>
      </c>
      <c r="C60">
        <v>206</v>
      </c>
    </row>
    <row r="61" spans="1:3" x14ac:dyDescent="0.25">
      <c r="A61" t="s">
        <v>563</v>
      </c>
      <c r="B61">
        <v>212</v>
      </c>
      <c r="C61">
        <v>14.5</v>
      </c>
    </row>
    <row r="62" spans="1:3" x14ac:dyDescent="0.25">
      <c r="A62" t="s">
        <v>728</v>
      </c>
      <c r="B62">
        <v>212</v>
      </c>
      <c r="C62">
        <v>0</v>
      </c>
    </row>
    <row r="63" spans="1:3" x14ac:dyDescent="0.25">
      <c r="A63" t="s">
        <v>272</v>
      </c>
      <c r="B63">
        <v>212</v>
      </c>
      <c r="C63">
        <v>0</v>
      </c>
    </row>
    <row r="64" spans="1:3" x14ac:dyDescent="0.25">
      <c r="A64" t="s">
        <v>729</v>
      </c>
      <c r="B64">
        <v>212</v>
      </c>
      <c r="C64">
        <v>212</v>
      </c>
    </row>
    <row r="65" spans="1:3" x14ac:dyDescent="0.25">
      <c r="A65" t="s">
        <v>730</v>
      </c>
      <c r="B65">
        <v>212</v>
      </c>
      <c r="C65">
        <v>0</v>
      </c>
    </row>
    <row r="66" spans="1:3" x14ac:dyDescent="0.25">
      <c r="A66" t="s">
        <v>723</v>
      </c>
      <c r="B66">
        <v>254</v>
      </c>
      <c r="C66">
        <v>3</v>
      </c>
    </row>
    <row r="67" spans="1:3" x14ac:dyDescent="0.25">
      <c r="A67" t="s">
        <v>724</v>
      </c>
      <c r="B67">
        <v>254</v>
      </c>
      <c r="C67">
        <v>34</v>
      </c>
    </row>
    <row r="68" spans="1:3" x14ac:dyDescent="0.25">
      <c r="A68" t="s">
        <v>725</v>
      </c>
      <c r="B68">
        <v>254</v>
      </c>
      <c r="C68">
        <v>0</v>
      </c>
    </row>
    <row r="69" spans="1:3" x14ac:dyDescent="0.25">
      <c r="A69" t="s">
        <v>726</v>
      </c>
      <c r="B69">
        <v>254</v>
      </c>
      <c r="C69">
        <v>1</v>
      </c>
    </row>
    <row r="70" spans="1:3" x14ac:dyDescent="0.25">
      <c r="A70" t="s">
        <v>727</v>
      </c>
      <c r="B70">
        <v>254</v>
      </c>
      <c r="C70">
        <v>2</v>
      </c>
    </row>
    <row r="71" spans="1:3" x14ac:dyDescent="0.25">
      <c r="A71" t="s">
        <v>563</v>
      </c>
      <c r="B71">
        <v>254</v>
      </c>
      <c r="C71">
        <v>10</v>
      </c>
    </row>
    <row r="72" spans="1:3" x14ac:dyDescent="0.25">
      <c r="A72" t="s">
        <v>728</v>
      </c>
      <c r="B72">
        <v>254</v>
      </c>
      <c r="C72">
        <v>0</v>
      </c>
    </row>
    <row r="73" spans="1:3" x14ac:dyDescent="0.25">
      <c r="A73" t="s">
        <v>272</v>
      </c>
      <c r="B73">
        <v>254</v>
      </c>
      <c r="C73">
        <v>0</v>
      </c>
    </row>
    <row r="74" spans="1:3" x14ac:dyDescent="0.25">
      <c r="A74" t="s">
        <v>729</v>
      </c>
      <c r="B74">
        <v>254</v>
      </c>
      <c r="C74">
        <v>254</v>
      </c>
    </row>
    <row r="75" spans="1:3" x14ac:dyDescent="0.25">
      <c r="A75" t="s">
        <v>730</v>
      </c>
      <c r="B75">
        <v>254</v>
      </c>
      <c r="C75">
        <v>0</v>
      </c>
    </row>
    <row r="76" spans="1:3" x14ac:dyDescent="0.25">
      <c r="A76" t="s">
        <v>723</v>
      </c>
      <c r="B76">
        <v>344</v>
      </c>
      <c r="C76">
        <v>3</v>
      </c>
    </row>
    <row r="77" spans="1:3" x14ac:dyDescent="0.25">
      <c r="A77" t="s">
        <v>724</v>
      </c>
      <c r="B77">
        <v>344</v>
      </c>
      <c r="C77">
        <v>54</v>
      </c>
    </row>
    <row r="78" spans="1:3" x14ac:dyDescent="0.25">
      <c r="A78" t="s">
        <v>725</v>
      </c>
      <c r="B78">
        <v>344</v>
      </c>
      <c r="C78">
        <v>0</v>
      </c>
    </row>
    <row r="79" spans="1:3" x14ac:dyDescent="0.25">
      <c r="A79" t="s">
        <v>726</v>
      </c>
      <c r="B79">
        <v>344</v>
      </c>
      <c r="C79">
        <v>1</v>
      </c>
    </row>
    <row r="80" spans="1:3" x14ac:dyDescent="0.25">
      <c r="A80" t="s">
        <v>727</v>
      </c>
      <c r="B80">
        <v>344</v>
      </c>
      <c r="C80">
        <v>2</v>
      </c>
    </row>
    <row r="81" spans="1:3" x14ac:dyDescent="0.25">
      <c r="A81" t="s">
        <v>563</v>
      </c>
      <c r="B81">
        <v>344</v>
      </c>
      <c r="C81">
        <v>16</v>
      </c>
    </row>
    <row r="82" spans="1:3" x14ac:dyDescent="0.25">
      <c r="A82" t="s">
        <v>728</v>
      </c>
      <c r="B82">
        <v>344</v>
      </c>
      <c r="C82">
        <v>0</v>
      </c>
    </row>
    <row r="83" spans="1:3" x14ac:dyDescent="0.25">
      <c r="A83" t="s">
        <v>272</v>
      </c>
      <c r="B83">
        <v>344</v>
      </c>
      <c r="C83">
        <v>0</v>
      </c>
    </row>
    <row r="84" spans="1:3" x14ac:dyDescent="0.25">
      <c r="A84" t="s">
        <v>729</v>
      </c>
      <c r="B84">
        <v>344</v>
      </c>
      <c r="C84">
        <v>344</v>
      </c>
    </row>
    <row r="85" spans="1:3" x14ac:dyDescent="0.25">
      <c r="A85" t="s">
        <v>730</v>
      </c>
      <c r="B85">
        <v>344</v>
      </c>
      <c r="C85">
        <v>0</v>
      </c>
    </row>
    <row r="86" spans="1:3" x14ac:dyDescent="0.25">
      <c r="A86" t="s">
        <v>723</v>
      </c>
      <c r="B86">
        <v>363</v>
      </c>
      <c r="C86">
        <v>3</v>
      </c>
    </row>
    <row r="87" spans="1:3" x14ac:dyDescent="0.25">
      <c r="A87" t="s">
        <v>724</v>
      </c>
      <c r="B87">
        <v>363</v>
      </c>
      <c r="C87">
        <v>180</v>
      </c>
    </row>
    <row r="88" spans="1:3" x14ac:dyDescent="0.25">
      <c r="A88" t="s">
        <v>725</v>
      </c>
      <c r="B88">
        <v>363</v>
      </c>
      <c r="C88">
        <v>0</v>
      </c>
    </row>
    <row r="89" spans="1:3" x14ac:dyDescent="0.25">
      <c r="A89" t="s">
        <v>726</v>
      </c>
      <c r="B89">
        <v>363</v>
      </c>
      <c r="C89">
        <v>1</v>
      </c>
    </row>
    <row r="90" spans="1:3" x14ac:dyDescent="0.25">
      <c r="A90" t="s">
        <v>727</v>
      </c>
      <c r="B90">
        <v>363</v>
      </c>
      <c r="C90">
        <v>408</v>
      </c>
    </row>
    <row r="91" spans="1:3" x14ac:dyDescent="0.25">
      <c r="A91" t="s">
        <v>563</v>
      </c>
      <c r="B91">
        <v>363</v>
      </c>
      <c r="C91">
        <v>141</v>
      </c>
    </row>
    <row r="92" spans="1:3" x14ac:dyDescent="0.25">
      <c r="A92" t="s">
        <v>728</v>
      </c>
      <c r="B92">
        <v>363</v>
      </c>
      <c r="C92">
        <v>0</v>
      </c>
    </row>
    <row r="93" spans="1:3" x14ac:dyDescent="0.25">
      <c r="A93" t="s">
        <v>272</v>
      </c>
      <c r="B93">
        <v>363</v>
      </c>
      <c r="C93">
        <v>0</v>
      </c>
    </row>
    <row r="94" spans="1:3" x14ac:dyDescent="0.25">
      <c r="A94" t="s">
        <v>729</v>
      </c>
      <c r="B94">
        <v>363</v>
      </c>
      <c r="C94">
        <v>363</v>
      </c>
    </row>
    <row r="95" spans="1:3" x14ac:dyDescent="0.25">
      <c r="A95" t="s">
        <v>730</v>
      </c>
      <c r="B95">
        <v>363</v>
      </c>
      <c r="C95">
        <v>0</v>
      </c>
    </row>
    <row r="96" spans="1:3" x14ac:dyDescent="0.25">
      <c r="A96" t="s">
        <v>723</v>
      </c>
      <c r="B96">
        <v>750</v>
      </c>
      <c r="C96">
        <v>3</v>
      </c>
    </row>
    <row r="97" spans="1:3" x14ac:dyDescent="0.25">
      <c r="A97" t="s">
        <v>724</v>
      </c>
      <c r="B97">
        <v>750</v>
      </c>
      <c r="C97">
        <v>120</v>
      </c>
    </row>
    <row r="98" spans="1:3" x14ac:dyDescent="0.25">
      <c r="A98" t="s">
        <v>725</v>
      </c>
      <c r="B98">
        <v>750</v>
      </c>
      <c r="C98">
        <v>0</v>
      </c>
    </row>
    <row r="99" spans="1:3" x14ac:dyDescent="0.25">
      <c r="A99" t="s">
        <v>726</v>
      </c>
      <c r="B99">
        <v>750</v>
      </c>
      <c r="C99">
        <v>1</v>
      </c>
    </row>
    <row r="100" spans="1:3" x14ac:dyDescent="0.25">
      <c r="A100" t="s">
        <v>727</v>
      </c>
      <c r="B100">
        <v>750</v>
      </c>
      <c r="C100">
        <v>1</v>
      </c>
    </row>
    <row r="101" spans="1:3" x14ac:dyDescent="0.25">
      <c r="A101" t="s">
        <v>563</v>
      </c>
      <c r="B101">
        <v>750</v>
      </c>
      <c r="C101">
        <v>115</v>
      </c>
    </row>
    <row r="102" spans="1:3" x14ac:dyDescent="0.25">
      <c r="A102" t="s">
        <v>728</v>
      </c>
      <c r="B102">
        <v>750</v>
      </c>
      <c r="C102">
        <v>0</v>
      </c>
    </row>
    <row r="103" spans="1:3" x14ac:dyDescent="0.25">
      <c r="A103" t="s">
        <v>272</v>
      </c>
      <c r="B103">
        <v>750</v>
      </c>
      <c r="C103">
        <v>0</v>
      </c>
    </row>
    <row r="104" spans="1:3" x14ac:dyDescent="0.25">
      <c r="A104" t="s">
        <v>729</v>
      </c>
      <c r="B104">
        <v>750</v>
      </c>
      <c r="C104">
        <v>750</v>
      </c>
    </row>
    <row r="105" spans="1:3" x14ac:dyDescent="0.25">
      <c r="A105" t="s">
        <v>730</v>
      </c>
      <c r="B105">
        <v>750</v>
      </c>
      <c r="C105">
        <v>0</v>
      </c>
    </row>
    <row r="106" spans="1:3" x14ac:dyDescent="0.25">
      <c r="A106" t="s">
        <v>723</v>
      </c>
      <c r="B106">
        <v>775</v>
      </c>
      <c r="C106">
        <v>3</v>
      </c>
    </row>
    <row r="107" spans="1:3" x14ac:dyDescent="0.25">
      <c r="A107" t="s">
        <v>724</v>
      </c>
      <c r="B107">
        <v>775</v>
      </c>
      <c r="C107">
        <v>120</v>
      </c>
    </row>
    <row r="108" spans="1:3" x14ac:dyDescent="0.25">
      <c r="A108" t="s">
        <v>725</v>
      </c>
      <c r="B108">
        <v>775</v>
      </c>
      <c r="C108">
        <v>0</v>
      </c>
    </row>
    <row r="109" spans="1:3" x14ac:dyDescent="0.25">
      <c r="A109" t="s">
        <v>726</v>
      </c>
      <c r="B109">
        <v>775</v>
      </c>
      <c r="C109">
        <v>1</v>
      </c>
    </row>
    <row r="110" spans="1:3" x14ac:dyDescent="0.25">
      <c r="A110" t="s">
        <v>727</v>
      </c>
      <c r="B110">
        <v>775</v>
      </c>
      <c r="C110">
        <v>408</v>
      </c>
    </row>
    <row r="111" spans="1:3" x14ac:dyDescent="0.25">
      <c r="A111" t="s">
        <v>563</v>
      </c>
      <c r="B111">
        <v>775</v>
      </c>
      <c r="C111">
        <v>94</v>
      </c>
    </row>
    <row r="112" spans="1:3" x14ac:dyDescent="0.25">
      <c r="A112" t="s">
        <v>728</v>
      </c>
      <c r="B112">
        <v>775</v>
      </c>
      <c r="C112">
        <v>0</v>
      </c>
    </row>
    <row r="113" spans="1:3" x14ac:dyDescent="0.25">
      <c r="A113" t="s">
        <v>272</v>
      </c>
      <c r="B113">
        <v>775</v>
      </c>
      <c r="C113">
        <v>0</v>
      </c>
    </row>
    <row r="114" spans="1:3" x14ac:dyDescent="0.25">
      <c r="A114" t="s">
        <v>729</v>
      </c>
      <c r="B114">
        <v>775</v>
      </c>
      <c r="C114">
        <v>775</v>
      </c>
    </row>
    <row r="115" spans="1:3" x14ac:dyDescent="0.25">
      <c r="A115" t="s">
        <v>730</v>
      </c>
      <c r="B115">
        <v>775</v>
      </c>
      <c r="C115">
        <v>0</v>
      </c>
    </row>
    <row r="116" spans="1:3" x14ac:dyDescent="0.25">
      <c r="A116" t="s">
        <v>723</v>
      </c>
      <c r="B116">
        <v>812</v>
      </c>
      <c r="C116">
        <v>3</v>
      </c>
    </row>
    <row r="117" spans="1:3" x14ac:dyDescent="0.25">
      <c r="A117" t="s">
        <v>724</v>
      </c>
      <c r="B117">
        <v>812</v>
      </c>
      <c r="C117">
        <v>120</v>
      </c>
    </row>
    <row r="118" spans="1:3" x14ac:dyDescent="0.25">
      <c r="A118" t="s">
        <v>725</v>
      </c>
      <c r="B118">
        <v>812</v>
      </c>
      <c r="C118">
        <v>0</v>
      </c>
    </row>
    <row r="119" spans="1:3" x14ac:dyDescent="0.25">
      <c r="A119" t="s">
        <v>726</v>
      </c>
      <c r="B119">
        <v>812</v>
      </c>
      <c r="C119">
        <v>1</v>
      </c>
    </row>
    <row r="120" spans="1:3" x14ac:dyDescent="0.25">
      <c r="A120" t="s">
        <v>727</v>
      </c>
      <c r="B120">
        <v>812</v>
      </c>
      <c r="C120">
        <v>1</v>
      </c>
    </row>
    <row r="121" spans="1:3" x14ac:dyDescent="0.25">
      <c r="A121" t="s">
        <v>563</v>
      </c>
      <c r="B121">
        <v>812</v>
      </c>
      <c r="C121">
        <v>47</v>
      </c>
    </row>
    <row r="122" spans="1:3" x14ac:dyDescent="0.25">
      <c r="A122" t="s">
        <v>728</v>
      </c>
      <c r="B122">
        <v>812</v>
      </c>
      <c r="C122">
        <v>0</v>
      </c>
    </row>
    <row r="123" spans="1:3" x14ac:dyDescent="0.25">
      <c r="A123" t="s">
        <v>272</v>
      </c>
      <c r="B123">
        <v>812</v>
      </c>
      <c r="C123">
        <v>0</v>
      </c>
    </row>
    <row r="124" spans="1:3" x14ac:dyDescent="0.25">
      <c r="A124" t="s">
        <v>729</v>
      </c>
      <c r="B124">
        <v>812</v>
      </c>
      <c r="C124">
        <v>812</v>
      </c>
    </row>
    <row r="125" spans="1:3" x14ac:dyDescent="0.25">
      <c r="A125" t="s">
        <v>730</v>
      </c>
      <c r="B125">
        <v>812</v>
      </c>
      <c r="C125">
        <v>0</v>
      </c>
    </row>
    <row r="126" spans="1:3" x14ac:dyDescent="0.25">
      <c r="A126" t="s">
        <v>723</v>
      </c>
      <c r="B126">
        <v>825</v>
      </c>
      <c r="C126">
        <v>3</v>
      </c>
    </row>
    <row r="127" spans="1:3" x14ac:dyDescent="0.25">
      <c r="A127" t="s">
        <v>724</v>
      </c>
      <c r="B127">
        <v>825</v>
      </c>
      <c r="C127">
        <v>120</v>
      </c>
    </row>
    <row r="128" spans="1:3" x14ac:dyDescent="0.25">
      <c r="A128" t="s">
        <v>725</v>
      </c>
      <c r="B128">
        <v>825</v>
      </c>
      <c r="C128">
        <v>0</v>
      </c>
    </row>
    <row r="129" spans="1:3" x14ac:dyDescent="0.25">
      <c r="A129" t="s">
        <v>726</v>
      </c>
      <c r="B129">
        <v>825</v>
      </c>
      <c r="C129">
        <v>1</v>
      </c>
    </row>
    <row r="130" spans="1:3" x14ac:dyDescent="0.25">
      <c r="A130" t="s">
        <v>727</v>
      </c>
      <c r="B130">
        <v>825</v>
      </c>
      <c r="C130">
        <v>408</v>
      </c>
    </row>
    <row r="131" spans="1:3" x14ac:dyDescent="0.25">
      <c r="A131" t="s">
        <v>563</v>
      </c>
      <c r="B131">
        <v>825</v>
      </c>
      <c r="C131">
        <v>38</v>
      </c>
    </row>
    <row r="132" spans="1:3" x14ac:dyDescent="0.25">
      <c r="A132" t="s">
        <v>728</v>
      </c>
      <c r="B132">
        <v>825</v>
      </c>
      <c r="C132">
        <v>0</v>
      </c>
    </row>
    <row r="133" spans="1:3" x14ac:dyDescent="0.25">
      <c r="A133" t="s">
        <v>272</v>
      </c>
      <c r="B133">
        <v>825</v>
      </c>
      <c r="C133">
        <v>0</v>
      </c>
    </row>
    <row r="134" spans="1:3" x14ac:dyDescent="0.25">
      <c r="A134" t="s">
        <v>729</v>
      </c>
      <c r="B134">
        <v>825</v>
      </c>
      <c r="C134">
        <v>825</v>
      </c>
    </row>
    <row r="135" spans="1:3" x14ac:dyDescent="0.25">
      <c r="A135" t="s">
        <v>730</v>
      </c>
      <c r="B135">
        <v>825</v>
      </c>
      <c r="C135">
        <v>0</v>
      </c>
    </row>
    <row r="136" spans="1:3" x14ac:dyDescent="0.25">
      <c r="A136" t="s">
        <v>723</v>
      </c>
      <c r="B136">
        <v>858</v>
      </c>
      <c r="C136">
        <v>2</v>
      </c>
    </row>
    <row r="137" spans="1:3" x14ac:dyDescent="0.25">
      <c r="A137" t="s">
        <v>724</v>
      </c>
      <c r="B137">
        <v>858</v>
      </c>
      <c r="C137">
        <v>75</v>
      </c>
    </row>
    <row r="138" spans="1:3" x14ac:dyDescent="0.25">
      <c r="A138" t="s">
        <v>725</v>
      </c>
      <c r="B138">
        <v>858</v>
      </c>
      <c r="C138">
        <v>0</v>
      </c>
    </row>
    <row r="139" spans="1:3" x14ac:dyDescent="0.25">
      <c r="A139" t="s">
        <v>726</v>
      </c>
      <c r="B139">
        <v>858</v>
      </c>
      <c r="C139">
        <v>1</v>
      </c>
    </row>
    <row r="140" spans="1:3" x14ac:dyDescent="0.25">
      <c r="A140" t="s">
        <v>727</v>
      </c>
      <c r="B140">
        <v>858</v>
      </c>
      <c r="C140">
        <v>206</v>
      </c>
    </row>
    <row r="141" spans="1:3" x14ac:dyDescent="0.25">
      <c r="A141" t="s">
        <v>563</v>
      </c>
      <c r="B141">
        <v>858</v>
      </c>
      <c r="C141">
        <v>40.5</v>
      </c>
    </row>
    <row r="142" spans="1:3" x14ac:dyDescent="0.25">
      <c r="A142" t="s">
        <v>728</v>
      </c>
      <c r="B142">
        <v>858</v>
      </c>
      <c r="C142">
        <v>0</v>
      </c>
    </row>
    <row r="143" spans="1:3" x14ac:dyDescent="0.25">
      <c r="A143" t="s">
        <v>272</v>
      </c>
      <c r="B143">
        <v>858</v>
      </c>
      <c r="C143">
        <v>0</v>
      </c>
    </row>
    <row r="144" spans="1:3" x14ac:dyDescent="0.25">
      <c r="A144" t="s">
        <v>729</v>
      </c>
      <c r="B144">
        <v>858</v>
      </c>
      <c r="C144">
        <v>858</v>
      </c>
    </row>
    <row r="145" spans="1:3" x14ac:dyDescent="0.25">
      <c r="A145" t="s">
        <v>730</v>
      </c>
      <c r="B145">
        <v>858</v>
      </c>
      <c r="C145">
        <v>0</v>
      </c>
    </row>
    <row r="146" spans="1:3" x14ac:dyDescent="0.25">
      <c r="A146" t="s">
        <v>723</v>
      </c>
      <c r="B146">
        <v>899</v>
      </c>
      <c r="C146">
        <v>2</v>
      </c>
    </row>
    <row r="147" spans="1:3" x14ac:dyDescent="0.25">
      <c r="A147" t="s">
        <v>724</v>
      </c>
      <c r="B147">
        <v>899</v>
      </c>
      <c r="C147">
        <v>90</v>
      </c>
    </row>
    <row r="148" spans="1:3" x14ac:dyDescent="0.25">
      <c r="A148" t="s">
        <v>725</v>
      </c>
      <c r="B148">
        <v>899</v>
      </c>
      <c r="C148">
        <v>0</v>
      </c>
    </row>
    <row r="149" spans="1:3" x14ac:dyDescent="0.25">
      <c r="A149" t="s">
        <v>726</v>
      </c>
      <c r="B149">
        <v>899</v>
      </c>
      <c r="C149">
        <v>1</v>
      </c>
    </row>
    <row r="150" spans="1:3" x14ac:dyDescent="0.25">
      <c r="A150" t="s">
        <v>727</v>
      </c>
      <c r="B150">
        <v>899</v>
      </c>
      <c r="C150">
        <v>2</v>
      </c>
    </row>
    <row r="151" spans="1:3" x14ac:dyDescent="0.25">
      <c r="A151" t="s">
        <v>563</v>
      </c>
      <c r="B151">
        <v>899</v>
      </c>
      <c r="C151">
        <v>56</v>
      </c>
    </row>
    <row r="152" spans="1:3" x14ac:dyDescent="0.25">
      <c r="A152" t="s">
        <v>728</v>
      </c>
      <c r="B152">
        <v>899</v>
      </c>
      <c r="C152">
        <v>0</v>
      </c>
    </row>
    <row r="153" spans="1:3" x14ac:dyDescent="0.25">
      <c r="A153" t="s">
        <v>272</v>
      </c>
      <c r="B153">
        <v>899</v>
      </c>
      <c r="C153">
        <v>0</v>
      </c>
    </row>
    <row r="154" spans="1:3" x14ac:dyDescent="0.25">
      <c r="A154" t="s">
        <v>729</v>
      </c>
      <c r="B154">
        <v>899</v>
      </c>
      <c r="C154">
        <v>899</v>
      </c>
    </row>
    <row r="155" spans="1:3" x14ac:dyDescent="0.25">
      <c r="A155" t="s">
        <v>730</v>
      </c>
      <c r="B155">
        <v>899</v>
      </c>
      <c r="C155">
        <v>0</v>
      </c>
    </row>
    <row r="156" spans="1:3" x14ac:dyDescent="0.25">
      <c r="A156" t="s">
        <v>723</v>
      </c>
      <c r="B156">
        <v>909</v>
      </c>
      <c r="C156">
        <v>0</v>
      </c>
    </row>
    <row r="157" spans="1:3" x14ac:dyDescent="0.25">
      <c r="A157" t="s">
        <v>724</v>
      </c>
      <c r="B157">
        <v>909</v>
      </c>
      <c r="C157">
        <v>60</v>
      </c>
    </row>
    <row r="158" spans="1:3" x14ac:dyDescent="0.25">
      <c r="A158" t="s">
        <v>725</v>
      </c>
      <c r="B158">
        <v>909</v>
      </c>
      <c r="C158">
        <v>0</v>
      </c>
    </row>
    <row r="159" spans="1:3" x14ac:dyDescent="0.25">
      <c r="A159" t="s">
        <v>726</v>
      </c>
      <c r="B159">
        <v>909</v>
      </c>
      <c r="C159">
        <v>0</v>
      </c>
    </row>
    <row r="160" spans="1:3" x14ac:dyDescent="0.25">
      <c r="A160" t="s">
        <v>727</v>
      </c>
      <c r="B160">
        <v>909</v>
      </c>
      <c r="C160">
        <v>206</v>
      </c>
    </row>
    <row r="161" spans="1:3" x14ac:dyDescent="0.25">
      <c r="A161" t="s">
        <v>563</v>
      </c>
      <c r="B161">
        <v>909</v>
      </c>
      <c r="C161">
        <v>45</v>
      </c>
    </row>
    <row r="162" spans="1:3" x14ac:dyDescent="0.25">
      <c r="A162" t="s">
        <v>728</v>
      </c>
      <c r="B162">
        <v>909</v>
      </c>
      <c r="C162">
        <v>0</v>
      </c>
    </row>
    <row r="163" spans="1:3" x14ac:dyDescent="0.25">
      <c r="A163" t="s">
        <v>272</v>
      </c>
      <c r="B163">
        <v>909</v>
      </c>
      <c r="C163">
        <v>0</v>
      </c>
    </row>
    <row r="164" spans="1:3" x14ac:dyDescent="0.25">
      <c r="A164" t="s">
        <v>729</v>
      </c>
      <c r="B164">
        <v>909</v>
      </c>
      <c r="C164">
        <v>909</v>
      </c>
    </row>
    <row r="165" spans="1:3" x14ac:dyDescent="0.25">
      <c r="A165" t="s">
        <v>730</v>
      </c>
      <c r="B165">
        <v>909</v>
      </c>
      <c r="C165">
        <v>0</v>
      </c>
    </row>
    <row r="166" spans="1:3" x14ac:dyDescent="0.25">
      <c r="A166" t="s">
        <v>723</v>
      </c>
      <c r="B166">
        <v>912</v>
      </c>
      <c r="C166">
        <v>0</v>
      </c>
    </row>
    <row r="167" spans="1:3" x14ac:dyDescent="0.25">
      <c r="A167" t="s">
        <v>724</v>
      </c>
      <c r="B167">
        <v>912</v>
      </c>
      <c r="C167">
        <v>60</v>
      </c>
    </row>
    <row r="168" spans="1:3" x14ac:dyDescent="0.25">
      <c r="A168" t="s">
        <v>725</v>
      </c>
      <c r="B168">
        <v>912</v>
      </c>
      <c r="C168">
        <v>0</v>
      </c>
    </row>
    <row r="169" spans="1:3" x14ac:dyDescent="0.25">
      <c r="A169" t="s">
        <v>726</v>
      </c>
      <c r="B169">
        <v>912</v>
      </c>
      <c r="C169">
        <v>0</v>
      </c>
    </row>
    <row r="170" spans="1:3" x14ac:dyDescent="0.25">
      <c r="A170" t="s">
        <v>727</v>
      </c>
      <c r="B170">
        <v>912</v>
      </c>
      <c r="C170">
        <v>206</v>
      </c>
    </row>
    <row r="171" spans="1:3" x14ac:dyDescent="0.25">
      <c r="A171" t="s">
        <v>563</v>
      </c>
      <c r="B171">
        <v>912</v>
      </c>
      <c r="C171">
        <v>5</v>
      </c>
    </row>
    <row r="172" spans="1:3" x14ac:dyDescent="0.25">
      <c r="A172" t="s">
        <v>728</v>
      </c>
      <c r="B172">
        <v>912</v>
      </c>
      <c r="C172">
        <v>0</v>
      </c>
    </row>
    <row r="173" spans="1:3" x14ac:dyDescent="0.25">
      <c r="A173" t="s">
        <v>272</v>
      </c>
      <c r="B173">
        <v>912</v>
      </c>
      <c r="C173">
        <v>0</v>
      </c>
    </row>
    <row r="174" spans="1:3" x14ac:dyDescent="0.25">
      <c r="A174" t="s">
        <v>729</v>
      </c>
      <c r="B174">
        <v>912</v>
      </c>
      <c r="C174">
        <v>912</v>
      </c>
    </row>
    <row r="175" spans="1:3" x14ac:dyDescent="0.25">
      <c r="A175" t="s">
        <v>730</v>
      </c>
      <c r="B175">
        <v>912</v>
      </c>
      <c r="C175">
        <v>0</v>
      </c>
    </row>
    <row r="176" spans="1:3" x14ac:dyDescent="0.25">
      <c r="A176" t="s">
        <v>723</v>
      </c>
      <c r="B176">
        <v>915</v>
      </c>
      <c r="C176">
        <v>0</v>
      </c>
    </row>
    <row r="177" spans="1:3" x14ac:dyDescent="0.25">
      <c r="A177" t="s">
        <v>724</v>
      </c>
      <c r="B177">
        <v>915</v>
      </c>
      <c r="C177">
        <v>60</v>
      </c>
    </row>
    <row r="178" spans="1:3" x14ac:dyDescent="0.25">
      <c r="A178" t="s">
        <v>725</v>
      </c>
      <c r="B178">
        <v>915</v>
      </c>
      <c r="C178">
        <v>0</v>
      </c>
    </row>
    <row r="179" spans="1:3" x14ac:dyDescent="0.25">
      <c r="A179" t="s">
        <v>726</v>
      </c>
      <c r="B179">
        <v>915</v>
      </c>
      <c r="C179">
        <v>0</v>
      </c>
    </row>
    <row r="180" spans="1:3" x14ac:dyDescent="0.25">
      <c r="A180" t="s">
        <v>727</v>
      </c>
      <c r="B180">
        <v>915</v>
      </c>
      <c r="C180">
        <v>206</v>
      </c>
    </row>
    <row r="181" spans="1:3" x14ac:dyDescent="0.25">
      <c r="A181" t="s">
        <v>563</v>
      </c>
      <c r="B181">
        <v>915</v>
      </c>
      <c r="C181">
        <v>25</v>
      </c>
    </row>
    <row r="182" spans="1:3" x14ac:dyDescent="0.25">
      <c r="A182" t="s">
        <v>728</v>
      </c>
      <c r="B182">
        <v>915</v>
      </c>
      <c r="C182">
        <v>0</v>
      </c>
    </row>
    <row r="183" spans="1:3" x14ac:dyDescent="0.25">
      <c r="A183" t="s">
        <v>272</v>
      </c>
      <c r="B183">
        <v>915</v>
      </c>
      <c r="C183">
        <v>0</v>
      </c>
    </row>
    <row r="184" spans="1:3" x14ac:dyDescent="0.25">
      <c r="A184" t="s">
        <v>729</v>
      </c>
      <c r="B184">
        <v>915</v>
      </c>
      <c r="C184">
        <v>915</v>
      </c>
    </row>
    <row r="185" spans="1:3" x14ac:dyDescent="0.25">
      <c r="A185" t="s">
        <v>730</v>
      </c>
      <c r="B185">
        <v>915</v>
      </c>
      <c r="C185">
        <v>0</v>
      </c>
    </row>
    <row r="186" spans="1:3" x14ac:dyDescent="0.25">
      <c r="A186" t="s">
        <v>723</v>
      </c>
      <c r="B186">
        <v>918</v>
      </c>
      <c r="C186">
        <v>0</v>
      </c>
    </row>
    <row r="187" spans="1:3" x14ac:dyDescent="0.25">
      <c r="A187" t="s">
        <v>724</v>
      </c>
      <c r="B187">
        <v>918</v>
      </c>
      <c r="C187">
        <v>60</v>
      </c>
    </row>
    <row r="188" spans="1:3" x14ac:dyDescent="0.25">
      <c r="A188" t="s">
        <v>725</v>
      </c>
      <c r="B188">
        <v>918</v>
      </c>
      <c r="C188">
        <v>0</v>
      </c>
    </row>
    <row r="189" spans="1:3" x14ac:dyDescent="0.25">
      <c r="A189" t="s">
        <v>726</v>
      </c>
      <c r="B189">
        <v>918</v>
      </c>
      <c r="C189">
        <v>0</v>
      </c>
    </row>
    <row r="190" spans="1:3" x14ac:dyDescent="0.25">
      <c r="A190" t="s">
        <v>727</v>
      </c>
      <c r="B190">
        <v>918</v>
      </c>
      <c r="C190">
        <v>206</v>
      </c>
    </row>
    <row r="191" spans="1:3" x14ac:dyDescent="0.25">
      <c r="A191" t="s">
        <v>563</v>
      </c>
      <c r="B191">
        <v>918</v>
      </c>
      <c r="C191">
        <v>35</v>
      </c>
    </row>
    <row r="192" spans="1:3" x14ac:dyDescent="0.25">
      <c r="A192" t="s">
        <v>728</v>
      </c>
      <c r="B192">
        <v>918</v>
      </c>
      <c r="C192">
        <v>0</v>
      </c>
    </row>
    <row r="193" spans="1:3" x14ac:dyDescent="0.25">
      <c r="A193" t="s">
        <v>272</v>
      </c>
      <c r="B193">
        <v>918</v>
      </c>
      <c r="C193">
        <v>0</v>
      </c>
    </row>
    <row r="194" spans="1:3" x14ac:dyDescent="0.25">
      <c r="A194" t="s">
        <v>729</v>
      </c>
      <c r="B194">
        <v>918</v>
      </c>
      <c r="C194">
        <v>918</v>
      </c>
    </row>
    <row r="195" spans="1:3" x14ac:dyDescent="0.25">
      <c r="A195" t="s">
        <v>730</v>
      </c>
      <c r="B195">
        <v>918</v>
      </c>
      <c r="C195">
        <v>0</v>
      </c>
    </row>
    <row r="196" spans="1:3" x14ac:dyDescent="0.25">
      <c r="A196" t="s">
        <v>723</v>
      </c>
      <c r="B196">
        <v>919</v>
      </c>
      <c r="C196">
        <v>0</v>
      </c>
    </row>
    <row r="197" spans="1:3" x14ac:dyDescent="0.25">
      <c r="A197" t="s">
        <v>724</v>
      </c>
      <c r="B197">
        <v>919</v>
      </c>
      <c r="C197">
        <v>60</v>
      </c>
    </row>
    <row r="198" spans="1:3" x14ac:dyDescent="0.25">
      <c r="A198" t="s">
        <v>725</v>
      </c>
      <c r="B198">
        <v>919</v>
      </c>
      <c r="C198">
        <v>0</v>
      </c>
    </row>
    <row r="199" spans="1:3" x14ac:dyDescent="0.25">
      <c r="A199" t="s">
        <v>726</v>
      </c>
      <c r="B199">
        <v>919</v>
      </c>
      <c r="C199">
        <v>0</v>
      </c>
    </row>
    <row r="200" spans="1:3" x14ac:dyDescent="0.25">
      <c r="A200" t="s">
        <v>727</v>
      </c>
      <c r="B200">
        <v>919</v>
      </c>
      <c r="C200">
        <v>206</v>
      </c>
    </row>
    <row r="201" spans="1:3" x14ac:dyDescent="0.25">
      <c r="A201" t="s">
        <v>563</v>
      </c>
      <c r="B201">
        <v>919</v>
      </c>
      <c r="C201">
        <v>45</v>
      </c>
    </row>
    <row r="202" spans="1:3" x14ac:dyDescent="0.25">
      <c r="A202" t="s">
        <v>728</v>
      </c>
      <c r="B202">
        <v>919</v>
      </c>
      <c r="C202">
        <v>0</v>
      </c>
    </row>
    <row r="203" spans="1:3" x14ac:dyDescent="0.25">
      <c r="A203" t="s">
        <v>272</v>
      </c>
      <c r="B203">
        <v>919</v>
      </c>
      <c r="C203">
        <v>0</v>
      </c>
    </row>
    <row r="204" spans="1:3" x14ac:dyDescent="0.25">
      <c r="A204" t="s">
        <v>729</v>
      </c>
      <c r="B204">
        <v>919</v>
      </c>
      <c r="C204">
        <v>919</v>
      </c>
    </row>
    <row r="205" spans="1:3" x14ac:dyDescent="0.25">
      <c r="A205" t="s">
        <v>730</v>
      </c>
      <c r="B205">
        <v>919</v>
      </c>
      <c r="C205">
        <v>0</v>
      </c>
    </row>
    <row r="206" spans="1:3" x14ac:dyDescent="0.25">
      <c r="A206" t="s">
        <v>723</v>
      </c>
      <c r="B206">
        <v>921</v>
      </c>
      <c r="C206">
        <v>0</v>
      </c>
    </row>
    <row r="207" spans="1:3" x14ac:dyDescent="0.25">
      <c r="A207" t="s">
        <v>724</v>
      </c>
      <c r="B207">
        <v>921</v>
      </c>
      <c r="C207">
        <v>60</v>
      </c>
    </row>
    <row r="208" spans="1:3" x14ac:dyDescent="0.25">
      <c r="A208" t="s">
        <v>725</v>
      </c>
      <c r="B208">
        <v>921</v>
      </c>
      <c r="C208">
        <v>0</v>
      </c>
    </row>
    <row r="209" spans="1:3" x14ac:dyDescent="0.25">
      <c r="A209" t="s">
        <v>726</v>
      </c>
      <c r="B209">
        <v>921</v>
      </c>
      <c r="C209">
        <v>0</v>
      </c>
    </row>
    <row r="210" spans="1:3" x14ac:dyDescent="0.25">
      <c r="A210" t="s">
        <v>727</v>
      </c>
      <c r="B210">
        <v>921</v>
      </c>
      <c r="C210">
        <v>206</v>
      </c>
    </row>
    <row r="211" spans="1:3" x14ac:dyDescent="0.25">
      <c r="A211" t="s">
        <v>563</v>
      </c>
      <c r="B211">
        <v>921</v>
      </c>
      <c r="C211">
        <v>55</v>
      </c>
    </row>
    <row r="212" spans="1:3" x14ac:dyDescent="0.25">
      <c r="A212" t="s">
        <v>728</v>
      </c>
      <c r="B212">
        <v>921</v>
      </c>
      <c r="C212">
        <v>0</v>
      </c>
    </row>
    <row r="213" spans="1:3" x14ac:dyDescent="0.25">
      <c r="A213" t="s">
        <v>272</v>
      </c>
      <c r="B213">
        <v>921</v>
      </c>
      <c r="C213">
        <v>0</v>
      </c>
    </row>
    <row r="214" spans="1:3" x14ac:dyDescent="0.25">
      <c r="A214" t="s">
        <v>729</v>
      </c>
      <c r="B214">
        <v>921</v>
      </c>
      <c r="C214">
        <v>921</v>
      </c>
    </row>
    <row r="215" spans="1:3" x14ac:dyDescent="0.25">
      <c r="A215" t="s">
        <v>730</v>
      </c>
      <c r="B215">
        <v>921</v>
      </c>
      <c r="C215">
        <v>0</v>
      </c>
    </row>
    <row r="216" spans="1:3" x14ac:dyDescent="0.25">
      <c r="A216" t="s">
        <v>723</v>
      </c>
      <c r="B216">
        <v>937</v>
      </c>
      <c r="C216">
        <v>0</v>
      </c>
    </row>
    <row r="217" spans="1:3" x14ac:dyDescent="0.25">
      <c r="A217" t="s">
        <v>724</v>
      </c>
      <c r="B217">
        <v>937</v>
      </c>
      <c r="C217">
        <v>60</v>
      </c>
    </row>
    <row r="218" spans="1:3" x14ac:dyDescent="0.25">
      <c r="A218" t="s">
        <v>725</v>
      </c>
      <c r="B218">
        <v>937</v>
      </c>
      <c r="C218">
        <v>0</v>
      </c>
    </row>
    <row r="219" spans="1:3" x14ac:dyDescent="0.25">
      <c r="A219" t="s">
        <v>726</v>
      </c>
      <c r="B219">
        <v>937</v>
      </c>
      <c r="C219">
        <v>0</v>
      </c>
    </row>
    <row r="220" spans="1:3" x14ac:dyDescent="0.25">
      <c r="A220" t="s">
        <v>727</v>
      </c>
      <c r="B220">
        <v>937</v>
      </c>
      <c r="C220">
        <v>1</v>
      </c>
    </row>
    <row r="221" spans="1:3" x14ac:dyDescent="0.25">
      <c r="A221" t="s">
        <v>563</v>
      </c>
      <c r="B221">
        <v>937</v>
      </c>
      <c r="C221">
        <v>34</v>
      </c>
    </row>
    <row r="222" spans="1:3" x14ac:dyDescent="0.25">
      <c r="A222" t="s">
        <v>728</v>
      </c>
      <c r="B222">
        <v>937</v>
      </c>
      <c r="C222">
        <v>0</v>
      </c>
    </row>
    <row r="223" spans="1:3" x14ac:dyDescent="0.25">
      <c r="A223" t="s">
        <v>272</v>
      </c>
      <c r="B223">
        <v>937</v>
      </c>
      <c r="C223">
        <v>0</v>
      </c>
    </row>
    <row r="224" spans="1:3" x14ac:dyDescent="0.25">
      <c r="A224" t="s">
        <v>729</v>
      </c>
      <c r="B224">
        <v>937</v>
      </c>
      <c r="C224">
        <v>937</v>
      </c>
    </row>
    <row r="225" spans="1:3" x14ac:dyDescent="0.25">
      <c r="A225" t="s">
        <v>730</v>
      </c>
      <c r="B225">
        <v>937</v>
      </c>
      <c r="C225">
        <v>0</v>
      </c>
    </row>
    <row r="226" spans="1:3" x14ac:dyDescent="0.25">
      <c r="A226" t="s">
        <v>723</v>
      </c>
      <c r="B226">
        <v>2050</v>
      </c>
      <c r="C226">
        <v>3</v>
      </c>
    </row>
    <row r="227" spans="1:3" x14ac:dyDescent="0.25">
      <c r="A227" t="s">
        <v>724</v>
      </c>
      <c r="B227">
        <v>2050</v>
      </c>
      <c r="C227">
        <v>90</v>
      </c>
    </row>
    <row r="228" spans="1:3" x14ac:dyDescent="0.25">
      <c r="A228" t="s">
        <v>725</v>
      </c>
      <c r="B228">
        <v>2050</v>
      </c>
      <c r="C228">
        <v>0</v>
      </c>
    </row>
    <row r="229" spans="1:3" x14ac:dyDescent="0.25">
      <c r="A229" t="s">
        <v>726</v>
      </c>
      <c r="B229">
        <v>2050</v>
      </c>
      <c r="C229">
        <v>1</v>
      </c>
    </row>
    <row r="230" spans="1:3" x14ac:dyDescent="0.25">
      <c r="A230" t="s">
        <v>727</v>
      </c>
      <c r="B230">
        <v>2050</v>
      </c>
      <c r="C230">
        <v>408</v>
      </c>
    </row>
    <row r="231" spans="1:3" x14ac:dyDescent="0.25">
      <c r="A231" t="s">
        <v>563</v>
      </c>
      <c r="B231">
        <v>2050</v>
      </c>
      <c r="C231">
        <v>60</v>
      </c>
    </row>
    <row r="232" spans="1:3" x14ac:dyDescent="0.25">
      <c r="A232" t="s">
        <v>728</v>
      </c>
      <c r="B232">
        <v>2050</v>
      </c>
      <c r="C232">
        <v>0</v>
      </c>
    </row>
    <row r="233" spans="1:3" x14ac:dyDescent="0.25">
      <c r="A233" t="s">
        <v>272</v>
      </c>
      <c r="B233">
        <v>2050</v>
      </c>
      <c r="C233">
        <v>0</v>
      </c>
    </row>
    <row r="234" spans="1:3" x14ac:dyDescent="0.25">
      <c r="A234" t="s">
        <v>729</v>
      </c>
      <c r="B234">
        <v>2050</v>
      </c>
      <c r="C234">
        <v>2050</v>
      </c>
    </row>
    <row r="235" spans="1:3" x14ac:dyDescent="0.25">
      <c r="A235" t="s">
        <v>730</v>
      </c>
      <c r="B235">
        <v>2050</v>
      </c>
      <c r="C235">
        <v>0</v>
      </c>
    </row>
    <row r="236" spans="1:3" x14ac:dyDescent="0.25">
      <c r="A236" t="s">
        <v>723</v>
      </c>
      <c r="B236">
        <v>2100</v>
      </c>
      <c r="C236">
        <v>3</v>
      </c>
    </row>
    <row r="237" spans="1:3" x14ac:dyDescent="0.25">
      <c r="A237" t="s">
        <v>724</v>
      </c>
      <c r="B237">
        <v>2100</v>
      </c>
      <c r="C237">
        <v>120</v>
      </c>
    </row>
    <row r="238" spans="1:3" x14ac:dyDescent="0.25">
      <c r="A238" t="s">
        <v>725</v>
      </c>
      <c r="B238">
        <v>2100</v>
      </c>
      <c r="C238">
        <v>0</v>
      </c>
    </row>
    <row r="239" spans="1:3" x14ac:dyDescent="0.25">
      <c r="A239" t="s">
        <v>726</v>
      </c>
      <c r="B239">
        <v>2100</v>
      </c>
      <c r="C239">
        <v>1</v>
      </c>
    </row>
    <row r="240" spans="1:3" x14ac:dyDescent="0.25">
      <c r="A240" t="s">
        <v>727</v>
      </c>
      <c r="B240">
        <v>2100</v>
      </c>
      <c r="C240">
        <v>206</v>
      </c>
    </row>
    <row r="241" spans="1:3" x14ac:dyDescent="0.25">
      <c r="A241" t="s">
        <v>563</v>
      </c>
      <c r="B241">
        <v>2100</v>
      </c>
      <c r="C241">
        <v>64</v>
      </c>
    </row>
    <row r="242" spans="1:3" x14ac:dyDescent="0.25">
      <c r="A242" t="s">
        <v>728</v>
      </c>
      <c r="B242">
        <v>2100</v>
      </c>
      <c r="C242">
        <v>0</v>
      </c>
    </row>
    <row r="243" spans="1:3" x14ac:dyDescent="0.25">
      <c r="A243" t="s">
        <v>272</v>
      </c>
      <c r="B243">
        <v>2100</v>
      </c>
      <c r="C243">
        <v>0</v>
      </c>
    </row>
    <row r="244" spans="1:3" x14ac:dyDescent="0.25">
      <c r="A244" t="s">
        <v>729</v>
      </c>
      <c r="B244">
        <v>2100</v>
      </c>
      <c r="C244">
        <v>2100</v>
      </c>
    </row>
    <row r="245" spans="1:3" x14ac:dyDescent="0.25">
      <c r="A245" t="s">
        <v>730</v>
      </c>
      <c r="B245">
        <v>2100</v>
      </c>
      <c r="C245">
        <v>0</v>
      </c>
    </row>
    <row r="246" spans="1:3" x14ac:dyDescent="0.25">
      <c r="A246" t="s">
        <v>723</v>
      </c>
      <c r="B246">
        <v>2109</v>
      </c>
      <c r="C246">
        <v>3</v>
      </c>
    </row>
    <row r="247" spans="1:3" x14ac:dyDescent="0.25">
      <c r="A247" t="s">
        <v>724</v>
      </c>
      <c r="B247">
        <v>2109</v>
      </c>
      <c r="C247">
        <v>90</v>
      </c>
    </row>
    <row r="248" spans="1:3" x14ac:dyDescent="0.25">
      <c r="A248" t="s">
        <v>725</v>
      </c>
      <c r="B248">
        <v>2109</v>
      </c>
      <c r="C248">
        <v>0</v>
      </c>
    </row>
    <row r="249" spans="1:3" x14ac:dyDescent="0.25">
      <c r="A249" t="s">
        <v>726</v>
      </c>
      <c r="B249">
        <v>2109</v>
      </c>
      <c r="C249">
        <v>1</v>
      </c>
    </row>
    <row r="250" spans="1:3" x14ac:dyDescent="0.25">
      <c r="A250" t="s">
        <v>727</v>
      </c>
      <c r="B250">
        <v>2109</v>
      </c>
      <c r="C250">
        <v>206</v>
      </c>
    </row>
    <row r="251" spans="1:3" x14ac:dyDescent="0.25">
      <c r="A251" t="s">
        <v>563</v>
      </c>
      <c r="B251">
        <v>2109</v>
      </c>
      <c r="C251">
        <v>23</v>
      </c>
    </row>
    <row r="252" spans="1:3" x14ac:dyDescent="0.25">
      <c r="A252" t="s">
        <v>728</v>
      </c>
      <c r="B252">
        <v>2109</v>
      </c>
      <c r="C252">
        <v>0</v>
      </c>
    </row>
    <row r="253" spans="1:3" x14ac:dyDescent="0.25">
      <c r="A253" t="s">
        <v>272</v>
      </c>
      <c r="B253">
        <v>2109</v>
      </c>
      <c r="C253">
        <v>0</v>
      </c>
    </row>
    <row r="254" spans="1:3" x14ac:dyDescent="0.25">
      <c r="A254" t="s">
        <v>729</v>
      </c>
      <c r="B254">
        <v>2109</v>
      </c>
      <c r="C254">
        <v>2109</v>
      </c>
    </row>
    <row r="255" spans="1:3" x14ac:dyDescent="0.25">
      <c r="A255" t="s">
        <v>730</v>
      </c>
      <c r="B255">
        <v>2109</v>
      </c>
      <c r="C255">
        <v>0</v>
      </c>
    </row>
    <row r="256" spans="1:3" x14ac:dyDescent="0.25">
      <c r="A256" t="s">
        <v>723</v>
      </c>
      <c r="B256">
        <v>2124</v>
      </c>
      <c r="C256">
        <v>3</v>
      </c>
    </row>
    <row r="257" spans="1:3" x14ac:dyDescent="0.25">
      <c r="A257" t="s">
        <v>724</v>
      </c>
      <c r="B257">
        <v>2124</v>
      </c>
      <c r="C257">
        <v>120</v>
      </c>
    </row>
    <row r="258" spans="1:3" x14ac:dyDescent="0.25">
      <c r="A258" t="s">
        <v>725</v>
      </c>
      <c r="B258">
        <v>2124</v>
      </c>
      <c r="C258">
        <v>0</v>
      </c>
    </row>
    <row r="259" spans="1:3" x14ac:dyDescent="0.25">
      <c r="A259" t="s">
        <v>726</v>
      </c>
      <c r="B259">
        <v>2124</v>
      </c>
      <c r="C259">
        <v>1</v>
      </c>
    </row>
    <row r="260" spans="1:3" x14ac:dyDescent="0.25">
      <c r="A260" t="s">
        <v>727</v>
      </c>
      <c r="B260">
        <v>2124</v>
      </c>
      <c r="C260">
        <v>1</v>
      </c>
    </row>
    <row r="261" spans="1:3" x14ac:dyDescent="0.25">
      <c r="A261" t="s">
        <v>563</v>
      </c>
      <c r="B261">
        <v>2124</v>
      </c>
      <c r="C261">
        <v>12</v>
      </c>
    </row>
    <row r="262" spans="1:3" x14ac:dyDescent="0.25">
      <c r="A262" t="s">
        <v>728</v>
      </c>
      <c r="B262">
        <v>2124</v>
      </c>
      <c r="C262">
        <v>0</v>
      </c>
    </row>
    <row r="263" spans="1:3" x14ac:dyDescent="0.25">
      <c r="A263" t="s">
        <v>272</v>
      </c>
      <c r="B263">
        <v>2124</v>
      </c>
      <c r="C263">
        <v>0</v>
      </c>
    </row>
    <row r="264" spans="1:3" x14ac:dyDescent="0.25">
      <c r="A264" t="s">
        <v>729</v>
      </c>
      <c r="B264">
        <v>2124</v>
      </c>
      <c r="C264">
        <v>2124</v>
      </c>
    </row>
    <row r="265" spans="1:3" x14ac:dyDescent="0.25">
      <c r="A265" t="s">
        <v>730</v>
      </c>
      <c r="B265">
        <v>2124</v>
      </c>
      <c r="C265">
        <v>0</v>
      </c>
    </row>
    <row r="266" spans="1:3" x14ac:dyDescent="0.25">
      <c r="A266" t="s">
        <v>723</v>
      </c>
      <c r="B266">
        <v>2125</v>
      </c>
      <c r="C266">
        <v>3</v>
      </c>
    </row>
    <row r="267" spans="1:3" x14ac:dyDescent="0.25">
      <c r="A267" t="s">
        <v>724</v>
      </c>
      <c r="B267">
        <v>2125</v>
      </c>
      <c r="C267">
        <v>120</v>
      </c>
    </row>
    <row r="268" spans="1:3" x14ac:dyDescent="0.25">
      <c r="A268" t="s">
        <v>725</v>
      </c>
      <c r="B268">
        <v>2125</v>
      </c>
      <c r="C268">
        <v>0</v>
      </c>
    </row>
    <row r="269" spans="1:3" x14ac:dyDescent="0.25">
      <c r="A269" t="s">
        <v>726</v>
      </c>
      <c r="B269">
        <v>2125</v>
      </c>
      <c r="C269">
        <v>1</v>
      </c>
    </row>
    <row r="270" spans="1:3" x14ac:dyDescent="0.25">
      <c r="A270" t="s">
        <v>727</v>
      </c>
      <c r="B270">
        <v>2125</v>
      </c>
      <c r="C270">
        <v>408</v>
      </c>
    </row>
    <row r="271" spans="1:3" x14ac:dyDescent="0.25">
      <c r="A271" t="s">
        <v>563</v>
      </c>
      <c r="B271">
        <v>2125</v>
      </c>
      <c r="C271">
        <v>47</v>
      </c>
    </row>
    <row r="272" spans="1:3" x14ac:dyDescent="0.25">
      <c r="A272" t="s">
        <v>728</v>
      </c>
      <c r="B272">
        <v>2125</v>
      </c>
      <c r="C272">
        <v>0</v>
      </c>
    </row>
    <row r="273" spans="1:3" x14ac:dyDescent="0.25">
      <c r="A273" t="s">
        <v>272</v>
      </c>
      <c r="B273">
        <v>2125</v>
      </c>
      <c r="C273">
        <v>0</v>
      </c>
    </row>
    <row r="274" spans="1:3" x14ac:dyDescent="0.25">
      <c r="A274" t="s">
        <v>729</v>
      </c>
      <c r="B274">
        <v>2125</v>
      </c>
      <c r="C274">
        <v>2125</v>
      </c>
    </row>
    <row r="275" spans="1:3" x14ac:dyDescent="0.25">
      <c r="A275" t="s">
        <v>730</v>
      </c>
      <c r="B275">
        <v>2125</v>
      </c>
      <c r="C275">
        <v>0</v>
      </c>
    </row>
    <row r="276" spans="1:3" x14ac:dyDescent="0.25">
      <c r="A276" t="s">
        <v>723</v>
      </c>
      <c r="B276">
        <v>2137</v>
      </c>
      <c r="C276">
        <v>3</v>
      </c>
    </row>
    <row r="277" spans="1:3" x14ac:dyDescent="0.25">
      <c r="A277" t="s">
        <v>724</v>
      </c>
      <c r="B277">
        <v>2137</v>
      </c>
      <c r="C277">
        <v>45</v>
      </c>
    </row>
    <row r="278" spans="1:3" x14ac:dyDescent="0.25">
      <c r="A278" t="s">
        <v>725</v>
      </c>
      <c r="B278">
        <v>2137</v>
      </c>
      <c r="C278">
        <v>0</v>
      </c>
    </row>
    <row r="279" spans="1:3" x14ac:dyDescent="0.25">
      <c r="A279" t="s">
        <v>726</v>
      </c>
      <c r="B279">
        <v>2137</v>
      </c>
      <c r="C279">
        <v>1</v>
      </c>
    </row>
    <row r="280" spans="1:3" x14ac:dyDescent="0.25">
      <c r="A280" t="s">
        <v>727</v>
      </c>
      <c r="B280">
        <v>2137</v>
      </c>
      <c r="C280">
        <v>0</v>
      </c>
    </row>
    <row r="281" spans="1:3" x14ac:dyDescent="0.25">
      <c r="A281" t="s">
        <v>563</v>
      </c>
      <c r="B281">
        <v>2137</v>
      </c>
      <c r="C281">
        <v>0</v>
      </c>
    </row>
    <row r="282" spans="1:3" x14ac:dyDescent="0.25">
      <c r="A282" t="s">
        <v>728</v>
      </c>
      <c r="B282">
        <v>2137</v>
      </c>
      <c r="C282">
        <v>0</v>
      </c>
    </row>
    <row r="283" spans="1:3" x14ac:dyDescent="0.25">
      <c r="A283" t="s">
        <v>272</v>
      </c>
      <c r="B283">
        <v>2137</v>
      </c>
      <c r="C283">
        <v>0</v>
      </c>
    </row>
    <row r="284" spans="1:3" x14ac:dyDescent="0.25">
      <c r="A284" t="s">
        <v>729</v>
      </c>
      <c r="B284">
        <v>2137</v>
      </c>
      <c r="C284">
        <v>2137</v>
      </c>
    </row>
    <row r="285" spans="1:3" x14ac:dyDescent="0.25">
      <c r="A285" t="s">
        <v>730</v>
      </c>
      <c r="B285">
        <v>2137</v>
      </c>
      <c r="C285">
        <v>0</v>
      </c>
    </row>
    <row r="286" spans="1:3" x14ac:dyDescent="0.25">
      <c r="A286" t="s">
        <v>723</v>
      </c>
      <c r="B286">
        <v>2206</v>
      </c>
      <c r="C286">
        <v>3</v>
      </c>
    </row>
    <row r="287" spans="1:3" x14ac:dyDescent="0.25">
      <c r="A287" t="s">
        <v>724</v>
      </c>
      <c r="B287">
        <v>2206</v>
      </c>
      <c r="C287">
        <v>120</v>
      </c>
    </row>
    <row r="288" spans="1:3" x14ac:dyDescent="0.25">
      <c r="A288" t="s">
        <v>725</v>
      </c>
      <c r="B288">
        <v>2206</v>
      </c>
      <c r="C288">
        <v>0</v>
      </c>
    </row>
    <row r="289" spans="1:3" x14ac:dyDescent="0.25">
      <c r="A289" t="s">
        <v>726</v>
      </c>
      <c r="B289">
        <v>2206</v>
      </c>
      <c r="C289">
        <v>1</v>
      </c>
    </row>
    <row r="290" spans="1:3" x14ac:dyDescent="0.25">
      <c r="A290" t="s">
        <v>727</v>
      </c>
      <c r="B290">
        <v>2206</v>
      </c>
      <c r="C290">
        <v>1</v>
      </c>
    </row>
    <row r="291" spans="1:3" x14ac:dyDescent="0.25">
      <c r="A291" t="s">
        <v>563</v>
      </c>
      <c r="B291">
        <v>2206</v>
      </c>
      <c r="C291">
        <v>58</v>
      </c>
    </row>
    <row r="292" spans="1:3" x14ac:dyDescent="0.25">
      <c r="A292" t="s">
        <v>728</v>
      </c>
      <c r="B292">
        <v>2206</v>
      </c>
      <c r="C292">
        <v>0</v>
      </c>
    </row>
    <row r="293" spans="1:3" x14ac:dyDescent="0.25">
      <c r="A293" t="s">
        <v>272</v>
      </c>
      <c r="B293">
        <v>2206</v>
      </c>
      <c r="C293">
        <v>0</v>
      </c>
    </row>
    <row r="294" spans="1:3" x14ac:dyDescent="0.25">
      <c r="A294" t="s">
        <v>729</v>
      </c>
      <c r="B294">
        <v>2206</v>
      </c>
      <c r="C294">
        <v>2206</v>
      </c>
    </row>
    <row r="295" spans="1:3" x14ac:dyDescent="0.25">
      <c r="A295" t="s">
        <v>730</v>
      </c>
      <c r="B295">
        <v>2206</v>
      </c>
      <c r="C295">
        <v>0</v>
      </c>
    </row>
    <row r="296" spans="1:3" x14ac:dyDescent="0.25">
      <c r="A296" t="s">
        <v>723</v>
      </c>
      <c r="B296">
        <v>2950</v>
      </c>
      <c r="C296">
        <v>3</v>
      </c>
    </row>
    <row r="297" spans="1:3" x14ac:dyDescent="0.25">
      <c r="A297" t="s">
        <v>724</v>
      </c>
      <c r="B297">
        <v>2950</v>
      </c>
      <c r="C297">
        <v>120</v>
      </c>
    </row>
    <row r="298" spans="1:3" x14ac:dyDescent="0.25">
      <c r="A298" t="s">
        <v>725</v>
      </c>
      <c r="B298">
        <v>2950</v>
      </c>
      <c r="C298">
        <v>0</v>
      </c>
    </row>
    <row r="299" spans="1:3" x14ac:dyDescent="0.25">
      <c r="A299" t="s">
        <v>726</v>
      </c>
      <c r="B299">
        <v>2950</v>
      </c>
      <c r="C299">
        <v>1</v>
      </c>
    </row>
    <row r="300" spans="1:3" x14ac:dyDescent="0.25">
      <c r="A300" t="s">
        <v>727</v>
      </c>
      <c r="B300">
        <v>2950</v>
      </c>
      <c r="C300">
        <v>408</v>
      </c>
    </row>
    <row r="301" spans="1:3" x14ac:dyDescent="0.25">
      <c r="A301" t="s">
        <v>563</v>
      </c>
      <c r="B301">
        <v>2950</v>
      </c>
      <c r="C301">
        <v>7</v>
      </c>
    </row>
    <row r="302" spans="1:3" x14ac:dyDescent="0.25">
      <c r="A302" t="s">
        <v>728</v>
      </c>
      <c r="B302">
        <v>2950</v>
      </c>
      <c r="C302">
        <v>0</v>
      </c>
    </row>
    <row r="303" spans="1:3" x14ac:dyDescent="0.25">
      <c r="A303" t="s">
        <v>272</v>
      </c>
      <c r="B303">
        <v>2950</v>
      </c>
      <c r="C303">
        <v>0</v>
      </c>
    </row>
    <row r="304" spans="1:3" x14ac:dyDescent="0.25">
      <c r="A304" t="s">
        <v>729</v>
      </c>
      <c r="B304">
        <v>2950</v>
      </c>
      <c r="C304">
        <v>2950</v>
      </c>
    </row>
    <row r="305" spans="1:3" x14ac:dyDescent="0.25">
      <c r="A305" t="s">
        <v>730</v>
      </c>
      <c r="B305">
        <v>2950</v>
      </c>
      <c r="C305">
        <v>0</v>
      </c>
    </row>
    <row r="306" spans="1:3" x14ac:dyDescent="0.25">
      <c r="A306" t="s">
        <v>723</v>
      </c>
      <c r="B306">
        <v>2975</v>
      </c>
      <c r="C306">
        <v>3</v>
      </c>
    </row>
    <row r="307" spans="1:3" x14ac:dyDescent="0.25">
      <c r="A307" t="s">
        <v>724</v>
      </c>
      <c r="B307">
        <v>2975</v>
      </c>
      <c r="C307">
        <v>120</v>
      </c>
    </row>
    <row r="308" spans="1:3" x14ac:dyDescent="0.25">
      <c r="A308" t="s">
        <v>725</v>
      </c>
      <c r="B308">
        <v>2975</v>
      </c>
      <c r="C308">
        <v>0</v>
      </c>
    </row>
    <row r="309" spans="1:3" x14ac:dyDescent="0.25">
      <c r="A309" t="s">
        <v>726</v>
      </c>
      <c r="B309">
        <v>2975</v>
      </c>
      <c r="C309">
        <v>1</v>
      </c>
    </row>
    <row r="310" spans="1:3" x14ac:dyDescent="0.25">
      <c r="A310" t="s">
        <v>727</v>
      </c>
      <c r="B310">
        <v>2975</v>
      </c>
      <c r="C310">
        <v>408</v>
      </c>
    </row>
    <row r="311" spans="1:3" x14ac:dyDescent="0.25">
      <c r="A311" t="s">
        <v>563</v>
      </c>
      <c r="B311">
        <v>2975</v>
      </c>
      <c r="C311">
        <v>0</v>
      </c>
    </row>
    <row r="312" spans="1:3" x14ac:dyDescent="0.25">
      <c r="A312" t="s">
        <v>728</v>
      </c>
      <c r="B312">
        <v>2975</v>
      </c>
      <c r="C312">
        <v>0</v>
      </c>
    </row>
    <row r="313" spans="1:3" x14ac:dyDescent="0.25">
      <c r="A313" t="s">
        <v>272</v>
      </c>
      <c r="B313">
        <v>2975</v>
      </c>
      <c r="C313">
        <v>0</v>
      </c>
    </row>
    <row r="314" spans="1:3" x14ac:dyDescent="0.25">
      <c r="A314" t="s">
        <v>729</v>
      </c>
      <c r="B314">
        <v>2975</v>
      </c>
      <c r="C314">
        <v>2975</v>
      </c>
    </row>
    <row r="315" spans="1:3" x14ac:dyDescent="0.25">
      <c r="A315" t="s">
        <v>730</v>
      </c>
      <c r="B315">
        <v>2975</v>
      </c>
      <c r="C315">
        <v>0</v>
      </c>
    </row>
    <row r="316" spans="1:3" x14ac:dyDescent="0.25">
      <c r="A316" t="s">
        <v>723</v>
      </c>
      <c r="B316">
        <v>3000</v>
      </c>
      <c r="C316">
        <v>3</v>
      </c>
    </row>
    <row r="317" spans="1:3" x14ac:dyDescent="0.25">
      <c r="A317" t="s">
        <v>724</v>
      </c>
      <c r="B317">
        <v>3000</v>
      </c>
      <c r="C317">
        <v>120</v>
      </c>
    </row>
    <row r="318" spans="1:3" x14ac:dyDescent="0.25">
      <c r="A318" t="s">
        <v>725</v>
      </c>
      <c r="B318">
        <v>3000</v>
      </c>
      <c r="C318">
        <v>0</v>
      </c>
    </row>
    <row r="319" spans="1:3" x14ac:dyDescent="0.25">
      <c r="A319" t="s">
        <v>726</v>
      </c>
      <c r="B319">
        <v>3000</v>
      </c>
      <c r="C319">
        <v>0</v>
      </c>
    </row>
    <row r="320" spans="1:3" x14ac:dyDescent="0.25">
      <c r="A320" t="s">
        <v>727</v>
      </c>
      <c r="B320">
        <v>3000</v>
      </c>
      <c r="C320">
        <v>8</v>
      </c>
    </row>
    <row r="321" spans="1:3" x14ac:dyDescent="0.25">
      <c r="A321" t="s">
        <v>563</v>
      </c>
      <c r="B321">
        <v>3000</v>
      </c>
      <c r="C321">
        <v>35</v>
      </c>
    </row>
    <row r="322" spans="1:3" x14ac:dyDescent="0.25">
      <c r="A322" t="s">
        <v>728</v>
      </c>
      <c r="B322">
        <v>3000</v>
      </c>
      <c r="C322">
        <v>0</v>
      </c>
    </row>
    <row r="323" spans="1:3" x14ac:dyDescent="0.25">
      <c r="A323" t="s">
        <v>272</v>
      </c>
      <c r="B323">
        <v>3000</v>
      </c>
      <c r="C323">
        <v>0</v>
      </c>
    </row>
    <row r="324" spans="1:3" x14ac:dyDescent="0.25">
      <c r="A324" t="s">
        <v>729</v>
      </c>
      <c r="B324">
        <v>3000</v>
      </c>
      <c r="C324">
        <v>3000</v>
      </c>
    </row>
    <row r="325" spans="1:3" x14ac:dyDescent="0.25">
      <c r="A325" t="s">
        <v>730</v>
      </c>
      <c r="B325">
        <v>3000</v>
      </c>
      <c r="C325">
        <v>3001</v>
      </c>
    </row>
    <row r="326" spans="1:3" x14ac:dyDescent="0.25">
      <c r="A326" t="s">
        <v>743</v>
      </c>
      <c r="B326">
        <v>3000</v>
      </c>
      <c r="C326">
        <v>0</v>
      </c>
    </row>
    <row r="327" spans="1:3" x14ac:dyDescent="0.25">
      <c r="A327" t="s">
        <v>723</v>
      </c>
      <c r="B327">
        <v>3025</v>
      </c>
      <c r="C327">
        <v>3</v>
      </c>
    </row>
    <row r="328" spans="1:3" x14ac:dyDescent="0.25">
      <c r="A328" t="s">
        <v>724</v>
      </c>
      <c r="B328">
        <v>3025</v>
      </c>
      <c r="C328">
        <v>135</v>
      </c>
    </row>
    <row r="329" spans="1:3" x14ac:dyDescent="0.25">
      <c r="A329" t="s">
        <v>725</v>
      </c>
      <c r="B329">
        <v>3025</v>
      </c>
      <c r="C329">
        <v>0</v>
      </c>
    </row>
    <row r="330" spans="1:3" x14ac:dyDescent="0.25">
      <c r="A330" t="s">
        <v>726</v>
      </c>
      <c r="B330">
        <v>3025</v>
      </c>
      <c r="C330">
        <v>1</v>
      </c>
    </row>
    <row r="331" spans="1:3" x14ac:dyDescent="0.25">
      <c r="A331" t="s">
        <v>727</v>
      </c>
      <c r="B331">
        <v>3025</v>
      </c>
      <c r="C331">
        <v>408</v>
      </c>
    </row>
    <row r="332" spans="1:3" x14ac:dyDescent="0.25">
      <c r="A332" t="s">
        <v>563</v>
      </c>
      <c r="B332">
        <v>3025</v>
      </c>
      <c r="C332">
        <v>122</v>
      </c>
    </row>
    <row r="333" spans="1:3" x14ac:dyDescent="0.25">
      <c r="A333" t="s">
        <v>728</v>
      </c>
      <c r="B333">
        <v>3025</v>
      </c>
      <c r="C333">
        <v>0</v>
      </c>
    </row>
    <row r="334" spans="1:3" x14ac:dyDescent="0.25">
      <c r="A334" t="s">
        <v>272</v>
      </c>
      <c r="B334">
        <v>3025</v>
      </c>
      <c r="C334">
        <v>0</v>
      </c>
    </row>
    <row r="335" spans="1:3" x14ac:dyDescent="0.25">
      <c r="A335" t="s">
        <v>729</v>
      </c>
      <c r="B335">
        <v>3025</v>
      </c>
      <c r="C335">
        <v>3025</v>
      </c>
    </row>
    <row r="336" spans="1:3" x14ac:dyDescent="0.25">
      <c r="A336" t="s">
        <v>730</v>
      </c>
      <c r="B336">
        <v>3025</v>
      </c>
      <c r="C336">
        <v>0</v>
      </c>
    </row>
    <row r="337" spans="1:3" x14ac:dyDescent="0.25">
      <c r="A337" t="s">
        <v>723</v>
      </c>
      <c r="B337">
        <v>3050</v>
      </c>
      <c r="C337">
        <v>3</v>
      </c>
    </row>
    <row r="338" spans="1:3" x14ac:dyDescent="0.25">
      <c r="A338" t="s">
        <v>724</v>
      </c>
      <c r="B338">
        <v>3050</v>
      </c>
      <c r="C338">
        <v>135</v>
      </c>
    </row>
    <row r="339" spans="1:3" x14ac:dyDescent="0.25">
      <c r="A339" t="s">
        <v>725</v>
      </c>
      <c r="B339">
        <v>3050</v>
      </c>
      <c r="C339">
        <v>0</v>
      </c>
    </row>
    <row r="340" spans="1:3" x14ac:dyDescent="0.25">
      <c r="A340" t="s">
        <v>726</v>
      </c>
      <c r="B340">
        <v>3050</v>
      </c>
      <c r="C340">
        <v>1</v>
      </c>
    </row>
    <row r="341" spans="1:3" x14ac:dyDescent="0.25">
      <c r="A341" t="s">
        <v>727</v>
      </c>
      <c r="B341">
        <v>3050</v>
      </c>
      <c r="C341">
        <v>408</v>
      </c>
    </row>
    <row r="342" spans="1:3" x14ac:dyDescent="0.25">
      <c r="A342" t="s">
        <v>563</v>
      </c>
      <c r="B342">
        <v>3050</v>
      </c>
      <c r="C342">
        <v>12</v>
      </c>
    </row>
    <row r="343" spans="1:3" x14ac:dyDescent="0.25">
      <c r="A343" t="s">
        <v>728</v>
      </c>
      <c r="B343">
        <v>3050</v>
      </c>
      <c r="C343">
        <v>0</v>
      </c>
    </row>
    <row r="344" spans="1:3" x14ac:dyDescent="0.25">
      <c r="A344" t="s">
        <v>272</v>
      </c>
      <c r="B344">
        <v>3050</v>
      </c>
      <c r="C344">
        <v>0</v>
      </c>
    </row>
    <row r="345" spans="1:3" x14ac:dyDescent="0.25">
      <c r="A345" t="s">
        <v>729</v>
      </c>
      <c r="B345">
        <v>3050</v>
      </c>
      <c r="C345">
        <v>3050</v>
      </c>
    </row>
    <row r="346" spans="1:3" x14ac:dyDescent="0.25">
      <c r="A346" t="s">
        <v>730</v>
      </c>
      <c r="B346">
        <v>3050</v>
      </c>
      <c r="C346">
        <v>0</v>
      </c>
    </row>
    <row r="347" spans="1:3" x14ac:dyDescent="0.25">
      <c r="A347" t="s">
        <v>723</v>
      </c>
      <c r="B347">
        <v>3325</v>
      </c>
      <c r="C347">
        <v>3</v>
      </c>
    </row>
    <row r="348" spans="1:3" x14ac:dyDescent="0.25">
      <c r="A348" t="s">
        <v>724</v>
      </c>
      <c r="B348">
        <v>3325</v>
      </c>
      <c r="C348">
        <v>120</v>
      </c>
    </row>
    <row r="349" spans="1:3" x14ac:dyDescent="0.25">
      <c r="A349" t="s">
        <v>725</v>
      </c>
      <c r="B349">
        <v>3325</v>
      </c>
      <c r="C349">
        <v>0</v>
      </c>
    </row>
    <row r="350" spans="1:3" x14ac:dyDescent="0.25">
      <c r="A350" t="s">
        <v>726</v>
      </c>
      <c r="B350">
        <v>3325</v>
      </c>
      <c r="C350">
        <v>1</v>
      </c>
    </row>
    <row r="351" spans="1:3" x14ac:dyDescent="0.25">
      <c r="A351" t="s">
        <v>727</v>
      </c>
      <c r="B351">
        <v>3325</v>
      </c>
      <c r="C351">
        <v>408</v>
      </c>
    </row>
    <row r="352" spans="1:3" x14ac:dyDescent="0.25">
      <c r="A352" t="s">
        <v>563</v>
      </c>
      <c r="B352">
        <v>3325</v>
      </c>
      <c r="C352">
        <v>104</v>
      </c>
    </row>
    <row r="353" spans="1:3" x14ac:dyDescent="0.25">
      <c r="A353" t="s">
        <v>728</v>
      </c>
      <c r="B353">
        <v>3325</v>
      </c>
      <c r="C353">
        <v>0</v>
      </c>
    </row>
    <row r="354" spans="1:3" x14ac:dyDescent="0.25">
      <c r="A354" t="s">
        <v>272</v>
      </c>
      <c r="B354">
        <v>3325</v>
      </c>
      <c r="C354">
        <v>0</v>
      </c>
    </row>
    <row r="355" spans="1:3" x14ac:dyDescent="0.25">
      <c r="A355" t="s">
        <v>729</v>
      </c>
      <c r="B355">
        <v>3325</v>
      </c>
      <c r="C355">
        <v>3325</v>
      </c>
    </row>
    <row r="356" spans="1:3" x14ac:dyDescent="0.25">
      <c r="A356" t="s">
        <v>730</v>
      </c>
      <c r="B356">
        <v>3325</v>
      </c>
      <c r="C356">
        <v>0</v>
      </c>
    </row>
    <row r="357" spans="1:3" x14ac:dyDescent="0.25">
      <c r="A357" t="s">
        <v>723</v>
      </c>
      <c r="B357">
        <v>3350</v>
      </c>
      <c r="C357">
        <v>3</v>
      </c>
    </row>
    <row r="358" spans="1:3" x14ac:dyDescent="0.25">
      <c r="A358" t="s">
        <v>724</v>
      </c>
      <c r="B358">
        <v>3350</v>
      </c>
      <c r="C358">
        <v>120</v>
      </c>
    </row>
    <row r="359" spans="1:3" x14ac:dyDescent="0.25">
      <c r="A359" t="s">
        <v>725</v>
      </c>
      <c r="B359">
        <v>3350</v>
      </c>
      <c r="C359">
        <v>0</v>
      </c>
    </row>
    <row r="360" spans="1:3" x14ac:dyDescent="0.25">
      <c r="A360" t="s">
        <v>726</v>
      </c>
      <c r="B360">
        <v>3350</v>
      </c>
      <c r="C360">
        <v>1</v>
      </c>
    </row>
    <row r="361" spans="1:3" x14ac:dyDescent="0.25">
      <c r="A361" t="s">
        <v>727</v>
      </c>
      <c r="B361">
        <v>3350</v>
      </c>
      <c r="C361">
        <v>408</v>
      </c>
    </row>
    <row r="362" spans="1:3" x14ac:dyDescent="0.25">
      <c r="A362" t="s">
        <v>563</v>
      </c>
      <c r="B362">
        <v>3350</v>
      </c>
      <c r="C362">
        <v>38</v>
      </c>
    </row>
    <row r="363" spans="1:3" x14ac:dyDescent="0.25">
      <c r="A363" t="s">
        <v>728</v>
      </c>
      <c r="B363">
        <v>3350</v>
      </c>
      <c r="C363">
        <v>0</v>
      </c>
    </row>
    <row r="364" spans="1:3" x14ac:dyDescent="0.25">
      <c r="A364" t="s">
        <v>272</v>
      </c>
      <c r="B364">
        <v>3350</v>
      </c>
      <c r="C364">
        <v>0</v>
      </c>
    </row>
    <row r="365" spans="1:3" x14ac:dyDescent="0.25">
      <c r="A365" t="s">
        <v>729</v>
      </c>
      <c r="B365">
        <v>3350</v>
      </c>
      <c r="C365">
        <v>3350</v>
      </c>
    </row>
    <row r="366" spans="1:3" x14ac:dyDescent="0.25">
      <c r="A366" t="s">
        <v>730</v>
      </c>
      <c r="B366">
        <v>3350</v>
      </c>
      <c r="C366">
        <v>0</v>
      </c>
    </row>
    <row r="367" spans="1:3" x14ac:dyDescent="0.25">
      <c r="A367" t="s">
        <v>723</v>
      </c>
      <c r="B367">
        <v>3375</v>
      </c>
      <c r="C367">
        <v>3</v>
      </c>
    </row>
    <row r="368" spans="1:3" x14ac:dyDescent="0.25">
      <c r="A368" t="s">
        <v>724</v>
      </c>
      <c r="B368">
        <v>3375</v>
      </c>
      <c r="C368">
        <v>120</v>
      </c>
    </row>
    <row r="369" spans="1:3" x14ac:dyDescent="0.25">
      <c r="A369" t="s">
        <v>725</v>
      </c>
      <c r="B369">
        <v>3375</v>
      </c>
      <c r="C369">
        <v>0</v>
      </c>
    </row>
    <row r="370" spans="1:3" x14ac:dyDescent="0.25">
      <c r="A370" t="s">
        <v>726</v>
      </c>
      <c r="B370">
        <v>3375</v>
      </c>
      <c r="C370">
        <v>1</v>
      </c>
    </row>
    <row r="371" spans="1:3" x14ac:dyDescent="0.25">
      <c r="A371" t="s">
        <v>727</v>
      </c>
      <c r="B371">
        <v>3375</v>
      </c>
      <c r="C371">
        <v>408</v>
      </c>
    </row>
    <row r="372" spans="1:3" x14ac:dyDescent="0.25">
      <c r="A372" t="s">
        <v>563</v>
      </c>
      <c r="B372">
        <v>3375</v>
      </c>
      <c r="C372">
        <v>30</v>
      </c>
    </row>
    <row r="373" spans="1:3" x14ac:dyDescent="0.25">
      <c r="A373" t="s">
        <v>728</v>
      </c>
      <c r="B373">
        <v>3375</v>
      </c>
      <c r="C373">
        <v>0</v>
      </c>
    </row>
    <row r="374" spans="1:3" x14ac:dyDescent="0.25">
      <c r="A374" t="s">
        <v>272</v>
      </c>
      <c r="B374">
        <v>3375</v>
      </c>
      <c r="C374">
        <v>0</v>
      </c>
    </row>
    <row r="375" spans="1:3" x14ac:dyDescent="0.25">
      <c r="A375" t="s">
        <v>729</v>
      </c>
      <c r="B375">
        <v>3375</v>
      </c>
      <c r="C375">
        <v>3375</v>
      </c>
    </row>
    <row r="376" spans="1:3" x14ac:dyDescent="0.25">
      <c r="A376" t="s">
        <v>730</v>
      </c>
      <c r="B376">
        <v>3375</v>
      </c>
      <c r="C376">
        <v>0</v>
      </c>
    </row>
    <row r="377" spans="1:3" x14ac:dyDescent="0.25">
      <c r="A377" t="s">
        <v>723</v>
      </c>
      <c r="B377">
        <v>3425</v>
      </c>
      <c r="C377">
        <v>3</v>
      </c>
    </row>
    <row r="378" spans="1:3" x14ac:dyDescent="0.25">
      <c r="A378" t="s">
        <v>724</v>
      </c>
      <c r="B378">
        <v>3425</v>
      </c>
      <c r="C378">
        <v>120</v>
      </c>
    </row>
    <row r="379" spans="1:3" x14ac:dyDescent="0.25">
      <c r="A379" t="s">
        <v>725</v>
      </c>
      <c r="B379">
        <v>3425</v>
      </c>
      <c r="C379">
        <v>0</v>
      </c>
    </row>
    <row r="380" spans="1:3" x14ac:dyDescent="0.25">
      <c r="A380" t="s">
        <v>726</v>
      </c>
      <c r="B380">
        <v>3425</v>
      </c>
      <c r="C380">
        <v>1</v>
      </c>
    </row>
    <row r="381" spans="1:3" x14ac:dyDescent="0.25">
      <c r="A381" t="s">
        <v>727</v>
      </c>
      <c r="B381">
        <v>3425</v>
      </c>
      <c r="C381">
        <v>408</v>
      </c>
    </row>
    <row r="382" spans="1:3" x14ac:dyDescent="0.25">
      <c r="A382" t="s">
        <v>563</v>
      </c>
      <c r="B382">
        <v>3425</v>
      </c>
      <c r="C382">
        <v>95</v>
      </c>
    </row>
    <row r="383" spans="1:3" x14ac:dyDescent="0.25">
      <c r="A383" t="s">
        <v>728</v>
      </c>
      <c r="B383">
        <v>3425</v>
      </c>
      <c r="C383">
        <v>0</v>
      </c>
    </row>
    <row r="384" spans="1:3" x14ac:dyDescent="0.25">
      <c r="A384" t="s">
        <v>272</v>
      </c>
      <c r="B384">
        <v>3425</v>
      </c>
      <c r="C384">
        <v>0</v>
      </c>
    </row>
    <row r="385" spans="1:3" x14ac:dyDescent="0.25">
      <c r="A385" t="s">
        <v>729</v>
      </c>
      <c r="B385">
        <v>3425</v>
      </c>
      <c r="C385">
        <v>3425</v>
      </c>
    </row>
    <row r="386" spans="1:3" x14ac:dyDescent="0.25">
      <c r="A386" t="s">
        <v>730</v>
      </c>
      <c r="B386">
        <v>3425</v>
      </c>
      <c r="C386">
        <v>0</v>
      </c>
    </row>
    <row r="387" spans="1:3" x14ac:dyDescent="0.25">
      <c r="A387" t="s">
        <v>723</v>
      </c>
      <c r="B387">
        <v>3450</v>
      </c>
      <c r="C387">
        <v>3</v>
      </c>
    </row>
    <row r="388" spans="1:3" x14ac:dyDescent="0.25">
      <c r="A388" t="s">
        <v>724</v>
      </c>
      <c r="B388">
        <v>3450</v>
      </c>
      <c r="C388">
        <v>120</v>
      </c>
    </row>
    <row r="389" spans="1:3" x14ac:dyDescent="0.25">
      <c r="A389" t="s">
        <v>725</v>
      </c>
      <c r="B389">
        <v>3450</v>
      </c>
      <c r="C389">
        <v>0</v>
      </c>
    </row>
    <row r="390" spans="1:3" x14ac:dyDescent="0.25">
      <c r="A390" t="s">
        <v>726</v>
      </c>
      <c r="B390">
        <v>3450</v>
      </c>
      <c r="C390">
        <v>1</v>
      </c>
    </row>
    <row r="391" spans="1:3" x14ac:dyDescent="0.25">
      <c r="A391" t="s">
        <v>727</v>
      </c>
      <c r="B391">
        <v>3450</v>
      </c>
      <c r="C391">
        <v>408</v>
      </c>
    </row>
    <row r="392" spans="1:3" x14ac:dyDescent="0.25">
      <c r="A392" t="s">
        <v>563</v>
      </c>
      <c r="B392">
        <v>3450</v>
      </c>
      <c r="C392">
        <v>100</v>
      </c>
    </row>
    <row r="393" spans="1:3" x14ac:dyDescent="0.25">
      <c r="A393" t="s">
        <v>728</v>
      </c>
      <c r="B393">
        <v>3450</v>
      </c>
      <c r="C393">
        <v>0</v>
      </c>
    </row>
    <row r="394" spans="1:3" x14ac:dyDescent="0.25">
      <c r="A394" t="s">
        <v>272</v>
      </c>
      <c r="B394">
        <v>3450</v>
      </c>
      <c r="C394">
        <v>0</v>
      </c>
    </row>
    <row r="395" spans="1:3" x14ac:dyDescent="0.25">
      <c r="A395" t="s">
        <v>729</v>
      </c>
      <c r="B395">
        <v>3450</v>
      </c>
      <c r="C395">
        <v>3450</v>
      </c>
    </row>
    <row r="396" spans="1:3" x14ac:dyDescent="0.25">
      <c r="A396" t="s">
        <v>730</v>
      </c>
      <c r="B396">
        <v>3450</v>
      </c>
      <c r="C396">
        <v>0</v>
      </c>
    </row>
    <row r="397" spans="1:3" x14ac:dyDescent="0.25">
      <c r="A397" t="s">
        <v>723</v>
      </c>
      <c r="B397">
        <v>3750</v>
      </c>
      <c r="C397">
        <v>3</v>
      </c>
    </row>
    <row r="398" spans="1:3" x14ac:dyDescent="0.25">
      <c r="A398" t="s">
        <v>724</v>
      </c>
      <c r="B398">
        <v>3750</v>
      </c>
      <c r="C398">
        <v>120</v>
      </c>
    </row>
    <row r="399" spans="1:3" x14ac:dyDescent="0.25">
      <c r="A399" t="s">
        <v>725</v>
      </c>
      <c r="B399">
        <v>3750</v>
      </c>
      <c r="C399">
        <v>0</v>
      </c>
    </row>
    <row r="400" spans="1:3" x14ac:dyDescent="0.25">
      <c r="A400" t="s">
        <v>726</v>
      </c>
      <c r="B400">
        <v>3750</v>
      </c>
      <c r="C400">
        <v>1</v>
      </c>
    </row>
    <row r="401" spans="1:3" x14ac:dyDescent="0.25">
      <c r="A401" t="s">
        <v>727</v>
      </c>
      <c r="B401">
        <v>3750</v>
      </c>
      <c r="C401">
        <v>1</v>
      </c>
    </row>
    <row r="402" spans="1:3" x14ac:dyDescent="0.25">
      <c r="A402" t="s">
        <v>563</v>
      </c>
      <c r="B402">
        <v>3750</v>
      </c>
      <c r="C402">
        <v>30</v>
      </c>
    </row>
    <row r="403" spans="1:3" x14ac:dyDescent="0.25">
      <c r="A403" t="s">
        <v>728</v>
      </c>
      <c r="B403">
        <v>3750</v>
      </c>
      <c r="C403">
        <v>0</v>
      </c>
    </row>
    <row r="404" spans="1:3" x14ac:dyDescent="0.25">
      <c r="A404" t="s">
        <v>272</v>
      </c>
      <c r="B404">
        <v>3750</v>
      </c>
      <c r="C404">
        <v>0</v>
      </c>
    </row>
    <row r="405" spans="1:3" x14ac:dyDescent="0.25">
      <c r="A405" t="s">
        <v>729</v>
      </c>
      <c r="B405">
        <v>3750</v>
      </c>
      <c r="C405">
        <v>3750</v>
      </c>
    </row>
    <row r="406" spans="1:3" x14ac:dyDescent="0.25">
      <c r="A406" t="s">
        <v>730</v>
      </c>
      <c r="B406">
        <v>3750</v>
      </c>
      <c r="C406">
        <v>0</v>
      </c>
    </row>
    <row r="407" spans="1:3" x14ac:dyDescent="0.25">
      <c r="A407" t="s">
        <v>723</v>
      </c>
      <c r="B407">
        <v>3775</v>
      </c>
      <c r="C407">
        <v>3</v>
      </c>
    </row>
    <row r="408" spans="1:3" x14ac:dyDescent="0.25">
      <c r="A408" t="s">
        <v>724</v>
      </c>
      <c r="B408">
        <v>3775</v>
      </c>
      <c r="C408">
        <v>120</v>
      </c>
    </row>
    <row r="409" spans="1:3" x14ac:dyDescent="0.25">
      <c r="A409" t="s">
        <v>725</v>
      </c>
      <c r="B409">
        <v>3775</v>
      </c>
      <c r="C409">
        <v>0</v>
      </c>
    </row>
    <row r="410" spans="1:3" x14ac:dyDescent="0.25">
      <c r="A410" t="s">
        <v>726</v>
      </c>
      <c r="B410">
        <v>3775</v>
      </c>
      <c r="C410">
        <v>1</v>
      </c>
    </row>
    <row r="411" spans="1:3" x14ac:dyDescent="0.25">
      <c r="A411" t="s">
        <v>727</v>
      </c>
      <c r="B411">
        <v>3775</v>
      </c>
      <c r="C411">
        <v>408</v>
      </c>
    </row>
    <row r="412" spans="1:3" x14ac:dyDescent="0.25">
      <c r="A412" t="s">
        <v>563</v>
      </c>
      <c r="B412">
        <v>3775</v>
      </c>
      <c r="C412">
        <v>30</v>
      </c>
    </row>
    <row r="413" spans="1:3" x14ac:dyDescent="0.25">
      <c r="A413" t="s">
        <v>728</v>
      </c>
      <c r="B413">
        <v>3775</v>
      </c>
      <c r="C413">
        <v>0</v>
      </c>
    </row>
    <row r="414" spans="1:3" x14ac:dyDescent="0.25">
      <c r="A414" t="s">
        <v>272</v>
      </c>
      <c r="B414">
        <v>3775</v>
      </c>
      <c r="C414">
        <v>0</v>
      </c>
    </row>
    <row r="415" spans="1:3" x14ac:dyDescent="0.25">
      <c r="A415" t="s">
        <v>729</v>
      </c>
      <c r="B415">
        <v>3775</v>
      </c>
      <c r="C415">
        <v>3775</v>
      </c>
    </row>
    <row r="416" spans="1:3" x14ac:dyDescent="0.25">
      <c r="A416" t="s">
        <v>730</v>
      </c>
      <c r="B416">
        <v>3775</v>
      </c>
      <c r="C416">
        <v>0</v>
      </c>
    </row>
    <row r="417" spans="1:3" x14ac:dyDescent="0.25">
      <c r="A417" t="s">
        <v>723</v>
      </c>
      <c r="B417">
        <v>3825</v>
      </c>
      <c r="C417">
        <v>3</v>
      </c>
    </row>
    <row r="418" spans="1:3" x14ac:dyDescent="0.25">
      <c r="A418" t="s">
        <v>724</v>
      </c>
      <c r="B418">
        <v>3825</v>
      </c>
      <c r="C418">
        <v>120</v>
      </c>
    </row>
    <row r="419" spans="1:3" x14ac:dyDescent="0.25">
      <c r="A419" t="s">
        <v>725</v>
      </c>
      <c r="B419">
        <v>3825</v>
      </c>
      <c r="C419">
        <v>0</v>
      </c>
    </row>
    <row r="420" spans="1:3" x14ac:dyDescent="0.25">
      <c r="A420" t="s">
        <v>726</v>
      </c>
      <c r="B420">
        <v>3825</v>
      </c>
      <c r="C420">
        <v>1</v>
      </c>
    </row>
    <row r="421" spans="1:3" x14ac:dyDescent="0.25">
      <c r="A421" t="s">
        <v>727</v>
      </c>
      <c r="B421">
        <v>3825</v>
      </c>
      <c r="C421">
        <v>408</v>
      </c>
    </row>
    <row r="422" spans="1:3" x14ac:dyDescent="0.25">
      <c r="A422" t="s">
        <v>563</v>
      </c>
      <c r="B422">
        <v>3825</v>
      </c>
      <c r="C422">
        <v>80</v>
      </c>
    </row>
    <row r="423" spans="1:3" x14ac:dyDescent="0.25">
      <c r="A423" t="s">
        <v>728</v>
      </c>
      <c r="B423">
        <v>3825</v>
      </c>
      <c r="C423">
        <v>0</v>
      </c>
    </row>
    <row r="424" spans="1:3" x14ac:dyDescent="0.25">
      <c r="A424" t="s">
        <v>272</v>
      </c>
      <c r="B424">
        <v>3825</v>
      </c>
      <c r="C424">
        <v>0</v>
      </c>
    </row>
    <row r="425" spans="1:3" x14ac:dyDescent="0.25">
      <c r="A425" t="s">
        <v>729</v>
      </c>
      <c r="B425">
        <v>3825</v>
      </c>
      <c r="C425">
        <v>3825</v>
      </c>
    </row>
    <row r="426" spans="1:3" x14ac:dyDescent="0.25">
      <c r="A426" t="s">
        <v>730</v>
      </c>
      <c r="B426">
        <v>3825</v>
      </c>
      <c r="C426">
        <v>0</v>
      </c>
    </row>
    <row r="427" spans="1:3" x14ac:dyDescent="0.25">
      <c r="A427" t="s">
        <v>723</v>
      </c>
      <c r="B427">
        <v>4300</v>
      </c>
      <c r="C427">
        <v>3</v>
      </c>
    </row>
    <row r="428" spans="1:3" x14ac:dyDescent="0.25">
      <c r="A428" t="s">
        <v>724</v>
      </c>
      <c r="B428">
        <v>4300</v>
      </c>
      <c r="C428">
        <v>135</v>
      </c>
    </row>
    <row r="429" spans="1:3" x14ac:dyDescent="0.25">
      <c r="A429" t="s">
        <v>725</v>
      </c>
      <c r="B429">
        <v>4300</v>
      </c>
      <c r="C429">
        <v>0</v>
      </c>
    </row>
    <row r="430" spans="1:3" x14ac:dyDescent="0.25">
      <c r="A430" t="s">
        <v>726</v>
      </c>
      <c r="B430">
        <v>4300</v>
      </c>
      <c r="C430">
        <v>1</v>
      </c>
    </row>
    <row r="431" spans="1:3" x14ac:dyDescent="0.25">
      <c r="A431" t="s">
        <v>727</v>
      </c>
      <c r="B431">
        <v>4300</v>
      </c>
      <c r="C431">
        <v>206</v>
      </c>
    </row>
    <row r="432" spans="1:3" x14ac:dyDescent="0.25">
      <c r="A432" t="s">
        <v>563</v>
      </c>
      <c r="B432">
        <v>4300</v>
      </c>
      <c r="C432">
        <v>36</v>
      </c>
    </row>
    <row r="433" spans="1:3" x14ac:dyDescent="0.25">
      <c r="A433" t="s">
        <v>728</v>
      </c>
      <c r="B433">
        <v>4300</v>
      </c>
      <c r="C433">
        <v>0</v>
      </c>
    </row>
    <row r="434" spans="1:3" x14ac:dyDescent="0.25">
      <c r="A434" t="s">
        <v>272</v>
      </c>
      <c r="B434">
        <v>4300</v>
      </c>
      <c r="C434">
        <v>0</v>
      </c>
    </row>
    <row r="435" spans="1:3" x14ac:dyDescent="0.25">
      <c r="A435" t="s">
        <v>729</v>
      </c>
      <c r="B435">
        <v>4300</v>
      </c>
      <c r="C435">
        <v>4300</v>
      </c>
    </row>
    <row r="436" spans="1:3" x14ac:dyDescent="0.25">
      <c r="A436" t="s">
        <v>730</v>
      </c>
      <c r="B436">
        <v>4300</v>
      </c>
      <c r="C436">
        <v>0</v>
      </c>
    </row>
    <row r="437" spans="1:3" x14ac:dyDescent="0.25">
      <c r="A437" t="s">
        <v>723</v>
      </c>
      <c r="B437">
        <v>4306</v>
      </c>
      <c r="C437">
        <v>3</v>
      </c>
    </row>
    <row r="438" spans="1:3" x14ac:dyDescent="0.25">
      <c r="A438" t="s">
        <v>724</v>
      </c>
      <c r="B438">
        <v>4306</v>
      </c>
      <c r="C438">
        <v>135</v>
      </c>
    </row>
    <row r="439" spans="1:3" x14ac:dyDescent="0.25">
      <c r="A439" t="s">
        <v>725</v>
      </c>
      <c r="B439">
        <v>4306</v>
      </c>
      <c r="C439">
        <v>0</v>
      </c>
    </row>
    <row r="440" spans="1:3" x14ac:dyDescent="0.25">
      <c r="A440" t="s">
        <v>726</v>
      </c>
      <c r="B440">
        <v>4306</v>
      </c>
      <c r="C440">
        <v>1</v>
      </c>
    </row>
    <row r="441" spans="1:3" x14ac:dyDescent="0.25">
      <c r="A441" t="s">
        <v>727</v>
      </c>
      <c r="B441">
        <v>4306</v>
      </c>
      <c r="C441">
        <v>206</v>
      </c>
    </row>
    <row r="442" spans="1:3" x14ac:dyDescent="0.25">
      <c r="A442" t="s">
        <v>563</v>
      </c>
      <c r="B442">
        <v>4306</v>
      </c>
      <c r="C442">
        <v>103</v>
      </c>
    </row>
    <row r="443" spans="1:3" x14ac:dyDescent="0.25">
      <c r="A443" t="s">
        <v>728</v>
      </c>
      <c r="B443">
        <v>4306</v>
      </c>
      <c r="C443">
        <v>0</v>
      </c>
    </row>
    <row r="444" spans="1:3" x14ac:dyDescent="0.25">
      <c r="A444" t="s">
        <v>272</v>
      </c>
      <c r="B444">
        <v>4306</v>
      </c>
      <c r="C444">
        <v>0</v>
      </c>
    </row>
    <row r="445" spans="1:3" x14ac:dyDescent="0.25">
      <c r="A445" t="s">
        <v>729</v>
      </c>
      <c r="B445">
        <v>4306</v>
      </c>
      <c r="C445">
        <v>4306</v>
      </c>
    </row>
    <row r="446" spans="1:3" x14ac:dyDescent="0.25">
      <c r="A446" t="s">
        <v>730</v>
      </c>
      <c r="B446">
        <v>4306</v>
      </c>
      <c r="C446">
        <v>0</v>
      </c>
    </row>
    <row r="447" spans="1:3" x14ac:dyDescent="0.25">
      <c r="A447" t="s">
        <v>723</v>
      </c>
      <c r="B447">
        <v>4312</v>
      </c>
      <c r="C447">
        <v>3</v>
      </c>
    </row>
    <row r="448" spans="1:3" x14ac:dyDescent="0.25">
      <c r="A448" t="s">
        <v>724</v>
      </c>
      <c r="B448">
        <v>4312</v>
      </c>
      <c r="C448">
        <v>135</v>
      </c>
    </row>
    <row r="449" spans="1:3" x14ac:dyDescent="0.25">
      <c r="A449" t="s">
        <v>725</v>
      </c>
      <c r="B449">
        <v>4312</v>
      </c>
      <c r="C449">
        <v>0</v>
      </c>
    </row>
    <row r="450" spans="1:3" x14ac:dyDescent="0.25">
      <c r="A450" t="s">
        <v>726</v>
      </c>
      <c r="B450">
        <v>4312</v>
      </c>
      <c r="C450">
        <v>1</v>
      </c>
    </row>
    <row r="451" spans="1:3" x14ac:dyDescent="0.25">
      <c r="A451" t="s">
        <v>727</v>
      </c>
      <c r="B451">
        <v>4312</v>
      </c>
      <c r="C451">
        <v>206</v>
      </c>
    </row>
    <row r="452" spans="1:3" x14ac:dyDescent="0.25">
      <c r="A452" t="s">
        <v>563</v>
      </c>
      <c r="B452">
        <v>4312</v>
      </c>
      <c r="C452">
        <v>117</v>
      </c>
    </row>
    <row r="453" spans="1:3" x14ac:dyDescent="0.25">
      <c r="A453" t="s">
        <v>728</v>
      </c>
      <c r="B453">
        <v>4312</v>
      </c>
      <c r="C453">
        <v>0</v>
      </c>
    </row>
    <row r="454" spans="1:3" x14ac:dyDescent="0.25">
      <c r="A454" t="s">
        <v>272</v>
      </c>
      <c r="B454">
        <v>4312</v>
      </c>
      <c r="C454">
        <v>0</v>
      </c>
    </row>
    <row r="455" spans="1:3" x14ac:dyDescent="0.25">
      <c r="A455" t="s">
        <v>729</v>
      </c>
      <c r="B455">
        <v>4312</v>
      </c>
      <c r="C455">
        <v>4312</v>
      </c>
    </row>
    <row r="456" spans="1:3" x14ac:dyDescent="0.25">
      <c r="A456" t="s">
        <v>730</v>
      </c>
      <c r="B456">
        <v>4312</v>
      </c>
      <c r="C456">
        <v>0</v>
      </c>
    </row>
    <row r="457" spans="1:3" x14ac:dyDescent="0.25">
      <c r="A457" t="s">
        <v>723</v>
      </c>
      <c r="B457">
        <v>4324</v>
      </c>
      <c r="C457">
        <v>3</v>
      </c>
    </row>
    <row r="458" spans="1:3" x14ac:dyDescent="0.25">
      <c r="A458" t="s">
        <v>724</v>
      </c>
      <c r="B458">
        <v>4324</v>
      </c>
      <c r="C458">
        <v>135</v>
      </c>
    </row>
    <row r="459" spans="1:3" x14ac:dyDescent="0.25">
      <c r="A459" t="s">
        <v>725</v>
      </c>
      <c r="B459">
        <v>4324</v>
      </c>
      <c r="C459">
        <v>0</v>
      </c>
    </row>
    <row r="460" spans="1:3" x14ac:dyDescent="0.25">
      <c r="A460" t="s">
        <v>726</v>
      </c>
      <c r="B460">
        <v>4324</v>
      </c>
      <c r="C460">
        <v>1</v>
      </c>
    </row>
    <row r="461" spans="1:3" x14ac:dyDescent="0.25">
      <c r="A461" t="s">
        <v>727</v>
      </c>
      <c r="B461">
        <v>4324</v>
      </c>
      <c r="C461">
        <v>206</v>
      </c>
    </row>
    <row r="462" spans="1:3" x14ac:dyDescent="0.25">
      <c r="A462" t="s">
        <v>563</v>
      </c>
      <c r="B462">
        <v>4324</v>
      </c>
      <c r="C462">
        <v>113</v>
      </c>
    </row>
    <row r="463" spans="1:3" x14ac:dyDescent="0.25">
      <c r="A463" t="s">
        <v>728</v>
      </c>
      <c r="B463">
        <v>4324</v>
      </c>
      <c r="C463">
        <v>0</v>
      </c>
    </row>
    <row r="464" spans="1:3" x14ac:dyDescent="0.25">
      <c r="A464" t="s">
        <v>272</v>
      </c>
      <c r="B464">
        <v>4324</v>
      </c>
      <c r="C464">
        <v>0</v>
      </c>
    </row>
    <row r="465" spans="1:3" x14ac:dyDescent="0.25">
      <c r="A465" t="s">
        <v>729</v>
      </c>
      <c r="B465">
        <v>4324</v>
      </c>
      <c r="C465">
        <v>4324</v>
      </c>
    </row>
    <row r="466" spans="1:3" x14ac:dyDescent="0.25">
      <c r="A466" t="s">
        <v>730</v>
      </c>
      <c r="B466">
        <v>4324</v>
      </c>
      <c r="C466">
        <v>0</v>
      </c>
    </row>
    <row r="467" spans="1:3" x14ac:dyDescent="0.25">
      <c r="A467" t="s">
        <v>723</v>
      </c>
      <c r="B467">
        <v>4325</v>
      </c>
      <c r="C467">
        <v>3</v>
      </c>
    </row>
    <row r="468" spans="1:3" x14ac:dyDescent="0.25">
      <c r="A468" t="s">
        <v>724</v>
      </c>
      <c r="B468">
        <v>4325</v>
      </c>
      <c r="C468">
        <v>120</v>
      </c>
    </row>
    <row r="469" spans="1:3" x14ac:dyDescent="0.25">
      <c r="A469" t="s">
        <v>725</v>
      </c>
      <c r="B469">
        <v>4325</v>
      </c>
      <c r="C469">
        <v>0</v>
      </c>
    </row>
    <row r="470" spans="1:3" x14ac:dyDescent="0.25">
      <c r="A470" t="s">
        <v>726</v>
      </c>
      <c r="B470">
        <v>4325</v>
      </c>
      <c r="C470">
        <v>1</v>
      </c>
    </row>
    <row r="471" spans="1:3" x14ac:dyDescent="0.25">
      <c r="A471" t="s">
        <v>727</v>
      </c>
      <c r="B471">
        <v>4325</v>
      </c>
      <c r="C471">
        <v>408</v>
      </c>
    </row>
    <row r="472" spans="1:3" x14ac:dyDescent="0.25">
      <c r="A472" t="s">
        <v>563</v>
      </c>
      <c r="B472">
        <v>4325</v>
      </c>
      <c r="C472">
        <v>25</v>
      </c>
    </row>
    <row r="473" spans="1:3" x14ac:dyDescent="0.25">
      <c r="A473" t="s">
        <v>728</v>
      </c>
      <c r="B473">
        <v>4325</v>
      </c>
      <c r="C473">
        <v>0</v>
      </c>
    </row>
    <row r="474" spans="1:3" x14ac:dyDescent="0.25">
      <c r="A474" t="s">
        <v>272</v>
      </c>
      <c r="B474">
        <v>4325</v>
      </c>
      <c r="C474">
        <v>0</v>
      </c>
    </row>
    <row r="475" spans="1:3" x14ac:dyDescent="0.25">
      <c r="A475" t="s">
        <v>729</v>
      </c>
      <c r="B475">
        <v>4325</v>
      </c>
      <c r="C475">
        <v>4325</v>
      </c>
    </row>
    <row r="476" spans="1:3" x14ac:dyDescent="0.25">
      <c r="A476" t="s">
        <v>730</v>
      </c>
      <c r="B476">
        <v>4325</v>
      </c>
      <c r="C476">
        <v>0</v>
      </c>
    </row>
    <row r="477" spans="1:3" x14ac:dyDescent="0.25">
      <c r="A477" t="s">
        <v>723</v>
      </c>
      <c r="B477">
        <v>4350</v>
      </c>
      <c r="C477">
        <v>3</v>
      </c>
    </row>
    <row r="478" spans="1:3" x14ac:dyDescent="0.25">
      <c r="A478" t="s">
        <v>724</v>
      </c>
      <c r="B478">
        <v>4350</v>
      </c>
      <c r="C478">
        <v>120</v>
      </c>
    </row>
    <row r="479" spans="1:3" x14ac:dyDescent="0.25">
      <c r="A479" t="s">
        <v>725</v>
      </c>
      <c r="B479">
        <v>4350</v>
      </c>
      <c r="C479">
        <v>0</v>
      </c>
    </row>
    <row r="480" spans="1:3" x14ac:dyDescent="0.25">
      <c r="A480" t="s">
        <v>726</v>
      </c>
      <c r="B480">
        <v>4350</v>
      </c>
      <c r="C480">
        <v>1</v>
      </c>
    </row>
    <row r="481" spans="1:3" x14ac:dyDescent="0.25">
      <c r="A481" t="s">
        <v>727</v>
      </c>
      <c r="B481">
        <v>4350</v>
      </c>
      <c r="C481">
        <v>408</v>
      </c>
    </row>
    <row r="482" spans="1:3" x14ac:dyDescent="0.25">
      <c r="A482" t="s">
        <v>563</v>
      </c>
      <c r="B482">
        <v>4350</v>
      </c>
      <c r="C482">
        <v>25</v>
      </c>
    </row>
    <row r="483" spans="1:3" x14ac:dyDescent="0.25">
      <c r="A483" t="s">
        <v>728</v>
      </c>
      <c r="B483">
        <v>4350</v>
      </c>
      <c r="C483">
        <v>0</v>
      </c>
    </row>
    <row r="484" spans="1:3" x14ac:dyDescent="0.25">
      <c r="A484" t="s">
        <v>272</v>
      </c>
      <c r="B484">
        <v>4350</v>
      </c>
      <c r="C484">
        <v>0</v>
      </c>
    </row>
    <row r="485" spans="1:3" x14ac:dyDescent="0.25">
      <c r="A485" t="s">
        <v>729</v>
      </c>
      <c r="B485">
        <v>4350</v>
      </c>
      <c r="C485">
        <v>4350</v>
      </c>
    </row>
    <row r="486" spans="1:3" x14ac:dyDescent="0.25">
      <c r="A486" t="s">
        <v>730</v>
      </c>
      <c r="B486">
        <v>4350</v>
      </c>
      <c r="C486">
        <v>0</v>
      </c>
    </row>
    <row r="487" spans="1:3" x14ac:dyDescent="0.25">
      <c r="A487" t="s">
        <v>723</v>
      </c>
      <c r="B487">
        <v>4362</v>
      </c>
      <c r="C487">
        <v>1</v>
      </c>
    </row>
    <row r="488" spans="1:3" x14ac:dyDescent="0.25">
      <c r="A488" t="s">
        <v>724</v>
      </c>
      <c r="B488">
        <v>4362</v>
      </c>
      <c r="C488">
        <v>80</v>
      </c>
    </row>
    <row r="489" spans="1:3" x14ac:dyDescent="0.25">
      <c r="A489" t="s">
        <v>725</v>
      </c>
      <c r="B489">
        <v>4362</v>
      </c>
      <c r="C489">
        <v>0</v>
      </c>
    </row>
    <row r="490" spans="1:3" x14ac:dyDescent="0.25">
      <c r="A490" t="s">
        <v>726</v>
      </c>
      <c r="B490">
        <v>4362</v>
      </c>
      <c r="C490">
        <v>1</v>
      </c>
    </row>
    <row r="491" spans="1:3" x14ac:dyDescent="0.25">
      <c r="A491" t="s">
        <v>727</v>
      </c>
      <c r="B491">
        <v>4362</v>
      </c>
      <c r="C491">
        <v>1</v>
      </c>
    </row>
    <row r="492" spans="1:3" x14ac:dyDescent="0.25">
      <c r="A492" t="s">
        <v>563</v>
      </c>
      <c r="B492">
        <v>4362</v>
      </c>
      <c r="C492">
        <v>33.9</v>
      </c>
    </row>
    <row r="493" spans="1:3" x14ac:dyDescent="0.25">
      <c r="A493" t="s">
        <v>728</v>
      </c>
      <c r="B493">
        <v>4362</v>
      </c>
      <c r="C493">
        <v>0</v>
      </c>
    </row>
    <row r="494" spans="1:3" x14ac:dyDescent="0.25">
      <c r="A494" t="s">
        <v>272</v>
      </c>
      <c r="B494">
        <v>4362</v>
      </c>
      <c r="C494">
        <v>0</v>
      </c>
    </row>
    <row r="495" spans="1:3" x14ac:dyDescent="0.25">
      <c r="A495" t="s">
        <v>729</v>
      </c>
      <c r="B495">
        <v>4362</v>
      </c>
      <c r="C495">
        <v>4362</v>
      </c>
    </row>
    <row r="496" spans="1:3" x14ac:dyDescent="0.25">
      <c r="A496" t="s">
        <v>730</v>
      </c>
      <c r="B496">
        <v>4362</v>
      </c>
      <c r="C496">
        <v>0</v>
      </c>
    </row>
    <row r="497" spans="1:3" x14ac:dyDescent="0.25">
      <c r="A497" t="s">
        <v>723</v>
      </c>
      <c r="B497">
        <v>4374</v>
      </c>
      <c r="C497">
        <v>1</v>
      </c>
    </row>
    <row r="498" spans="1:3" x14ac:dyDescent="0.25">
      <c r="A498" t="s">
        <v>724</v>
      </c>
      <c r="B498">
        <v>4374</v>
      </c>
      <c r="C498">
        <v>80</v>
      </c>
    </row>
    <row r="499" spans="1:3" x14ac:dyDescent="0.25">
      <c r="A499" t="s">
        <v>725</v>
      </c>
      <c r="B499">
        <v>4374</v>
      </c>
      <c r="C499">
        <v>0</v>
      </c>
    </row>
    <row r="500" spans="1:3" x14ac:dyDescent="0.25">
      <c r="A500" t="s">
        <v>726</v>
      </c>
      <c r="B500">
        <v>4374</v>
      </c>
      <c r="C500">
        <v>1</v>
      </c>
    </row>
    <row r="501" spans="1:3" x14ac:dyDescent="0.25">
      <c r="A501" t="s">
        <v>727</v>
      </c>
      <c r="B501">
        <v>4374</v>
      </c>
      <c r="C501">
        <v>408</v>
      </c>
    </row>
    <row r="502" spans="1:3" x14ac:dyDescent="0.25">
      <c r="A502" t="s">
        <v>563</v>
      </c>
      <c r="B502">
        <v>4374</v>
      </c>
      <c r="C502">
        <v>74</v>
      </c>
    </row>
    <row r="503" spans="1:3" x14ac:dyDescent="0.25">
      <c r="A503" t="s">
        <v>728</v>
      </c>
      <c r="B503">
        <v>4374</v>
      </c>
      <c r="C503">
        <v>0</v>
      </c>
    </row>
    <row r="504" spans="1:3" x14ac:dyDescent="0.25">
      <c r="A504" t="s">
        <v>272</v>
      </c>
      <c r="B504">
        <v>4374</v>
      </c>
      <c r="C504">
        <v>0</v>
      </c>
    </row>
    <row r="505" spans="1:3" x14ac:dyDescent="0.25">
      <c r="A505" t="s">
        <v>729</v>
      </c>
      <c r="B505">
        <v>4374</v>
      </c>
      <c r="C505">
        <v>4374</v>
      </c>
    </row>
    <row r="506" spans="1:3" x14ac:dyDescent="0.25">
      <c r="A506" t="s">
        <v>730</v>
      </c>
      <c r="B506">
        <v>4374</v>
      </c>
      <c r="C506">
        <v>0</v>
      </c>
    </row>
    <row r="507" spans="1:3" x14ac:dyDescent="0.25">
      <c r="A507" t="s">
        <v>723</v>
      </c>
      <c r="B507">
        <v>4399</v>
      </c>
      <c r="C507">
        <v>3</v>
      </c>
    </row>
    <row r="508" spans="1:3" x14ac:dyDescent="0.25">
      <c r="A508" t="s">
        <v>724</v>
      </c>
      <c r="B508">
        <v>4399</v>
      </c>
      <c r="C508">
        <v>90</v>
      </c>
    </row>
    <row r="509" spans="1:3" x14ac:dyDescent="0.25">
      <c r="A509" t="s">
        <v>725</v>
      </c>
      <c r="B509">
        <v>4399</v>
      </c>
      <c r="C509">
        <v>0</v>
      </c>
    </row>
    <row r="510" spans="1:3" x14ac:dyDescent="0.25">
      <c r="A510" t="s">
        <v>726</v>
      </c>
      <c r="B510">
        <v>4399</v>
      </c>
      <c r="C510">
        <v>1</v>
      </c>
    </row>
    <row r="511" spans="1:3" x14ac:dyDescent="0.25">
      <c r="A511" t="s">
        <v>727</v>
      </c>
      <c r="B511">
        <v>4399</v>
      </c>
      <c r="C511">
        <v>408</v>
      </c>
    </row>
    <row r="512" spans="1:3" x14ac:dyDescent="0.25">
      <c r="A512" t="s">
        <v>563</v>
      </c>
      <c r="B512">
        <v>4399</v>
      </c>
      <c r="C512">
        <v>2</v>
      </c>
    </row>
    <row r="513" spans="1:3" x14ac:dyDescent="0.25">
      <c r="A513" t="s">
        <v>728</v>
      </c>
      <c r="B513">
        <v>4399</v>
      </c>
      <c r="C513">
        <v>0</v>
      </c>
    </row>
    <row r="514" spans="1:3" x14ac:dyDescent="0.25">
      <c r="A514" t="s">
        <v>272</v>
      </c>
      <c r="B514">
        <v>4399</v>
      </c>
      <c r="C514">
        <v>0</v>
      </c>
    </row>
    <row r="515" spans="1:3" x14ac:dyDescent="0.25">
      <c r="A515" t="s">
        <v>729</v>
      </c>
      <c r="B515">
        <v>4399</v>
      </c>
      <c r="C515">
        <v>4399</v>
      </c>
    </row>
    <row r="516" spans="1:3" x14ac:dyDescent="0.25">
      <c r="A516" t="s">
        <v>730</v>
      </c>
      <c r="B516">
        <v>4399</v>
      </c>
      <c r="C516">
        <v>0</v>
      </c>
    </row>
    <row r="517" spans="1:3" x14ac:dyDescent="0.25">
      <c r="A517" t="s">
        <v>723</v>
      </c>
      <c r="B517">
        <v>4400</v>
      </c>
      <c r="C517">
        <v>3</v>
      </c>
    </row>
    <row r="518" spans="1:3" x14ac:dyDescent="0.25">
      <c r="A518" t="s">
        <v>724</v>
      </c>
      <c r="B518">
        <v>4400</v>
      </c>
      <c r="C518">
        <v>120</v>
      </c>
    </row>
    <row r="519" spans="1:3" x14ac:dyDescent="0.25">
      <c r="A519" t="s">
        <v>725</v>
      </c>
      <c r="B519">
        <v>4400</v>
      </c>
      <c r="C519">
        <v>0</v>
      </c>
    </row>
    <row r="520" spans="1:3" x14ac:dyDescent="0.25">
      <c r="A520" t="s">
        <v>726</v>
      </c>
      <c r="B520">
        <v>4400</v>
      </c>
      <c r="C520">
        <v>1</v>
      </c>
    </row>
    <row r="521" spans="1:3" x14ac:dyDescent="0.25">
      <c r="A521" t="s">
        <v>727</v>
      </c>
      <c r="B521">
        <v>4400</v>
      </c>
      <c r="C521">
        <v>206</v>
      </c>
    </row>
    <row r="522" spans="1:3" x14ac:dyDescent="0.25">
      <c r="A522" t="s">
        <v>563</v>
      </c>
      <c r="B522">
        <v>4400</v>
      </c>
      <c r="C522">
        <v>20</v>
      </c>
    </row>
    <row r="523" spans="1:3" x14ac:dyDescent="0.25">
      <c r="A523" t="s">
        <v>728</v>
      </c>
      <c r="B523">
        <v>4400</v>
      </c>
      <c r="C523">
        <v>0</v>
      </c>
    </row>
    <row r="524" spans="1:3" x14ac:dyDescent="0.25">
      <c r="A524" t="s">
        <v>272</v>
      </c>
      <c r="B524">
        <v>4400</v>
      </c>
      <c r="C524">
        <v>0</v>
      </c>
    </row>
    <row r="525" spans="1:3" x14ac:dyDescent="0.25">
      <c r="A525" t="s">
        <v>729</v>
      </c>
      <c r="B525">
        <v>4400</v>
      </c>
      <c r="C525">
        <v>4400</v>
      </c>
    </row>
    <row r="526" spans="1:3" x14ac:dyDescent="0.25">
      <c r="A526" t="s">
        <v>730</v>
      </c>
      <c r="B526">
        <v>4400</v>
      </c>
      <c r="C526">
        <v>0</v>
      </c>
    </row>
    <row r="527" spans="1:3" x14ac:dyDescent="0.25">
      <c r="A527" t="s">
        <v>723</v>
      </c>
      <c r="B527">
        <v>4412</v>
      </c>
      <c r="C527">
        <v>3</v>
      </c>
    </row>
    <row r="528" spans="1:3" x14ac:dyDescent="0.25">
      <c r="A528" t="s">
        <v>724</v>
      </c>
      <c r="B528">
        <v>4412</v>
      </c>
      <c r="C528">
        <v>135</v>
      </c>
    </row>
    <row r="529" spans="1:3" x14ac:dyDescent="0.25">
      <c r="A529" t="s">
        <v>725</v>
      </c>
      <c r="B529">
        <v>4412</v>
      </c>
      <c r="C529">
        <v>0</v>
      </c>
    </row>
    <row r="530" spans="1:3" x14ac:dyDescent="0.25">
      <c r="A530" t="s">
        <v>726</v>
      </c>
      <c r="B530">
        <v>4412</v>
      </c>
      <c r="C530">
        <v>1</v>
      </c>
    </row>
    <row r="531" spans="1:3" x14ac:dyDescent="0.25">
      <c r="A531" t="s">
        <v>727</v>
      </c>
      <c r="B531">
        <v>4412</v>
      </c>
      <c r="C531">
        <v>206</v>
      </c>
    </row>
    <row r="532" spans="1:3" x14ac:dyDescent="0.25">
      <c r="A532" t="s">
        <v>563</v>
      </c>
      <c r="B532">
        <v>4412</v>
      </c>
      <c r="C532">
        <v>20</v>
      </c>
    </row>
    <row r="533" spans="1:3" x14ac:dyDescent="0.25">
      <c r="A533" t="s">
        <v>728</v>
      </c>
      <c r="B533">
        <v>4412</v>
      </c>
      <c r="C533">
        <v>0</v>
      </c>
    </row>
    <row r="534" spans="1:3" x14ac:dyDescent="0.25">
      <c r="A534" t="s">
        <v>272</v>
      </c>
      <c r="B534">
        <v>4412</v>
      </c>
      <c r="C534">
        <v>0</v>
      </c>
    </row>
    <row r="535" spans="1:3" x14ac:dyDescent="0.25">
      <c r="A535" t="s">
        <v>729</v>
      </c>
      <c r="B535">
        <v>4412</v>
      </c>
      <c r="C535">
        <v>4412</v>
      </c>
    </row>
    <row r="536" spans="1:3" x14ac:dyDescent="0.25">
      <c r="A536" t="s">
        <v>730</v>
      </c>
      <c r="B536">
        <v>4412</v>
      </c>
      <c r="C536">
        <v>0</v>
      </c>
    </row>
    <row r="537" spans="1:3" x14ac:dyDescent="0.25">
      <c r="A537" t="s">
        <v>723</v>
      </c>
      <c r="B537">
        <v>4417</v>
      </c>
      <c r="C537">
        <v>0</v>
      </c>
    </row>
    <row r="538" spans="1:3" x14ac:dyDescent="0.25">
      <c r="A538" t="s">
        <v>724</v>
      </c>
      <c r="B538">
        <v>4417</v>
      </c>
      <c r="C538">
        <v>120</v>
      </c>
    </row>
    <row r="539" spans="1:3" x14ac:dyDescent="0.25">
      <c r="A539" t="s">
        <v>725</v>
      </c>
      <c r="B539">
        <v>4417</v>
      </c>
      <c r="C539">
        <v>0</v>
      </c>
    </row>
    <row r="540" spans="1:3" x14ac:dyDescent="0.25">
      <c r="A540" t="s">
        <v>726</v>
      </c>
      <c r="B540">
        <v>4417</v>
      </c>
      <c r="C540">
        <v>0</v>
      </c>
    </row>
    <row r="541" spans="1:3" x14ac:dyDescent="0.25">
      <c r="A541" t="s">
        <v>727</v>
      </c>
      <c r="B541">
        <v>4417</v>
      </c>
      <c r="C541">
        <v>206</v>
      </c>
    </row>
    <row r="542" spans="1:3" x14ac:dyDescent="0.25">
      <c r="A542" t="s">
        <v>563</v>
      </c>
      <c r="B542">
        <v>4417</v>
      </c>
      <c r="C542">
        <v>75</v>
      </c>
    </row>
    <row r="543" spans="1:3" x14ac:dyDescent="0.25">
      <c r="A543" t="s">
        <v>728</v>
      </c>
      <c r="B543">
        <v>4417</v>
      </c>
      <c r="C543">
        <v>0</v>
      </c>
    </row>
    <row r="544" spans="1:3" x14ac:dyDescent="0.25">
      <c r="A544" t="s">
        <v>272</v>
      </c>
      <c r="B544">
        <v>4417</v>
      </c>
      <c r="C544">
        <v>0</v>
      </c>
    </row>
    <row r="545" spans="1:3" x14ac:dyDescent="0.25">
      <c r="A545" t="s">
        <v>729</v>
      </c>
      <c r="B545">
        <v>4417</v>
      </c>
      <c r="C545">
        <v>4417</v>
      </c>
    </row>
    <row r="546" spans="1:3" x14ac:dyDescent="0.25">
      <c r="A546" t="s">
        <v>730</v>
      </c>
      <c r="B546">
        <v>4417</v>
      </c>
      <c r="C546">
        <v>4419</v>
      </c>
    </row>
    <row r="547" spans="1:3" x14ac:dyDescent="0.25">
      <c r="A547" t="s">
        <v>743</v>
      </c>
      <c r="B547">
        <v>4417</v>
      </c>
      <c r="C547">
        <v>0</v>
      </c>
    </row>
    <row r="548" spans="1:3" x14ac:dyDescent="0.25">
      <c r="A548" t="s">
        <v>723</v>
      </c>
      <c r="B548">
        <v>4423</v>
      </c>
      <c r="C548">
        <v>3</v>
      </c>
    </row>
    <row r="549" spans="1:3" x14ac:dyDescent="0.25">
      <c r="A549" t="s">
        <v>724</v>
      </c>
      <c r="B549">
        <v>4423</v>
      </c>
      <c r="C549">
        <v>90</v>
      </c>
    </row>
    <row r="550" spans="1:3" x14ac:dyDescent="0.25">
      <c r="A550" t="s">
        <v>725</v>
      </c>
      <c r="B550">
        <v>4423</v>
      </c>
      <c r="C550">
        <v>0</v>
      </c>
    </row>
    <row r="551" spans="1:3" x14ac:dyDescent="0.25">
      <c r="A551" t="s">
        <v>726</v>
      </c>
      <c r="B551">
        <v>4423</v>
      </c>
      <c r="C551">
        <v>1</v>
      </c>
    </row>
    <row r="552" spans="1:3" x14ac:dyDescent="0.25">
      <c r="A552" t="s">
        <v>727</v>
      </c>
      <c r="B552">
        <v>4423</v>
      </c>
      <c r="C552">
        <v>206</v>
      </c>
    </row>
    <row r="553" spans="1:3" x14ac:dyDescent="0.25">
      <c r="A553" t="s">
        <v>563</v>
      </c>
      <c r="B553">
        <v>4423</v>
      </c>
      <c r="C553">
        <v>0</v>
      </c>
    </row>
    <row r="554" spans="1:3" x14ac:dyDescent="0.25">
      <c r="A554" t="s">
        <v>728</v>
      </c>
      <c r="B554">
        <v>4423</v>
      </c>
      <c r="C554">
        <v>0</v>
      </c>
    </row>
    <row r="555" spans="1:3" x14ac:dyDescent="0.25">
      <c r="A555" t="s">
        <v>272</v>
      </c>
      <c r="B555">
        <v>4423</v>
      </c>
      <c r="C555">
        <v>0</v>
      </c>
    </row>
    <row r="556" spans="1:3" x14ac:dyDescent="0.25">
      <c r="A556" t="s">
        <v>729</v>
      </c>
      <c r="B556">
        <v>4423</v>
      </c>
      <c r="C556">
        <v>4423</v>
      </c>
    </row>
    <row r="557" spans="1:3" x14ac:dyDescent="0.25">
      <c r="A557" t="s">
        <v>730</v>
      </c>
      <c r="B557">
        <v>4423</v>
      </c>
      <c r="C557">
        <v>0</v>
      </c>
    </row>
    <row r="558" spans="1:3" x14ac:dyDescent="0.25">
      <c r="A558" t="s">
        <v>723</v>
      </c>
      <c r="B558">
        <v>4424</v>
      </c>
      <c r="C558">
        <v>3</v>
      </c>
    </row>
    <row r="559" spans="1:3" x14ac:dyDescent="0.25">
      <c r="A559" t="s">
        <v>724</v>
      </c>
      <c r="B559">
        <v>4424</v>
      </c>
      <c r="C559">
        <v>120</v>
      </c>
    </row>
    <row r="560" spans="1:3" x14ac:dyDescent="0.25">
      <c r="A560" t="s">
        <v>725</v>
      </c>
      <c r="B560">
        <v>4424</v>
      </c>
      <c r="C560">
        <v>0</v>
      </c>
    </row>
    <row r="561" spans="1:3" x14ac:dyDescent="0.25">
      <c r="A561" t="s">
        <v>726</v>
      </c>
      <c r="B561">
        <v>4424</v>
      </c>
      <c r="C561">
        <v>0</v>
      </c>
    </row>
    <row r="562" spans="1:3" x14ac:dyDescent="0.25">
      <c r="A562" t="s">
        <v>727</v>
      </c>
      <c r="B562">
        <v>4424</v>
      </c>
      <c r="C562">
        <v>206</v>
      </c>
    </row>
    <row r="563" spans="1:3" x14ac:dyDescent="0.25">
      <c r="A563" t="s">
        <v>563</v>
      </c>
      <c r="B563">
        <v>4424</v>
      </c>
      <c r="C563">
        <v>59</v>
      </c>
    </row>
    <row r="564" spans="1:3" x14ac:dyDescent="0.25">
      <c r="A564" t="s">
        <v>728</v>
      </c>
      <c r="B564">
        <v>4424</v>
      </c>
      <c r="C564">
        <v>0</v>
      </c>
    </row>
    <row r="565" spans="1:3" x14ac:dyDescent="0.25">
      <c r="A565" t="s">
        <v>272</v>
      </c>
      <c r="B565">
        <v>4424</v>
      </c>
      <c r="C565">
        <v>0</v>
      </c>
    </row>
    <row r="566" spans="1:3" x14ac:dyDescent="0.25">
      <c r="A566" t="s">
        <v>729</v>
      </c>
      <c r="B566">
        <v>4424</v>
      </c>
      <c r="C566">
        <v>4424</v>
      </c>
    </row>
    <row r="567" spans="1:3" x14ac:dyDescent="0.25">
      <c r="A567" t="s">
        <v>730</v>
      </c>
      <c r="B567">
        <v>4424</v>
      </c>
      <c r="C567">
        <v>0</v>
      </c>
    </row>
    <row r="568" spans="1:3" x14ac:dyDescent="0.25">
      <c r="A568" t="s">
        <v>723</v>
      </c>
      <c r="B568">
        <v>4450</v>
      </c>
      <c r="C568">
        <v>3</v>
      </c>
    </row>
    <row r="569" spans="1:3" x14ac:dyDescent="0.25">
      <c r="A569" t="s">
        <v>724</v>
      </c>
      <c r="B569">
        <v>4450</v>
      </c>
      <c r="C569">
        <v>120</v>
      </c>
    </row>
    <row r="570" spans="1:3" x14ac:dyDescent="0.25">
      <c r="A570" t="s">
        <v>725</v>
      </c>
      <c r="B570">
        <v>4450</v>
      </c>
      <c r="C570">
        <v>0</v>
      </c>
    </row>
    <row r="571" spans="1:3" x14ac:dyDescent="0.25">
      <c r="A571" t="s">
        <v>726</v>
      </c>
      <c r="B571">
        <v>4450</v>
      </c>
      <c r="C571">
        <v>1</v>
      </c>
    </row>
    <row r="572" spans="1:3" x14ac:dyDescent="0.25">
      <c r="A572" t="s">
        <v>727</v>
      </c>
      <c r="B572">
        <v>4450</v>
      </c>
      <c r="C572">
        <v>408</v>
      </c>
    </row>
    <row r="573" spans="1:3" x14ac:dyDescent="0.25">
      <c r="A573" t="s">
        <v>563</v>
      </c>
      <c r="B573">
        <v>4450</v>
      </c>
      <c r="C573">
        <v>15</v>
      </c>
    </row>
    <row r="574" spans="1:3" x14ac:dyDescent="0.25">
      <c r="A574" t="s">
        <v>728</v>
      </c>
      <c r="B574">
        <v>4450</v>
      </c>
      <c r="C574">
        <v>0</v>
      </c>
    </row>
    <row r="575" spans="1:3" x14ac:dyDescent="0.25">
      <c r="A575" t="s">
        <v>272</v>
      </c>
      <c r="B575">
        <v>4450</v>
      </c>
      <c r="C575">
        <v>0</v>
      </c>
    </row>
    <row r="576" spans="1:3" x14ac:dyDescent="0.25">
      <c r="A576" t="s">
        <v>729</v>
      </c>
      <c r="B576">
        <v>4450</v>
      </c>
      <c r="C576">
        <v>4450</v>
      </c>
    </row>
    <row r="577" spans="1:3" x14ac:dyDescent="0.25">
      <c r="A577" t="s">
        <v>730</v>
      </c>
      <c r="B577">
        <v>4450</v>
      </c>
      <c r="C577">
        <v>0</v>
      </c>
    </row>
    <row r="578" spans="1:3" x14ac:dyDescent="0.25">
      <c r="A578" t="s">
        <v>723</v>
      </c>
      <c r="B578">
        <v>4550</v>
      </c>
      <c r="C578">
        <v>2</v>
      </c>
    </row>
    <row r="579" spans="1:3" x14ac:dyDescent="0.25">
      <c r="A579" t="s">
        <v>724</v>
      </c>
      <c r="B579">
        <v>4550</v>
      </c>
      <c r="C579">
        <v>90</v>
      </c>
    </row>
    <row r="580" spans="1:3" x14ac:dyDescent="0.25">
      <c r="A580" t="s">
        <v>725</v>
      </c>
      <c r="B580">
        <v>4550</v>
      </c>
      <c r="C580">
        <v>0</v>
      </c>
    </row>
    <row r="581" spans="1:3" x14ac:dyDescent="0.25">
      <c r="A581" t="s">
        <v>726</v>
      </c>
      <c r="B581">
        <v>4550</v>
      </c>
      <c r="C581">
        <v>1</v>
      </c>
    </row>
    <row r="582" spans="1:3" x14ac:dyDescent="0.25">
      <c r="A582" t="s">
        <v>727</v>
      </c>
      <c r="B582">
        <v>4550</v>
      </c>
      <c r="C582">
        <v>408</v>
      </c>
    </row>
    <row r="583" spans="1:3" x14ac:dyDescent="0.25">
      <c r="A583" t="s">
        <v>563</v>
      </c>
      <c r="B583">
        <v>4550</v>
      </c>
      <c r="C583">
        <v>84</v>
      </c>
    </row>
    <row r="584" spans="1:3" x14ac:dyDescent="0.25">
      <c r="A584" t="s">
        <v>728</v>
      </c>
      <c r="B584">
        <v>4550</v>
      </c>
      <c r="C584">
        <v>0</v>
      </c>
    </row>
    <row r="585" spans="1:3" x14ac:dyDescent="0.25">
      <c r="A585" t="s">
        <v>272</v>
      </c>
      <c r="B585">
        <v>4550</v>
      </c>
      <c r="C585">
        <v>0</v>
      </c>
    </row>
    <row r="586" spans="1:3" x14ac:dyDescent="0.25">
      <c r="A586" t="s">
        <v>729</v>
      </c>
      <c r="B586">
        <v>4550</v>
      </c>
      <c r="C586">
        <v>4550</v>
      </c>
    </row>
    <row r="587" spans="1:3" x14ac:dyDescent="0.25">
      <c r="A587" t="s">
        <v>730</v>
      </c>
      <c r="B587">
        <v>4550</v>
      </c>
      <c r="C587">
        <v>0</v>
      </c>
    </row>
    <row r="588" spans="1:3" x14ac:dyDescent="0.25">
      <c r="A588" t="s">
        <v>723</v>
      </c>
      <c r="B588">
        <v>4900</v>
      </c>
      <c r="C588">
        <v>3</v>
      </c>
    </row>
    <row r="589" spans="1:3" x14ac:dyDescent="0.25">
      <c r="A589" t="s">
        <v>724</v>
      </c>
      <c r="B589">
        <v>4900</v>
      </c>
      <c r="C589">
        <v>120</v>
      </c>
    </row>
    <row r="590" spans="1:3" x14ac:dyDescent="0.25">
      <c r="A590" t="s">
        <v>725</v>
      </c>
      <c r="B590">
        <v>4900</v>
      </c>
      <c r="C590">
        <v>0</v>
      </c>
    </row>
    <row r="591" spans="1:3" x14ac:dyDescent="0.25">
      <c r="A591" t="s">
        <v>726</v>
      </c>
      <c r="B591">
        <v>4900</v>
      </c>
      <c r="C591">
        <v>1</v>
      </c>
    </row>
    <row r="592" spans="1:3" x14ac:dyDescent="0.25">
      <c r="A592" t="s">
        <v>727</v>
      </c>
      <c r="B592">
        <v>4900</v>
      </c>
      <c r="C592">
        <v>206</v>
      </c>
    </row>
    <row r="593" spans="1:3" x14ac:dyDescent="0.25">
      <c r="A593" t="s">
        <v>563</v>
      </c>
      <c r="B593">
        <v>4900</v>
      </c>
      <c r="C593">
        <v>90</v>
      </c>
    </row>
    <row r="594" spans="1:3" x14ac:dyDescent="0.25">
      <c r="A594" t="s">
        <v>728</v>
      </c>
      <c r="B594">
        <v>4900</v>
      </c>
      <c r="C594">
        <v>0</v>
      </c>
    </row>
    <row r="595" spans="1:3" x14ac:dyDescent="0.25">
      <c r="A595" t="s">
        <v>272</v>
      </c>
      <c r="B595">
        <v>4900</v>
      </c>
      <c r="C595">
        <v>0</v>
      </c>
    </row>
    <row r="596" spans="1:3" x14ac:dyDescent="0.25">
      <c r="A596" t="s">
        <v>729</v>
      </c>
      <c r="B596">
        <v>4900</v>
      </c>
      <c r="C596">
        <v>4900</v>
      </c>
    </row>
    <row r="597" spans="1:3" x14ac:dyDescent="0.25">
      <c r="A597" t="s">
        <v>730</v>
      </c>
      <c r="B597">
        <v>4900</v>
      </c>
      <c r="C597">
        <v>0</v>
      </c>
    </row>
    <row r="598" spans="1:3" x14ac:dyDescent="0.25">
      <c r="A598" t="s">
        <v>723</v>
      </c>
      <c r="B598">
        <v>4912</v>
      </c>
      <c r="C598">
        <v>3</v>
      </c>
    </row>
    <row r="599" spans="1:3" x14ac:dyDescent="0.25">
      <c r="A599" t="s">
        <v>724</v>
      </c>
      <c r="B599">
        <v>4912</v>
      </c>
      <c r="C599">
        <v>120</v>
      </c>
    </row>
    <row r="600" spans="1:3" x14ac:dyDescent="0.25">
      <c r="A600" t="s">
        <v>725</v>
      </c>
      <c r="B600">
        <v>4912</v>
      </c>
      <c r="C600">
        <v>0</v>
      </c>
    </row>
    <row r="601" spans="1:3" x14ac:dyDescent="0.25">
      <c r="A601" t="s">
        <v>726</v>
      </c>
      <c r="B601">
        <v>4912</v>
      </c>
      <c r="C601">
        <v>1</v>
      </c>
    </row>
    <row r="602" spans="1:3" x14ac:dyDescent="0.25">
      <c r="A602" t="s">
        <v>727</v>
      </c>
      <c r="B602">
        <v>4912</v>
      </c>
      <c r="C602">
        <v>206</v>
      </c>
    </row>
    <row r="603" spans="1:3" x14ac:dyDescent="0.25">
      <c r="A603" t="s">
        <v>563</v>
      </c>
      <c r="B603">
        <v>4912</v>
      </c>
      <c r="C603">
        <v>45</v>
      </c>
    </row>
    <row r="604" spans="1:3" x14ac:dyDescent="0.25">
      <c r="A604" t="s">
        <v>728</v>
      </c>
      <c r="B604">
        <v>4912</v>
      </c>
      <c r="C604">
        <v>0</v>
      </c>
    </row>
    <row r="605" spans="1:3" x14ac:dyDescent="0.25">
      <c r="A605" t="s">
        <v>272</v>
      </c>
      <c r="B605">
        <v>4912</v>
      </c>
      <c r="C605">
        <v>0</v>
      </c>
    </row>
    <row r="606" spans="1:3" x14ac:dyDescent="0.25">
      <c r="A606" t="s">
        <v>729</v>
      </c>
      <c r="B606">
        <v>4912</v>
      </c>
      <c r="C606">
        <v>4912</v>
      </c>
    </row>
    <row r="607" spans="1:3" x14ac:dyDescent="0.25">
      <c r="A607" t="s">
        <v>730</v>
      </c>
      <c r="B607">
        <v>4912</v>
      </c>
      <c r="C607">
        <v>0</v>
      </c>
    </row>
    <row r="608" spans="1:3" x14ac:dyDescent="0.25">
      <c r="A608" t="s">
        <v>723</v>
      </c>
      <c r="B608">
        <v>4915</v>
      </c>
      <c r="C608">
        <v>1</v>
      </c>
    </row>
    <row r="609" spans="1:3" x14ac:dyDescent="0.25">
      <c r="A609" t="s">
        <v>724</v>
      </c>
      <c r="B609">
        <v>4915</v>
      </c>
      <c r="C609">
        <v>90</v>
      </c>
    </row>
    <row r="610" spans="1:3" x14ac:dyDescent="0.25">
      <c r="A610" t="s">
        <v>725</v>
      </c>
      <c r="B610">
        <v>4915</v>
      </c>
      <c r="C610">
        <v>0</v>
      </c>
    </row>
    <row r="611" spans="1:3" x14ac:dyDescent="0.25">
      <c r="A611" t="s">
        <v>726</v>
      </c>
      <c r="B611">
        <v>4915</v>
      </c>
      <c r="C611">
        <v>1</v>
      </c>
    </row>
    <row r="612" spans="1:3" x14ac:dyDescent="0.25">
      <c r="A612" t="s">
        <v>727</v>
      </c>
      <c r="B612">
        <v>4915</v>
      </c>
      <c r="C612">
        <v>408</v>
      </c>
    </row>
    <row r="613" spans="1:3" x14ac:dyDescent="0.25">
      <c r="A613" t="s">
        <v>563</v>
      </c>
      <c r="B613">
        <v>4915</v>
      </c>
      <c r="C613">
        <v>84</v>
      </c>
    </row>
    <row r="614" spans="1:3" x14ac:dyDescent="0.25">
      <c r="A614" t="s">
        <v>728</v>
      </c>
      <c r="B614">
        <v>4915</v>
      </c>
      <c r="C614">
        <v>0</v>
      </c>
    </row>
    <row r="615" spans="1:3" x14ac:dyDescent="0.25">
      <c r="A615" t="s">
        <v>272</v>
      </c>
      <c r="B615">
        <v>4915</v>
      </c>
      <c r="C615">
        <v>0</v>
      </c>
    </row>
    <row r="616" spans="1:3" x14ac:dyDescent="0.25">
      <c r="A616" t="s">
        <v>729</v>
      </c>
      <c r="B616">
        <v>4915</v>
      </c>
      <c r="C616">
        <v>4915</v>
      </c>
    </row>
    <row r="617" spans="1:3" x14ac:dyDescent="0.25">
      <c r="A617" t="s">
        <v>730</v>
      </c>
      <c r="B617">
        <v>4915</v>
      </c>
      <c r="C617">
        <v>0</v>
      </c>
    </row>
    <row r="618" spans="1:3" x14ac:dyDescent="0.25">
      <c r="A618" t="s">
        <v>723</v>
      </c>
      <c r="B618">
        <v>4920</v>
      </c>
      <c r="C618">
        <v>3</v>
      </c>
    </row>
    <row r="619" spans="1:3" x14ac:dyDescent="0.25">
      <c r="A619" t="s">
        <v>724</v>
      </c>
      <c r="B619">
        <v>4920</v>
      </c>
      <c r="C619">
        <v>105</v>
      </c>
    </row>
    <row r="620" spans="1:3" x14ac:dyDescent="0.25">
      <c r="A620" t="s">
        <v>725</v>
      </c>
      <c r="B620">
        <v>4920</v>
      </c>
      <c r="C620">
        <v>0</v>
      </c>
    </row>
    <row r="621" spans="1:3" x14ac:dyDescent="0.25">
      <c r="A621" t="s">
        <v>726</v>
      </c>
      <c r="B621">
        <v>4920</v>
      </c>
      <c r="C621">
        <v>0</v>
      </c>
    </row>
    <row r="622" spans="1:3" x14ac:dyDescent="0.25">
      <c r="A622" t="s">
        <v>727</v>
      </c>
      <c r="B622">
        <v>4920</v>
      </c>
      <c r="C622">
        <v>206</v>
      </c>
    </row>
    <row r="623" spans="1:3" x14ac:dyDescent="0.25">
      <c r="A623" t="s">
        <v>563</v>
      </c>
      <c r="B623">
        <v>4920</v>
      </c>
      <c r="C623">
        <v>58</v>
      </c>
    </row>
    <row r="624" spans="1:3" x14ac:dyDescent="0.25">
      <c r="A624" t="s">
        <v>728</v>
      </c>
      <c r="B624">
        <v>4920</v>
      </c>
      <c r="C624">
        <v>0</v>
      </c>
    </row>
    <row r="625" spans="1:3" x14ac:dyDescent="0.25">
      <c r="A625" t="s">
        <v>272</v>
      </c>
      <c r="B625">
        <v>4920</v>
      </c>
      <c r="C625">
        <v>0</v>
      </c>
    </row>
    <row r="626" spans="1:3" x14ac:dyDescent="0.25">
      <c r="A626" t="s">
        <v>729</v>
      </c>
      <c r="B626">
        <v>4920</v>
      </c>
      <c r="C626">
        <v>4920</v>
      </c>
    </row>
    <row r="627" spans="1:3" x14ac:dyDescent="0.25">
      <c r="A627" t="s">
        <v>730</v>
      </c>
      <c r="B627">
        <v>4920</v>
      </c>
      <c r="C627">
        <v>0</v>
      </c>
    </row>
    <row r="628" spans="1:3" x14ac:dyDescent="0.25">
      <c r="A628" t="s">
        <v>723</v>
      </c>
      <c r="B628">
        <v>4924</v>
      </c>
      <c r="C628">
        <v>3</v>
      </c>
    </row>
    <row r="629" spans="1:3" x14ac:dyDescent="0.25">
      <c r="A629" t="s">
        <v>724</v>
      </c>
      <c r="B629">
        <v>4924</v>
      </c>
      <c r="C629">
        <v>135</v>
      </c>
    </row>
    <row r="630" spans="1:3" x14ac:dyDescent="0.25">
      <c r="A630" t="s">
        <v>725</v>
      </c>
      <c r="B630">
        <v>4924</v>
      </c>
      <c r="C630">
        <v>0</v>
      </c>
    </row>
    <row r="631" spans="1:3" x14ac:dyDescent="0.25">
      <c r="A631" t="s">
        <v>726</v>
      </c>
      <c r="B631">
        <v>4924</v>
      </c>
      <c r="C631">
        <v>1</v>
      </c>
    </row>
    <row r="632" spans="1:3" x14ac:dyDescent="0.25">
      <c r="A632" t="s">
        <v>727</v>
      </c>
      <c r="B632">
        <v>4924</v>
      </c>
      <c r="C632">
        <v>206</v>
      </c>
    </row>
    <row r="633" spans="1:3" x14ac:dyDescent="0.25">
      <c r="A633" t="s">
        <v>563</v>
      </c>
      <c r="B633">
        <v>4924</v>
      </c>
      <c r="C633">
        <v>80</v>
      </c>
    </row>
    <row r="634" spans="1:3" x14ac:dyDescent="0.25">
      <c r="A634" t="s">
        <v>728</v>
      </c>
      <c r="B634">
        <v>4924</v>
      </c>
      <c r="C634">
        <v>0</v>
      </c>
    </row>
    <row r="635" spans="1:3" x14ac:dyDescent="0.25">
      <c r="A635" t="s">
        <v>272</v>
      </c>
      <c r="B635">
        <v>4924</v>
      </c>
      <c r="C635">
        <v>0</v>
      </c>
    </row>
    <row r="636" spans="1:3" x14ac:dyDescent="0.25">
      <c r="A636" t="s">
        <v>729</v>
      </c>
      <c r="B636">
        <v>4924</v>
      </c>
      <c r="C636">
        <v>4924</v>
      </c>
    </row>
    <row r="637" spans="1:3" x14ac:dyDescent="0.25">
      <c r="A637" t="s">
        <v>730</v>
      </c>
      <c r="B637">
        <v>4924</v>
      </c>
      <c r="C637">
        <v>0</v>
      </c>
    </row>
    <row r="638" spans="1:3" x14ac:dyDescent="0.25">
      <c r="A638" t="s">
        <v>723</v>
      </c>
      <c r="B638">
        <v>4936</v>
      </c>
      <c r="C638">
        <v>1</v>
      </c>
    </row>
    <row r="639" spans="1:3" x14ac:dyDescent="0.25">
      <c r="A639" t="s">
        <v>724</v>
      </c>
      <c r="B639">
        <v>4936</v>
      </c>
      <c r="C639">
        <v>90</v>
      </c>
    </row>
    <row r="640" spans="1:3" x14ac:dyDescent="0.25">
      <c r="A640" t="s">
        <v>725</v>
      </c>
      <c r="B640">
        <v>4936</v>
      </c>
      <c r="C640">
        <v>0</v>
      </c>
    </row>
    <row r="641" spans="1:3" x14ac:dyDescent="0.25">
      <c r="A641" t="s">
        <v>726</v>
      </c>
      <c r="B641">
        <v>4936</v>
      </c>
      <c r="C641">
        <v>1</v>
      </c>
    </row>
    <row r="642" spans="1:3" x14ac:dyDescent="0.25">
      <c r="A642" t="s">
        <v>727</v>
      </c>
      <c r="B642">
        <v>4936</v>
      </c>
      <c r="C642">
        <v>2</v>
      </c>
    </row>
    <row r="643" spans="1:3" x14ac:dyDescent="0.25">
      <c r="A643" t="s">
        <v>563</v>
      </c>
      <c r="B643">
        <v>4936</v>
      </c>
      <c r="C643">
        <v>23</v>
      </c>
    </row>
    <row r="644" spans="1:3" x14ac:dyDescent="0.25">
      <c r="A644" t="s">
        <v>728</v>
      </c>
      <c r="B644">
        <v>4936</v>
      </c>
      <c r="C644">
        <v>0</v>
      </c>
    </row>
    <row r="645" spans="1:3" x14ac:dyDescent="0.25">
      <c r="A645" t="s">
        <v>272</v>
      </c>
      <c r="B645">
        <v>4936</v>
      </c>
      <c r="C645">
        <v>0</v>
      </c>
    </row>
    <row r="646" spans="1:3" x14ac:dyDescent="0.25">
      <c r="A646" t="s">
        <v>729</v>
      </c>
      <c r="B646">
        <v>4936</v>
      </c>
      <c r="C646">
        <v>4936</v>
      </c>
    </row>
    <row r="647" spans="1:3" x14ac:dyDescent="0.25">
      <c r="A647" t="s">
        <v>730</v>
      </c>
      <c r="B647">
        <v>4936</v>
      </c>
      <c r="C647">
        <v>0</v>
      </c>
    </row>
    <row r="648" spans="1:3" x14ac:dyDescent="0.25">
      <c r="A648" t="s">
        <v>723</v>
      </c>
      <c r="B648">
        <v>5000</v>
      </c>
      <c r="C648">
        <v>2</v>
      </c>
    </row>
    <row r="649" spans="1:3" x14ac:dyDescent="0.25">
      <c r="A649" t="s">
        <v>724</v>
      </c>
      <c r="B649">
        <v>5000</v>
      </c>
      <c r="C649">
        <v>90</v>
      </c>
    </row>
    <row r="650" spans="1:3" x14ac:dyDescent="0.25">
      <c r="A650" t="s">
        <v>725</v>
      </c>
      <c r="B650">
        <v>5000</v>
      </c>
      <c r="C650">
        <v>0</v>
      </c>
    </row>
    <row r="651" spans="1:3" x14ac:dyDescent="0.25">
      <c r="A651" t="s">
        <v>726</v>
      </c>
      <c r="B651">
        <v>5000</v>
      </c>
      <c r="C651">
        <v>1</v>
      </c>
    </row>
    <row r="652" spans="1:3" x14ac:dyDescent="0.25">
      <c r="A652" t="s">
        <v>727</v>
      </c>
      <c r="B652">
        <v>5000</v>
      </c>
      <c r="C652">
        <v>6</v>
      </c>
    </row>
    <row r="653" spans="1:3" x14ac:dyDescent="0.25">
      <c r="A653" t="s">
        <v>563</v>
      </c>
      <c r="B653">
        <v>5000</v>
      </c>
      <c r="C653">
        <v>44.2</v>
      </c>
    </row>
    <row r="654" spans="1:3" x14ac:dyDescent="0.25">
      <c r="A654" t="s">
        <v>728</v>
      </c>
      <c r="B654">
        <v>5000</v>
      </c>
      <c r="C654">
        <v>0</v>
      </c>
    </row>
    <row r="655" spans="1:3" x14ac:dyDescent="0.25">
      <c r="A655" t="s">
        <v>272</v>
      </c>
      <c r="B655">
        <v>5000</v>
      </c>
      <c r="C655">
        <v>0</v>
      </c>
    </row>
    <row r="656" spans="1:3" x14ac:dyDescent="0.25">
      <c r="A656" t="s">
        <v>729</v>
      </c>
      <c r="B656">
        <v>5000</v>
      </c>
      <c r="C656">
        <v>5000</v>
      </c>
    </row>
    <row r="657" spans="1:3" x14ac:dyDescent="0.25">
      <c r="A657" t="s">
        <v>730</v>
      </c>
      <c r="B657">
        <v>5000</v>
      </c>
      <c r="C657">
        <v>0</v>
      </c>
    </row>
    <row r="658" spans="1:3" x14ac:dyDescent="0.25">
      <c r="A658" t="s">
        <v>723</v>
      </c>
      <c r="B658">
        <v>5012</v>
      </c>
      <c r="C658">
        <v>1</v>
      </c>
    </row>
    <row r="659" spans="1:3" x14ac:dyDescent="0.25">
      <c r="A659" t="s">
        <v>724</v>
      </c>
      <c r="B659">
        <v>5012</v>
      </c>
      <c r="C659">
        <v>90</v>
      </c>
    </row>
    <row r="660" spans="1:3" x14ac:dyDescent="0.25">
      <c r="A660" t="s">
        <v>725</v>
      </c>
      <c r="B660">
        <v>5012</v>
      </c>
      <c r="C660">
        <v>0</v>
      </c>
    </row>
    <row r="661" spans="1:3" x14ac:dyDescent="0.25">
      <c r="A661" t="s">
        <v>726</v>
      </c>
      <c r="B661">
        <v>5012</v>
      </c>
      <c r="C661">
        <v>1</v>
      </c>
    </row>
    <row r="662" spans="1:3" x14ac:dyDescent="0.25">
      <c r="A662" t="s">
        <v>727</v>
      </c>
      <c r="B662">
        <v>5012</v>
      </c>
      <c r="C662">
        <v>206</v>
      </c>
    </row>
    <row r="663" spans="1:3" x14ac:dyDescent="0.25">
      <c r="A663" t="s">
        <v>563</v>
      </c>
      <c r="B663">
        <v>5012</v>
      </c>
      <c r="C663">
        <v>55</v>
      </c>
    </row>
    <row r="664" spans="1:3" x14ac:dyDescent="0.25">
      <c r="A664" t="s">
        <v>728</v>
      </c>
      <c r="B664">
        <v>5012</v>
      </c>
      <c r="C664">
        <v>0</v>
      </c>
    </row>
    <row r="665" spans="1:3" x14ac:dyDescent="0.25">
      <c r="A665" t="s">
        <v>272</v>
      </c>
      <c r="B665">
        <v>5012</v>
      </c>
      <c r="C665">
        <v>0</v>
      </c>
    </row>
    <row r="666" spans="1:3" x14ac:dyDescent="0.25">
      <c r="A666" t="s">
        <v>729</v>
      </c>
      <c r="B666">
        <v>5012</v>
      </c>
      <c r="C666">
        <v>5012</v>
      </c>
    </row>
    <row r="667" spans="1:3" x14ac:dyDescent="0.25">
      <c r="A667" t="s">
        <v>730</v>
      </c>
      <c r="B667">
        <v>5012</v>
      </c>
      <c r="C667">
        <v>0</v>
      </c>
    </row>
    <row r="668" spans="1:3" x14ac:dyDescent="0.25">
      <c r="A668" t="s">
        <v>723</v>
      </c>
      <c r="B668">
        <v>5020</v>
      </c>
      <c r="C668">
        <v>1</v>
      </c>
    </row>
    <row r="669" spans="1:3" x14ac:dyDescent="0.25">
      <c r="A669" t="s">
        <v>724</v>
      </c>
      <c r="B669">
        <v>5020</v>
      </c>
      <c r="C669">
        <v>155.5</v>
      </c>
    </row>
    <row r="670" spans="1:3" x14ac:dyDescent="0.25">
      <c r="A670" t="s">
        <v>725</v>
      </c>
      <c r="B670">
        <v>5020</v>
      </c>
      <c r="C670">
        <v>0</v>
      </c>
    </row>
    <row r="671" spans="1:3" x14ac:dyDescent="0.25">
      <c r="A671" t="s">
        <v>726</v>
      </c>
      <c r="B671">
        <v>5020</v>
      </c>
      <c r="C671">
        <v>1</v>
      </c>
    </row>
    <row r="672" spans="1:3" x14ac:dyDescent="0.25">
      <c r="A672" t="s">
        <v>727</v>
      </c>
      <c r="B672">
        <v>5020</v>
      </c>
      <c r="C672">
        <v>6</v>
      </c>
    </row>
    <row r="673" spans="1:3" x14ac:dyDescent="0.25">
      <c r="A673" t="s">
        <v>563</v>
      </c>
      <c r="B673">
        <v>5020</v>
      </c>
      <c r="C673">
        <v>51.4</v>
      </c>
    </row>
    <row r="674" spans="1:3" x14ac:dyDescent="0.25">
      <c r="A674" t="s">
        <v>728</v>
      </c>
      <c r="B674">
        <v>5020</v>
      </c>
      <c r="C674">
        <v>0</v>
      </c>
    </row>
    <row r="675" spans="1:3" x14ac:dyDescent="0.25">
      <c r="A675" t="s">
        <v>272</v>
      </c>
      <c r="B675">
        <v>5020</v>
      </c>
      <c r="C675">
        <v>0</v>
      </c>
    </row>
    <row r="676" spans="1:3" x14ac:dyDescent="0.25">
      <c r="A676" t="s">
        <v>729</v>
      </c>
      <c r="B676">
        <v>5020</v>
      </c>
      <c r="C676">
        <v>5020</v>
      </c>
    </row>
    <row r="677" spans="1:3" x14ac:dyDescent="0.25">
      <c r="A677" t="s">
        <v>730</v>
      </c>
      <c r="B677">
        <v>5020</v>
      </c>
      <c r="C677">
        <v>5021</v>
      </c>
    </row>
    <row r="678" spans="1:3" x14ac:dyDescent="0.25">
      <c r="A678" t="s">
        <v>743</v>
      </c>
      <c r="B678">
        <v>5020</v>
      </c>
      <c r="C678">
        <v>0</v>
      </c>
    </row>
    <row r="679" spans="1:3" x14ac:dyDescent="0.25">
      <c r="A679" t="s">
        <v>723</v>
      </c>
      <c r="B679">
        <v>5024</v>
      </c>
      <c r="C679">
        <v>2</v>
      </c>
    </row>
    <row r="680" spans="1:3" x14ac:dyDescent="0.25">
      <c r="A680" t="s">
        <v>724</v>
      </c>
      <c r="B680">
        <v>5024</v>
      </c>
      <c r="C680">
        <v>90</v>
      </c>
    </row>
    <row r="681" spans="1:3" x14ac:dyDescent="0.25">
      <c r="A681" t="s">
        <v>725</v>
      </c>
      <c r="B681">
        <v>5024</v>
      </c>
      <c r="C681">
        <v>0</v>
      </c>
    </row>
    <row r="682" spans="1:3" x14ac:dyDescent="0.25">
      <c r="A682" t="s">
        <v>726</v>
      </c>
      <c r="B682">
        <v>5024</v>
      </c>
      <c r="C682">
        <v>1</v>
      </c>
    </row>
    <row r="683" spans="1:3" x14ac:dyDescent="0.25">
      <c r="A683" t="s">
        <v>727</v>
      </c>
      <c r="B683">
        <v>5024</v>
      </c>
      <c r="C683">
        <v>0</v>
      </c>
    </row>
    <row r="684" spans="1:3" x14ac:dyDescent="0.25">
      <c r="A684" t="s">
        <v>563</v>
      </c>
      <c r="B684">
        <v>5024</v>
      </c>
      <c r="C684">
        <v>33.5</v>
      </c>
    </row>
    <row r="685" spans="1:3" x14ac:dyDescent="0.25">
      <c r="A685" t="s">
        <v>728</v>
      </c>
      <c r="B685">
        <v>5024</v>
      </c>
      <c r="C685">
        <v>0</v>
      </c>
    </row>
    <row r="686" spans="1:3" x14ac:dyDescent="0.25">
      <c r="A686" t="s">
        <v>272</v>
      </c>
      <c r="B686">
        <v>5024</v>
      </c>
      <c r="C686">
        <v>0</v>
      </c>
    </row>
    <row r="687" spans="1:3" x14ac:dyDescent="0.25">
      <c r="A687" t="s">
        <v>729</v>
      </c>
      <c r="B687">
        <v>5024</v>
      </c>
      <c r="C687">
        <v>5024</v>
      </c>
    </row>
    <row r="688" spans="1:3" x14ac:dyDescent="0.25">
      <c r="A688" t="s">
        <v>730</v>
      </c>
      <c r="B688">
        <v>5024</v>
      </c>
      <c r="C688">
        <v>0</v>
      </c>
    </row>
    <row r="689" spans="1:3" x14ac:dyDescent="0.25">
      <c r="A689" t="s">
        <v>723</v>
      </c>
      <c r="B689">
        <v>5025</v>
      </c>
      <c r="C689">
        <v>1</v>
      </c>
    </row>
    <row r="690" spans="1:3" x14ac:dyDescent="0.25">
      <c r="A690" t="s">
        <v>724</v>
      </c>
      <c r="B690">
        <v>5025</v>
      </c>
      <c r="C690">
        <v>90</v>
      </c>
    </row>
    <row r="691" spans="1:3" x14ac:dyDescent="0.25">
      <c r="A691" t="s">
        <v>725</v>
      </c>
      <c r="B691">
        <v>5025</v>
      </c>
      <c r="C691">
        <v>0</v>
      </c>
    </row>
    <row r="692" spans="1:3" x14ac:dyDescent="0.25">
      <c r="A692" t="s">
        <v>726</v>
      </c>
      <c r="B692">
        <v>5025</v>
      </c>
      <c r="C692">
        <v>1</v>
      </c>
    </row>
    <row r="693" spans="1:3" x14ac:dyDescent="0.25">
      <c r="A693" t="s">
        <v>727</v>
      </c>
      <c r="B693">
        <v>5025</v>
      </c>
      <c r="C693">
        <v>206</v>
      </c>
    </row>
    <row r="694" spans="1:3" x14ac:dyDescent="0.25">
      <c r="A694" t="s">
        <v>563</v>
      </c>
      <c r="B694">
        <v>5025</v>
      </c>
      <c r="C694">
        <v>31</v>
      </c>
    </row>
    <row r="695" spans="1:3" x14ac:dyDescent="0.25">
      <c r="A695" t="s">
        <v>728</v>
      </c>
      <c r="B695">
        <v>5025</v>
      </c>
      <c r="C695">
        <v>0</v>
      </c>
    </row>
    <row r="696" spans="1:3" x14ac:dyDescent="0.25">
      <c r="A696" t="s">
        <v>272</v>
      </c>
      <c r="B696">
        <v>5025</v>
      </c>
      <c r="C696">
        <v>0</v>
      </c>
    </row>
    <row r="697" spans="1:3" x14ac:dyDescent="0.25">
      <c r="A697" t="s">
        <v>729</v>
      </c>
      <c r="B697">
        <v>5025</v>
      </c>
      <c r="C697">
        <v>5025</v>
      </c>
    </row>
    <row r="698" spans="1:3" x14ac:dyDescent="0.25">
      <c r="A698" t="s">
        <v>730</v>
      </c>
      <c r="B698">
        <v>5025</v>
      </c>
      <c r="C698">
        <v>0</v>
      </c>
    </row>
    <row r="699" spans="1:3" x14ac:dyDescent="0.25">
      <c r="A699" t="s">
        <v>723</v>
      </c>
      <c r="B699">
        <v>5050</v>
      </c>
      <c r="C699">
        <v>2</v>
      </c>
    </row>
    <row r="700" spans="1:3" x14ac:dyDescent="0.25">
      <c r="A700" t="s">
        <v>724</v>
      </c>
      <c r="B700">
        <v>5050</v>
      </c>
      <c r="C700">
        <v>90</v>
      </c>
    </row>
    <row r="701" spans="1:3" x14ac:dyDescent="0.25">
      <c r="A701" t="s">
        <v>725</v>
      </c>
      <c r="B701">
        <v>5050</v>
      </c>
      <c r="C701">
        <v>0</v>
      </c>
    </row>
    <row r="702" spans="1:3" x14ac:dyDescent="0.25">
      <c r="A702" t="s">
        <v>726</v>
      </c>
      <c r="B702">
        <v>5050</v>
      </c>
      <c r="C702">
        <v>1</v>
      </c>
    </row>
    <row r="703" spans="1:3" x14ac:dyDescent="0.25">
      <c r="A703" t="s">
        <v>727</v>
      </c>
      <c r="B703">
        <v>5050</v>
      </c>
      <c r="C703">
        <v>2</v>
      </c>
    </row>
    <row r="704" spans="1:3" x14ac:dyDescent="0.25">
      <c r="A704" t="s">
        <v>563</v>
      </c>
      <c r="B704">
        <v>5050</v>
      </c>
      <c r="C704">
        <v>57</v>
      </c>
    </row>
    <row r="705" spans="1:3" x14ac:dyDescent="0.25">
      <c r="A705" t="s">
        <v>728</v>
      </c>
      <c r="B705">
        <v>5050</v>
      </c>
      <c r="C705">
        <v>0</v>
      </c>
    </row>
    <row r="706" spans="1:3" x14ac:dyDescent="0.25">
      <c r="A706" t="s">
        <v>272</v>
      </c>
      <c r="B706">
        <v>5050</v>
      </c>
      <c r="C706">
        <v>0</v>
      </c>
    </row>
    <row r="707" spans="1:3" x14ac:dyDescent="0.25">
      <c r="A707" t="s">
        <v>729</v>
      </c>
      <c r="B707">
        <v>5050</v>
      </c>
      <c r="C707">
        <v>5050</v>
      </c>
    </row>
    <row r="708" spans="1:3" x14ac:dyDescent="0.25">
      <c r="A708" t="s">
        <v>730</v>
      </c>
      <c r="B708">
        <v>5050</v>
      </c>
      <c r="C708">
        <v>0</v>
      </c>
    </row>
    <row r="709" spans="1:3" x14ac:dyDescent="0.25">
      <c r="A709" t="s">
        <v>723</v>
      </c>
      <c r="B709">
        <v>5060</v>
      </c>
      <c r="C709">
        <v>1</v>
      </c>
    </row>
    <row r="710" spans="1:3" x14ac:dyDescent="0.25">
      <c r="A710" t="s">
        <v>724</v>
      </c>
      <c r="B710">
        <v>5060</v>
      </c>
      <c r="C710">
        <v>100</v>
      </c>
    </row>
    <row r="711" spans="1:3" x14ac:dyDescent="0.25">
      <c r="A711" t="s">
        <v>725</v>
      </c>
      <c r="B711">
        <v>5060</v>
      </c>
      <c r="C711">
        <v>0</v>
      </c>
    </row>
    <row r="712" spans="1:3" x14ac:dyDescent="0.25">
      <c r="A712" t="s">
        <v>726</v>
      </c>
      <c r="B712">
        <v>5060</v>
      </c>
      <c r="C712">
        <v>1</v>
      </c>
    </row>
    <row r="713" spans="1:3" x14ac:dyDescent="0.25">
      <c r="A713" t="s">
        <v>727</v>
      </c>
      <c r="B713">
        <v>5060</v>
      </c>
      <c r="C713">
        <v>206</v>
      </c>
    </row>
    <row r="714" spans="1:3" x14ac:dyDescent="0.25">
      <c r="A714" t="s">
        <v>563</v>
      </c>
      <c r="B714">
        <v>5060</v>
      </c>
      <c r="C714">
        <v>43.8</v>
      </c>
    </row>
    <row r="715" spans="1:3" x14ac:dyDescent="0.25">
      <c r="A715" t="s">
        <v>728</v>
      </c>
      <c r="B715">
        <v>5060</v>
      </c>
      <c r="C715">
        <v>0</v>
      </c>
    </row>
    <row r="716" spans="1:3" x14ac:dyDescent="0.25">
      <c r="A716" t="s">
        <v>272</v>
      </c>
      <c r="B716">
        <v>5060</v>
      </c>
      <c r="C716">
        <v>0</v>
      </c>
    </row>
    <row r="717" spans="1:3" x14ac:dyDescent="0.25">
      <c r="A717" t="s">
        <v>729</v>
      </c>
      <c r="B717">
        <v>5060</v>
      </c>
      <c r="C717">
        <v>5060</v>
      </c>
    </row>
    <row r="718" spans="1:3" x14ac:dyDescent="0.25">
      <c r="A718" t="s">
        <v>730</v>
      </c>
      <c r="B718">
        <v>5060</v>
      </c>
      <c r="C718">
        <v>0</v>
      </c>
    </row>
    <row r="719" spans="1:3" x14ac:dyDescent="0.25">
      <c r="A719" t="s">
        <v>723</v>
      </c>
      <c r="B719">
        <v>5063</v>
      </c>
      <c r="C719">
        <v>2</v>
      </c>
    </row>
    <row r="720" spans="1:3" x14ac:dyDescent="0.25">
      <c r="A720" t="s">
        <v>724</v>
      </c>
      <c r="B720">
        <v>5063</v>
      </c>
      <c r="C720">
        <v>90</v>
      </c>
    </row>
    <row r="721" spans="1:3" x14ac:dyDescent="0.25">
      <c r="A721" t="s">
        <v>725</v>
      </c>
      <c r="B721">
        <v>5063</v>
      </c>
      <c r="C721">
        <v>0</v>
      </c>
    </row>
    <row r="722" spans="1:3" x14ac:dyDescent="0.25">
      <c r="A722" t="s">
        <v>726</v>
      </c>
      <c r="B722">
        <v>5063</v>
      </c>
      <c r="C722">
        <v>1</v>
      </c>
    </row>
    <row r="723" spans="1:3" x14ac:dyDescent="0.25">
      <c r="A723" t="s">
        <v>727</v>
      </c>
      <c r="B723">
        <v>5063</v>
      </c>
      <c r="C723">
        <v>6</v>
      </c>
    </row>
    <row r="724" spans="1:3" x14ac:dyDescent="0.25">
      <c r="A724" t="s">
        <v>563</v>
      </c>
      <c r="B724">
        <v>5063</v>
      </c>
      <c r="C724">
        <v>32</v>
      </c>
    </row>
    <row r="725" spans="1:3" x14ac:dyDescent="0.25">
      <c r="A725" t="s">
        <v>728</v>
      </c>
      <c r="B725">
        <v>5063</v>
      </c>
      <c r="C725">
        <v>0</v>
      </c>
    </row>
    <row r="726" spans="1:3" x14ac:dyDescent="0.25">
      <c r="A726" t="s">
        <v>272</v>
      </c>
      <c r="B726">
        <v>5063</v>
      </c>
      <c r="C726">
        <v>0</v>
      </c>
    </row>
    <row r="727" spans="1:3" x14ac:dyDescent="0.25">
      <c r="A727" t="s">
        <v>729</v>
      </c>
      <c r="B727">
        <v>5063</v>
      </c>
      <c r="C727">
        <v>5063</v>
      </c>
    </row>
    <row r="728" spans="1:3" x14ac:dyDescent="0.25">
      <c r="A728" t="s">
        <v>730</v>
      </c>
      <c r="B728">
        <v>5063</v>
      </c>
      <c r="C728">
        <v>0</v>
      </c>
    </row>
    <row r="729" spans="1:3" x14ac:dyDescent="0.25">
      <c r="A729" t="s">
        <v>723</v>
      </c>
      <c r="B729">
        <v>5068</v>
      </c>
      <c r="C729">
        <v>0</v>
      </c>
    </row>
    <row r="730" spans="1:3" x14ac:dyDescent="0.25">
      <c r="A730" t="s">
        <v>724</v>
      </c>
      <c r="B730">
        <v>5068</v>
      </c>
      <c r="C730">
        <v>60</v>
      </c>
    </row>
    <row r="731" spans="1:3" x14ac:dyDescent="0.25">
      <c r="A731" t="s">
        <v>725</v>
      </c>
      <c r="B731">
        <v>5068</v>
      </c>
      <c r="C731">
        <v>0</v>
      </c>
    </row>
    <row r="732" spans="1:3" x14ac:dyDescent="0.25">
      <c r="A732" t="s">
        <v>726</v>
      </c>
      <c r="B732">
        <v>5068</v>
      </c>
      <c r="C732">
        <v>1</v>
      </c>
    </row>
    <row r="733" spans="1:3" x14ac:dyDescent="0.25">
      <c r="A733" t="s">
        <v>727</v>
      </c>
      <c r="B733">
        <v>5068</v>
      </c>
      <c r="C733">
        <v>408</v>
      </c>
    </row>
    <row r="734" spans="1:3" x14ac:dyDescent="0.25">
      <c r="A734" t="s">
        <v>563</v>
      </c>
      <c r="B734">
        <v>5068</v>
      </c>
      <c r="C734">
        <v>0</v>
      </c>
    </row>
    <row r="735" spans="1:3" x14ac:dyDescent="0.25">
      <c r="A735" t="s">
        <v>728</v>
      </c>
      <c r="B735">
        <v>5068</v>
      </c>
      <c r="C735">
        <v>0</v>
      </c>
    </row>
    <row r="736" spans="1:3" x14ac:dyDescent="0.25">
      <c r="A736" t="s">
        <v>272</v>
      </c>
      <c r="B736">
        <v>5068</v>
      </c>
      <c r="C736">
        <v>0</v>
      </c>
    </row>
    <row r="737" spans="1:3" x14ac:dyDescent="0.25">
      <c r="A737" t="s">
        <v>729</v>
      </c>
      <c r="B737">
        <v>5068</v>
      </c>
      <c r="C737">
        <v>5068</v>
      </c>
    </row>
    <row r="738" spans="1:3" x14ac:dyDescent="0.25">
      <c r="A738" t="s">
        <v>730</v>
      </c>
      <c r="B738">
        <v>5068</v>
      </c>
      <c r="C738">
        <v>0</v>
      </c>
    </row>
    <row r="739" spans="1:3" x14ac:dyDescent="0.25">
      <c r="A739" t="s">
        <v>723</v>
      </c>
      <c r="B739">
        <v>5070</v>
      </c>
      <c r="C739">
        <v>1</v>
      </c>
    </row>
    <row r="740" spans="1:3" x14ac:dyDescent="0.25">
      <c r="A740" t="s">
        <v>724</v>
      </c>
      <c r="B740">
        <v>5070</v>
      </c>
      <c r="C740">
        <v>90</v>
      </c>
    </row>
    <row r="741" spans="1:3" x14ac:dyDescent="0.25">
      <c r="A741" t="s">
        <v>725</v>
      </c>
      <c r="B741">
        <v>5070</v>
      </c>
      <c r="C741">
        <v>0</v>
      </c>
    </row>
    <row r="742" spans="1:3" x14ac:dyDescent="0.25">
      <c r="A742" t="s">
        <v>726</v>
      </c>
      <c r="B742">
        <v>5070</v>
      </c>
      <c r="C742">
        <v>1</v>
      </c>
    </row>
    <row r="743" spans="1:3" x14ac:dyDescent="0.25">
      <c r="A743" t="s">
        <v>727</v>
      </c>
      <c r="B743">
        <v>5070</v>
      </c>
      <c r="C743">
        <v>206</v>
      </c>
    </row>
    <row r="744" spans="1:3" x14ac:dyDescent="0.25">
      <c r="A744" t="s">
        <v>563</v>
      </c>
      <c r="B744">
        <v>5070</v>
      </c>
      <c r="C744">
        <v>48.9</v>
      </c>
    </row>
    <row r="745" spans="1:3" x14ac:dyDescent="0.25">
      <c r="A745" t="s">
        <v>728</v>
      </c>
      <c r="B745">
        <v>5070</v>
      </c>
      <c r="C745">
        <v>0</v>
      </c>
    </row>
    <row r="746" spans="1:3" x14ac:dyDescent="0.25">
      <c r="A746" t="s">
        <v>272</v>
      </c>
      <c r="B746">
        <v>5070</v>
      </c>
      <c r="C746">
        <v>0</v>
      </c>
    </row>
    <row r="747" spans="1:3" x14ac:dyDescent="0.25">
      <c r="A747" t="s">
        <v>729</v>
      </c>
      <c r="B747">
        <v>5070</v>
      </c>
      <c r="C747">
        <v>5070</v>
      </c>
    </row>
    <row r="748" spans="1:3" x14ac:dyDescent="0.25">
      <c r="A748" t="s">
        <v>730</v>
      </c>
      <c r="B748">
        <v>5070</v>
      </c>
      <c r="C748">
        <v>0</v>
      </c>
    </row>
    <row r="749" spans="1:3" x14ac:dyDescent="0.25">
      <c r="A749" t="s">
        <v>723</v>
      </c>
      <c r="B749">
        <v>5073</v>
      </c>
      <c r="C749">
        <v>0</v>
      </c>
    </row>
    <row r="750" spans="1:3" x14ac:dyDescent="0.25">
      <c r="A750" t="s">
        <v>724</v>
      </c>
      <c r="B750">
        <v>5073</v>
      </c>
      <c r="C750">
        <v>60</v>
      </c>
    </row>
    <row r="751" spans="1:3" x14ac:dyDescent="0.25">
      <c r="A751" t="s">
        <v>725</v>
      </c>
      <c r="B751">
        <v>5073</v>
      </c>
      <c r="C751">
        <v>0</v>
      </c>
    </row>
    <row r="752" spans="1:3" x14ac:dyDescent="0.25">
      <c r="A752" t="s">
        <v>726</v>
      </c>
      <c r="B752">
        <v>5073</v>
      </c>
      <c r="C752">
        <v>1</v>
      </c>
    </row>
    <row r="753" spans="1:3" x14ac:dyDescent="0.25">
      <c r="A753" t="s">
        <v>727</v>
      </c>
      <c r="B753">
        <v>5073</v>
      </c>
      <c r="C753">
        <v>206</v>
      </c>
    </row>
    <row r="754" spans="1:3" x14ac:dyDescent="0.25">
      <c r="A754" t="s">
        <v>563</v>
      </c>
      <c r="B754">
        <v>5073</v>
      </c>
      <c r="C754">
        <v>0</v>
      </c>
    </row>
    <row r="755" spans="1:3" x14ac:dyDescent="0.25">
      <c r="A755" t="s">
        <v>728</v>
      </c>
      <c r="B755">
        <v>5073</v>
      </c>
      <c r="C755">
        <v>0</v>
      </c>
    </row>
    <row r="756" spans="1:3" x14ac:dyDescent="0.25">
      <c r="A756" t="s">
        <v>272</v>
      </c>
      <c r="B756">
        <v>5073</v>
      </c>
      <c r="C756">
        <v>0</v>
      </c>
    </row>
    <row r="757" spans="1:3" x14ac:dyDescent="0.25">
      <c r="A757" t="s">
        <v>729</v>
      </c>
      <c r="B757">
        <v>5073</v>
      </c>
      <c r="C757">
        <v>5073</v>
      </c>
    </row>
    <row r="758" spans="1:3" x14ac:dyDescent="0.25">
      <c r="A758" t="s">
        <v>730</v>
      </c>
      <c r="B758">
        <v>5073</v>
      </c>
      <c r="C758">
        <v>0</v>
      </c>
    </row>
    <row r="759" spans="1:3" x14ac:dyDescent="0.25">
      <c r="A759" t="s">
        <v>723</v>
      </c>
      <c r="B759">
        <v>5074</v>
      </c>
      <c r="C759">
        <v>2</v>
      </c>
    </row>
    <row r="760" spans="1:3" x14ac:dyDescent="0.25">
      <c r="A760" t="s">
        <v>724</v>
      </c>
      <c r="B760">
        <v>5074</v>
      </c>
      <c r="C760">
        <v>120</v>
      </c>
    </row>
    <row r="761" spans="1:3" x14ac:dyDescent="0.25">
      <c r="A761" t="s">
        <v>725</v>
      </c>
      <c r="B761">
        <v>5074</v>
      </c>
      <c r="C761">
        <v>0</v>
      </c>
    </row>
    <row r="762" spans="1:3" x14ac:dyDescent="0.25">
      <c r="A762" t="s">
        <v>726</v>
      </c>
      <c r="B762">
        <v>5074</v>
      </c>
      <c r="C762">
        <v>1</v>
      </c>
    </row>
    <row r="763" spans="1:3" x14ac:dyDescent="0.25">
      <c r="A763" t="s">
        <v>727</v>
      </c>
      <c r="B763">
        <v>5074</v>
      </c>
      <c r="C763">
        <v>2</v>
      </c>
    </row>
    <row r="764" spans="1:3" x14ac:dyDescent="0.25">
      <c r="A764" t="s">
        <v>563</v>
      </c>
      <c r="B764">
        <v>5074</v>
      </c>
      <c r="C764">
        <v>26</v>
      </c>
    </row>
    <row r="765" spans="1:3" x14ac:dyDescent="0.25">
      <c r="A765" t="s">
        <v>728</v>
      </c>
      <c r="B765">
        <v>5074</v>
      </c>
      <c r="C765">
        <v>0</v>
      </c>
    </row>
    <row r="766" spans="1:3" x14ac:dyDescent="0.25">
      <c r="A766" t="s">
        <v>272</v>
      </c>
      <c r="B766">
        <v>5074</v>
      </c>
      <c r="C766">
        <v>0</v>
      </c>
    </row>
    <row r="767" spans="1:3" x14ac:dyDescent="0.25">
      <c r="A767" t="s">
        <v>729</v>
      </c>
      <c r="B767">
        <v>5074</v>
      </c>
      <c r="C767">
        <v>5074</v>
      </c>
    </row>
    <row r="768" spans="1:3" x14ac:dyDescent="0.25">
      <c r="A768" t="s">
        <v>730</v>
      </c>
      <c r="B768">
        <v>5074</v>
      </c>
      <c r="C768">
        <v>0</v>
      </c>
    </row>
    <row r="769" spans="1:3" x14ac:dyDescent="0.25">
      <c r="A769" t="s">
        <v>723</v>
      </c>
      <c r="B769">
        <v>5081</v>
      </c>
      <c r="C769">
        <v>0</v>
      </c>
    </row>
    <row r="770" spans="1:3" x14ac:dyDescent="0.25">
      <c r="A770" t="s">
        <v>724</v>
      </c>
      <c r="B770">
        <v>5081</v>
      </c>
      <c r="C770">
        <v>90</v>
      </c>
    </row>
    <row r="771" spans="1:3" x14ac:dyDescent="0.25">
      <c r="A771" t="s">
        <v>725</v>
      </c>
      <c r="B771">
        <v>5081</v>
      </c>
      <c r="C771">
        <v>0</v>
      </c>
    </row>
    <row r="772" spans="1:3" x14ac:dyDescent="0.25">
      <c r="A772" t="s">
        <v>726</v>
      </c>
      <c r="B772">
        <v>5081</v>
      </c>
      <c r="C772">
        <v>1</v>
      </c>
    </row>
    <row r="773" spans="1:3" x14ac:dyDescent="0.25">
      <c r="A773" t="s">
        <v>727</v>
      </c>
      <c r="B773">
        <v>5081</v>
      </c>
      <c r="C773">
        <v>6</v>
      </c>
    </row>
    <row r="774" spans="1:3" x14ac:dyDescent="0.25">
      <c r="A774" t="s">
        <v>563</v>
      </c>
      <c r="B774">
        <v>5081</v>
      </c>
      <c r="C774">
        <v>45</v>
      </c>
    </row>
    <row r="775" spans="1:3" x14ac:dyDescent="0.25">
      <c r="A775" t="s">
        <v>728</v>
      </c>
      <c r="B775">
        <v>5081</v>
      </c>
      <c r="C775">
        <v>0</v>
      </c>
    </row>
    <row r="776" spans="1:3" x14ac:dyDescent="0.25">
      <c r="A776" t="s">
        <v>272</v>
      </c>
      <c r="B776">
        <v>5081</v>
      </c>
      <c r="C776">
        <v>0</v>
      </c>
    </row>
    <row r="777" spans="1:3" x14ac:dyDescent="0.25">
      <c r="A777" t="s">
        <v>729</v>
      </c>
      <c r="B777">
        <v>5081</v>
      </c>
      <c r="C777">
        <v>5081</v>
      </c>
    </row>
    <row r="778" spans="1:3" x14ac:dyDescent="0.25">
      <c r="A778" t="s">
        <v>730</v>
      </c>
      <c r="B778">
        <v>5081</v>
      </c>
      <c r="C778">
        <v>0</v>
      </c>
    </row>
    <row r="779" spans="1:3" x14ac:dyDescent="0.25">
      <c r="A779" t="s">
        <v>723</v>
      </c>
      <c r="B779">
        <v>5087</v>
      </c>
      <c r="C779">
        <v>0</v>
      </c>
    </row>
    <row r="780" spans="1:3" x14ac:dyDescent="0.25">
      <c r="A780" t="s">
        <v>724</v>
      </c>
      <c r="B780">
        <v>5087</v>
      </c>
      <c r="C780">
        <v>90</v>
      </c>
    </row>
    <row r="781" spans="1:3" x14ac:dyDescent="0.25">
      <c r="A781" t="s">
        <v>725</v>
      </c>
      <c r="B781">
        <v>5087</v>
      </c>
      <c r="C781">
        <v>0</v>
      </c>
    </row>
    <row r="782" spans="1:3" x14ac:dyDescent="0.25">
      <c r="A782" t="s">
        <v>726</v>
      </c>
      <c r="B782">
        <v>5087</v>
      </c>
      <c r="C782">
        <v>1</v>
      </c>
    </row>
    <row r="783" spans="1:3" x14ac:dyDescent="0.25">
      <c r="A783" t="s">
        <v>727</v>
      </c>
      <c r="B783">
        <v>5087</v>
      </c>
      <c r="C783">
        <v>206</v>
      </c>
    </row>
    <row r="784" spans="1:3" x14ac:dyDescent="0.25">
      <c r="A784" t="s">
        <v>563</v>
      </c>
      <c r="B784">
        <v>5087</v>
      </c>
      <c r="C784">
        <v>10</v>
      </c>
    </row>
    <row r="785" spans="1:3" x14ac:dyDescent="0.25">
      <c r="A785" t="s">
        <v>728</v>
      </c>
      <c r="B785">
        <v>5087</v>
      </c>
      <c r="C785">
        <v>0</v>
      </c>
    </row>
    <row r="786" spans="1:3" x14ac:dyDescent="0.25">
      <c r="A786" t="s">
        <v>272</v>
      </c>
      <c r="B786">
        <v>5087</v>
      </c>
      <c r="C786">
        <v>0</v>
      </c>
    </row>
    <row r="787" spans="1:3" x14ac:dyDescent="0.25">
      <c r="A787" t="s">
        <v>729</v>
      </c>
      <c r="B787">
        <v>5087</v>
      </c>
      <c r="C787">
        <v>5087</v>
      </c>
    </row>
    <row r="788" spans="1:3" x14ac:dyDescent="0.25">
      <c r="A788" t="s">
        <v>730</v>
      </c>
      <c r="B788">
        <v>5087</v>
      </c>
      <c r="C788">
        <v>0</v>
      </c>
    </row>
    <row r="789" spans="1:3" x14ac:dyDescent="0.25">
      <c r="A789" t="s">
        <v>723</v>
      </c>
      <c r="B789">
        <v>5100</v>
      </c>
      <c r="C789">
        <v>3</v>
      </c>
    </row>
    <row r="790" spans="1:3" x14ac:dyDescent="0.25">
      <c r="A790" t="s">
        <v>724</v>
      </c>
      <c r="B790">
        <v>5100</v>
      </c>
      <c r="C790">
        <v>120</v>
      </c>
    </row>
    <row r="791" spans="1:3" x14ac:dyDescent="0.25">
      <c r="A791" t="s">
        <v>725</v>
      </c>
      <c r="B791">
        <v>5100</v>
      </c>
      <c r="C791">
        <v>0</v>
      </c>
    </row>
    <row r="792" spans="1:3" x14ac:dyDescent="0.25">
      <c r="A792" t="s">
        <v>726</v>
      </c>
      <c r="B792">
        <v>5100</v>
      </c>
      <c r="C792">
        <v>1</v>
      </c>
    </row>
    <row r="793" spans="1:3" x14ac:dyDescent="0.25">
      <c r="A793" t="s">
        <v>727</v>
      </c>
      <c r="B793">
        <v>5100</v>
      </c>
      <c r="C793">
        <v>206</v>
      </c>
    </row>
    <row r="794" spans="1:3" x14ac:dyDescent="0.25">
      <c r="A794" t="s">
        <v>563</v>
      </c>
      <c r="B794">
        <v>5100</v>
      </c>
      <c r="C794">
        <v>20</v>
      </c>
    </row>
    <row r="795" spans="1:3" x14ac:dyDescent="0.25">
      <c r="A795" t="s">
        <v>728</v>
      </c>
      <c r="B795">
        <v>5100</v>
      </c>
      <c r="C795">
        <v>0</v>
      </c>
    </row>
    <row r="796" spans="1:3" x14ac:dyDescent="0.25">
      <c r="A796" t="s">
        <v>272</v>
      </c>
      <c r="B796">
        <v>5100</v>
      </c>
      <c r="C796">
        <v>0</v>
      </c>
    </row>
    <row r="797" spans="1:3" x14ac:dyDescent="0.25">
      <c r="A797" t="s">
        <v>729</v>
      </c>
      <c r="B797">
        <v>5100</v>
      </c>
      <c r="C797">
        <v>5100</v>
      </c>
    </row>
    <row r="798" spans="1:3" x14ac:dyDescent="0.25">
      <c r="A798" t="s">
        <v>730</v>
      </c>
      <c r="B798">
        <v>5100</v>
      </c>
      <c r="C798">
        <v>0</v>
      </c>
    </row>
    <row r="799" spans="1:3" x14ac:dyDescent="0.25">
      <c r="A799" t="s">
        <v>723</v>
      </c>
      <c r="B799">
        <v>5106</v>
      </c>
      <c r="C799">
        <v>3</v>
      </c>
    </row>
    <row r="800" spans="1:3" x14ac:dyDescent="0.25">
      <c r="A800" t="s">
        <v>724</v>
      </c>
      <c r="B800">
        <v>5106</v>
      </c>
      <c r="C800">
        <v>120</v>
      </c>
    </row>
    <row r="801" spans="1:3" x14ac:dyDescent="0.25">
      <c r="A801" t="s">
        <v>725</v>
      </c>
      <c r="B801">
        <v>5106</v>
      </c>
      <c r="C801">
        <v>0</v>
      </c>
    </row>
    <row r="802" spans="1:3" x14ac:dyDescent="0.25">
      <c r="A802" t="s">
        <v>726</v>
      </c>
      <c r="B802">
        <v>5106</v>
      </c>
      <c r="C802">
        <v>1</v>
      </c>
    </row>
    <row r="803" spans="1:3" x14ac:dyDescent="0.25">
      <c r="A803" t="s">
        <v>727</v>
      </c>
      <c r="B803">
        <v>5106</v>
      </c>
      <c r="C803">
        <v>206</v>
      </c>
    </row>
    <row r="804" spans="1:3" x14ac:dyDescent="0.25">
      <c r="A804" t="s">
        <v>563</v>
      </c>
      <c r="B804">
        <v>5106</v>
      </c>
      <c r="C804">
        <v>85</v>
      </c>
    </row>
    <row r="805" spans="1:3" x14ac:dyDescent="0.25">
      <c r="A805" t="s">
        <v>728</v>
      </c>
      <c r="B805">
        <v>5106</v>
      </c>
      <c r="C805">
        <v>0</v>
      </c>
    </row>
    <row r="806" spans="1:3" x14ac:dyDescent="0.25">
      <c r="A806" t="s">
        <v>272</v>
      </c>
      <c r="B806">
        <v>5106</v>
      </c>
      <c r="C806">
        <v>0</v>
      </c>
    </row>
    <row r="807" spans="1:3" x14ac:dyDescent="0.25">
      <c r="A807" t="s">
        <v>729</v>
      </c>
      <c r="B807">
        <v>5106</v>
      </c>
      <c r="C807">
        <v>5106</v>
      </c>
    </row>
    <row r="808" spans="1:3" x14ac:dyDescent="0.25">
      <c r="A808" t="s">
        <v>730</v>
      </c>
      <c r="B808">
        <v>5106</v>
      </c>
      <c r="C808">
        <v>0</v>
      </c>
    </row>
    <row r="809" spans="1:3" x14ac:dyDescent="0.25">
      <c r="A809" t="s">
        <v>723</v>
      </c>
      <c r="B809">
        <v>5112</v>
      </c>
      <c r="C809">
        <v>3</v>
      </c>
    </row>
    <row r="810" spans="1:3" x14ac:dyDescent="0.25">
      <c r="A810" t="s">
        <v>724</v>
      </c>
      <c r="B810">
        <v>5112</v>
      </c>
      <c r="C810">
        <v>120</v>
      </c>
    </row>
    <row r="811" spans="1:3" x14ac:dyDescent="0.25">
      <c r="A811" t="s">
        <v>725</v>
      </c>
      <c r="B811">
        <v>5112</v>
      </c>
      <c r="C811">
        <v>0</v>
      </c>
    </row>
    <row r="812" spans="1:3" x14ac:dyDescent="0.25">
      <c r="A812" t="s">
        <v>726</v>
      </c>
      <c r="B812">
        <v>5112</v>
      </c>
      <c r="C812">
        <v>1</v>
      </c>
    </row>
    <row r="813" spans="1:3" x14ac:dyDescent="0.25">
      <c r="A813" t="s">
        <v>727</v>
      </c>
      <c r="B813">
        <v>5112</v>
      </c>
      <c r="C813">
        <v>206</v>
      </c>
    </row>
    <row r="814" spans="1:3" x14ac:dyDescent="0.25">
      <c r="A814" t="s">
        <v>563</v>
      </c>
      <c r="B814">
        <v>5112</v>
      </c>
      <c r="C814">
        <v>80</v>
      </c>
    </row>
    <row r="815" spans="1:3" x14ac:dyDescent="0.25">
      <c r="A815" t="s">
        <v>728</v>
      </c>
      <c r="B815">
        <v>5112</v>
      </c>
      <c r="C815">
        <v>0</v>
      </c>
    </row>
    <row r="816" spans="1:3" x14ac:dyDescent="0.25">
      <c r="A816" t="s">
        <v>272</v>
      </c>
      <c r="B816">
        <v>5112</v>
      </c>
      <c r="C816">
        <v>0</v>
      </c>
    </row>
    <row r="817" spans="1:3" x14ac:dyDescent="0.25">
      <c r="A817" t="s">
        <v>729</v>
      </c>
      <c r="B817">
        <v>5112</v>
      </c>
      <c r="C817">
        <v>5112</v>
      </c>
    </row>
    <row r="818" spans="1:3" x14ac:dyDescent="0.25">
      <c r="A818" t="s">
        <v>730</v>
      </c>
      <c r="B818">
        <v>5112</v>
      </c>
      <c r="C818">
        <v>0</v>
      </c>
    </row>
    <row r="819" spans="1:3" x14ac:dyDescent="0.25">
      <c r="A819" t="s">
        <v>723</v>
      </c>
      <c r="B819">
        <v>5120</v>
      </c>
      <c r="C819">
        <v>3</v>
      </c>
    </row>
    <row r="820" spans="1:3" x14ac:dyDescent="0.25">
      <c r="A820" t="s">
        <v>724</v>
      </c>
      <c r="B820">
        <v>5120</v>
      </c>
      <c r="C820">
        <v>100</v>
      </c>
    </row>
    <row r="821" spans="1:3" x14ac:dyDescent="0.25">
      <c r="A821" t="s">
        <v>725</v>
      </c>
      <c r="B821">
        <v>5120</v>
      </c>
      <c r="C821">
        <v>0</v>
      </c>
    </row>
    <row r="822" spans="1:3" x14ac:dyDescent="0.25">
      <c r="A822" t="s">
        <v>726</v>
      </c>
      <c r="B822">
        <v>5120</v>
      </c>
      <c r="C822">
        <v>1</v>
      </c>
    </row>
    <row r="823" spans="1:3" x14ac:dyDescent="0.25">
      <c r="A823" t="s">
        <v>727</v>
      </c>
      <c r="B823">
        <v>5120</v>
      </c>
      <c r="C823">
        <v>206</v>
      </c>
    </row>
    <row r="824" spans="1:3" x14ac:dyDescent="0.25">
      <c r="A824" t="s">
        <v>563</v>
      </c>
      <c r="B824">
        <v>5120</v>
      </c>
      <c r="C824">
        <v>0</v>
      </c>
    </row>
    <row r="825" spans="1:3" x14ac:dyDescent="0.25">
      <c r="A825" t="s">
        <v>728</v>
      </c>
      <c r="B825">
        <v>5120</v>
      </c>
      <c r="C825">
        <v>0</v>
      </c>
    </row>
    <row r="826" spans="1:3" x14ac:dyDescent="0.25">
      <c r="A826" t="s">
        <v>272</v>
      </c>
      <c r="B826">
        <v>5120</v>
      </c>
      <c r="C826">
        <v>0</v>
      </c>
    </row>
    <row r="827" spans="1:3" x14ac:dyDescent="0.25">
      <c r="A827" t="s">
        <v>729</v>
      </c>
      <c r="B827">
        <v>5120</v>
      </c>
      <c r="C827">
        <v>5120</v>
      </c>
    </row>
    <row r="828" spans="1:3" x14ac:dyDescent="0.25">
      <c r="A828" t="s">
        <v>730</v>
      </c>
      <c r="B828">
        <v>5120</v>
      </c>
      <c r="C828">
        <v>0</v>
      </c>
    </row>
    <row r="829" spans="1:3" x14ac:dyDescent="0.25">
      <c r="A829" t="s">
        <v>723</v>
      </c>
      <c r="B829">
        <v>5139</v>
      </c>
      <c r="C829">
        <v>2</v>
      </c>
    </row>
    <row r="830" spans="1:3" x14ac:dyDescent="0.25">
      <c r="A830" t="s">
        <v>724</v>
      </c>
      <c r="B830">
        <v>5139</v>
      </c>
      <c r="C830">
        <v>90</v>
      </c>
    </row>
    <row r="831" spans="1:3" x14ac:dyDescent="0.25">
      <c r="A831" t="s">
        <v>725</v>
      </c>
      <c r="B831">
        <v>5139</v>
      </c>
      <c r="C831">
        <v>0</v>
      </c>
    </row>
    <row r="832" spans="1:3" x14ac:dyDescent="0.25">
      <c r="A832" t="s">
        <v>726</v>
      </c>
      <c r="B832">
        <v>5139</v>
      </c>
      <c r="C832">
        <v>1</v>
      </c>
    </row>
    <row r="833" spans="1:3" x14ac:dyDescent="0.25">
      <c r="A833" t="s">
        <v>727</v>
      </c>
      <c r="B833">
        <v>5139</v>
      </c>
      <c r="C833">
        <v>408</v>
      </c>
    </row>
    <row r="834" spans="1:3" x14ac:dyDescent="0.25">
      <c r="A834" t="s">
        <v>563</v>
      </c>
      <c r="B834">
        <v>5139</v>
      </c>
      <c r="C834">
        <v>84</v>
      </c>
    </row>
    <row r="835" spans="1:3" x14ac:dyDescent="0.25">
      <c r="A835" t="s">
        <v>728</v>
      </c>
      <c r="B835">
        <v>5139</v>
      </c>
      <c r="C835">
        <v>0</v>
      </c>
    </row>
    <row r="836" spans="1:3" x14ac:dyDescent="0.25">
      <c r="A836" t="s">
        <v>272</v>
      </c>
      <c r="B836">
        <v>5139</v>
      </c>
      <c r="C836">
        <v>0</v>
      </c>
    </row>
    <row r="837" spans="1:3" x14ac:dyDescent="0.25">
      <c r="A837" t="s">
        <v>729</v>
      </c>
      <c r="B837">
        <v>5139</v>
      </c>
      <c r="C837">
        <v>5139</v>
      </c>
    </row>
    <row r="838" spans="1:3" x14ac:dyDescent="0.25">
      <c r="A838" t="s">
        <v>730</v>
      </c>
      <c r="B838">
        <v>5139</v>
      </c>
      <c r="C838">
        <v>0</v>
      </c>
    </row>
    <row r="839" spans="1:3" x14ac:dyDescent="0.25">
      <c r="A839" t="s">
        <v>723</v>
      </c>
      <c r="B839">
        <v>5300</v>
      </c>
      <c r="C839">
        <v>3</v>
      </c>
    </row>
    <row r="840" spans="1:3" x14ac:dyDescent="0.25">
      <c r="A840" t="s">
        <v>724</v>
      </c>
      <c r="B840">
        <v>5300</v>
      </c>
      <c r="C840">
        <v>90</v>
      </c>
    </row>
    <row r="841" spans="1:3" x14ac:dyDescent="0.25">
      <c r="A841" t="s">
        <v>725</v>
      </c>
      <c r="B841">
        <v>5300</v>
      </c>
      <c r="C841">
        <v>0</v>
      </c>
    </row>
    <row r="842" spans="1:3" x14ac:dyDescent="0.25">
      <c r="A842" t="s">
        <v>726</v>
      </c>
      <c r="B842">
        <v>5300</v>
      </c>
      <c r="C842">
        <v>1</v>
      </c>
    </row>
    <row r="843" spans="1:3" x14ac:dyDescent="0.25">
      <c r="A843" t="s">
        <v>727</v>
      </c>
      <c r="B843">
        <v>5300</v>
      </c>
      <c r="C843">
        <v>206</v>
      </c>
    </row>
    <row r="844" spans="1:3" x14ac:dyDescent="0.25">
      <c r="A844" t="s">
        <v>563</v>
      </c>
      <c r="B844">
        <v>5300</v>
      </c>
      <c r="C844">
        <v>45</v>
      </c>
    </row>
    <row r="845" spans="1:3" x14ac:dyDescent="0.25">
      <c r="A845" t="s">
        <v>728</v>
      </c>
      <c r="B845">
        <v>5300</v>
      </c>
      <c r="C845">
        <v>0</v>
      </c>
    </row>
    <row r="846" spans="1:3" x14ac:dyDescent="0.25">
      <c r="A846" t="s">
        <v>272</v>
      </c>
      <c r="B846">
        <v>5300</v>
      </c>
      <c r="C846">
        <v>0</v>
      </c>
    </row>
    <row r="847" spans="1:3" x14ac:dyDescent="0.25">
      <c r="A847" t="s">
        <v>729</v>
      </c>
      <c r="B847">
        <v>5300</v>
      </c>
      <c r="C847">
        <v>5300</v>
      </c>
    </row>
    <row r="848" spans="1:3" x14ac:dyDescent="0.25">
      <c r="A848" t="s">
        <v>730</v>
      </c>
      <c r="B848">
        <v>5300</v>
      </c>
      <c r="C848">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dimension ref="A1:R2017"/>
  <sheetViews>
    <sheetView topLeftCell="A340" workbookViewId="0">
      <selection activeCell="A340" sqref="A340:R363"/>
    </sheetView>
  </sheetViews>
  <sheetFormatPr defaultRowHeight="15" x14ac:dyDescent="0.25"/>
  <sheetData>
    <row r="1" spans="1:18" x14ac:dyDescent="0.25">
      <c r="A1" t="s">
        <v>566</v>
      </c>
    </row>
    <row r="2" spans="1:18" x14ac:dyDescent="0.25">
      <c r="A2" t="s">
        <v>731</v>
      </c>
    </row>
    <row r="3" spans="1:18" x14ac:dyDescent="0.25">
      <c r="A3" t="s">
        <v>0</v>
      </c>
      <c r="B3" t="s">
        <v>1</v>
      </c>
      <c r="C3" t="s">
        <v>246</v>
      </c>
      <c r="D3" t="s">
        <v>247</v>
      </c>
      <c r="E3" t="s">
        <v>248</v>
      </c>
      <c r="F3" t="s">
        <v>249</v>
      </c>
      <c r="G3" t="s">
        <v>250</v>
      </c>
      <c r="H3" t="s">
        <v>251</v>
      </c>
      <c r="I3" t="s">
        <v>252</v>
      </c>
      <c r="J3" t="s">
        <v>253</v>
      </c>
      <c r="K3" t="s">
        <v>878</v>
      </c>
      <c r="L3" t="s">
        <v>879</v>
      </c>
      <c r="M3" t="s">
        <v>880</v>
      </c>
      <c r="N3" t="s">
        <v>881</v>
      </c>
      <c r="O3" t="s">
        <v>882</v>
      </c>
      <c r="P3" t="s">
        <v>883</v>
      </c>
      <c r="Q3" t="s">
        <v>884</v>
      </c>
      <c r="R3" t="s">
        <v>885</v>
      </c>
    </row>
    <row r="4" spans="1:18" x14ac:dyDescent="0.25">
      <c r="A4" t="s">
        <v>254</v>
      </c>
      <c r="B4">
        <v>1</v>
      </c>
      <c r="C4">
        <v>111</v>
      </c>
      <c r="D4">
        <v>112</v>
      </c>
      <c r="E4">
        <v>211</v>
      </c>
      <c r="F4">
        <v>212</v>
      </c>
      <c r="G4">
        <v>113</v>
      </c>
      <c r="H4">
        <v>114</v>
      </c>
      <c r="I4">
        <v>221</v>
      </c>
      <c r="J4">
        <v>222</v>
      </c>
      <c r="K4">
        <v>311</v>
      </c>
      <c r="L4">
        <v>312</v>
      </c>
      <c r="M4">
        <v>411</v>
      </c>
      <c r="N4">
        <v>412</v>
      </c>
      <c r="O4">
        <v>321</v>
      </c>
      <c r="P4">
        <v>322</v>
      </c>
      <c r="Q4">
        <v>421</v>
      </c>
      <c r="R4">
        <v>422</v>
      </c>
    </row>
    <row r="5" spans="1:18" x14ac:dyDescent="0.25">
      <c r="A5" t="s">
        <v>255</v>
      </c>
      <c r="B5">
        <v>1</v>
      </c>
      <c r="C5">
        <v>10</v>
      </c>
      <c r="D5">
        <v>10</v>
      </c>
      <c r="F5">
        <v>10</v>
      </c>
      <c r="H5">
        <v>10</v>
      </c>
      <c r="J5">
        <v>10</v>
      </c>
    </row>
    <row r="6" spans="1:18" x14ac:dyDescent="0.25">
      <c r="A6" t="s">
        <v>256</v>
      </c>
      <c r="B6">
        <v>1</v>
      </c>
      <c r="C6">
        <v>10</v>
      </c>
      <c r="D6">
        <v>16</v>
      </c>
      <c r="F6">
        <v>16</v>
      </c>
      <c r="H6">
        <v>16</v>
      </c>
      <c r="J6">
        <v>16</v>
      </c>
    </row>
    <row r="7" spans="1:18" x14ac:dyDescent="0.25">
      <c r="A7" t="s">
        <v>257</v>
      </c>
      <c r="B7">
        <v>1</v>
      </c>
      <c r="C7">
        <v>2</v>
      </c>
      <c r="D7">
        <v>2</v>
      </c>
      <c r="F7">
        <v>2</v>
      </c>
      <c r="H7">
        <v>2</v>
      </c>
      <c r="J7">
        <v>2</v>
      </c>
    </row>
    <row r="8" spans="1:18" x14ac:dyDescent="0.25">
      <c r="A8" t="s">
        <v>258</v>
      </c>
      <c r="B8">
        <v>1</v>
      </c>
      <c r="C8">
        <v>0</v>
      </c>
      <c r="D8">
        <v>0</v>
      </c>
      <c r="F8">
        <v>0</v>
      </c>
      <c r="H8">
        <v>0</v>
      </c>
      <c r="J8">
        <v>0</v>
      </c>
    </row>
    <row r="9" spans="1:18" x14ac:dyDescent="0.25">
      <c r="A9" t="s">
        <v>259</v>
      </c>
      <c r="B9">
        <v>1</v>
      </c>
      <c r="C9">
        <v>0</v>
      </c>
      <c r="D9">
        <v>0</v>
      </c>
      <c r="F9">
        <v>0</v>
      </c>
      <c r="H9">
        <v>0</v>
      </c>
      <c r="J9">
        <v>0</v>
      </c>
    </row>
    <row r="10" spans="1:18" x14ac:dyDescent="0.25">
      <c r="A10" t="s">
        <v>260</v>
      </c>
      <c r="B10">
        <v>1</v>
      </c>
      <c r="C10">
        <v>2</v>
      </c>
      <c r="D10">
        <v>2</v>
      </c>
      <c r="F10">
        <v>2</v>
      </c>
      <c r="H10">
        <v>2</v>
      </c>
      <c r="J10">
        <v>2</v>
      </c>
    </row>
    <row r="11" spans="1:18" x14ac:dyDescent="0.25">
      <c r="A11" t="s">
        <v>261</v>
      </c>
      <c r="B11">
        <v>1</v>
      </c>
      <c r="C11">
        <v>3.5</v>
      </c>
      <c r="D11">
        <v>3.5</v>
      </c>
      <c r="F11">
        <v>3.5</v>
      </c>
      <c r="H11">
        <v>3.5</v>
      </c>
      <c r="J11">
        <v>3.5</v>
      </c>
    </row>
    <row r="12" spans="1:18" x14ac:dyDescent="0.25">
      <c r="A12" t="s">
        <v>262</v>
      </c>
      <c r="B12">
        <v>1</v>
      </c>
      <c r="C12">
        <v>0.5</v>
      </c>
      <c r="D12">
        <v>0.5</v>
      </c>
      <c r="F12">
        <v>0.5</v>
      </c>
      <c r="H12">
        <v>0.5</v>
      </c>
      <c r="J12">
        <v>0.5</v>
      </c>
    </row>
    <row r="13" spans="1:18" x14ac:dyDescent="0.25">
      <c r="A13" t="s">
        <v>263</v>
      </c>
      <c r="B13">
        <v>1</v>
      </c>
      <c r="C13">
        <v>0</v>
      </c>
      <c r="D13">
        <v>1</v>
      </c>
      <c r="F13">
        <v>0</v>
      </c>
      <c r="H13">
        <v>1</v>
      </c>
      <c r="J13">
        <v>0</v>
      </c>
    </row>
    <row r="14" spans="1:18" x14ac:dyDescent="0.25">
      <c r="A14" t="s">
        <v>264</v>
      </c>
      <c r="B14">
        <v>1</v>
      </c>
      <c r="D14">
        <v>5</v>
      </c>
      <c r="F14">
        <v>5</v>
      </c>
      <c r="H14">
        <v>5</v>
      </c>
      <c r="J14">
        <v>5</v>
      </c>
    </row>
    <row r="15" spans="1:18" x14ac:dyDescent="0.25">
      <c r="A15" t="s">
        <v>265</v>
      </c>
      <c r="B15">
        <v>1</v>
      </c>
      <c r="D15">
        <v>11</v>
      </c>
      <c r="F15">
        <v>11</v>
      </c>
      <c r="H15">
        <v>11</v>
      </c>
      <c r="J15">
        <v>11</v>
      </c>
    </row>
    <row r="16" spans="1:18" x14ac:dyDescent="0.25">
      <c r="A16" t="s">
        <v>266</v>
      </c>
      <c r="B16">
        <v>1</v>
      </c>
      <c r="D16">
        <v>0</v>
      </c>
      <c r="F16">
        <v>0</v>
      </c>
      <c r="H16">
        <v>0</v>
      </c>
      <c r="J16">
        <v>0</v>
      </c>
    </row>
    <row r="17" spans="1:18" x14ac:dyDescent="0.25">
      <c r="A17" t="s">
        <v>267</v>
      </c>
      <c r="B17">
        <v>1</v>
      </c>
      <c r="C17">
        <v>14</v>
      </c>
      <c r="D17">
        <v>20</v>
      </c>
      <c r="F17">
        <v>20</v>
      </c>
      <c r="H17">
        <v>20</v>
      </c>
      <c r="J17">
        <v>20</v>
      </c>
    </row>
    <row r="18" spans="1:18" x14ac:dyDescent="0.25">
      <c r="A18" t="s">
        <v>268</v>
      </c>
      <c r="B18">
        <v>1</v>
      </c>
      <c r="C18">
        <v>0</v>
      </c>
      <c r="D18">
        <v>1</v>
      </c>
      <c r="F18">
        <v>1</v>
      </c>
      <c r="H18">
        <v>1</v>
      </c>
      <c r="J18">
        <v>1</v>
      </c>
    </row>
    <row r="19" spans="1:18" x14ac:dyDescent="0.25">
      <c r="A19" t="s">
        <v>269</v>
      </c>
      <c r="B19">
        <v>1</v>
      </c>
      <c r="C19">
        <v>1</v>
      </c>
      <c r="D19">
        <v>1</v>
      </c>
      <c r="F19">
        <v>1</v>
      </c>
      <c r="H19">
        <v>1</v>
      </c>
      <c r="J19">
        <v>1</v>
      </c>
    </row>
    <row r="20" spans="1:18" x14ac:dyDescent="0.25">
      <c r="A20" t="s">
        <v>270</v>
      </c>
      <c r="B20">
        <v>1</v>
      </c>
      <c r="C20">
        <v>54</v>
      </c>
      <c r="D20">
        <v>68</v>
      </c>
      <c r="F20">
        <v>34</v>
      </c>
      <c r="H20">
        <v>14</v>
      </c>
      <c r="J20">
        <v>34</v>
      </c>
    </row>
    <row r="21" spans="1:18" x14ac:dyDescent="0.25">
      <c r="A21" t="s">
        <v>271</v>
      </c>
      <c r="B21">
        <v>1</v>
      </c>
      <c r="C21">
        <v>68</v>
      </c>
      <c r="D21">
        <v>14</v>
      </c>
      <c r="F21">
        <v>54</v>
      </c>
      <c r="H21">
        <v>34</v>
      </c>
      <c r="J21">
        <v>54</v>
      </c>
    </row>
    <row r="22" spans="1:18" x14ac:dyDescent="0.25">
      <c r="A22" t="s">
        <v>272</v>
      </c>
      <c r="B22">
        <v>1</v>
      </c>
      <c r="C22">
        <v>64</v>
      </c>
      <c r="D22">
        <v>10</v>
      </c>
      <c r="F22">
        <v>50</v>
      </c>
      <c r="H22">
        <v>30</v>
      </c>
      <c r="J22">
        <v>50</v>
      </c>
    </row>
    <row r="23" spans="1:18" x14ac:dyDescent="0.25">
      <c r="A23" t="s">
        <v>273</v>
      </c>
      <c r="B23">
        <v>1</v>
      </c>
      <c r="C23">
        <v>64</v>
      </c>
      <c r="D23">
        <v>73</v>
      </c>
      <c r="F23">
        <v>50</v>
      </c>
      <c r="H23">
        <v>30</v>
      </c>
      <c r="J23">
        <v>50</v>
      </c>
    </row>
    <row r="24" spans="1:18" x14ac:dyDescent="0.25">
      <c r="A24" t="s">
        <v>274</v>
      </c>
      <c r="B24">
        <v>1</v>
      </c>
      <c r="C24">
        <v>44</v>
      </c>
      <c r="D24">
        <v>58</v>
      </c>
      <c r="F24">
        <v>24</v>
      </c>
      <c r="H24">
        <v>4</v>
      </c>
      <c r="J24">
        <v>24</v>
      </c>
    </row>
    <row r="25" spans="1:18" x14ac:dyDescent="0.25">
      <c r="A25" t="s">
        <v>275</v>
      </c>
      <c r="B25">
        <v>1</v>
      </c>
      <c r="C25">
        <v>54</v>
      </c>
      <c r="D25">
        <v>0</v>
      </c>
      <c r="F25">
        <v>40</v>
      </c>
      <c r="H25">
        <v>20</v>
      </c>
      <c r="J25">
        <v>40</v>
      </c>
    </row>
    <row r="26" spans="1:18" x14ac:dyDescent="0.25">
      <c r="A26" t="s">
        <v>276</v>
      </c>
      <c r="B26">
        <v>1</v>
      </c>
      <c r="C26">
        <v>54</v>
      </c>
      <c r="D26">
        <v>63</v>
      </c>
      <c r="F26">
        <v>40</v>
      </c>
      <c r="H26">
        <v>20</v>
      </c>
      <c r="J26">
        <v>40</v>
      </c>
    </row>
    <row r="27" spans="1:18" x14ac:dyDescent="0.25">
      <c r="A27" t="s">
        <v>567</v>
      </c>
      <c r="B27">
        <v>1</v>
      </c>
      <c r="C27">
        <v>10.6</v>
      </c>
      <c r="D27">
        <v>11.1</v>
      </c>
      <c r="F27">
        <v>15.4</v>
      </c>
      <c r="H27">
        <v>20.9</v>
      </c>
      <c r="J27">
        <v>15.4</v>
      </c>
    </row>
    <row r="28" spans="1:18" x14ac:dyDescent="0.25">
      <c r="A28" t="s">
        <v>254</v>
      </c>
      <c r="B28">
        <v>13</v>
      </c>
      <c r="C28">
        <v>111</v>
      </c>
      <c r="D28">
        <v>112</v>
      </c>
      <c r="E28">
        <v>211</v>
      </c>
      <c r="F28">
        <v>212</v>
      </c>
      <c r="G28">
        <v>113</v>
      </c>
      <c r="H28">
        <v>114</v>
      </c>
      <c r="I28">
        <v>221</v>
      </c>
      <c r="J28">
        <v>222</v>
      </c>
      <c r="K28">
        <v>311</v>
      </c>
      <c r="L28">
        <v>312</v>
      </c>
      <c r="M28">
        <v>411</v>
      </c>
      <c r="N28">
        <v>412</v>
      </c>
      <c r="O28">
        <v>321</v>
      </c>
      <c r="P28">
        <v>322</v>
      </c>
      <c r="Q28">
        <v>421</v>
      </c>
      <c r="R28">
        <v>422</v>
      </c>
    </row>
    <row r="29" spans="1:18" x14ac:dyDescent="0.25">
      <c r="A29" t="s">
        <v>255</v>
      </c>
      <c r="B29">
        <v>13</v>
      </c>
      <c r="C29">
        <v>5</v>
      </c>
      <c r="D29">
        <v>10</v>
      </c>
    </row>
    <row r="30" spans="1:18" x14ac:dyDescent="0.25">
      <c r="A30" t="s">
        <v>256</v>
      </c>
      <c r="B30">
        <v>13</v>
      </c>
      <c r="C30">
        <v>14</v>
      </c>
      <c r="D30">
        <v>71.5</v>
      </c>
    </row>
    <row r="31" spans="1:18" x14ac:dyDescent="0.25">
      <c r="A31" t="s">
        <v>257</v>
      </c>
      <c r="B31">
        <v>13</v>
      </c>
      <c r="C31">
        <v>2</v>
      </c>
      <c r="D31">
        <v>2</v>
      </c>
    </row>
    <row r="32" spans="1:18" x14ac:dyDescent="0.25">
      <c r="A32" t="s">
        <v>258</v>
      </c>
      <c r="B32">
        <v>13</v>
      </c>
      <c r="C32">
        <v>0</v>
      </c>
      <c r="D32">
        <v>0</v>
      </c>
    </row>
    <row r="33" spans="1:4" x14ac:dyDescent="0.25">
      <c r="A33" t="s">
        <v>259</v>
      </c>
      <c r="B33">
        <v>13</v>
      </c>
      <c r="C33">
        <v>0</v>
      </c>
      <c r="D33">
        <v>0</v>
      </c>
    </row>
    <row r="34" spans="1:4" x14ac:dyDescent="0.25">
      <c r="A34" t="s">
        <v>260</v>
      </c>
      <c r="B34">
        <v>13</v>
      </c>
      <c r="C34">
        <v>2</v>
      </c>
      <c r="D34">
        <v>2</v>
      </c>
    </row>
    <row r="35" spans="1:4" x14ac:dyDescent="0.25">
      <c r="A35" t="s">
        <v>261</v>
      </c>
      <c r="B35">
        <v>13</v>
      </c>
      <c r="C35">
        <v>3</v>
      </c>
      <c r="D35">
        <v>4</v>
      </c>
    </row>
    <row r="36" spans="1:4" x14ac:dyDescent="0.25">
      <c r="A36" t="s">
        <v>262</v>
      </c>
      <c r="B36">
        <v>13</v>
      </c>
      <c r="C36">
        <v>1</v>
      </c>
      <c r="D36">
        <v>1.5</v>
      </c>
    </row>
    <row r="37" spans="1:4" x14ac:dyDescent="0.25">
      <c r="A37" t="s">
        <v>263</v>
      </c>
      <c r="B37">
        <v>13</v>
      </c>
      <c r="C37">
        <v>0</v>
      </c>
      <c r="D37">
        <v>3</v>
      </c>
    </row>
    <row r="38" spans="1:4" x14ac:dyDescent="0.25">
      <c r="A38" t="s">
        <v>264</v>
      </c>
      <c r="B38">
        <v>13</v>
      </c>
      <c r="D38">
        <v>5</v>
      </c>
    </row>
    <row r="39" spans="1:4" x14ac:dyDescent="0.25">
      <c r="A39" t="s">
        <v>265</v>
      </c>
      <c r="B39">
        <v>13</v>
      </c>
      <c r="D39">
        <v>16</v>
      </c>
    </row>
    <row r="40" spans="1:4" x14ac:dyDescent="0.25">
      <c r="A40" t="s">
        <v>266</v>
      </c>
      <c r="B40">
        <v>13</v>
      </c>
      <c r="D40">
        <v>0</v>
      </c>
    </row>
    <row r="41" spans="1:4" x14ac:dyDescent="0.25">
      <c r="A41" t="s">
        <v>267</v>
      </c>
      <c r="B41">
        <v>13</v>
      </c>
      <c r="C41">
        <v>14</v>
      </c>
      <c r="D41">
        <v>26.5</v>
      </c>
    </row>
    <row r="42" spans="1:4" x14ac:dyDescent="0.25">
      <c r="A42" t="s">
        <v>268</v>
      </c>
      <c r="B42">
        <v>13</v>
      </c>
      <c r="C42">
        <v>0</v>
      </c>
      <c r="D42">
        <v>1</v>
      </c>
    </row>
    <row r="43" spans="1:4" x14ac:dyDescent="0.25">
      <c r="A43" t="s">
        <v>269</v>
      </c>
      <c r="B43">
        <v>13</v>
      </c>
      <c r="C43">
        <v>1</v>
      </c>
      <c r="D43">
        <v>1</v>
      </c>
    </row>
    <row r="44" spans="1:4" x14ac:dyDescent="0.25">
      <c r="A44" t="s">
        <v>270</v>
      </c>
      <c r="B44">
        <v>13</v>
      </c>
      <c r="C44">
        <v>92.5</v>
      </c>
      <c r="D44">
        <v>15.5</v>
      </c>
    </row>
    <row r="45" spans="1:4" x14ac:dyDescent="0.25">
      <c r="A45" t="s">
        <v>271</v>
      </c>
      <c r="B45">
        <v>13</v>
      </c>
      <c r="C45">
        <v>15.5</v>
      </c>
      <c r="D45">
        <v>92.5</v>
      </c>
    </row>
    <row r="46" spans="1:4" x14ac:dyDescent="0.25">
      <c r="A46" t="s">
        <v>272</v>
      </c>
      <c r="B46">
        <v>13</v>
      </c>
      <c r="C46">
        <v>11.5</v>
      </c>
      <c r="D46">
        <v>87</v>
      </c>
    </row>
    <row r="47" spans="1:4" x14ac:dyDescent="0.25">
      <c r="A47" t="s">
        <v>273</v>
      </c>
      <c r="B47">
        <v>13</v>
      </c>
      <c r="C47">
        <v>11.5</v>
      </c>
      <c r="D47">
        <v>71</v>
      </c>
    </row>
    <row r="48" spans="1:4" x14ac:dyDescent="0.25">
      <c r="A48" t="s">
        <v>274</v>
      </c>
      <c r="B48">
        <v>13</v>
      </c>
      <c r="C48">
        <v>5.5</v>
      </c>
      <c r="D48">
        <v>23.5</v>
      </c>
    </row>
    <row r="49" spans="1:18" x14ac:dyDescent="0.25">
      <c r="A49" t="s">
        <v>275</v>
      </c>
      <c r="B49">
        <v>13</v>
      </c>
      <c r="C49">
        <v>19.5</v>
      </c>
      <c r="D49">
        <v>0</v>
      </c>
    </row>
    <row r="50" spans="1:18" x14ac:dyDescent="0.25">
      <c r="A50" t="s">
        <v>276</v>
      </c>
      <c r="B50">
        <v>13</v>
      </c>
      <c r="C50">
        <v>19.5</v>
      </c>
      <c r="D50">
        <v>79</v>
      </c>
    </row>
    <row r="51" spans="1:18" x14ac:dyDescent="0.25">
      <c r="A51" t="s">
        <v>567</v>
      </c>
      <c r="B51">
        <v>13</v>
      </c>
      <c r="C51">
        <v>0</v>
      </c>
      <c r="D51">
        <v>89.5</v>
      </c>
    </row>
    <row r="52" spans="1:18" x14ac:dyDescent="0.25">
      <c r="A52" t="s">
        <v>254</v>
      </c>
      <c r="B52">
        <v>91</v>
      </c>
      <c r="C52">
        <v>112</v>
      </c>
      <c r="D52">
        <v>111</v>
      </c>
      <c r="E52">
        <v>211</v>
      </c>
      <c r="F52">
        <v>212</v>
      </c>
      <c r="G52">
        <v>122</v>
      </c>
      <c r="H52">
        <v>121</v>
      </c>
      <c r="I52">
        <v>221</v>
      </c>
      <c r="J52">
        <v>222</v>
      </c>
      <c r="K52">
        <v>311</v>
      </c>
      <c r="L52">
        <v>312</v>
      </c>
      <c r="M52">
        <v>411</v>
      </c>
      <c r="N52">
        <v>412</v>
      </c>
      <c r="O52">
        <v>321</v>
      </c>
      <c r="P52">
        <v>322</v>
      </c>
      <c r="Q52">
        <v>421</v>
      </c>
      <c r="R52">
        <v>422</v>
      </c>
    </row>
    <row r="53" spans="1:18" x14ac:dyDescent="0.25">
      <c r="A53" t="s">
        <v>255</v>
      </c>
      <c r="B53">
        <v>91</v>
      </c>
      <c r="C53">
        <v>4</v>
      </c>
      <c r="D53">
        <v>4</v>
      </c>
      <c r="F53">
        <v>4</v>
      </c>
      <c r="G53">
        <v>4</v>
      </c>
      <c r="H53">
        <v>4</v>
      </c>
      <c r="J53">
        <v>4</v>
      </c>
    </row>
    <row r="54" spans="1:18" x14ac:dyDescent="0.25">
      <c r="A54" t="s">
        <v>256</v>
      </c>
      <c r="B54">
        <v>91</v>
      </c>
      <c r="C54">
        <v>26</v>
      </c>
      <c r="D54">
        <v>33</v>
      </c>
      <c r="F54">
        <v>37</v>
      </c>
      <c r="G54">
        <v>27</v>
      </c>
      <c r="H54">
        <v>32</v>
      </c>
      <c r="J54">
        <v>37</v>
      </c>
    </row>
    <row r="55" spans="1:18" x14ac:dyDescent="0.25">
      <c r="A55" t="s">
        <v>257</v>
      </c>
      <c r="B55">
        <v>91</v>
      </c>
      <c r="C55">
        <v>3</v>
      </c>
      <c r="D55">
        <v>3</v>
      </c>
      <c r="F55">
        <v>3</v>
      </c>
      <c r="G55">
        <v>3</v>
      </c>
      <c r="H55">
        <v>3</v>
      </c>
      <c r="J55">
        <v>3</v>
      </c>
    </row>
    <row r="56" spans="1:18" x14ac:dyDescent="0.25">
      <c r="A56" t="s">
        <v>258</v>
      </c>
      <c r="B56">
        <v>91</v>
      </c>
      <c r="C56">
        <v>0</v>
      </c>
      <c r="D56">
        <v>0</v>
      </c>
      <c r="F56">
        <v>0</v>
      </c>
      <c r="G56">
        <v>0</v>
      </c>
      <c r="H56">
        <v>0</v>
      </c>
      <c r="J56">
        <v>0</v>
      </c>
    </row>
    <row r="57" spans="1:18" x14ac:dyDescent="0.25">
      <c r="A57" t="s">
        <v>259</v>
      </c>
      <c r="B57">
        <v>91</v>
      </c>
      <c r="C57">
        <v>0</v>
      </c>
      <c r="D57">
        <v>0</v>
      </c>
      <c r="F57">
        <v>0</v>
      </c>
      <c r="G57">
        <v>0</v>
      </c>
      <c r="H57">
        <v>0</v>
      </c>
      <c r="J57">
        <v>0</v>
      </c>
    </row>
    <row r="58" spans="1:18" x14ac:dyDescent="0.25">
      <c r="A58" t="s">
        <v>260</v>
      </c>
      <c r="B58">
        <v>91</v>
      </c>
      <c r="C58">
        <v>3</v>
      </c>
      <c r="D58">
        <v>3</v>
      </c>
      <c r="F58">
        <v>3</v>
      </c>
      <c r="G58">
        <v>3</v>
      </c>
      <c r="H58">
        <v>3</v>
      </c>
      <c r="J58">
        <v>3</v>
      </c>
    </row>
    <row r="59" spans="1:18" x14ac:dyDescent="0.25">
      <c r="A59" t="s">
        <v>261</v>
      </c>
      <c r="B59">
        <v>91</v>
      </c>
      <c r="C59">
        <v>5</v>
      </c>
      <c r="D59">
        <v>5</v>
      </c>
      <c r="F59">
        <v>5</v>
      </c>
      <c r="G59">
        <v>5</v>
      </c>
      <c r="H59">
        <v>5</v>
      </c>
      <c r="J59">
        <v>5</v>
      </c>
    </row>
    <row r="60" spans="1:18" x14ac:dyDescent="0.25">
      <c r="A60" t="s">
        <v>262</v>
      </c>
      <c r="B60">
        <v>91</v>
      </c>
      <c r="C60">
        <v>3</v>
      </c>
      <c r="D60">
        <v>3</v>
      </c>
      <c r="F60">
        <v>3</v>
      </c>
      <c r="G60">
        <v>3</v>
      </c>
      <c r="H60">
        <v>3</v>
      </c>
      <c r="J60">
        <v>3</v>
      </c>
    </row>
    <row r="61" spans="1:18" x14ac:dyDescent="0.25">
      <c r="A61" t="s">
        <v>263</v>
      </c>
      <c r="B61">
        <v>91</v>
      </c>
      <c r="C61">
        <v>3</v>
      </c>
      <c r="D61">
        <v>3</v>
      </c>
      <c r="F61">
        <v>3</v>
      </c>
      <c r="G61">
        <v>3</v>
      </c>
      <c r="H61">
        <v>3</v>
      </c>
      <c r="J61">
        <v>3</v>
      </c>
    </row>
    <row r="62" spans="1:18" x14ac:dyDescent="0.25">
      <c r="A62" t="s">
        <v>264</v>
      </c>
      <c r="B62">
        <v>91</v>
      </c>
      <c r="D62">
        <v>5</v>
      </c>
      <c r="H62">
        <v>5</v>
      </c>
      <c r="J62">
        <v>5</v>
      </c>
    </row>
    <row r="63" spans="1:18" x14ac:dyDescent="0.25">
      <c r="A63" t="s">
        <v>265</v>
      </c>
      <c r="B63">
        <v>91</v>
      </c>
      <c r="D63">
        <v>11</v>
      </c>
      <c r="H63">
        <v>11</v>
      </c>
      <c r="J63">
        <v>11</v>
      </c>
    </row>
    <row r="64" spans="1:18" x14ac:dyDescent="0.25">
      <c r="A64" t="s">
        <v>266</v>
      </c>
      <c r="B64">
        <v>91</v>
      </c>
      <c r="D64">
        <v>0</v>
      </c>
      <c r="H64">
        <v>0</v>
      </c>
      <c r="J64">
        <v>0</v>
      </c>
    </row>
    <row r="65" spans="1:18" x14ac:dyDescent="0.25">
      <c r="A65" t="s">
        <v>267</v>
      </c>
      <c r="B65">
        <v>91</v>
      </c>
      <c r="C65">
        <v>12</v>
      </c>
      <c r="D65">
        <v>24</v>
      </c>
      <c r="F65">
        <v>12</v>
      </c>
      <c r="G65">
        <v>12</v>
      </c>
      <c r="H65">
        <v>24</v>
      </c>
      <c r="J65">
        <v>24</v>
      </c>
    </row>
    <row r="66" spans="1:18" x14ac:dyDescent="0.25">
      <c r="A66" t="s">
        <v>268</v>
      </c>
      <c r="B66">
        <v>91</v>
      </c>
      <c r="C66">
        <v>0</v>
      </c>
      <c r="D66">
        <v>1</v>
      </c>
      <c r="F66">
        <v>1</v>
      </c>
      <c r="G66">
        <v>0</v>
      </c>
      <c r="H66">
        <v>1</v>
      </c>
      <c r="J66">
        <v>1</v>
      </c>
    </row>
    <row r="67" spans="1:18" x14ac:dyDescent="0.25">
      <c r="A67" t="s">
        <v>269</v>
      </c>
      <c r="B67">
        <v>91</v>
      </c>
      <c r="C67">
        <v>1</v>
      </c>
      <c r="D67">
        <v>1</v>
      </c>
      <c r="F67">
        <v>1</v>
      </c>
      <c r="G67">
        <v>1</v>
      </c>
      <c r="H67">
        <v>1</v>
      </c>
      <c r="J67">
        <v>1</v>
      </c>
    </row>
    <row r="68" spans="1:18" x14ac:dyDescent="0.25">
      <c r="A68" t="s">
        <v>270</v>
      </c>
      <c r="B68">
        <v>91</v>
      </c>
      <c r="C68">
        <v>74</v>
      </c>
      <c r="D68">
        <v>33</v>
      </c>
      <c r="F68">
        <v>108</v>
      </c>
      <c r="G68">
        <v>73</v>
      </c>
      <c r="H68">
        <v>33</v>
      </c>
      <c r="J68">
        <v>108</v>
      </c>
    </row>
    <row r="69" spans="1:18" x14ac:dyDescent="0.25">
      <c r="A69" t="s">
        <v>271</v>
      </c>
      <c r="B69">
        <v>91</v>
      </c>
      <c r="C69">
        <v>108</v>
      </c>
      <c r="D69">
        <v>74</v>
      </c>
      <c r="F69">
        <v>33</v>
      </c>
      <c r="G69">
        <v>108</v>
      </c>
      <c r="H69">
        <v>73</v>
      </c>
      <c r="J69">
        <v>33</v>
      </c>
    </row>
    <row r="70" spans="1:18" x14ac:dyDescent="0.25">
      <c r="A70" t="s">
        <v>272</v>
      </c>
      <c r="B70">
        <v>91</v>
      </c>
      <c r="C70">
        <v>100</v>
      </c>
      <c r="D70">
        <v>66</v>
      </c>
      <c r="F70">
        <v>25</v>
      </c>
      <c r="G70">
        <v>100</v>
      </c>
      <c r="H70">
        <v>65</v>
      </c>
      <c r="J70">
        <v>25</v>
      </c>
    </row>
    <row r="71" spans="1:18" x14ac:dyDescent="0.25">
      <c r="A71" t="s">
        <v>273</v>
      </c>
      <c r="B71">
        <v>91</v>
      </c>
      <c r="C71">
        <v>100</v>
      </c>
      <c r="D71">
        <v>55</v>
      </c>
      <c r="F71">
        <v>25</v>
      </c>
      <c r="G71">
        <v>100</v>
      </c>
      <c r="H71">
        <v>54</v>
      </c>
      <c r="J71">
        <v>14</v>
      </c>
    </row>
    <row r="72" spans="1:18" x14ac:dyDescent="0.25">
      <c r="A72" t="s">
        <v>274</v>
      </c>
      <c r="B72">
        <v>91</v>
      </c>
      <c r="C72">
        <v>41</v>
      </c>
      <c r="D72">
        <v>0</v>
      </c>
      <c r="F72">
        <v>75</v>
      </c>
      <c r="G72">
        <v>40</v>
      </c>
      <c r="H72">
        <v>0</v>
      </c>
      <c r="J72">
        <v>75</v>
      </c>
    </row>
    <row r="73" spans="1:18" x14ac:dyDescent="0.25">
      <c r="A73" t="s">
        <v>275</v>
      </c>
      <c r="B73">
        <v>91</v>
      </c>
      <c r="C73">
        <v>67</v>
      </c>
      <c r="D73">
        <v>33</v>
      </c>
      <c r="F73">
        <v>112</v>
      </c>
      <c r="G73">
        <v>67</v>
      </c>
      <c r="H73">
        <v>32</v>
      </c>
      <c r="J73">
        <v>112</v>
      </c>
    </row>
    <row r="74" spans="1:18" x14ac:dyDescent="0.25">
      <c r="A74" t="s">
        <v>276</v>
      </c>
      <c r="B74">
        <v>91</v>
      </c>
      <c r="C74">
        <v>67</v>
      </c>
      <c r="D74">
        <v>22</v>
      </c>
      <c r="F74">
        <v>112</v>
      </c>
      <c r="G74">
        <v>67</v>
      </c>
      <c r="H74">
        <v>21</v>
      </c>
      <c r="J74">
        <v>101</v>
      </c>
    </row>
    <row r="75" spans="1:18" x14ac:dyDescent="0.25">
      <c r="A75" t="s">
        <v>567</v>
      </c>
      <c r="B75">
        <v>91</v>
      </c>
      <c r="C75">
        <v>26</v>
      </c>
      <c r="D75">
        <v>33</v>
      </c>
      <c r="F75">
        <v>37</v>
      </c>
      <c r="G75">
        <v>27</v>
      </c>
      <c r="H75">
        <v>32</v>
      </c>
      <c r="J75">
        <v>37</v>
      </c>
    </row>
    <row r="76" spans="1:18" x14ac:dyDescent="0.25">
      <c r="A76" t="s">
        <v>254</v>
      </c>
      <c r="B76">
        <v>101</v>
      </c>
      <c r="C76">
        <v>111</v>
      </c>
      <c r="D76">
        <v>212</v>
      </c>
      <c r="E76">
        <v>112</v>
      </c>
      <c r="F76">
        <v>211</v>
      </c>
      <c r="G76">
        <v>221</v>
      </c>
      <c r="H76">
        <v>122</v>
      </c>
      <c r="I76">
        <v>222</v>
      </c>
      <c r="J76">
        <v>121</v>
      </c>
      <c r="K76">
        <v>311</v>
      </c>
      <c r="L76">
        <v>312</v>
      </c>
      <c r="M76">
        <v>411</v>
      </c>
      <c r="N76">
        <v>412</v>
      </c>
      <c r="O76">
        <v>321</v>
      </c>
      <c r="P76">
        <v>322</v>
      </c>
      <c r="Q76">
        <v>421</v>
      </c>
      <c r="R76">
        <v>422</v>
      </c>
    </row>
    <row r="77" spans="1:18" x14ac:dyDescent="0.25">
      <c r="A77" t="s">
        <v>255</v>
      </c>
      <c r="B77">
        <v>101</v>
      </c>
      <c r="D77">
        <v>10</v>
      </c>
      <c r="E77">
        <v>10</v>
      </c>
      <c r="F77">
        <v>10</v>
      </c>
      <c r="H77">
        <v>10</v>
      </c>
      <c r="I77">
        <v>10</v>
      </c>
      <c r="J77">
        <v>10</v>
      </c>
    </row>
    <row r="78" spans="1:18" x14ac:dyDescent="0.25">
      <c r="A78" t="s">
        <v>256</v>
      </c>
      <c r="B78">
        <v>101</v>
      </c>
      <c r="D78">
        <v>27</v>
      </c>
      <c r="E78">
        <v>93</v>
      </c>
      <c r="F78">
        <v>42</v>
      </c>
      <c r="H78">
        <v>29</v>
      </c>
      <c r="I78">
        <v>75</v>
      </c>
      <c r="J78">
        <v>58</v>
      </c>
    </row>
    <row r="79" spans="1:18" x14ac:dyDescent="0.25">
      <c r="A79" t="s">
        <v>257</v>
      </c>
      <c r="B79">
        <v>101</v>
      </c>
      <c r="D79">
        <v>2</v>
      </c>
      <c r="E79">
        <v>2</v>
      </c>
      <c r="F79">
        <v>2</v>
      </c>
      <c r="H79">
        <v>2</v>
      </c>
      <c r="I79">
        <v>2</v>
      </c>
      <c r="J79">
        <v>2</v>
      </c>
    </row>
    <row r="80" spans="1:18" x14ac:dyDescent="0.25">
      <c r="A80" t="s">
        <v>258</v>
      </c>
      <c r="B80">
        <v>101</v>
      </c>
      <c r="D80">
        <v>0</v>
      </c>
      <c r="E80">
        <v>0</v>
      </c>
      <c r="F80">
        <v>0</v>
      </c>
      <c r="H80">
        <v>0</v>
      </c>
      <c r="I80">
        <v>0</v>
      </c>
      <c r="J80">
        <v>0</v>
      </c>
    </row>
    <row r="81" spans="1:10" x14ac:dyDescent="0.25">
      <c r="A81" t="s">
        <v>259</v>
      </c>
      <c r="B81">
        <v>101</v>
      </c>
      <c r="D81">
        <v>0</v>
      </c>
      <c r="E81">
        <v>0</v>
      </c>
      <c r="F81">
        <v>0</v>
      </c>
      <c r="H81">
        <v>0</v>
      </c>
      <c r="I81">
        <v>0</v>
      </c>
      <c r="J81">
        <v>0</v>
      </c>
    </row>
    <row r="82" spans="1:10" x14ac:dyDescent="0.25">
      <c r="A82" t="s">
        <v>260</v>
      </c>
      <c r="B82">
        <v>101</v>
      </c>
      <c r="D82">
        <v>2</v>
      </c>
      <c r="E82">
        <v>2</v>
      </c>
      <c r="F82">
        <v>2</v>
      </c>
      <c r="H82">
        <v>2</v>
      </c>
      <c r="I82">
        <v>2</v>
      </c>
      <c r="J82">
        <v>2</v>
      </c>
    </row>
    <row r="83" spans="1:10" x14ac:dyDescent="0.25">
      <c r="A83" t="s">
        <v>261</v>
      </c>
      <c r="B83">
        <v>101</v>
      </c>
      <c r="D83">
        <v>3.5</v>
      </c>
      <c r="E83">
        <v>3.5</v>
      </c>
      <c r="F83">
        <v>3.5</v>
      </c>
      <c r="H83">
        <v>3.5</v>
      </c>
      <c r="I83">
        <v>3.5</v>
      </c>
      <c r="J83">
        <v>3.5</v>
      </c>
    </row>
    <row r="84" spans="1:10" x14ac:dyDescent="0.25">
      <c r="A84" t="s">
        <v>262</v>
      </c>
      <c r="B84">
        <v>101</v>
      </c>
      <c r="D84">
        <v>2.5</v>
      </c>
      <c r="E84">
        <v>2.5</v>
      </c>
      <c r="F84">
        <v>2.5</v>
      </c>
      <c r="H84">
        <v>2.5</v>
      </c>
      <c r="I84">
        <v>2.5</v>
      </c>
      <c r="J84">
        <v>2.5</v>
      </c>
    </row>
    <row r="85" spans="1:10" x14ac:dyDescent="0.25">
      <c r="A85" t="s">
        <v>263</v>
      </c>
      <c r="B85">
        <v>101</v>
      </c>
      <c r="D85">
        <v>1</v>
      </c>
      <c r="E85">
        <v>1</v>
      </c>
      <c r="F85">
        <v>3</v>
      </c>
      <c r="H85">
        <v>1</v>
      </c>
      <c r="I85">
        <v>1</v>
      </c>
      <c r="J85">
        <v>3</v>
      </c>
    </row>
    <row r="86" spans="1:10" x14ac:dyDescent="0.25">
      <c r="A86" t="s">
        <v>264</v>
      </c>
      <c r="B86">
        <v>101</v>
      </c>
      <c r="D86">
        <v>7</v>
      </c>
      <c r="E86">
        <v>7</v>
      </c>
      <c r="F86">
        <v>7</v>
      </c>
      <c r="H86">
        <v>7</v>
      </c>
      <c r="I86">
        <v>7</v>
      </c>
      <c r="J86">
        <v>7</v>
      </c>
    </row>
    <row r="87" spans="1:10" x14ac:dyDescent="0.25">
      <c r="A87" t="s">
        <v>265</v>
      </c>
      <c r="B87">
        <v>101</v>
      </c>
      <c r="D87">
        <v>11</v>
      </c>
      <c r="E87">
        <v>11</v>
      </c>
      <c r="F87">
        <v>11</v>
      </c>
      <c r="H87">
        <v>11</v>
      </c>
      <c r="I87">
        <v>11</v>
      </c>
      <c r="J87">
        <v>11</v>
      </c>
    </row>
    <row r="88" spans="1:10" x14ac:dyDescent="0.25">
      <c r="A88" t="s">
        <v>266</v>
      </c>
      <c r="B88">
        <v>101</v>
      </c>
      <c r="D88">
        <v>0</v>
      </c>
      <c r="E88">
        <v>0</v>
      </c>
      <c r="F88">
        <v>0</v>
      </c>
      <c r="H88">
        <v>0</v>
      </c>
      <c r="I88">
        <v>0</v>
      </c>
      <c r="J88">
        <v>0</v>
      </c>
    </row>
    <row r="89" spans="1:10" x14ac:dyDescent="0.25">
      <c r="A89" t="s">
        <v>267</v>
      </c>
      <c r="B89">
        <v>101</v>
      </c>
      <c r="D89">
        <v>24</v>
      </c>
      <c r="E89">
        <v>24</v>
      </c>
      <c r="F89">
        <v>24</v>
      </c>
      <c r="H89">
        <v>24</v>
      </c>
      <c r="I89">
        <v>24</v>
      </c>
      <c r="J89">
        <v>24</v>
      </c>
    </row>
    <row r="90" spans="1:10" x14ac:dyDescent="0.25">
      <c r="A90" t="s">
        <v>268</v>
      </c>
      <c r="B90">
        <v>101</v>
      </c>
      <c r="D90">
        <v>1</v>
      </c>
      <c r="E90">
        <v>1</v>
      </c>
      <c r="F90">
        <v>1</v>
      </c>
      <c r="H90">
        <v>1</v>
      </c>
      <c r="I90">
        <v>1</v>
      </c>
      <c r="J90">
        <v>1</v>
      </c>
    </row>
    <row r="91" spans="1:10" x14ac:dyDescent="0.25">
      <c r="A91" t="s">
        <v>269</v>
      </c>
      <c r="B91">
        <v>101</v>
      </c>
      <c r="D91">
        <v>1</v>
      </c>
      <c r="E91">
        <v>1</v>
      </c>
      <c r="F91">
        <v>1</v>
      </c>
      <c r="H91">
        <v>1</v>
      </c>
      <c r="I91">
        <v>1</v>
      </c>
      <c r="J91">
        <v>1</v>
      </c>
    </row>
    <row r="92" spans="1:10" x14ac:dyDescent="0.25">
      <c r="A92" t="s">
        <v>270</v>
      </c>
      <c r="B92">
        <v>101</v>
      </c>
      <c r="D92">
        <v>6</v>
      </c>
      <c r="E92">
        <v>39</v>
      </c>
      <c r="F92">
        <v>138</v>
      </c>
      <c r="H92">
        <v>103</v>
      </c>
      <c r="I92">
        <v>138</v>
      </c>
      <c r="J92">
        <v>39</v>
      </c>
    </row>
    <row r="93" spans="1:10" x14ac:dyDescent="0.25">
      <c r="A93" t="s">
        <v>271</v>
      </c>
      <c r="B93">
        <v>101</v>
      </c>
      <c r="D93">
        <v>39</v>
      </c>
      <c r="E93">
        <v>138</v>
      </c>
      <c r="F93">
        <v>6</v>
      </c>
      <c r="H93">
        <v>138</v>
      </c>
      <c r="I93">
        <v>39</v>
      </c>
      <c r="J93">
        <v>103</v>
      </c>
    </row>
    <row r="94" spans="1:10" x14ac:dyDescent="0.25">
      <c r="A94" t="s">
        <v>272</v>
      </c>
      <c r="B94">
        <v>101</v>
      </c>
      <c r="D94">
        <v>33</v>
      </c>
      <c r="E94">
        <v>132</v>
      </c>
      <c r="F94">
        <v>0</v>
      </c>
      <c r="H94">
        <v>132</v>
      </c>
      <c r="I94">
        <v>33</v>
      </c>
      <c r="J94">
        <v>97</v>
      </c>
    </row>
    <row r="95" spans="1:10" x14ac:dyDescent="0.25">
      <c r="A95" t="s">
        <v>273</v>
      </c>
      <c r="B95">
        <v>101</v>
      </c>
      <c r="D95">
        <v>33</v>
      </c>
      <c r="E95">
        <v>132</v>
      </c>
      <c r="F95">
        <v>169</v>
      </c>
      <c r="H95">
        <v>132</v>
      </c>
      <c r="I95">
        <v>22</v>
      </c>
      <c r="J95">
        <v>86</v>
      </c>
    </row>
    <row r="96" spans="1:10" x14ac:dyDescent="0.25">
      <c r="A96" t="s">
        <v>274</v>
      </c>
      <c r="B96">
        <v>101</v>
      </c>
      <c r="D96">
        <v>6</v>
      </c>
      <c r="E96">
        <v>39</v>
      </c>
      <c r="F96">
        <v>138</v>
      </c>
      <c r="H96">
        <v>103</v>
      </c>
      <c r="I96">
        <v>138</v>
      </c>
      <c r="J96">
        <v>39</v>
      </c>
    </row>
    <row r="97" spans="1:18" x14ac:dyDescent="0.25">
      <c r="A97" t="s">
        <v>275</v>
      </c>
      <c r="B97">
        <v>101</v>
      </c>
      <c r="D97">
        <v>33</v>
      </c>
      <c r="E97">
        <v>132</v>
      </c>
      <c r="F97">
        <v>0</v>
      </c>
      <c r="H97">
        <v>132</v>
      </c>
      <c r="I97">
        <v>33</v>
      </c>
      <c r="J97">
        <v>97</v>
      </c>
    </row>
    <row r="98" spans="1:18" x14ac:dyDescent="0.25">
      <c r="A98" t="s">
        <v>276</v>
      </c>
      <c r="B98">
        <v>101</v>
      </c>
      <c r="D98">
        <v>33</v>
      </c>
      <c r="E98">
        <v>132</v>
      </c>
      <c r="F98">
        <v>169</v>
      </c>
      <c r="H98">
        <v>132</v>
      </c>
      <c r="I98">
        <v>22</v>
      </c>
      <c r="J98">
        <v>86</v>
      </c>
    </row>
    <row r="99" spans="1:18" x14ac:dyDescent="0.25">
      <c r="A99" t="s">
        <v>567</v>
      </c>
      <c r="B99">
        <v>101</v>
      </c>
      <c r="D99">
        <v>24.1</v>
      </c>
      <c r="E99">
        <v>91.5</v>
      </c>
      <c r="F99">
        <v>46.4</v>
      </c>
      <c r="H99">
        <v>24.5</v>
      </c>
      <c r="I99">
        <v>76.5</v>
      </c>
      <c r="J99">
        <v>61</v>
      </c>
    </row>
    <row r="100" spans="1:18" x14ac:dyDescent="0.25">
      <c r="A100" t="s">
        <v>254</v>
      </c>
      <c r="B100">
        <v>102</v>
      </c>
      <c r="C100">
        <v>111</v>
      </c>
      <c r="D100">
        <v>112</v>
      </c>
      <c r="E100">
        <v>211</v>
      </c>
      <c r="F100">
        <v>212</v>
      </c>
      <c r="G100">
        <v>121</v>
      </c>
      <c r="H100">
        <v>122</v>
      </c>
      <c r="I100">
        <v>221</v>
      </c>
      <c r="J100">
        <v>222</v>
      </c>
      <c r="K100">
        <v>311</v>
      </c>
      <c r="L100">
        <v>312</v>
      </c>
      <c r="M100">
        <v>411</v>
      </c>
      <c r="N100">
        <v>412</v>
      </c>
      <c r="O100">
        <v>321</v>
      </c>
      <c r="P100">
        <v>322</v>
      </c>
      <c r="Q100">
        <v>421</v>
      </c>
      <c r="R100">
        <v>422</v>
      </c>
    </row>
    <row r="101" spans="1:18" x14ac:dyDescent="0.25">
      <c r="A101" t="s">
        <v>255</v>
      </c>
      <c r="B101">
        <v>102</v>
      </c>
      <c r="C101">
        <v>10</v>
      </c>
      <c r="D101">
        <v>10</v>
      </c>
      <c r="F101">
        <v>8</v>
      </c>
      <c r="G101">
        <v>8</v>
      </c>
      <c r="H101">
        <v>15</v>
      </c>
      <c r="J101">
        <v>8</v>
      </c>
    </row>
    <row r="102" spans="1:18" x14ac:dyDescent="0.25">
      <c r="A102" t="s">
        <v>256</v>
      </c>
      <c r="B102">
        <v>102</v>
      </c>
      <c r="C102">
        <v>43.9</v>
      </c>
      <c r="D102">
        <v>27.1</v>
      </c>
      <c r="F102">
        <v>32.9</v>
      </c>
      <c r="G102">
        <v>22.9</v>
      </c>
      <c r="H102">
        <v>46.6</v>
      </c>
      <c r="J102">
        <v>32.1</v>
      </c>
    </row>
    <row r="103" spans="1:18" x14ac:dyDescent="0.25">
      <c r="A103" t="s">
        <v>257</v>
      </c>
      <c r="B103">
        <v>102</v>
      </c>
      <c r="C103">
        <v>2</v>
      </c>
      <c r="D103">
        <v>2</v>
      </c>
      <c r="F103">
        <v>2</v>
      </c>
      <c r="G103">
        <v>2</v>
      </c>
      <c r="H103">
        <v>2</v>
      </c>
      <c r="J103">
        <v>2</v>
      </c>
    </row>
    <row r="104" spans="1:18" x14ac:dyDescent="0.25">
      <c r="A104" t="s">
        <v>258</v>
      </c>
      <c r="B104">
        <v>102</v>
      </c>
      <c r="C104">
        <v>0</v>
      </c>
      <c r="D104">
        <v>0</v>
      </c>
      <c r="F104">
        <v>0</v>
      </c>
      <c r="G104">
        <v>0</v>
      </c>
      <c r="H104">
        <v>0</v>
      </c>
      <c r="J104">
        <v>0</v>
      </c>
    </row>
    <row r="105" spans="1:18" x14ac:dyDescent="0.25">
      <c r="A105" t="s">
        <v>259</v>
      </c>
      <c r="B105">
        <v>102</v>
      </c>
      <c r="C105">
        <v>0</v>
      </c>
      <c r="D105">
        <v>0</v>
      </c>
      <c r="F105">
        <v>0</v>
      </c>
      <c r="G105">
        <v>0</v>
      </c>
      <c r="H105">
        <v>0</v>
      </c>
      <c r="J105">
        <v>0</v>
      </c>
    </row>
    <row r="106" spans="1:18" x14ac:dyDescent="0.25">
      <c r="A106" t="s">
        <v>260</v>
      </c>
      <c r="B106">
        <v>102</v>
      </c>
      <c r="C106">
        <v>2</v>
      </c>
      <c r="D106">
        <v>2</v>
      </c>
      <c r="F106">
        <v>2</v>
      </c>
      <c r="G106">
        <v>2</v>
      </c>
      <c r="H106">
        <v>2</v>
      </c>
      <c r="J106">
        <v>2</v>
      </c>
    </row>
    <row r="107" spans="1:18" x14ac:dyDescent="0.25">
      <c r="A107" t="s">
        <v>261</v>
      </c>
      <c r="B107">
        <v>102</v>
      </c>
      <c r="C107">
        <v>3.9</v>
      </c>
      <c r="D107">
        <v>4.3</v>
      </c>
      <c r="F107">
        <v>3.9</v>
      </c>
      <c r="G107">
        <v>3.9</v>
      </c>
      <c r="H107">
        <v>3.9</v>
      </c>
      <c r="J107">
        <v>4.3</v>
      </c>
    </row>
    <row r="108" spans="1:18" x14ac:dyDescent="0.25">
      <c r="A108" t="s">
        <v>262</v>
      </c>
      <c r="B108">
        <v>102</v>
      </c>
      <c r="C108">
        <v>1.2</v>
      </c>
      <c r="D108">
        <v>1.6</v>
      </c>
      <c r="F108">
        <v>1.2</v>
      </c>
      <c r="G108">
        <v>1.2</v>
      </c>
      <c r="H108">
        <v>3.5</v>
      </c>
      <c r="J108">
        <v>1.6</v>
      </c>
    </row>
    <row r="109" spans="1:18" x14ac:dyDescent="0.25">
      <c r="A109" t="s">
        <v>263</v>
      </c>
      <c r="B109">
        <v>102</v>
      </c>
      <c r="C109">
        <v>1</v>
      </c>
      <c r="D109">
        <v>0</v>
      </c>
      <c r="F109">
        <v>0</v>
      </c>
      <c r="G109">
        <v>0</v>
      </c>
      <c r="H109">
        <v>1</v>
      </c>
      <c r="J109">
        <v>0</v>
      </c>
    </row>
    <row r="110" spans="1:18" x14ac:dyDescent="0.25">
      <c r="A110" t="s">
        <v>264</v>
      </c>
      <c r="B110">
        <v>102</v>
      </c>
    </row>
    <row r="111" spans="1:18" x14ac:dyDescent="0.25">
      <c r="A111" t="s">
        <v>265</v>
      </c>
      <c r="B111">
        <v>102</v>
      </c>
    </row>
    <row r="112" spans="1:18" x14ac:dyDescent="0.25">
      <c r="A112" t="s">
        <v>266</v>
      </c>
      <c r="B112">
        <v>102</v>
      </c>
    </row>
    <row r="113" spans="1:18" x14ac:dyDescent="0.25">
      <c r="A113" t="s">
        <v>267</v>
      </c>
      <c r="B113">
        <v>102</v>
      </c>
      <c r="C113">
        <v>15.1</v>
      </c>
      <c r="D113">
        <v>15.9</v>
      </c>
      <c r="F113">
        <v>13.1</v>
      </c>
      <c r="G113">
        <v>13.1</v>
      </c>
      <c r="H113">
        <v>22.4</v>
      </c>
      <c r="J113">
        <v>13.9</v>
      </c>
    </row>
    <row r="114" spans="1:18" x14ac:dyDescent="0.25">
      <c r="A114" t="s">
        <v>268</v>
      </c>
      <c r="B114">
        <v>102</v>
      </c>
      <c r="C114">
        <v>0</v>
      </c>
      <c r="D114">
        <v>0</v>
      </c>
      <c r="F114">
        <v>1</v>
      </c>
      <c r="G114">
        <v>1</v>
      </c>
      <c r="H114">
        <v>0</v>
      </c>
      <c r="J114">
        <v>0</v>
      </c>
    </row>
    <row r="115" spans="1:18" x14ac:dyDescent="0.25">
      <c r="A115" t="s">
        <v>269</v>
      </c>
      <c r="B115">
        <v>102</v>
      </c>
      <c r="C115">
        <v>1</v>
      </c>
      <c r="D115">
        <v>1</v>
      </c>
      <c r="F115">
        <v>1</v>
      </c>
      <c r="G115">
        <v>1</v>
      </c>
      <c r="H115">
        <v>1</v>
      </c>
      <c r="J115">
        <v>1</v>
      </c>
    </row>
    <row r="116" spans="1:18" x14ac:dyDescent="0.25">
      <c r="A116" t="s">
        <v>270</v>
      </c>
      <c r="B116">
        <v>102</v>
      </c>
      <c r="C116">
        <v>15.1</v>
      </c>
      <c r="D116">
        <v>64.099999999999994</v>
      </c>
      <c r="F116">
        <v>97.1</v>
      </c>
      <c r="G116">
        <v>15.1</v>
      </c>
      <c r="H116">
        <v>43.1</v>
      </c>
      <c r="J116">
        <v>97.1</v>
      </c>
    </row>
    <row r="117" spans="1:18" x14ac:dyDescent="0.25">
      <c r="A117" t="s">
        <v>271</v>
      </c>
      <c r="B117">
        <v>102</v>
      </c>
      <c r="C117">
        <v>64.099999999999994</v>
      </c>
      <c r="D117">
        <v>97.1</v>
      </c>
      <c r="F117">
        <v>15.1</v>
      </c>
      <c r="G117">
        <v>43.1</v>
      </c>
      <c r="H117">
        <v>97.1</v>
      </c>
      <c r="J117">
        <v>15.1</v>
      </c>
    </row>
    <row r="118" spans="1:18" x14ac:dyDescent="0.25">
      <c r="A118" t="s">
        <v>272</v>
      </c>
      <c r="B118">
        <v>102</v>
      </c>
      <c r="C118">
        <v>59</v>
      </c>
      <c r="D118">
        <v>91.2</v>
      </c>
      <c r="F118">
        <v>10</v>
      </c>
      <c r="G118">
        <v>38</v>
      </c>
      <c r="H118">
        <v>89.7</v>
      </c>
      <c r="J118">
        <v>9.1999999999999993</v>
      </c>
    </row>
    <row r="119" spans="1:18" x14ac:dyDescent="0.25">
      <c r="A119" t="s">
        <v>273</v>
      </c>
      <c r="B119">
        <v>102</v>
      </c>
      <c r="C119">
        <v>59</v>
      </c>
      <c r="D119">
        <v>91.2</v>
      </c>
      <c r="F119">
        <v>10</v>
      </c>
      <c r="G119">
        <v>38</v>
      </c>
      <c r="H119">
        <v>89.7</v>
      </c>
      <c r="J119">
        <v>9.1999999999999993</v>
      </c>
    </row>
    <row r="120" spans="1:18" x14ac:dyDescent="0.25">
      <c r="A120" t="s">
        <v>274</v>
      </c>
      <c r="B120">
        <v>102</v>
      </c>
      <c r="C120">
        <v>76.099999999999994</v>
      </c>
      <c r="D120">
        <v>5.0999999999999996</v>
      </c>
      <c r="F120">
        <v>38.1</v>
      </c>
      <c r="G120">
        <v>76.099999999999994</v>
      </c>
      <c r="H120">
        <v>104.1</v>
      </c>
      <c r="J120">
        <v>38.1</v>
      </c>
    </row>
    <row r="121" spans="1:18" x14ac:dyDescent="0.25">
      <c r="A121" t="s">
        <v>275</v>
      </c>
      <c r="B121">
        <v>102</v>
      </c>
      <c r="C121">
        <v>0</v>
      </c>
      <c r="D121">
        <v>32.200000000000003</v>
      </c>
      <c r="F121">
        <v>71</v>
      </c>
      <c r="G121">
        <v>99</v>
      </c>
      <c r="H121">
        <v>30.7</v>
      </c>
      <c r="J121">
        <v>70.2</v>
      </c>
    </row>
    <row r="122" spans="1:18" x14ac:dyDescent="0.25">
      <c r="A122" t="s">
        <v>276</v>
      </c>
      <c r="B122">
        <v>102</v>
      </c>
      <c r="C122">
        <v>0</v>
      </c>
      <c r="D122">
        <v>32.200000000000003</v>
      </c>
      <c r="F122">
        <v>71</v>
      </c>
      <c r="G122">
        <v>99</v>
      </c>
      <c r="H122">
        <v>30.7</v>
      </c>
      <c r="J122">
        <v>70.2</v>
      </c>
    </row>
    <row r="123" spans="1:18" x14ac:dyDescent="0.25">
      <c r="A123" t="s">
        <v>567</v>
      </c>
      <c r="B123">
        <v>102</v>
      </c>
      <c r="C123">
        <v>49.6</v>
      </c>
      <c r="D123">
        <v>26.9</v>
      </c>
      <c r="F123">
        <v>27.4</v>
      </c>
      <c r="G123">
        <v>24.5</v>
      </c>
      <c r="H123">
        <v>50.5</v>
      </c>
      <c r="J123">
        <v>26.6</v>
      </c>
    </row>
    <row r="124" spans="1:18" x14ac:dyDescent="0.25">
      <c r="A124" t="s">
        <v>254</v>
      </c>
      <c r="B124">
        <v>212</v>
      </c>
      <c r="C124">
        <v>111</v>
      </c>
      <c r="D124">
        <v>112</v>
      </c>
      <c r="E124">
        <v>211</v>
      </c>
      <c r="F124">
        <v>212</v>
      </c>
      <c r="G124">
        <v>121</v>
      </c>
      <c r="H124">
        <v>122</v>
      </c>
      <c r="I124">
        <v>221</v>
      </c>
      <c r="J124">
        <v>222</v>
      </c>
      <c r="K124">
        <v>311</v>
      </c>
      <c r="L124">
        <v>312</v>
      </c>
      <c r="M124">
        <v>411</v>
      </c>
      <c r="N124">
        <v>412</v>
      </c>
      <c r="O124">
        <v>321</v>
      </c>
      <c r="P124">
        <v>322</v>
      </c>
      <c r="Q124">
        <v>421</v>
      </c>
      <c r="R124">
        <v>422</v>
      </c>
    </row>
    <row r="125" spans="1:18" x14ac:dyDescent="0.25">
      <c r="A125" t="s">
        <v>255</v>
      </c>
      <c r="B125">
        <v>212</v>
      </c>
      <c r="D125">
        <v>10</v>
      </c>
      <c r="F125">
        <v>10</v>
      </c>
      <c r="H125">
        <v>10</v>
      </c>
      <c r="J125">
        <v>10</v>
      </c>
    </row>
    <row r="126" spans="1:18" x14ac:dyDescent="0.25">
      <c r="A126" t="s">
        <v>256</v>
      </c>
      <c r="B126">
        <v>212</v>
      </c>
      <c r="D126">
        <v>16</v>
      </c>
      <c r="F126">
        <v>21</v>
      </c>
      <c r="H126">
        <v>17</v>
      </c>
      <c r="J126">
        <v>20</v>
      </c>
    </row>
    <row r="127" spans="1:18" x14ac:dyDescent="0.25">
      <c r="A127" t="s">
        <v>257</v>
      </c>
      <c r="B127">
        <v>212</v>
      </c>
      <c r="D127">
        <v>2</v>
      </c>
      <c r="F127">
        <v>2</v>
      </c>
      <c r="H127">
        <v>2</v>
      </c>
      <c r="J127">
        <v>2</v>
      </c>
    </row>
    <row r="128" spans="1:18" x14ac:dyDescent="0.25">
      <c r="A128" t="s">
        <v>258</v>
      </c>
      <c r="B128">
        <v>212</v>
      </c>
      <c r="D128">
        <v>0</v>
      </c>
      <c r="F128">
        <v>0</v>
      </c>
      <c r="H128">
        <v>0</v>
      </c>
      <c r="J128">
        <v>0</v>
      </c>
    </row>
    <row r="129" spans="1:10" x14ac:dyDescent="0.25">
      <c r="A129" t="s">
        <v>259</v>
      </c>
      <c r="B129">
        <v>212</v>
      </c>
      <c r="D129">
        <v>0</v>
      </c>
      <c r="F129">
        <v>0</v>
      </c>
      <c r="H129">
        <v>0</v>
      </c>
      <c r="J129">
        <v>0</v>
      </c>
    </row>
    <row r="130" spans="1:10" x14ac:dyDescent="0.25">
      <c r="A130" t="s">
        <v>260</v>
      </c>
      <c r="B130">
        <v>212</v>
      </c>
      <c r="D130">
        <v>2</v>
      </c>
      <c r="F130">
        <v>2</v>
      </c>
      <c r="H130">
        <v>2</v>
      </c>
      <c r="J130">
        <v>2</v>
      </c>
    </row>
    <row r="131" spans="1:10" x14ac:dyDescent="0.25">
      <c r="A131" t="s">
        <v>261</v>
      </c>
      <c r="B131">
        <v>212</v>
      </c>
      <c r="D131">
        <v>4</v>
      </c>
      <c r="F131">
        <v>3</v>
      </c>
      <c r="H131">
        <v>4</v>
      </c>
      <c r="J131">
        <v>3</v>
      </c>
    </row>
    <row r="132" spans="1:10" x14ac:dyDescent="0.25">
      <c r="A132" t="s">
        <v>262</v>
      </c>
      <c r="B132">
        <v>212</v>
      </c>
      <c r="D132">
        <v>1.5</v>
      </c>
      <c r="F132">
        <v>2.5</v>
      </c>
      <c r="H132">
        <v>1.5</v>
      </c>
      <c r="J132">
        <v>2.5</v>
      </c>
    </row>
    <row r="133" spans="1:10" x14ac:dyDescent="0.25">
      <c r="A133" t="s">
        <v>263</v>
      </c>
      <c r="B133">
        <v>212</v>
      </c>
      <c r="D133">
        <v>3</v>
      </c>
      <c r="F133">
        <v>0</v>
      </c>
      <c r="H133">
        <v>3</v>
      </c>
      <c r="J133">
        <v>0</v>
      </c>
    </row>
    <row r="134" spans="1:10" x14ac:dyDescent="0.25">
      <c r="A134" t="s">
        <v>264</v>
      </c>
      <c r="B134">
        <v>212</v>
      </c>
      <c r="D134">
        <v>5</v>
      </c>
      <c r="F134">
        <v>5</v>
      </c>
      <c r="H134">
        <v>5</v>
      </c>
      <c r="J134">
        <v>5</v>
      </c>
    </row>
    <row r="135" spans="1:10" x14ac:dyDescent="0.25">
      <c r="A135" t="s">
        <v>265</v>
      </c>
      <c r="B135">
        <v>212</v>
      </c>
      <c r="D135">
        <v>11</v>
      </c>
      <c r="F135">
        <v>16</v>
      </c>
      <c r="H135">
        <v>12</v>
      </c>
      <c r="J135">
        <v>15</v>
      </c>
    </row>
    <row r="136" spans="1:10" x14ac:dyDescent="0.25">
      <c r="A136" t="s">
        <v>266</v>
      </c>
      <c r="B136">
        <v>212</v>
      </c>
      <c r="D136">
        <v>0</v>
      </c>
      <c r="F136">
        <v>0</v>
      </c>
      <c r="H136">
        <v>0</v>
      </c>
      <c r="J136">
        <v>0</v>
      </c>
    </row>
    <row r="137" spans="1:10" x14ac:dyDescent="0.25">
      <c r="A137" t="s">
        <v>267</v>
      </c>
      <c r="B137">
        <v>212</v>
      </c>
      <c r="D137">
        <v>21.5</v>
      </c>
      <c r="F137">
        <v>26.5</v>
      </c>
      <c r="H137">
        <v>22.5</v>
      </c>
      <c r="J137">
        <v>25.5</v>
      </c>
    </row>
    <row r="138" spans="1:10" x14ac:dyDescent="0.25">
      <c r="A138" t="s">
        <v>268</v>
      </c>
      <c r="B138">
        <v>212</v>
      </c>
      <c r="D138">
        <v>1</v>
      </c>
      <c r="F138">
        <v>1</v>
      </c>
      <c r="H138">
        <v>1</v>
      </c>
      <c r="J138">
        <v>1</v>
      </c>
    </row>
    <row r="139" spans="1:10" x14ac:dyDescent="0.25">
      <c r="A139" t="s">
        <v>269</v>
      </c>
      <c r="B139">
        <v>212</v>
      </c>
      <c r="D139">
        <v>1</v>
      </c>
      <c r="F139">
        <v>1</v>
      </c>
      <c r="H139">
        <v>1</v>
      </c>
      <c r="J139">
        <v>1</v>
      </c>
    </row>
    <row r="140" spans="1:10" x14ac:dyDescent="0.25">
      <c r="A140" t="s">
        <v>270</v>
      </c>
      <c r="B140">
        <v>212</v>
      </c>
      <c r="D140">
        <v>46.5</v>
      </c>
      <c r="F140">
        <v>20</v>
      </c>
      <c r="H140">
        <v>46.5</v>
      </c>
      <c r="J140">
        <v>20</v>
      </c>
    </row>
    <row r="141" spans="1:10" x14ac:dyDescent="0.25">
      <c r="A141" t="s">
        <v>271</v>
      </c>
      <c r="B141">
        <v>212</v>
      </c>
      <c r="D141">
        <v>20</v>
      </c>
      <c r="F141">
        <v>46.5</v>
      </c>
      <c r="H141">
        <v>20</v>
      </c>
      <c r="J141">
        <v>46.5</v>
      </c>
    </row>
    <row r="142" spans="1:10" x14ac:dyDescent="0.25">
      <c r="A142" t="s">
        <v>272</v>
      </c>
      <c r="B142">
        <v>212</v>
      </c>
      <c r="D142">
        <v>14.5</v>
      </c>
      <c r="F142">
        <v>41</v>
      </c>
      <c r="H142">
        <v>14.5</v>
      </c>
      <c r="J142">
        <v>41</v>
      </c>
    </row>
    <row r="143" spans="1:10" x14ac:dyDescent="0.25">
      <c r="A143" t="s">
        <v>273</v>
      </c>
      <c r="B143">
        <v>212</v>
      </c>
      <c r="D143">
        <v>3.5</v>
      </c>
      <c r="F143">
        <v>41</v>
      </c>
      <c r="H143">
        <v>2.5</v>
      </c>
      <c r="J143">
        <v>41</v>
      </c>
    </row>
    <row r="144" spans="1:10" x14ac:dyDescent="0.25">
      <c r="A144" t="s">
        <v>274</v>
      </c>
      <c r="B144">
        <v>212</v>
      </c>
      <c r="D144">
        <v>32</v>
      </c>
      <c r="F144">
        <v>5.5</v>
      </c>
      <c r="H144">
        <v>32</v>
      </c>
      <c r="J144">
        <v>5.5</v>
      </c>
    </row>
    <row r="145" spans="1:18" x14ac:dyDescent="0.25">
      <c r="A145" t="s">
        <v>275</v>
      </c>
      <c r="B145">
        <v>212</v>
      </c>
      <c r="D145">
        <v>0</v>
      </c>
      <c r="F145">
        <v>26.5</v>
      </c>
      <c r="H145">
        <v>0</v>
      </c>
      <c r="J145">
        <v>26.5</v>
      </c>
    </row>
    <row r="146" spans="1:18" x14ac:dyDescent="0.25">
      <c r="A146" t="s">
        <v>276</v>
      </c>
      <c r="B146">
        <v>212</v>
      </c>
      <c r="D146">
        <v>38</v>
      </c>
      <c r="F146">
        <v>26.5</v>
      </c>
      <c r="H146">
        <v>37</v>
      </c>
      <c r="J146">
        <v>26.5</v>
      </c>
    </row>
    <row r="147" spans="1:18" x14ac:dyDescent="0.25">
      <c r="A147" t="s">
        <v>567</v>
      </c>
      <c r="B147">
        <v>212</v>
      </c>
      <c r="D147">
        <v>43.5</v>
      </c>
      <c r="F147">
        <v>0</v>
      </c>
      <c r="H147">
        <v>43.5</v>
      </c>
      <c r="J147">
        <v>0</v>
      </c>
    </row>
    <row r="148" spans="1:18" x14ac:dyDescent="0.25">
      <c r="A148" t="s">
        <v>254</v>
      </c>
      <c r="B148">
        <v>254</v>
      </c>
      <c r="C148">
        <v>111</v>
      </c>
      <c r="D148">
        <v>112</v>
      </c>
      <c r="E148">
        <v>211</v>
      </c>
      <c r="F148">
        <v>212</v>
      </c>
      <c r="G148">
        <v>113</v>
      </c>
      <c r="H148">
        <v>114</v>
      </c>
      <c r="I148">
        <v>221</v>
      </c>
      <c r="J148">
        <v>222</v>
      </c>
      <c r="K148">
        <v>311</v>
      </c>
      <c r="L148">
        <v>312</v>
      </c>
      <c r="M148">
        <v>411</v>
      </c>
      <c r="N148">
        <v>412</v>
      </c>
      <c r="O148">
        <v>321</v>
      </c>
      <c r="P148">
        <v>322</v>
      </c>
      <c r="Q148">
        <v>421</v>
      </c>
      <c r="R148">
        <v>422</v>
      </c>
    </row>
    <row r="149" spans="1:18" x14ac:dyDescent="0.25">
      <c r="A149" t="s">
        <v>255</v>
      </c>
      <c r="B149">
        <v>254</v>
      </c>
      <c r="C149">
        <v>10</v>
      </c>
      <c r="D149">
        <v>10</v>
      </c>
    </row>
    <row r="150" spans="1:18" x14ac:dyDescent="0.25">
      <c r="A150" t="s">
        <v>256</v>
      </c>
      <c r="B150">
        <v>254</v>
      </c>
      <c r="C150">
        <v>10</v>
      </c>
      <c r="D150">
        <v>16</v>
      </c>
    </row>
    <row r="151" spans="1:18" x14ac:dyDescent="0.25">
      <c r="A151" t="s">
        <v>257</v>
      </c>
      <c r="B151">
        <v>254</v>
      </c>
      <c r="C151">
        <v>2</v>
      </c>
      <c r="D151">
        <v>2</v>
      </c>
    </row>
    <row r="152" spans="1:18" x14ac:dyDescent="0.25">
      <c r="A152" t="s">
        <v>258</v>
      </c>
      <c r="B152">
        <v>254</v>
      </c>
      <c r="C152">
        <v>0</v>
      </c>
      <c r="D152">
        <v>0</v>
      </c>
    </row>
    <row r="153" spans="1:18" x14ac:dyDescent="0.25">
      <c r="A153" t="s">
        <v>259</v>
      </c>
      <c r="B153">
        <v>254</v>
      </c>
      <c r="C153">
        <v>0</v>
      </c>
      <c r="D153">
        <v>0</v>
      </c>
    </row>
    <row r="154" spans="1:18" x14ac:dyDescent="0.25">
      <c r="A154" t="s">
        <v>260</v>
      </c>
      <c r="B154">
        <v>254</v>
      </c>
      <c r="C154">
        <v>2</v>
      </c>
      <c r="D154">
        <v>2</v>
      </c>
    </row>
    <row r="155" spans="1:18" x14ac:dyDescent="0.25">
      <c r="A155" t="s">
        <v>261</v>
      </c>
      <c r="B155">
        <v>254</v>
      </c>
      <c r="C155">
        <v>3.5</v>
      </c>
      <c r="D155">
        <v>3.5</v>
      </c>
    </row>
    <row r="156" spans="1:18" x14ac:dyDescent="0.25">
      <c r="A156" t="s">
        <v>262</v>
      </c>
      <c r="B156">
        <v>254</v>
      </c>
      <c r="C156">
        <v>0.5</v>
      </c>
      <c r="D156">
        <v>0.5</v>
      </c>
    </row>
    <row r="157" spans="1:18" x14ac:dyDescent="0.25">
      <c r="A157" t="s">
        <v>263</v>
      </c>
      <c r="B157">
        <v>254</v>
      </c>
      <c r="C157">
        <v>0</v>
      </c>
      <c r="D157">
        <v>1</v>
      </c>
    </row>
    <row r="158" spans="1:18" x14ac:dyDescent="0.25">
      <c r="A158" t="s">
        <v>264</v>
      </c>
      <c r="B158">
        <v>254</v>
      </c>
      <c r="D158">
        <v>5</v>
      </c>
    </row>
    <row r="159" spans="1:18" x14ac:dyDescent="0.25">
      <c r="A159" t="s">
        <v>265</v>
      </c>
      <c r="B159">
        <v>254</v>
      </c>
      <c r="D159">
        <v>11</v>
      </c>
    </row>
    <row r="160" spans="1:18" x14ac:dyDescent="0.25">
      <c r="A160" t="s">
        <v>266</v>
      </c>
      <c r="B160">
        <v>254</v>
      </c>
      <c r="D160">
        <v>0</v>
      </c>
    </row>
    <row r="161" spans="1:18" x14ac:dyDescent="0.25">
      <c r="A161" t="s">
        <v>267</v>
      </c>
      <c r="B161">
        <v>254</v>
      </c>
      <c r="C161">
        <v>14</v>
      </c>
      <c r="D161">
        <v>20</v>
      </c>
    </row>
    <row r="162" spans="1:18" x14ac:dyDescent="0.25">
      <c r="A162" t="s">
        <v>268</v>
      </c>
      <c r="B162">
        <v>254</v>
      </c>
      <c r="C162">
        <v>0</v>
      </c>
      <c r="D162">
        <v>1</v>
      </c>
    </row>
    <row r="163" spans="1:18" x14ac:dyDescent="0.25">
      <c r="A163" t="s">
        <v>269</v>
      </c>
      <c r="B163">
        <v>254</v>
      </c>
      <c r="C163">
        <v>1</v>
      </c>
      <c r="D163">
        <v>1</v>
      </c>
    </row>
    <row r="164" spans="1:18" x14ac:dyDescent="0.25">
      <c r="A164" t="s">
        <v>270</v>
      </c>
      <c r="B164">
        <v>254</v>
      </c>
      <c r="C164">
        <v>14</v>
      </c>
      <c r="D164">
        <v>28</v>
      </c>
    </row>
    <row r="165" spans="1:18" x14ac:dyDescent="0.25">
      <c r="A165" t="s">
        <v>271</v>
      </c>
      <c r="B165">
        <v>254</v>
      </c>
      <c r="C165">
        <v>28</v>
      </c>
      <c r="D165">
        <v>14</v>
      </c>
    </row>
    <row r="166" spans="1:18" x14ac:dyDescent="0.25">
      <c r="A166" t="s">
        <v>272</v>
      </c>
      <c r="B166">
        <v>254</v>
      </c>
      <c r="C166">
        <v>24</v>
      </c>
      <c r="D166">
        <v>10</v>
      </c>
    </row>
    <row r="167" spans="1:18" x14ac:dyDescent="0.25">
      <c r="A167" t="s">
        <v>273</v>
      </c>
      <c r="B167">
        <v>254</v>
      </c>
      <c r="C167">
        <v>24</v>
      </c>
      <c r="D167">
        <v>33</v>
      </c>
    </row>
    <row r="168" spans="1:18" x14ac:dyDescent="0.25">
      <c r="A168" t="s">
        <v>274</v>
      </c>
      <c r="B168">
        <v>254</v>
      </c>
      <c r="C168">
        <v>4</v>
      </c>
      <c r="D168">
        <v>18</v>
      </c>
    </row>
    <row r="169" spans="1:18" x14ac:dyDescent="0.25">
      <c r="A169" t="s">
        <v>275</v>
      </c>
      <c r="B169">
        <v>254</v>
      </c>
      <c r="C169">
        <v>14</v>
      </c>
      <c r="D169">
        <v>0</v>
      </c>
    </row>
    <row r="170" spans="1:18" x14ac:dyDescent="0.25">
      <c r="A170" t="s">
        <v>276</v>
      </c>
      <c r="B170">
        <v>254</v>
      </c>
      <c r="C170">
        <v>14</v>
      </c>
      <c r="D170">
        <v>23</v>
      </c>
    </row>
    <row r="171" spans="1:18" x14ac:dyDescent="0.25">
      <c r="A171" t="s">
        <v>567</v>
      </c>
      <c r="B171">
        <v>254</v>
      </c>
      <c r="C171">
        <v>0</v>
      </c>
      <c r="D171">
        <v>30</v>
      </c>
    </row>
    <row r="172" spans="1:18" x14ac:dyDescent="0.25">
      <c r="A172" t="s">
        <v>254</v>
      </c>
      <c r="B172">
        <v>344</v>
      </c>
      <c r="C172">
        <v>111</v>
      </c>
      <c r="D172">
        <v>112</v>
      </c>
      <c r="E172">
        <v>211</v>
      </c>
      <c r="F172">
        <v>212</v>
      </c>
      <c r="G172">
        <v>113</v>
      </c>
      <c r="H172">
        <v>114</v>
      </c>
      <c r="I172">
        <v>221</v>
      </c>
      <c r="J172">
        <v>222</v>
      </c>
      <c r="K172">
        <v>311</v>
      </c>
      <c r="L172">
        <v>312</v>
      </c>
      <c r="M172">
        <v>411</v>
      </c>
      <c r="N172">
        <v>412</v>
      </c>
      <c r="O172">
        <v>321</v>
      </c>
      <c r="P172">
        <v>322</v>
      </c>
      <c r="Q172">
        <v>421</v>
      </c>
      <c r="R172">
        <v>422</v>
      </c>
    </row>
    <row r="173" spans="1:18" x14ac:dyDescent="0.25">
      <c r="A173" t="s">
        <v>255</v>
      </c>
      <c r="B173">
        <v>344</v>
      </c>
      <c r="C173">
        <v>10</v>
      </c>
      <c r="D173">
        <v>10</v>
      </c>
      <c r="J173">
        <v>10</v>
      </c>
    </row>
    <row r="174" spans="1:18" x14ac:dyDescent="0.25">
      <c r="A174" t="s">
        <v>256</v>
      </c>
      <c r="B174">
        <v>344</v>
      </c>
      <c r="C174">
        <v>10</v>
      </c>
      <c r="D174">
        <v>16</v>
      </c>
      <c r="J174">
        <v>16</v>
      </c>
    </row>
    <row r="175" spans="1:18" x14ac:dyDescent="0.25">
      <c r="A175" t="s">
        <v>257</v>
      </c>
      <c r="B175">
        <v>344</v>
      </c>
      <c r="C175">
        <v>2</v>
      </c>
      <c r="D175">
        <v>2</v>
      </c>
      <c r="J175">
        <v>2</v>
      </c>
    </row>
    <row r="176" spans="1:18" x14ac:dyDescent="0.25">
      <c r="A176" t="s">
        <v>258</v>
      </c>
      <c r="B176">
        <v>344</v>
      </c>
      <c r="C176">
        <v>0</v>
      </c>
      <c r="D176">
        <v>0</v>
      </c>
      <c r="J176">
        <v>0</v>
      </c>
    </row>
    <row r="177" spans="1:10" x14ac:dyDescent="0.25">
      <c r="A177" t="s">
        <v>259</v>
      </c>
      <c r="B177">
        <v>344</v>
      </c>
      <c r="C177">
        <v>0</v>
      </c>
      <c r="D177">
        <v>0</v>
      </c>
      <c r="J177">
        <v>0</v>
      </c>
    </row>
    <row r="178" spans="1:10" x14ac:dyDescent="0.25">
      <c r="A178" t="s">
        <v>260</v>
      </c>
      <c r="B178">
        <v>344</v>
      </c>
      <c r="C178">
        <v>2</v>
      </c>
      <c r="D178">
        <v>2</v>
      </c>
      <c r="J178">
        <v>2</v>
      </c>
    </row>
    <row r="179" spans="1:10" x14ac:dyDescent="0.25">
      <c r="A179" t="s">
        <v>261</v>
      </c>
      <c r="B179">
        <v>344</v>
      </c>
      <c r="C179">
        <v>3.5</v>
      </c>
      <c r="D179">
        <v>3.5</v>
      </c>
      <c r="J179">
        <v>3.5</v>
      </c>
    </row>
    <row r="180" spans="1:10" x14ac:dyDescent="0.25">
      <c r="A180" t="s">
        <v>262</v>
      </c>
      <c r="B180">
        <v>344</v>
      </c>
      <c r="C180">
        <v>0.5</v>
      </c>
      <c r="D180">
        <v>0.5</v>
      </c>
      <c r="J180">
        <v>0.5</v>
      </c>
    </row>
    <row r="181" spans="1:10" x14ac:dyDescent="0.25">
      <c r="A181" t="s">
        <v>263</v>
      </c>
      <c r="B181">
        <v>344</v>
      </c>
      <c r="C181">
        <v>0</v>
      </c>
      <c r="D181">
        <v>1</v>
      </c>
      <c r="J181">
        <v>0</v>
      </c>
    </row>
    <row r="182" spans="1:10" x14ac:dyDescent="0.25">
      <c r="A182" t="s">
        <v>264</v>
      </c>
      <c r="B182">
        <v>344</v>
      </c>
      <c r="D182">
        <v>5</v>
      </c>
      <c r="J182">
        <v>5</v>
      </c>
    </row>
    <row r="183" spans="1:10" x14ac:dyDescent="0.25">
      <c r="A183" t="s">
        <v>265</v>
      </c>
      <c r="B183">
        <v>344</v>
      </c>
      <c r="D183">
        <v>11</v>
      </c>
      <c r="J183">
        <v>11</v>
      </c>
    </row>
    <row r="184" spans="1:10" x14ac:dyDescent="0.25">
      <c r="A184" t="s">
        <v>266</v>
      </c>
      <c r="B184">
        <v>344</v>
      </c>
      <c r="D184">
        <v>0</v>
      </c>
      <c r="J184">
        <v>0</v>
      </c>
    </row>
    <row r="185" spans="1:10" x14ac:dyDescent="0.25">
      <c r="A185" t="s">
        <v>267</v>
      </c>
      <c r="B185">
        <v>344</v>
      </c>
      <c r="C185">
        <v>14</v>
      </c>
      <c r="D185">
        <v>20</v>
      </c>
      <c r="J185">
        <v>20</v>
      </c>
    </row>
    <row r="186" spans="1:10" x14ac:dyDescent="0.25">
      <c r="A186" t="s">
        <v>268</v>
      </c>
      <c r="B186">
        <v>344</v>
      </c>
      <c r="C186">
        <v>0</v>
      </c>
      <c r="D186">
        <v>1</v>
      </c>
      <c r="J186">
        <v>1</v>
      </c>
    </row>
    <row r="187" spans="1:10" x14ac:dyDescent="0.25">
      <c r="A187" t="s">
        <v>269</v>
      </c>
      <c r="B187">
        <v>344</v>
      </c>
      <c r="C187">
        <v>1</v>
      </c>
      <c r="D187">
        <v>1</v>
      </c>
      <c r="J187">
        <v>1</v>
      </c>
    </row>
    <row r="188" spans="1:10" x14ac:dyDescent="0.25">
      <c r="A188" t="s">
        <v>270</v>
      </c>
      <c r="B188">
        <v>344</v>
      </c>
      <c r="C188">
        <v>40</v>
      </c>
      <c r="D188">
        <v>0</v>
      </c>
      <c r="J188">
        <v>20</v>
      </c>
    </row>
    <row r="189" spans="1:10" x14ac:dyDescent="0.25">
      <c r="A189" t="s">
        <v>271</v>
      </c>
      <c r="B189">
        <v>344</v>
      </c>
      <c r="C189">
        <v>0</v>
      </c>
      <c r="D189">
        <v>20</v>
      </c>
      <c r="J189">
        <v>40</v>
      </c>
    </row>
    <row r="190" spans="1:10" x14ac:dyDescent="0.25">
      <c r="A190" t="s">
        <v>272</v>
      </c>
      <c r="B190">
        <v>344</v>
      </c>
      <c r="C190">
        <v>50</v>
      </c>
      <c r="D190">
        <v>16</v>
      </c>
      <c r="J190">
        <v>36</v>
      </c>
    </row>
    <row r="191" spans="1:10" x14ac:dyDescent="0.25">
      <c r="A191" t="s">
        <v>273</v>
      </c>
      <c r="B191">
        <v>344</v>
      </c>
      <c r="C191">
        <v>50</v>
      </c>
      <c r="D191">
        <v>5</v>
      </c>
      <c r="J191">
        <v>36</v>
      </c>
    </row>
    <row r="192" spans="1:10" x14ac:dyDescent="0.25">
      <c r="A192" t="s">
        <v>274</v>
      </c>
      <c r="B192">
        <v>344</v>
      </c>
      <c r="C192">
        <v>24</v>
      </c>
      <c r="D192">
        <v>38</v>
      </c>
      <c r="J192">
        <v>4</v>
      </c>
    </row>
    <row r="193" spans="1:18" x14ac:dyDescent="0.25">
      <c r="A193" t="s">
        <v>275</v>
      </c>
      <c r="B193">
        <v>344</v>
      </c>
      <c r="C193">
        <v>34</v>
      </c>
      <c r="D193">
        <v>0</v>
      </c>
      <c r="J193">
        <v>20</v>
      </c>
    </row>
    <row r="194" spans="1:18" x14ac:dyDescent="0.25">
      <c r="A194" t="s">
        <v>276</v>
      </c>
      <c r="B194">
        <v>344</v>
      </c>
      <c r="C194">
        <v>34</v>
      </c>
      <c r="D194">
        <v>43</v>
      </c>
      <c r="J194">
        <v>20</v>
      </c>
    </row>
    <row r="195" spans="1:18" x14ac:dyDescent="0.25">
      <c r="A195" t="s">
        <v>567</v>
      </c>
      <c r="B195">
        <v>344</v>
      </c>
      <c r="C195">
        <v>0</v>
      </c>
      <c r="D195">
        <v>50</v>
      </c>
      <c r="J195">
        <v>0</v>
      </c>
    </row>
    <row r="196" spans="1:18" x14ac:dyDescent="0.25">
      <c r="A196" t="s">
        <v>254</v>
      </c>
      <c r="B196">
        <v>363</v>
      </c>
      <c r="C196">
        <v>111</v>
      </c>
      <c r="D196">
        <v>112</v>
      </c>
      <c r="E196">
        <v>211</v>
      </c>
      <c r="F196">
        <v>212</v>
      </c>
      <c r="G196">
        <v>121</v>
      </c>
      <c r="H196">
        <v>122</v>
      </c>
      <c r="I196">
        <v>221</v>
      </c>
      <c r="J196">
        <v>222</v>
      </c>
      <c r="K196">
        <v>311</v>
      </c>
      <c r="L196">
        <v>312</v>
      </c>
      <c r="M196">
        <v>411</v>
      </c>
      <c r="N196">
        <v>412</v>
      </c>
      <c r="O196">
        <v>321</v>
      </c>
      <c r="P196">
        <v>322</v>
      </c>
      <c r="Q196">
        <v>421</v>
      </c>
      <c r="R196">
        <v>422</v>
      </c>
    </row>
    <row r="197" spans="1:18" x14ac:dyDescent="0.25">
      <c r="A197" t="s">
        <v>255</v>
      </c>
      <c r="B197">
        <v>363</v>
      </c>
      <c r="F197">
        <v>15</v>
      </c>
      <c r="H197">
        <v>5</v>
      </c>
      <c r="I197">
        <v>5</v>
      </c>
      <c r="J197">
        <v>15</v>
      </c>
    </row>
    <row r="198" spans="1:18" x14ac:dyDescent="0.25">
      <c r="A198" t="s">
        <v>256</v>
      </c>
      <c r="B198">
        <v>363</v>
      </c>
      <c r="F198">
        <v>139</v>
      </c>
      <c r="H198">
        <v>33</v>
      </c>
      <c r="I198">
        <v>22</v>
      </c>
      <c r="J198">
        <v>113</v>
      </c>
    </row>
    <row r="199" spans="1:18" x14ac:dyDescent="0.25">
      <c r="A199" t="s">
        <v>257</v>
      </c>
      <c r="B199">
        <v>363</v>
      </c>
      <c r="F199">
        <v>2</v>
      </c>
      <c r="H199">
        <v>2</v>
      </c>
      <c r="I199">
        <v>2</v>
      </c>
      <c r="J199">
        <v>2</v>
      </c>
    </row>
    <row r="200" spans="1:18" x14ac:dyDescent="0.25">
      <c r="A200" t="s">
        <v>258</v>
      </c>
      <c r="B200">
        <v>363</v>
      </c>
      <c r="F200">
        <v>0</v>
      </c>
      <c r="H200">
        <v>0</v>
      </c>
      <c r="I200">
        <v>0</v>
      </c>
      <c r="J200">
        <v>0</v>
      </c>
    </row>
    <row r="201" spans="1:18" x14ac:dyDescent="0.25">
      <c r="A201" t="s">
        <v>259</v>
      </c>
      <c r="B201">
        <v>363</v>
      </c>
      <c r="F201">
        <v>0</v>
      </c>
      <c r="H201">
        <v>0</v>
      </c>
      <c r="I201">
        <v>0</v>
      </c>
      <c r="J201">
        <v>0</v>
      </c>
    </row>
    <row r="202" spans="1:18" x14ac:dyDescent="0.25">
      <c r="A202" t="s">
        <v>260</v>
      </c>
      <c r="B202">
        <v>363</v>
      </c>
      <c r="F202">
        <v>2</v>
      </c>
      <c r="H202">
        <v>2</v>
      </c>
      <c r="I202">
        <v>2</v>
      </c>
      <c r="J202">
        <v>2</v>
      </c>
    </row>
    <row r="203" spans="1:18" x14ac:dyDescent="0.25">
      <c r="A203" t="s">
        <v>261</v>
      </c>
      <c r="B203">
        <v>363</v>
      </c>
      <c r="F203">
        <v>3.5</v>
      </c>
      <c r="H203">
        <v>3.5</v>
      </c>
      <c r="I203">
        <v>3.5</v>
      </c>
      <c r="J203">
        <v>3.5</v>
      </c>
    </row>
    <row r="204" spans="1:18" x14ac:dyDescent="0.25">
      <c r="A204" t="s">
        <v>262</v>
      </c>
      <c r="B204">
        <v>363</v>
      </c>
      <c r="F204">
        <v>0.5</v>
      </c>
      <c r="H204">
        <v>0.5</v>
      </c>
      <c r="I204">
        <v>0.5</v>
      </c>
      <c r="J204">
        <v>0.5</v>
      </c>
    </row>
    <row r="205" spans="1:18" x14ac:dyDescent="0.25">
      <c r="A205" t="s">
        <v>263</v>
      </c>
      <c r="B205">
        <v>363</v>
      </c>
      <c r="F205">
        <v>3</v>
      </c>
      <c r="H205">
        <v>0</v>
      </c>
      <c r="I205">
        <v>0</v>
      </c>
      <c r="J205">
        <v>3</v>
      </c>
    </row>
    <row r="206" spans="1:18" x14ac:dyDescent="0.25">
      <c r="A206" t="s">
        <v>264</v>
      </c>
      <c r="B206">
        <v>363</v>
      </c>
      <c r="H206">
        <v>7</v>
      </c>
      <c r="J206">
        <v>7</v>
      </c>
    </row>
    <row r="207" spans="1:18" x14ac:dyDescent="0.25">
      <c r="A207" t="s">
        <v>265</v>
      </c>
      <c r="B207">
        <v>363</v>
      </c>
      <c r="H207">
        <v>13</v>
      </c>
      <c r="J207">
        <v>16</v>
      </c>
    </row>
    <row r="208" spans="1:18" x14ac:dyDescent="0.25">
      <c r="A208" t="s">
        <v>266</v>
      </c>
      <c r="B208">
        <v>363</v>
      </c>
      <c r="H208">
        <v>10</v>
      </c>
      <c r="J208">
        <v>10</v>
      </c>
    </row>
    <row r="209" spans="1:18" x14ac:dyDescent="0.25">
      <c r="A209" t="s">
        <v>267</v>
      </c>
      <c r="B209">
        <v>363</v>
      </c>
      <c r="F209">
        <v>20</v>
      </c>
      <c r="H209">
        <v>24</v>
      </c>
      <c r="I209">
        <v>14</v>
      </c>
      <c r="J209">
        <v>27</v>
      </c>
    </row>
    <row r="210" spans="1:18" x14ac:dyDescent="0.25">
      <c r="A210" t="s">
        <v>268</v>
      </c>
      <c r="B210">
        <v>363</v>
      </c>
      <c r="F210">
        <v>1</v>
      </c>
      <c r="H210">
        <v>0</v>
      </c>
      <c r="I210">
        <v>0</v>
      </c>
      <c r="J210">
        <v>1</v>
      </c>
    </row>
    <row r="211" spans="1:18" x14ac:dyDescent="0.25">
      <c r="A211" t="s">
        <v>269</v>
      </c>
      <c r="B211">
        <v>363</v>
      </c>
      <c r="F211">
        <v>1</v>
      </c>
      <c r="H211">
        <v>1</v>
      </c>
      <c r="I211">
        <v>1</v>
      </c>
      <c r="J211">
        <v>1</v>
      </c>
    </row>
    <row r="212" spans="1:18" x14ac:dyDescent="0.25">
      <c r="A212" t="s">
        <v>270</v>
      </c>
      <c r="B212">
        <v>363</v>
      </c>
      <c r="F212">
        <v>2</v>
      </c>
      <c r="H212">
        <v>145</v>
      </c>
      <c r="I212">
        <v>2</v>
      </c>
      <c r="J212">
        <v>28</v>
      </c>
    </row>
    <row r="213" spans="1:18" x14ac:dyDescent="0.25">
      <c r="A213" t="s">
        <v>271</v>
      </c>
      <c r="B213">
        <v>363</v>
      </c>
      <c r="F213">
        <v>145</v>
      </c>
      <c r="H213">
        <v>2</v>
      </c>
      <c r="I213">
        <v>28</v>
      </c>
      <c r="J213">
        <v>145</v>
      </c>
    </row>
    <row r="214" spans="1:18" x14ac:dyDescent="0.25">
      <c r="A214" t="s">
        <v>272</v>
      </c>
      <c r="B214">
        <v>363</v>
      </c>
      <c r="F214">
        <v>141</v>
      </c>
      <c r="H214">
        <v>178</v>
      </c>
      <c r="I214">
        <v>24</v>
      </c>
      <c r="J214">
        <v>141</v>
      </c>
    </row>
    <row r="215" spans="1:18" x14ac:dyDescent="0.25">
      <c r="A215" t="s">
        <v>273</v>
      </c>
      <c r="B215">
        <v>363</v>
      </c>
      <c r="F215">
        <v>141</v>
      </c>
      <c r="H215">
        <v>178</v>
      </c>
      <c r="I215">
        <v>24</v>
      </c>
      <c r="J215">
        <v>125</v>
      </c>
    </row>
    <row r="216" spans="1:18" x14ac:dyDescent="0.25">
      <c r="A216" t="s">
        <v>274</v>
      </c>
      <c r="B216">
        <v>363</v>
      </c>
      <c r="F216">
        <v>41</v>
      </c>
      <c r="H216">
        <v>4</v>
      </c>
      <c r="I216">
        <v>41</v>
      </c>
      <c r="J216">
        <v>67</v>
      </c>
    </row>
    <row r="217" spans="1:18" x14ac:dyDescent="0.25">
      <c r="A217" t="s">
        <v>275</v>
      </c>
      <c r="B217">
        <v>363</v>
      </c>
      <c r="F217">
        <v>0</v>
      </c>
      <c r="H217">
        <v>37</v>
      </c>
      <c r="I217">
        <v>63</v>
      </c>
      <c r="J217">
        <v>0</v>
      </c>
    </row>
    <row r="218" spans="1:18" x14ac:dyDescent="0.25">
      <c r="A218" t="s">
        <v>276</v>
      </c>
      <c r="B218">
        <v>363</v>
      </c>
      <c r="F218">
        <v>0</v>
      </c>
      <c r="H218">
        <v>37</v>
      </c>
      <c r="I218">
        <v>63</v>
      </c>
      <c r="J218">
        <v>164</v>
      </c>
    </row>
    <row r="219" spans="1:18" x14ac:dyDescent="0.25">
      <c r="A219" t="s">
        <v>567</v>
      </c>
      <c r="B219">
        <v>363</v>
      </c>
      <c r="F219">
        <v>156.30000000000001</v>
      </c>
      <c r="H219">
        <v>15.7</v>
      </c>
      <c r="I219">
        <v>12.1</v>
      </c>
      <c r="J219">
        <v>140.19999999999999</v>
      </c>
    </row>
    <row r="220" spans="1:18" x14ac:dyDescent="0.25">
      <c r="A220" t="s">
        <v>254</v>
      </c>
      <c r="B220">
        <v>750</v>
      </c>
      <c r="C220">
        <v>111</v>
      </c>
      <c r="D220">
        <v>112</v>
      </c>
      <c r="E220">
        <v>211</v>
      </c>
      <c r="F220">
        <v>212</v>
      </c>
      <c r="G220">
        <v>113</v>
      </c>
      <c r="H220">
        <v>114</v>
      </c>
      <c r="I220">
        <v>221</v>
      </c>
      <c r="J220">
        <v>222</v>
      </c>
      <c r="K220">
        <v>311</v>
      </c>
      <c r="L220">
        <v>312</v>
      </c>
      <c r="M220">
        <v>411</v>
      </c>
      <c r="N220">
        <v>412</v>
      </c>
      <c r="O220">
        <v>321</v>
      </c>
      <c r="P220">
        <v>322</v>
      </c>
      <c r="Q220">
        <v>421</v>
      </c>
      <c r="R220">
        <v>422</v>
      </c>
    </row>
    <row r="221" spans="1:18" x14ac:dyDescent="0.25">
      <c r="A221" t="s">
        <v>255</v>
      </c>
      <c r="B221">
        <v>750</v>
      </c>
      <c r="C221">
        <v>10</v>
      </c>
      <c r="D221">
        <v>4</v>
      </c>
    </row>
    <row r="222" spans="1:18" x14ac:dyDescent="0.25">
      <c r="A222" t="s">
        <v>256</v>
      </c>
      <c r="B222">
        <v>750</v>
      </c>
      <c r="C222">
        <v>34.5</v>
      </c>
      <c r="D222">
        <v>74.5</v>
      </c>
    </row>
    <row r="223" spans="1:18" x14ac:dyDescent="0.25">
      <c r="A223" t="s">
        <v>257</v>
      </c>
      <c r="B223">
        <v>750</v>
      </c>
      <c r="C223">
        <v>2</v>
      </c>
      <c r="D223">
        <v>2</v>
      </c>
    </row>
    <row r="224" spans="1:18" x14ac:dyDescent="0.25">
      <c r="A224" t="s">
        <v>258</v>
      </c>
      <c r="B224">
        <v>750</v>
      </c>
      <c r="C224">
        <v>0</v>
      </c>
      <c r="D224">
        <v>0</v>
      </c>
    </row>
    <row r="225" spans="1:4" x14ac:dyDescent="0.25">
      <c r="A225" t="s">
        <v>259</v>
      </c>
      <c r="B225">
        <v>750</v>
      </c>
      <c r="C225">
        <v>0</v>
      </c>
      <c r="D225">
        <v>0</v>
      </c>
    </row>
    <row r="226" spans="1:4" x14ac:dyDescent="0.25">
      <c r="A226" t="s">
        <v>260</v>
      </c>
      <c r="B226">
        <v>750</v>
      </c>
      <c r="C226">
        <v>2</v>
      </c>
      <c r="D226">
        <v>2</v>
      </c>
    </row>
    <row r="227" spans="1:4" x14ac:dyDescent="0.25">
      <c r="A227" t="s">
        <v>261</v>
      </c>
      <c r="B227">
        <v>750</v>
      </c>
      <c r="C227">
        <v>4</v>
      </c>
      <c r="D227">
        <v>3</v>
      </c>
    </row>
    <row r="228" spans="1:4" x14ac:dyDescent="0.25">
      <c r="A228" t="s">
        <v>262</v>
      </c>
      <c r="B228">
        <v>750</v>
      </c>
      <c r="C228">
        <v>1.5</v>
      </c>
      <c r="D228">
        <v>2.5</v>
      </c>
    </row>
    <row r="229" spans="1:4" x14ac:dyDescent="0.25">
      <c r="A229" t="s">
        <v>263</v>
      </c>
      <c r="B229">
        <v>750</v>
      </c>
      <c r="C229">
        <v>3</v>
      </c>
      <c r="D229">
        <v>0</v>
      </c>
    </row>
    <row r="230" spans="1:4" x14ac:dyDescent="0.25">
      <c r="A230" t="s">
        <v>264</v>
      </c>
      <c r="B230">
        <v>750</v>
      </c>
      <c r="C230">
        <v>5</v>
      </c>
      <c r="D230">
        <v>5</v>
      </c>
    </row>
    <row r="231" spans="1:4" x14ac:dyDescent="0.25">
      <c r="A231" t="s">
        <v>265</v>
      </c>
      <c r="B231">
        <v>750</v>
      </c>
      <c r="C231">
        <v>8</v>
      </c>
      <c r="D231">
        <v>14</v>
      </c>
    </row>
    <row r="232" spans="1:4" x14ac:dyDescent="0.25">
      <c r="A232" t="s">
        <v>266</v>
      </c>
      <c r="B232">
        <v>750</v>
      </c>
      <c r="C232">
        <v>0</v>
      </c>
      <c r="D232">
        <v>0</v>
      </c>
    </row>
    <row r="233" spans="1:4" x14ac:dyDescent="0.25">
      <c r="A233" t="s">
        <v>267</v>
      </c>
      <c r="B233">
        <v>750</v>
      </c>
      <c r="C233">
        <v>21.5</v>
      </c>
      <c r="D233">
        <v>24.5</v>
      </c>
    </row>
    <row r="234" spans="1:4" x14ac:dyDescent="0.25">
      <c r="A234" t="s">
        <v>268</v>
      </c>
      <c r="B234">
        <v>750</v>
      </c>
      <c r="C234">
        <v>1</v>
      </c>
      <c r="D234">
        <v>1</v>
      </c>
    </row>
    <row r="235" spans="1:4" x14ac:dyDescent="0.25">
      <c r="A235" t="s">
        <v>269</v>
      </c>
      <c r="B235">
        <v>750</v>
      </c>
      <c r="C235">
        <v>1</v>
      </c>
      <c r="D235">
        <v>1</v>
      </c>
    </row>
    <row r="236" spans="1:4" x14ac:dyDescent="0.25">
      <c r="A236" t="s">
        <v>270</v>
      </c>
      <c r="B236">
        <v>750</v>
      </c>
      <c r="C236">
        <v>80.5</v>
      </c>
      <c r="D236">
        <v>0.5</v>
      </c>
    </row>
    <row r="237" spans="1:4" x14ac:dyDescent="0.25">
      <c r="A237" t="s">
        <v>271</v>
      </c>
      <c r="B237">
        <v>750</v>
      </c>
      <c r="C237">
        <v>0.5</v>
      </c>
      <c r="D237">
        <v>80.5</v>
      </c>
    </row>
    <row r="238" spans="1:4" x14ac:dyDescent="0.25">
      <c r="A238" t="s">
        <v>272</v>
      </c>
      <c r="B238">
        <v>750</v>
      </c>
      <c r="C238">
        <v>115</v>
      </c>
      <c r="D238">
        <v>75</v>
      </c>
    </row>
    <row r="239" spans="1:4" x14ac:dyDescent="0.25">
      <c r="A239" t="s">
        <v>273</v>
      </c>
      <c r="B239">
        <v>750</v>
      </c>
      <c r="C239">
        <v>107</v>
      </c>
      <c r="D239">
        <v>75</v>
      </c>
    </row>
    <row r="240" spans="1:4" x14ac:dyDescent="0.25">
      <c r="A240" t="s">
        <v>274</v>
      </c>
      <c r="B240">
        <v>750</v>
      </c>
      <c r="C240">
        <v>85.5</v>
      </c>
      <c r="D240">
        <v>5.5</v>
      </c>
    </row>
    <row r="241" spans="1:18" x14ac:dyDescent="0.25">
      <c r="A241" t="s">
        <v>275</v>
      </c>
      <c r="B241">
        <v>750</v>
      </c>
      <c r="C241">
        <v>0</v>
      </c>
      <c r="D241">
        <v>80</v>
      </c>
    </row>
    <row r="242" spans="1:18" x14ac:dyDescent="0.25">
      <c r="A242" t="s">
        <v>276</v>
      </c>
      <c r="B242">
        <v>750</v>
      </c>
      <c r="C242">
        <v>112</v>
      </c>
      <c r="D242">
        <v>80</v>
      </c>
    </row>
    <row r="243" spans="1:18" x14ac:dyDescent="0.25">
      <c r="A243" t="s">
        <v>567</v>
      </c>
      <c r="B243">
        <v>750</v>
      </c>
      <c r="C243">
        <v>94.6</v>
      </c>
      <c r="D243">
        <v>14.4</v>
      </c>
    </row>
    <row r="244" spans="1:18" x14ac:dyDescent="0.25">
      <c r="A244" t="s">
        <v>254</v>
      </c>
      <c r="B244">
        <v>775</v>
      </c>
      <c r="C244">
        <v>111</v>
      </c>
      <c r="D244">
        <v>112</v>
      </c>
      <c r="E244">
        <v>211</v>
      </c>
      <c r="F244">
        <v>212</v>
      </c>
      <c r="G244">
        <v>113</v>
      </c>
      <c r="H244">
        <v>114</v>
      </c>
      <c r="I244">
        <v>221</v>
      </c>
      <c r="J244">
        <v>222</v>
      </c>
      <c r="K244">
        <v>311</v>
      </c>
      <c r="L244">
        <v>312</v>
      </c>
      <c r="M244">
        <v>411</v>
      </c>
      <c r="N244">
        <v>412</v>
      </c>
      <c r="O244">
        <v>321</v>
      </c>
      <c r="P244">
        <v>322</v>
      </c>
      <c r="Q244">
        <v>421</v>
      </c>
      <c r="R244">
        <v>422</v>
      </c>
    </row>
    <row r="245" spans="1:18" x14ac:dyDescent="0.25">
      <c r="A245" t="s">
        <v>255</v>
      </c>
      <c r="B245">
        <v>775</v>
      </c>
      <c r="C245">
        <v>4</v>
      </c>
      <c r="D245">
        <v>4</v>
      </c>
      <c r="F245">
        <v>10</v>
      </c>
      <c r="I245">
        <v>3</v>
      </c>
      <c r="J245">
        <v>10</v>
      </c>
    </row>
    <row r="246" spans="1:18" x14ac:dyDescent="0.25">
      <c r="A246" t="s">
        <v>256</v>
      </c>
      <c r="B246">
        <v>775</v>
      </c>
      <c r="C246">
        <v>19</v>
      </c>
      <c r="D246">
        <v>24</v>
      </c>
      <c r="F246">
        <v>59.5</v>
      </c>
      <c r="I246">
        <v>11</v>
      </c>
      <c r="J246">
        <v>44</v>
      </c>
    </row>
    <row r="247" spans="1:18" x14ac:dyDescent="0.25">
      <c r="A247" t="s">
        <v>257</v>
      </c>
      <c r="B247">
        <v>775</v>
      </c>
      <c r="C247">
        <v>2</v>
      </c>
      <c r="D247">
        <v>2</v>
      </c>
      <c r="F247">
        <v>2</v>
      </c>
      <c r="I247">
        <v>2</v>
      </c>
      <c r="J247">
        <v>2</v>
      </c>
    </row>
    <row r="248" spans="1:18" x14ac:dyDescent="0.25">
      <c r="A248" t="s">
        <v>258</v>
      </c>
      <c r="B248">
        <v>775</v>
      </c>
      <c r="C248">
        <v>0</v>
      </c>
      <c r="D248">
        <v>0</v>
      </c>
      <c r="F248">
        <v>0</v>
      </c>
      <c r="I248">
        <v>0</v>
      </c>
      <c r="J248">
        <v>0</v>
      </c>
    </row>
    <row r="249" spans="1:18" x14ac:dyDescent="0.25">
      <c r="A249" t="s">
        <v>259</v>
      </c>
      <c r="B249">
        <v>775</v>
      </c>
      <c r="C249">
        <v>0</v>
      </c>
      <c r="D249">
        <v>0</v>
      </c>
      <c r="F249">
        <v>0</v>
      </c>
      <c r="I249">
        <v>0</v>
      </c>
      <c r="J249">
        <v>0</v>
      </c>
    </row>
    <row r="250" spans="1:18" x14ac:dyDescent="0.25">
      <c r="A250" t="s">
        <v>260</v>
      </c>
      <c r="B250">
        <v>775</v>
      </c>
      <c r="C250">
        <v>3</v>
      </c>
      <c r="D250">
        <v>3</v>
      </c>
      <c r="F250">
        <v>3</v>
      </c>
      <c r="I250">
        <v>3</v>
      </c>
      <c r="J250">
        <v>3</v>
      </c>
    </row>
    <row r="251" spans="1:18" x14ac:dyDescent="0.25">
      <c r="A251" t="s">
        <v>261</v>
      </c>
      <c r="B251">
        <v>775</v>
      </c>
      <c r="C251">
        <v>3</v>
      </c>
      <c r="D251">
        <v>3</v>
      </c>
      <c r="F251">
        <v>4</v>
      </c>
      <c r="I251">
        <v>3</v>
      </c>
      <c r="J251">
        <v>4.5</v>
      </c>
    </row>
    <row r="252" spans="1:18" x14ac:dyDescent="0.25">
      <c r="A252" t="s">
        <v>262</v>
      </c>
      <c r="B252">
        <v>775</v>
      </c>
      <c r="C252">
        <v>3</v>
      </c>
      <c r="D252">
        <v>3</v>
      </c>
      <c r="F252">
        <v>1.5</v>
      </c>
      <c r="I252">
        <v>1</v>
      </c>
      <c r="J252">
        <v>1.5</v>
      </c>
    </row>
    <row r="253" spans="1:18" x14ac:dyDescent="0.25">
      <c r="A253" t="s">
        <v>263</v>
      </c>
      <c r="B253">
        <v>775</v>
      </c>
      <c r="C253">
        <v>0</v>
      </c>
      <c r="D253">
        <v>0</v>
      </c>
      <c r="F253">
        <v>3</v>
      </c>
      <c r="I253">
        <v>0</v>
      </c>
      <c r="J253">
        <v>3</v>
      </c>
    </row>
    <row r="254" spans="1:18" x14ac:dyDescent="0.25">
      <c r="A254" t="s">
        <v>264</v>
      </c>
      <c r="B254">
        <v>775</v>
      </c>
      <c r="C254">
        <v>5</v>
      </c>
      <c r="D254">
        <v>5</v>
      </c>
      <c r="F254">
        <v>5</v>
      </c>
      <c r="J254">
        <v>5</v>
      </c>
    </row>
    <row r="255" spans="1:18" x14ac:dyDescent="0.25">
      <c r="A255" t="s">
        <v>265</v>
      </c>
      <c r="B255">
        <v>775</v>
      </c>
      <c r="C255">
        <v>15</v>
      </c>
      <c r="D255">
        <v>19</v>
      </c>
      <c r="F255">
        <v>7</v>
      </c>
      <c r="J255">
        <v>8</v>
      </c>
    </row>
    <row r="256" spans="1:18" x14ac:dyDescent="0.25">
      <c r="A256" t="s">
        <v>266</v>
      </c>
      <c r="B256">
        <v>775</v>
      </c>
      <c r="C256">
        <v>0</v>
      </c>
      <c r="D256">
        <v>0</v>
      </c>
      <c r="F256">
        <v>0</v>
      </c>
      <c r="J256">
        <v>0</v>
      </c>
    </row>
    <row r="257" spans="1:18" x14ac:dyDescent="0.25">
      <c r="A257" t="s">
        <v>267</v>
      </c>
      <c r="B257">
        <v>775</v>
      </c>
      <c r="C257">
        <v>26</v>
      </c>
      <c r="D257">
        <v>30</v>
      </c>
      <c r="F257">
        <v>21.5</v>
      </c>
      <c r="I257">
        <v>10</v>
      </c>
      <c r="J257">
        <v>22</v>
      </c>
    </row>
    <row r="258" spans="1:18" x14ac:dyDescent="0.25">
      <c r="A258" t="s">
        <v>268</v>
      </c>
      <c r="B258">
        <v>775</v>
      </c>
      <c r="C258">
        <v>1</v>
      </c>
      <c r="D258">
        <v>1</v>
      </c>
      <c r="F258">
        <v>1</v>
      </c>
      <c r="I258">
        <v>0</v>
      </c>
      <c r="J258">
        <v>1</v>
      </c>
    </row>
    <row r="259" spans="1:18" x14ac:dyDescent="0.25">
      <c r="A259" t="s">
        <v>269</v>
      </c>
      <c r="B259">
        <v>775</v>
      </c>
      <c r="C259">
        <v>1</v>
      </c>
      <c r="D259">
        <v>1</v>
      </c>
      <c r="F259">
        <v>1</v>
      </c>
      <c r="I259">
        <v>1</v>
      </c>
      <c r="J259">
        <v>1</v>
      </c>
    </row>
    <row r="260" spans="1:18" x14ac:dyDescent="0.25">
      <c r="A260" t="s">
        <v>270</v>
      </c>
      <c r="B260">
        <v>775</v>
      </c>
      <c r="C260">
        <v>100</v>
      </c>
      <c r="D260">
        <v>5</v>
      </c>
      <c r="F260">
        <v>35</v>
      </c>
      <c r="I260">
        <v>35</v>
      </c>
      <c r="J260">
        <v>50</v>
      </c>
    </row>
    <row r="261" spans="1:18" x14ac:dyDescent="0.25">
      <c r="A261" t="s">
        <v>271</v>
      </c>
      <c r="B261">
        <v>775</v>
      </c>
      <c r="C261">
        <v>5</v>
      </c>
      <c r="D261">
        <v>35</v>
      </c>
      <c r="F261">
        <v>100</v>
      </c>
      <c r="I261">
        <v>50</v>
      </c>
      <c r="J261">
        <v>100</v>
      </c>
    </row>
    <row r="262" spans="1:18" x14ac:dyDescent="0.25">
      <c r="A262" t="s">
        <v>272</v>
      </c>
      <c r="B262">
        <v>775</v>
      </c>
      <c r="C262">
        <v>119</v>
      </c>
      <c r="D262">
        <v>29</v>
      </c>
      <c r="F262">
        <v>94.5</v>
      </c>
      <c r="I262">
        <v>46</v>
      </c>
      <c r="J262">
        <v>94</v>
      </c>
    </row>
    <row r="263" spans="1:18" x14ac:dyDescent="0.25">
      <c r="A263" t="s">
        <v>273</v>
      </c>
      <c r="B263">
        <v>775</v>
      </c>
      <c r="C263">
        <v>119</v>
      </c>
      <c r="D263">
        <v>29</v>
      </c>
      <c r="F263">
        <v>87.5</v>
      </c>
      <c r="I263">
        <v>46</v>
      </c>
      <c r="J263">
        <v>86</v>
      </c>
    </row>
    <row r="264" spans="1:18" x14ac:dyDescent="0.25">
      <c r="A264" t="s">
        <v>274</v>
      </c>
      <c r="B264">
        <v>775</v>
      </c>
      <c r="C264">
        <v>6</v>
      </c>
      <c r="D264">
        <v>31</v>
      </c>
      <c r="F264">
        <v>61</v>
      </c>
      <c r="I264">
        <v>61</v>
      </c>
      <c r="J264">
        <v>76</v>
      </c>
    </row>
    <row r="265" spans="1:18" x14ac:dyDescent="0.25">
      <c r="A265" t="s">
        <v>275</v>
      </c>
      <c r="B265">
        <v>775</v>
      </c>
      <c r="C265">
        <v>25</v>
      </c>
      <c r="D265">
        <v>55</v>
      </c>
      <c r="F265">
        <v>0.5</v>
      </c>
      <c r="I265">
        <v>72</v>
      </c>
      <c r="J265">
        <v>0</v>
      </c>
    </row>
    <row r="266" spans="1:18" x14ac:dyDescent="0.25">
      <c r="A266" t="s">
        <v>276</v>
      </c>
      <c r="B266">
        <v>775</v>
      </c>
      <c r="C266">
        <v>25</v>
      </c>
      <c r="D266">
        <v>55</v>
      </c>
      <c r="F266">
        <v>113.5</v>
      </c>
      <c r="I266">
        <v>72</v>
      </c>
      <c r="J266">
        <v>112</v>
      </c>
    </row>
    <row r="267" spans="1:18" x14ac:dyDescent="0.25">
      <c r="A267" t="s">
        <v>567</v>
      </c>
      <c r="B267">
        <v>775</v>
      </c>
      <c r="C267">
        <v>11.4</v>
      </c>
      <c r="D267">
        <v>11.4</v>
      </c>
      <c r="F267">
        <v>79.7</v>
      </c>
      <c r="I267">
        <v>7.8</v>
      </c>
      <c r="J267">
        <v>67.400000000000006</v>
      </c>
    </row>
    <row r="268" spans="1:18" x14ac:dyDescent="0.25">
      <c r="A268" t="s">
        <v>254</v>
      </c>
      <c r="B268">
        <v>812</v>
      </c>
      <c r="C268">
        <v>111</v>
      </c>
      <c r="D268">
        <v>112</v>
      </c>
      <c r="E268">
        <v>211</v>
      </c>
      <c r="F268">
        <v>212</v>
      </c>
      <c r="G268">
        <v>113</v>
      </c>
      <c r="H268">
        <v>114</v>
      </c>
      <c r="I268">
        <v>221</v>
      </c>
      <c r="J268">
        <v>222</v>
      </c>
      <c r="K268">
        <v>311</v>
      </c>
      <c r="L268">
        <v>312</v>
      </c>
      <c r="M268">
        <v>411</v>
      </c>
      <c r="N268">
        <v>412</v>
      </c>
      <c r="O268">
        <v>321</v>
      </c>
      <c r="P268">
        <v>322</v>
      </c>
      <c r="Q268">
        <v>421</v>
      </c>
      <c r="R268">
        <v>422</v>
      </c>
    </row>
    <row r="269" spans="1:18" x14ac:dyDescent="0.25">
      <c r="A269" t="s">
        <v>255</v>
      </c>
      <c r="B269">
        <v>812</v>
      </c>
      <c r="C269">
        <v>10</v>
      </c>
      <c r="D269">
        <v>4</v>
      </c>
    </row>
    <row r="270" spans="1:18" x14ac:dyDescent="0.25">
      <c r="A270" t="s">
        <v>256</v>
      </c>
      <c r="B270">
        <v>812</v>
      </c>
      <c r="C270">
        <v>74.5</v>
      </c>
      <c r="D270">
        <v>34.5</v>
      </c>
    </row>
    <row r="271" spans="1:18" x14ac:dyDescent="0.25">
      <c r="A271" t="s">
        <v>257</v>
      </c>
      <c r="B271">
        <v>812</v>
      </c>
      <c r="C271">
        <v>2</v>
      </c>
      <c r="D271">
        <v>2</v>
      </c>
    </row>
    <row r="272" spans="1:18" x14ac:dyDescent="0.25">
      <c r="A272" t="s">
        <v>258</v>
      </c>
      <c r="B272">
        <v>812</v>
      </c>
      <c r="C272">
        <v>0</v>
      </c>
      <c r="D272">
        <v>0</v>
      </c>
    </row>
    <row r="273" spans="1:4" x14ac:dyDescent="0.25">
      <c r="A273" t="s">
        <v>259</v>
      </c>
      <c r="B273">
        <v>812</v>
      </c>
      <c r="C273">
        <v>0</v>
      </c>
      <c r="D273">
        <v>0</v>
      </c>
    </row>
    <row r="274" spans="1:4" x14ac:dyDescent="0.25">
      <c r="A274" t="s">
        <v>260</v>
      </c>
      <c r="B274">
        <v>812</v>
      </c>
      <c r="C274">
        <v>2</v>
      </c>
      <c r="D274">
        <v>2</v>
      </c>
    </row>
    <row r="275" spans="1:4" x14ac:dyDescent="0.25">
      <c r="A275" t="s">
        <v>261</v>
      </c>
      <c r="B275">
        <v>812</v>
      </c>
      <c r="C275">
        <v>4</v>
      </c>
      <c r="D275">
        <v>3</v>
      </c>
    </row>
    <row r="276" spans="1:4" x14ac:dyDescent="0.25">
      <c r="A276" t="s">
        <v>262</v>
      </c>
      <c r="B276">
        <v>812</v>
      </c>
      <c r="C276">
        <v>1.5</v>
      </c>
      <c r="D276">
        <v>2.5</v>
      </c>
    </row>
    <row r="277" spans="1:4" x14ac:dyDescent="0.25">
      <c r="A277" t="s">
        <v>263</v>
      </c>
      <c r="B277">
        <v>812</v>
      </c>
      <c r="C277">
        <v>3</v>
      </c>
      <c r="D277">
        <v>0</v>
      </c>
    </row>
    <row r="278" spans="1:4" x14ac:dyDescent="0.25">
      <c r="A278" t="s">
        <v>264</v>
      </c>
      <c r="B278">
        <v>812</v>
      </c>
      <c r="C278">
        <v>5</v>
      </c>
      <c r="D278">
        <v>5</v>
      </c>
    </row>
    <row r="279" spans="1:4" x14ac:dyDescent="0.25">
      <c r="A279" t="s">
        <v>265</v>
      </c>
      <c r="B279">
        <v>812</v>
      </c>
      <c r="C279">
        <v>12</v>
      </c>
      <c r="D279">
        <v>16</v>
      </c>
    </row>
    <row r="280" spans="1:4" x14ac:dyDescent="0.25">
      <c r="A280" t="s">
        <v>266</v>
      </c>
      <c r="B280">
        <v>812</v>
      </c>
      <c r="C280">
        <v>0</v>
      </c>
      <c r="D280">
        <v>0</v>
      </c>
    </row>
    <row r="281" spans="1:4" x14ac:dyDescent="0.25">
      <c r="A281" t="s">
        <v>267</v>
      </c>
      <c r="B281">
        <v>812</v>
      </c>
      <c r="C281">
        <v>24</v>
      </c>
      <c r="D281">
        <v>26.5</v>
      </c>
    </row>
    <row r="282" spans="1:4" x14ac:dyDescent="0.25">
      <c r="A282" t="s">
        <v>268</v>
      </c>
      <c r="B282">
        <v>812</v>
      </c>
      <c r="C282">
        <v>0</v>
      </c>
      <c r="D282">
        <v>0</v>
      </c>
    </row>
    <row r="283" spans="1:4" x14ac:dyDescent="0.25">
      <c r="A283" t="s">
        <v>269</v>
      </c>
      <c r="B283">
        <v>812</v>
      </c>
      <c r="C283">
        <v>0</v>
      </c>
      <c r="D283">
        <v>0</v>
      </c>
    </row>
    <row r="284" spans="1:4" x14ac:dyDescent="0.25">
      <c r="A284" t="s">
        <v>270</v>
      </c>
      <c r="B284">
        <v>812</v>
      </c>
      <c r="C284">
        <v>92.5</v>
      </c>
      <c r="D284">
        <v>52.5</v>
      </c>
    </row>
    <row r="285" spans="1:4" x14ac:dyDescent="0.25">
      <c r="A285" t="s">
        <v>271</v>
      </c>
      <c r="B285">
        <v>812</v>
      </c>
      <c r="C285">
        <v>52.5</v>
      </c>
      <c r="D285">
        <v>92.5</v>
      </c>
    </row>
    <row r="286" spans="1:4" x14ac:dyDescent="0.25">
      <c r="A286" t="s">
        <v>272</v>
      </c>
      <c r="B286">
        <v>812</v>
      </c>
      <c r="C286">
        <v>47</v>
      </c>
      <c r="D286">
        <v>87</v>
      </c>
    </row>
    <row r="287" spans="1:4" x14ac:dyDescent="0.25">
      <c r="A287" t="s">
        <v>273</v>
      </c>
      <c r="B287">
        <v>812</v>
      </c>
      <c r="C287">
        <v>35</v>
      </c>
      <c r="D287">
        <v>87</v>
      </c>
    </row>
    <row r="288" spans="1:4" x14ac:dyDescent="0.25">
      <c r="A288" t="s">
        <v>274</v>
      </c>
      <c r="B288">
        <v>812</v>
      </c>
      <c r="C288">
        <v>45.5</v>
      </c>
      <c r="D288">
        <v>5.5</v>
      </c>
    </row>
    <row r="289" spans="1:18" x14ac:dyDescent="0.25">
      <c r="A289" t="s">
        <v>275</v>
      </c>
      <c r="B289">
        <v>812</v>
      </c>
      <c r="C289">
        <v>0</v>
      </c>
      <c r="D289">
        <v>40</v>
      </c>
    </row>
    <row r="290" spans="1:18" x14ac:dyDescent="0.25">
      <c r="A290" t="s">
        <v>276</v>
      </c>
      <c r="B290">
        <v>812</v>
      </c>
      <c r="C290">
        <v>108</v>
      </c>
      <c r="D290">
        <v>40</v>
      </c>
    </row>
    <row r="291" spans="1:18" x14ac:dyDescent="0.25">
      <c r="A291" t="s">
        <v>567</v>
      </c>
      <c r="B291">
        <v>812</v>
      </c>
      <c r="C291">
        <v>103.8</v>
      </c>
      <c r="D291">
        <v>5.2</v>
      </c>
    </row>
    <row r="292" spans="1:18" x14ac:dyDescent="0.25">
      <c r="A292" t="s">
        <v>254</v>
      </c>
      <c r="B292">
        <v>825</v>
      </c>
      <c r="C292">
        <v>111</v>
      </c>
      <c r="D292">
        <v>112</v>
      </c>
      <c r="E292">
        <v>211</v>
      </c>
      <c r="F292">
        <v>212</v>
      </c>
      <c r="G292">
        <v>113</v>
      </c>
      <c r="H292">
        <v>114</v>
      </c>
      <c r="I292">
        <v>221</v>
      </c>
      <c r="J292">
        <v>222</v>
      </c>
      <c r="K292">
        <v>311</v>
      </c>
      <c r="L292">
        <v>312</v>
      </c>
      <c r="M292">
        <v>411</v>
      </c>
      <c r="N292">
        <v>412</v>
      </c>
      <c r="O292">
        <v>321</v>
      </c>
      <c r="P292">
        <v>322</v>
      </c>
      <c r="Q292">
        <v>421</v>
      </c>
      <c r="R292">
        <v>422</v>
      </c>
    </row>
    <row r="293" spans="1:18" x14ac:dyDescent="0.25">
      <c r="A293" t="s">
        <v>255</v>
      </c>
      <c r="B293">
        <v>825</v>
      </c>
      <c r="C293">
        <v>4</v>
      </c>
      <c r="D293">
        <v>4</v>
      </c>
      <c r="E293">
        <v>3</v>
      </c>
      <c r="F293">
        <v>10</v>
      </c>
      <c r="J293">
        <v>10</v>
      </c>
    </row>
    <row r="294" spans="1:18" x14ac:dyDescent="0.25">
      <c r="A294" t="s">
        <v>256</v>
      </c>
      <c r="B294">
        <v>825</v>
      </c>
      <c r="C294">
        <v>19</v>
      </c>
      <c r="D294">
        <v>29</v>
      </c>
      <c r="E294">
        <v>16</v>
      </c>
      <c r="F294">
        <v>34.5</v>
      </c>
      <c r="J294">
        <v>54.5</v>
      </c>
    </row>
    <row r="295" spans="1:18" x14ac:dyDescent="0.25">
      <c r="A295" t="s">
        <v>257</v>
      </c>
      <c r="B295">
        <v>825</v>
      </c>
      <c r="C295">
        <v>2</v>
      </c>
      <c r="D295">
        <v>2</v>
      </c>
      <c r="E295">
        <v>2</v>
      </c>
      <c r="F295">
        <v>2</v>
      </c>
      <c r="J295">
        <v>2</v>
      </c>
    </row>
    <row r="296" spans="1:18" x14ac:dyDescent="0.25">
      <c r="A296" t="s">
        <v>258</v>
      </c>
      <c r="B296">
        <v>825</v>
      </c>
      <c r="C296">
        <v>0</v>
      </c>
      <c r="D296">
        <v>0</v>
      </c>
      <c r="E296">
        <v>0</v>
      </c>
      <c r="F296">
        <v>0</v>
      </c>
      <c r="J296">
        <v>0</v>
      </c>
    </row>
    <row r="297" spans="1:18" x14ac:dyDescent="0.25">
      <c r="A297" t="s">
        <v>259</v>
      </c>
      <c r="B297">
        <v>825</v>
      </c>
      <c r="C297">
        <v>0</v>
      </c>
      <c r="D297">
        <v>0</v>
      </c>
      <c r="E297">
        <v>0</v>
      </c>
      <c r="F297">
        <v>0</v>
      </c>
      <c r="J297">
        <v>0</v>
      </c>
    </row>
    <row r="298" spans="1:18" x14ac:dyDescent="0.25">
      <c r="A298" t="s">
        <v>260</v>
      </c>
      <c r="B298">
        <v>825</v>
      </c>
      <c r="C298">
        <v>3</v>
      </c>
      <c r="D298">
        <v>3</v>
      </c>
      <c r="E298">
        <v>3</v>
      </c>
      <c r="F298">
        <v>3</v>
      </c>
      <c r="J298">
        <v>3</v>
      </c>
    </row>
    <row r="299" spans="1:18" x14ac:dyDescent="0.25">
      <c r="A299" t="s">
        <v>261</v>
      </c>
      <c r="B299">
        <v>825</v>
      </c>
      <c r="C299">
        <v>3</v>
      </c>
      <c r="D299">
        <v>3</v>
      </c>
      <c r="E299">
        <v>3</v>
      </c>
      <c r="F299">
        <v>4</v>
      </c>
      <c r="J299">
        <v>4</v>
      </c>
    </row>
    <row r="300" spans="1:18" x14ac:dyDescent="0.25">
      <c r="A300" t="s">
        <v>262</v>
      </c>
      <c r="B300">
        <v>825</v>
      </c>
      <c r="C300">
        <v>3</v>
      </c>
      <c r="D300">
        <v>3</v>
      </c>
      <c r="E300">
        <v>1</v>
      </c>
      <c r="F300">
        <v>1.5</v>
      </c>
      <c r="J300">
        <v>1.5</v>
      </c>
    </row>
    <row r="301" spans="1:18" x14ac:dyDescent="0.25">
      <c r="A301" t="s">
        <v>263</v>
      </c>
      <c r="B301">
        <v>825</v>
      </c>
      <c r="C301">
        <v>0</v>
      </c>
      <c r="D301">
        <v>0</v>
      </c>
      <c r="E301">
        <v>0</v>
      </c>
      <c r="F301">
        <v>3</v>
      </c>
      <c r="J301">
        <v>3</v>
      </c>
    </row>
    <row r="302" spans="1:18" x14ac:dyDescent="0.25">
      <c r="A302" t="s">
        <v>264</v>
      </c>
      <c r="B302">
        <v>825</v>
      </c>
      <c r="D302">
        <v>5</v>
      </c>
      <c r="J302">
        <v>5</v>
      </c>
    </row>
    <row r="303" spans="1:18" x14ac:dyDescent="0.25">
      <c r="A303" t="s">
        <v>265</v>
      </c>
      <c r="B303">
        <v>825</v>
      </c>
      <c r="D303">
        <v>17</v>
      </c>
      <c r="J303">
        <v>7</v>
      </c>
    </row>
    <row r="304" spans="1:18" x14ac:dyDescent="0.25">
      <c r="A304" t="s">
        <v>266</v>
      </c>
      <c r="B304">
        <v>825</v>
      </c>
      <c r="D304">
        <v>0</v>
      </c>
      <c r="J304">
        <v>0</v>
      </c>
    </row>
    <row r="305" spans="1:18" x14ac:dyDescent="0.25">
      <c r="A305" t="s">
        <v>267</v>
      </c>
      <c r="B305">
        <v>825</v>
      </c>
      <c r="C305">
        <v>28</v>
      </c>
      <c r="D305">
        <v>28</v>
      </c>
      <c r="E305">
        <v>10</v>
      </c>
      <c r="F305">
        <v>28</v>
      </c>
      <c r="J305">
        <v>28</v>
      </c>
    </row>
    <row r="306" spans="1:18" x14ac:dyDescent="0.25">
      <c r="A306" t="s">
        <v>268</v>
      </c>
      <c r="B306">
        <v>825</v>
      </c>
      <c r="C306">
        <v>1</v>
      </c>
      <c r="D306">
        <v>1</v>
      </c>
      <c r="E306">
        <v>0</v>
      </c>
      <c r="F306">
        <v>1</v>
      </c>
      <c r="J306">
        <v>1</v>
      </c>
    </row>
    <row r="307" spans="1:18" x14ac:dyDescent="0.25">
      <c r="A307" t="s">
        <v>269</v>
      </c>
      <c r="B307">
        <v>825</v>
      </c>
      <c r="C307">
        <v>1</v>
      </c>
      <c r="D307">
        <v>1</v>
      </c>
      <c r="E307">
        <v>1</v>
      </c>
      <c r="F307">
        <v>1</v>
      </c>
      <c r="J307">
        <v>1</v>
      </c>
    </row>
    <row r="308" spans="1:18" x14ac:dyDescent="0.25">
      <c r="A308" t="s">
        <v>270</v>
      </c>
      <c r="B308">
        <v>825</v>
      </c>
      <c r="C308">
        <v>43.5</v>
      </c>
      <c r="D308">
        <v>68.5</v>
      </c>
      <c r="E308">
        <v>103.5</v>
      </c>
      <c r="F308">
        <v>3.5</v>
      </c>
      <c r="J308">
        <v>103.5</v>
      </c>
    </row>
    <row r="309" spans="1:18" x14ac:dyDescent="0.25">
      <c r="A309" t="s">
        <v>271</v>
      </c>
      <c r="B309">
        <v>825</v>
      </c>
      <c r="C309">
        <v>68.5</v>
      </c>
      <c r="D309">
        <v>103.5</v>
      </c>
      <c r="E309">
        <v>3.5</v>
      </c>
      <c r="F309">
        <v>43.5</v>
      </c>
      <c r="J309">
        <v>43.5</v>
      </c>
    </row>
    <row r="310" spans="1:18" x14ac:dyDescent="0.25">
      <c r="A310" t="s">
        <v>272</v>
      </c>
      <c r="B310">
        <v>825</v>
      </c>
      <c r="C310">
        <v>62.5</v>
      </c>
      <c r="D310">
        <v>97.5</v>
      </c>
      <c r="E310">
        <v>119.5</v>
      </c>
      <c r="F310">
        <v>38</v>
      </c>
      <c r="J310">
        <v>38</v>
      </c>
    </row>
    <row r="311" spans="1:18" x14ac:dyDescent="0.25">
      <c r="A311" t="s">
        <v>273</v>
      </c>
      <c r="B311">
        <v>825</v>
      </c>
      <c r="C311">
        <v>62.5</v>
      </c>
      <c r="D311">
        <v>97.5</v>
      </c>
      <c r="E311">
        <v>119.5</v>
      </c>
      <c r="F311">
        <v>38</v>
      </c>
      <c r="J311">
        <v>31</v>
      </c>
    </row>
    <row r="312" spans="1:18" x14ac:dyDescent="0.25">
      <c r="A312" t="s">
        <v>274</v>
      </c>
      <c r="B312">
        <v>825</v>
      </c>
      <c r="C312">
        <v>5.5</v>
      </c>
      <c r="D312">
        <v>30.5</v>
      </c>
      <c r="E312">
        <v>65.5</v>
      </c>
      <c r="F312">
        <v>85.5</v>
      </c>
      <c r="J312">
        <v>65.5</v>
      </c>
    </row>
    <row r="313" spans="1:18" x14ac:dyDescent="0.25">
      <c r="A313" t="s">
        <v>275</v>
      </c>
      <c r="B313">
        <v>825</v>
      </c>
      <c r="C313">
        <v>24.5</v>
      </c>
      <c r="D313">
        <v>59.5</v>
      </c>
      <c r="E313">
        <v>81.5</v>
      </c>
      <c r="F313">
        <v>0</v>
      </c>
      <c r="J313">
        <v>0</v>
      </c>
    </row>
    <row r="314" spans="1:18" x14ac:dyDescent="0.25">
      <c r="A314" t="s">
        <v>276</v>
      </c>
      <c r="B314">
        <v>825</v>
      </c>
      <c r="C314">
        <v>24.5</v>
      </c>
      <c r="D314">
        <v>59.5</v>
      </c>
      <c r="E314">
        <v>81.5</v>
      </c>
      <c r="F314">
        <v>0</v>
      </c>
      <c r="J314">
        <v>113</v>
      </c>
    </row>
    <row r="315" spans="1:18" x14ac:dyDescent="0.25">
      <c r="A315" t="s">
        <v>567</v>
      </c>
      <c r="B315">
        <v>825</v>
      </c>
      <c r="C315">
        <v>7.9</v>
      </c>
      <c r="D315">
        <v>11.8</v>
      </c>
      <c r="E315">
        <v>8.5</v>
      </c>
      <c r="F315">
        <v>70.3</v>
      </c>
      <c r="J315">
        <v>82.8</v>
      </c>
    </row>
    <row r="316" spans="1:18" x14ac:dyDescent="0.25">
      <c r="A316" t="s">
        <v>254</v>
      </c>
      <c r="B316">
        <v>858</v>
      </c>
      <c r="C316">
        <v>111</v>
      </c>
      <c r="D316">
        <v>112</v>
      </c>
      <c r="E316">
        <v>211</v>
      </c>
      <c r="F316">
        <v>212</v>
      </c>
      <c r="G316">
        <v>121</v>
      </c>
      <c r="H316">
        <v>122</v>
      </c>
      <c r="I316">
        <v>221</v>
      </c>
      <c r="J316">
        <v>222</v>
      </c>
      <c r="K316">
        <v>311</v>
      </c>
      <c r="L316">
        <v>312</v>
      </c>
      <c r="M316">
        <v>411</v>
      </c>
      <c r="N316">
        <v>412</v>
      </c>
      <c r="O316">
        <v>321</v>
      </c>
      <c r="P316">
        <v>322</v>
      </c>
      <c r="Q316">
        <v>421</v>
      </c>
      <c r="R316">
        <v>422</v>
      </c>
    </row>
    <row r="317" spans="1:18" x14ac:dyDescent="0.25">
      <c r="A317" t="s">
        <v>255</v>
      </c>
      <c r="B317">
        <v>858</v>
      </c>
      <c r="C317">
        <v>3</v>
      </c>
      <c r="D317">
        <v>5</v>
      </c>
      <c r="F317">
        <v>5</v>
      </c>
      <c r="H317">
        <v>5</v>
      </c>
      <c r="J317">
        <v>5</v>
      </c>
    </row>
    <row r="318" spans="1:18" x14ac:dyDescent="0.25">
      <c r="A318" t="s">
        <v>256</v>
      </c>
      <c r="B318">
        <v>858</v>
      </c>
      <c r="C318">
        <v>12</v>
      </c>
      <c r="D318">
        <v>24.5</v>
      </c>
      <c r="F318">
        <v>23.5</v>
      </c>
      <c r="H318">
        <v>40.5</v>
      </c>
      <c r="J318">
        <v>23.5</v>
      </c>
    </row>
    <row r="319" spans="1:18" x14ac:dyDescent="0.25">
      <c r="A319" t="s">
        <v>257</v>
      </c>
      <c r="B319">
        <v>858</v>
      </c>
      <c r="C319">
        <v>2</v>
      </c>
      <c r="D319">
        <v>2</v>
      </c>
      <c r="F319">
        <v>2</v>
      </c>
      <c r="H319">
        <v>2</v>
      </c>
      <c r="J319">
        <v>2</v>
      </c>
    </row>
    <row r="320" spans="1:18" x14ac:dyDescent="0.25">
      <c r="A320" t="s">
        <v>258</v>
      </c>
      <c r="B320">
        <v>858</v>
      </c>
      <c r="C320">
        <v>0</v>
      </c>
      <c r="D320">
        <v>0</v>
      </c>
      <c r="F320">
        <v>0</v>
      </c>
      <c r="H320">
        <v>0</v>
      </c>
      <c r="J320">
        <v>0</v>
      </c>
    </row>
    <row r="321" spans="1:10" x14ac:dyDescent="0.25">
      <c r="A321" t="s">
        <v>259</v>
      </c>
      <c r="B321">
        <v>858</v>
      </c>
      <c r="C321">
        <v>0</v>
      </c>
      <c r="D321">
        <v>0</v>
      </c>
      <c r="F321">
        <v>0</v>
      </c>
      <c r="H321">
        <v>0</v>
      </c>
      <c r="J321">
        <v>0</v>
      </c>
    </row>
    <row r="322" spans="1:10" x14ac:dyDescent="0.25">
      <c r="A322" t="s">
        <v>260</v>
      </c>
      <c r="B322">
        <v>858</v>
      </c>
      <c r="C322">
        <v>2</v>
      </c>
      <c r="D322">
        <v>2</v>
      </c>
      <c r="F322">
        <v>2</v>
      </c>
      <c r="H322">
        <v>2</v>
      </c>
      <c r="J322">
        <v>2</v>
      </c>
    </row>
    <row r="323" spans="1:10" x14ac:dyDescent="0.25">
      <c r="A323" t="s">
        <v>261</v>
      </c>
      <c r="B323">
        <v>858</v>
      </c>
      <c r="C323">
        <v>3</v>
      </c>
      <c r="D323">
        <v>3</v>
      </c>
      <c r="F323">
        <v>3</v>
      </c>
      <c r="H323">
        <v>3</v>
      </c>
      <c r="J323">
        <v>3</v>
      </c>
    </row>
    <row r="324" spans="1:10" x14ac:dyDescent="0.25">
      <c r="A324" t="s">
        <v>262</v>
      </c>
      <c r="B324">
        <v>858</v>
      </c>
      <c r="C324">
        <v>1</v>
      </c>
      <c r="D324">
        <v>2.5</v>
      </c>
      <c r="F324">
        <v>2.5</v>
      </c>
      <c r="H324">
        <v>2.5</v>
      </c>
      <c r="J324">
        <v>2.5</v>
      </c>
    </row>
    <row r="325" spans="1:10" x14ac:dyDescent="0.25">
      <c r="A325" t="s">
        <v>263</v>
      </c>
      <c r="B325">
        <v>858</v>
      </c>
      <c r="C325">
        <v>0</v>
      </c>
      <c r="D325">
        <v>3</v>
      </c>
      <c r="F325">
        <v>0</v>
      </c>
      <c r="H325">
        <v>3</v>
      </c>
      <c r="J325">
        <v>0</v>
      </c>
    </row>
    <row r="326" spans="1:10" x14ac:dyDescent="0.25">
      <c r="A326" t="s">
        <v>264</v>
      </c>
      <c r="B326">
        <v>858</v>
      </c>
      <c r="D326">
        <v>5</v>
      </c>
      <c r="F326">
        <v>5</v>
      </c>
      <c r="H326">
        <v>5</v>
      </c>
      <c r="J326">
        <v>5</v>
      </c>
    </row>
    <row r="327" spans="1:10" x14ac:dyDescent="0.25">
      <c r="A327" t="s">
        <v>265</v>
      </c>
      <c r="B327">
        <v>858</v>
      </c>
      <c r="D327">
        <v>16</v>
      </c>
      <c r="F327">
        <v>16</v>
      </c>
      <c r="H327">
        <v>18</v>
      </c>
      <c r="J327">
        <v>17</v>
      </c>
    </row>
    <row r="328" spans="1:10" x14ac:dyDescent="0.25">
      <c r="A328" t="s">
        <v>266</v>
      </c>
      <c r="B328">
        <v>858</v>
      </c>
      <c r="D328">
        <v>0</v>
      </c>
      <c r="F328">
        <v>0</v>
      </c>
      <c r="H328">
        <v>0</v>
      </c>
      <c r="J328">
        <v>0</v>
      </c>
    </row>
    <row r="329" spans="1:10" x14ac:dyDescent="0.25">
      <c r="A329" t="s">
        <v>267</v>
      </c>
      <c r="B329">
        <v>858</v>
      </c>
      <c r="C329">
        <v>14</v>
      </c>
      <c r="D329">
        <v>26.5</v>
      </c>
      <c r="F329">
        <v>26.5</v>
      </c>
      <c r="H329">
        <v>28.5</v>
      </c>
      <c r="J329">
        <v>27.5</v>
      </c>
    </row>
    <row r="330" spans="1:10" x14ac:dyDescent="0.25">
      <c r="A330" t="s">
        <v>268</v>
      </c>
      <c r="B330">
        <v>858</v>
      </c>
      <c r="C330">
        <v>0</v>
      </c>
      <c r="D330">
        <v>1</v>
      </c>
      <c r="F330">
        <v>1</v>
      </c>
      <c r="H330">
        <v>0</v>
      </c>
      <c r="J330">
        <v>1</v>
      </c>
    </row>
    <row r="331" spans="1:10" x14ac:dyDescent="0.25">
      <c r="A331" t="s">
        <v>269</v>
      </c>
      <c r="B331">
        <v>858</v>
      </c>
      <c r="C331">
        <v>1</v>
      </c>
      <c r="D331">
        <v>1</v>
      </c>
      <c r="F331">
        <v>1</v>
      </c>
      <c r="H331">
        <v>1</v>
      </c>
      <c r="J331">
        <v>1</v>
      </c>
    </row>
    <row r="332" spans="1:10" x14ac:dyDescent="0.25">
      <c r="A332" t="s">
        <v>270</v>
      </c>
      <c r="B332">
        <v>858</v>
      </c>
      <c r="C332">
        <v>0</v>
      </c>
      <c r="D332">
        <v>16</v>
      </c>
      <c r="F332">
        <v>46</v>
      </c>
      <c r="H332">
        <v>0</v>
      </c>
      <c r="J332">
        <v>46</v>
      </c>
    </row>
    <row r="333" spans="1:10" x14ac:dyDescent="0.25">
      <c r="A333" t="s">
        <v>271</v>
      </c>
      <c r="B333">
        <v>858</v>
      </c>
      <c r="C333">
        <v>16</v>
      </c>
      <c r="D333">
        <v>46</v>
      </c>
      <c r="F333">
        <v>0</v>
      </c>
      <c r="H333">
        <v>46</v>
      </c>
      <c r="J333">
        <v>0</v>
      </c>
    </row>
    <row r="334" spans="1:10" x14ac:dyDescent="0.25">
      <c r="A334" t="s">
        <v>272</v>
      </c>
      <c r="B334">
        <v>858</v>
      </c>
      <c r="C334">
        <v>12</v>
      </c>
      <c r="D334">
        <v>40.5</v>
      </c>
      <c r="F334">
        <v>69.5</v>
      </c>
      <c r="H334">
        <v>40.5</v>
      </c>
      <c r="J334">
        <v>69.5</v>
      </c>
    </row>
    <row r="335" spans="1:10" x14ac:dyDescent="0.25">
      <c r="A335" t="s">
        <v>273</v>
      </c>
      <c r="B335">
        <v>858</v>
      </c>
      <c r="C335">
        <v>12</v>
      </c>
      <c r="D335">
        <v>24.5</v>
      </c>
      <c r="F335">
        <v>69.5</v>
      </c>
      <c r="H335">
        <v>22.5</v>
      </c>
      <c r="J335">
        <v>69.5</v>
      </c>
    </row>
    <row r="336" spans="1:10" x14ac:dyDescent="0.25">
      <c r="A336" t="s">
        <v>274</v>
      </c>
      <c r="B336">
        <v>858</v>
      </c>
      <c r="C336">
        <v>34.5</v>
      </c>
      <c r="D336">
        <v>50.5</v>
      </c>
      <c r="F336">
        <v>5.5</v>
      </c>
      <c r="H336">
        <v>34.5</v>
      </c>
      <c r="J336">
        <v>5.5</v>
      </c>
    </row>
    <row r="337" spans="1:18" x14ac:dyDescent="0.25">
      <c r="A337" t="s">
        <v>275</v>
      </c>
      <c r="B337">
        <v>858</v>
      </c>
      <c r="C337">
        <v>46.5</v>
      </c>
      <c r="D337">
        <v>0</v>
      </c>
      <c r="F337">
        <v>29</v>
      </c>
      <c r="H337">
        <v>0</v>
      </c>
      <c r="J337">
        <v>29</v>
      </c>
    </row>
    <row r="338" spans="1:18" x14ac:dyDescent="0.25">
      <c r="A338" t="s">
        <v>276</v>
      </c>
      <c r="B338">
        <v>858</v>
      </c>
      <c r="C338">
        <v>46.5</v>
      </c>
      <c r="D338">
        <v>59</v>
      </c>
      <c r="F338">
        <v>29</v>
      </c>
      <c r="H338">
        <v>57</v>
      </c>
      <c r="J338">
        <v>29</v>
      </c>
    </row>
    <row r="339" spans="1:18" x14ac:dyDescent="0.25">
      <c r="A339" t="s">
        <v>567</v>
      </c>
      <c r="B339">
        <v>858</v>
      </c>
      <c r="C339">
        <v>0</v>
      </c>
      <c r="D339">
        <v>55.5</v>
      </c>
      <c r="F339">
        <v>0</v>
      </c>
      <c r="H339">
        <v>55.5</v>
      </c>
      <c r="J339">
        <v>0</v>
      </c>
    </row>
    <row r="340" spans="1:18" x14ac:dyDescent="0.25">
      <c r="A340" t="s">
        <v>254</v>
      </c>
      <c r="B340">
        <v>899</v>
      </c>
      <c r="C340">
        <v>111</v>
      </c>
      <c r="D340">
        <v>112</v>
      </c>
      <c r="E340">
        <v>211</v>
      </c>
      <c r="F340">
        <v>212</v>
      </c>
      <c r="G340">
        <v>121</v>
      </c>
      <c r="H340">
        <v>122</v>
      </c>
      <c r="I340">
        <v>221</v>
      </c>
      <c r="J340">
        <v>222</v>
      </c>
      <c r="K340">
        <v>311</v>
      </c>
      <c r="L340">
        <v>312</v>
      </c>
      <c r="M340">
        <v>411</v>
      </c>
      <c r="N340">
        <v>412</v>
      </c>
      <c r="O340">
        <v>321</v>
      </c>
      <c r="P340">
        <v>322</v>
      </c>
      <c r="Q340">
        <v>421</v>
      </c>
      <c r="R340">
        <v>422</v>
      </c>
    </row>
    <row r="341" spans="1:18" x14ac:dyDescent="0.25">
      <c r="A341" t="s">
        <v>255</v>
      </c>
      <c r="B341">
        <v>899</v>
      </c>
      <c r="C341">
        <v>10</v>
      </c>
      <c r="D341">
        <v>10</v>
      </c>
      <c r="H341">
        <v>10</v>
      </c>
      <c r="J341">
        <v>10</v>
      </c>
    </row>
    <row r="342" spans="1:18" x14ac:dyDescent="0.25">
      <c r="A342" t="s">
        <v>256</v>
      </c>
      <c r="B342">
        <v>899</v>
      </c>
      <c r="C342">
        <v>23</v>
      </c>
      <c r="D342">
        <v>28</v>
      </c>
      <c r="H342">
        <v>56</v>
      </c>
      <c r="J342">
        <v>22</v>
      </c>
    </row>
    <row r="343" spans="1:18" x14ac:dyDescent="0.25">
      <c r="A343" t="s">
        <v>257</v>
      </c>
      <c r="B343">
        <v>899</v>
      </c>
      <c r="C343">
        <v>2</v>
      </c>
      <c r="D343">
        <v>2</v>
      </c>
      <c r="H343">
        <v>2</v>
      </c>
      <c r="J343">
        <v>2</v>
      </c>
    </row>
    <row r="344" spans="1:18" x14ac:dyDescent="0.25">
      <c r="A344" t="s">
        <v>258</v>
      </c>
      <c r="B344">
        <v>899</v>
      </c>
      <c r="C344">
        <v>0</v>
      </c>
      <c r="D344">
        <v>0</v>
      </c>
      <c r="H344">
        <v>0</v>
      </c>
      <c r="J344">
        <v>0</v>
      </c>
    </row>
    <row r="345" spans="1:18" x14ac:dyDescent="0.25">
      <c r="A345" t="s">
        <v>259</v>
      </c>
      <c r="B345">
        <v>899</v>
      </c>
      <c r="C345">
        <v>0</v>
      </c>
      <c r="D345">
        <v>0</v>
      </c>
      <c r="H345">
        <v>0</v>
      </c>
      <c r="J345">
        <v>0</v>
      </c>
    </row>
    <row r="346" spans="1:18" x14ac:dyDescent="0.25">
      <c r="A346" t="s">
        <v>260</v>
      </c>
      <c r="B346">
        <v>899</v>
      </c>
      <c r="C346">
        <v>2</v>
      </c>
      <c r="D346">
        <v>2</v>
      </c>
      <c r="H346">
        <v>2</v>
      </c>
      <c r="J346">
        <v>2</v>
      </c>
    </row>
    <row r="347" spans="1:18" x14ac:dyDescent="0.25">
      <c r="A347" t="s">
        <v>261</v>
      </c>
      <c r="B347">
        <v>899</v>
      </c>
      <c r="C347">
        <v>3</v>
      </c>
      <c r="D347">
        <v>4.5</v>
      </c>
      <c r="H347">
        <v>4.5</v>
      </c>
      <c r="J347">
        <v>3</v>
      </c>
    </row>
    <row r="348" spans="1:18" x14ac:dyDescent="0.25">
      <c r="A348" t="s">
        <v>262</v>
      </c>
      <c r="B348">
        <v>899</v>
      </c>
      <c r="C348">
        <v>2</v>
      </c>
      <c r="D348">
        <v>1.5</v>
      </c>
      <c r="H348">
        <v>1.5</v>
      </c>
      <c r="J348">
        <v>3</v>
      </c>
    </row>
    <row r="349" spans="1:18" x14ac:dyDescent="0.25">
      <c r="A349" t="s">
        <v>263</v>
      </c>
      <c r="B349">
        <v>899</v>
      </c>
      <c r="C349">
        <v>0</v>
      </c>
      <c r="D349">
        <v>3</v>
      </c>
      <c r="H349">
        <v>3</v>
      </c>
      <c r="J349">
        <v>0</v>
      </c>
    </row>
    <row r="350" spans="1:18" x14ac:dyDescent="0.25">
      <c r="A350" t="s">
        <v>264</v>
      </c>
      <c r="B350">
        <v>899</v>
      </c>
      <c r="D350">
        <v>5</v>
      </c>
    </row>
    <row r="351" spans="1:18" x14ac:dyDescent="0.25">
      <c r="A351" t="s">
        <v>265</v>
      </c>
      <c r="B351">
        <v>899</v>
      </c>
      <c r="D351">
        <v>15</v>
      </c>
    </row>
    <row r="352" spans="1:18" x14ac:dyDescent="0.25">
      <c r="A352" t="s">
        <v>266</v>
      </c>
      <c r="B352">
        <v>899</v>
      </c>
      <c r="D352">
        <v>0</v>
      </c>
    </row>
    <row r="353" spans="1:18" x14ac:dyDescent="0.25">
      <c r="A353" t="s">
        <v>267</v>
      </c>
      <c r="B353">
        <v>899</v>
      </c>
      <c r="C353">
        <v>15</v>
      </c>
      <c r="D353">
        <v>26</v>
      </c>
      <c r="H353">
        <v>16</v>
      </c>
      <c r="J353">
        <v>16</v>
      </c>
    </row>
    <row r="354" spans="1:18" x14ac:dyDescent="0.25">
      <c r="A354" t="s">
        <v>268</v>
      </c>
      <c r="B354">
        <v>899</v>
      </c>
      <c r="C354">
        <v>0</v>
      </c>
      <c r="D354">
        <v>1</v>
      </c>
      <c r="H354">
        <v>0</v>
      </c>
      <c r="J354">
        <v>0</v>
      </c>
    </row>
    <row r="355" spans="1:18" x14ac:dyDescent="0.25">
      <c r="A355" t="s">
        <v>269</v>
      </c>
      <c r="B355">
        <v>899</v>
      </c>
      <c r="C355">
        <v>1</v>
      </c>
      <c r="D355">
        <v>1</v>
      </c>
      <c r="H355">
        <v>1</v>
      </c>
      <c r="J355">
        <v>1</v>
      </c>
    </row>
    <row r="356" spans="1:18" x14ac:dyDescent="0.25">
      <c r="A356" t="s">
        <v>270</v>
      </c>
      <c r="B356">
        <v>899</v>
      </c>
      <c r="C356">
        <v>0</v>
      </c>
      <c r="D356">
        <v>28</v>
      </c>
      <c r="H356">
        <v>0</v>
      </c>
      <c r="J356">
        <v>62</v>
      </c>
    </row>
    <row r="357" spans="1:18" x14ac:dyDescent="0.25">
      <c r="A357" t="s">
        <v>271</v>
      </c>
      <c r="B357">
        <v>899</v>
      </c>
      <c r="C357">
        <v>28</v>
      </c>
      <c r="D357">
        <v>62</v>
      </c>
      <c r="H357">
        <v>62</v>
      </c>
      <c r="J357">
        <v>0</v>
      </c>
    </row>
    <row r="358" spans="1:18" x14ac:dyDescent="0.25">
      <c r="A358" t="s">
        <v>272</v>
      </c>
      <c r="B358">
        <v>899</v>
      </c>
      <c r="C358">
        <v>23</v>
      </c>
      <c r="D358">
        <v>56</v>
      </c>
      <c r="H358">
        <v>56</v>
      </c>
      <c r="J358">
        <v>84</v>
      </c>
    </row>
    <row r="359" spans="1:18" x14ac:dyDescent="0.25">
      <c r="A359" t="s">
        <v>273</v>
      </c>
      <c r="B359">
        <v>899</v>
      </c>
      <c r="C359">
        <v>23</v>
      </c>
      <c r="D359">
        <v>41</v>
      </c>
      <c r="H359">
        <v>56</v>
      </c>
      <c r="J359">
        <v>84</v>
      </c>
    </row>
    <row r="360" spans="1:18" x14ac:dyDescent="0.25">
      <c r="A360" t="s">
        <v>274</v>
      </c>
      <c r="B360">
        <v>899</v>
      </c>
      <c r="C360">
        <v>34</v>
      </c>
      <c r="D360">
        <v>62</v>
      </c>
      <c r="H360">
        <v>34</v>
      </c>
      <c r="J360">
        <v>6</v>
      </c>
    </row>
    <row r="361" spans="1:18" x14ac:dyDescent="0.25">
      <c r="A361" t="s">
        <v>275</v>
      </c>
      <c r="B361">
        <v>899</v>
      </c>
      <c r="C361">
        <v>57</v>
      </c>
      <c r="D361">
        <v>0</v>
      </c>
      <c r="H361">
        <v>0</v>
      </c>
      <c r="J361">
        <v>28</v>
      </c>
    </row>
    <row r="362" spans="1:18" x14ac:dyDescent="0.25">
      <c r="A362" t="s">
        <v>276</v>
      </c>
      <c r="B362">
        <v>899</v>
      </c>
      <c r="C362">
        <v>57</v>
      </c>
      <c r="D362">
        <v>75</v>
      </c>
      <c r="H362">
        <v>0</v>
      </c>
      <c r="J362">
        <v>28</v>
      </c>
    </row>
    <row r="363" spans="1:18" x14ac:dyDescent="0.25">
      <c r="A363" t="s">
        <v>567</v>
      </c>
      <c r="B363">
        <v>899</v>
      </c>
      <c r="C363">
        <v>0</v>
      </c>
      <c r="D363">
        <v>71</v>
      </c>
      <c r="H363">
        <v>71</v>
      </c>
      <c r="J363">
        <v>0</v>
      </c>
    </row>
    <row r="364" spans="1:18" x14ac:dyDescent="0.25">
      <c r="A364" t="s">
        <v>254</v>
      </c>
      <c r="B364">
        <v>909</v>
      </c>
      <c r="C364">
        <v>112</v>
      </c>
      <c r="D364">
        <v>111</v>
      </c>
      <c r="E364">
        <v>211</v>
      </c>
      <c r="F364">
        <v>212</v>
      </c>
      <c r="G364">
        <v>121</v>
      </c>
      <c r="H364">
        <v>122</v>
      </c>
      <c r="I364">
        <v>221</v>
      </c>
      <c r="J364">
        <v>222</v>
      </c>
      <c r="K364">
        <v>311</v>
      </c>
      <c r="L364">
        <v>312</v>
      </c>
      <c r="M364">
        <v>411</v>
      </c>
      <c r="N364">
        <v>412</v>
      </c>
      <c r="O364">
        <v>321</v>
      </c>
      <c r="P364">
        <v>322</v>
      </c>
      <c r="Q364">
        <v>421</v>
      </c>
      <c r="R364">
        <v>422</v>
      </c>
    </row>
    <row r="365" spans="1:18" x14ac:dyDescent="0.25">
      <c r="A365" t="s">
        <v>255</v>
      </c>
      <c r="B365">
        <v>909</v>
      </c>
      <c r="D365">
        <v>10</v>
      </c>
      <c r="F365">
        <v>4</v>
      </c>
      <c r="H365">
        <v>10</v>
      </c>
      <c r="J365">
        <v>4</v>
      </c>
    </row>
    <row r="366" spans="1:18" x14ac:dyDescent="0.25">
      <c r="A366" t="s">
        <v>256</v>
      </c>
      <c r="B366">
        <v>909</v>
      </c>
      <c r="D366">
        <v>30.5</v>
      </c>
      <c r="F366">
        <v>19</v>
      </c>
      <c r="H366">
        <v>30.5</v>
      </c>
      <c r="J366">
        <v>19</v>
      </c>
    </row>
    <row r="367" spans="1:18" x14ac:dyDescent="0.25">
      <c r="A367" t="s">
        <v>257</v>
      </c>
      <c r="B367">
        <v>909</v>
      </c>
      <c r="D367">
        <v>2</v>
      </c>
      <c r="F367">
        <v>2</v>
      </c>
      <c r="H367">
        <v>2</v>
      </c>
      <c r="J367">
        <v>2</v>
      </c>
    </row>
    <row r="368" spans="1:18" x14ac:dyDescent="0.25">
      <c r="A368" t="s">
        <v>258</v>
      </c>
      <c r="B368">
        <v>909</v>
      </c>
      <c r="D368">
        <v>0</v>
      </c>
      <c r="F368">
        <v>0</v>
      </c>
      <c r="H368">
        <v>0</v>
      </c>
      <c r="J368">
        <v>0</v>
      </c>
    </row>
    <row r="369" spans="1:10" x14ac:dyDescent="0.25">
      <c r="A369" t="s">
        <v>259</v>
      </c>
      <c r="B369">
        <v>909</v>
      </c>
      <c r="D369">
        <v>0</v>
      </c>
      <c r="F369">
        <v>0</v>
      </c>
      <c r="H369">
        <v>0</v>
      </c>
      <c r="J369">
        <v>0</v>
      </c>
    </row>
    <row r="370" spans="1:10" x14ac:dyDescent="0.25">
      <c r="A370" t="s">
        <v>260</v>
      </c>
      <c r="B370">
        <v>909</v>
      </c>
      <c r="D370">
        <v>2</v>
      </c>
      <c r="F370">
        <v>2</v>
      </c>
      <c r="H370">
        <v>2</v>
      </c>
      <c r="J370">
        <v>2</v>
      </c>
    </row>
    <row r="371" spans="1:10" x14ac:dyDescent="0.25">
      <c r="A371" t="s">
        <v>261</v>
      </c>
      <c r="B371">
        <v>909</v>
      </c>
      <c r="D371">
        <v>4</v>
      </c>
      <c r="F371">
        <v>3</v>
      </c>
      <c r="H371">
        <v>4</v>
      </c>
      <c r="J371">
        <v>3</v>
      </c>
    </row>
    <row r="372" spans="1:10" x14ac:dyDescent="0.25">
      <c r="A372" t="s">
        <v>262</v>
      </c>
      <c r="B372">
        <v>909</v>
      </c>
      <c r="D372">
        <v>1.5</v>
      </c>
      <c r="F372">
        <v>2</v>
      </c>
      <c r="H372">
        <v>1.5</v>
      </c>
      <c r="J372">
        <v>2</v>
      </c>
    </row>
    <row r="373" spans="1:10" x14ac:dyDescent="0.25">
      <c r="A373" t="s">
        <v>263</v>
      </c>
      <c r="B373">
        <v>909</v>
      </c>
      <c r="D373">
        <v>3</v>
      </c>
      <c r="F373">
        <v>3</v>
      </c>
      <c r="H373">
        <v>3</v>
      </c>
      <c r="J373">
        <v>3</v>
      </c>
    </row>
    <row r="374" spans="1:10" x14ac:dyDescent="0.25">
      <c r="A374" t="s">
        <v>264</v>
      </c>
      <c r="B374">
        <v>909</v>
      </c>
      <c r="D374">
        <v>7</v>
      </c>
      <c r="F374">
        <v>7</v>
      </c>
      <c r="H374">
        <v>7</v>
      </c>
      <c r="J374">
        <v>7</v>
      </c>
    </row>
    <row r="375" spans="1:10" x14ac:dyDescent="0.25">
      <c r="A375" t="s">
        <v>265</v>
      </c>
      <c r="B375">
        <v>909</v>
      </c>
      <c r="D375">
        <v>8</v>
      </c>
      <c r="F375">
        <v>12</v>
      </c>
      <c r="H375">
        <v>8</v>
      </c>
      <c r="J375">
        <v>12</v>
      </c>
    </row>
    <row r="376" spans="1:10" x14ac:dyDescent="0.25">
      <c r="A376" t="s">
        <v>266</v>
      </c>
      <c r="B376">
        <v>909</v>
      </c>
      <c r="D376">
        <v>0</v>
      </c>
      <c r="F376">
        <v>0</v>
      </c>
      <c r="H376">
        <v>0</v>
      </c>
      <c r="J376">
        <v>0</v>
      </c>
    </row>
    <row r="377" spans="1:10" x14ac:dyDescent="0.25">
      <c r="A377" t="s">
        <v>267</v>
      </c>
      <c r="B377">
        <v>909</v>
      </c>
      <c r="D377">
        <v>24</v>
      </c>
      <c r="F377">
        <v>24</v>
      </c>
      <c r="H377">
        <v>21</v>
      </c>
      <c r="J377">
        <v>24</v>
      </c>
    </row>
    <row r="378" spans="1:10" x14ac:dyDescent="0.25">
      <c r="A378" t="s">
        <v>268</v>
      </c>
      <c r="B378">
        <v>909</v>
      </c>
      <c r="D378">
        <v>1</v>
      </c>
      <c r="F378">
        <v>1</v>
      </c>
      <c r="H378">
        <v>1</v>
      </c>
      <c r="J378">
        <v>1</v>
      </c>
    </row>
    <row r="379" spans="1:10" x14ac:dyDescent="0.25">
      <c r="A379" t="s">
        <v>269</v>
      </c>
      <c r="B379">
        <v>909</v>
      </c>
      <c r="D379">
        <v>0</v>
      </c>
      <c r="F379">
        <v>0</v>
      </c>
      <c r="H379">
        <v>1</v>
      </c>
      <c r="J379">
        <v>0</v>
      </c>
    </row>
    <row r="380" spans="1:10" x14ac:dyDescent="0.25">
      <c r="A380" t="s">
        <v>270</v>
      </c>
      <c r="B380">
        <v>909</v>
      </c>
      <c r="D380">
        <v>45</v>
      </c>
      <c r="F380">
        <v>21</v>
      </c>
      <c r="H380">
        <v>45</v>
      </c>
      <c r="J380">
        <v>21</v>
      </c>
    </row>
    <row r="381" spans="1:10" x14ac:dyDescent="0.25">
      <c r="A381" t="s">
        <v>271</v>
      </c>
      <c r="B381">
        <v>909</v>
      </c>
      <c r="D381">
        <v>21</v>
      </c>
      <c r="F381">
        <v>45</v>
      </c>
      <c r="H381">
        <v>21</v>
      </c>
      <c r="J381">
        <v>45</v>
      </c>
    </row>
    <row r="382" spans="1:10" x14ac:dyDescent="0.25">
      <c r="A382" t="s">
        <v>272</v>
      </c>
      <c r="B382">
        <v>909</v>
      </c>
      <c r="D382">
        <v>15.5</v>
      </c>
      <c r="F382">
        <v>40</v>
      </c>
      <c r="H382">
        <v>15.5</v>
      </c>
      <c r="J382">
        <v>40</v>
      </c>
    </row>
    <row r="383" spans="1:10" x14ac:dyDescent="0.25">
      <c r="A383" t="s">
        <v>273</v>
      </c>
      <c r="B383">
        <v>909</v>
      </c>
      <c r="D383">
        <v>7.5</v>
      </c>
      <c r="F383">
        <v>28</v>
      </c>
      <c r="H383">
        <v>7.5</v>
      </c>
      <c r="J383">
        <v>28</v>
      </c>
    </row>
    <row r="384" spans="1:10" x14ac:dyDescent="0.25">
      <c r="A384" t="s">
        <v>274</v>
      </c>
      <c r="B384">
        <v>909</v>
      </c>
      <c r="D384">
        <v>0</v>
      </c>
      <c r="F384">
        <v>36</v>
      </c>
      <c r="H384">
        <v>0</v>
      </c>
      <c r="J384">
        <v>36</v>
      </c>
    </row>
    <row r="385" spans="1:18" x14ac:dyDescent="0.25">
      <c r="A385" t="s">
        <v>275</v>
      </c>
      <c r="B385">
        <v>909</v>
      </c>
      <c r="D385">
        <v>30.5</v>
      </c>
      <c r="F385">
        <v>55</v>
      </c>
      <c r="H385">
        <v>30.5</v>
      </c>
      <c r="J385">
        <v>55</v>
      </c>
    </row>
    <row r="386" spans="1:18" x14ac:dyDescent="0.25">
      <c r="A386" t="s">
        <v>276</v>
      </c>
      <c r="B386">
        <v>909</v>
      </c>
      <c r="D386">
        <v>22.5</v>
      </c>
      <c r="F386">
        <v>43</v>
      </c>
      <c r="H386">
        <v>22.5</v>
      </c>
      <c r="J386">
        <v>43</v>
      </c>
    </row>
    <row r="387" spans="1:18" x14ac:dyDescent="0.25">
      <c r="A387" t="s">
        <v>567</v>
      </c>
      <c r="B387">
        <v>909</v>
      </c>
      <c r="D387">
        <v>30.5</v>
      </c>
      <c r="F387">
        <v>19</v>
      </c>
      <c r="H387">
        <v>30.5</v>
      </c>
      <c r="J387">
        <v>19</v>
      </c>
    </row>
    <row r="388" spans="1:18" x14ac:dyDescent="0.25">
      <c r="A388" t="s">
        <v>254</v>
      </c>
      <c r="B388">
        <v>912</v>
      </c>
      <c r="C388">
        <v>112</v>
      </c>
      <c r="D388">
        <v>111</v>
      </c>
      <c r="E388">
        <v>211</v>
      </c>
      <c r="F388">
        <v>212</v>
      </c>
      <c r="G388">
        <v>121</v>
      </c>
      <c r="H388">
        <v>122</v>
      </c>
      <c r="I388">
        <v>221</v>
      </c>
      <c r="J388">
        <v>222</v>
      </c>
      <c r="K388">
        <v>311</v>
      </c>
      <c r="L388">
        <v>312</v>
      </c>
      <c r="M388">
        <v>411</v>
      </c>
      <c r="N388">
        <v>412</v>
      </c>
      <c r="O388">
        <v>321</v>
      </c>
      <c r="P388">
        <v>322</v>
      </c>
      <c r="Q388">
        <v>421</v>
      </c>
      <c r="R388">
        <v>422</v>
      </c>
    </row>
    <row r="389" spans="1:18" x14ac:dyDescent="0.25">
      <c r="A389" t="s">
        <v>255</v>
      </c>
      <c r="B389">
        <v>912</v>
      </c>
      <c r="D389">
        <v>10</v>
      </c>
      <c r="F389">
        <v>7</v>
      </c>
      <c r="H389">
        <v>10</v>
      </c>
      <c r="J389">
        <v>7</v>
      </c>
    </row>
    <row r="390" spans="1:18" x14ac:dyDescent="0.25">
      <c r="A390" t="s">
        <v>256</v>
      </c>
      <c r="B390">
        <v>912</v>
      </c>
      <c r="D390">
        <v>29.5</v>
      </c>
      <c r="F390">
        <v>20</v>
      </c>
      <c r="H390">
        <v>29.5</v>
      </c>
      <c r="J390">
        <v>20</v>
      </c>
    </row>
    <row r="391" spans="1:18" x14ac:dyDescent="0.25">
      <c r="A391" t="s">
        <v>257</v>
      </c>
      <c r="B391">
        <v>912</v>
      </c>
      <c r="D391">
        <v>2</v>
      </c>
      <c r="F391">
        <v>2</v>
      </c>
      <c r="H391">
        <v>2</v>
      </c>
      <c r="J391">
        <v>2</v>
      </c>
    </row>
    <row r="392" spans="1:18" x14ac:dyDescent="0.25">
      <c r="A392" t="s">
        <v>258</v>
      </c>
      <c r="B392">
        <v>912</v>
      </c>
      <c r="D392">
        <v>0</v>
      </c>
      <c r="F392">
        <v>0</v>
      </c>
      <c r="H392">
        <v>0</v>
      </c>
      <c r="J392">
        <v>0</v>
      </c>
    </row>
    <row r="393" spans="1:18" x14ac:dyDescent="0.25">
      <c r="A393" t="s">
        <v>259</v>
      </c>
      <c r="B393">
        <v>912</v>
      </c>
      <c r="D393">
        <v>0</v>
      </c>
      <c r="F393">
        <v>0</v>
      </c>
      <c r="H393">
        <v>0</v>
      </c>
      <c r="J393">
        <v>0</v>
      </c>
    </row>
    <row r="394" spans="1:18" x14ac:dyDescent="0.25">
      <c r="A394" t="s">
        <v>260</v>
      </c>
      <c r="B394">
        <v>912</v>
      </c>
      <c r="D394">
        <v>2</v>
      </c>
      <c r="F394">
        <v>2</v>
      </c>
      <c r="H394">
        <v>2</v>
      </c>
      <c r="J394">
        <v>2</v>
      </c>
    </row>
    <row r="395" spans="1:18" x14ac:dyDescent="0.25">
      <c r="A395" t="s">
        <v>261</v>
      </c>
      <c r="B395">
        <v>912</v>
      </c>
      <c r="D395">
        <v>4</v>
      </c>
      <c r="F395">
        <v>3</v>
      </c>
      <c r="H395">
        <v>4</v>
      </c>
      <c r="J395">
        <v>3</v>
      </c>
    </row>
    <row r="396" spans="1:18" x14ac:dyDescent="0.25">
      <c r="A396" t="s">
        <v>262</v>
      </c>
      <c r="B396">
        <v>912</v>
      </c>
      <c r="D396">
        <v>1.5</v>
      </c>
      <c r="F396">
        <v>2</v>
      </c>
      <c r="H396">
        <v>1.5</v>
      </c>
      <c r="J396">
        <v>2</v>
      </c>
    </row>
    <row r="397" spans="1:18" x14ac:dyDescent="0.25">
      <c r="A397" t="s">
        <v>263</v>
      </c>
      <c r="B397">
        <v>912</v>
      </c>
      <c r="D397">
        <v>3</v>
      </c>
      <c r="F397">
        <v>3</v>
      </c>
      <c r="H397">
        <v>3</v>
      </c>
      <c r="J397">
        <v>3</v>
      </c>
    </row>
    <row r="398" spans="1:18" x14ac:dyDescent="0.25">
      <c r="A398" t="s">
        <v>264</v>
      </c>
      <c r="B398">
        <v>912</v>
      </c>
      <c r="D398">
        <v>5</v>
      </c>
      <c r="F398">
        <v>5</v>
      </c>
      <c r="H398">
        <v>5</v>
      </c>
      <c r="J398">
        <v>5</v>
      </c>
    </row>
    <row r="399" spans="1:18" x14ac:dyDescent="0.25">
      <c r="A399" t="s">
        <v>265</v>
      </c>
      <c r="B399">
        <v>912</v>
      </c>
      <c r="D399">
        <v>13</v>
      </c>
      <c r="F399">
        <v>15</v>
      </c>
      <c r="H399">
        <v>13</v>
      </c>
      <c r="J399">
        <v>15</v>
      </c>
    </row>
    <row r="400" spans="1:18" x14ac:dyDescent="0.25">
      <c r="A400" t="s">
        <v>266</v>
      </c>
      <c r="B400">
        <v>912</v>
      </c>
      <c r="D400">
        <v>0</v>
      </c>
      <c r="F400">
        <v>0</v>
      </c>
      <c r="H400">
        <v>0</v>
      </c>
      <c r="J400">
        <v>0</v>
      </c>
    </row>
    <row r="401" spans="1:18" x14ac:dyDescent="0.25">
      <c r="A401" t="s">
        <v>267</v>
      </c>
      <c r="B401">
        <v>912</v>
      </c>
      <c r="D401">
        <v>25.5</v>
      </c>
      <c r="F401">
        <v>25.5</v>
      </c>
      <c r="H401">
        <v>24</v>
      </c>
      <c r="J401">
        <v>25.5</v>
      </c>
    </row>
    <row r="402" spans="1:18" x14ac:dyDescent="0.25">
      <c r="A402" t="s">
        <v>268</v>
      </c>
      <c r="B402">
        <v>912</v>
      </c>
      <c r="D402">
        <v>1</v>
      </c>
      <c r="F402">
        <v>1</v>
      </c>
      <c r="H402">
        <v>1</v>
      </c>
      <c r="J402">
        <v>1</v>
      </c>
    </row>
    <row r="403" spans="1:18" x14ac:dyDescent="0.25">
      <c r="A403" t="s">
        <v>269</v>
      </c>
      <c r="B403">
        <v>912</v>
      </c>
      <c r="D403">
        <v>0</v>
      </c>
      <c r="F403">
        <v>0</v>
      </c>
      <c r="H403">
        <v>1</v>
      </c>
      <c r="J403">
        <v>0</v>
      </c>
    </row>
    <row r="404" spans="1:18" x14ac:dyDescent="0.25">
      <c r="A404" t="s">
        <v>270</v>
      </c>
      <c r="B404">
        <v>912</v>
      </c>
      <c r="D404">
        <v>5</v>
      </c>
      <c r="F404">
        <v>40</v>
      </c>
      <c r="H404">
        <v>5</v>
      </c>
      <c r="J404">
        <v>40</v>
      </c>
    </row>
    <row r="405" spans="1:18" x14ac:dyDescent="0.25">
      <c r="A405" t="s">
        <v>271</v>
      </c>
      <c r="B405">
        <v>912</v>
      </c>
      <c r="D405">
        <v>40</v>
      </c>
      <c r="F405">
        <v>5</v>
      </c>
      <c r="H405">
        <v>40</v>
      </c>
      <c r="J405">
        <v>5</v>
      </c>
    </row>
    <row r="406" spans="1:18" x14ac:dyDescent="0.25">
      <c r="A406" t="s">
        <v>272</v>
      </c>
      <c r="B406">
        <v>912</v>
      </c>
      <c r="D406">
        <v>34.5</v>
      </c>
      <c r="F406">
        <v>0</v>
      </c>
      <c r="H406">
        <v>34.5</v>
      </c>
      <c r="J406">
        <v>0</v>
      </c>
    </row>
    <row r="407" spans="1:18" x14ac:dyDescent="0.25">
      <c r="A407" t="s">
        <v>273</v>
      </c>
      <c r="B407">
        <v>912</v>
      </c>
      <c r="D407">
        <v>21.5</v>
      </c>
      <c r="F407">
        <v>45</v>
      </c>
      <c r="H407">
        <v>21.5</v>
      </c>
      <c r="J407">
        <v>45</v>
      </c>
    </row>
    <row r="408" spans="1:18" x14ac:dyDescent="0.25">
      <c r="A408" t="s">
        <v>274</v>
      </c>
      <c r="B408">
        <v>912</v>
      </c>
      <c r="D408">
        <v>0</v>
      </c>
      <c r="F408">
        <v>35</v>
      </c>
      <c r="H408">
        <v>0</v>
      </c>
      <c r="J408">
        <v>35</v>
      </c>
    </row>
    <row r="409" spans="1:18" x14ac:dyDescent="0.25">
      <c r="A409" t="s">
        <v>275</v>
      </c>
      <c r="B409">
        <v>912</v>
      </c>
      <c r="D409">
        <v>29.5</v>
      </c>
      <c r="F409">
        <v>55</v>
      </c>
      <c r="H409">
        <v>29.5</v>
      </c>
      <c r="J409">
        <v>55</v>
      </c>
    </row>
    <row r="410" spans="1:18" x14ac:dyDescent="0.25">
      <c r="A410" t="s">
        <v>276</v>
      </c>
      <c r="B410">
        <v>912</v>
      </c>
      <c r="D410">
        <v>16.5</v>
      </c>
      <c r="F410">
        <v>40</v>
      </c>
      <c r="H410">
        <v>16.5</v>
      </c>
      <c r="J410">
        <v>40</v>
      </c>
    </row>
    <row r="411" spans="1:18" x14ac:dyDescent="0.25">
      <c r="A411" t="s">
        <v>567</v>
      </c>
      <c r="B411">
        <v>912</v>
      </c>
      <c r="D411">
        <v>29.5</v>
      </c>
      <c r="F411">
        <v>20</v>
      </c>
      <c r="H411">
        <v>29.5</v>
      </c>
      <c r="J411">
        <v>20</v>
      </c>
    </row>
    <row r="412" spans="1:18" x14ac:dyDescent="0.25">
      <c r="A412" t="s">
        <v>254</v>
      </c>
      <c r="B412">
        <v>915</v>
      </c>
      <c r="C412">
        <v>112</v>
      </c>
      <c r="D412">
        <v>111</v>
      </c>
      <c r="E412">
        <v>211</v>
      </c>
      <c r="F412">
        <v>212</v>
      </c>
      <c r="G412">
        <v>121</v>
      </c>
      <c r="H412">
        <v>122</v>
      </c>
      <c r="I412">
        <v>221</v>
      </c>
      <c r="J412">
        <v>222</v>
      </c>
      <c r="K412">
        <v>311</v>
      </c>
      <c r="L412">
        <v>312</v>
      </c>
      <c r="M412">
        <v>411</v>
      </c>
      <c r="N412">
        <v>412</v>
      </c>
      <c r="O412">
        <v>321</v>
      </c>
      <c r="P412">
        <v>322</v>
      </c>
      <c r="Q412">
        <v>421</v>
      </c>
      <c r="R412">
        <v>422</v>
      </c>
    </row>
    <row r="413" spans="1:18" x14ac:dyDescent="0.25">
      <c r="A413" t="s">
        <v>255</v>
      </c>
      <c r="B413">
        <v>915</v>
      </c>
      <c r="D413">
        <v>7</v>
      </c>
      <c r="F413">
        <v>7</v>
      </c>
      <c r="H413">
        <v>7</v>
      </c>
      <c r="J413">
        <v>7</v>
      </c>
    </row>
    <row r="414" spans="1:18" x14ac:dyDescent="0.25">
      <c r="A414" t="s">
        <v>256</v>
      </c>
      <c r="B414">
        <v>915</v>
      </c>
      <c r="D414">
        <v>33.5</v>
      </c>
      <c r="F414">
        <v>17</v>
      </c>
      <c r="H414">
        <v>33.5</v>
      </c>
      <c r="J414">
        <v>17</v>
      </c>
    </row>
    <row r="415" spans="1:18" x14ac:dyDescent="0.25">
      <c r="A415" t="s">
        <v>257</v>
      </c>
      <c r="B415">
        <v>915</v>
      </c>
      <c r="D415">
        <v>2</v>
      </c>
      <c r="F415">
        <v>2</v>
      </c>
      <c r="H415">
        <v>2</v>
      </c>
      <c r="J415">
        <v>2</v>
      </c>
    </row>
    <row r="416" spans="1:18" x14ac:dyDescent="0.25">
      <c r="A416" t="s">
        <v>258</v>
      </c>
      <c r="B416">
        <v>915</v>
      </c>
      <c r="D416">
        <v>0</v>
      </c>
      <c r="F416">
        <v>0</v>
      </c>
      <c r="H416">
        <v>0</v>
      </c>
      <c r="J416">
        <v>0</v>
      </c>
    </row>
    <row r="417" spans="1:10" x14ac:dyDescent="0.25">
      <c r="A417" t="s">
        <v>259</v>
      </c>
      <c r="B417">
        <v>915</v>
      </c>
      <c r="D417">
        <v>0</v>
      </c>
      <c r="F417">
        <v>0</v>
      </c>
      <c r="H417">
        <v>0</v>
      </c>
      <c r="J417">
        <v>0</v>
      </c>
    </row>
    <row r="418" spans="1:10" x14ac:dyDescent="0.25">
      <c r="A418" t="s">
        <v>260</v>
      </c>
      <c r="B418">
        <v>915</v>
      </c>
      <c r="D418">
        <v>2</v>
      </c>
      <c r="F418">
        <v>2</v>
      </c>
      <c r="H418">
        <v>2</v>
      </c>
      <c r="J418">
        <v>2</v>
      </c>
    </row>
    <row r="419" spans="1:10" x14ac:dyDescent="0.25">
      <c r="A419" t="s">
        <v>261</v>
      </c>
      <c r="B419">
        <v>915</v>
      </c>
      <c r="D419">
        <v>3</v>
      </c>
      <c r="F419">
        <v>3</v>
      </c>
      <c r="H419">
        <v>3</v>
      </c>
      <c r="J419">
        <v>3</v>
      </c>
    </row>
    <row r="420" spans="1:10" x14ac:dyDescent="0.25">
      <c r="A420" t="s">
        <v>262</v>
      </c>
      <c r="B420">
        <v>915</v>
      </c>
      <c r="D420">
        <v>1.5</v>
      </c>
      <c r="F420">
        <v>2</v>
      </c>
      <c r="H420">
        <v>1.5</v>
      </c>
      <c r="J420">
        <v>2</v>
      </c>
    </row>
    <row r="421" spans="1:10" x14ac:dyDescent="0.25">
      <c r="A421" t="s">
        <v>263</v>
      </c>
      <c r="B421">
        <v>915</v>
      </c>
      <c r="D421">
        <v>3</v>
      </c>
      <c r="F421">
        <v>3</v>
      </c>
      <c r="H421">
        <v>3</v>
      </c>
      <c r="J421">
        <v>3</v>
      </c>
    </row>
    <row r="422" spans="1:10" x14ac:dyDescent="0.25">
      <c r="A422" t="s">
        <v>264</v>
      </c>
      <c r="B422">
        <v>915</v>
      </c>
      <c r="D422">
        <v>7</v>
      </c>
      <c r="F422">
        <v>7</v>
      </c>
      <c r="H422">
        <v>7</v>
      </c>
      <c r="J422">
        <v>7</v>
      </c>
    </row>
    <row r="423" spans="1:10" x14ac:dyDescent="0.25">
      <c r="A423" t="s">
        <v>265</v>
      </c>
      <c r="B423">
        <v>915</v>
      </c>
      <c r="D423">
        <v>9</v>
      </c>
      <c r="F423">
        <v>9</v>
      </c>
      <c r="H423">
        <v>9</v>
      </c>
      <c r="J423">
        <v>9</v>
      </c>
    </row>
    <row r="424" spans="1:10" x14ac:dyDescent="0.25">
      <c r="A424" t="s">
        <v>266</v>
      </c>
      <c r="B424">
        <v>915</v>
      </c>
      <c r="D424">
        <v>0</v>
      </c>
      <c r="F424">
        <v>0</v>
      </c>
      <c r="H424">
        <v>0</v>
      </c>
      <c r="J424">
        <v>0</v>
      </c>
    </row>
    <row r="425" spans="1:10" x14ac:dyDescent="0.25">
      <c r="A425" t="s">
        <v>267</v>
      </c>
      <c r="B425">
        <v>915</v>
      </c>
      <c r="D425">
        <v>21</v>
      </c>
      <c r="F425">
        <v>21</v>
      </c>
      <c r="H425">
        <v>20.5</v>
      </c>
      <c r="J425">
        <v>21</v>
      </c>
    </row>
    <row r="426" spans="1:10" x14ac:dyDescent="0.25">
      <c r="A426" t="s">
        <v>268</v>
      </c>
      <c r="B426">
        <v>915</v>
      </c>
      <c r="D426">
        <v>1</v>
      </c>
      <c r="F426">
        <v>1</v>
      </c>
      <c r="H426">
        <v>1</v>
      </c>
      <c r="J426">
        <v>1</v>
      </c>
    </row>
    <row r="427" spans="1:10" x14ac:dyDescent="0.25">
      <c r="A427" t="s">
        <v>269</v>
      </c>
      <c r="B427">
        <v>915</v>
      </c>
      <c r="D427">
        <v>0</v>
      </c>
      <c r="F427">
        <v>0</v>
      </c>
      <c r="H427">
        <v>1</v>
      </c>
      <c r="J427">
        <v>0</v>
      </c>
    </row>
    <row r="428" spans="1:10" x14ac:dyDescent="0.25">
      <c r="A428" t="s">
        <v>270</v>
      </c>
      <c r="B428">
        <v>915</v>
      </c>
      <c r="D428">
        <v>25</v>
      </c>
      <c r="F428">
        <v>3</v>
      </c>
      <c r="H428">
        <v>25</v>
      </c>
      <c r="J428">
        <v>3</v>
      </c>
    </row>
    <row r="429" spans="1:10" x14ac:dyDescent="0.25">
      <c r="A429" t="s">
        <v>271</v>
      </c>
      <c r="B429">
        <v>915</v>
      </c>
      <c r="D429">
        <v>3</v>
      </c>
      <c r="F429">
        <v>25</v>
      </c>
      <c r="H429">
        <v>3</v>
      </c>
      <c r="J429">
        <v>25</v>
      </c>
    </row>
    <row r="430" spans="1:10" x14ac:dyDescent="0.25">
      <c r="A430" t="s">
        <v>272</v>
      </c>
      <c r="B430">
        <v>915</v>
      </c>
      <c r="D430">
        <v>58.5</v>
      </c>
      <c r="F430">
        <v>20</v>
      </c>
      <c r="H430">
        <v>58.5</v>
      </c>
      <c r="J430">
        <v>20</v>
      </c>
    </row>
    <row r="431" spans="1:10" x14ac:dyDescent="0.25">
      <c r="A431" t="s">
        <v>273</v>
      </c>
      <c r="B431">
        <v>915</v>
      </c>
      <c r="D431">
        <v>49.5</v>
      </c>
      <c r="F431">
        <v>11</v>
      </c>
      <c r="H431">
        <v>49.5</v>
      </c>
      <c r="J431">
        <v>11</v>
      </c>
    </row>
    <row r="432" spans="1:10" x14ac:dyDescent="0.25">
      <c r="A432" t="s">
        <v>274</v>
      </c>
      <c r="B432">
        <v>915</v>
      </c>
      <c r="D432">
        <v>0</v>
      </c>
      <c r="F432">
        <v>38</v>
      </c>
      <c r="H432">
        <v>0</v>
      </c>
      <c r="J432">
        <v>38</v>
      </c>
    </row>
    <row r="433" spans="1:18" x14ac:dyDescent="0.25">
      <c r="A433" t="s">
        <v>275</v>
      </c>
      <c r="B433">
        <v>915</v>
      </c>
      <c r="D433">
        <v>33.5</v>
      </c>
      <c r="F433">
        <v>55</v>
      </c>
      <c r="H433">
        <v>33.5</v>
      </c>
      <c r="J433">
        <v>55</v>
      </c>
    </row>
    <row r="434" spans="1:18" x14ac:dyDescent="0.25">
      <c r="A434" t="s">
        <v>276</v>
      </c>
      <c r="B434">
        <v>915</v>
      </c>
      <c r="D434">
        <v>24.5</v>
      </c>
      <c r="F434">
        <v>46</v>
      </c>
      <c r="H434">
        <v>24.5</v>
      </c>
      <c r="J434">
        <v>46</v>
      </c>
    </row>
    <row r="435" spans="1:18" x14ac:dyDescent="0.25">
      <c r="A435" t="s">
        <v>567</v>
      </c>
      <c r="B435">
        <v>915</v>
      </c>
      <c r="D435">
        <v>33.5</v>
      </c>
      <c r="F435">
        <v>17</v>
      </c>
      <c r="H435">
        <v>33.5</v>
      </c>
      <c r="J435">
        <v>17</v>
      </c>
    </row>
    <row r="436" spans="1:18" x14ac:dyDescent="0.25">
      <c r="A436" t="s">
        <v>254</v>
      </c>
      <c r="B436">
        <v>918</v>
      </c>
      <c r="C436">
        <v>112</v>
      </c>
      <c r="D436">
        <v>111</v>
      </c>
      <c r="E436">
        <v>211</v>
      </c>
      <c r="F436">
        <v>212</v>
      </c>
      <c r="G436">
        <v>121</v>
      </c>
      <c r="H436">
        <v>122</v>
      </c>
      <c r="I436">
        <v>221</v>
      </c>
      <c r="J436">
        <v>222</v>
      </c>
      <c r="K436">
        <v>311</v>
      </c>
      <c r="L436">
        <v>312</v>
      </c>
      <c r="M436">
        <v>411</v>
      </c>
      <c r="N436">
        <v>412</v>
      </c>
      <c r="O436">
        <v>321</v>
      </c>
      <c r="P436">
        <v>322</v>
      </c>
      <c r="Q436">
        <v>421</v>
      </c>
      <c r="R436">
        <v>422</v>
      </c>
    </row>
    <row r="437" spans="1:18" x14ac:dyDescent="0.25">
      <c r="A437" t="s">
        <v>255</v>
      </c>
      <c r="B437">
        <v>918</v>
      </c>
      <c r="D437">
        <v>7</v>
      </c>
      <c r="F437">
        <v>7</v>
      </c>
      <c r="H437">
        <v>7</v>
      </c>
      <c r="J437">
        <v>7</v>
      </c>
    </row>
    <row r="438" spans="1:18" x14ac:dyDescent="0.25">
      <c r="A438" t="s">
        <v>256</v>
      </c>
      <c r="B438">
        <v>918</v>
      </c>
      <c r="D438">
        <v>33</v>
      </c>
      <c r="F438">
        <v>17</v>
      </c>
      <c r="H438">
        <v>33.5</v>
      </c>
      <c r="J438">
        <v>17</v>
      </c>
    </row>
    <row r="439" spans="1:18" x14ac:dyDescent="0.25">
      <c r="A439" t="s">
        <v>257</v>
      </c>
      <c r="B439">
        <v>918</v>
      </c>
      <c r="D439">
        <v>2</v>
      </c>
      <c r="F439">
        <v>2</v>
      </c>
      <c r="H439">
        <v>2</v>
      </c>
      <c r="J439">
        <v>2</v>
      </c>
    </row>
    <row r="440" spans="1:18" x14ac:dyDescent="0.25">
      <c r="A440" t="s">
        <v>258</v>
      </c>
      <c r="B440">
        <v>918</v>
      </c>
      <c r="D440">
        <v>0</v>
      </c>
      <c r="F440">
        <v>0</v>
      </c>
      <c r="H440">
        <v>0</v>
      </c>
      <c r="J440">
        <v>0</v>
      </c>
    </row>
    <row r="441" spans="1:18" x14ac:dyDescent="0.25">
      <c r="A441" t="s">
        <v>259</v>
      </c>
      <c r="B441">
        <v>918</v>
      </c>
      <c r="D441">
        <v>0</v>
      </c>
      <c r="F441">
        <v>0</v>
      </c>
      <c r="H441">
        <v>0</v>
      </c>
      <c r="J441">
        <v>0</v>
      </c>
    </row>
    <row r="442" spans="1:18" x14ac:dyDescent="0.25">
      <c r="A442" t="s">
        <v>260</v>
      </c>
      <c r="B442">
        <v>918</v>
      </c>
      <c r="D442">
        <v>2</v>
      </c>
      <c r="F442">
        <v>2</v>
      </c>
      <c r="H442">
        <v>2</v>
      </c>
      <c r="J442">
        <v>2</v>
      </c>
    </row>
    <row r="443" spans="1:18" x14ac:dyDescent="0.25">
      <c r="A443" t="s">
        <v>261</v>
      </c>
      <c r="B443">
        <v>918</v>
      </c>
      <c r="D443">
        <v>3</v>
      </c>
      <c r="F443">
        <v>3</v>
      </c>
      <c r="H443">
        <v>3</v>
      </c>
      <c r="J443">
        <v>3</v>
      </c>
    </row>
    <row r="444" spans="1:18" x14ac:dyDescent="0.25">
      <c r="A444" t="s">
        <v>262</v>
      </c>
      <c r="B444">
        <v>918</v>
      </c>
      <c r="D444">
        <v>2</v>
      </c>
      <c r="F444">
        <v>2</v>
      </c>
      <c r="H444">
        <v>1.5</v>
      </c>
      <c r="J444">
        <v>2</v>
      </c>
    </row>
    <row r="445" spans="1:18" x14ac:dyDescent="0.25">
      <c r="A445" t="s">
        <v>263</v>
      </c>
      <c r="B445">
        <v>918</v>
      </c>
      <c r="D445">
        <v>3</v>
      </c>
      <c r="F445">
        <v>3</v>
      </c>
      <c r="H445">
        <v>3</v>
      </c>
      <c r="J445">
        <v>3</v>
      </c>
    </row>
    <row r="446" spans="1:18" x14ac:dyDescent="0.25">
      <c r="A446" t="s">
        <v>264</v>
      </c>
      <c r="B446">
        <v>918</v>
      </c>
      <c r="D446">
        <v>7</v>
      </c>
      <c r="F446">
        <v>7</v>
      </c>
      <c r="H446">
        <v>7</v>
      </c>
      <c r="J446">
        <v>7</v>
      </c>
    </row>
    <row r="447" spans="1:18" x14ac:dyDescent="0.25">
      <c r="A447" t="s">
        <v>265</v>
      </c>
      <c r="B447">
        <v>918</v>
      </c>
      <c r="D447">
        <v>8</v>
      </c>
      <c r="F447">
        <v>9</v>
      </c>
      <c r="H447">
        <v>8</v>
      </c>
      <c r="J447">
        <v>9</v>
      </c>
    </row>
    <row r="448" spans="1:18" x14ac:dyDescent="0.25">
      <c r="A448" t="s">
        <v>266</v>
      </c>
      <c r="B448">
        <v>918</v>
      </c>
      <c r="D448">
        <v>0</v>
      </c>
      <c r="F448">
        <v>0</v>
      </c>
      <c r="H448">
        <v>0</v>
      </c>
      <c r="J448">
        <v>0</v>
      </c>
    </row>
    <row r="449" spans="1:18" x14ac:dyDescent="0.25">
      <c r="A449" t="s">
        <v>267</v>
      </c>
      <c r="B449">
        <v>918</v>
      </c>
      <c r="D449">
        <v>21</v>
      </c>
      <c r="F449">
        <v>21</v>
      </c>
      <c r="H449">
        <v>20.5</v>
      </c>
      <c r="J449">
        <v>21</v>
      </c>
    </row>
    <row r="450" spans="1:18" x14ac:dyDescent="0.25">
      <c r="A450" t="s">
        <v>268</v>
      </c>
      <c r="B450">
        <v>918</v>
      </c>
      <c r="D450">
        <v>1</v>
      </c>
      <c r="F450">
        <v>1</v>
      </c>
      <c r="H450">
        <v>1</v>
      </c>
      <c r="J450">
        <v>1</v>
      </c>
    </row>
    <row r="451" spans="1:18" x14ac:dyDescent="0.25">
      <c r="A451" t="s">
        <v>269</v>
      </c>
      <c r="B451">
        <v>918</v>
      </c>
      <c r="D451">
        <v>0</v>
      </c>
      <c r="F451">
        <v>0</v>
      </c>
      <c r="H451">
        <v>1</v>
      </c>
      <c r="J451">
        <v>0</v>
      </c>
    </row>
    <row r="452" spans="1:18" x14ac:dyDescent="0.25">
      <c r="A452" t="s">
        <v>270</v>
      </c>
      <c r="B452">
        <v>918</v>
      </c>
      <c r="D452">
        <v>35</v>
      </c>
      <c r="F452">
        <v>13</v>
      </c>
      <c r="H452">
        <v>35</v>
      </c>
      <c r="J452">
        <v>13</v>
      </c>
    </row>
    <row r="453" spans="1:18" x14ac:dyDescent="0.25">
      <c r="A453" t="s">
        <v>271</v>
      </c>
      <c r="B453">
        <v>918</v>
      </c>
      <c r="D453">
        <v>13</v>
      </c>
      <c r="F453">
        <v>35</v>
      </c>
      <c r="H453">
        <v>13</v>
      </c>
      <c r="J453">
        <v>35</v>
      </c>
    </row>
    <row r="454" spans="1:18" x14ac:dyDescent="0.25">
      <c r="A454" t="s">
        <v>272</v>
      </c>
      <c r="B454">
        <v>918</v>
      </c>
      <c r="D454">
        <v>8</v>
      </c>
      <c r="F454">
        <v>30</v>
      </c>
      <c r="H454">
        <v>8.5</v>
      </c>
      <c r="J454">
        <v>30</v>
      </c>
    </row>
    <row r="455" spans="1:18" x14ac:dyDescent="0.25">
      <c r="A455" t="s">
        <v>273</v>
      </c>
      <c r="B455">
        <v>918</v>
      </c>
      <c r="D455">
        <v>0</v>
      </c>
      <c r="F455">
        <v>21</v>
      </c>
      <c r="H455">
        <v>0.5</v>
      </c>
      <c r="J455">
        <v>21</v>
      </c>
    </row>
    <row r="456" spans="1:18" x14ac:dyDescent="0.25">
      <c r="A456" t="s">
        <v>274</v>
      </c>
      <c r="B456">
        <v>918</v>
      </c>
      <c r="D456">
        <v>0</v>
      </c>
      <c r="F456">
        <v>38</v>
      </c>
      <c r="H456">
        <v>0</v>
      </c>
      <c r="J456">
        <v>38</v>
      </c>
    </row>
    <row r="457" spans="1:18" x14ac:dyDescent="0.25">
      <c r="A457" t="s">
        <v>275</v>
      </c>
      <c r="B457">
        <v>918</v>
      </c>
      <c r="D457">
        <v>33</v>
      </c>
      <c r="F457">
        <v>55</v>
      </c>
      <c r="H457">
        <v>33.5</v>
      </c>
      <c r="J457">
        <v>55</v>
      </c>
    </row>
    <row r="458" spans="1:18" x14ac:dyDescent="0.25">
      <c r="A458" t="s">
        <v>276</v>
      </c>
      <c r="B458">
        <v>918</v>
      </c>
      <c r="D458">
        <v>25</v>
      </c>
      <c r="F458">
        <v>46</v>
      </c>
      <c r="H458">
        <v>25.5</v>
      </c>
      <c r="J458">
        <v>46</v>
      </c>
    </row>
    <row r="459" spans="1:18" x14ac:dyDescent="0.25">
      <c r="A459" t="s">
        <v>567</v>
      </c>
      <c r="B459">
        <v>918</v>
      </c>
      <c r="D459">
        <v>33</v>
      </c>
      <c r="F459">
        <v>17</v>
      </c>
      <c r="H459">
        <v>33.5</v>
      </c>
      <c r="J459">
        <v>17</v>
      </c>
    </row>
    <row r="460" spans="1:18" x14ac:dyDescent="0.25">
      <c r="A460" t="s">
        <v>254</v>
      </c>
      <c r="B460">
        <v>919</v>
      </c>
      <c r="C460">
        <v>112</v>
      </c>
      <c r="D460">
        <v>111</v>
      </c>
      <c r="E460">
        <v>211</v>
      </c>
      <c r="F460">
        <v>212</v>
      </c>
      <c r="G460">
        <v>121</v>
      </c>
      <c r="H460">
        <v>122</v>
      </c>
      <c r="I460">
        <v>221</v>
      </c>
      <c r="J460">
        <v>222</v>
      </c>
      <c r="K460">
        <v>311</v>
      </c>
      <c r="L460">
        <v>312</v>
      </c>
      <c r="M460">
        <v>411</v>
      </c>
      <c r="N460">
        <v>412</v>
      </c>
      <c r="O460">
        <v>321</v>
      </c>
      <c r="P460">
        <v>322</v>
      </c>
      <c r="Q460">
        <v>421</v>
      </c>
      <c r="R460">
        <v>422</v>
      </c>
    </row>
    <row r="461" spans="1:18" x14ac:dyDescent="0.25">
      <c r="A461" t="s">
        <v>255</v>
      </c>
      <c r="B461">
        <v>919</v>
      </c>
      <c r="D461">
        <v>7</v>
      </c>
      <c r="F461">
        <v>7</v>
      </c>
      <c r="H461">
        <v>7</v>
      </c>
      <c r="J461">
        <v>7</v>
      </c>
    </row>
    <row r="462" spans="1:18" x14ac:dyDescent="0.25">
      <c r="A462" t="s">
        <v>256</v>
      </c>
      <c r="B462">
        <v>919</v>
      </c>
      <c r="D462">
        <v>34</v>
      </c>
      <c r="F462">
        <v>17</v>
      </c>
      <c r="H462">
        <v>34</v>
      </c>
      <c r="J462">
        <v>17</v>
      </c>
    </row>
    <row r="463" spans="1:18" x14ac:dyDescent="0.25">
      <c r="A463" t="s">
        <v>257</v>
      </c>
      <c r="B463">
        <v>919</v>
      </c>
      <c r="D463">
        <v>2</v>
      </c>
      <c r="F463">
        <v>2</v>
      </c>
      <c r="H463">
        <v>2</v>
      </c>
      <c r="J463">
        <v>2</v>
      </c>
    </row>
    <row r="464" spans="1:18" x14ac:dyDescent="0.25">
      <c r="A464" t="s">
        <v>258</v>
      </c>
      <c r="B464">
        <v>919</v>
      </c>
      <c r="D464">
        <v>0</v>
      </c>
      <c r="F464">
        <v>0</v>
      </c>
      <c r="H464">
        <v>0</v>
      </c>
      <c r="J464">
        <v>0</v>
      </c>
    </row>
    <row r="465" spans="1:10" x14ac:dyDescent="0.25">
      <c r="A465" t="s">
        <v>259</v>
      </c>
      <c r="B465">
        <v>919</v>
      </c>
      <c r="D465">
        <v>0</v>
      </c>
      <c r="F465">
        <v>0</v>
      </c>
      <c r="H465">
        <v>0</v>
      </c>
      <c r="J465">
        <v>0</v>
      </c>
    </row>
    <row r="466" spans="1:10" x14ac:dyDescent="0.25">
      <c r="A466" t="s">
        <v>260</v>
      </c>
      <c r="B466">
        <v>919</v>
      </c>
      <c r="D466">
        <v>2</v>
      </c>
      <c r="F466">
        <v>2</v>
      </c>
      <c r="H466">
        <v>2</v>
      </c>
      <c r="J466">
        <v>2</v>
      </c>
    </row>
    <row r="467" spans="1:10" x14ac:dyDescent="0.25">
      <c r="A467" t="s">
        <v>261</v>
      </c>
      <c r="B467">
        <v>919</v>
      </c>
      <c r="D467">
        <v>3</v>
      </c>
      <c r="F467">
        <v>3</v>
      </c>
      <c r="H467">
        <v>3</v>
      </c>
      <c r="J467">
        <v>3</v>
      </c>
    </row>
    <row r="468" spans="1:10" x14ac:dyDescent="0.25">
      <c r="A468" t="s">
        <v>262</v>
      </c>
      <c r="B468">
        <v>919</v>
      </c>
      <c r="D468">
        <v>1</v>
      </c>
      <c r="F468">
        <v>2</v>
      </c>
      <c r="H468">
        <v>1</v>
      </c>
      <c r="J468">
        <v>2</v>
      </c>
    </row>
    <row r="469" spans="1:10" x14ac:dyDescent="0.25">
      <c r="A469" t="s">
        <v>263</v>
      </c>
      <c r="B469">
        <v>919</v>
      </c>
      <c r="D469">
        <v>3</v>
      </c>
      <c r="F469">
        <v>3</v>
      </c>
      <c r="H469">
        <v>3</v>
      </c>
      <c r="J469">
        <v>3</v>
      </c>
    </row>
    <row r="470" spans="1:10" x14ac:dyDescent="0.25">
      <c r="A470" t="s">
        <v>264</v>
      </c>
      <c r="B470">
        <v>919</v>
      </c>
      <c r="D470">
        <v>7</v>
      </c>
      <c r="F470">
        <v>7</v>
      </c>
      <c r="H470">
        <v>7</v>
      </c>
      <c r="J470">
        <v>7</v>
      </c>
    </row>
    <row r="471" spans="1:10" x14ac:dyDescent="0.25">
      <c r="A471" t="s">
        <v>265</v>
      </c>
      <c r="B471">
        <v>919</v>
      </c>
      <c r="D471">
        <v>7</v>
      </c>
      <c r="F471">
        <v>9</v>
      </c>
      <c r="H471">
        <v>7</v>
      </c>
      <c r="J471">
        <v>9</v>
      </c>
    </row>
    <row r="472" spans="1:10" x14ac:dyDescent="0.25">
      <c r="A472" t="s">
        <v>266</v>
      </c>
      <c r="B472">
        <v>919</v>
      </c>
      <c r="D472">
        <v>0</v>
      </c>
      <c r="F472">
        <v>0</v>
      </c>
      <c r="H472">
        <v>0</v>
      </c>
      <c r="J472">
        <v>0</v>
      </c>
    </row>
    <row r="473" spans="1:10" x14ac:dyDescent="0.25">
      <c r="A473" t="s">
        <v>267</v>
      </c>
      <c r="B473">
        <v>919</v>
      </c>
      <c r="D473">
        <v>21</v>
      </c>
      <c r="F473">
        <v>21</v>
      </c>
      <c r="H473">
        <v>22</v>
      </c>
      <c r="J473">
        <v>21</v>
      </c>
    </row>
    <row r="474" spans="1:10" x14ac:dyDescent="0.25">
      <c r="A474" t="s">
        <v>268</v>
      </c>
      <c r="B474">
        <v>919</v>
      </c>
      <c r="D474">
        <v>1</v>
      </c>
      <c r="F474">
        <v>1</v>
      </c>
      <c r="H474">
        <v>1</v>
      </c>
      <c r="J474">
        <v>1</v>
      </c>
    </row>
    <row r="475" spans="1:10" x14ac:dyDescent="0.25">
      <c r="A475" t="s">
        <v>269</v>
      </c>
      <c r="B475">
        <v>919</v>
      </c>
      <c r="D475">
        <v>1</v>
      </c>
      <c r="F475">
        <v>1</v>
      </c>
      <c r="H475">
        <v>1</v>
      </c>
      <c r="J475">
        <v>1</v>
      </c>
    </row>
    <row r="476" spans="1:10" x14ac:dyDescent="0.25">
      <c r="A476" t="s">
        <v>270</v>
      </c>
      <c r="B476">
        <v>919</v>
      </c>
      <c r="D476">
        <v>45</v>
      </c>
      <c r="F476">
        <v>23</v>
      </c>
      <c r="H476">
        <v>45</v>
      </c>
      <c r="J476">
        <v>23</v>
      </c>
    </row>
    <row r="477" spans="1:10" x14ac:dyDescent="0.25">
      <c r="A477" t="s">
        <v>271</v>
      </c>
      <c r="B477">
        <v>919</v>
      </c>
      <c r="D477">
        <v>23</v>
      </c>
      <c r="F477">
        <v>45</v>
      </c>
      <c r="H477">
        <v>23</v>
      </c>
      <c r="J477">
        <v>45</v>
      </c>
    </row>
    <row r="478" spans="1:10" x14ac:dyDescent="0.25">
      <c r="A478" t="s">
        <v>272</v>
      </c>
      <c r="B478">
        <v>919</v>
      </c>
      <c r="D478">
        <v>19</v>
      </c>
      <c r="F478">
        <v>40</v>
      </c>
      <c r="H478">
        <v>19</v>
      </c>
      <c r="J478">
        <v>40</v>
      </c>
    </row>
    <row r="479" spans="1:10" x14ac:dyDescent="0.25">
      <c r="A479" t="s">
        <v>273</v>
      </c>
      <c r="B479">
        <v>919</v>
      </c>
      <c r="D479">
        <v>12</v>
      </c>
      <c r="F479">
        <v>31</v>
      </c>
      <c r="H479">
        <v>12</v>
      </c>
      <c r="J479">
        <v>31</v>
      </c>
    </row>
    <row r="480" spans="1:10" x14ac:dyDescent="0.25">
      <c r="A480" t="s">
        <v>274</v>
      </c>
      <c r="B480">
        <v>919</v>
      </c>
      <c r="D480">
        <v>0</v>
      </c>
      <c r="F480">
        <v>38</v>
      </c>
      <c r="H480">
        <v>0</v>
      </c>
      <c r="J480">
        <v>38</v>
      </c>
    </row>
    <row r="481" spans="1:18" x14ac:dyDescent="0.25">
      <c r="A481" t="s">
        <v>275</v>
      </c>
      <c r="B481">
        <v>919</v>
      </c>
      <c r="D481">
        <v>34</v>
      </c>
      <c r="F481">
        <v>55</v>
      </c>
      <c r="H481">
        <v>34</v>
      </c>
      <c r="J481">
        <v>55</v>
      </c>
    </row>
    <row r="482" spans="1:18" x14ac:dyDescent="0.25">
      <c r="A482" t="s">
        <v>276</v>
      </c>
      <c r="B482">
        <v>919</v>
      </c>
      <c r="D482">
        <v>27</v>
      </c>
      <c r="F482">
        <v>46</v>
      </c>
      <c r="H482">
        <v>27</v>
      </c>
      <c r="J482">
        <v>46</v>
      </c>
    </row>
    <row r="483" spans="1:18" x14ac:dyDescent="0.25">
      <c r="A483" t="s">
        <v>567</v>
      </c>
      <c r="B483">
        <v>919</v>
      </c>
      <c r="D483">
        <v>34</v>
      </c>
      <c r="F483">
        <v>17</v>
      </c>
      <c r="H483">
        <v>34</v>
      </c>
      <c r="J483">
        <v>17</v>
      </c>
    </row>
    <row r="484" spans="1:18" x14ac:dyDescent="0.25">
      <c r="A484" t="s">
        <v>254</v>
      </c>
      <c r="B484">
        <v>921</v>
      </c>
      <c r="C484">
        <v>112</v>
      </c>
      <c r="D484">
        <v>111</v>
      </c>
      <c r="E484">
        <v>211</v>
      </c>
      <c r="F484">
        <v>212</v>
      </c>
      <c r="G484">
        <v>121</v>
      </c>
      <c r="H484">
        <v>122</v>
      </c>
      <c r="I484">
        <v>221</v>
      </c>
      <c r="J484">
        <v>222</v>
      </c>
      <c r="K484">
        <v>311</v>
      </c>
      <c r="L484">
        <v>312</v>
      </c>
      <c r="M484">
        <v>411</v>
      </c>
      <c r="N484">
        <v>412</v>
      </c>
      <c r="O484">
        <v>321</v>
      </c>
      <c r="P484">
        <v>322</v>
      </c>
      <c r="Q484">
        <v>421</v>
      </c>
      <c r="R484">
        <v>422</v>
      </c>
    </row>
    <row r="485" spans="1:18" x14ac:dyDescent="0.25">
      <c r="A485" t="s">
        <v>255</v>
      </c>
      <c r="B485">
        <v>921</v>
      </c>
      <c r="D485">
        <v>10</v>
      </c>
      <c r="F485">
        <v>5</v>
      </c>
      <c r="H485">
        <v>10</v>
      </c>
      <c r="J485">
        <v>5</v>
      </c>
    </row>
    <row r="486" spans="1:18" x14ac:dyDescent="0.25">
      <c r="A486" t="s">
        <v>256</v>
      </c>
      <c r="B486">
        <v>921</v>
      </c>
      <c r="D486">
        <v>32.5</v>
      </c>
      <c r="F486">
        <v>18</v>
      </c>
      <c r="H486">
        <v>32.5</v>
      </c>
      <c r="J486">
        <v>18</v>
      </c>
    </row>
    <row r="487" spans="1:18" x14ac:dyDescent="0.25">
      <c r="A487" t="s">
        <v>257</v>
      </c>
      <c r="B487">
        <v>921</v>
      </c>
      <c r="D487">
        <v>2</v>
      </c>
      <c r="F487">
        <v>2</v>
      </c>
      <c r="H487">
        <v>2</v>
      </c>
      <c r="J487">
        <v>2</v>
      </c>
    </row>
    <row r="488" spans="1:18" x14ac:dyDescent="0.25">
      <c r="A488" t="s">
        <v>258</v>
      </c>
      <c r="B488">
        <v>921</v>
      </c>
      <c r="D488">
        <v>0</v>
      </c>
      <c r="F488">
        <v>0</v>
      </c>
      <c r="H488">
        <v>0</v>
      </c>
      <c r="J488">
        <v>0</v>
      </c>
    </row>
    <row r="489" spans="1:18" x14ac:dyDescent="0.25">
      <c r="A489" t="s">
        <v>259</v>
      </c>
      <c r="B489">
        <v>921</v>
      </c>
      <c r="D489">
        <v>0</v>
      </c>
      <c r="F489">
        <v>0</v>
      </c>
      <c r="H489">
        <v>0</v>
      </c>
      <c r="J489">
        <v>0</v>
      </c>
    </row>
    <row r="490" spans="1:18" x14ac:dyDescent="0.25">
      <c r="A490" t="s">
        <v>260</v>
      </c>
      <c r="B490">
        <v>921</v>
      </c>
      <c r="D490">
        <v>2</v>
      </c>
      <c r="F490">
        <v>2</v>
      </c>
      <c r="H490">
        <v>2</v>
      </c>
      <c r="J490">
        <v>2</v>
      </c>
    </row>
    <row r="491" spans="1:18" x14ac:dyDescent="0.25">
      <c r="A491" t="s">
        <v>261</v>
      </c>
      <c r="B491">
        <v>921</v>
      </c>
      <c r="D491">
        <v>3</v>
      </c>
      <c r="F491">
        <v>3</v>
      </c>
      <c r="H491">
        <v>3</v>
      </c>
      <c r="J491">
        <v>3</v>
      </c>
    </row>
    <row r="492" spans="1:18" x14ac:dyDescent="0.25">
      <c r="A492" t="s">
        <v>262</v>
      </c>
      <c r="B492">
        <v>921</v>
      </c>
      <c r="D492">
        <v>1.5</v>
      </c>
      <c r="F492">
        <v>2</v>
      </c>
      <c r="H492">
        <v>1.5</v>
      </c>
      <c r="J492">
        <v>2</v>
      </c>
    </row>
    <row r="493" spans="1:18" x14ac:dyDescent="0.25">
      <c r="A493" t="s">
        <v>263</v>
      </c>
      <c r="B493">
        <v>921</v>
      </c>
      <c r="D493">
        <v>3</v>
      </c>
      <c r="F493">
        <v>3</v>
      </c>
      <c r="H493">
        <v>3</v>
      </c>
      <c r="J493">
        <v>3</v>
      </c>
    </row>
    <row r="494" spans="1:18" x14ac:dyDescent="0.25">
      <c r="A494" t="s">
        <v>264</v>
      </c>
      <c r="B494">
        <v>921</v>
      </c>
      <c r="D494">
        <v>7</v>
      </c>
      <c r="F494">
        <v>7</v>
      </c>
      <c r="H494">
        <v>7</v>
      </c>
      <c r="J494">
        <v>7</v>
      </c>
    </row>
    <row r="495" spans="1:18" x14ac:dyDescent="0.25">
      <c r="A495" t="s">
        <v>265</v>
      </c>
      <c r="B495">
        <v>921</v>
      </c>
      <c r="D495">
        <v>7</v>
      </c>
      <c r="F495">
        <v>10</v>
      </c>
      <c r="H495">
        <v>7</v>
      </c>
      <c r="J495">
        <v>10</v>
      </c>
    </row>
    <row r="496" spans="1:18" x14ac:dyDescent="0.25">
      <c r="A496" t="s">
        <v>266</v>
      </c>
      <c r="B496">
        <v>921</v>
      </c>
      <c r="D496">
        <v>0</v>
      </c>
      <c r="F496">
        <v>0</v>
      </c>
      <c r="H496">
        <v>0</v>
      </c>
      <c r="J496">
        <v>0</v>
      </c>
    </row>
    <row r="497" spans="1:18" x14ac:dyDescent="0.25">
      <c r="A497" t="s">
        <v>267</v>
      </c>
      <c r="B497">
        <v>921</v>
      </c>
      <c r="D497">
        <v>22</v>
      </c>
      <c r="F497">
        <v>22</v>
      </c>
      <c r="H497">
        <v>23</v>
      </c>
      <c r="J497">
        <v>22</v>
      </c>
    </row>
    <row r="498" spans="1:18" x14ac:dyDescent="0.25">
      <c r="A498" t="s">
        <v>268</v>
      </c>
      <c r="B498">
        <v>921</v>
      </c>
      <c r="D498">
        <v>1</v>
      </c>
      <c r="F498">
        <v>1</v>
      </c>
      <c r="H498">
        <v>1</v>
      </c>
      <c r="J498">
        <v>1</v>
      </c>
    </row>
    <row r="499" spans="1:18" x14ac:dyDescent="0.25">
      <c r="A499" t="s">
        <v>269</v>
      </c>
      <c r="B499">
        <v>921</v>
      </c>
      <c r="D499">
        <v>0</v>
      </c>
      <c r="F499">
        <v>0</v>
      </c>
      <c r="H499">
        <v>1</v>
      </c>
      <c r="J499">
        <v>0</v>
      </c>
    </row>
    <row r="500" spans="1:18" x14ac:dyDescent="0.25">
      <c r="A500" t="s">
        <v>270</v>
      </c>
      <c r="B500">
        <v>921</v>
      </c>
      <c r="D500">
        <v>55</v>
      </c>
      <c r="F500">
        <v>32</v>
      </c>
      <c r="H500">
        <v>55</v>
      </c>
      <c r="J500">
        <v>32</v>
      </c>
    </row>
    <row r="501" spans="1:18" x14ac:dyDescent="0.25">
      <c r="A501" t="s">
        <v>271</v>
      </c>
      <c r="B501">
        <v>921</v>
      </c>
      <c r="D501">
        <v>32</v>
      </c>
      <c r="F501">
        <v>55</v>
      </c>
      <c r="H501">
        <v>32</v>
      </c>
      <c r="J501">
        <v>55</v>
      </c>
    </row>
    <row r="502" spans="1:18" x14ac:dyDescent="0.25">
      <c r="A502" t="s">
        <v>272</v>
      </c>
      <c r="B502">
        <v>921</v>
      </c>
      <c r="D502">
        <v>27.5</v>
      </c>
      <c r="F502">
        <v>50</v>
      </c>
      <c r="H502">
        <v>27.5</v>
      </c>
      <c r="J502">
        <v>50</v>
      </c>
    </row>
    <row r="503" spans="1:18" x14ac:dyDescent="0.25">
      <c r="A503" t="s">
        <v>273</v>
      </c>
      <c r="B503">
        <v>921</v>
      </c>
      <c r="D503">
        <v>20.5</v>
      </c>
      <c r="F503">
        <v>40</v>
      </c>
      <c r="H503">
        <v>20.5</v>
      </c>
      <c r="J503">
        <v>40</v>
      </c>
    </row>
    <row r="504" spans="1:18" x14ac:dyDescent="0.25">
      <c r="A504" t="s">
        <v>274</v>
      </c>
      <c r="B504">
        <v>921</v>
      </c>
      <c r="D504">
        <v>0</v>
      </c>
      <c r="F504">
        <v>37</v>
      </c>
      <c r="H504">
        <v>0</v>
      </c>
      <c r="J504">
        <v>37</v>
      </c>
    </row>
    <row r="505" spans="1:18" x14ac:dyDescent="0.25">
      <c r="A505" t="s">
        <v>275</v>
      </c>
      <c r="B505">
        <v>921</v>
      </c>
      <c r="D505">
        <v>32.5</v>
      </c>
      <c r="F505">
        <v>55</v>
      </c>
      <c r="H505">
        <v>32.5</v>
      </c>
      <c r="J505">
        <v>55</v>
      </c>
    </row>
    <row r="506" spans="1:18" x14ac:dyDescent="0.25">
      <c r="A506" t="s">
        <v>276</v>
      </c>
      <c r="B506">
        <v>921</v>
      </c>
      <c r="D506">
        <v>25.5</v>
      </c>
      <c r="F506">
        <v>45</v>
      </c>
      <c r="H506">
        <v>25.5</v>
      </c>
      <c r="J506">
        <v>45</v>
      </c>
    </row>
    <row r="507" spans="1:18" x14ac:dyDescent="0.25">
      <c r="A507" t="s">
        <v>567</v>
      </c>
      <c r="B507">
        <v>921</v>
      </c>
      <c r="D507">
        <v>32.5</v>
      </c>
      <c r="F507">
        <v>18</v>
      </c>
      <c r="H507">
        <v>32.5</v>
      </c>
      <c r="J507">
        <v>18</v>
      </c>
    </row>
    <row r="508" spans="1:18" x14ac:dyDescent="0.25">
      <c r="A508" t="s">
        <v>254</v>
      </c>
      <c r="B508">
        <v>937</v>
      </c>
      <c r="C508">
        <v>111</v>
      </c>
      <c r="D508">
        <v>112</v>
      </c>
      <c r="E508">
        <v>211</v>
      </c>
      <c r="F508">
        <v>212</v>
      </c>
      <c r="G508">
        <v>113</v>
      </c>
      <c r="H508">
        <v>114</v>
      </c>
      <c r="I508">
        <v>221</v>
      </c>
      <c r="J508">
        <v>222</v>
      </c>
      <c r="K508">
        <v>311</v>
      </c>
      <c r="L508">
        <v>312</v>
      </c>
      <c r="M508">
        <v>411</v>
      </c>
      <c r="N508">
        <v>412</v>
      </c>
      <c r="O508">
        <v>321</v>
      </c>
      <c r="P508">
        <v>322</v>
      </c>
      <c r="Q508">
        <v>421</v>
      </c>
      <c r="R508">
        <v>422</v>
      </c>
    </row>
    <row r="509" spans="1:18" x14ac:dyDescent="0.25">
      <c r="A509" t="s">
        <v>255</v>
      </c>
      <c r="B509">
        <v>937</v>
      </c>
      <c r="C509">
        <v>5</v>
      </c>
      <c r="D509">
        <v>5</v>
      </c>
    </row>
    <row r="510" spans="1:18" x14ac:dyDescent="0.25">
      <c r="A510" t="s">
        <v>256</v>
      </c>
      <c r="B510">
        <v>937</v>
      </c>
      <c r="C510">
        <v>25.5</v>
      </c>
      <c r="D510">
        <v>24.5</v>
      </c>
    </row>
    <row r="511" spans="1:18" x14ac:dyDescent="0.25">
      <c r="A511" t="s">
        <v>257</v>
      </c>
      <c r="B511">
        <v>937</v>
      </c>
      <c r="C511">
        <v>2</v>
      </c>
      <c r="D511">
        <v>2</v>
      </c>
    </row>
    <row r="512" spans="1:18" x14ac:dyDescent="0.25">
      <c r="A512" t="s">
        <v>258</v>
      </c>
      <c r="B512">
        <v>937</v>
      </c>
      <c r="C512">
        <v>0</v>
      </c>
      <c r="D512">
        <v>0</v>
      </c>
    </row>
    <row r="513" spans="1:4" x14ac:dyDescent="0.25">
      <c r="A513" t="s">
        <v>259</v>
      </c>
      <c r="B513">
        <v>937</v>
      </c>
      <c r="C513">
        <v>0</v>
      </c>
      <c r="D513">
        <v>0</v>
      </c>
    </row>
    <row r="514" spans="1:4" x14ac:dyDescent="0.25">
      <c r="A514" t="s">
        <v>260</v>
      </c>
      <c r="B514">
        <v>937</v>
      </c>
      <c r="C514">
        <v>2</v>
      </c>
      <c r="D514">
        <v>2</v>
      </c>
    </row>
    <row r="515" spans="1:4" x14ac:dyDescent="0.25">
      <c r="A515" t="s">
        <v>261</v>
      </c>
      <c r="B515">
        <v>937</v>
      </c>
      <c r="C515">
        <v>3</v>
      </c>
      <c r="D515">
        <v>3</v>
      </c>
    </row>
    <row r="516" spans="1:4" x14ac:dyDescent="0.25">
      <c r="A516" t="s">
        <v>262</v>
      </c>
      <c r="B516">
        <v>937</v>
      </c>
      <c r="C516">
        <v>1.5</v>
      </c>
      <c r="D516">
        <v>2.5</v>
      </c>
    </row>
    <row r="517" spans="1:4" x14ac:dyDescent="0.25">
      <c r="A517" t="s">
        <v>263</v>
      </c>
      <c r="B517">
        <v>937</v>
      </c>
      <c r="C517">
        <v>3</v>
      </c>
      <c r="D517">
        <v>3</v>
      </c>
    </row>
    <row r="518" spans="1:4" x14ac:dyDescent="0.25">
      <c r="A518" t="s">
        <v>264</v>
      </c>
      <c r="B518">
        <v>937</v>
      </c>
      <c r="C518">
        <v>7</v>
      </c>
      <c r="D518">
        <v>7</v>
      </c>
    </row>
    <row r="519" spans="1:4" x14ac:dyDescent="0.25">
      <c r="A519" t="s">
        <v>265</v>
      </c>
      <c r="B519">
        <v>937</v>
      </c>
      <c r="C519">
        <v>7</v>
      </c>
      <c r="D519">
        <v>8</v>
      </c>
    </row>
    <row r="520" spans="1:4" x14ac:dyDescent="0.25">
      <c r="A520" t="s">
        <v>266</v>
      </c>
      <c r="B520">
        <v>937</v>
      </c>
      <c r="C520">
        <v>0</v>
      </c>
      <c r="D520">
        <v>0</v>
      </c>
    </row>
    <row r="521" spans="1:4" x14ac:dyDescent="0.25">
      <c r="A521" t="s">
        <v>267</v>
      </c>
      <c r="B521">
        <v>937</v>
      </c>
      <c r="C521">
        <v>20</v>
      </c>
      <c r="D521">
        <v>21</v>
      </c>
    </row>
    <row r="522" spans="1:4" x14ac:dyDescent="0.25">
      <c r="A522" t="s">
        <v>268</v>
      </c>
      <c r="B522">
        <v>937</v>
      </c>
      <c r="C522">
        <v>1</v>
      </c>
      <c r="D522">
        <v>1</v>
      </c>
    </row>
    <row r="523" spans="1:4" x14ac:dyDescent="0.25">
      <c r="A523" t="s">
        <v>269</v>
      </c>
      <c r="B523">
        <v>937</v>
      </c>
      <c r="C523">
        <v>1</v>
      </c>
      <c r="D523">
        <v>1</v>
      </c>
    </row>
    <row r="524" spans="1:4" x14ac:dyDescent="0.25">
      <c r="A524" t="s">
        <v>270</v>
      </c>
      <c r="B524">
        <v>937</v>
      </c>
      <c r="C524">
        <v>34</v>
      </c>
      <c r="D524">
        <v>4</v>
      </c>
    </row>
    <row r="525" spans="1:4" x14ac:dyDescent="0.25">
      <c r="A525" t="s">
        <v>271</v>
      </c>
      <c r="B525">
        <v>937</v>
      </c>
      <c r="C525">
        <v>4</v>
      </c>
      <c r="D525">
        <v>34</v>
      </c>
    </row>
    <row r="526" spans="1:4" x14ac:dyDescent="0.25">
      <c r="A526" t="s">
        <v>272</v>
      </c>
      <c r="B526">
        <v>937</v>
      </c>
      <c r="C526">
        <v>59.5</v>
      </c>
      <c r="D526">
        <v>28.5</v>
      </c>
    </row>
    <row r="527" spans="1:4" x14ac:dyDescent="0.25">
      <c r="A527" t="s">
        <v>273</v>
      </c>
      <c r="B527">
        <v>937</v>
      </c>
      <c r="C527">
        <v>52.5</v>
      </c>
      <c r="D527">
        <v>20.5</v>
      </c>
    </row>
    <row r="528" spans="1:4" x14ac:dyDescent="0.25">
      <c r="A528" t="s">
        <v>274</v>
      </c>
      <c r="B528">
        <v>937</v>
      </c>
      <c r="C528">
        <v>0</v>
      </c>
      <c r="D528">
        <v>30</v>
      </c>
    </row>
    <row r="529" spans="1:18" x14ac:dyDescent="0.25">
      <c r="A529" t="s">
        <v>275</v>
      </c>
      <c r="B529">
        <v>937</v>
      </c>
      <c r="C529">
        <v>25.5</v>
      </c>
      <c r="D529">
        <v>54.5</v>
      </c>
    </row>
    <row r="530" spans="1:18" x14ac:dyDescent="0.25">
      <c r="A530" t="s">
        <v>276</v>
      </c>
      <c r="B530">
        <v>937</v>
      </c>
      <c r="C530">
        <v>18.5</v>
      </c>
      <c r="D530">
        <v>46.5</v>
      </c>
    </row>
    <row r="531" spans="1:18" x14ac:dyDescent="0.25">
      <c r="A531" t="s">
        <v>567</v>
      </c>
      <c r="B531">
        <v>937</v>
      </c>
      <c r="C531">
        <v>25.5</v>
      </c>
      <c r="D531">
        <v>24.5</v>
      </c>
    </row>
    <row r="532" spans="1:18" x14ac:dyDescent="0.25">
      <c r="A532" t="s">
        <v>254</v>
      </c>
      <c r="B532">
        <v>2050</v>
      </c>
      <c r="C532">
        <v>111</v>
      </c>
      <c r="D532">
        <v>112</v>
      </c>
      <c r="E532">
        <v>211</v>
      </c>
      <c r="F532">
        <v>212</v>
      </c>
      <c r="G532">
        <v>121</v>
      </c>
      <c r="H532">
        <v>122</v>
      </c>
      <c r="I532">
        <v>221</v>
      </c>
      <c r="J532">
        <v>222</v>
      </c>
      <c r="K532">
        <v>311</v>
      </c>
      <c r="L532">
        <v>312</v>
      </c>
      <c r="M532">
        <v>411</v>
      </c>
      <c r="N532">
        <v>412</v>
      </c>
      <c r="O532">
        <v>321</v>
      </c>
      <c r="P532">
        <v>322</v>
      </c>
      <c r="Q532">
        <v>421</v>
      </c>
      <c r="R532">
        <v>422</v>
      </c>
    </row>
    <row r="533" spans="1:18" x14ac:dyDescent="0.25">
      <c r="A533" t="s">
        <v>255</v>
      </c>
      <c r="B533">
        <v>2050</v>
      </c>
      <c r="D533">
        <v>5</v>
      </c>
      <c r="F533">
        <v>10</v>
      </c>
      <c r="H533">
        <v>5</v>
      </c>
      <c r="J533">
        <v>10</v>
      </c>
    </row>
    <row r="534" spans="1:18" x14ac:dyDescent="0.25">
      <c r="A534" t="s">
        <v>256</v>
      </c>
      <c r="B534">
        <v>2050</v>
      </c>
      <c r="D534">
        <v>24.5</v>
      </c>
      <c r="F534">
        <v>54.5</v>
      </c>
      <c r="H534">
        <v>24.5</v>
      </c>
      <c r="J534">
        <v>54.5</v>
      </c>
    </row>
    <row r="535" spans="1:18" x14ac:dyDescent="0.25">
      <c r="A535" t="s">
        <v>257</v>
      </c>
      <c r="B535">
        <v>2050</v>
      </c>
      <c r="D535">
        <v>2</v>
      </c>
      <c r="F535">
        <v>2</v>
      </c>
      <c r="H535">
        <v>2</v>
      </c>
      <c r="J535">
        <v>2</v>
      </c>
    </row>
    <row r="536" spans="1:18" x14ac:dyDescent="0.25">
      <c r="A536" t="s">
        <v>258</v>
      </c>
      <c r="B536">
        <v>2050</v>
      </c>
      <c r="D536">
        <v>0</v>
      </c>
      <c r="F536">
        <v>0</v>
      </c>
      <c r="H536">
        <v>0</v>
      </c>
      <c r="J536">
        <v>0</v>
      </c>
    </row>
    <row r="537" spans="1:18" x14ac:dyDescent="0.25">
      <c r="A537" t="s">
        <v>259</v>
      </c>
      <c r="B537">
        <v>2050</v>
      </c>
      <c r="D537">
        <v>0</v>
      </c>
      <c r="F537">
        <v>0</v>
      </c>
      <c r="H537">
        <v>0</v>
      </c>
      <c r="J537">
        <v>0</v>
      </c>
    </row>
    <row r="538" spans="1:18" x14ac:dyDescent="0.25">
      <c r="A538" t="s">
        <v>260</v>
      </c>
      <c r="B538">
        <v>2050</v>
      </c>
      <c r="D538">
        <v>2</v>
      </c>
      <c r="F538">
        <v>2</v>
      </c>
      <c r="H538">
        <v>2</v>
      </c>
      <c r="J538">
        <v>2</v>
      </c>
    </row>
    <row r="539" spans="1:18" x14ac:dyDescent="0.25">
      <c r="A539" t="s">
        <v>261</v>
      </c>
      <c r="B539">
        <v>2050</v>
      </c>
      <c r="D539">
        <v>3</v>
      </c>
      <c r="F539">
        <v>4</v>
      </c>
      <c r="H539">
        <v>3</v>
      </c>
      <c r="J539">
        <v>4</v>
      </c>
    </row>
    <row r="540" spans="1:18" x14ac:dyDescent="0.25">
      <c r="A540" t="s">
        <v>262</v>
      </c>
      <c r="B540">
        <v>2050</v>
      </c>
      <c r="D540">
        <v>2.5</v>
      </c>
      <c r="F540">
        <v>1.5</v>
      </c>
      <c r="H540">
        <v>2.5</v>
      </c>
      <c r="J540">
        <v>1.5</v>
      </c>
    </row>
    <row r="541" spans="1:18" x14ac:dyDescent="0.25">
      <c r="A541" t="s">
        <v>263</v>
      </c>
      <c r="B541">
        <v>2050</v>
      </c>
      <c r="D541">
        <v>1</v>
      </c>
      <c r="F541">
        <v>3</v>
      </c>
      <c r="H541">
        <v>1</v>
      </c>
      <c r="J541">
        <v>3</v>
      </c>
    </row>
    <row r="542" spans="1:18" x14ac:dyDescent="0.25">
      <c r="A542" t="s">
        <v>264</v>
      </c>
      <c r="B542">
        <v>2050</v>
      </c>
      <c r="D542">
        <v>5</v>
      </c>
      <c r="F542">
        <v>5</v>
      </c>
      <c r="H542">
        <v>5</v>
      </c>
      <c r="J542">
        <v>5</v>
      </c>
    </row>
    <row r="543" spans="1:18" x14ac:dyDescent="0.25">
      <c r="A543" t="s">
        <v>265</v>
      </c>
      <c r="B543">
        <v>2050</v>
      </c>
      <c r="D543">
        <v>16</v>
      </c>
      <c r="F543">
        <v>12</v>
      </c>
      <c r="H543">
        <v>17</v>
      </c>
      <c r="J543">
        <v>13</v>
      </c>
    </row>
    <row r="544" spans="1:18" x14ac:dyDescent="0.25">
      <c r="A544" t="s">
        <v>266</v>
      </c>
      <c r="B544">
        <v>2050</v>
      </c>
      <c r="D544">
        <v>0</v>
      </c>
      <c r="F544">
        <v>0</v>
      </c>
      <c r="H544">
        <v>0</v>
      </c>
      <c r="J544">
        <v>0</v>
      </c>
    </row>
    <row r="545" spans="1:18" x14ac:dyDescent="0.25">
      <c r="A545" t="s">
        <v>267</v>
      </c>
      <c r="B545">
        <v>2050</v>
      </c>
      <c r="D545">
        <v>26.5</v>
      </c>
      <c r="F545">
        <v>22.5</v>
      </c>
      <c r="H545">
        <v>27.5</v>
      </c>
      <c r="J545">
        <v>23.5</v>
      </c>
    </row>
    <row r="546" spans="1:18" x14ac:dyDescent="0.25">
      <c r="A546" t="s">
        <v>268</v>
      </c>
      <c r="B546">
        <v>2050</v>
      </c>
      <c r="D546">
        <v>1</v>
      </c>
      <c r="F546">
        <v>1</v>
      </c>
      <c r="H546">
        <v>1</v>
      </c>
      <c r="J546">
        <v>1</v>
      </c>
    </row>
    <row r="547" spans="1:18" x14ac:dyDescent="0.25">
      <c r="A547" t="s">
        <v>269</v>
      </c>
      <c r="B547">
        <v>2050</v>
      </c>
      <c r="D547">
        <v>1</v>
      </c>
      <c r="F547">
        <v>1</v>
      </c>
      <c r="H547">
        <v>1</v>
      </c>
      <c r="J547">
        <v>1</v>
      </c>
    </row>
    <row r="548" spans="1:18" x14ac:dyDescent="0.25">
      <c r="A548" t="s">
        <v>270</v>
      </c>
      <c r="B548">
        <v>2050</v>
      </c>
      <c r="D548">
        <v>65.5</v>
      </c>
      <c r="F548">
        <v>5.5</v>
      </c>
      <c r="H548">
        <v>65.5</v>
      </c>
      <c r="J548">
        <v>5.5</v>
      </c>
    </row>
    <row r="549" spans="1:18" x14ac:dyDescent="0.25">
      <c r="A549" t="s">
        <v>271</v>
      </c>
      <c r="B549">
        <v>2050</v>
      </c>
      <c r="D549">
        <v>5.5</v>
      </c>
      <c r="F549">
        <v>65.5</v>
      </c>
      <c r="H549">
        <v>5.5</v>
      </c>
      <c r="J549">
        <v>65.5</v>
      </c>
    </row>
    <row r="550" spans="1:18" x14ac:dyDescent="0.25">
      <c r="A550" t="s">
        <v>272</v>
      </c>
      <c r="B550">
        <v>2050</v>
      </c>
      <c r="D550">
        <v>0</v>
      </c>
      <c r="F550">
        <v>60</v>
      </c>
      <c r="H550">
        <v>0</v>
      </c>
      <c r="J550">
        <v>60</v>
      </c>
    </row>
    <row r="551" spans="1:18" x14ac:dyDescent="0.25">
      <c r="A551" t="s">
        <v>273</v>
      </c>
      <c r="B551">
        <v>2050</v>
      </c>
      <c r="D551">
        <v>0</v>
      </c>
      <c r="F551">
        <v>48</v>
      </c>
      <c r="H551">
        <v>0</v>
      </c>
      <c r="J551">
        <v>47</v>
      </c>
    </row>
    <row r="552" spans="1:18" x14ac:dyDescent="0.25">
      <c r="A552" t="s">
        <v>274</v>
      </c>
      <c r="B552">
        <v>2050</v>
      </c>
      <c r="D552">
        <v>5.5</v>
      </c>
      <c r="F552">
        <v>35.5</v>
      </c>
      <c r="H552">
        <v>5.5</v>
      </c>
      <c r="J552">
        <v>35.5</v>
      </c>
    </row>
    <row r="553" spans="1:18" x14ac:dyDescent="0.25">
      <c r="A553" t="s">
        <v>275</v>
      </c>
      <c r="B553">
        <v>2050</v>
      </c>
      <c r="D553">
        <v>30</v>
      </c>
      <c r="F553">
        <v>0</v>
      </c>
      <c r="H553">
        <v>30</v>
      </c>
      <c r="J553">
        <v>0</v>
      </c>
    </row>
    <row r="554" spans="1:18" x14ac:dyDescent="0.25">
      <c r="A554" t="s">
        <v>276</v>
      </c>
      <c r="B554">
        <v>2050</v>
      </c>
      <c r="D554">
        <v>30</v>
      </c>
      <c r="F554">
        <v>78</v>
      </c>
      <c r="H554">
        <v>30</v>
      </c>
      <c r="J554">
        <v>77</v>
      </c>
    </row>
    <row r="555" spans="1:18" x14ac:dyDescent="0.25">
      <c r="A555" t="s">
        <v>567</v>
      </c>
      <c r="B555">
        <v>2050</v>
      </c>
      <c r="D555">
        <v>5</v>
      </c>
      <c r="F555">
        <v>74</v>
      </c>
      <c r="H555">
        <v>5</v>
      </c>
      <c r="J555">
        <v>74</v>
      </c>
    </row>
    <row r="556" spans="1:18" x14ac:dyDescent="0.25">
      <c r="A556" t="s">
        <v>254</v>
      </c>
      <c r="B556">
        <v>2100</v>
      </c>
      <c r="C556">
        <v>111</v>
      </c>
      <c r="D556">
        <v>112</v>
      </c>
      <c r="E556">
        <v>211</v>
      </c>
      <c r="F556">
        <v>212</v>
      </c>
      <c r="G556">
        <v>121</v>
      </c>
      <c r="H556">
        <v>122</v>
      </c>
      <c r="I556">
        <v>221</v>
      </c>
      <c r="J556">
        <v>222</v>
      </c>
      <c r="K556">
        <v>311</v>
      </c>
      <c r="L556">
        <v>312</v>
      </c>
      <c r="M556">
        <v>411</v>
      </c>
      <c r="N556">
        <v>412</v>
      </c>
      <c r="O556">
        <v>321</v>
      </c>
      <c r="P556">
        <v>322</v>
      </c>
      <c r="Q556">
        <v>421</v>
      </c>
      <c r="R556">
        <v>422</v>
      </c>
    </row>
    <row r="557" spans="1:18" x14ac:dyDescent="0.25">
      <c r="A557" t="s">
        <v>255</v>
      </c>
      <c r="B557">
        <v>2100</v>
      </c>
      <c r="C557">
        <v>5</v>
      </c>
      <c r="D557">
        <v>10</v>
      </c>
      <c r="E557">
        <v>5</v>
      </c>
      <c r="F557">
        <v>10</v>
      </c>
      <c r="G557">
        <v>5</v>
      </c>
      <c r="H557">
        <v>10</v>
      </c>
      <c r="I557">
        <v>5</v>
      </c>
      <c r="J557">
        <v>10</v>
      </c>
    </row>
    <row r="558" spans="1:18" x14ac:dyDescent="0.25">
      <c r="A558" t="s">
        <v>256</v>
      </c>
      <c r="B558">
        <v>2100</v>
      </c>
      <c r="C558">
        <v>16</v>
      </c>
      <c r="D558">
        <v>34</v>
      </c>
      <c r="E558">
        <v>16</v>
      </c>
      <c r="F558">
        <v>34</v>
      </c>
      <c r="G558">
        <v>16</v>
      </c>
      <c r="H558">
        <v>34</v>
      </c>
      <c r="I558">
        <v>16</v>
      </c>
      <c r="J558">
        <v>34</v>
      </c>
    </row>
    <row r="559" spans="1:18" x14ac:dyDescent="0.25">
      <c r="A559" t="s">
        <v>257</v>
      </c>
      <c r="B559">
        <v>2100</v>
      </c>
      <c r="C559">
        <v>2</v>
      </c>
      <c r="D559">
        <v>2</v>
      </c>
      <c r="E559">
        <v>2</v>
      </c>
      <c r="F559">
        <v>2</v>
      </c>
      <c r="G559">
        <v>2</v>
      </c>
      <c r="H559">
        <v>2</v>
      </c>
      <c r="I559">
        <v>2</v>
      </c>
      <c r="J559">
        <v>2</v>
      </c>
    </row>
    <row r="560" spans="1:18" x14ac:dyDescent="0.25">
      <c r="A560" t="s">
        <v>258</v>
      </c>
      <c r="B560">
        <v>2100</v>
      </c>
      <c r="C560">
        <v>0</v>
      </c>
      <c r="D560">
        <v>0</v>
      </c>
      <c r="E560">
        <v>0</v>
      </c>
      <c r="F560">
        <v>0</v>
      </c>
      <c r="G560">
        <v>0</v>
      </c>
      <c r="H560">
        <v>0</v>
      </c>
      <c r="I560">
        <v>0</v>
      </c>
      <c r="J560">
        <v>0</v>
      </c>
    </row>
    <row r="561" spans="1:10" x14ac:dyDescent="0.25">
      <c r="A561" t="s">
        <v>259</v>
      </c>
      <c r="B561">
        <v>2100</v>
      </c>
      <c r="C561">
        <v>0</v>
      </c>
      <c r="D561">
        <v>0</v>
      </c>
      <c r="E561">
        <v>0</v>
      </c>
      <c r="F561">
        <v>0</v>
      </c>
      <c r="G561">
        <v>0</v>
      </c>
      <c r="H561">
        <v>0</v>
      </c>
      <c r="I561">
        <v>0</v>
      </c>
      <c r="J561">
        <v>0</v>
      </c>
    </row>
    <row r="562" spans="1:10" x14ac:dyDescent="0.25">
      <c r="A562" t="s">
        <v>260</v>
      </c>
      <c r="B562">
        <v>2100</v>
      </c>
      <c r="C562">
        <v>2</v>
      </c>
      <c r="D562">
        <v>2</v>
      </c>
      <c r="E562">
        <v>2</v>
      </c>
      <c r="F562">
        <v>2</v>
      </c>
      <c r="G562">
        <v>2</v>
      </c>
      <c r="H562">
        <v>2</v>
      </c>
      <c r="I562">
        <v>2</v>
      </c>
      <c r="J562">
        <v>2</v>
      </c>
    </row>
    <row r="563" spans="1:10" x14ac:dyDescent="0.25">
      <c r="A563" t="s">
        <v>261</v>
      </c>
      <c r="B563">
        <v>2100</v>
      </c>
      <c r="C563">
        <v>3</v>
      </c>
      <c r="D563">
        <v>4</v>
      </c>
      <c r="E563">
        <v>3</v>
      </c>
      <c r="F563">
        <v>4</v>
      </c>
      <c r="G563">
        <v>3</v>
      </c>
      <c r="H563">
        <v>4</v>
      </c>
      <c r="I563">
        <v>3</v>
      </c>
      <c r="J563">
        <v>4</v>
      </c>
    </row>
    <row r="564" spans="1:10" x14ac:dyDescent="0.25">
      <c r="A564" t="s">
        <v>262</v>
      </c>
      <c r="B564">
        <v>2100</v>
      </c>
      <c r="C564">
        <v>1</v>
      </c>
      <c r="D564">
        <v>2</v>
      </c>
      <c r="E564">
        <v>1</v>
      </c>
      <c r="F564">
        <v>2</v>
      </c>
      <c r="G564">
        <v>1</v>
      </c>
      <c r="H564">
        <v>2</v>
      </c>
      <c r="I564">
        <v>1</v>
      </c>
      <c r="J564">
        <v>2</v>
      </c>
    </row>
    <row r="565" spans="1:10" x14ac:dyDescent="0.25">
      <c r="A565" t="s">
        <v>263</v>
      </c>
      <c r="B565">
        <v>2100</v>
      </c>
      <c r="C565">
        <v>0</v>
      </c>
      <c r="D565">
        <v>3</v>
      </c>
      <c r="E565">
        <v>0</v>
      </c>
      <c r="F565">
        <v>3</v>
      </c>
      <c r="G565">
        <v>0</v>
      </c>
      <c r="H565">
        <v>3</v>
      </c>
      <c r="I565">
        <v>0</v>
      </c>
      <c r="J565">
        <v>3</v>
      </c>
    </row>
    <row r="566" spans="1:10" x14ac:dyDescent="0.25">
      <c r="A566" t="s">
        <v>264</v>
      </c>
      <c r="B566">
        <v>2100</v>
      </c>
      <c r="D566">
        <v>5</v>
      </c>
      <c r="F566">
        <v>5</v>
      </c>
      <c r="H566">
        <v>5</v>
      </c>
      <c r="J566">
        <v>5</v>
      </c>
    </row>
    <row r="567" spans="1:10" x14ac:dyDescent="0.25">
      <c r="A567" t="s">
        <v>265</v>
      </c>
      <c r="B567">
        <v>2100</v>
      </c>
      <c r="D567">
        <v>13</v>
      </c>
      <c r="F567">
        <v>12</v>
      </c>
      <c r="H567">
        <v>17</v>
      </c>
      <c r="J567">
        <v>15</v>
      </c>
    </row>
    <row r="568" spans="1:10" x14ac:dyDescent="0.25">
      <c r="A568" t="s">
        <v>266</v>
      </c>
      <c r="B568">
        <v>2100</v>
      </c>
      <c r="D568">
        <v>0</v>
      </c>
      <c r="F568">
        <v>0</v>
      </c>
      <c r="H568">
        <v>0</v>
      </c>
      <c r="J568">
        <v>0</v>
      </c>
    </row>
    <row r="569" spans="1:10" x14ac:dyDescent="0.25">
      <c r="A569" t="s">
        <v>267</v>
      </c>
      <c r="B569">
        <v>2100</v>
      </c>
      <c r="C569">
        <v>14</v>
      </c>
      <c r="D569">
        <v>24</v>
      </c>
      <c r="E569">
        <v>14</v>
      </c>
      <c r="F569">
        <v>28</v>
      </c>
      <c r="G569">
        <v>14</v>
      </c>
      <c r="H569">
        <v>28</v>
      </c>
      <c r="I569">
        <v>14</v>
      </c>
      <c r="J569">
        <v>26</v>
      </c>
    </row>
    <row r="570" spans="1:10" x14ac:dyDescent="0.25">
      <c r="A570" t="s">
        <v>268</v>
      </c>
      <c r="B570">
        <v>2100</v>
      </c>
      <c r="C570">
        <v>0</v>
      </c>
      <c r="D570">
        <v>1</v>
      </c>
      <c r="E570">
        <v>0</v>
      </c>
      <c r="F570">
        <v>1</v>
      </c>
      <c r="G570">
        <v>0</v>
      </c>
      <c r="H570">
        <v>1</v>
      </c>
      <c r="I570">
        <v>0</v>
      </c>
      <c r="J570">
        <v>1</v>
      </c>
    </row>
    <row r="571" spans="1:10" x14ac:dyDescent="0.25">
      <c r="A571" t="s">
        <v>269</v>
      </c>
      <c r="B571">
        <v>2100</v>
      </c>
      <c r="C571">
        <v>1</v>
      </c>
      <c r="D571">
        <v>1</v>
      </c>
      <c r="E571">
        <v>1</v>
      </c>
      <c r="F571">
        <v>1</v>
      </c>
      <c r="G571">
        <v>1</v>
      </c>
      <c r="H571">
        <v>1</v>
      </c>
      <c r="I571">
        <v>1</v>
      </c>
      <c r="J571">
        <v>1</v>
      </c>
    </row>
    <row r="572" spans="1:10" x14ac:dyDescent="0.25">
      <c r="A572" t="s">
        <v>270</v>
      </c>
      <c r="B572">
        <v>2100</v>
      </c>
      <c r="C572">
        <v>10</v>
      </c>
      <c r="D572">
        <v>30</v>
      </c>
      <c r="E572">
        <v>70</v>
      </c>
      <c r="F572">
        <v>90</v>
      </c>
      <c r="G572">
        <v>10</v>
      </c>
      <c r="H572">
        <v>30</v>
      </c>
      <c r="I572">
        <v>70</v>
      </c>
      <c r="J572">
        <v>90</v>
      </c>
    </row>
    <row r="573" spans="1:10" x14ac:dyDescent="0.25">
      <c r="A573" t="s">
        <v>271</v>
      </c>
      <c r="B573">
        <v>2100</v>
      </c>
      <c r="C573">
        <v>30</v>
      </c>
      <c r="D573">
        <v>70</v>
      </c>
      <c r="E573">
        <v>90</v>
      </c>
      <c r="F573">
        <v>10</v>
      </c>
      <c r="G573">
        <v>30</v>
      </c>
      <c r="H573">
        <v>70</v>
      </c>
      <c r="I573">
        <v>90</v>
      </c>
      <c r="J573">
        <v>10</v>
      </c>
    </row>
    <row r="574" spans="1:10" x14ac:dyDescent="0.25">
      <c r="A574" t="s">
        <v>272</v>
      </c>
      <c r="B574">
        <v>2100</v>
      </c>
      <c r="C574">
        <v>26</v>
      </c>
      <c r="D574">
        <v>64</v>
      </c>
      <c r="E574">
        <v>86</v>
      </c>
      <c r="F574">
        <v>4</v>
      </c>
      <c r="G574">
        <v>26</v>
      </c>
      <c r="H574">
        <v>64</v>
      </c>
      <c r="I574">
        <v>86</v>
      </c>
      <c r="J574">
        <v>4</v>
      </c>
    </row>
    <row r="575" spans="1:10" x14ac:dyDescent="0.25">
      <c r="A575" t="s">
        <v>273</v>
      </c>
      <c r="B575">
        <v>2100</v>
      </c>
      <c r="C575">
        <v>26</v>
      </c>
      <c r="D575">
        <v>51</v>
      </c>
      <c r="E575">
        <v>86</v>
      </c>
      <c r="F575">
        <v>112</v>
      </c>
      <c r="G575">
        <v>26</v>
      </c>
      <c r="H575">
        <v>47</v>
      </c>
      <c r="I575">
        <v>86</v>
      </c>
      <c r="J575">
        <v>109</v>
      </c>
    </row>
    <row r="576" spans="1:10" x14ac:dyDescent="0.25">
      <c r="A576" t="s">
        <v>274</v>
      </c>
      <c r="B576">
        <v>2100</v>
      </c>
      <c r="C576">
        <v>66</v>
      </c>
      <c r="D576">
        <v>86</v>
      </c>
      <c r="E576">
        <v>6</v>
      </c>
      <c r="F576">
        <v>26</v>
      </c>
      <c r="G576">
        <v>66</v>
      </c>
      <c r="H576">
        <v>86</v>
      </c>
      <c r="I576">
        <v>6</v>
      </c>
      <c r="J576">
        <v>26</v>
      </c>
    </row>
    <row r="577" spans="1:18" x14ac:dyDescent="0.25">
      <c r="A577" t="s">
        <v>275</v>
      </c>
      <c r="B577">
        <v>2100</v>
      </c>
      <c r="C577">
        <v>82</v>
      </c>
      <c r="D577">
        <v>0</v>
      </c>
      <c r="E577">
        <v>22</v>
      </c>
      <c r="F577">
        <v>60</v>
      </c>
      <c r="G577">
        <v>82</v>
      </c>
      <c r="H577">
        <v>0</v>
      </c>
      <c r="I577">
        <v>22</v>
      </c>
      <c r="J577">
        <v>60</v>
      </c>
    </row>
    <row r="578" spans="1:18" x14ac:dyDescent="0.25">
      <c r="A578" t="s">
        <v>276</v>
      </c>
      <c r="B578">
        <v>2100</v>
      </c>
      <c r="C578">
        <v>82</v>
      </c>
      <c r="D578">
        <v>107</v>
      </c>
      <c r="E578">
        <v>22</v>
      </c>
      <c r="F578">
        <v>48</v>
      </c>
      <c r="G578">
        <v>82</v>
      </c>
      <c r="H578">
        <v>103</v>
      </c>
      <c r="I578">
        <v>22</v>
      </c>
      <c r="J578">
        <v>45</v>
      </c>
    </row>
    <row r="579" spans="1:18" x14ac:dyDescent="0.25">
      <c r="A579" t="s">
        <v>567</v>
      </c>
      <c r="B579">
        <v>2100</v>
      </c>
      <c r="C579">
        <v>13.1</v>
      </c>
      <c r="D579">
        <v>36.1</v>
      </c>
      <c r="E579">
        <v>5.6</v>
      </c>
      <c r="F579">
        <v>45.2</v>
      </c>
      <c r="G579">
        <v>3.4</v>
      </c>
      <c r="H579">
        <v>45.8</v>
      </c>
      <c r="I579">
        <v>5.2</v>
      </c>
      <c r="J579">
        <v>45.6</v>
      </c>
    </row>
    <row r="580" spans="1:18" x14ac:dyDescent="0.25">
      <c r="A580" t="s">
        <v>254</v>
      </c>
      <c r="B580">
        <v>2109</v>
      </c>
      <c r="C580">
        <v>111</v>
      </c>
      <c r="D580">
        <v>112</v>
      </c>
      <c r="E580">
        <v>211</v>
      </c>
      <c r="F580">
        <v>212</v>
      </c>
      <c r="G580">
        <v>121</v>
      </c>
      <c r="H580">
        <v>122</v>
      </c>
      <c r="I580">
        <v>221</v>
      </c>
      <c r="J580">
        <v>222</v>
      </c>
      <c r="K580">
        <v>311</v>
      </c>
      <c r="L580">
        <v>312</v>
      </c>
      <c r="M580">
        <v>411</v>
      </c>
      <c r="N580">
        <v>412</v>
      </c>
      <c r="O580">
        <v>321</v>
      </c>
      <c r="P580">
        <v>322</v>
      </c>
      <c r="Q580">
        <v>421</v>
      </c>
      <c r="R580">
        <v>422</v>
      </c>
    </row>
    <row r="581" spans="1:18" x14ac:dyDescent="0.25">
      <c r="A581" t="s">
        <v>255</v>
      </c>
      <c r="B581">
        <v>2109</v>
      </c>
      <c r="D581">
        <v>10</v>
      </c>
      <c r="F581">
        <v>5</v>
      </c>
      <c r="H581">
        <v>10</v>
      </c>
      <c r="J581">
        <v>5</v>
      </c>
    </row>
    <row r="582" spans="1:18" x14ac:dyDescent="0.25">
      <c r="A582" t="s">
        <v>256</v>
      </c>
      <c r="B582">
        <v>2109</v>
      </c>
      <c r="D582">
        <v>54.5</v>
      </c>
      <c r="F582">
        <v>25</v>
      </c>
      <c r="H582">
        <v>54.5</v>
      </c>
      <c r="J582">
        <v>25</v>
      </c>
    </row>
    <row r="583" spans="1:18" x14ac:dyDescent="0.25">
      <c r="A583" t="s">
        <v>257</v>
      </c>
      <c r="B583">
        <v>2109</v>
      </c>
      <c r="D583">
        <v>2</v>
      </c>
      <c r="F583">
        <v>2</v>
      </c>
      <c r="H583">
        <v>2</v>
      </c>
      <c r="J583">
        <v>2</v>
      </c>
    </row>
    <row r="584" spans="1:18" x14ac:dyDescent="0.25">
      <c r="A584" t="s">
        <v>258</v>
      </c>
      <c r="B584">
        <v>2109</v>
      </c>
      <c r="D584">
        <v>0</v>
      </c>
      <c r="F584">
        <v>0</v>
      </c>
      <c r="H584">
        <v>0</v>
      </c>
      <c r="J584">
        <v>0</v>
      </c>
    </row>
    <row r="585" spans="1:18" x14ac:dyDescent="0.25">
      <c r="A585" t="s">
        <v>259</v>
      </c>
      <c r="B585">
        <v>2109</v>
      </c>
      <c r="D585">
        <v>0</v>
      </c>
      <c r="F585">
        <v>0</v>
      </c>
      <c r="H585">
        <v>0</v>
      </c>
      <c r="J585">
        <v>0</v>
      </c>
    </row>
    <row r="586" spans="1:18" x14ac:dyDescent="0.25">
      <c r="A586" t="s">
        <v>260</v>
      </c>
      <c r="B586">
        <v>2109</v>
      </c>
      <c r="D586">
        <v>2</v>
      </c>
      <c r="F586">
        <v>2</v>
      </c>
      <c r="H586">
        <v>2</v>
      </c>
      <c r="J586">
        <v>2</v>
      </c>
    </row>
    <row r="587" spans="1:18" x14ac:dyDescent="0.25">
      <c r="A587" t="s">
        <v>261</v>
      </c>
      <c r="B587">
        <v>2109</v>
      </c>
      <c r="D587">
        <v>4</v>
      </c>
      <c r="F587">
        <v>3</v>
      </c>
      <c r="H587">
        <v>4</v>
      </c>
      <c r="J587">
        <v>3</v>
      </c>
    </row>
    <row r="588" spans="1:18" x14ac:dyDescent="0.25">
      <c r="A588" t="s">
        <v>262</v>
      </c>
      <c r="B588">
        <v>2109</v>
      </c>
      <c r="D588">
        <v>1.5</v>
      </c>
      <c r="F588">
        <v>2</v>
      </c>
      <c r="H588">
        <v>1.5</v>
      </c>
      <c r="J588">
        <v>2</v>
      </c>
    </row>
    <row r="589" spans="1:18" x14ac:dyDescent="0.25">
      <c r="A589" t="s">
        <v>263</v>
      </c>
      <c r="B589">
        <v>2109</v>
      </c>
      <c r="D589">
        <v>3</v>
      </c>
      <c r="F589">
        <v>1</v>
      </c>
      <c r="H589">
        <v>1</v>
      </c>
      <c r="J589">
        <v>1</v>
      </c>
    </row>
    <row r="590" spans="1:18" x14ac:dyDescent="0.25">
      <c r="A590" t="s">
        <v>264</v>
      </c>
      <c r="B590">
        <v>2109</v>
      </c>
      <c r="D590">
        <v>7</v>
      </c>
      <c r="F590">
        <v>7</v>
      </c>
      <c r="H590">
        <v>7</v>
      </c>
      <c r="J590">
        <v>7</v>
      </c>
    </row>
    <row r="591" spans="1:18" x14ac:dyDescent="0.25">
      <c r="A591" t="s">
        <v>265</v>
      </c>
      <c r="B591">
        <v>2109</v>
      </c>
      <c r="D591">
        <v>12</v>
      </c>
      <c r="F591">
        <v>18</v>
      </c>
      <c r="H591">
        <v>12</v>
      </c>
      <c r="J591">
        <v>18</v>
      </c>
    </row>
    <row r="592" spans="1:18" x14ac:dyDescent="0.25">
      <c r="A592" t="s">
        <v>266</v>
      </c>
      <c r="B592">
        <v>2109</v>
      </c>
      <c r="D592">
        <v>0</v>
      </c>
      <c r="F592">
        <v>0</v>
      </c>
      <c r="H592">
        <v>0</v>
      </c>
      <c r="J592">
        <v>0</v>
      </c>
    </row>
    <row r="593" spans="1:18" x14ac:dyDescent="0.25">
      <c r="A593" t="s">
        <v>267</v>
      </c>
      <c r="B593">
        <v>2109</v>
      </c>
      <c r="D593">
        <v>24.5</v>
      </c>
      <c r="F593">
        <v>30</v>
      </c>
      <c r="H593">
        <v>24.5</v>
      </c>
      <c r="J593">
        <v>30</v>
      </c>
    </row>
    <row r="594" spans="1:18" x14ac:dyDescent="0.25">
      <c r="A594" t="s">
        <v>268</v>
      </c>
      <c r="B594">
        <v>2109</v>
      </c>
      <c r="D594">
        <v>1</v>
      </c>
      <c r="F594">
        <v>1</v>
      </c>
      <c r="H594">
        <v>1</v>
      </c>
      <c r="J594">
        <v>1</v>
      </c>
    </row>
    <row r="595" spans="1:18" x14ac:dyDescent="0.25">
      <c r="A595" t="s">
        <v>269</v>
      </c>
      <c r="B595">
        <v>2109</v>
      </c>
      <c r="D595">
        <v>1</v>
      </c>
      <c r="F595">
        <v>1</v>
      </c>
      <c r="H595">
        <v>1</v>
      </c>
      <c r="J595">
        <v>1</v>
      </c>
    </row>
    <row r="596" spans="1:18" x14ac:dyDescent="0.25">
      <c r="A596" t="s">
        <v>270</v>
      </c>
      <c r="B596">
        <v>2109</v>
      </c>
      <c r="D596">
        <v>58.5</v>
      </c>
      <c r="F596">
        <v>28.5</v>
      </c>
      <c r="H596">
        <v>58.5</v>
      </c>
      <c r="J596">
        <v>28.5</v>
      </c>
    </row>
    <row r="597" spans="1:18" x14ac:dyDescent="0.25">
      <c r="A597" t="s">
        <v>271</v>
      </c>
      <c r="B597">
        <v>2109</v>
      </c>
      <c r="D597">
        <v>28.5</v>
      </c>
      <c r="F597">
        <v>58.5</v>
      </c>
      <c r="H597">
        <v>28.5</v>
      </c>
      <c r="J597">
        <v>58.5</v>
      </c>
    </row>
    <row r="598" spans="1:18" x14ac:dyDescent="0.25">
      <c r="A598" t="s">
        <v>272</v>
      </c>
      <c r="B598">
        <v>2109</v>
      </c>
      <c r="D598">
        <v>23</v>
      </c>
      <c r="F598">
        <v>53.5</v>
      </c>
      <c r="H598">
        <v>23</v>
      </c>
      <c r="J598">
        <v>53.5</v>
      </c>
    </row>
    <row r="599" spans="1:18" x14ac:dyDescent="0.25">
      <c r="A599" t="s">
        <v>273</v>
      </c>
      <c r="B599">
        <v>2109</v>
      </c>
      <c r="D599">
        <v>11</v>
      </c>
      <c r="F599">
        <v>53.5</v>
      </c>
      <c r="H599">
        <v>11</v>
      </c>
      <c r="J599">
        <v>53.5</v>
      </c>
    </row>
    <row r="600" spans="1:18" x14ac:dyDescent="0.25">
      <c r="A600" t="s">
        <v>274</v>
      </c>
      <c r="B600">
        <v>2109</v>
      </c>
      <c r="D600">
        <v>35.5</v>
      </c>
      <c r="F600">
        <v>5.5</v>
      </c>
      <c r="H600">
        <v>35.5</v>
      </c>
      <c r="J600">
        <v>5.5</v>
      </c>
    </row>
    <row r="601" spans="1:18" x14ac:dyDescent="0.25">
      <c r="A601" t="s">
        <v>275</v>
      </c>
      <c r="B601">
        <v>2109</v>
      </c>
      <c r="D601">
        <v>0</v>
      </c>
      <c r="F601">
        <v>30.5</v>
      </c>
      <c r="H601">
        <v>0</v>
      </c>
      <c r="J601">
        <v>30.5</v>
      </c>
    </row>
    <row r="602" spans="1:18" x14ac:dyDescent="0.25">
      <c r="A602" t="s">
        <v>276</v>
      </c>
      <c r="B602">
        <v>2109</v>
      </c>
      <c r="D602">
        <v>78</v>
      </c>
      <c r="F602">
        <v>30.5</v>
      </c>
      <c r="H602">
        <v>78</v>
      </c>
      <c r="J602">
        <v>30.5</v>
      </c>
    </row>
    <row r="603" spans="1:18" x14ac:dyDescent="0.25">
      <c r="A603" t="s">
        <v>567</v>
      </c>
      <c r="B603">
        <v>2109</v>
      </c>
      <c r="D603">
        <v>74.5</v>
      </c>
      <c r="F603">
        <v>5</v>
      </c>
      <c r="H603">
        <v>74.5</v>
      </c>
      <c r="J603">
        <v>5</v>
      </c>
    </row>
    <row r="604" spans="1:18" x14ac:dyDescent="0.25">
      <c r="A604" t="s">
        <v>254</v>
      </c>
      <c r="B604">
        <v>2124</v>
      </c>
      <c r="C604">
        <v>112</v>
      </c>
      <c r="D604">
        <v>111</v>
      </c>
      <c r="E604">
        <v>211</v>
      </c>
      <c r="F604">
        <v>212</v>
      </c>
      <c r="G604">
        <v>113</v>
      </c>
      <c r="H604">
        <v>114</v>
      </c>
      <c r="I604">
        <v>221</v>
      </c>
      <c r="J604">
        <v>222</v>
      </c>
      <c r="K604">
        <v>311</v>
      </c>
      <c r="L604">
        <v>312</v>
      </c>
      <c r="M604">
        <v>411</v>
      </c>
      <c r="N604">
        <v>412</v>
      </c>
      <c r="O604">
        <v>321</v>
      </c>
      <c r="P604">
        <v>322</v>
      </c>
      <c r="Q604">
        <v>421</v>
      </c>
      <c r="R604">
        <v>422</v>
      </c>
    </row>
    <row r="605" spans="1:18" x14ac:dyDescent="0.25">
      <c r="A605" t="s">
        <v>255</v>
      </c>
      <c r="B605">
        <v>2124</v>
      </c>
      <c r="C605">
        <v>10</v>
      </c>
      <c r="D605">
        <v>5</v>
      </c>
    </row>
    <row r="606" spans="1:18" x14ac:dyDescent="0.25">
      <c r="A606" t="s">
        <v>256</v>
      </c>
      <c r="B606">
        <v>2124</v>
      </c>
      <c r="C606">
        <v>73.5</v>
      </c>
      <c r="D606">
        <v>35</v>
      </c>
    </row>
    <row r="607" spans="1:18" x14ac:dyDescent="0.25">
      <c r="A607" t="s">
        <v>257</v>
      </c>
      <c r="B607">
        <v>2124</v>
      </c>
      <c r="C607">
        <v>2</v>
      </c>
      <c r="D607">
        <v>2</v>
      </c>
    </row>
    <row r="608" spans="1:18" x14ac:dyDescent="0.25">
      <c r="A608" t="s">
        <v>258</v>
      </c>
      <c r="B608">
        <v>2124</v>
      </c>
      <c r="C608">
        <v>0</v>
      </c>
      <c r="D608">
        <v>0</v>
      </c>
    </row>
    <row r="609" spans="1:4" x14ac:dyDescent="0.25">
      <c r="A609" t="s">
        <v>259</v>
      </c>
      <c r="B609">
        <v>2124</v>
      </c>
      <c r="C609">
        <v>0</v>
      </c>
      <c r="D609">
        <v>0</v>
      </c>
    </row>
    <row r="610" spans="1:4" x14ac:dyDescent="0.25">
      <c r="A610" t="s">
        <v>260</v>
      </c>
      <c r="B610">
        <v>2124</v>
      </c>
      <c r="C610">
        <v>2</v>
      </c>
      <c r="D610">
        <v>2</v>
      </c>
    </row>
    <row r="611" spans="1:4" x14ac:dyDescent="0.25">
      <c r="A611" t="s">
        <v>261</v>
      </c>
      <c r="B611">
        <v>2124</v>
      </c>
      <c r="C611">
        <v>4</v>
      </c>
      <c r="D611">
        <v>3</v>
      </c>
    </row>
    <row r="612" spans="1:4" x14ac:dyDescent="0.25">
      <c r="A612" t="s">
        <v>262</v>
      </c>
      <c r="B612">
        <v>2124</v>
      </c>
      <c r="C612">
        <v>2.5</v>
      </c>
      <c r="D612">
        <v>2</v>
      </c>
    </row>
    <row r="613" spans="1:4" x14ac:dyDescent="0.25">
      <c r="A613" t="s">
        <v>263</v>
      </c>
      <c r="B613">
        <v>2124</v>
      </c>
      <c r="C613">
        <v>3</v>
      </c>
      <c r="D613">
        <v>3</v>
      </c>
    </row>
    <row r="614" spans="1:4" x14ac:dyDescent="0.25">
      <c r="A614" t="s">
        <v>264</v>
      </c>
      <c r="B614">
        <v>2124</v>
      </c>
      <c r="C614">
        <v>7</v>
      </c>
      <c r="D614">
        <v>7</v>
      </c>
    </row>
    <row r="615" spans="1:4" x14ac:dyDescent="0.25">
      <c r="A615" t="s">
        <v>265</v>
      </c>
      <c r="B615">
        <v>2124</v>
      </c>
      <c r="C615">
        <v>16</v>
      </c>
      <c r="D615">
        <v>17</v>
      </c>
    </row>
    <row r="616" spans="1:4" x14ac:dyDescent="0.25">
      <c r="A616" t="s">
        <v>266</v>
      </c>
      <c r="B616">
        <v>2124</v>
      </c>
      <c r="C616">
        <v>0</v>
      </c>
      <c r="D616">
        <v>0</v>
      </c>
    </row>
    <row r="617" spans="1:4" x14ac:dyDescent="0.25">
      <c r="A617" t="s">
        <v>267</v>
      </c>
      <c r="B617">
        <v>2124</v>
      </c>
      <c r="C617">
        <v>29.5</v>
      </c>
      <c r="D617">
        <v>29</v>
      </c>
    </row>
    <row r="618" spans="1:4" x14ac:dyDescent="0.25">
      <c r="A618" t="s">
        <v>268</v>
      </c>
      <c r="B618">
        <v>2124</v>
      </c>
      <c r="C618">
        <v>1</v>
      </c>
      <c r="D618">
        <v>1</v>
      </c>
    </row>
    <row r="619" spans="1:4" x14ac:dyDescent="0.25">
      <c r="A619" t="s">
        <v>269</v>
      </c>
      <c r="B619">
        <v>2124</v>
      </c>
      <c r="C619">
        <v>1</v>
      </c>
      <c r="D619">
        <v>1</v>
      </c>
    </row>
    <row r="620" spans="1:4" x14ac:dyDescent="0.25">
      <c r="A620" t="s">
        <v>270</v>
      </c>
      <c r="B620">
        <v>2124</v>
      </c>
      <c r="C620">
        <v>58.5</v>
      </c>
      <c r="D620">
        <v>18.5</v>
      </c>
    </row>
    <row r="621" spans="1:4" x14ac:dyDescent="0.25">
      <c r="A621" t="s">
        <v>271</v>
      </c>
      <c r="B621">
        <v>2124</v>
      </c>
      <c r="C621">
        <v>18.5</v>
      </c>
      <c r="D621">
        <v>58.5</v>
      </c>
    </row>
    <row r="622" spans="1:4" x14ac:dyDescent="0.25">
      <c r="A622" t="s">
        <v>272</v>
      </c>
      <c r="B622">
        <v>2124</v>
      </c>
      <c r="C622">
        <v>12</v>
      </c>
      <c r="D622">
        <v>53.5</v>
      </c>
    </row>
    <row r="623" spans="1:4" x14ac:dyDescent="0.25">
      <c r="A623" t="s">
        <v>273</v>
      </c>
      <c r="B623">
        <v>2124</v>
      </c>
      <c r="C623">
        <v>116</v>
      </c>
      <c r="D623">
        <v>36.5</v>
      </c>
    </row>
    <row r="624" spans="1:4" x14ac:dyDescent="0.25">
      <c r="A624" t="s">
        <v>274</v>
      </c>
      <c r="B624">
        <v>2124</v>
      </c>
      <c r="C624">
        <v>46.5</v>
      </c>
      <c r="D624">
        <v>6.5</v>
      </c>
    </row>
    <row r="625" spans="1:18" x14ac:dyDescent="0.25">
      <c r="A625" t="s">
        <v>275</v>
      </c>
      <c r="B625">
        <v>2124</v>
      </c>
      <c r="C625">
        <v>0</v>
      </c>
      <c r="D625">
        <v>41.5</v>
      </c>
    </row>
    <row r="626" spans="1:18" x14ac:dyDescent="0.25">
      <c r="A626" t="s">
        <v>276</v>
      </c>
      <c r="B626">
        <v>2124</v>
      </c>
      <c r="C626">
        <v>104</v>
      </c>
      <c r="D626">
        <v>24.5</v>
      </c>
    </row>
    <row r="627" spans="1:18" x14ac:dyDescent="0.25">
      <c r="A627" t="s">
        <v>567</v>
      </c>
      <c r="B627">
        <v>2124</v>
      </c>
      <c r="C627">
        <v>73.5</v>
      </c>
      <c r="D627">
        <v>35</v>
      </c>
    </row>
    <row r="628" spans="1:18" x14ac:dyDescent="0.25">
      <c r="A628" t="s">
        <v>254</v>
      </c>
      <c r="B628">
        <v>2125</v>
      </c>
      <c r="C628">
        <v>112</v>
      </c>
      <c r="D628">
        <v>111</v>
      </c>
      <c r="E628">
        <v>211</v>
      </c>
      <c r="F628">
        <v>212</v>
      </c>
      <c r="G628">
        <v>121</v>
      </c>
      <c r="H628">
        <v>122</v>
      </c>
      <c r="I628">
        <v>221</v>
      </c>
      <c r="J628">
        <v>222</v>
      </c>
      <c r="K628">
        <v>311</v>
      </c>
      <c r="L628">
        <v>312</v>
      </c>
      <c r="M628">
        <v>411</v>
      </c>
      <c r="N628">
        <v>412</v>
      </c>
      <c r="O628">
        <v>321</v>
      </c>
      <c r="P628">
        <v>322</v>
      </c>
      <c r="Q628">
        <v>421</v>
      </c>
      <c r="R628">
        <v>422</v>
      </c>
    </row>
    <row r="629" spans="1:18" x14ac:dyDescent="0.25">
      <c r="A629" t="s">
        <v>255</v>
      </c>
      <c r="B629">
        <v>2125</v>
      </c>
      <c r="D629">
        <v>10</v>
      </c>
      <c r="E629">
        <v>5</v>
      </c>
      <c r="F629">
        <v>20</v>
      </c>
      <c r="H629">
        <v>10</v>
      </c>
      <c r="I629">
        <v>5</v>
      </c>
      <c r="J629">
        <v>20</v>
      </c>
    </row>
    <row r="630" spans="1:18" x14ac:dyDescent="0.25">
      <c r="A630" t="s">
        <v>256</v>
      </c>
      <c r="B630">
        <v>2125</v>
      </c>
      <c r="D630">
        <v>34</v>
      </c>
      <c r="E630">
        <v>14.5</v>
      </c>
      <c r="F630">
        <v>54.5</v>
      </c>
      <c r="H630">
        <v>34</v>
      </c>
      <c r="I630">
        <v>14.5</v>
      </c>
      <c r="J630">
        <v>54.5</v>
      </c>
    </row>
    <row r="631" spans="1:18" x14ac:dyDescent="0.25">
      <c r="A631" t="s">
        <v>257</v>
      </c>
      <c r="B631">
        <v>2125</v>
      </c>
      <c r="D631">
        <v>2</v>
      </c>
      <c r="E631">
        <v>2</v>
      </c>
      <c r="F631">
        <v>2</v>
      </c>
      <c r="H631">
        <v>2</v>
      </c>
      <c r="I631">
        <v>2</v>
      </c>
      <c r="J631">
        <v>2</v>
      </c>
    </row>
    <row r="632" spans="1:18" x14ac:dyDescent="0.25">
      <c r="A632" t="s">
        <v>258</v>
      </c>
      <c r="B632">
        <v>2125</v>
      </c>
      <c r="D632">
        <v>0</v>
      </c>
      <c r="E632">
        <v>0</v>
      </c>
      <c r="F632">
        <v>0</v>
      </c>
      <c r="H632">
        <v>0</v>
      </c>
      <c r="I632">
        <v>0</v>
      </c>
      <c r="J632">
        <v>0</v>
      </c>
    </row>
    <row r="633" spans="1:18" x14ac:dyDescent="0.25">
      <c r="A633" t="s">
        <v>259</v>
      </c>
      <c r="B633">
        <v>2125</v>
      </c>
      <c r="D633">
        <v>0</v>
      </c>
      <c r="E633">
        <v>0</v>
      </c>
      <c r="F633">
        <v>0</v>
      </c>
      <c r="H633">
        <v>0</v>
      </c>
      <c r="I633">
        <v>0</v>
      </c>
      <c r="J633">
        <v>0</v>
      </c>
    </row>
    <row r="634" spans="1:18" x14ac:dyDescent="0.25">
      <c r="A634" t="s">
        <v>260</v>
      </c>
      <c r="B634">
        <v>2125</v>
      </c>
      <c r="D634">
        <v>2</v>
      </c>
      <c r="E634">
        <v>2</v>
      </c>
      <c r="F634">
        <v>2</v>
      </c>
      <c r="H634">
        <v>2</v>
      </c>
      <c r="I634">
        <v>2</v>
      </c>
      <c r="J634">
        <v>2</v>
      </c>
    </row>
    <row r="635" spans="1:18" x14ac:dyDescent="0.25">
      <c r="A635" t="s">
        <v>261</v>
      </c>
      <c r="B635">
        <v>2125</v>
      </c>
      <c r="D635">
        <v>3</v>
      </c>
      <c r="E635">
        <v>3</v>
      </c>
      <c r="F635">
        <v>3.5</v>
      </c>
      <c r="H635">
        <v>3</v>
      </c>
      <c r="I635">
        <v>3</v>
      </c>
      <c r="J635">
        <v>3.5</v>
      </c>
    </row>
    <row r="636" spans="1:18" x14ac:dyDescent="0.25">
      <c r="A636" t="s">
        <v>262</v>
      </c>
      <c r="B636">
        <v>2125</v>
      </c>
      <c r="D636">
        <v>3</v>
      </c>
      <c r="E636">
        <v>2.5</v>
      </c>
      <c r="F636">
        <v>2</v>
      </c>
      <c r="H636">
        <v>3</v>
      </c>
      <c r="I636">
        <v>2.5</v>
      </c>
      <c r="J636">
        <v>2</v>
      </c>
    </row>
    <row r="637" spans="1:18" x14ac:dyDescent="0.25">
      <c r="A637" t="s">
        <v>263</v>
      </c>
      <c r="B637">
        <v>2125</v>
      </c>
      <c r="D637">
        <v>3</v>
      </c>
      <c r="E637">
        <v>0</v>
      </c>
      <c r="F637">
        <v>3</v>
      </c>
      <c r="H637">
        <v>3</v>
      </c>
      <c r="I637">
        <v>0</v>
      </c>
      <c r="J637">
        <v>3</v>
      </c>
    </row>
    <row r="638" spans="1:18" x14ac:dyDescent="0.25">
      <c r="A638" t="s">
        <v>264</v>
      </c>
      <c r="B638">
        <v>2125</v>
      </c>
      <c r="D638">
        <v>7</v>
      </c>
      <c r="F638">
        <v>7</v>
      </c>
      <c r="H638">
        <v>7</v>
      </c>
      <c r="J638">
        <v>7</v>
      </c>
    </row>
    <row r="639" spans="1:18" x14ac:dyDescent="0.25">
      <c r="A639" t="s">
        <v>265</v>
      </c>
      <c r="B639">
        <v>2125</v>
      </c>
      <c r="D639">
        <v>21</v>
      </c>
      <c r="F639">
        <v>14</v>
      </c>
      <c r="H639">
        <v>21</v>
      </c>
      <c r="J639">
        <v>14</v>
      </c>
    </row>
    <row r="640" spans="1:18" x14ac:dyDescent="0.25">
      <c r="A640" t="s">
        <v>266</v>
      </c>
      <c r="B640">
        <v>2125</v>
      </c>
      <c r="D640">
        <v>0</v>
      </c>
      <c r="F640">
        <v>0</v>
      </c>
      <c r="H640">
        <v>0</v>
      </c>
      <c r="J640">
        <v>0</v>
      </c>
    </row>
    <row r="641" spans="1:18" x14ac:dyDescent="0.25">
      <c r="A641" t="s">
        <v>267</v>
      </c>
      <c r="B641">
        <v>2125</v>
      </c>
      <c r="D641">
        <v>34</v>
      </c>
      <c r="E641">
        <v>14</v>
      </c>
      <c r="F641">
        <v>26.5</v>
      </c>
      <c r="H641">
        <v>34</v>
      </c>
      <c r="I641">
        <v>14</v>
      </c>
      <c r="J641">
        <v>26.5</v>
      </c>
    </row>
    <row r="642" spans="1:18" x14ac:dyDescent="0.25">
      <c r="A642" t="s">
        <v>268</v>
      </c>
      <c r="B642">
        <v>2125</v>
      </c>
      <c r="D642">
        <v>1</v>
      </c>
      <c r="E642">
        <v>0</v>
      </c>
      <c r="F642">
        <v>1</v>
      </c>
      <c r="H642">
        <v>1</v>
      </c>
      <c r="I642">
        <v>0</v>
      </c>
      <c r="J642">
        <v>1</v>
      </c>
    </row>
    <row r="643" spans="1:18" x14ac:dyDescent="0.25">
      <c r="A643" t="s">
        <v>269</v>
      </c>
      <c r="B643">
        <v>2125</v>
      </c>
      <c r="D643">
        <v>0</v>
      </c>
      <c r="E643">
        <v>1</v>
      </c>
      <c r="F643">
        <v>1</v>
      </c>
      <c r="H643">
        <v>0</v>
      </c>
      <c r="I643">
        <v>1</v>
      </c>
      <c r="J643">
        <v>1</v>
      </c>
    </row>
    <row r="644" spans="1:18" x14ac:dyDescent="0.25">
      <c r="A644" t="s">
        <v>270</v>
      </c>
      <c r="B644">
        <v>2125</v>
      </c>
      <c r="D644">
        <v>52.5</v>
      </c>
      <c r="E644">
        <v>92.5</v>
      </c>
      <c r="F644">
        <v>112.5</v>
      </c>
      <c r="H644">
        <v>52.5</v>
      </c>
      <c r="I644">
        <v>92.5</v>
      </c>
      <c r="J644">
        <v>112.5</v>
      </c>
    </row>
    <row r="645" spans="1:18" x14ac:dyDescent="0.25">
      <c r="A645" t="s">
        <v>271</v>
      </c>
      <c r="B645">
        <v>2125</v>
      </c>
      <c r="D645">
        <v>92.5</v>
      </c>
      <c r="E645">
        <v>112.5</v>
      </c>
      <c r="F645">
        <v>52.5</v>
      </c>
      <c r="H645">
        <v>92.5</v>
      </c>
      <c r="I645">
        <v>112.5</v>
      </c>
      <c r="J645">
        <v>52.5</v>
      </c>
    </row>
    <row r="646" spans="1:18" x14ac:dyDescent="0.25">
      <c r="A646" t="s">
        <v>272</v>
      </c>
      <c r="B646">
        <v>2125</v>
      </c>
      <c r="D646">
        <v>86.5</v>
      </c>
      <c r="E646">
        <v>107</v>
      </c>
      <c r="F646">
        <v>47</v>
      </c>
      <c r="H646">
        <v>86.5</v>
      </c>
      <c r="I646">
        <v>107</v>
      </c>
      <c r="J646">
        <v>47</v>
      </c>
    </row>
    <row r="647" spans="1:18" x14ac:dyDescent="0.25">
      <c r="A647" t="s">
        <v>273</v>
      </c>
      <c r="B647">
        <v>2125</v>
      </c>
      <c r="D647">
        <v>65.5</v>
      </c>
      <c r="E647">
        <v>107</v>
      </c>
      <c r="F647">
        <v>33</v>
      </c>
      <c r="H647">
        <v>65.5</v>
      </c>
      <c r="I647">
        <v>107</v>
      </c>
      <c r="J647">
        <v>33</v>
      </c>
    </row>
    <row r="648" spans="1:18" x14ac:dyDescent="0.25">
      <c r="A648" t="s">
        <v>274</v>
      </c>
      <c r="B648">
        <v>2125</v>
      </c>
      <c r="D648">
        <v>5.5</v>
      </c>
      <c r="E648">
        <v>45.5</v>
      </c>
      <c r="F648">
        <v>65.5</v>
      </c>
      <c r="H648">
        <v>5.5</v>
      </c>
      <c r="I648">
        <v>45.5</v>
      </c>
      <c r="J648">
        <v>65.5</v>
      </c>
    </row>
    <row r="649" spans="1:18" x14ac:dyDescent="0.25">
      <c r="A649" t="s">
        <v>275</v>
      </c>
      <c r="B649">
        <v>2125</v>
      </c>
      <c r="D649">
        <v>39.5</v>
      </c>
      <c r="E649">
        <v>60</v>
      </c>
      <c r="F649">
        <v>0</v>
      </c>
      <c r="H649">
        <v>39.5</v>
      </c>
      <c r="I649">
        <v>60</v>
      </c>
      <c r="J649">
        <v>0</v>
      </c>
    </row>
    <row r="650" spans="1:18" x14ac:dyDescent="0.25">
      <c r="A650" t="s">
        <v>276</v>
      </c>
      <c r="B650">
        <v>2125</v>
      </c>
      <c r="D650">
        <v>18.5</v>
      </c>
      <c r="E650">
        <v>60</v>
      </c>
      <c r="F650">
        <v>106</v>
      </c>
      <c r="H650">
        <v>18.5</v>
      </c>
      <c r="I650">
        <v>60</v>
      </c>
      <c r="J650">
        <v>106</v>
      </c>
    </row>
    <row r="651" spans="1:18" x14ac:dyDescent="0.25">
      <c r="A651" t="s">
        <v>567</v>
      </c>
      <c r="B651">
        <v>2125</v>
      </c>
      <c r="D651">
        <v>34</v>
      </c>
      <c r="E651">
        <v>5</v>
      </c>
      <c r="F651">
        <v>64</v>
      </c>
      <c r="H651">
        <v>34</v>
      </c>
      <c r="I651">
        <v>9.1</v>
      </c>
      <c r="J651">
        <v>59.9</v>
      </c>
    </row>
    <row r="652" spans="1:18" x14ac:dyDescent="0.25">
      <c r="A652" t="s">
        <v>254</v>
      </c>
      <c r="B652">
        <v>2137</v>
      </c>
      <c r="C652">
        <v>111</v>
      </c>
      <c r="D652">
        <v>112</v>
      </c>
      <c r="E652">
        <v>211</v>
      </c>
      <c r="F652">
        <v>212</v>
      </c>
      <c r="G652">
        <v>113</v>
      </c>
      <c r="H652">
        <v>114</v>
      </c>
      <c r="I652">
        <v>221</v>
      </c>
      <c r="J652">
        <v>222</v>
      </c>
      <c r="K652">
        <v>311</v>
      </c>
      <c r="L652">
        <v>312</v>
      </c>
      <c r="M652">
        <v>411</v>
      </c>
      <c r="N652">
        <v>412</v>
      </c>
      <c r="O652">
        <v>321</v>
      </c>
      <c r="P652">
        <v>322</v>
      </c>
      <c r="Q652">
        <v>421</v>
      </c>
      <c r="R652">
        <v>422</v>
      </c>
    </row>
    <row r="653" spans="1:18" x14ac:dyDescent="0.25">
      <c r="A653" t="s">
        <v>255</v>
      </c>
      <c r="B653">
        <v>2137</v>
      </c>
      <c r="C653">
        <v>5</v>
      </c>
      <c r="D653">
        <v>5</v>
      </c>
    </row>
    <row r="654" spans="1:18" x14ac:dyDescent="0.25">
      <c r="A654" t="s">
        <v>256</v>
      </c>
      <c r="B654">
        <v>2137</v>
      </c>
      <c r="C654">
        <v>16.7</v>
      </c>
      <c r="D654">
        <v>17.8</v>
      </c>
    </row>
    <row r="655" spans="1:18" x14ac:dyDescent="0.25">
      <c r="A655" t="s">
        <v>257</v>
      </c>
      <c r="B655">
        <v>2137</v>
      </c>
      <c r="C655">
        <v>2</v>
      </c>
      <c r="D655">
        <v>2</v>
      </c>
    </row>
    <row r="656" spans="1:18" x14ac:dyDescent="0.25">
      <c r="A656" t="s">
        <v>258</v>
      </c>
      <c r="B656">
        <v>2137</v>
      </c>
      <c r="C656">
        <v>0</v>
      </c>
      <c r="D656">
        <v>0</v>
      </c>
    </row>
    <row r="657" spans="1:4" x14ac:dyDescent="0.25">
      <c r="A657" t="s">
        <v>259</v>
      </c>
      <c r="B657">
        <v>2137</v>
      </c>
      <c r="C657">
        <v>0</v>
      </c>
      <c r="D657">
        <v>0</v>
      </c>
    </row>
    <row r="658" spans="1:4" x14ac:dyDescent="0.25">
      <c r="A658" t="s">
        <v>260</v>
      </c>
      <c r="B658">
        <v>2137</v>
      </c>
      <c r="C658">
        <v>2</v>
      </c>
      <c r="D658">
        <v>2</v>
      </c>
    </row>
    <row r="659" spans="1:4" x14ac:dyDescent="0.25">
      <c r="A659" t="s">
        <v>261</v>
      </c>
      <c r="B659">
        <v>2137</v>
      </c>
      <c r="C659">
        <v>3</v>
      </c>
      <c r="D659">
        <v>3</v>
      </c>
    </row>
    <row r="660" spans="1:4" x14ac:dyDescent="0.25">
      <c r="A660" t="s">
        <v>262</v>
      </c>
      <c r="B660">
        <v>2137</v>
      </c>
      <c r="C660">
        <v>2.5</v>
      </c>
      <c r="D660">
        <v>2</v>
      </c>
    </row>
    <row r="661" spans="1:4" x14ac:dyDescent="0.25">
      <c r="A661" t="s">
        <v>263</v>
      </c>
      <c r="B661">
        <v>2137</v>
      </c>
      <c r="C661">
        <v>0</v>
      </c>
      <c r="D661">
        <v>0</v>
      </c>
    </row>
    <row r="662" spans="1:4" x14ac:dyDescent="0.25">
      <c r="A662" t="s">
        <v>264</v>
      </c>
      <c r="B662">
        <v>2137</v>
      </c>
      <c r="C662">
        <v>5</v>
      </c>
      <c r="D662">
        <v>5</v>
      </c>
    </row>
    <row r="663" spans="1:4" x14ac:dyDescent="0.25">
      <c r="A663" t="s">
        <v>265</v>
      </c>
      <c r="B663">
        <v>2137</v>
      </c>
      <c r="C663">
        <v>9</v>
      </c>
      <c r="D663">
        <v>10</v>
      </c>
    </row>
    <row r="664" spans="1:4" x14ac:dyDescent="0.25">
      <c r="A664" t="s">
        <v>266</v>
      </c>
      <c r="B664">
        <v>2137</v>
      </c>
      <c r="C664">
        <v>0</v>
      </c>
      <c r="D664">
        <v>0</v>
      </c>
    </row>
    <row r="665" spans="1:4" x14ac:dyDescent="0.25">
      <c r="A665" t="s">
        <v>267</v>
      </c>
      <c r="B665">
        <v>2137</v>
      </c>
      <c r="C665">
        <v>21.5</v>
      </c>
      <c r="D665">
        <v>21</v>
      </c>
    </row>
    <row r="666" spans="1:4" x14ac:dyDescent="0.25">
      <c r="A666" t="s">
        <v>268</v>
      </c>
      <c r="B666">
        <v>2137</v>
      </c>
      <c r="C666">
        <v>0</v>
      </c>
      <c r="D666">
        <v>1</v>
      </c>
    </row>
    <row r="667" spans="1:4" x14ac:dyDescent="0.25">
      <c r="A667" t="s">
        <v>269</v>
      </c>
      <c r="B667">
        <v>2137</v>
      </c>
      <c r="C667">
        <v>1</v>
      </c>
      <c r="D667">
        <v>1</v>
      </c>
    </row>
    <row r="668" spans="1:4" x14ac:dyDescent="0.25">
      <c r="A668" t="s">
        <v>270</v>
      </c>
      <c r="B668">
        <v>2137</v>
      </c>
      <c r="C668">
        <v>28.3</v>
      </c>
      <c r="D668">
        <v>5.5</v>
      </c>
    </row>
    <row r="669" spans="1:4" x14ac:dyDescent="0.25">
      <c r="A669" t="s">
        <v>271</v>
      </c>
      <c r="B669">
        <v>2137</v>
      </c>
      <c r="C669">
        <v>5.5</v>
      </c>
      <c r="D669">
        <v>28.3</v>
      </c>
    </row>
    <row r="670" spans="1:4" x14ac:dyDescent="0.25">
      <c r="A670" t="s">
        <v>272</v>
      </c>
      <c r="B670">
        <v>2137</v>
      </c>
      <c r="C670">
        <v>0</v>
      </c>
      <c r="D670">
        <v>23.3</v>
      </c>
    </row>
    <row r="671" spans="1:4" x14ac:dyDescent="0.25">
      <c r="A671" t="s">
        <v>273</v>
      </c>
      <c r="B671">
        <v>2137</v>
      </c>
      <c r="C671">
        <v>0</v>
      </c>
      <c r="D671">
        <v>23.3</v>
      </c>
    </row>
    <row r="672" spans="1:4" x14ac:dyDescent="0.25">
      <c r="A672" t="s">
        <v>274</v>
      </c>
      <c r="B672">
        <v>2137</v>
      </c>
      <c r="C672">
        <v>28.3</v>
      </c>
      <c r="D672">
        <v>5.5</v>
      </c>
    </row>
    <row r="673" spans="1:18" x14ac:dyDescent="0.25">
      <c r="A673" t="s">
        <v>275</v>
      </c>
      <c r="B673">
        <v>2137</v>
      </c>
      <c r="C673">
        <v>0</v>
      </c>
      <c r="D673">
        <v>23.3</v>
      </c>
    </row>
    <row r="674" spans="1:18" x14ac:dyDescent="0.25">
      <c r="A674" t="s">
        <v>276</v>
      </c>
      <c r="B674">
        <v>2137</v>
      </c>
      <c r="C674">
        <v>0</v>
      </c>
      <c r="D674">
        <v>23.3</v>
      </c>
    </row>
    <row r="675" spans="1:18" x14ac:dyDescent="0.25">
      <c r="A675" t="s">
        <v>567</v>
      </c>
      <c r="B675">
        <v>2137</v>
      </c>
      <c r="C675">
        <v>0</v>
      </c>
      <c r="D675">
        <v>40</v>
      </c>
    </row>
    <row r="676" spans="1:18" x14ac:dyDescent="0.25">
      <c r="A676" t="s">
        <v>254</v>
      </c>
      <c r="B676">
        <v>2206</v>
      </c>
      <c r="C676">
        <v>112</v>
      </c>
      <c r="D676">
        <v>111</v>
      </c>
      <c r="E676">
        <v>211</v>
      </c>
      <c r="F676">
        <v>212</v>
      </c>
      <c r="G676">
        <v>113</v>
      </c>
      <c r="H676">
        <v>114</v>
      </c>
      <c r="I676">
        <v>221</v>
      </c>
      <c r="J676">
        <v>222</v>
      </c>
      <c r="K676">
        <v>311</v>
      </c>
      <c r="L676">
        <v>312</v>
      </c>
      <c r="M676">
        <v>411</v>
      </c>
      <c r="N676">
        <v>412</v>
      </c>
      <c r="O676">
        <v>321</v>
      </c>
      <c r="P676">
        <v>322</v>
      </c>
      <c r="Q676">
        <v>421</v>
      </c>
      <c r="R676">
        <v>422</v>
      </c>
    </row>
    <row r="677" spans="1:18" x14ac:dyDescent="0.25">
      <c r="A677" t="s">
        <v>255</v>
      </c>
      <c r="B677">
        <v>2206</v>
      </c>
      <c r="C677">
        <v>10</v>
      </c>
      <c r="D677">
        <v>4</v>
      </c>
    </row>
    <row r="678" spans="1:18" x14ac:dyDescent="0.25">
      <c r="A678" t="s">
        <v>256</v>
      </c>
      <c r="B678">
        <v>2206</v>
      </c>
      <c r="C678">
        <v>74</v>
      </c>
      <c r="D678">
        <v>34</v>
      </c>
    </row>
    <row r="679" spans="1:18" x14ac:dyDescent="0.25">
      <c r="A679" t="s">
        <v>257</v>
      </c>
      <c r="B679">
        <v>2206</v>
      </c>
      <c r="C679">
        <v>2</v>
      </c>
      <c r="D679">
        <v>2</v>
      </c>
    </row>
    <row r="680" spans="1:18" x14ac:dyDescent="0.25">
      <c r="A680" t="s">
        <v>258</v>
      </c>
      <c r="B680">
        <v>2206</v>
      </c>
      <c r="C680">
        <v>0</v>
      </c>
      <c r="D680">
        <v>0</v>
      </c>
    </row>
    <row r="681" spans="1:18" x14ac:dyDescent="0.25">
      <c r="A681" t="s">
        <v>259</v>
      </c>
      <c r="B681">
        <v>2206</v>
      </c>
      <c r="C681">
        <v>0</v>
      </c>
      <c r="D681">
        <v>0</v>
      </c>
    </row>
    <row r="682" spans="1:18" x14ac:dyDescent="0.25">
      <c r="A682" t="s">
        <v>260</v>
      </c>
      <c r="B682">
        <v>2206</v>
      </c>
      <c r="C682">
        <v>2</v>
      </c>
      <c r="D682">
        <v>2</v>
      </c>
    </row>
    <row r="683" spans="1:18" x14ac:dyDescent="0.25">
      <c r="A683" t="s">
        <v>261</v>
      </c>
      <c r="B683">
        <v>2206</v>
      </c>
      <c r="C683">
        <v>4</v>
      </c>
      <c r="D683">
        <v>3</v>
      </c>
    </row>
    <row r="684" spans="1:18" x14ac:dyDescent="0.25">
      <c r="A684" t="s">
        <v>262</v>
      </c>
      <c r="B684">
        <v>2206</v>
      </c>
      <c r="C684">
        <v>2</v>
      </c>
      <c r="D684">
        <v>3</v>
      </c>
    </row>
    <row r="685" spans="1:18" x14ac:dyDescent="0.25">
      <c r="A685" t="s">
        <v>263</v>
      </c>
      <c r="B685">
        <v>2206</v>
      </c>
      <c r="C685">
        <v>3</v>
      </c>
      <c r="D685">
        <v>3</v>
      </c>
    </row>
    <row r="686" spans="1:18" x14ac:dyDescent="0.25">
      <c r="A686" t="s">
        <v>264</v>
      </c>
      <c r="B686">
        <v>2206</v>
      </c>
      <c r="C686">
        <v>5</v>
      </c>
      <c r="D686">
        <v>5</v>
      </c>
    </row>
    <row r="687" spans="1:18" x14ac:dyDescent="0.25">
      <c r="A687" t="s">
        <v>265</v>
      </c>
      <c r="B687">
        <v>2206</v>
      </c>
      <c r="C687">
        <v>11</v>
      </c>
      <c r="D687">
        <v>11</v>
      </c>
    </row>
    <row r="688" spans="1:18" x14ac:dyDescent="0.25">
      <c r="A688" t="s">
        <v>266</v>
      </c>
      <c r="B688">
        <v>2206</v>
      </c>
      <c r="C688">
        <v>0</v>
      </c>
      <c r="D688">
        <v>0</v>
      </c>
    </row>
    <row r="689" spans="1:18" x14ac:dyDescent="0.25">
      <c r="A689" t="s">
        <v>267</v>
      </c>
      <c r="B689">
        <v>2206</v>
      </c>
      <c r="C689">
        <v>22</v>
      </c>
      <c r="D689">
        <v>22</v>
      </c>
    </row>
    <row r="690" spans="1:18" x14ac:dyDescent="0.25">
      <c r="A690" t="s">
        <v>268</v>
      </c>
      <c r="B690">
        <v>2206</v>
      </c>
      <c r="C690">
        <v>1</v>
      </c>
      <c r="D690">
        <v>1</v>
      </c>
    </row>
    <row r="691" spans="1:18" x14ac:dyDescent="0.25">
      <c r="A691" t="s">
        <v>269</v>
      </c>
      <c r="B691">
        <v>2206</v>
      </c>
      <c r="C691">
        <v>1</v>
      </c>
      <c r="D691">
        <v>1</v>
      </c>
    </row>
    <row r="692" spans="1:18" x14ac:dyDescent="0.25">
      <c r="A692" t="s">
        <v>270</v>
      </c>
      <c r="B692">
        <v>2206</v>
      </c>
      <c r="C692">
        <v>104</v>
      </c>
      <c r="D692">
        <v>64</v>
      </c>
    </row>
    <row r="693" spans="1:18" x14ac:dyDescent="0.25">
      <c r="A693" t="s">
        <v>271</v>
      </c>
      <c r="B693">
        <v>2206</v>
      </c>
      <c r="C693">
        <v>64</v>
      </c>
      <c r="D693">
        <v>104</v>
      </c>
    </row>
    <row r="694" spans="1:18" x14ac:dyDescent="0.25">
      <c r="A694" t="s">
        <v>272</v>
      </c>
      <c r="B694">
        <v>2206</v>
      </c>
      <c r="C694">
        <v>58</v>
      </c>
      <c r="D694">
        <v>98</v>
      </c>
    </row>
    <row r="695" spans="1:18" x14ac:dyDescent="0.25">
      <c r="A695" t="s">
        <v>273</v>
      </c>
      <c r="B695">
        <v>2206</v>
      </c>
      <c r="C695">
        <v>47</v>
      </c>
      <c r="D695">
        <v>87</v>
      </c>
    </row>
    <row r="696" spans="1:18" x14ac:dyDescent="0.25">
      <c r="A696" t="s">
        <v>274</v>
      </c>
      <c r="B696">
        <v>2206</v>
      </c>
      <c r="C696">
        <v>46</v>
      </c>
      <c r="D696">
        <v>6</v>
      </c>
    </row>
    <row r="697" spans="1:18" x14ac:dyDescent="0.25">
      <c r="A697" t="s">
        <v>275</v>
      </c>
      <c r="B697">
        <v>2206</v>
      </c>
      <c r="C697">
        <v>0</v>
      </c>
      <c r="D697">
        <v>40</v>
      </c>
    </row>
    <row r="698" spans="1:18" x14ac:dyDescent="0.25">
      <c r="A698" t="s">
        <v>276</v>
      </c>
      <c r="B698">
        <v>2206</v>
      </c>
      <c r="C698">
        <v>109</v>
      </c>
      <c r="D698">
        <v>29</v>
      </c>
    </row>
    <row r="699" spans="1:18" x14ac:dyDescent="0.25">
      <c r="A699" t="s">
        <v>567</v>
      </c>
      <c r="B699">
        <v>2206</v>
      </c>
      <c r="C699">
        <v>74</v>
      </c>
      <c r="D699">
        <v>34</v>
      </c>
    </row>
    <row r="700" spans="1:18" x14ac:dyDescent="0.25">
      <c r="A700" t="s">
        <v>254</v>
      </c>
      <c r="B700">
        <v>2950</v>
      </c>
      <c r="C700">
        <v>111</v>
      </c>
      <c r="D700">
        <v>112</v>
      </c>
      <c r="E700">
        <v>211</v>
      </c>
      <c r="F700">
        <v>212</v>
      </c>
      <c r="G700">
        <v>121</v>
      </c>
      <c r="H700">
        <v>122</v>
      </c>
      <c r="I700">
        <v>221</v>
      </c>
      <c r="J700">
        <v>222</v>
      </c>
      <c r="K700">
        <v>311</v>
      </c>
      <c r="L700">
        <v>312</v>
      </c>
      <c r="M700">
        <v>411</v>
      </c>
      <c r="N700">
        <v>412</v>
      </c>
      <c r="O700">
        <v>321</v>
      </c>
      <c r="P700">
        <v>322</v>
      </c>
      <c r="Q700">
        <v>421</v>
      </c>
      <c r="R700">
        <v>422</v>
      </c>
    </row>
    <row r="701" spans="1:18" x14ac:dyDescent="0.25">
      <c r="A701" t="s">
        <v>255</v>
      </c>
      <c r="B701">
        <v>2950</v>
      </c>
      <c r="D701">
        <v>5</v>
      </c>
      <c r="E701">
        <v>5</v>
      </c>
      <c r="F701">
        <v>15</v>
      </c>
      <c r="H701">
        <v>5</v>
      </c>
      <c r="I701">
        <v>5</v>
      </c>
      <c r="J701">
        <v>15</v>
      </c>
    </row>
    <row r="702" spans="1:18" x14ac:dyDescent="0.25">
      <c r="A702" t="s">
        <v>256</v>
      </c>
      <c r="B702">
        <v>2950</v>
      </c>
      <c r="D702">
        <v>47</v>
      </c>
      <c r="E702">
        <v>9</v>
      </c>
      <c r="F702">
        <v>45</v>
      </c>
      <c r="H702">
        <v>47</v>
      </c>
      <c r="I702">
        <v>14</v>
      </c>
      <c r="J702">
        <v>40</v>
      </c>
    </row>
    <row r="703" spans="1:18" x14ac:dyDescent="0.25">
      <c r="A703" t="s">
        <v>257</v>
      </c>
      <c r="B703">
        <v>2950</v>
      </c>
      <c r="D703">
        <v>2</v>
      </c>
      <c r="E703">
        <v>2</v>
      </c>
      <c r="F703">
        <v>2</v>
      </c>
      <c r="H703">
        <v>2</v>
      </c>
      <c r="I703">
        <v>2</v>
      </c>
      <c r="J703">
        <v>2</v>
      </c>
    </row>
    <row r="704" spans="1:18" x14ac:dyDescent="0.25">
      <c r="A704" t="s">
        <v>258</v>
      </c>
      <c r="B704">
        <v>2950</v>
      </c>
      <c r="D704">
        <v>0</v>
      </c>
      <c r="E704">
        <v>0</v>
      </c>
      <c r="F704">
        <v>0</v>
      </c>
      <c r="H704">
        <v>0</v>
      </c>
      <c r="I704">
        <v>0</v>
      </c>
      <c r="J704">
        <v>0</v>
      </c>
    </row>
    <row r="705" spans="1:10" x14ac:dyDescent="0.25">
      <c r="A705" t="s">
        <v>259</v>
      </c>
      <c r="B705">
        <v>2950</v>
      </c>
      <c r="D705">
        <v>0</v>
      </c>
      <c r="E705">
        <v>0</v>
      </c>
      <c r="F705">
        <v>0</v>
      </c>
      <c r="H705">
        <v>0</v>
      </c>
      <c r="I705">
        <v>0</v>
      </c>
      <c r="J705">
        <v>0</v>
      </c>
    </row>
    <row r="706" spans="1:10" x14ac:dyDescent="0.25">
      <c r="A706" t="s">
        <v>260</v>
      </c>
      <c r="B706">
        <v>2950</v>
      </c>
      <c r="D706">
        <v>2</v>
      </c>
      <c r="E706">
        <v>2</v>
      </c>
      <c r="F706">
        <v>2</v>
      </c>
      <c r="H706">
        <v>2</v>
      </c>
      <c r="I706">
        <v>2</v>
      </c>
      <c r="J706">
        <v>2</v>
      </c>
    </row>
    <row r="707" spans="1:10" x14ac:dyDescent="0.25">
      <c r="A707" t="s">
        <v>261</v>
      </c>
      <c r="B707">
        <v>2950</v>
      </c>
      <c r="D707">
        <v>3</v>
      </c>
      <c r="E707">
        <v>3</v>
      </c>
      <c r="F707">
        <v>4</v>
      </c>
      <c r="H707">
        <v>3</v>
      </c>
      <c r="I707">
        <v>3</v>
      </c>
      <c r="J707">
        <v>4</v>
      </c>
    </row>
    <row r="708" spans="1:10" x14ac:dyDescent="0.25">
      <c r="A708" t="s">
        <v>262</v>
      </c>
      <c r="B708">
        <v>2950</v>
      </c>
      <c r="D708">
        <v>4</v>
      </c>
      <c r="E708">
        <v>3</v>
      </c>
      <c r="F708">
        <v>2</v>
      </c>
      <c r="H708">
        <v>4</v>
      </c>
      <c r="I708">
        <v>3</v>
      </c>
      <c r="J708">
        <v>2</v>
      </c>
    </row>
    <row r="709" spans="1:10" x14ac:dyDescent="0.25">
      <c r="A709" t="s">
        <v>263</v>
      </c>
      <c r="B709">
        <v>2950</v>
      </c>
      <c r="D709">
        <v>1</v>
      </c>
      <c r="E709">
        <v>0</v>
      </c>
      <c r="F709">
        <v>3</v>
      </c>
      <c r="H709">
        <v>1</v>
      </c>
      <c r="I709">
        <v>0</v>
      </c>
      <c r="J709">
        <v>3</v>
      </c>
    </row>
    <row r="710" spans="1:10" x14ac:dyDescent="0.25">
      <c r="A710" t="s">
        <v>264</v>
      </c>
      <c r="B710">
        <v>2950</v>
      </c>
      <c r="D710">
        <v>7</v>
      </c>
      <c r="F710">
        <v>7</v>
      </c>
      <c r="H710">
        <v>7</v>
      </c>
      <c r="J710">
        <v>7</v>
      </c>
    </row>
    <row r="711" spans="1:10" x14ac:dyDescent="0.25">
      <c r="A711" t="s">
        <v>265</v>
      </c>
      <c r="B711">
        <v>2950</v>
      </c>
      <c r="D711">
        <v>29</v>
      </c>
      <c r="F711">
        <v>21</v>
      </c>
      <c r="H711">
        <v>31</v>
      </c>
      <c r="J711">
        <v>18</v>
      </c>
    </row>
    <row r="712" spans="1:10" x14ac:dyDescent="0.25">
      <c r="A712" t="s">
        <v>266</v>
      </c>
      <c r="B712">
        <v>2950</v>
      </c>
      <c r="D712">
        <v>0</v>
      </c>
      <c r="F712">
        <v>0</v>
      </c>
      <c r="H712">
        <v>0</v>
      </c>
      <c r="J712">
        <v>0</v>
      </c>
    </row>
    <row r="713" spans="1:10" x14ac:dyDescent="0.25">
      <c r="A713" t="s">
        <v>267</v>
      </c>
      <c r="B713">
        <v>2950</v>
      </c>
      <c r="D713">
        <v>43</v>
      </c>
      <c r="E713">
        <v>15</v>
      </c>
      <c r="F713">
        <v>34</v>
      </c>
      <c r="H713">
        <v>54</v>
      </c>
      <c r="I713">
        <v>15</v>
      </c>
      <c r="J713">
        <v>31</v>
      </c>
    </row>
    <row r="714" spans="1:10" x14ac:dyDescent="0.25">
      <c r="A714" t="s">
        <v>268</v>
      </c>
      <c r="B714">
        <v>2950</v>
      </c>
      <c r="D714">
        <v>1</v>
      </c>
      <c r="E714">
        <v>0</v>
      </c>
      <c r="F714">
        <v>1</v>
      </c>
      <c r="H714">
        <v>1</v>
      </c>
      <c r="I714">
        <v>0</v>
      </c>
      <c r="J714">
        <v>1</v>
      </c>
    </row>
    <row r="715" spans="1:10" x14ac:dyDescent="0.25">
      <c r="A715" t="s">
        <v>269</v>
      </c>
      <c r="B715">
        <v>2950</v>
      </c>
      <c r="D715">
        <v>1</v>
      </c>
      <c r="E715">
        <v>1</v>
      </c>
      <c r="F715">
        <v>1</v>
      </c>
      <c r="H715">
        <v>1</v>
      </c>
      <c r="I715">
        <v>1</v>
      </c>
      <c r="J715">
        <v>1</v>
      </c>
    </row>
    <row r="716" spans="1:10" x14ac:dyDescent="0.25">
      <c r="A716" t="s">
        <v>270</v>
      </c>
      <c r="B716">
        <v>2950</v>
      </c>
      <c r="D716">
        <v>13</v>
      </c>
      <c r="E716">
        <v>67</v>
      </c>
      <c r="F716">
        <v>82</v>
      </c>
      <c r="H716">
        <v>13</v>
      </c>
      <c r="I716">
        <v>67</v>
      </c>
      <c r="J716">
        <v>87</v>
      </c>
    </row>
    <row r="717" spans="1:10" x14ac:dyDescent="0.25">
      <c r="A717" t="s">
        <v>271</v>
      </c>
      <c r="B717">
        <v>2950</v>
      </c>
      <c r="D717">
        <v>67</v>
      </c>
      <c r="E717">
        <v>82</v>
      </c>
      <c r="F717">
        <v>13</v>
      </c>
      <c r="H717">
        <v>67</v>
      </c>
      <c r="I717">
        <v>87</v>
      </c>
      <c r="J717">
        <v>13</v>
      </c>
    </row>
    <row r="718" spans="1:10" x14ac:dyDescent="0.25">
      <c r="A718" t="s">
        <v>272</v>
      </c>
      <c r="B718">
        <v>2950</v>
      </c>
      <c r="D718">
        <v>60</v>
      </c>
      <c r="E718">
        <v>76</v>
      </c>
      <c r="F718">
        <v>7</v>
      </c>
      <c r="H718">
        <v>60</v>
      </c>
      <c r="I718">
        <v>81</v>
      </c>
      <c r="J718">
        <v>7</v>
      </c>
    </row>
    <row r="719" spans="1:10" x14ac:dyDescent="0.25">
      <c r="A719" t="s">
        <v>273</v>
      </c>
      <c r="B719">
        <v>2950</v>
      </c>
      <c r="D719">
        <v>60</v>
      </c>
      <c r="E719">
        <v>76</v>
      </c>
      <c r="F719">
        <v>106</v>
      </c>
      <c r="H719">
        <v>60</v>
      </c>
      <c r="I719">
        <v>81</v>
      </c>
      <c r="J719">
        <v>109</v>
      </c>
    </row>
    <row r="720" spans="1:10" x14ac:dyDescent="0.25">
      <c r="A720" t="s">
        <v>274</v>
      </c>
      <c r="B720">
        <v>2950</v>
      </c>
      <c r="D720">
        <v>6</v>
      </c>
      <c r="E720">
        <v>60</v>
      </c>
      <c r="F720">
        <v>75</v>
      </c>
      <c r="H720">
        <v>6</v>
      </c>
      <c r="I720">
        <v>60</v>
      </c>
      <c r="J720">
        <v>80</v>
      </c>
    </row>
    <row r="721" spans="1:18" x14ac:dyDescent="0.25">
      <c r="A721" t="s">
        <v>275</v>
      </c>
      <c r="B721">
        <v>2950</v>
      </c>
      <c r="D721">
        <v>53</v>
      </c>
      <c r="E721">
        <v>69</v>
      </c>
      <c r="F721">
        <v>0</v>
      </c>
      <c r="H721">
        <v>53</v>
      </c>
      <c r="I721">
        <v>74</v>
      </c>
      <c r="J721">
        <v>0</v>
      </c>
    </row>
    <row r="722" spans="1:18" x14ac:dyDescent="0.25">
      <c r="A722" t="s">
        <v>276</v>
      </c>
      <c r="B722">
        <v>2950</v>
      </c>
      <c r="D722">
        <v>53</v>
      </c>
      <c r="E722">
        <v>69</v>
      </c>
      <c r="F722">
        <v>99</v>
      </c>
      <c r="H722">
        <v>53</v>
      </c>
      <c r="I722">
        <v>74</v>
      </c>
      <c r="J722">
        <v>102</v>
      </c>
    </row>
    <row r="723" spans="1:18" x14ac:dyDescent="0.25">
      <c r="A723" t="s">
        <v>567</v>
      </c>
      <c r="B723">
        <v>2950</v>
      </c>
      <c r="D723">
        <v>6.4</v>
      </c>
      <c r="E723">
        <v>4.3</v>
      </c>
      <c r="F723">
        <v>90.3</v>
      </c>
      <c r="H723">
        <v>6.4</v>
      </c>
      <c r="I723">
        <v>6.1</v>
      </c>
      <c r="J723">
        <v>88.5</v>
      </c>
    </row>
    <row r="724" spans="1:18" x14ac:dyDescent="0.25">
      <c r="A724" t="s">
        <v>254</v>
      </c>
      <c r="B724">
        <v>2975</v>
      </c>
      <c r="C724">
        <v>111</v>
      </c>
      <c r="D724">
        <v>112</v>
      </c>
      <c r="E724">
        <v>211</v>
      </c>
      <c r="F724">
        <v>212</v>
      </c>
      <c r="G724">
        <v>121</v>
      </c>
      <c r="H724">
        <v>122</v>
      </c>
      <c r="I724">
        <v>221</v>
      </c>
      <c r="J724">
        <v>222</v>
      </c>
      <c r="K724">
        <v>311</v>
      </c>
      <c r="L724">
        <v>312</v>
      </c>
      <c r="M724">
        <v>411</v>
      </c>
      <c r="N724">
        <v>412</v>
      </c>
      <c r="O724">
        <v>321</v>
      </c>
      <c r="P724">
        <v>322</v>
      </c>
      <c r="Q724">
        <v>421</v>
      </c>
      <c r="R724">
        <v>422</v>
      </c>
    </row>
    <row r="725" spans="1:18" x14ac:dyDescent="0.25">
      <c r="A725" t="s">
        <v>255</v>
      </c>
      <c r="B725">
        <v>2975</v>
      </c>
      <c r="D725">
        <v>5</v>
      </c>
      <c r="E725">
        <v>5</v>
      </c>
      <c r="F725">
        <v>15</v>
      </c>
      <c r="H725">
        <v>5</v>
      </c>
      <c r="I725">
        <v>5</v>
      </c>
      <c r="J725">
        <v>15</v>
      </c>
    </row>
    <row r="726" spans="1:18" x14ac:dyDescent="0.25">
      <c r="A726" t="s">
        <v>256</v>
      </c>
      <c r="B726">
        <v>2975</v>
      </c>
      <c r="D726">
        <v>38.299999999999997</v>
      </c>
      <c r="E726">
        <v>12.2</v>
      </c>
      <c r="F726">
        <v>52.3</v>
      </c>
      <c r="H726">
        <v>37.299999999999997</v>
      </c>
      <c r="I726">
        <v>11.2</v>
      </c>
      <c r="J726">
        <v>53.3</v>
      </c>
    </row>
    <row r="727" spans="1:18" x14ac:dyDescent="0.25">
      <c r="A727" t="s">
        <v>257</v>
      </c>
      <c r="B727">
        <v>2975</v>
      </c>
      <c r="D727">
        <v>2</v>
      </c>
      <c r="E727">
        <v>2</v>
      </c>
      <c r="F727">
        <v>2</v>
      </c>
      <c r="H727">
        <v>2</v>
      </c>
      <c r="I727">
        <v>2</v>
      </c>
      <c r="J727">
        <v>2</v>
      </c>
    </row>
    <row r="728" spans="1:18" x14ac:dyDescent="0.25">
      <c r="A728" t="s">
        <v>258</v>
      </c>
      <c r="B728">
        <v>2975</v>
      </c>
      <c r="D728">
        <v>0</v>
      </c>
      <c r="E728">
        <v>0</v>
      </c>
      <c r="F728">
        <v>0</v>
      </c>
      <c r="H728">
        <v>0</v>
      </c>
      <c r="I728">
        <v>0</v>
      </c>
      <c r="J728">
        <v>0</v>
      </c>
    </row>
    <row r="729" spans="1:18" x14ac:dyDescent="0.25">
      <c r="A729" t="s">
        <v>259</v>
      </c>
      <c r="B729">
        <v>2975</v>
      </c>
      <c r="D729">
        <v>0</v>
      </c>
      <c r="E729">
        <v>0</v>
      </c>
      <c r="F729">
        <v>0</v>
      </c>
      <c r="H729">
        <v>0</v>
      </c>
      <c r="I729">
        <v>0</v>
      </c>
      <c r="J729">
        <v>0</v>
      </c>
    </row>
    <row r="730" spans="1:18" x14ac:dyDescent="0.25">
      <c r="A730" t="s">
        <v>260</v>
      </c>
      <c r="B730">
        <v>2975</v>
      </c>
      <c r="D730">
        <v>2</v>
      </c>
      <c r="E730">
        <v>2</v>
      </c>
      <c r="F730">
        <v>2</v>
      </c>
      <c r="H730">
        <v>2</v>
      </c>
      <c r="I730">
        <v>2</v>
      </c>
      <c r="J730">
        <v>2</v>
      </c>
    </row>
    <row r="731" spans="1:18" x14ac:dyDescent="0.25">
      <c r="A731" t="s">
        <v>261</v>
      </c>
      <c r="B731">
        <v>2975</v>
      </c>
      <c r="D731">
        <v>3</v>
      </c>
      <c r="E731">
        <v>3</v>
      </c>
      <c r="F731">
        <v>4</v>
      </c>
      <c r="H731">
        <v>3</v>
      </c>
      <c r="I731">
        <v>3</v>
      </c>
      <c r="J731">
        <v>4</v>
      </c>
    </row>
    <row r="732" spans="1:18" x14ac:dyDescent="0.25">
      <c r="A732" t="s">
        <v>262</v>
      </c>
      <c r="B732">
        <v>2975</v>
      </c>
      <c r="D732">
        <v>2.7</v>
      </c>
      <c r="E732">
        <v>2.8</v>
      </c>
      <c r="F732">
        <v>1.7</v>
      </c>
      <c r="H732">
        <v>3.7</v>
      </c>
      <c r="I732">
        <v>2.8</v>
      </c>
      <c r="J732">
        <v>1.7</v>
      </c>
    </row>
    <row r="733" spans="1:18" x14ac:dyDescent="0.25">
      <c r="A733" t="s">
        <v>263</v>
      </c>
      <c r="B733">
        <v>2975</v>
      </c>
      <c r="D733">
        <v>1</v>
      </c>
      <c r="E733">
        <v>0</v>
      </c>
      <c r="F733">
        <v>3</v>
      </c>
      <c r="H733">
        <v>1</v>
      </c>
      <c r="I733">
        <v>0</v>
      </c>
      <c r="J733">
        <v>3</v>
      </c>
    </row>
    <row r="734" spans="1:18" x14ac:dyDescent="0.25">
      <c r="A734" t="s">
        <v>264</v>
      </c>
      <c r="B734">
        <v>2975</v>
      </c>
      <c r="D734">
        <v>7</v>
      </c>
      <c r="F734">
        <v>7</v>
      </c>
      <c r="H734">
        <v>7</v>
      </c>
      <c r="J734">
        <v>7</v>
      </c>
    </row>
    <row r="735" spans="1:18" x14ac:dyDescent="0.25">
      <c r="A735" t="s">
        <v>265</v>
      </c>
      <c r="B735">
        <v>2975</v>
      </c>
      <c r="D735">
        <v>29</v>
      </c>
      <c r="F735">
        <v>14</v>
      </c>
      <c r="H735">
        <v>28</v>
      </c>
      <c r="J735">
        <v>18</v>
      </c>
    </row>
    <row r="736" spans="1:18" x14ac:dyDescent="0.25">
      <c r="A736" t="s">
        <v>266</v>
      </c>
      <c r="B736">
        <v>2975</v>
      </c>
      <c r="D736">
        <v>0</v>
      </c>
      <c r="F736">
        <v>0</v>
      </c>
      <c r="H736">
        <v>0</v>
      </c>
      <c r="J736">
        <v>0</v>
      </c>
    </row>
    <row r="737" spans="1:10" x14ac:dyDescent="0.25">
      <c r="A737" t="s">
        <v>267</v>
      </c>
      <c r="B737">
        <v>2975</v>
      </c>
      <c r="D737">
        <v>42</v>
      </c>
      <c r="E737">
        <v>15.5</v>
      </c>
      <c r="F737">
        <v>26.7</v>
      </c>
      <c r="H737">
        <v>41.7</v>
      </c>
      <c r="I737">
        <v>15.5</v>
      </c>
      <c r="J737">
        <v>30.7</v>
      </c>
    </row>
    <row r="738" spans="1:10" x14ac:dyDescent="0.25">
      <c r="A738" t="s">
        <v>268</v>
      </c>
      <c r="B738">
        <v>2975</v>
      </c>
      <c r="D738">
        <v>1</v>
      </c>
      <c r="E738">
        <v>0</v>
      </c>
      <c r="F738">
        <v>1</v>
      </c>
      <c r="H738">
        <v>1</v>
      </c>
      <c r="I738">
        <v>0</v>
      </c>
      <c r="J738">
        <v>1</v>
      </c>
    </row>
    <row r="739" spans="1:10" x14ac:dyDescent="0.25">
      <c r="A739" t="s">
        <v>269</v>
      </c>
      <c r="B739">
        <v>2975</v>
      </c>
      <c r="D739">
        <v>1</v>
      </c>
      <c r="E739">
        <v>1</v>
      </c>
      <c r="F739">
        <v>1</v>
      </c>
      <c r="H739">
        <v>1</v>
      </c>
      <c r="I739">
        <v>1</v>
      </c>
      <c r="J739">
        <v>1</v>
      </c>
    </row>
    <row r="740" spans="1:10" x14ac:dyDescent="0.25">
      <c r="A740" t="s">
        <v>270</v>
      </c>
      <c r="B740">
        <v>2975</v>
      </c>
      <c r="D740">
        <v>5.7</v>
      </c>
      <c r="E740">
        <v>49.7</v>
      </c>
      <c r="F740">
        <v>67.7</v>
      </c>
      <c r="H740">
        <v>5.7</v>
      </c>
      <c r="I740">
        <v>49.7</v>
      </c>
      <c r="J740">
        <v>66.7</v>
      </c>
    </row>
    <row r="741" spans="1:10" x14ac:dyDescent="0.25">
      <c r="A741" t="s">
        <v>271</v>
      </c>
      <c r="B741">
        <v>2975</v>
      </c>
      <c r="D741">
        <v>49.7</v>
      </c>
      <c r="E741">
        <v>67.7</v>
      </c>
      <c r="F741">
        <v>5.7</v>
      </c>
      <c r="H741">
        <v>49.7</v>
      </c>
      <c r="I741">
        <v>66.7</v>
      </c>
      <c r="J741">
        <v>5.7</v>
      </c>
    </row>
    <row r="742" spans="1:10" x14ac:dyDescent="0.25">
      <c r="A742" t="s">
        <v>272</v>
      </c>
      <c r="B742">
        <v>2975</v>
      </c>
      <c r="D742">
        <v>44</v>
      </c>
      <c r="E742">
        <v>61.9</v>
      </c>
      <c r="F742">
        <v>0</v>
      </c>
      <c r="H742">
        <v>43</v>
      </c>
      <c r="I742">
        <v>60.9</v>
      </c>
      <c r="J742">
        <v>0</v>
      </c>
    </row>
    <row r="743" spans="1:10" x14ac:dyDescent="0.25">
      <c r="A743" t="s">
        <v>273</v>
      </c>
      <c r="B743">
        <v>2975</v>
      </c>
      <c r="D743">
        <v>44</v>
      </c>
      <c r="E743">
        <v>61.9</v>
      </c>
      <c r="F743">
        <v>106</v>
      </c>
      <c r="H743">
        <v>43</v>
      </c>
      <c r="I743">
        <v>60.9</v>
      </c>
      <c r="J743">
        <v>102</v>
      </c>
    </row>
    <row r="744" spans="1:10" x14ac:dyDescent="0.25">
      <c r="A744" t="s">
        <v>274</v>
      </c>
      <c r="B744">
        <v>2975</v>
      </c>
      <c r="D744">
        <v>5.7</v>
      </c>
      <c r="E744">
        <v>49.7</v>
      </c>
      <c r="F744">
        <v>67.7</v>
      </c>
      <c r="H744">
        <v>5.7</v>
      </c>
      <c r="I744">
        <v>49.7</v>
      </c>
      <c r="J744">
        <v>66.7</v>
      </c>
    </row>
    <row r="745" spans="1:10" x14ac:dyDescent="0.25">
      <c r="A745" t="s">
        <v>275</v>
      </c>
      <c r="B745">
        <v>2975</v>
      </c>
      <c r="D745">
        <v>44</v>
      </c>
      <c r="E745">
        <v>61.9</v>
      </c>
      <c r="F745">
        <v>0</v>
      </c>
      <c r="H745">
        <v>43</v>
      </c>
      <c r="I745">
        <v>60.9</v>
      </c>
      <c r="J745">
        <v>0</v>
      </c>
    </row>
    <row r="746" spans="1:10" x14ac:dyDescent="0.25">
      <c r="A746" t="s">
        <v>276</v>
      </c>
      <c r="B746">
        <v>2975</v>
      </c>
      <c r="D746">
        <v>44</v>
      </c>
      <c r="E746">
        <v>61.9</v>
      </c>
      <c r="F746">
        <v>106</v>
      </c>
      <c r="H746">
        <v>43</v>
      </c>
      <c r="I746">
        <v>60.9</v>
      </c>
      <c r="J746">
        <v>102</v>
      </c>
    </row>
    <row r="747" spans="1:10" x14ac:dyDescent="0.25">
      <c r="A747" t="s">
        <v>567</v>
      </c>
      <c r="B747">
        <v>2975</v>
      </c>
      <c r="D747">
        <v>12.4</v>
      </c>
      <c r="E747">
        <v>4</v>
      </c>
      <c r="F747">
        <v>86.4</v>
      </c>
      <c r="H747">
        <v>11.4</v>
      </c>
      <c r="I747">
        <v>4</v>
      </c>
      <c r="J747">
        <v>86.4</v>
      </c>
    </row>
    <row r="748" spans="1:10" x14ac:dyDescent="0.25">
      <c r="A748" t="s">
        <v>254</v>
      </c>
      <c r="B748">
        <v>3000</v>
      </c>
      <c r="C748">
        <v>111</v>
      </c>
      <c r="D748">
        <v>212</v>
      </c>
      <c r="E748">
        <v>112</v>
      </c>
      <c r="F748">
        <v>211</v>
      </c>
      <c r="G748">
        <v>221</v>
      </c>
      <c r="H748">
        <v>122</v>
      </c>
      <c r="I748">
        <v>222</v>
      </c>
      <c r="J748">
        <v>121</v>
      </c>
    </row>
    <row r="749" spans="1:10" x14ac:dyDescent="0.25">
      <c r="A749" t="s">
        <v>255</v>
      </c>
      <c r="B749">
        <v>3000</v>
      </c>
      <c r="D749">
        <v>2.1</v>
      </c>
      <c r="E749">
        <v>2.1</v>
      </c>
      <c r="F749">
        <v>1</v>
      </c>
      <c r="H749">
        <v>2.1</v>
      </c>
      <c r="I749">
        <v>2.1</v>
      </c>
      <c r="J749">
        <v>10</v>
      </c>
    </row>
    <row r="750" spans="1:10" x14ac:dyDescent="0.25">
      <c r="A750" t="s">
        <v>256</v>
      </c>
      <c r="B750">
        <v>3000</v>
      </c>
      <c r="D750">
        <v>26.9</v>
      </c>
      <c r="E750">
        <v>54.9</v>
      </c>
      <c r="F750">
        <v>22.9</v>
      </c>
      <c r="H750">
        <v>22.9</v>
      </c>
      <c r="I750">
        <v>54.9</v>
      </c>
      <c r="J750">
        <v>26</v>
      </c>
    </row>
    <row r="751" spans="1:10" x14ac:dyDescent="0.25">
      <c r="A751" t="s">
        <v>257</v>
      </c>
      <c r="B751">
        <v>3000</v>
      </c>
      <c r="D751">
        <v>2</v>
      </c>
      <c r="E751">
        <v>2</v>
      </c>
      <c r="F751">
        <v>2</v>
      </c>
      <c r="H751">
        <v>2</v>
      </c>
      <c r="I751">
        <v>2</v>
      </c>
      <c r="J751">
        <v>2</v>
      </c>
    </row>
    <row r="752" spans="1:10" x14ac:dyDescent="0.25">
      <c r="A752" t="s">
        <v>258</v>
      </c>
      <c r="B752">
        <v>3000</v>
      </c>
      <c r="D752">
        <v>0</v>
      </c>
      <c r="E752">
        <v>0</v>
      </c>
      <c r="F752">
        <v>0</v>
      </c>
      <c r="H752">
        <v>0</v>
      </c>
      <c r="I752">
        <v>0</v>
      </c>
      <c r="J752">
        <v>0</v>
      </c>
    </row>
    <row r="753" spans="1:10" x14ac:dyDescent="0.25">
      <c r="A753" t="s">
        <v>259</v>
      </c>
      <c r="B753">
        <v>3000</v>
      </c>
      <c r="D753">
        <v>0</v>
      </c>
      <c r="E753">
        <v>0</v>
      </c>
      <c r="F753">
        <v>0</v>
      </c>
      <c r="H753">
        <v>0</v>
      </c>
      <c r="I753">
        <v>0</v>
      </c>
      <c r="J753">
        <v>0</v>
      </c>
    </row>
    <row r="754" spans="1:10" x14ac:dyDescent="0.25">
      <c r="A754" t="s">
        <v>260</v>
      </c>
      <c r="B754">
        <v>3000</v>
      </c>
      <c r="D754">
        <v>2</v>
      </c>
      <c r="E754">
        <v>2</v>
      </c>
      <c r="F754">
        <v>2</v>
      </c>
      <c r="H754">
        <v>2</v>
      </c>
      <c r="I754">
        <v>2</v>
      </c>
      <c r="J754">
        <v>2</v>
      </c>
    </row>
    <row r="755" spans="1:10" x14ac:dyDescent="0.25">
      <c r="A755" t="s">
        <v>261</v>
      </c>
      <c r="B755">
        <v>3000</v>
      </c>
      <c r="D755">
        <v>3.9</v>
      </c>
      <c r="E755">
        <v>3.9</v>
      </c>
      <c r="F755">
        <v>3.9</v>
      </c>
      <c r="H755">
        <v>3.9</v>
      </c>
      <c r="I755">
        <v>3.9</v>
      </c>
      <c r="J755">
        <v>4.3</v>
      </c>
    </row>
    <row r="756" spans="1:10" x14ac:dyDescent="0.25">
      <c r="A756" t="s">
        <v>262</v>
      </c>
      <c r="B756">
        <v>3000</v>
      </c>
      <c r="D756">
        <v>1.2</v>
      </c>
      <c r="E756">
        <v>1.2</v>
      </c>
      <c r="F756">
        <v>1.2</v>
      </c>
      <c r="H756">
        <v>1.2</v>
      </c>
      <c r="I756">
        <v>1.2</v>
      </c>
      <c r="J756">
        <v>1.7</v>
      </c>
    </row>
    <row r="757" spans="1:10" x14ac:dyDescent="0.25">
      <c r="A757" t="s">
        <v>263</v>
      </c>
      <c r="B757">
        <v>3000</v>
      </c>
      <c r="D757">
        <v>3</v>
      </c>
      <c r="E757">
        <v>3</v>
      </c>
      <c r="F757">
        <v>0</v>
      </c>
      <c r="H757">
        <v>3</v>
      </c>
      <c r="I757">
        <v>0</v>
      </c>
      <c r="J757">
        <v>3</v>
      </c>
    </row>
    <row r="758" spans="1:10" x14ac:dyDescent="0.25">
      <c r="A758" t="s">
        <v>264</v>
      </c>
      <c r="B758">
        <v>3000</v>
      </c>
      <c r="I758">
        <v>7</v>
      </c>
      <c r="J758">
        <v>7</v>
      </c>
    </row>
    <row r="759" spans="1:10" x14ac:dyDescent="0.25">
      <c r="A759" t="s">
        <v>265</v>
      </c>
      <c r="B759">
        <v>3000</v>
      </c>
      <c r="I759">
        <v>17</v>
      </c>
      <c r="J759">
        <v>17</v>
      </c>
    </row>
    <row r="760" spans="1:10" x14ac:dyDescent="0.25">
      <c r="A760" t="s">
        <v>266</v>
      </c>
      <c r="B760">
        <v>3000</v>
      </c>
      <c r="I760">
        <v>0</v>
      </c>
      <c r="J760">
        <v>0</v>
      </c>
    </row>
    <row r="761" spans="1:10" x14ac:dyDescent="0.25">
      <c r="A761" t="s">
        <v>267</v>
      </c>
      <c r="B761">
        <v>3000</v>
      </c>
      <c r="D761">
        <v>8.1</v>
      </c>
      <c r="E761">
        <v>8.1</v>
      </c>
      <c r="F761">
        <v>7</v>
      </c>
      <c r="H761">
        <v>8.1</v>
      </c>
      <c r="I761">
        <v>29.1</v>
      </c>
      <c r="J761">
        <v>30</v>
      </c>
    </row>
    <row r="762" spans="1:10" x14ac:dyDescent="0.25">
      <c r="A762" t="s">
        <v>268</v>
      </c>
      <c r="B762">
        <v>3000</v>
      </c>
      <c r="D762">
        <v>1</v>
      </c>
      <c r="E762">
        <v>1</v>
      </c>
      <c r="F762">
        <v>1</v>
      </c>
      <c r="H762">
        <v>1</v>
      </c>
      <c r="I762">
        <v>1</v>
      </c>
      <c r="J762">
        <v>1</v>
      </c>
    </row>
    <row r="763" spans="1:10" x14ac:dyDescent="0.25">
      <c r="A763" t="s">
        <v>269</v>
      </c>
      <c r="B763">
        <v>3000</v>
      </c>
      <c r="D763">
        <v>1</v>
      </c>
      <c r="E763">
        <v>1</v>
      </c>
      <c r="F763">
        <v>1</v>
      </c>
      <c r="H763">
        <v>1</v>
      </c>
      <c r="I763">
        <v>1</v>
      </c>
      <c r="J763">
        <v>1</v>
      </c>
    </row>
    <row r="764" spans="1:10" x14ac:dyDescent="0.25">
      <c r="A764" t="s">
        <v>270</v>
      </c>
      <c r="B764">
        <v>3000</v>
      </c>
      <c r="D764">
        <v>3</v>
      </c>
      <c r="E764">
        <v>35</v>
      </c>
      <c r="F764">
        <v>95</v>
      </c>
      <c r="H764">
        <v>67</v>
      </c>
      <c r="I764">
        <v>95</v>
      </c>
      <c r="J764">
        <v>35</v>
      </c>
    </row>
    <row r="765" spans="1:10" x14ac:dyDescent="0.25">
      <c r="A765" t="s">
        <v>271</v>
      </c>
      <c r="B765">
        <v>3000</v>
      </c>
      <c r="D765">
        <v>35</v>
      </c>
      <c r="E765">
        <v>95</v>
      </c>
      <c r="F765">
        <v>3</v>
      </c>
      <c r="H765">
        <v>95</v>
      </c>
      <c r="I765">
        <v>35</v>
      </c>
      <c r="J765">
        <v>67</v>
      </c>
    </row>
    <row r="766" spans="1:10" x14ac:dyDescent="0.25">
      <c r="A766" t="s">
        <v>272</v>
      </c>
      <c r="B766">
        <v>3000</v>
      </c>
      <c r="D766">
        <v>29.9</v>
      </c>
      <c r="E766">
        <v>89.9</v>
      </c>
      <c r="F766">
        <v>117.9</v>
      </c>
      <c r="H766">
        <v>89.9</v>
      </c>
      <c r="I766">
        <v>29.9</v>
      </c>
      <c r="J766">
        <v>61</v>
      </c>
    </row>
    <row r="767" spans="1:10" x14ac:dyDescent="0.25">
      <c r="A767" t="s">
        <v>273</v>
      </c>
      <c r="B767">
        <v>3000</v>
      </c>
      <c r="D767">
        <v>29.9</v>
      </c>
      <c r="E767">
        <v>89.9</v>
      </c>
      <c r="F767">
        <v>117.9</v>
      </c>
      <c r="H767">
        <v>89.9</v>
      </c>
      <c r="I767">
        <v>29.9</v>
      </c>
      <c r="J767">
        <v>44</v>
      </c>
    </row>
    <row r="768" spans="1:10" x14ac:dyDescent="0.25">
      <c r="A768" t="s">
        <v>274</v>
      </c>
      <c r="B768">
        <v>3000</v>
      </c>
      <c r="D768">
        <v>88</v>
      </c>
      <c r="E768">
        <v>0</v>
      </c>
      <c r="F768">
        <v>60</v>
      </c>
      <c r="H768">
        <v>32</v>
      </c>
      <c r="I768">
        <v>60</v>
      </c>
      <c r="J768">
        <v>0</v>
      </c>
    </row>
    <row r="769" spans="1:18" x14ac:dyDescent="0.25">
      <c r="A769" t="s">
        <v>275</v>
      </c>
      <c r="B769">
        <v>3000</v>
      </c>
      <c r="D769">
        <v>114.9</v>
      </c>
      <c r="E769">
        <v>54.9</v>
      </c>
      <c r="F769">
        <v>82.9</v>
      </c>
      <c r="H769">
        <v>54.9</v>
      </c>
      <c r="I769">
        <v>114.9</v>
      </c>
      <c r="J769">
        <v>26</v>
      </c>
    </row>
    <row r="770" spans="1:18" x14ac:dyDescent="0.25">
      <c r="A770" t="s">
        <v>276</v>
      </c>
      <c r="B770">
        <v>3000</v>
      </c>
      <c r="D770">
        <v>114.9</v>
      </c>
      <c r="E770">
        <v>54.9</v>
      </c>
      <c r="F770">
        <v>82.9</v>
      </c>
      <c r="H770">
        <v>54.9</v>
      </c>
      <c r="I770">
        <v>114.9</v>
      </c>
      <c r="J770">
        <v>9</v>
      </c>
    </row>
    <row r="771" spans="1:18" x14ac:dyDescent="0.25">
      <c r="A771" t="s">
        <v>567</v>
      </c>
      <c r="B771">
        <v>3000</v>
      </c>
      <c r="D771">
        <v>27.9</v>
      </c>
      <c r="E771">
        <v>54.9</v>
      </c>
      <c r="F771">
        <v>21.9</v>
      </c>
      <c r="H771">
        <v>22.9</v>
      </c>
      <c r="I771">
        <v>54.9</v>
      </c>
      <c r="J771">
        <v>26</v>
      </c>
    </row>
    <row r="772" spans="1:18" x14ac:dyDescent="0.25">
      <c r="A772" t="s">
        <v>254</v>
      </c>
      <c r="B772">
        <v>3025</v>
      </c>
      <c r="C772">
        <v>111</v>
      </c>
      <c r="D772">
        <v>112</v>
      </c>
      <c r="E772">
        <v>211</v>
      </c>
      <c r="F772">
        <v>212</v>
      </c>
      <c r="G772">
        <v>121</v>
      </c>
      <c r="H772">
        <v>122</v>
      </c>
      <c r="I772">
        <v>221</v>
      </c>
      <c r="J772">
        <v>222</v>
      </c>
      <c r="K772">
        <v>311</v>
      </c>
      <c r="L772">
        <v>312</v>
      </c>
      <c r="M772">
        <v>411</v>
      </c>
      <c r="N772">
        <v>412</v>
      </c>
      <c r="O772">
        <v>321</v>
      </c>
      <c r="P772">
        <v>322</v>
      </c>
      <c r="Q772">
        <v>421</v>
      </c>
      <c r="R772">
        <v>422</v>
      </c>
    </row>
    <row r="773" spans="1:18" x14ac:dyDescent="0.25">
      <c r="A773" t="s">
        <v>255</v>
      </c>
      <c r="B773">
        <v>3025</v>
      </c>
      <c r="D773">
        <v>7</v>
      </c>
      <c r="E773">
        <v>5</v>
      </c>
      <c r="F773">
        <v>15</v>
      </c>
      <c r="H773">
        <v>7</v>
      </c>
      <c r="I773">
        <v>5</v>
      </c>
      <c r="J773">
        <v>15</v>
      </c>
    </row>
    <row r="774" spans="1:18" x14ac:dyDescent="0.25">
      <c r="A774" t="s">
        <v>256</v>
      </c>
      <c r="B774">
        <v>3025</v>
      </c>
      <c r="D774">
        <v>29.7</v>
      </c>
      <c r="E774">
        <v>8.6</v>
      </c>
      <c r="F774">
        <v>79.599999999999994</v>
      </c>
      <c r="H774">
        <v>29.7</v>
      </c>
      <c r="I774">
        <v>17.600000000000001</v>
      </c>
      <c r="J774">
        <v>70.599999999999994</v>
      </c>
    </row>
    <row r="775" spans="1:18" x14ac:dyDescent="0.25">
      <c r="A775" t="s">
        <v>257</v>
      </c>
      <c r="B775">
        <v>3025</v>
      </c>
      <c r="D775">
        <v>2</v>
      </c>
      <c r="E775">
        <v>2</v>
      </c>
      <c r="F775">
        <v>2</v>
      </c>
      <c r="H775">
        <v>2</v>
      </c>
      <c r="I775">
        <v>2</v>
      </c>
      <c r="J775">
        <v>2</v>
      </c>
    </row>
    <row r="776" spans="1:18" x14ac:dyDescent="0.25">
      <c r="A776" t="s">
        <v>258</v>
      </c>
      <c r="B776">
        <v>3025</v>
      </c>
      <c r="D776">
        <v>0</v>
      </c>
      <c r="E776">
        <v>0</v>
      </c>
      <c r="F776">
        <v>0</v>
      </c>
      <c r="H776">
        <v>0</v>
      </c>
      <c r="I776">
        <v>0</v>
      </c>
      <c r="J776">
        <v>0</v>
      </c>
    </row>
    <row r="777" spans="1:18" x14ac:dyDescent="0.25">
      <c r="A777" t="s">
        <v>259</v>
      </c>
      <c r="B777">
        <v>3025</v>
      </c>
      <c r="D777">
        <v>0</v>
      </c>
      <c r="E777">
        <v>0</v>
      </c>
      <c r="F777">
        <v>0</v>
      </c>
      <c r="H777">
        <v>0</v>
      </c>
      <c r="I777">
        <v>0</v>
      </c>
      <c r="J777">
        <v>0</v>
      </c>
    </row>
    <row r="778" spans="1:18" x14ac:dyDescent="0.25">
      <c r="A778" t="s">
        <v>260</v>
      </c>
      <c r="B778">
        <v>3025</v>
      </c>
      <c r="D778">
        <v>2</v>
      </c>
      <c r="E778">
        <v>2</v>
      </c>
      <c r="F778">
        <v>2</v>
      </c>
      <c r="H778">
        <v>2</v>
      </c>
      <c r="I778">
        <v>2</v>
      </c>
      <c r="J778">
        <v>2</v>
      </c>
    </row>
    <row r="779" spans="1:18" x14ac:dyDescent="0.25">
      <c r="A779" t="s">
        <v>261</v>
      </c>
      <c r="B779">
        <v>3025</v>
      </c>
      <c r="D779">
        <v>3</v>
      </c>
      <c r="E779">
        <v>3</v>
      </c>
      <c r="F779">
        <v>4</v>
      </c>
      <c r="H779">
        <v>3</v>
      </c>
      <c r="I779">
        <v>3</v>
      </c>
      <c r="J779">
        <v>4</v>
      </c>
    </row>
    <row r="780" spans="1:18" x14ac:dyDescent="0.25">
      <c r="A780" t="s">
        <v>262</v>
      </c>
      <c r="B780">
        <v>3025</v>
      </c>
      <c r="D780">
        <v>3.3</v>
      </c>
      <c r="E780">
        <v>2.4</v>
      </c>
      <c r="F780">
        <v>1.4</v>
      </c>
      <c r="H780">
        <v>3.3</v>
      </c>
      <c r="I780">
        <v>2.4</v>
      </c>
      <c r="J780">
        <v>1.4</v>
      </c>
    </row>
    <row r="781" spans="1:18" x14ac:dyDescent="0.25">
      <c r="A781" t="s">
        <v>263</v>
      </c>
      <c r="B781">
        <v>3025</v>
      </c>
      <c r="D781">
        <v>0</v>
      </c>
      <c r="E781">
        <v>0</v>
      </c>
      <c r="F781">
        <v>3</v>
      </c>
      <c r="H781">
        <v>0</v>
      </c>
      <c r="I781">
        <v>0</v>
      </c>
      <c r="J781">
        <v>3</v>
      </c>
    </row>
    <row r="782" spans="1:18" x14ac:dyDescent="0.25">
      <c r="A782" t="s">
        <v>264</v>
      </c>
      <c r="B782">
        <v>3025</v>
      </c>
      <c r="D782">
        <v>7</v>
      </c>
      <c r="F782">
        <v>7</v>
      </c>
      <c r="H782">
        <v>7</v>
      </c>
      <c r="J782">
        <v>7</v>
      </c>
    </row>
    <row r="783" spans="1:18" x14ac:dyDescent="0.25">
      <c r="A783" t="s">
        <v>265</v>
      </c>
      <c r="B783">
        <v>3025</v>
      </c>
      <c r="D783">
        <v>22</v>
      </c>
      <c r="F783">
        <v>9</v>
      </c>
      <c r="H783">
        <v>21</v>
      </c>
      <c r="J783">
        <v>11</v>
      </c>
    </row>
    <row r="784" spans="1:18" x14ac:dyDescent="0.25">
      <c r="A784" t="s">
        <v>266</v>
      </c>
      <c r="B784">
        <v>3025</v>
      </c>
      <c r="D784">
        <v>0</v>
      </c>
      <c r="F784">
        <v>0</v>
      </c>
      <c r="H784">
        <v>0</v>
      </c>
      <c r="J784">
        <v>0</v>
      </c>
    </row>
    <row r="785" spans="1:18" x14ac:dyDescent="0.25">
      <c r="A785" t="s">
        <v>267</v>
      </c>
      <c r="B785">
        <v>3025</v>
      </c>
      <c r="D785">
        <v>35.299999999999997</v>
      </c>
      <c r="E785">
        <v>12</v>
      </c>
      <c r="F785">
        <v>26</v>
      </c>
      <c r="H785">
        <v>34.299999999999997</v>
      </c>
      <c r="I785">
        <v>12</v>
      </c>
      <c r="J785">
        <v>26</v>
      </c>
    </row>
    <row r="786" spans="1:18" x14ac:dyDescent="0.25">
      <c r="A786" t="s">
        <v>268</v>
      </c>
      <c r="B786">
        <v>3025</v>
      </c>
      <c r="D786">
        <v>1</v>
      </c>
      <c r="E786">
        <v>0</v>
      </c>
      <c r="F786">
        <v>1</v>
      </c>
      <c r="H786">
        <v>1</v>
      </c>
      <c r="I786">
        <v>0</v>
      </c>
      <c r="J786">
        <v>1</v>
      </c>
    </row>
    <row r="787" spans="1:18" x14ac:dyDescent="0.25">
      <c r="A787" t="s">
        <v>269</v>
      </c>
      <c r="B787">
        <v>3025</v>
      </c>
      <c r="D787">
        <v>1</v>
      </c>
      <c r="E787">
        <v>1</v>
      </c>
      <c r="F787">
        <v>1</v>
      </c>
      <c r="H787">
        <v>1</v>
      </c>
      <c r="I787">
        <v>1</v>
      </c>
      <c r="J787">
        <v>1</v>
      </c>
    </row>
    <row r="788" spans="1:18" x14ac:dyDescent="0.25">
      <c r="A788" t="s">
        <v>270</v>
      </c>
      <c r="B788">
        <v>3025</v>
      </c>
      <c r="D788">
        <v>127.4</v>
      </c>
      <c r="E788">
        <v>28.4</v>
      </c>
      <c r="F788">
        <v>42.4</v>
      </c>
      <c r="H788">
        <v>127.4</v>
      </c>
      <c r="I788">
        <v>28.4</v>
      </c>
      <c r="J788">
        <v>51.4</v>
      </c>
    </row>
    <row r="789" spans="1:18" x14ac:dyDescent="0.25">
      <c r="A789" t="s">
        <v>271</v>
      </c>
      <c r="B789">
        <v>3025</v>
      </c>
      <c r="D789">
        <v>28.4</v>
      </c>
      <c r="E789">
        <v>42.4</v>
      </c>
      <c r="F789">
        <v>127.4</v>
      </c>
      <c r="H789">
        <v>28.4</v>
      </c>
      <c r="I789">
        <v>51.4</v>
      </c>
      <c r="J789">
        <v>127.4</v>
      </c>
    </row>
    <row r="790" spans="1:18" x14ac:dyDescent="0.25">
      <c r="A790" t="s">
        <v>272</v>
      </c>
      <c r="B790">
        <v>3025</v>
      </c>
      <c r="D790">
        <v>22.1</v>
      </c>
      <c r="E790">
        <v>37</v>
      </c>
      <c r="F790">
        <v>122</v>
      </c>
      <c r="H790">
        <v>22.1</v>
      </c>
      <c r="I790">
        <v>46</v>
      </c>
      <c r="J790">
        <v>122</v>
      </c>
    </row>
    <row r="791" spans="1:18" x14ac:dyDescent="0.25">
      <c r="A791" t="s">
        <v>273</v>
      </c>
      <c r="B791">
        <v>3025</v>
      </c>
      <c r="D791">
        <v>22.1</v>
      </c>
      <c r="E791">
        <v>37</v>
      </c>
      <c r="F791">
        <v>113</v>
      </c>
      <c r="H791">
        <v>22.1</v>
      </c>
      <c r="I791">
        <v>46</v>
      </c>
      <c r="J791">
        <v>111</v>
      </c>
    </row>
    <row r="792" spans="1:18" x14ac:dyDescent="0.25">
      <c r="A792" t="s">
        <v>274</v>
      </c>
      <c r="B792">
        <v>3025</v>
      </c>
      <c r="D792">
        <v>5.4</v>
      </c>
      <c r="E792">
        <v>41.4</v>
      </c>
      <c r="F792">
        <v>55.4</v>
      </c>
      <c r="H792">
        <v>5.4</v>
      </c>
      <c r="I792">
        <v>41.4</v>
      </c>
      <c r="J792">
        <v>64.400000000000006</v>
      </c>
    </row>
    <row r="793" spans="1:18" x14ac:dyDescent="0.25">
      <c r="A793" t="s">
        <v>275</v>
      </c>
      <c r="B793">
        <v>3025</v>
      </c>
      <c r="D793">
        <v>35.1</v>
      </c>
      <c r="E793">
        <v>50</v>
      </c>
      <c r="F793">
        <v>0</v>
      </c>
      <c r="H793">
        <v>35.1</v>
      </c>
      <c r="I793">
        <v>59</v>
      </c>
      <c r="J793">
        <v>0</v>
      </c>
    </row>
    <row r="794" spans="1:18" x14ac:dyDescent="0.25">
      <c r="A794" t="s">
        <v>276</v>
      </c>
      <c r="B794">
        <v>3025</v>
      </c>
      <c r="D794">
        <v>35.1</v>
      </c>
      <c r="E794">
        <v>50</v>
      </c>
      <c r="F794">
        <v>126</v>
      </c>
      <c r="H794">
        <v>35.1</v>
      </c>
      <c r="I794">
        <v>59</v>
      </c>
      <c r="J794">
        <v>124</v>
      </c>
    </row>
    <row r="795" spans="1:18" x14ac:dyDescent="0.25">
      <c r="A795" t="s">
        <v>567</v>
      </c>
      <c r="B795">
        <v>3025</v>
      </c>
      <c r="D795">
        <v>12.6</v>
      </c>
      <c r="E795">
        <v>4.0999999999999996</v>
      </c>
      <c r="F795">
        <v>101.2</v>
      </c>
      <c r="H795">
        <v>12.6</v>
      </c>
      <c r="I795">
        <v>5.3</v>
      </c>
      <c r="J795">
        <v>100</v>
      </c>
    </row>
    <row r="796" spans="1:18" x14ac:dyDescent="0.25">
      <c r="A796" t="s">
        <v>254</v>
      </c>
      <c r="B796">
        <v>3050</v>
      </c>
      <c r="C796">
        <v>111</v>
      </c>
      <c r="D796">
        <v>112</v>
      </c>
      <c r="E796">
        <v>211</v>
      </c>
      <c r="F796">
        <v>212</v>
      </c>
      <c r="G796">
        <v>121</v>
      </c>
      <c r="H796">
        <v>122</v>
      </c>
      <c r="I796">
        <v>221</v>
      </c>
      <c r="J796">
        <v>222</v>
      </c>
      <c r="K796">
        <v>311</v>
      </c>
      <c r="L796">
        <v>312</v>
      </c>
      <c r="M796">
        <v>411</v>
      </c>
      <c r="N796">
        <v>412</v>
      </c>
      <c r="O796">
        <v>321</v>
      </c>
      <c r="P796">
        <v>322</v>
      </c>
      <c r="Q796">
        <v>421</v>
      </c>
      <c r="R796">
        <v>422</v>
      </c>
    </row>
    <row r="797" spans="1:18" x14ac:dyDescent="0.25">
      <c r="A797" t="s">
        <v>255</v>
      </c>
      <c r="B797">
        <v>3050</v>
      </c>
      <c r="D797">
        <v>5</v>
      </c>
      <c r="E797">
        <v>5</v>
      </c>
      <c r="F797">
        <v>15</v>
      </c>
      <c r="H797">
        <v>5</v>
      </c>
      <c r="I797">
        <v>5</v>
      </c>
      <c r="J797">
        <v>15</v>
      </c>
    </row>
    <row r="798" spans="1:18" x14ac:dyDescent="0.25">
      <c r="A798" t="s">
        <v>256</v>
      </c>
      <c r="B798">
        <v>3050</v>
      </c>
      <c r="D798">
        <v>29</v>
      </c>
      <c r="E798">
        <v>12.6</v>
      </c>
      <c r="F798">
        <v>76.400000000000006</v>
      </c>
      <c r="H798">
        <v>29</v>
      </c>
      <c r="I798">
        <v>12.8</v>
      </c>
      <c r="J798">
        <v>76.400000000000006</v>
      </c>
    </row>
    <row r="799" spans="1:18" x14ac:dyDescent="0.25">
      <c r="A799" t="s">
        <v>257</v>
      </c>
      <c r="B799">
        <v>3050</v>
      </c>
      <c r="D799">
        <v>2</v>
      </c>
      <c r="E799">
        <v>2</v>
      </c>
      <c r="F799">
        <v>2</v>
      </c>
      <c r="H799">
        <v>2</v>
      </c>
      <c r="I799">
        <v>2</v>
      </c>
      <c r="J799">
        <v>2</v>
      </c>
    </row>
    <row r="800" spans="1:18" x14ac:dyDescent="0.25">
      <c r="A800" t="s">
        <v>258</v>
      </c>
      <c r="B800">
        <v>3050</v>
      </c>
      <c r="D800">
        <v>0</v>
      </c>
      <c r="E800">
        <v>0</v>
      </c>
      <c r="F800">
        <v>0</v>
      </c>
      <c r="H800">
        <v>0</v>
      </c>
      <c r="I800">
        <v>0</v>
      </c>
      <c r="J800">
        <v>0</v>
      </c>
    </row>
    <row r="801" spans="1:10" x14ac:dyDescent="0.25">
      <c r="A801" t="s">
        <v>259</v>
      </c>
      <c r="B801">
        <v>3050</v>
      </c>
      <c r="D801">
        <v>0</v>
      </c>
      <c r="E801">
        <v>0</v>
      </c>
      <c r="F801">
        <v>0</v>
      </c>
      <c r="H801">
        <v>0</v>
      </c>
      <c r="I801">
        <v>0</v>
      </c>
      <c r="J801">
        <v>0</v>
      </c>
    </row>
    <row r="802" spans="1:10" x14ac:dyDescent="0.25">
      <c r="A802" t="s">
        <v>260</v>
      </c>
      <c r="B802">
        <v>3050</v>
      </c>
      <c r="D802">
        <v>2</v>
      </c>
      <c r="E802">
        <v>2</v>
      </c>
      <c r="F802">
        <v>2</v>
      </c>
      <c r="H802">
        <v>2</v>
      </c>
      <c r="I802">
        <v>2</v>
      </c>
      <c r="J802">
        <v>2</v>
      </c>
    </row>
    <row r="803" spans="1:10" x14ac:dyDescent="0.25">
      <c r="A803" t="s">
        <v>261</v>
      </c>
      <c r="B803">
        <v>3050</v>
      </c>
      <c r="D803">
        <v>3</v>
      </c>
      <c r="E803">
        <v>3</v>
      </c>
      <c r="F803">
        <v>4</v>
      </c>
      <c r="H803">
        <v>3</v>
      </c>
      <c r="I803">
        <v>3</v>
      </c>
      <c r="J803">
        <v>4</v>
      </c>
    </row>
    <row r="804" spans="1:10" x14ac:dyDescent="0.25">
      <c r="A804" t="s">
        <v>262</v>
      </c>
      <c r="B804">
        <v>3050</v>
      </c>
      <c r="D804">
        <v>3</v>
      </c>
      <c r="E804">
        <v>2.4</v>
      </c>
      <c r="F804">
        <v>1.6</v>
      </c>
      <c r="H804">
        <v>3</v>
      </c>
      <c r="I804">
        <v>2.2000000000000002</v>
      </c>
      <c r="J804">
        <v>1.6</v>
      </c>
    </row>
    <row r="805" spans="1:10" x14ac:dyDescent="0.25">
      <c r="A805" t="s">
        <v>263</v>
      </c>
      <c r="B805">
        <v>3050</v>
      </c>
      <c r="D805">
        <v>1</v>
      </c>
      <c r="E805">
        <v>0</v>
      </c>
      <c r="F805">
        <v>3</v>
      </c>
      <c r="H805">
        <v>1</v>
      </c>
      <c r="I805">
        <v>0</v>
      </c>
      <c r="J805">
        <v>3</v>
      </c>
    </row>
    <row r="806" spans="1:10" x14ac:dyDescent="0.25">
      <c r="A806" t="s">
        <v>264</v>
      </c>
      <c r="B806">
        <v>3050</v>
      </c>
      <c r="D806">
        <v>7</v>
      </c>
      <c r="F806">
        <v>7</v>
      </c>
      <c r="H806">
        <v>7</v>
      </c>
      <c r="J806">
        <v>7</v>
      </c>
    </row>
    <row r="807" spans="1:10" x14ac:dyDescent="0.25">
      <c r="A807" t="s">
        <v>265</v>
      </c>
      <c r="B807">
        <v>3050</v>
      </c>
      <c r="D807">
        <v>20</v>
      </c>
      <c r="F807">
        <v>15</v>
      </c>
      <c r="H807">
        <v>21</v>
      </c>
      <c r="J807">
        <v>13</v>
      </c>
    </row>
    <row r="808" spans="1:10" x14ac:dyDescent="0.25">
      <c r="A808" t="s">
        <v>266</v>
      </c>
      <c r="B808">
        <v>3050</v>
      </c>
      <c r="D808">
        <v>0</v>
      </c>
      <c r="F808">
        <v>0</v>
      </c>
      <c r="H808">
        <v>0</v>
      </c>
      <c r="J808">
        <v>0</v>
      </c>
    </row>
    <row r="809" spans="1:10" x14ac:dyDescent="0.25">
      <c r="A809" t="s">
        <v>267</v>
      </c>
      <c r="B809">
        <v>3050</v>
      </c>
      <c r="D809">
        <v>60.5</v>
      </c>
      <c r="E809">
        <v>12</v>
      </c>
      <c r="F809">
        <v>27.6</v>
      </c>
      <c r="H809">
        <v>34</v>
      </c>
      <c r="I809">
        <v>12</v>
      </c>
      <c r="J809">
        <v>26</v>
      </c>
    </row>
    <row r="810" spans="1:10" x14ac:dyDescent="0.25">
      <c r="A810" t="s">
        <v>268</v>
      </c>
      <c r="B810">
        <v>3050</v>
      </c>
      <c r="D810">
        <v>1</v>
      </c>
      <c r="E810">
        <v>0</v>
      </c>
      <c r="F810">
        <v>1</v>
      </c>
      <c r="H810">
        <v>1</v>
      </c>
      <c r="I810">
        <v>0</v>
      </c>
      <c r="J810">
        <v>1</v>
      </c>
    </row>
    <row r="811" spans="1:10" x14ac:dyDescent="0.25">
      <c r="A811" t="s">
        <v>269</v>
      </c>
      <c r="B811">
        <v>3050</v>
      </c>
      <c r="D811">
        <v>0</v>
      </c>
      <c r="E811">
        <v>0</v>
      </c>
      <c r="F811">
        <v>0</v>
      </c>
      <c r="H811">
        <v>0</v>
      </c>
      <c r="I811">
        <v>0</v>
      </c>
      <c r="J811">
        <v>0</v>
      </c>
    </row>
    <row r="812" spans="1:10" x14ac:dyDescent="0.25">
      <c r="A812" t="s">
        <v>270</v>
      </c>
      <c r="B812">
        <v>3050</v>
      </c>
      <c r="D812">
        <v>17.600000000000001</v>
      </c>
      <c r="E812">
        <v>52.6</v>
      </c>
      <c r="F812">
        <v>70.599999999999994</v>
      </c>
      <c r="H812">
        <v>17.600000000000001</v>
      </c>
      <c r="I812">
        <v>52.6</v>
      </c>
      <c r="J812">
        <v>70.599999999999994</v>
      </c>
    </row>
    <row r="813" spans="1:10" x14ac:dyDescent="0.25">
      <c r="A813" t="s">
        <v>271</v>
      </c>
      <c r="B813">
        <v>3050</v>
      </c>
      <c r="D813">
        <v>52.6</v>
      </c>
      <c r="E813">
        <v>70.599999999999994</v>
      </c>
      <c r="F813">
        <v>17.600000000000001</v>
      </c>
      <c r="H813">
        <v>52.6</v>
      </c>
      <c r="I813">
        <v>70.599999999999994</v>
      </c>
      <c r="J813">
        <v>17.600000000000001</v>
      </c>
    </row>
    <row r="814" spans="1:10" x14ac:dyDescent="0.25">
      <c r="A814" t="s">
        <v>272</v>
      </c>
      <c r="B814">
        <v>3050</v>
      </c>
      <c r="D814">
        <v>46.6</v>
      </c>
      <c r="E814">
        <v>65.2</v>
      </c>
      <c r="F814">
        <v>12</v>
      </c>
      <c r="H814">
        <v>46.6</v>
      </c>
      <c r="I814">
        <v>65.400000000000006</v>
      </c>
      <c r="J814">
        <v>12</v>
      </c>
    </row>
    <row r="815" spans="1:10" x14ac:dyDescent="0.25">
      <c r="A815" t="s">
        <v>273</v>
      </c>
      <c r="B815">
        <v>3050</v>
      </c>
      <c r="D815">
        <v>46.6</v>
      </c>
      <c r="E815">
        <v>65.2</v>
      </c>
      <c r="F815">
        <v>132</v>
      </c>
      <c r="H815">
        <v>46.6</v>
      </c>
      <c r="I815">
        <v>65.400000000000006</v>
      </c>
      <c r="J815">
        <v>134</v>
      </c>
    </row>
    <row r="816" spans="1:10" x14ac:dyDescent="0.25">
      <c r="A816" t="s">
        <v>274</v>
      </c>
      <c r="B816">
        <v>3050</v>
      </c>
      <c r="D816">
        <v>5.6</v>
      </c>
      <c r="E816">
        <v>40.6</v>
      </c>
      <c r="F816">
        <v>58.6</v>
      </c>
      <c r="H816">
        <v>5.6</v>
      </c>
      <c r="I816">
        <v>40.6</v>
      </c>
      <c r="J816">
        <v>58.6</v>
      </c>
    </row>
    <row r="817" spans="1:18" x14ac:dyDescent="0.25">
      <c r="A817" t="s">
        <v>275</v>
      </c>
      <c r="B817">
        <v>3050</v>
      </c>
      <c r="D817">
        <v>34.6</v>
      </c>
      <c r="E817">
        <v>53.2</v>
      </c>
      <c r="F817">
        <v>0</v>
      </c>
      <c r="H817">
        <v>34.6</v>
      </c>
      <c r="I817">
        <v>53.4</v>
      </c>
      <c r="J817">
        <v>0</v>
      </c>
    </row>
    <row r="818" spans="1:18" x14ac:dyDescent="0.25">
      <c r="A818" t="s">
        <v>276</v>
      </c>
      <c r="B818">
        <v>3050</v>
      </c>
      <c r="D818">
        <v>34.6</v>
      </c>
      <c r="E818">
        <v>53.2</v>
      </c>
      <c r="F818">
        <v>120</v>
      </c>
      <c r="H818">
        <v>34.6</v>
      </c>
      <c r="I818">
        <v>53.4</v>
      </c>
      <c r="J818">
        <v>122</v>
      </c>
    </row>
    <row r="819" spans="1:18" x14ac:dyDescent="0.25">
      <c r="A819" t="s">
        <v>567</v>
      </c>
      <c r="B819">
        <v>3050</v>
      </c>
      <c r="D819">
        <v>12.4</v>
      </c>
      <c r="E819">
        <v>5.5</v>
      </c>
      <c r="F819">
        <v>100.1</v>
      </c>
      <c r="H819">
        <v>12.4</v>
      </c>
      <c r="I819">
        <v>4</v>
      </c>
      <c r="J819">
        <v>101.8</v>
      </c>
    </row>
    <row r="820" spans="1:18" x14ac:dyDescent="0.25">
      <c r="A820" t="s">
        <v>254</v>
      </c>
      <c r="B820">
        <v>3325</v>
      </c>
      <c r="C820">
        <v>112</v>
      </c>
      <c r="D820">
        <v>111</v>
      </c>
      <c r="E820">
        <v>211</v>
      </c>
      <c r="F820">
        <v>212</v>
      </c>
      <c r="G820">
        <v>121</v>
      </c>
      <c r="H820">
        <v>122</v>
      </c>
      <c r="I820">
        <v>221</v>
      </c>
      <c r="J820">
        <v>222</v>
      </c>
      <c r="K820">
        <v>311</v>
      </c>
      <c r="L820">
        <v>312</v>
      </c>
      <c r="M820">
        <v>411</v>
      </c>
      <c r="N820">
        <v>412</v>
      </c>
      <c r="O820">
        <v>321</v>
      </c>
      <c r="P820">
        <v>322</v>
      </c>
      <c r="Q820">
        <v>421</v>
      </c>
      <c r="R820">
        <v>422</v>
      </c>
    </row>
    <row r="821" spans="1:18" x14ac:dyDescent="0.25">
      <c r="A821" t="s">
        <v>255</v>
      </c>
      <c r="B821">
        <v>3325</v>
      </c>
      <c r="D821">
        <v>5</v>
      </c>
      <c r="F821">
        <v>20</v>
      </c>
      <c r="H821">
        <v>5</v>
      </c>
      <c r="J821">
        <v>20</v>
      </c>
    </row>
    <row r="822" spans="1:18" x14ac:dyDescent="0.25">
      <c r="A822" t="s">
        <v>256</v>
      </c>
      <c r="B822">
        <v>3325</v>
      </c>
      <c r="D822">
        <v>29.5</v>
      </c>
      <c r="F822">
        <v>79.5</v>
      </c>
      <c r="H822">
        <v>29.5</v>
      </c>
      <c r="J822">
        <v>79.5</v>
      </c>
    </row>
    <row r="823" spans="1:18" x14ac:dyDescent="0.25">
      <c r="A823" t="s">
        <v>257</v>
      </c>
      <c r="B823">
        <v>3325</v>
      </c>
      <c r="D823">
        <v>2</v>
      </c>
      <c r="F823">
        <v>2</v>
      </c>
      <c r="H823">
        <v>2</v>
      </c>
      <c r="J823">
        <v>2</v>
      </c>
    </row>
    <row r="824" spans="1:18" x14ac:dyDescent="0.25">
      <c r="A824" t="s">
        <v>258</v>
      </c>
      <c r="B824">
        <v>3325</v>
      </c>
      <c r="D824">
        <v>0</v>
      </c>
      <c r="F824">
        <v>0</v>
      </c>
      <c r="H824">
        <v>0</v>
      </c>
      <c r="J824">
        <v>0</v>
      </c>
    </row>
    <row r="825" spans="1:18" x14ac:dyDescent="0.25">
      <c r="A825" t="s">
        <v>259</v>
      </c>
      <c r="B825">
        <v>3325</v>
      </c>
      <c r="D825">
        <v>0</v>
      </c>
      <c r="F825">
        <v>0</v>
      </c>
      <c r="H825">
        <v>0</v>
      </c>
      <c r="J825">
        <v>0</v>
      </c>
    </row>
    <row r="826" spans="1:18" x14ac:dyDescent="0.25">
      <c r="A826" t="s">
        <v>260</v>
      </c>
      <c r="B826">
        <v>3325</v>
      </c>
      <c r="D826">
        <v>2</v>
      </c>
      <c r="F826">
        <v>2</v>
      </c>
      <c r="H826">
        <v>2</v>
      </c>
      <c r="J826">
        <v>2</v>
      </c>
    </row>
    <row r="827" spans="1:18" x14ac:dyDescent="0.25">
      <c r="A827" t="s">
        <v>261</v>
      </c>
      <c r="B827">
        <v>3325</v>
      </c>
      <c r="D827">
        <v>3</v>
      </c>
      <c r="F827">
        <v>4</v>
      </c>
      <c r="H827">
        <v>3</v>
      </c>
      <c r="J827">
        <v>4</v>
      </c>
    </row>
    <row r="828" spans="1:18" x14ac:dyDescent="0.25">
      <c r="A828" t="s">
        <v>262</v>
      </c>
      <c r="B828">
        <v>3325</v>
      </c>
      <c r="D828">
        <v>2.5</v>
      </c>
      <c r="F828">
        <v>1.5</v>
      </c>
      <c r="H828">
        <v>2.5</v>
      </c>
      <c r="J828">
        <v>1.5</v>
      </c>
    </row>
    <row r="829" spans="1:18" x14ac:dyDescent="0.25">
      <c r="A829" t="s">
        <v>263</v>
      </c>
      <c r="B829">
        <v>3325</v>
      </c>
      <c r="D829">
        <v>1</v>
      </c>
      <c r="F829">
        <v>3</v>
      </c>
      <c r="H829">
        <v>1</v>
      </c>
      <c r="J829">
        <v>3</v>
      </c>
    </row>
    <row r="830" spans="1:18" x14ac:dyDescent="0.25">
      <c r="A830" t="s">
        <v>264</v>
      </c>
      <c r="B830">
        <v>3325</v>
      </c>
      <c r="D830">
        <v>7</v>
      </c>
      <c r="F830">
        <v>7</v>
      </c>
      <c r="H830">
        <v>7</v>
      </c>
      <c r="J830">
        <v>7</v>
      </c>
    </row>
    <row r="831" spans="1:18" x14ac:dyDescent="0.25">
      <c r="A831" t="s">
        <v>265</v>
      </c>
      <c r="B831">
        <v>3325</v>
      </c>
      <c r="D831">
        <v>19</v>
      </c>
      <c r="F831">
        <v>12</v>
      </c>
      <c r="H831">
        <v>19</v>
      </c>
      <c r="J831">
        <v>12</v>
      </c>
    </row>
    <row r="832" spans="1:18" x14ac:dyDescent="0.25">
      <c r="A832" t="s">
        <v>266</v>
      </c>
      <c r="B832">
        <v>3325</v>
      </c>
      <c r="D832">
        <v>0</v>
      </c>
      <c r="F832">
        <v>0</v>
      </c>
      <c r="H832">
        <v>0</v>
      </c>
      <c r="J832">
        <v>0</v>
      </c>
    </row>
    <row r="833" spans="1:18" x14ac:dyDescent="0.25">
      <c r="A833" t="s">
        <v>267</v>
      </c>
      <c r="B833">
        <v>3325</v>
      </c>
      <c r="D833">
        <v>31.5</v>
      </c>
      <c r="F833">
        <v>25.5</v>
      </c>
      <c r="H833">
        <v>31.5</v>
      </c>
      <c r="J833">
        <v>25.5</v>
      </c>
    </row>
    <row r="834" spans="1:18" x14ac:dyDescent="0.25">
      <c r="A834" t="s">
        <v>268</v>
      </c>
      <c r="B834">
        <v>3325</v>
      </c>
      <c r="D834">
        <v>1</v>
      </c>
      <c r="F834">
        <v>1</v>
      </c>
      <c r="H834">
        <v>1</v>
      </c>
      <c r="J834">
        <v>1</v>
      </c>
    </row>
    <row r="835" spans="1:18" x14ac:dyDescent="0.25">
      <c r="A835" t="s">
        <v>269</v>
      </c>
      <c r="B835">
        <v>3325</v>
      </c>
      <c r="D835">
        <v>1</v>
      </c>
      <c r="F835">
        <v>1</v>
      </c>
      <c r="H835">
        <v>1</v>
      </c>
      <c r="J835">
        <v>1</v>
      </c>
    </row>
    <row r="836" spans="1:18" x14ac:dyDescent="0.25">
      <c r="A836" t="s">
        <v>270</v>
      </c>
      <c r="B836">
        <v>3325</v>
      </c>
      <c r="D836">
        <v>109.5</v>
      </c>
      <c r="F836">
        <v>24.5</v>
      </c>
      <c r="H836">
        <v>109.5</v>
      </c>
      <c r="J836">
        <v>24.5</v>
      </c>
    </row>
    <row r="837" spans="1:18" x14ac:dyDescent="0.25">
      <c r="A837" t="s">
        <v>271</v>
      </c>
      <c r="B837">
        <v>3325</v>
      </c>
      <c r="D837">
        <v>24.5</v>
      </c>
      <c r="F837">
        <v>109.5</v>
      </c>
      <c r="H837">
        <v>24.5</v>
      </c>
      <c r="J837">
        <v>109.5</v>
      </c>
    </row>
    <row r="838" spans="1:18" x14ac:dyDescent="0.25">
      <c r="A838" t="s">
        <v>272</v>
      </c>
      <c r="B838">
        <v>3325</v>
      </c>
      <c r="D838">
        <v>19</v>
      </c>
      <c r="F838">
        <v>104</v>
      </c>
      <c r="H838">
        <v>19</v>
      </c>
      <c r="J838">
        <v>104</v>
      </c>
    </row>
    <row r="839" spans="1:18" x14ac:dyDescent="0.25">
      <c r="A839" t="s">
        <v>273</v>
      </c>
      <c r="B839">
        <v>3325</v>
      </c>
      <c r="D839">
        <v>19</v>
      </c>
      <c r="F839">
        <v>92</v>
      </c>
      <c r="H839">
        <v>19</v>
      </c>
      <c r="J839">
        <v>92</v>
      </c>
    </row>
    <row r="840" spans="1:18" x14ac:dyDescent="0.25">
      <c r="A840" t="s">
        <v>274</v>
      </c>
      <c r="B840">
        <v>3325</v>
      </c>
      <c r="D840">
        <v>5.5</v>
      </c>
      <c r="F840">
        <v>40.5</v>
      </c>
      <c r="H840">
        <v>5.5</v>
      </c>
      <c r="J840">
        <v>40.5</v>
      </c>
    </row>
    <row r="841" spans="1:18" x14ac:dyDescent="0.25">
      <c r="A841" t="s">
        <v>275</v>
      </c>
      <c r="B841">
        <v>3325</v>
      </c>
      <c r="D841">
        <v>35</v>
      </c>
      <c r="F841">
        <v>0</v>
      </c>
      <c r="H841">
        <v>35</v>
      </c>
      <c r="J841">
        <v>0</v>
      </c>
    </row>
    <row r="842" spans="1:18" x14ac:dyDescent="0.25">
      <c r="A842" t="s">
        <v>276</v>
      </c>
      <c r="B842">
        <v>3325</v>
      </c>
      <c r="D842">
        <v>35</v>
      </c>
      <c r="F842">
        <v>108</v>
      </c>
      <c r="H842">
        <v>35</v>
      </c>
      <c r="J842">
        <v>108</v>
      </c>
    </row>
    <row r="843" spans="1:18" x14ac:dyDescent="0.25">
      <c r="A843" t="s">
        <v>567</v>
      </c>
      <c r="B843">
        <v>3325</v>
      </c>
      <c r="D843">
        <v>5</v>
      </c>
      <c r="F843">
        <v>104</v>
      </c>
      <c r="H843">
        <v>5</v>
      </c>
      <c r="J843">
        <v>104</v>
      </c>
    </row>
    <row r="844" spans="1:18" x14ac:dyDescent="0.25">
      <c r="A844" t="s">
        <v>254</v>
      </c>
      <c r="B844">
        <v>3350</v>
      </c>
      <c r="C844">
        <v>112</v>
      </c>
      <c r="D844">
        <v>111</v>
      </c>
      <c r="E844">
        <v>211</v>
      </c>
      <c r="F844">
        <v>212</v>
      </c>
      <c r="G844">
        <v>121</v>
      </c>
      <c r="H844">
        <v>122</v>
      </c>
      <c r="I844">
        <v>221</v>
      </c>
      <c r="J844">
        <v>222</v>
      </c>
      <c r="K844">
        <v>311</v>
      </c>
      <c r="L844">
        <v>312</v>
      </c>
      <c r="M844">
        <v>411</v>
      </c>
      <c r="N844">
        <v>412</v>
      </c>
      <c r="O844">
        <v>321</v>
      </c>
      <c r="P844">
        <v>322</v>
      </c>
      <c r="Q844">
        <v>421</v>
      </c>
      <c r="R844">
        <v>422</v>
      </c>
    </row>
    <row r="845" spans="1:18" x14ac:dyDescent="0.25">
      <c r="A845" t="s">
        <v>255</v>
      </c>
      <c r="B845">
        <v>3350</v>
      </c>
      <c r="D845">
        <v>5</v>
      </c>
      <c r="F845">
        <v>15</v>
      </c>
      <c r="H845">
        <v>5</v>
      </c>
      <c r="J845">
        <v>15</v>
      </c>
    </row>
    <row r="846" spans="1:18" x14ac:dyDescent="0.25">
      <c r="A846" t="s">
        <v>256</v>
      </c>
      <c r="B846">
        <v>3350</v>
      </c>
      <c r="D846">
        <v>30</v>
      </c>
      <c r="F846">
        <v>79.5</v>
      </c>
      <c r="H846">
        <v>30</v>
      </c>
      <c r="J846">
        <v>79.5</v>
      </c>
    </row>
    <row r="847" spans="1:18" x14ac:dyDescent="0.25">
      <c r="A847" t="s">
        <v>257</v>
      </c>
      <c r="B847">
        <v>3350</v>
      </c>
      <c r="D847">
        <v>2</v>
      </c>
      <c r="F847">
        <v>2</v>
      </c>
      <c r="H847">
        <v>2</v>
      </c>
      <c r="J847">
        <v>2</v>
      </c>
    </row>
    <row r="848" spans="1:18" x14ac:dyDescent="0.25">
      <c r="A848" t="s">
        <v>258</v>
      </c>
      <c r="B848">
        <v>3350</v>
      </c>
      <c r="D848">
        <v>0</v>
      </c>
      <c r="F848">
        <v>0</v>
      </c>
      <c r="H848">
        <v>0</v>
      </c>
      <c r="J848">
        <v>0</v>
      </c>
    </row>
    <row r="849" spans="1:10" x14ac:dyDescent="0.25">
      <c r="A849" t="s">
        <v>259</v>
      </c>
      <c r="B849">
        <v>3350</v>
      </c>
      <c r="D849">
        <v>0</v>
      </c>
      <c r="F849">
        <v>0</v>
      </c>
      <c r="H849">
        <v>0</v>
      </c>
      <c r="J849">
        <v>0</v>
      </c>
    </row>
    <row r="850" spans="1:10" x14ac:dyDescent="0.25">
      <c r="A850" t="s">
        <v>260</v>
      </c>
      <c r="B850">
        <v>3350</v>
      </c>
      <c r="D850">
        <v>2</v>
      </c>
      <c r="F850">
        <v>2</v>
      </c>
      <c r="H850">
        <v>2</v>
      </c>
      <c r="J850">
        <v>2</v>
      </c>
    </row>
    <row r="851" spans="1:10" x14ac:dyDescent="0.25">
      <c r="A851" t="s">
        <v>261</v>
      </c>
      <c r="B851">
        <v>3350</v>
      </c>
      <c r="D851">
        <v>3</v>
      </c>
      <c r="F851">
        <v>4</v>
      </c>
      <c r="H851">
        <v>3</v>
      </c>
      <c r="J851">
        <v>4</v>
      </c>
    </row>
    <row r="852" spans="1:10" x14ac:dyDescent="0.25">
      <c r="A852" t="s">
        <v>262</v>
      </c>
      <c r="B852">
        <v>3350</v>
      </c>
      <c r="D852">
        <v>2</v>
      </c>
      <c r="F852">
        <v>1.5</v>
      </c>
      <c r="H852">
        <v>2</v>
      </c>
      <c r="J852">
        <v>1.5</v>
      </c>
    </row>
    <row r="853" spans="1:10" x14ac:dyDescent="0.25">
      <c r="A853" t="s">
        <v>263</v>
      </c>
      <c r="B853">
        <v>3350</v>
      </c>
      <c r="D853">
        <v>1</v>
      </c>
      <c r="F853">
        <v>3</v>
      </c>
      <c r="H853">
        <v>1</v>
      </c>
      <c r="J853">
        <v>3</v>
      </c>
    </row>
    <row r="854" spans="1:10" x14ac:dyDescent="0.25">
      <c r="A854" t="s">
        <v>264</v>
      </c>
      <c r="B854">
        <v>3350</v>
      </c>
      <c r="D854">
        <v>7</v>
      </c>
      <c r="J854">
        <v>7</v>
      </c>
    </row>
    <row r="855" spans="1:10" x14ac:dyDescent="0.25">
      <c r="A855" t="s">
        <v>265</v>
      </c>
      <c r="B855">
        <v>3350</v>
      </c>
      <c r="D855">
        <v>16</v>
      </c>
      <c r="J855">
        <v>15</v>
      </c>
    </row>
    <row r="856" spans="1:10" x14ac:dyDescent="0.25">
      <c r="A856" t="s">
        <v>266</v>
      </c>
      <c r="B856">
        <v>3350</v>
      </c>
      <c r="D856">
        <v>0</v>
      </c>
      <c r="J856">
        <v>0</v>
      </c>
    </row>
    <row r="857" spans="1:10" x14ac:dyDescent="0.25">
      <c r="A857" t="s">
        <v>267</v>
      </c>
      <c r="B857">
        <v>3350</v>
      </c>
      <c r="D857">
        <v>28</v>
      </c>
      <c r="F857">
        <v>23.5</v>
      </c>
      <c r="H857">
        <v>23.5</v>
      </c>
      <c r="J857">
        <v>27.5</v>
      </c>
    </row>
    <row r="858" spans="1:10" x14ac:dyDescent="0.25">
      <c r="A858" t="s">
        <v>268</v>
      </c>
      <c r="B858">
        <v>3350</v>
      </c>
      <c r="D858">
        <v>1</v>
      </c>
      <c r="F858">
        <v>1</v>
      </c>
      <c r="H858">
        <v>1</v>
      </c>
      <c r="J858">
        <v>1</v>
      </c>
    </row>
    <row r="859" spans="1:10" x14ac:dyDescent="0.25">
      <c r="A859" t="s">
        <v>269</v>
      </c>
      <c r="B859">
        <v>3350</v>
      </c>
      <c r="D859">
        <v>1</v>
      </c>
      <c r="F859">
        <v>1</v>
      </c>
      <c r="H859">
        <v>1</v>
      </c>
      <c r="J859">
        <v>1</v>
      </c>
    </row>
    <row r="860" spans="1:10" x14ac:dyDescent="0.25">
      <c r="A860" t="s">
        <v>270</v>
      </c>
      <c r="B860">
        <v>3350</v>
      </c>
      <c r="D860">
        <v>43.5</v>
      </c>
      <c r="F860">
        <v>78.5</v>
      </c>
      <c r="H860">
        <v>43.5</v>
      </c>
      <c r="J860">
        <v>78.5</v>
      </c>
    </row>
    <row r="861" spans="1:10" x14ac:dyDescent="0.25">
      <c r="A861" t="s">
        <v>271</v>
      </c>
      <c r="B861">
        <v>3350</v>
      </c>
      <c r="D861">
        <v>78.5</v>
      </c>
      <c r="F861">
        <v>43.5</v>
      </c>
      <c r="H861">
        <v>78.5</v>
      </c>
      <c r="J861">
        <v>43.5</v>
      </c>
    </row>
    <row r="862" spans="1:10" x14ac:dyDescent="0.25">
      <c r="A862" t="s">
        <v>272</v>
      </c>
      <c r="B862">
        <v>3350</v>
      </c>
      <c r="D862">
        <v>73.5</v>
      </c>
      <c r="F862">
        <v>38</v>
      </c>
      <c r="H862">
        <v>73.5</v>
      </c>
      <c r="J862">
        <v>38</v>
      </c>
    </row>
    <row r="863" spans="1:10" x14ac:dyDescent="0.25">
      <c r="A863" t="s">
        <v>273</v>
      </c>
      <c r="B863">
        <v>3350</v>
      </c>
      <c r="D863">
        <v>73.5</v>
      </c>
      <c r="F863">
        <v>38</v>
      </c>
      <c r="H863">
        <v>73.5</v>
      </c>
      <c r="J863">
        <v>23</v>
      </c>
    </row>
    <row r="864" spans="1:10" x14ac:dyDescent="0.25">
      <c r="A864" t="s">
        <v>274</v>
      </c>
      <c r="B864">
        <v>3350</v>
      </c>
      <c r="D864">
        <v>5.5</v>
      </c>
      <c r="F864">
        <v>40.5</v>
      </c>
      <c r="H864">
        <v>5.5</v>
      </c>
      <c r="J864">
        <v>40.5</v>
      </c>
    </row>
    <row r="865" spans="1:18" x14ac:dyDescent="0.25">
      <c r="A865" t="s">
        <v>275</v>
      </c>
      <c r="B865">
        <v>3350</v>
      </c>
      <c r="D865">
        <v>35.5</v>
      </c>
      <c r="F865">
        <v>0</v>
      </c>
      <c r="H865">
        <v>35.5</v>
      </c>
      <c r="J865">
        <v>0</v>
      </c>
    </row>
    <row r="866" spans="1:18" x14ac:dyDescent="0.25">
      <c r="A866" t="s">
        <v>276</v>
      </c>
      <c r="B866">
        <v>3350</v>
      </c>
      <c r="D866">
        <v>35.5</v>
      </c>
      <c r="F866">
        <v>0</v>
      </c>
      <c r="H866">
        <v>35.5</v>
      </c>
      <c r="J866">
        <v>105</v>
      </c>
    </row>
    <row r="867" spans="1:18" x14ac:dyDescent="0.25">
      <c r="A867" t="s">
        <v>567</v>
      </c>
      <c r="B867">
        <v>3350</v>
      </c>
      <c r="D867">
        <v>5</v>
      </c>
      <c r="F867">
        <v>104.5</v>
      </c>
      <c r="H867">
        <v>5</v>
      </c>
      <c r="J867">
        <v>104.5</v>
      </c>
    </row>
    <row r="868" spans="1:18" x14ac:dyDescent="0.25">
      <c r="A868" t="s">
        <v>254</v>
      </c>
      <c r="B868">
        <v>3375</v>
      </c>
      <c r="C868">
        <v>111</v>
      </c>
      <c r="D868">
        <v>112</v>
      </c>
      <c r="E868">
        <v>211</v>
      </c>
      <c r="F868">
        <v>212</v>
      </c>
      <c r="G868">
        <v>121</v>
      </c>
      <c r="H868">
        <v>122</v>
      </c>
      <c r="I868">
        <v>221</v>
      </c>
      <c r="J868">
        <v>222</v>
      </c>
      <c r="K868">
        <v>311</v>
      </c>
      <c r="L868">
        <v>312</v>
      </c>
      <c r="M868">
        <v>411</v>
      </c>
      <c r="N868">
        <v>412</v>
      </c>
      <c r="O868">
        <v>321</v>
      </c>
      <c r="P868">
        <v>322</v>
      </c>
      <c r="Q868">
        <v>421</v>
      </c>
      <c r="R868">
        <v>422</v>
      </c>
    </row>
    <row r="869" spans="1:18" x14ac:dyDescent="0.25">
      <c r="A869" t="s">
        <v>255</v>
      </c>
      <c r="B869">
        <v>3375</v>
      </c>
      <c r="C869">
        <v>5</v>
      </c>
      <c r="D869">
        <v>5</v>
      </c>
      <c r="E869">
        <v>5</v>
      </c>
      <c r="F869">
        <v>15</v>
      </c>
      <c r="G869">
        <v>5</v>
      </c>
      <c r="H869">
        <v>5</v>
      </c>
      <c r="I869">
        <v>5</v>
      </c>
      <c r="J869">
        <v>15</v>
      </c>
    </row>
    <row r="870" spans="1:18" x14ac:dyDescent="0.25">
      <c r="A870" t="s">
        <v>256</v>
      </c>
      <c r="B870">
        <v>3375</v>
      </c>
      <c r="C870">
        <v>11</v>
      </c>
      <c r="D870">
        <v>24.5</v>
      </c>
      <c r="E870">
        <v>11</v>
      </c>
      <c r="F870">
        <v>54.5</v>
      </c>
      <c r="G870">
        <v>11</v>
      </c>
      <c r="H870">
        <v>24.5</v>
      </c>
      <c r="I870">
        <v>11</v>
      </c>
      <c r="J870">
        <v>54</v>
      </c>
    </row>
    <row r="871" spans="1:18" x14ac:dyDescent="0.25">
      <c r="A871" t="s">
        <v>257</v>
      </c>
      <c r="B871">
        <v>3375</v>
      </c>
      <c r="C871">
        <v>2</v>
      </c>
      <c r="D871">
        <v>2</v>
      </c>
      <c r="E871">
        <v>2</v>
      </c>
      <c r="F871">
        <v>2</v>
      </c>
      <c r="G871">
        <v>2</v>
      </c>
      <c r="H871">
        <v>2</v>
      </c>
      <c r="I871">
        <v>2</v>
      </c>
      <c r="J871">
        <v>2</v>
      </c>
    </row>
    <row r="872" spans="1:18" x14ac:dyDescent="0.25">
      <c r="A872" t="s">
        <v>258</v>
      </c>
      <c r="B872">
        <v>3375</v>
      </c>
      <c r="C872">
        <v>0</v>
      </c>
      <c r="D872">
        <v>0</v>
      </c>
      <c r="E872">
        <v>0</v>
      </c>
      <c r="F872">
        <v>0</v>
      </c>
      <c r="G872">
        <v>0</v>
      </c>
      <c r="H872">
        <v>0</v>
      </c>
      <c r="I872">
        <v>0</v>
      </c>
      <c r="J872">
        <v>0</v>
      </c>
    </row>
    <row r="873" spans="1:18" x14ac:dyDescent="0.25">
      <c r="A873" t="s">
        <v>259</v>
      </c>
      <c r="B873">
        <v>3375</v>
      </c>
      <c r="C873">
        <v>0</v>
      </c>
      <c r="D873">
        <v>0</v>
      </c>
      <c r="E873">
        <v>0</v>
      </c>
      <c r="F873">
        <v>0</v>
      </c>
      <c r="G873">
        <v>0</v>
      </c>
      <c r="H873">
        <v>0</v>
      </c>
      <c r="I873">
        <v>0</v>
      </c>
      <c r="J873">
        <v>0</v>
      </c>
    </row>
    <row r="874" spans="1:18" x14ac:dyDescent="0.25">
      <c r="A874" t="s">
        <v>260</v>
      </c>
      <c r="B874">
        <v>3375</v>
      </c>
      <c r="C874">
        <v>2</v>
      </c>
      <c r="D874">
        <v>2</v>
      </c>
      <c r="E874">
        <v>2</v>
      </c>
      <c r="F874">
        <v>2</v>
      </c>
      <c r="G874">
        <v>2</v>
      </c>
      <c r="H874">
        <v>2</v>
      </c>
      <c r="I874">
        <v>2</v>
      </c>
      <c r="J874">
        <v>2</v>
      </c>
    </row>
    <row r="875" spans="1:18" x14ac:dyDescent="0.25">
      <c r="A875" t="s">
        <v>261</v>
      </c>
      <c r="B875">
        <v>3375</v>
      </c>
      <c r="C875">
        <v>3</v>
      </c>
      <c r="D875">
        <v>3</v>
      </c>
      <c r="E875">
        <v>3</v>
      </c>
      <c r="F875">
        <v>4</v>
      </c>
      <c r="G875">
        <v>3</v>
      </c>
      <c r="H875">
        <v>3</v>
      </c>
      <c r="I875">
        <v>3</v>
      </c>
      <c r="J875">
        <v>4.5</v>
      </c>
    </row>
    <row r="876" spans="1:18" x14ac:dyDescent="0.25">
      <c r="A876" t="s">
        <v>262</v>
      </c>
      <c r="B876">
        <v>3375</v>
      </c>
      <c r="C876">
        <v>1</v>
      </c>
      <c r="D876">
        <v>2.5</v>
      </c>
      <c r="E876">
        <v>1</v>
      </c>
      <c r="F876">
        <v>1.5</v>
      </c>
      <c r="G876">
        <v>1</v>
      </c>
      <c r="H876">
        <v>2.5</v>
      </c>
      <c r="I876">
        <v>1</v>
      </c>
      <c r="J876">
        <v>1.5</v>
      </c>
    </row>
    <row r="877" spans="1:18" x14ac:dyDescent="0.25">
      <c r="A877" t="s">
        <v>263</v>
      </c>
      <c r="B877">
        <v>3375</v>
      </c>
      <c r="C877">
        <v>1</v>
      </c>
      <c r="D877">
        <v>1</v>
      </c>
      <c r="E877">
        <v>1</v>
      </c>
      <c r="F877">
        <v>3</v>
      </c>
      <c r="G877">
        <v>1</v>
      </c>
      <c r="H877">
        <v>1</v>
      </c>
      <c r="I877">
        <v>1</v>
      </c>
      <c r="J877">
        <v>3</v>
      </c>
    </row>
    <row r="878" spans="1:18" x14ac:dyDescent="0.25">
      <c r="A878" t="s">
        <v>264</v>
      </c>
      <c r="B878">
        <v>3375</v>
      </c>
      <c r="D878">
        <v>7</v>
      </c>
      <c r="F878">
        <v>7</v>
      </c>
      <c r="H878">
        <v>7</v>
      </c>
      <c r="J878">
        <v>7</v>
      </c>
    </row>
    <row r="879" spans="1:18" x14ac:dyDescent="0.25">
      <c r="A879" t="s">
        <v>265</v>
      </c>
      <c r="B879">
        <v>3375</v>
      </c>
      <c r="D879">
        <v>18</v>
      </c>
      <c r="F879">
        <v>14</v>
      </c>
      <c r="H879">
        <v>18</v>
      </c>
      <c r="J879">
        <v>14</v>
      </c>
    </row>
    <row r="880" spans="1:18" x14ac:dyDescent="0.25">
      <c r="A880" t="s">
        <v>266</v>
      </c>
      <c r="B880">
        <v>3375</v>
      </c>
      <c r="D880">
        <v>0</v>
      </c>
      <c r="F880">
        <v>0</v>
      </c>
      <c r="H880">
        <v>0</v>
      </c>
      <c r="J880">
        <v>0</v>
      </c>
    </row>
    <row r="881" spans="1:18" x14ac:dyDescent="0.25">
      <c r="A881" t="s">
        <v>267</v>
      </c>
      <c r="B881">
        <v>3375</v>
      </c>
      <c r="C881">
        <v>10</v>
      </c>
      <c r="D881">
        <v>30.5</v>
      </c>
      <c r="E881">
        <v>10</v>
      </c>
      <c r="F881">
        <v>26.5</v>
      </c>
      <c r="G881">
        <v>10</v>
      </c>
      <c r="H881">
        <v>30.5</v>
      </c>
      <c r="I881">
        <v>10.5</v>
      </c>
      <c r="J881">
        <v>27</v>
      </c>
    </row>
    <row r="882" spans="1:18" x14ac:dyDescent="0.25">
      <c r="A882" t="s">
        <v>268</v>
      </c>
      <c r="B882">
        <v>3375</v>
      </c>
      <c r="C882">
        <v>0</v>
      </c>
      <c r="D882">
        <v>0</v>
      </c>
      <c r="E882">
        <v>1</v>
      </c>
      <c r="F882">
        <v>1</v>
      </c>
      <c r="G882">
        <v>0</v>
      </c>
      <c r="H882">
        <v>0</v>
      </c>
      <c r="I882">
        <v>1</v>
      </c>
      <c r="J882">
        <v>1</v>
      </c>
    </row>
    <row r="883" spans="1:18" x14ac:dyDescent="0.25">
      <c r="A883" t="s">
        <v>269</v>
      </c>
      <c r="B883">
        <v>3375</v>
      </c>
      <c r="C883">
        <v>1</v>
      </c>
      <c r="D883">
        <v>1</v>
      </c>
      <c r="E883">
        <v>1</v>
      </c>
      <c r="F883">
        <v>1</v>
      </c>
      <c r="G883">
        <v>1</v>
      </c>
      <c r="H883">
        <v>1</v>
      </c>
      <c r="I883">
        <v>1</v>
      </c>
      <c r="J883">
        <v>1</v>
      </c>
    </row>
    <row r="884" spans="1:18" x14ac:dyDescent="0.25">
      <c r="A884" t="s">
        <v>270</v>
      </c>
      <c r="B884">
        <v>3375</v>
      </c>
      <c r="C884">
        <v>36</v>
      </c>
      <c r="D884">
        <v>51</v>
      </c>
      <c r="E884">
        <v>81</v>
      </c>
      <c r="F884">
        <v>96</v>
      </c>
      <c r="G884">
        <v>36</v>
      </c>
      <c r="H884">
        <v>51</v>
      </c>
      <c r="I884">
        <v>81</v>
      </c>
      <c r="J884">
        <v>96</v>
      </c>
    </row>
    <row r="885" spans="1:18" x14ac:dyDescent="0.25">
      <c r="A885" t="s">
        <v>271</v>
      </c>
      <c r="B885">
        <v>3375</v>
      </c>
      <c r="C885">
        <v>51</v>
      </c>
      <c r="D885">
        <v>81</v>
      </c>
      <c r="E885">
        <v>96</v>
      </c>
      <c r="F885">
        <v>36</v>
      </c>
      <c r="G885">
        <v>51</v>
      </c>
      <c r="H885">
        <v>81</v>
      </c>
      <c r="I885">
        <v>96</v>
      </c>
      <c r="J885">
        <v>36</v>
      </c>
    </row>
    <row r="886" spans="1:18" x14ac:dyDescent="0.25">
      <c r="A886" t="s">
        <v>272</v>
      </c>
      <c r="B886">
        <v>3375</v>
      </c>
      <c r="C886">
        <v>47</v>
      </c>
      <c r="D886">
        <v>75.5</v>
      </c>
      <c r="E886">
        <v>92</v>
      </c>
      <c r="F886">
        <v>30.5</v>
      </c>
      <c r="G886">
        <v>47</v>
      </c>
      <c r="H886">
        <v>75.5</v>
      </c>
      <c r="I886">
        <v>92</v>
      </c>
      <c r="J886">
        <v>30</v>
      </c>
    </row>
    <row r="887" spans="1:18" x14ac:dyDescent="0.25">
      <c r="A887" t="s">
        <v>273</v>
      </c>
      <c r="B887">
        <v>3375</v>
      </c>
      <c r="C887">
        <v>47</v>
      </c>
      <c r="D887">
        <v>75.5</v>
      </c>
      <c r="E887">
        <v>92</v>
      </c>
      <c r="F887">
        <v>16.5</v>
      </c>
      <c r="G887">
        <v>47</v>
      </c>
      <c r="H887">
        <v>75.5</v>
      </c>
      <c r="I887">
        <v>92</v>
      </c>
      <c r="J887">
        <v>16</v>
      </c>
    </row>
    <row r="888" spans="1:18" x14ac:dyDescent="0.25">
      <c r="A888" t="s">
        <v>274</v>
      </c>
      <c r="B888">
        <v>3375</v>
      </c>
      <c r="C888">
        <v>6</v>
      </c>
      <c r="D888">
        <v>21</v>
      </c>
      <c r="E888">
        <v>51</v>
      </c>
      <c r="F888">
        <v>66</v>
      </c>
      <c r="G888">
        <v>6</v>
      </c>
      <c r="H888">
        <v>21</v>
      </c>
      <c r="I888">
        <v>51</v>
      </c>
      <c r="J888">
        <v>66</v>
      </c>
    </row>
    <row r="889" spans="1:18" x14ac:dyDescent="0.25">
      <c r="A889" t="s">
        <v>275</v>
      </c>
      <c r="B889">
        <v>3375</v>
      </c>
      <c r="C889">
        <v>17</v>
      </c>
      <c r="D889">
        <v>45.5</v>
      </c>
      <c r="E889">
        <v>62</v>
      </c>
      <c r="F889">
        <v>0.5</v>
      </c>
      <c r="G889">
        <v>17</v>
      </c>
      <c r="H889">
        <v>45.5</v>
      </c>
      <c r="I889">
        <v>62</v>
      </c>
      <c r="J889">
        <v>0</v>
      </c>
    </row>
    <row r="890" spans="1:18" x14ac:dyDescent="0.25">
      <c r="A890" t="s">
        <v>276</v>
      </c>
      <c r="B890">
        <v>3375</v>
      </c>
      <c r="C890">
        <v>17</v>
      </c>
      <c r="D890">
        <v>45.5</v>
      </c>
      <c r="E890">
        <v>62</v>
      </c>
      <c r="F890">
        <v>106.5</v>
      </c>
      <c r="G890">
        <v>17</v>
      </c>
      <c r="H890">
        <v>45.5</v>
      </c>
      <c r="I890">
        <v>62</v>
      </c>
      <c r="J890">
        <v>106</v>
      </c>
    </row>
    <row r="891" spans="1:18" x14ac:dyDescent="0.25">
      <c r="A891" t="s">
        <v>567</v>
      </c>
      <c r="B891">
        <v>3375</v>
      </c>
      <c r="C891">
        <v>5.9</v>
      </c>
      <c r="D891">
        <v>9.3000000000000007</v>
      </c>
      <c r="E891">
        <v>5</v>
      </c>
      <c r="F891">
        <v>80.8</v>
      </c>
      <c r="G891">
        <v>8.8000000000000007</v>
      </c>
      <c r="H891">
        <v>6.4</v>
      </c>
      <c r="I891">
        <v>5.0999999999999996</v>
      </c>
      <c r="J891">
        <v>80.2</v>
      </c>
    </row>
    <row r="892" spans="1:18" x14ac:dyDescent="0.25">
      <c r="A892" t="s">
        <v>254</v>
      </c>
      <c r="B892">
        <v>3425</v>
      </c>
      <c r="C892">
        <v>111</v>
      </c>
      <c r="D892">
        <v>112</v>
      </c>
      <c r="E892">
        <v>211</v>
      </c>
      <c r="F892">
        <v>212</v>
      </c>
      <c r="G892">
        <v>121</v>
      </c>
      <c r="H892">
        <v>122</v>
      </c>
      <c r="I892">
        <v>221</v>
      </c>
      <c r="J892">
        <v>222</v>
      </c>
      <c r="K892">
        <v>311</v>
      </c>
      <c r="L892">
        <v>312</v>
      </c>
      <c r="M892">
        <v>411</v>
      </c>
      <c r="N892">
        <v>412</v>
      </c>
      <c r="O892">
        <v>321</v>
      </c>
      <c r="P892">
        <v>322</v>
      </c>
      <c r="Q892">
        <v>421</v>
      </c>
      <c r="R892">
        <v>422</v>
      </c>
    </row>
    <row r="893" spans="1:18" x14ac:dyDescent="0.25">
      <c r="A893" t="s">
        <v>255</v>
      </c>
      <c r="B893">
        <v>3425</v>
      </c>
      <c r="F893">
        <v>20</v>
      </c>
      <c r="H893">
        <v>5</v>
      </c>
      <c r="I893">
        <v>5</v>
      </c>
      <c r="J893">
        <v>20</v>
      </c>
    </row>
    <row r="894" spans="1:18" x14ac:dyDescent="0.25">
      <c r="A894" t="s">
        <v>256</v>
      </c>
      <c r="B894">
        <v>3425</v>
      </c>
      <c r="F894">
        <v>84</v>
      </c>
      <c r="H894">
        <v>25</v>
      </c>
      <c r="I894">
        <v>15</v>
      </c>
      <c r="J894">
        <v>64</v>
      </c>
    </row>
    <row r="895" spans="1:18" x14ac:dyDescent="0.25">
      <c r="A895" t="s">
        <v>257</v>
      </c>
      <c r="B895">
        <v>3425</v>
      </c>
      <c r="F895">
        <v>2</v>
      </c>
      <c r="H895">
        <v>2</v>
      </c>
      <c r="I895">
        <v>2</v>
      </c>
      <c r="J895">
        <v>2</v>
      </c>
    </row>
    <row r="896" spans="1:18" x14ac:dyDescent="0.25">
      <c r="A896" t="s">
        <v>258</v>
      </c>
      <c r="B896">
        <v>3425</v>
      </c>
      <c r="F896">
        <v>0</v>
      </c>
      <c r="H896">
        <v>0</v>
      </c>
      <c r="I896">
        <v>0</v>
      </c>
      <c r="J896">
        <v>0</v>
      </c>
    </row>
    <row r="897" spans="1:10" x14ac:dyDescent="0.25">
      <c r="A897" t="s">
        <v>259</v>
      </c>
      <c r="B897">
        <v>3425</v>
      </c>
      <c r="F897">
        <v>0</v>
      </c>
      <c r="H897">
        <v>0</v>
      </c>
      <c r="I897">
        <v>0</v>
      </c>
      <c r="J897">
        <v>0</v>
      </c>
    </row>
    <row r="898" spans="1:10" x14ac:dyDescent="0.25">
      <c r="A898" t="s">
        <v>260</v>
      </c>
      <c r="B898">
        <v>3425</v>
      </c>
      <c r="F898">
        <v>2</v>
      </c>
      <c r="H898">
        <v>2</v>
      </c>
      <c r="I898">
        <v>2</v>
      </c>
      <c r="J898">
        <v>2</v>
      </c>
    </row>
    <row r="899" spans="1:10" x14ac:dyDescent="0.25">
      <c r="A899" t="s">
        <v>261</v>
      </c>
      <c r="B899">
        <v>3425</v>
      </c>
      <c r="F899">
        <v>4</v>
      </c>
      <c r="H899">
        <v>3</v>
      </c>
      <c r="I899">
        <v>3</v>
      </c>
      <c r="J899">
        <v>4</v>
      </c>
    </row>
    <row r="900" spans="1:10" x14ac:dyDescent="0.25">
      <c r="A900" t="s">
        <v>262</v>
      </c>
      <c r="B900">
        <v>3425</v>
      </c>
      <c r="F900">
        <v>2</v>
      </c>
      <c r="H900">
        <v>2</v>
      </c>
      <c r="I900">
        <v>2</v>
      </c>
      <c r="J900">
        <v>2</v>
      </c>
    </row>
    <row r="901" spans="1:10" x14ac:dyDescent="0.25">
      <c r="A901" t="s">
        <v>263</v>
      </c>
      <c r="B901">
        <v>3425</v>
      </c>
      <c r="F901">
        <v>3</v>
      </c>
      <c r="H901">
        <v>1</v>
      </c>
      <c r="I901">
        <v>0</v>
      </c>
      <c r="J901">
        <v>3</v>
      </c>
    </row>
    <row r="902" spans="1:10" x14ac:dyDescent="0.25">
      <c r="A902" t="s">
        <v>264</v>
      </c>
      <c r="B902">
        <v>3425</v>
      </c>
      <c r="F902">
        <v>0</v>
      </c>
      <c r="H902">
        <v>0</v>
      </c>
      <c r="J902">
        <v>0</v>
      </c>
    </row>
    <row r="903" spans="1:10" x14ac:dyDescent="0.25">
      <c r="A903" t="s">
        <v>265</v>
      </c>
      <c r="B903">
        <v>3425</v>
      </c>
      <c r="F903">
        <v>7</v>
      </c>
      <c r="H903">
        <v>7</v>
      </c>
      <c r="J903">
        <v>15</v>
      </c>
    </row>
    <row r="904" spans="1:10" x14ac:dyDescent="0.25">
      <c r="A904" t="s">
        <v>266</v>
      </c>
      <c r="B904">
        <v>3425</v>
      </c>
      <c r="F904">
        <v>0</v>
      </c>
      <c r="H904">
        <v>0</v>
      </c>
      <c r="J904">
        <v>0</v>
      </c>
    </row>
    <row r="905" spans="1:10" x14ac:dyDescent="0.25">
      <c r="A905" t="s">
        <v>267</v>
      </c>
      <c r="B905">
        <v>3425</v>
      </c>
      <c r="F905">
        <v>26</v>
      </c>
      <c r="H905">
        <v>19</v>
      </c>
      <c r="I905">
        <v>20</v>
      </c>
      <c r="J905">
        <v>26</v>
      </c>
    </row>
    <row r="906" spans="1:10" x14ac:dyDescent="0.25">
      <c r="A906" t="s">
        <v>268</v>
      </c>
      <c r="B906">
        <v>3425</v>
      </c>
      <c r="F906">
        <v>1</v>
      </c>
      <c r="H906">
        <v>0</v>
      </c>
      <c r="I906">
        <v>0</v>
      </c>
      <c r="J906">
        <v>1</v>
      </c>
    </row>
    <row r="907" spans="1:10" x14ac:dyDescent="0.25">
      <c r="A907" t="s">
        <v>269</v>
      </c>
      <c r="B907">
        <v>3425</v>
      </c>
      <c r="F907">
        <v>1</v>
      </c>
      <c r="H907">
        <v>1</v>
      </c>
      <c r="I907">
        <v>1</v>
      </c>
      <c r="J907">
        <v>1</v>
      </c>
    </row>
    <row r="908" spans="1:10" x14ac:dyDescent="0.25">
      <c r="A908" t="s">
        <v>270</v>
      </c>
      <c r="B908">
        <v>3425</v>
      </c>
      <c r="F908">
        <v>11</v>
      </c>
      <c r="H908">
        <v>101</v>
      </c>
      <c r="I908">
        <v>11</v>
      </c>
      <c r="J908">
        <v>31</v>
      </c>
    </row>
    <row r="909" spans="1:10" x14ac:dyDescent="0.25">
      <c r="A909" t="s">
        <v>271</v>
      </c>
      <c r="B909">
        <v>3425</v>
      </c>
      <c r="F909">
        <v>101</v>
      </c>
      <c r="H909">
        <v>11</v>
      </c>
      <c r="I909">
        <v>31</v>
      </c>
      <c r="J909">
        <v>101</v>
      </c>
    </row>
    <row r="910" spans="1:10" x14ac:dyDescent="0.25">
      <c r="A910" t="s">
        <v>272</v>
      </c>
      <c r="B910">
        <v>3425</v>
      </c>
      <c r="F910">
        <v>95</v>
      </c>
      <c r="H910">
        <v>6</v>
      </c>
      <c r="I910">
        <v>26</v>
      </c>
      <c r="J910">
        <v>95</v>
      </c>
    </row>
    <row r="911" spans="1:10" x14ac:dyDescent="0.25">
      <c r="A911" t="s">
        <v>273</v>
      </c>
      <c r="B911">
        <v>3425</v>
      </c>
      <c r="F911">
        <v>88</v>
      </c>
      <c r="H911">
        <v>6</v>
      </c>
      <c r="I911">
        <v>26</v>
      </c>
      <c r="J911">
        <v>80</v>
      </c>
    </row>
    <row r="912" spans="1:10" x14ac:dyDescent="0.25">
      <c r="A912" t="s">
        <v>274</v>
      </c>
      <c r="B912">
        <v>3425</v>
      </c>
      <c r="F912">
        <v>36</v>
      </c>
      <c r="H912">
        <v>6</v>
      </c>
      <c r="I912">
        <v>36</v>
      </c>
      <c r="J912">
        <v>56</v>
      </c>
    </row>
    <row r="913" spans="1:18" x14ac:dyDescent="0.25">
      <c r="A913" t="s">
        <v>275</v>
      </c>
      <c r="B913">
        <v>3425</v>
      </c>
      <c r="F913">
        <v>0</v>
      </c>
      <c r="H913">
        <v>31</v>
      </c>
      <c r="I913">
        <v>51</v>
      </c>
      <c r="J913">
        <v>0</v>
      </c>
    </row>
    <row r="914" spans="1:18" x14ac:dyDescent="0.25">
      <c r="A914" t="s">
        <v>276</v>
      </c>
      <c r="B914">
        <v>3425</v>
      </c>
      <c r="F914">
        <v>113</v>
      </c>
      <c r="H914">
        <v>31</v>
      </c>
      <c r="I914">
        <v>51</v>
      </c>
      <c r="J914">
        <v>105</v>
      </c>
    </row>
    <row r="915" spans="1:18" x14ac:dyDescent="0.25">
      <c r="A915" t="s">
        <v>567</v>
      </c>
      <c r="B915">
        <v>3425</v>
      </c>
      <c r="F915">
        <v>103.1</v>
      </c>
      <c r="H915">
        <v>5.9</v>
      </c>
      <c r="I915">
        <v>5</v>
      </c>
      <c r="J915">
        <v>93.1</v>
      </c>
    </row>
    <row r="916" spans="1:18" x14ac:dyDescent="0.25">
      <c r="A916" t="s">
        <v>254</v>
      </c>
      <c r="B916">
        <v>3450</v>
      </c>
      <c r="C916">
        <v>112</v>
      </c>
      <c r="D916">
        <v>111</v>
      </c>
      <c r="E916">
        <v>211</v>
      </c>
      <c r="F916">
        <v>212</v>
      </c>
      <c r="G916">
        <v>121</v>
      </c>
      <c r="H916">
        <v>122</v>
      </c>
      <c r="I916">
        <v>221</v>
      </c>
      <c r="J916">
        <v>222</v>
      </c>
      <c r="K916">
        <v>311</v>
      </c>
      <c r="L916">
        <v>312</v>
      </c>
      <c r="M916">
        <v>411</v>
      </c>
      <c r="N916">
        <v>412</v>
      </c>
      <c r="O916">
        <v>321</v>
      </c>
      <c r="P916">
        <v>322</v>
      </c>
      <c r="Q916">
        <v>421</v>
      </c>
      <c r="R916">
        <v>422</v>
      </c>
    </row>
    <row r="917" spans="1:18" x14ac:dyDescent="0.25">
      <c r="A917" t="s">
        <v>255</v>
      </c>
      <c r="B917">
        <v>3450</v>
      </c>
      <c r="D917">
        <v>5</v>
      </c>
      <c r="F917">
        <v>15</v>
      </c>
      <c r="H917">
        <v>5</v>
      </c>
      <c r="J917">
        <v>15</v>
      </c>
    </row>
    <row r="918" spans="1:18" x14ac:dyDescent="0.25">
      <c r="A918" t="s">
        <v>256</v>
      </c>
      <c r="B918">
        <v>3450</v>
      </c>
      <c r="D918">
        <v>29.5</v>
      </c>
      <c r="F918">
        <v>79.5</v>
      </c>
      <c r="H918">
        <v>29.5</v>
      </c>
      <c r="J918">
        <v>79.5</v>
      </c>
    </row>
    <row r="919" spans="1:18" x14ac:dyDescent="0.25">
      <c r="A919" t="s">
        <v>257</v>
      </c>
      <c r="B919">
        <v>3450</v>
      </c>
      <c r="D919">
        <v>2</v>
      </c>
      <c r="F919">
        <v>2</v>
      </c>
      <c r="H919">
        <v>2</v>
      </c>
      <c r="J919">
        <v>2</v>
      </c>
    </row>
    <row r="920" spans="1:18" x14ac:dyDescent="0.25">
      <c r="A920" t="s">
        <v>258</v>
      </c>
      <c r="B920">
        <v>3450</v>
      </c>
      <c r="D920">
        <v>0</v>
      </c>
      <c r="F920">
        <v>0</v>
      </c>
      <c r="H920">
        <v>0</v>
      </c>
      <c r="J920">
        <v>0</v>
      </c>
    </row>
    <row r="921" spans="1:18" x14ac:dyDescent="0.25">
      <c r="A921" t="s">
        <v>259</v>
      </c>
      <c r="B921">
        <v>3450</v>
      </c>
      <c r="D921">
        <v>0</v>
      </c>
      <c r="F921">
        <v>0</v>
      </c>
      <c r="H921">
        <v>0</v>
      </c>
      <c r="J921">
        <v>0</v>
      </c>
    </row>
    <row r="922" spans="1:18" x14ac:dyDescent="0.25">
      <c r="A922" t="s">
        <v>260</v>
      </c>
      <c r="B922">
        <v>3450</v>
      </c>
      <c r="D922">
        <v>2</v>
      </c>
      <c r="F922">
        <v>2</v>
      </c>
      <c r="H922">
        <v>2</v>
      </c>
      <c r="J922">
        <v>2</v>
      </c>
    </row>
    <row r="923" spans="1:18" x14ac:dyDescent="0.25">
      <c r="A923" t="s">
        <v>261</v>
      </c>
      <c r="B923">
        <v>3450</v>
      </c>
      <c r="D923">
        <v>3</v>
      </c>
      <c r="F923">
        <v>4</v>
      </c>
      <c r="H923">
        <v>3</v>
      </c>
      <c r="J923">
        <v>4</v>
      </c>
    </row>
    <row r="924" spans="1:18" x14ac:dyDescent="0.25">
      <c r="A924" t="s">
        <v>262</v>
      </c>
      <c r="B924">
        <v>3450</v>
      </c>
      <c r="D924">
        <v>2.5</v>
      </c>
      <c r="F924">
        <v>1.5</v>
      </c>
      <c r="H924">
        <v>2.5</v>
      </c>
      <c r="J924">
        <v>1.5</v>
      </c>
    </row>
    <row r="925" spans="1:18" x14ac:dyDescent="0.25">
      <c r="A925" t="s">
        <v>263</v>
      </c>
      <c r="B925">
        <v>3450</v>
      </c>
      <c r="D925">
        <v>1</v>
      </c>
      <c r="F925">
        <v>3</v>
      </c>
      <c r="H925">
        <v>1</v>
      </c>
      <c r="J925">
        <v>3</v>
      </c>
    </row>
    <row r="926" spans="1:18" x14ac:dyDescent="0.25">
      <c r="A926" t="s">
        <v>264</v>
      </c>
      <c r="B926">
        <v>3450</v>
      </c>
      <c r="D926">
        <v>7</v>
      </c>
      <c r="F926">
        <v>7</v>
      </c>
      <c r="H926">
        <v>7</v>
      </c>
      <c r="J926">
        <v>7</v>
      </c>
    </row>
    <row r="927" spans="1:18" x14ac:dyDescent="0.25">
      <c r="A927" t="s">
        <v>265</v>
      </c>
      <c r="B927">
        <v>3450</v>
      </c>
      <c r="D927">
        <v>18</v>
      </c>
      <c r="F927">
        <v>16</v>
      </c>
      <c r="H927">
        <v>18</v>
      </c>
      <c r="J927">
        <v>16</v>
      </c>
    </row>
    <row r="928" spans="1:18" x14ac:dyDescent="0.25">
      <c r="A928" t="s">
        <v>266</v>
      </c>
      <c r="B928">
        <v>3450</v>
      </c>
      <c r="D928">
        <v>0</v>
      </c>
      <c r="F928">
        <v>0</v>
      </c>
      <c r="H928">
        <v>0</v>
      </c>
      <c r="J928">
        <v>0</v>
      </c>
    </row>
    <row r="929" spans="1:18" x14ac:dyDescent="0.25">
      <c r="A929" t="s">
        <v>267</v>
      </c>
      <c r="B929">
        <v>3450</v>
      </c>
      <c r="D929">
        <v>30.5</v>
      </c>
      <c r="F929">
        <v>28.5</v>
      </c>
      <c r="H929">
        <v>30.5</v>
      </c>
      <c r="J929">
        <v>28.5</v>
      </c>
    </row>
    <row r="930" spans="1:18" x14ac:dyDescent="0.25">
      <c r="A930" t="s">
        <v>268</v>
      </c>
      <c r="B930">
        <v>3450</v>
      </c>
      <c r="D930">
        <v>1</v>
      </c>
      <c r="F930">
        <v>1</v>
      </c>
      <c r="H930">
        <v>1</v>
      </c>
      <c r="J930">
        <v>1</v>
      </c>
    </row>
    <row r="931" spans="1:18" x14ac:dyDescent="0.25">
      <c r="A931" t="s">
        <v>269</v>
      </c>
      <c r="B931">
        <v>3450</v>
      </c>
      <c r="D931">
        <v>1</v>
      </c>
      <c r="F931">
        <v>1</v>
      </c>
      <c r="H931">
        <v>1</v>
      </c>
      <c r="J931">
        <v>1</v>
      </c>
    </row>
    <row r="932" spans="1:18" x14ac:dyDescent="0.25">
      <c r="A932" t="s">
        <v>270</v>
      </c>
      <c r="B932">
        <v>3450</v>
      </c>
      <c r="D932">
        <v>105.5</v>
      </c>
      <c r="F932">
        <v>20.5</v>
      </c>
      <c r="H932">
        <v>105.5</v>
      </c>
      <c r="J932">
        <v>20.5</v>
      </c>
    </row>
    <row r="933" spans="1:18" x14ac:dyDescent="0.25">
      <c r="A933" t="s">
        <v>271</v>
      </c>
      <c r="B933">
        <v>3450</v>
      </c>
      <c r="D933">
        <v>20.5</v>
      </c>
      <c r="F933">
        <v>105.5</v>
      </c>
      <c r="H933">
        <v>20.5</v>
      </c>
      <c r="J933">
        <v>105.5</v>
      </c>
    </row>
    <row r="934" spans="1:18" x14ac:dyDescent="0.25">
      <c r="A934" t="s">
        <v>272</v>
      </c>
      <c r="B934">
        <v>3450</v>
      </c>
      <c r="D934">
        <v>15</v>
      </c>
      <c r="F934">
        <v>100</v>
      </c>
      <c r="H934">
        <v>15</v>
      </c>
      <c r="J934">
        <v>100</v>
      </c>
    </row>
    <row r="935" spans="1:18" x14ac:dyDescent="0.25">
      <c r="A935" t="s">
        <v>273</v>
      </c>
      <c r="B935">
        <v>3450</v>
      </c>
      <c r="D935">
        <v>15</v>
      </c>
      <c r="F935">
        <v>84</v>
      </c>
      <c r="H935">
        <v>15</v>
      </c>
      <c r="J935">
        <v>84</v>
      </c>
    </row>
    <row r="936" spans="1:18" x14ac:dyDescent="0.25">
      <c r="A936" t="s">
        <v>274</v>
      </c>
      <c r="B936">
        <v>3450</v>
      </c>
      <c r="D936">
        <v>5.5</v>
      </c>
      <c r="F936">
        <v>40.5</v>
      </c>
      <c r="H936">
        <v>5.5</v>
      </c>
      <c r="J936">
        <v>40.5</v>
      </c>
    </row>
    <row r="937" spans="1:18" x14ac:dyDescent="0.25">
      <c r="A937" t="s">
        <v>275</v>
      </c>
      <c r="B937">
        <v>3450</v>
      </c>
      <c r="D937">
        <v>35</v>
      </c>
      <c r="F937">
        <v>0</v>
      </c>
      <c r="H937">
        <v>35</v>
      </c>
      <c r="J937">
        <v>0</v>
      </c>
    </row>
    <row r="938" spans="1:18" x14ac:dyDescent="0.25">
      <c r="A938" t="s">
        <v>276</v>
      </c>
      <c r="B938">
        <v>3450</v>
      </c>
      <c r="D938">
        <v>35</v>
      </c>
      <c r="F938">
        <v>104</v>
      </c>
      <c r="H938">
        <v>35</v>
      </c>
      <c r="J938">
        <v>104</v>
      </c>
    </row>
    <row r="939" spans="1:18" x14ac:dyDescent="0.25">
      <c r="A939" t="s">
        <v>567</v>
      </c>
      <c r="B939">
        <v>3450</v>
      </c>
      <c r="D939">
        <v>5</v>
      </c>
      <c r="F939">
        <v>104</v>
      </c>
      <c r="H939">
        <v>5</v>
      </c>
      <c r="J939">
        <v>104</v>
      </c>
    </row>
    <row r="940" spans="1:18" x14ac:dyDescent="0.25">
      <c r="A940" t="s">
        <v>254</v>
      </c>
      <c r="B940">
        <v>3750</v>
      </c>
      <c r="C940">
        <v>111</v>
      </c>
      <c r="D940">
        <v>112</v>
      </c>
      <c r="E940">
        <v>211</v>
      </c>
      <c r="F940">
        <v>212</v>
      </c>
      <c r="G940">
        <v>113</v>
      </c>
      <c r="H940">
        <v>114</v>
      </c>
      <c r="I940">
        <v>221</v>
      </c>
      <c r="J940">
        <v>222</v>
      </c>
      <c r="K940">
        <v>311</v>
      </c>
      <c r="L940">
        <v>312</v>
      </c>
      <c r="M940">
        <v>411</v>
      </c>
      <c r="N940">
        <v>412</v>
      </c>
      <c r="O940">
        <v>321</v>
      </c>
      <c r="P940">
        <v>322</v>
      </c>
      <c r="Q940">
        <v>421</v>
      </c>
      <c r="R940">
        <v>422</v>
      </c>
    </row>
    <row r="941" spans="1:18" x14ac:dyDescent="0.25">
      <c r="A941" t="s">
        <v>255</v>
      </c>
      <c r="B941">
        <v>3750</v>
      </c>
      <c r="C941">
        <v>15</v>
      </c>
      <c r="D941">
        <v>6</v>
      </c>
    </row>
    <row r="942" spans="1:18" x14ac:dyDescent="0.25">
      <c r="A942" t="s">
        <v>256</v>
      </c>
      <c r="B942">
        <v>3750</v>
      </c>
      <c r="C942">
        <v>74.5</v>
      </c>
      <c r="D942">
        <v>33.5</v>
      </c>
    </row>
    <row r="943" spans="1:18" x14ac:dyDescent="0.25">
      <c r="A943" t="s">
        <v>257</v>
      </c>
      <c r="B943">
        <v>3750</v>
      </c>
      <c r="C943">
        <v>2</v>
      </c>
      <c r="D943">
        <v>2</v>
      </c>
    </row>
    <row r="944" spans="1:18" x14ac:dyDescent="0.25">
      <c r="A944" t="s">
        <v>258</v>
      </c>
      <c r="B944">
        <v>3750</v>
      </c>
      <c r="C944">
        <v>0</v>
      </c>
      <c r="D944">
        <v>0</v>
      </c>
    </row>
    <row r="945" spans="1:4" x14ac:dyDescent="0.25">
      <c r="A945" t="s">
        <v>259</v>
      </c>
      <c r="B945">
        <v>3750</v>
      </c>
      <c r="C945">
        <v>0</v>
      </c>
      <c r="D945">
        <v>0</v>
      </c>
    </row>
    <row r="946" spans="1:4" x14ac:dyDescent="0.25">
      <c r="A946" t="s">
        <v>260</v>
      </c>
      <c r="B946">
        <v>3750</v>
      </c>
      <c r="C946">
        <v>2</v>
      </c>
      <c r="D946">
        <v>2</v>
      </c>
    </row>
    <row r="947" spans="1:4" x14ac:dyDescent="0.25">
      <c r="A947" t="s">
        <v>261</v>
      </c>
      <c r="B947">
        <v>3750</v>
      </c>
      <c r="C947">
        <v>4</v>
      </c>
      <c r="D947">
        <v>3</v>
      </c>
    </row>
    <row r="948" spans="1:4" x14ac:dyDescent="0.25">
      <c r="A948" t="s">
        <v>262</v>
      </c>
      <c r="B948">
        <v>3750</v>
      </c>
      <c r="C948">
        <v>1.5</v>
      </c>
      <c r="D948">
        <v>3.5</v>
      </c>
    </row>
    <row r="949" spans="1:4" x14ac:dyDescent="0.25">
      <c r="A949" t="s">
        <v>263</v>
      </c>
      <c r="B949">
        <v>3750</v>
      </c>
      <c r="C949">
        <v>3</v>
      </c>
      <c r="D949">
        <v>0</v>
      </c>
    </row>
    <row r="950" spans="1:4" x14ac:dyDescent="0.25">
      <c r="A950" t="s">
        <v>264</v>
      </c>
      <c r="B950">
        <v>3750</v>
      </c>
      <c r="C950">
        <v>7</v>
      </c>
      <c r="D950">
        <v>7</v>
      </c>
    </row>
    <row r="951" spans="1:4" x14ac:dyDescent="0.25">
      <c r="A951" t="s">
        <v>265</v>
      </c>
      <c r="B951">
        <v>3750</v>
      </c>
      <c r="C951">
        <v>20</v>
      </c>
      <c r="D951">
        <v>28</v>
      </c>
    </row>
    <row r="952" spans="1:4" x14ac:dyDescent="0.25">
      <c r="A952" t="s">
        <v>266</v>
      </c>
      <c r="B952">
        <v>3750</v>
      </c>
      <c r="C952">
        <v>0</v>
      </c>
      <c r="D952">
        <v>0</v>
      </c>
    </row>
    <row r="953" spans="1:4" x14ac:dyDescent="0.25">
      <c r="A953" t="s">
        <v>267</v>
      </c>
      <c r="B953">
        <v>3750</v>
      </c>
      <c r="C953">
        <v>32.5</v>
      </c>
      <c r="D953">
        <v>41.5</v>
      </c>
    </row>
    <row r="954" spans="1:4" x14ac:dyDescent="0.25">
      <c r="A954" t="s">
        <v>268</v>
      </c>
      <c r="B954">
        <v>3750</v>
      </c>
      <c r="C954">
        <v>1</v>
      </c>
      <c r="D954">
        <v>1</v>
      </c>
    </row>
    <row r="955" spans="1:4" x14ac:dyDescent="0.25">
      <c r="A955" t="s">
        <v>269</v>
      </c>
      <c r="B955">
        <v>3750</v>
      </c>
      <c r="C955">
        <v>1</v>
      </c>
      <c r="D955">
        <v>1</v>
      </c>
    </row>
    <row r="956" spans="1:4" x14ac:dyDescent="0.25">
      <c r="A956" t="s">
        <v>270</v>
      </c>
      <c r="B956">
        <v>3750</v>
      </c>
      <c r="C956">
        <v>75.5</v>
      </c>
      <c r="D956">
        <v>35.5</v>
      </c>
    </row>
    <row r="957" spans="1:4" x14ac:dyDescent="0.25">
      <c r="A957" t="s">
        <v>271</v>
      </c>
      <c r="B957">
        <v>3750</v>
      </c>
      <c r="C957">
        <v>35.5</v>
      </c>
      <c r="D957">
        <v>75.5</v>
      </c>
    </row>
    <row r="958" spans="1:4" x14ac:dyDescent="0.25">
      <c r="A958" t="s">
        <v>272</v>
      </c>
      <c r="B958">
        <v>3750</v>
      </c>
      <c r="C958">
        <v>30</v>
      </c>
      <c r="D958">
        <v>69</v>
      </c>
    </row>
    <row r="959" spans="1:4" x14ac:dyDescent="0.25">
      <c r="A959" t="s">
        <v>273</v>
      </c>
      <c r="B959">
        <v>3750</v>
      </c>
      <c r="C959">
        <v>10</v>
      </c>
      <c r="D959">
        <v>69</v>
      </c>
    </row>
    <row r="960" spans="1:4" x14ac:dyDescent="0.25">
      <c r="A960" t="s">
        <v>274</v>
      </c>
      <c r="B960">
        <v>3750</v>
      </c>
      <c r="C960">
        <v>45.5</v>
      </c>
      <c r="D960">
        <v>5.5</v>
      </c>
    </row>
    <row r="961" spans="1:18" x14ac:dyDescent="0.25">
      <c r="A961" t="s">
        <v>275</v>
      </c>
      <c r="B961">
        <v>3750</v>
      </c>
      <c r="C961">
        <v>0</v>
      </c>
      <c r="D961">
        <v>39</v>
      </c>
    </row>
    <row r="962" spans="1:18" x14ac:dyDescent="0.25">
      <c r="A962" t="s">
        <v>276</v>
      </c>
      <c r="B962">
        <v>3750</v>
      </c>
      <c r="C962">
        <v>100</v>
      </c>
      <c r="D962">
        <v>39</v>
      </c>
    </row>
    <row r="963" spans="1:18" x14ac:dyDescent="0.25">
      <c r="A963" t="s">
        <v>567</v>
      </c>
      <c r="B963">
        <v>3750</v>
      </c>
      <c r="C963">
        <v>93.8</v>
      </c>
      <c r="D963">
        <v>14.2</v>
      </c>
    </row>
    <row r="964" spans="1:18" x14ac:dyDescent="0.25">
      <c r="A964" t="s">
        <v>254</v>
      </c>
      <c r="B964">
        <v>3775</v>
      </c>
      <c r="C964">
        <v>112</v>
      </c>
      <c r="D964">
        <v>111</v>
      </c>
      <c r="E964">
        <v>211</v>
      </c>
      <c r="F964">
        <v>212</v>
      </c>
      <c r="G964">
        <v>121</v>
      </c>
      <c r="H964">
        <v>122</v>
      </c>
      <c r="I964">
        <v>221</v>
      </c>
      <c r="J964">
        <v>222</v>
      </c>
      <c r="K964">
        <v>311</v>
      </c>
      <c r="L964">
        <v>312</v>
      </c>
      <c r="M964">
        <v>411</v>
      </c>
      <c r="N964">
        <v>412</v>
      </c>
      <c r="O964">
        <v>321</v>
      </c>
      <c r="P964">
        <v>322</v>
      </c>
      <c r="Q964">
        <v>421</v>
      </c>
      <c r="R964">
        <v>422</v>
      </c>
    </row>
    <row r="965" spans="1:18" x14ac:dyDescent="0.25">
      <c r="A965" t="s">
        <v>255</v>
      </c>
      <c r="B965">
        <v>3775</v>
      </c>
      <c r="D965">
        <v>5</v>
      </c>
      <c r="F965">
        <v>20</v>
      </c>
      <c r="H965">
        <v>5</v>
      </c>
      <c r="J965">
        <v>20</v>
      </c>
    </row>
    <row r="966" spans="1:18" x14ac:dyDescent="0.25">
      <c r="A966" t="s">
        <v>256</v>
      </c>
      <c r="B966">
        <v>3775</v>
      </c>
      <c r="D966">
        <v>34.5</v>
      </c>
      <c r="F966">
        <v>73.5</v>
      </c>
      <c r="H966">
        <v>34.5</v>
      </c>
      <c r="J966">
        <v>73.5</v>
      </c>
    </row>
    <row r="967" spans="1:18" x14ac:dyDescent="0.25">
      <c r="A967" t="s">
        <v>257</v>
      </c>
      <c r="B967">
        <v>3775</v>
      </c>
      <c r="D967">
        <v>2</v>
      </c>
      <c r="F967">
        <v>2</v>
      </c>
      <c r="H967">
        <v>2</v>
      </c>
      <c r="J967">
        <v>2</v>
      </c>
    </row>
    <row r="968" spans="1:18" x14ac:dyDescent="0.25">
      <c r="A968" t="s">
        <v>258</v>
      </c>
      <c r="B968">
        <v>3775</v>
      </c>
      <c r="D968">
        <v>0</v>
      </c>
      <c r="F968">
        <v>0</v>
      </c>
      <c r="H968">
        <v>0</v>
      </c>
      <c r="J968">
        <v>0</v>
      </c>
    </row>
    <row r="969" spans="1:18" x14ac:dyDescent="0.25">
      <c r="A969" t="s">
        <v>259</v>
      </c>
      <c r="B969">
        <v>3775</v>
      </c>
      <c r="D969">
        <v>0</v>
      </c>
      <c r="F969">
        <v>0</v>
      </c>
      <c r="H969">
        <v>0</v>
      </c>
      <c r="J969">
        <v>0</v>
      </c>
    </row>
    <row r="970" spans="1:18" x14ac:dyDescent="0.25">
      <c r="A970" t="s">
        <v>260</v>
      </c>
      <c r="B970">
        <v>3775</v>
      </c>
      <c r="D970">
        <v>2</v>
      </c>
      <c r="F970">
        <v>2</v>
      </c>
      <c r="H970">
        <v>2</v>
      </c>
      <c r="J970">
        <v>2</v>
      </c>
    </row>
    <row r="971" spans="1:18" x14ac:dyDescent="0.25">
      <c r="A971" t="s">
        <v>261</v>
      </c>
      <c r="B971">
        <v>3775</v>
      </c>
      <c r="D971">
        <v>3</v>
      </c>
      <c r="F971">
        <v>4</v>
      </c>
      <c r="H971">
        <v>3</v>
      </c>
      <c r="J971">
        <v>4</v>
      </c>
    </row>
    <row r="972" spans="1:18" x14ac:dyDescent="0.25">
      <c r="A972" t="s">
        <v>262</v>
      </c>
      <c r="B972">
        <v>3775</v>
      </c>
      <c r="D972">
        <v>3.5</v>
      </c>
      <c r="F972">
        <v>1.5</v>
      </c>
      <c r="H972">
        <v>3.5</v>
      </c>
      <c r="J972">
        <v>1.5</v>
      </c>
    </row>
    <row r="973" spans="1:18" x14ac:dyDescent="0.25">
      <c r="A973" t="s">
        <v>263</v>
      </c>
      <c r="B973">
        <v>3775</v>
      </c>
      <c r="D973">
        <v>3</v>
      </c>
      <c r="F973">
        <v>3</v>
      </c>
      <c r="H973">
        <v>3</v>
      </c>
      <c r="J973">
        <v>3</v>
      </c>
    </row>
    <row r="974" spans="1:18" x14ac:dyDescent="0.25">
      <c r="A974" t="s">
        <v>264</v>
      </c>
      <c r="B974">
        <v>3775</v>
      </c>
      <c r="D974">
        <v>7</v>
      </c>
      <c r="F974">
        <v>7</v>
      </c>
      <c r="H974">
        <v>7</v>
      </c>
      <c r="J974">
        <v>7</v>
      </c>
    </row>
    <row r="975" spans="1:18" x14ac:dyDescent="0.25">
      <c r="A975" t="s">
        <v>265</v>
      </c>
      <c r="B975">
        <v>3775</v>
      </c>
      <c r="D975">
        <v>27</v>
      </c>
      <c r="F975">
        <v>13</v>
      </c>
      <c r="H975">
        <v>27</v>
      </c>
      <c r="J975">
        <v>13</v>
      </c>
    </row>
    <row r="976" spans="1:18" x14ac:dyDescent="0.25">
      <c r="A976" t="s">
        <v>266</v>
      </c>
      <c r="B976">
        <v>3775</v>
      </c>
      <c r="D976">
        <v>0</v>
      </c>
      <c r="F976">
        <v>0</v>
      </c>
      <c r="H976">
        <v>0</v>
      </c>
      <c r="J976">
        <v>0</v>
      </c>
    </row>
    <row r="977" spans="1:18" x14ac:dyDescent="0.25">
      <c r="A977" t="s">
        <v>267</v>
      </c>
      <c r="B977">
        <v>3775</v>
      </c>
      <c r="D977">
        <v>40.5</v>
      </c>
      <c r="F977">
        <v>25.5</v>
      </c>
      <c r="H977">
        <v>40.5</v>
      </c>
      <c r="J977">
        <v>25.5</v>
      </c>
    </row>
    <row r="978" spans="1:18" x14ac:dyDescent="0.25">
      <c r="A978" t="s">
        <v>268</v>
      </c>
      <c r="B978">
        <v>3775</v>
      </c>
      <c r="D978">
        <v>1</v>
      </c>
      <c r="F978">
        <v>1</v>
      </c>
      <c r="H978">
        <v>1</v>
      </c>
      <c r="J978">
        <v>1</v>
      </c>
    </row>
    <row r="979" spans="1:18" x14ac:dyDescent="0.25">
      <c r="A979" t="s">
        <v>269</v>
      </c>
      <c r="B979">
        <v>3775</v>
      </c>
      <c r="D979">
        <v>1</v>
      </c>
      <c r="F979">
        <v>1</v>
      </c>
      <c r="H979">
        <v>1</v>
      </c>
      <c r="J979">
        <v>1</v>
      </c>
    </row>
    <row r="980" spans="1:18" x14ac:dyDescent="0.25">
      <c r="A980" t="s">
        <v>270</v>
      </c>
      <c r="B980">
        <v>3775</v>
      </c>
      <c r="D980">
        <v>35.5</v>
      </c>
      <c r="F980">
        <v>76.5</v>
      </c>
      <c r="H980">
        <v>35.5</v>
      </c>
      <c r="J980">
        <v>76.5</v>
      </c>
    </row>
    <row r="981" spans="1:18" x14ac:dyDescent="0.25">
      <c r="A981" t="s">
        <v>271</v>
      </c>
      <c r="B981">
        <v>3775</v>
      </c>
      <c r="D981">
        <v>76.5</v>
      </c>
      <c r="F981">
        <v>35.5</v>
      </c>
      <c r="H981">
        <v>76.5</v>
      </c>
      <c r="J981">
        <v>35.5</v>
      </c>
    </row>
    <row r="982" spans="1:18" x14ac:dyDescent="0.25">
      <c r="A982" t="s">
        <v>272</v>
      </c>
      <c r="B982">
        <v>3775</v>
      </c>
      <c r="D982">
        <v>70</v>
      </c>
      <c r="F982">
        <v>30</v>
      </c>
      <c r="H982">
        <v>70</v>
      </c>
      <c r="J982">
        <v>30</v>
      </c>
    </row>
    <row r="983" spans="1:18" x14ac:dyDescent="0.25">
      <c r="A983" t="s">
        <v>273</v>
      </c>
      <c r="B983">
        <v>3775</v>
      </c>
      <c r="D983">
        <v>43</v>
      </c>
      <c r="F983">
        <v>17</v>
      </c>
      <c r="H983">
        <v>43</v>
      </c>
      <c r="J983">
        <v>17</v>
      </c>
    </row>
    <row r="984" spans="1:18" x14ac:dyDescent="0.25">
      <c r="A984" t="s">
        <v>274</v>
      </c>
      <c r="B984">
        <v>3775</v>
      </c>
      <c r="D984">
        <v>5.5</v>
      </c>
      <c r="F984">
        <v>46.5</v>
      </c>
      <c r="H984">
        <v>5.5</v>
      </c>
      <c r="J984">
        <v>46.5</v>
      </c>
    </row>
    <row r="985" spans="1:18" x14ac:dyDescent="0.25">
      <c r="A985" t="s">
        <v>275</v>
      </c>
      <c r="B985">
        <v>3775</v>
      </c>
      <c r="D985">
        <v>40</v>
      </c>
      <c r="F985">
        <v>0</v>
      </c>
      <c r="H985">
        <v>40</v>
      </c>
      <c r="J985">
        <v>0</v>
      </c>
    </row>
    <row r="986" spans="1:18" x14ac:dyDescent="0.25">
      <c r="A986" t="s">
        <v>276</v>
      </c>
      <c r="B986">
        <v>3775</v>
      </c>
      <c r="D986">
        <v>13</v>
      </c>
      <c r="F986">
        <v>107</v>
      </c>
      <c r="H986">
        <v>13</v>
      </c>
      <c r="J986">
        <v>107</v>
      </c>
    </row>
    <row r="987" spans="1:18" x14ac:dyDescent="0.25">
      <c r="A987" t="s">
        <v>567</v>
      </c>
      <c r="B987">
        <v>3775</v>
      </c>
      <c r="D987">
        <v>34.5</v>
      </c>
      <c r="F987">
        <v>73.5</v>
      </c>
      <c r="H987">
        <v>34.5</v>
      </c>
      <c r="J987">
        <v>73.5</v>
      </c>
    </row>
    <row r="988" spans="1:18" x14ac:dyDescent="0.25">
      <c r="A988" t="s">
        <v>254</v>
      </c>
      <c r="B988">
        <v>3825</v>
      </c>
      <c r="C988">
        <v>112</v>
      </c>
      <c r="D988">
        <v>111</v>
      </c>
      <c r="E988">
        <v>211</v>
      </c>
      <c r="F988">
        <v>212</v>
      </c>
      <c r="G988">
        <v>121</v>
      </c>
      <c r="H988">
        <v>122</v>
      </c>
      <c r="I988">
        <v>221</v>
      </c>
      <c r="J988">
        <v>222</v>
      </c>
      <c r="K988">
        <v>311</v>
      </c>
      <c r="L988">
        <v>312</v>
      </c>
      <c r="M988">
        <v>411</v>
      </c>
      <c r="N988">
        <v>412</v>
      </c>
      <c r="O988">
        <v>321</v>
      </c>
      <c r="P988">
        <v>322</v>
      </c>
      <c r="Q988">
        <v>421</v>
      </c>
      <c r="R988">
        <v>422</v>
      </c>
    </row>
    <row r="989" spans="1:18" x14ac:dyDescent="0.25">
      <c r="A989" t="s">
        <v>255</v>
      </c>
      <c r="B989">
        <v>3825</v>
      </c>
      <c r="C989">
        <v>5</v>
      </c>
      <c r="D989">
        <v>5</v>
      </c>
      <c r="E989">
        <v>5</v>
      </c>
      <c r="F989">
        <v>20</v>
      </c>
      <c r="G989">
        <v>5</v>
      </c>
      <c r="H989">
        <v>5</v>
      </c>
      <c r="I989">
        <v>5</v>
      </c>
      <c r="J989">
        <v>20</v>
      </c>
    </row>
    <row r="990" spans="1:18" x14ac:dyDescent="0.25">
      <c r="A990" t="s">
        <v>256</v>
      </c>
      <c r="B990">
        <v>3825</v>
      </c>
      <c r="C990">
        <v>8</v>
      </c>
      <c r="D990">
        <v>33.5</v>
      </c>
      <c r="E990">
        <v>8</v>
      </c>
      <c r="F990">
        <v>46</v>
      </c>
      <c r="G990">
        <v>9</v>
      </c>
      <c r="H990">
        <v>32.5</v>
      </c>
      <c r="I990">
        <v>14</v>
      </c>
      <c r="J990">
        <v>40</v>
      </c>
    </row>
    <row r="991" spans="1:18" x14ac:dyDescent="0.25">
      <c r="A991" t="s">
        <v>257</v>
      </c>
      <c r="B991">
        <v>3825</v>
      </c>
      <c r="C991">
        <v>2</v>
      </c>
      <c r="D991">
        <v>2</v>
      </c>
      <c r="E991">
        <v>2</v>
      </c>
      <c r="F991">
        <v>2</v>
      </c>
      <c r="G991">
        <v>2</v>
      </c>
      <c r="H991">
        <v>2</v>
      </c>
      <c r="I991">
        <v>2</v>
      </c>
      <c r="J991">
        <v>2</v>
      </c>
    </row>
    <row r="992" spans="1:18" x14ac:dyDescent="0.25">
      <c r="A992" t="s">
        <v>258</v>
      </c>
      <c r="B992">
        <v>3825</v>
      </c>
      <c r="C992">
        <v>0</v>
      </c>
      <c r="D992">
        <v>0</v>
      </c>
      <c r="E992">
        <v>0</v>
      </c>
      <c r="F992">
        <v>0</v>
      </c>
      <c r="G992">
        <v>0</v>
      </c>
      <c r="H992">
        <v>0</v>
      </c>
      <c r="I992">
        <v>0</v>
      </c>
      <c r="J992">
        <v>0</v>
      </c>
    </row>
    <row r="993" spans="1:10" x14ac:dyDescent="0.25">
      <c r="A993" t="s">
        <v>259</v>
      </c>
      <c r="B993">
        <v>3825</v>
      </c>
      <c r="C993">
        <v>0</v>
      </c>
      <c r="D993">
        <v>0</v>
      </c>
      <c r="E993">
        <v>0</v>
      </c>
      <c r="F993">
        <v>0</v>
      </c>
      <c r="G993">
        <v>0</v>
      </c>
      <c r="H993">
        <v>0</v>
      </c>
      <c r="I993">
        <v>0</v>
      </c>
      <c r="J993">
        <v>0</v>
      </c>
    </row>
    <row r="994" spans="1:10" x14ac:dyDescent="0.25">
      <c r="A994" t="s">
        <v>260</v>
      </c>
      <c r="B994">
        <v>3825</v>
      </c>
      <c r="C994">
        <v>2</v>
      </c>
      <c r="D994">
        <v>2</v>
      </c>
      <c r="E994">
        <v>2</v>
      </c>
      <c r="F994">
        <v>2</v>
      </c>
      <c r="G994">
        <v>2</v>
      </c>
      <c r="H994">
        <v>2</v>
      </c>
      <c r="I994">
        <v>2</v>
      </c>
      <c r="J994">
        <v>2</v>
      </c>
    </row>
    <row r="995" spans="1:10" x14ac:dyDescent="0.25">
      <c r="A995" t="s">
        <v>261</v>
      </c>
      <c r="B995">
        <v>3825</v>
      </c>
      <c r="C995">
        <v>3</v>
      </c>
      <c r="D995">
        <v>3</v>
      </c>
      <c r="E995">
        <v>3</v>
      </c>
      <c r="F995">
        <v>4</v>
      </c>
      <c r="G995">
        <v>3</v>
      </c>
      <c r="H995">
        <v>3</v>
      </c>
      <c r="I995">
        <v>3</v>
      </c>
      <c r="J995">
        <v>4</v>
      </c>
    </row>
    <row r="996" spans="1:10" x14ac:dyDescent="0.25">
      <c r="A996" t="s">
        <v>262</v>
      </c>
      <c r="B996">
        <v>3825</v>
      </c>
      <c r="C996">
        <v>3</v>
      </c>
      <c r="D996">
        <v>3.5</v>
      </c>
      <c r="E996">
        <v>3</v>
      </c>
      <c r="F996">
        <v>2</v>
      </c>
      <c r="G996">
        <v>3</v>
      </c>
      <c r="H996">
        <v>3.5</v>
      </c>
      <c r="I996">
        <v>3</v>
      </c>
      <c r="J996">
        <v>2</v>
      </c>
    </row>
    <row r="997" spans="1:10" x14ac:dyDescent="0.25">
      <c r="A997" t="s">
        <v>263</v>
      </c>
      <c r="B997">
        <v>3825</v>
      </c>
      <c r="C997">
        <v>0</v>
      </c>
      <c r="D997">
        <v>1</v>
      </c>
      <c r="E997">
        <v>1</v>
      </c>
      <c r="F997">
        <v>3</v>
      </c>
      <c r="G997">
        <v>0</v>
      </c>
      <c r="H997">
        <v>1</v>
      </c>
      <c r="I997">
        <v>1</v>
      </c>
      <c r="J997">
        <v>3</v>
      </c>
    </row>
    <row r="998" spans="1:10" x14ac:dyDescent="0.25">
      <c r="A998" t="s">
        <v>264</v>
      </c>
      <c r="B998">
        <v>3825</v>
      </c>
      <c r="D998">
        <v>7</v>
      </c>
      <c r="F998">
        <v>7</v>
      </c>
      <c r="H998">
        <v>7</v>
      </c>
      <c r="J998">
        <v>7</v>
      </c>
    </row>
    <row r="999" spans="1:10" x14ac:dyDescent="0.25">
      <c r="A999" t="s">
        <v>265</v>
      </c>
      <c r="B999">
        <v>3825</v>
      </c>
      <c r="D999">
        <v>28</v>
      </c>
      <c r="F999">
        <v>19</v>
      </c>
      <c r="H999">
        <v>25</v>
      </c>
      <c r="J999">
        <v>19</v>
      </c>
    </row>
    <row r="1000" spans="1:10" x14ac:dyDescent="0.25">
      <c r="A1000" t="s">
        <v>266</v>
      </c>
      <c r="B1000">
        <v>3825</v>
      </c>
      <c r="D1000">
        <v>0</v>
      </c>
      <c r="F1000">
        <v>0</v>
      </c>
      <c r="H1000">
        <v>0</v>
      </c>
      <c r="J1000">
        <v>0</v>
      </c>
    </row>
    <row r="1001" spans="1:10" x14ac:dyDescent="0.25">
      <c r="A1001" t="s">
        <v>267</v>
      </c>
      <c r="B1001">
        <v>3825</v>
      </c>
      <c r="C1001">
        <v>14</v>
      </c>
      <c r="D1001">
        <v>41.5</v>
      </c>
      <c r="E1001">
        <v>22</v>
      </c>
      <c r="F1001">
        <v>32</v>
      </c>
      <c r="G1001">
        <v>14</v>
      </c>
      <c r="H1001">
        <v>38.5</v>
      </c>
      <c r="I1001">
        <v>22</v>
      </c>
      <c r="J1001">
        <v>32</v>
      </c>
    </row>
    <row r="1002" spans="1:10" x14ac:dyDescent="0.25">
      <c r="A1002" t="s">
        <v>268</v>
      </c>
      <c r="B1002">
        <v>3825</v>
      </c>
      <c r="C1002">
        <v>0</v>
      </c>
      <c r="D1002">
        <v>1</v>
      </c>
      <c r="E1002">
        <v>1</v>
      </c>
      <c r="F1002">
        <v>1</v>
      </c>
      <c r="G1002">
        <v>0</v>
      </c>
      <c r="H1002">
        <v>1</v>
      </c>
      <c r="I1002">
        <v>1</v>
      </c>
      <c r="J1002">
        <v>1</v>
      </c>
    </row>
    <row r="1003" spans="1:10" x14ac:dyDescent="0.25">
      <c r="A1003" t="s">
        <v>269</v>
      </c>
      <c r="B1003">
        <v>3825</v>
      </c>
      <c r="C1003">
        <v>1</v>
      </c>
      <c r="D1003">
        <v>1</v>
      </c>
      <c r="E1003">
        <v>1</v>
      </c>
      <c r="F1003">
        <v>1</v>
      </c>
      <c r="G1003">
        <v>1</v>
      </c>
      <c r="H1003">
        <v>1</v>
      </c>
      <c r="I1003">
        <v>1</v>
      </c>
      <c r="J1003">
        <v>1</v>
      </c>
    </row>
    <row r="1004" spans="1:10" x14ac:dyDescent="0.25">
      <c r="A1004" t="s">
        <v>270</v>
      </c>
      <c r="B1004">
        <v>3825</v>
      </c>
      <c r="C1004">
        <v>6</v>
      </c>
      <c r="D1004">
        <v>86</v>
      </c>
      <c r="E1004">
        <v>20</v>
      </c>
      <c r="F1004">
        <v>34</v>
      </c>
      <c r="G1004">
        <v>86</v>
      </c>
      <c r="H1004">
        <v>101</v>
      </c>
      <c r="I1004">
        <v>20</v>
      </c>
      <c r="J1004">
        <v>40</v>
      </c>
    </row>
    <row r="1005" spans="1:10" x14ac:dyDescent="0.25">
      <c r="A1005" t="s">
        <v>271</v>
      </c>
      <c r="B1005">
        <v>3825</v>
      </c>
      <c r="C1005">
        <v>20</v>
      </c>
      <c r="D1005">
        <v>6</v>
      </c>
      <c r="E1005">
        <v>34</v>
      </c>
      <c r="F1005">
        <v>86</v>
      </c>
      <c r="G1005">
        <v>101</v>
      </c>
      <c r="H1005">
        <v>20</v>
      </c>
      <c r="I1005">
        <v>40</v>
      </c>
      <c r="J1005">
        <v>86</v>
      </c>
    </row>
    <row r="1006" spans="1:10" x14ac:dyDescent="0.25">
      <c r="A1006" t="s">
        <v>272</v>
      </c>
      <c r="B1006">
        <v>3825</v>
      </c>
      <c r="C1006">
        <v>14</v>
      </c>
      <c r="D1006">
        <v>119.5</v>
      </c>
      <c r="E1006">
        <v>28</v>
      </c>
      <c r="F1006">
        <v>80</v>
      </c>
      <c r="G1006">
        <v>95</v>
      </c>
      <c r="H1006">
        <v>13.5</v>
      </c>
      <c r="I1006">
        <v>34</v>
      </c>
      <c r="J1006">
        <v>80</v>
      </c>
    </row>
    <row r="1007" spans="1:10" x14ac:dyDescent="0.25">
      <c r="A1007" t="s">
        <v>273</v>
      </c>
      <c r="B1007">
        <v>3825</v>
      </c>
      <c r="C1007">
        <v>14</v>
      </c>
      <c r="D1007">
        <v>119.5</v>
      </c>
      <c r="E1007">
        <v>28</v>
      </c>
      <c r="F1007">
        <v>61</v>
      </c>
      <c r="G1007">
        <v>95</v>
      </c>
      <c r="H1007">
        <v>13.5</v>
      </c>
      <c r="I1007">
        <v>34</v>
      </c>
      <c r="J1007">
        <v>61</v>
      </c>
    </row>
    <row r="1008" spans="1:10" x14ac:dyDescent="0.25">
      <c r="A1008" t="s">
        <v>274</v>
      </c>
      <c r="B1008">
        <v>3825</v>
      </c>
      <c r="C1008">
        <v>46</v>
      </c>
      <c r="D1008">
        <v>6</v>
      </c>
      <c r="E1008">
        <v>60</v>
      </c>
      <c r="F1008">
        <v>74</v>
      </c>
      <c r="G1008">
        <v>6</v>
      </c>
      <c r="H1008">
        <v>21</v>
      </c>
      <c r="I1008">
        <v>60</v>
      </c>
      <c r="J1008">
        <v>80</v>
      </c>
    </row>
    <row r="1009" spans="1:18" x14ac:dyDescent="0.25">
      <c r="A1009" t="s">
        <v>275</v>
      </c>
      <c r="B1009">
        <v>3825</v>
      </c>
      <c r="C1009">
        <v>54</v>
      </c>
      <c r="D1009">
        <v>39.5</v>
      </c>
      <c r="E1009">
        <v>68</v>
      </c>
      <c r="F1009">
        <v>0</v>
      </c>
      <c r="G1009">
        <v>15</v>
      </c>
      <c r="H1009">
        <v>53.5</v>
      </c>
      <c r="I1009">
        <v>74</v>
      </c>
      <c r="J1009">
        <v>0</v>
      </c>
    </row>
    <row r="1010" spans="1:18" x14ac:dyDescent="0.25">
      <c r="A1010" t="s">
        <v>276</v>
      </c>
      <c r="B1010">
        <v>3825</v>
      </c>
      <c r="C1010">
        <v>54</v>
      </c>
      <c r="D1010">
        <v>39.5</v>
      </c>
      <c r="E1010">
        <v>68</v>
      </c>
      <c r="F1010">
        <v>101</v>
      </c>
      <c r="G1010">
        <v>15</v>
      </c>
      <c r="H1010">
        <v>53.5</v>
      </c>
      <c r="I1010">
        <v>74</v>
      </c>
      <c r="J1010">
        <v>101</v>
      </c>
    </row>
    <row r="1011" spans="1:18" x14ac:dyDescent="0.25">
      <c r="A1011" t="s">
        <v>567</v>
      </c>
      <c r="B1011">
        <v>3825</v>
      </c>
      <c r="C1011">
        <v>0</v>
      </c>
      <c r="D1011">
        <v>5</v>
      </c>
      <c r="E1011">
        <v>5</v>
      </c>
      <c r="F1011">
        <v>91.5</v>
      </c>
      <c r="G1011">
        <v>0</v>
      </c>
      <c r="H1011">
        <v>5</v>
      </c>
      <c r="I1011">
        <v>5</v>
      </c>
      <c r="J1011">
        <v>91.5</v>
      </c>
    </row>
    <row r="1012" spans="1:18" x14ac:dyDescent="0.25">
      <c r="A1012" t="s">
        <v>254</v>
      </c>
      <c r="B1012">
        <v>4300</v>
      </c>
      <c r="C1012">
        <v>111</v>
      </c>
      <c r="D1012">
        <v>112</v>
      </c>
      <c r="E1012">
        <v>211</v>
      </c>
      <c r="F1012">
        <v>212</v>
      </c>
      <c r="G1012">
        <v>122</v>
      </c>
      <c r="H1012">
        <v>121</v>
      </c>
      <c r="I1012">
        <v>221</v>
      </c>
      <c r="J1012">
        <v>222</v>
      </c>
      <c r="K1012">
        <v>311</v>
      </c>
      <c r="L1012">
        <v>312</v>
      </c>
      <c r="M1012">
        <v>411</v>
      </c>
      <c r="N1012">
        <v>412</v>
      </c>
      <c r="O1012">
        <v>321</v>
      </c>
      <c r="P1012">
        <v>322</v>
      </c>
      <c r="Q1012">
        <v>421</v>
      </c>
      <c r="R1012">
        <v>422</v>
      </c>
    </row>
    <row r="1013" spans="1:18" x14ac:dyDescent="0.25">
      <c r="A1013" t="s">
        <v>255</v>
      </c>
      <c r="B1013">
        <v>4300</v>
      </c>
      <c r="C1013">
        <v>5</v>
      </c>
      <c r="D1013">
        <v>15</v>
      </c>
      <c r="E1013">
        <v>5</v>
      </c>
      <c r="F1013">
        <v>15</v>
      </c>
      <c r="G1013">
        <v>5</v>
      </c>
      <c r="H1013">
        <v>15</v>
      </c>
      <c r="I1013">
        <v>5</v>
      </c>
      <c r="J1013">
        <v>15</v>
      </c>
    </row>
    <row r="1014" spans="1:18" x14ac:dyDescent="0.25">
      <c r="A1014" t="s">
        <v>256</v>
      </c>
      <c r="B1014">
        <v>4300</v>
      </c>
      <c r="C1014">
        <v>22</v>
      </c>
      <c r="D1014">
        <v>50</v>
      </c>
      <c r="E1014">
        <v>16</v>
      </c>
      <c r="F1014">
        <v>21</v>
      </c>
      <c r="G1014">
        <v>22</v>
      </c>
      <c r="H1014">
        <v>50</v>
      </c>
      <c r="I1014">
        <v>16</v>
      </c>
      <c r="J1014">
        <v>21</v>
      </c>
    </row>
    <row r="1015" spans="1:18" x14ac:dyDescent="0.25">
      <c r="A1015" t="s">
        <v>257</v>
      </c>
      <c r="B1015">
        <v>4300</v>
      </c>
      <c r="C1015">
        <v>2</v>
      </c>
      <c r="D1015">
        <v>2</v>
      </c>
      <c r="E1015">
        <v>2</v>
      </c>
      <c r="F1015">
        <v>2</v>
      </c>
      <c r="G1015">
        <v>2</v>
      </c>
      <c r="H1015">
        <v>2</v>
      </c>
      <c r="I1015">
        <v>2</v>
      </c>
      <c r="J1015">
        <v>2</v>
      </c>
    </row>
    <row r="1016" spans="1:18" x14ac:dyDescent="0.25">
      <c r="A1016" t="s">
        <v>258</v>
      </c>
      <c r="B1016">
        <v>4300</v>
      </c>
      <c r="C1016">
        <v>0</v>
      </c>
      <c r="D1016">
        <v>0</v>
      </c>
      <c r="E1016">
        <v>0</v>
      </c>
      <c r="F1016">
        <v>0</v>
      </c>
      <c r="G1016">
        <v>0</v>
      </c>
      <c r="H1016">
        <v>0</v>
      </c>
      <c r="I1016">
        <v>0</v>
      </c>
      <c r="J1016">
        <v>0</v>
      </c>
    </row>
    <row r="1017" spans="1:18" x14ac:dyDescent="0.25">
      <c r="A1017" t="s">
        <v>259</v>
      </c>
      <c r="B1017">
        <v>4300</v>
      </c>
      <c r="C1017">
        <v>0</v>
      </c>
      <c r="D1017">
        <v>0</v>
      </c>
      <c r="E1017">
        <v>0</v>
      </c>
      <c r="F1017">
        <v>0</v>
      </c>
      <c r="G1017">
        <v>0</v>
      </c>
      <c r="H1017">
        <v>0</v>
      </c>
      <c r="I1017">
        <v>0</v>
      </c>
      <c r="J1017">
        <v>0</v>
      </c>
    </row>
    <row r="1018" spans="1:18" x14ac:dyDescent="0.25">
      <c r="A1018" t="s">
        <v>260</v>
      </c>
      <c r="B1018">
        <v>4300</v>
      </c>
      <c r="C1018">
        <v>2</v>
      </c>
      <c r="D1018">
        <v>2</v>
      </c>
      <c r="E1018">
        <v>2</v>
      </c>
      <c r="F1018">
        <v>2</v>
      </c>
      <c r="G1018">
        <v>2</v>
      </c>
      <c r="H1018">
        <v>2</v>
      </c>
      <c r="I1018">
        <v>2</v>
      </c>
      <c r="J1018">
        <v>2</v>
      </c>
    </row>
    <row r="1019" spans="1:18" x14ac:dyDescent="0.25">
      <c r="A1019" t="s">
        <v>261</v>
      </c>
      <c r="B1019">
        <v>4300</v>
      </c>
      <c r="C1019">
        <v>3</v>
      </c>
      <c r="D1019">
        <v>4</v>
      </c>
      <c r="E1019">
        <v>3</v>
      </c>
      <c r="F1019">
        <v>4</v>
      </c>
      <c r="G1019">
        <v>3</v>
      </c>
      <c r="H1019">
        <v>4</v>
      </c>
      <c r="I1019">
        <v>3</v>
      </c>
      <c r="J1019">
        <v>4</v>
      </c>
    </row>
    <row r="1020" spans="1:18" x14ac:dyDescent="0.25">
      <c r="A1020" t="s">
        <v>262</v>
      </c>
      <c r="B1020">
        <v>4300</v>
      </c>
      <c r="C1020">
        <v>3</v>
      </c>
      <c r="D1020">
        <v>3</v>
      </c>
      <c r="E1020">
        <v>3</v>
      </c>
      <c r="F1020">
        <v>3</v>
      </c>
      <c r="G1020">
        <v>3</v>
      </c>
      <c r="H1020">
        <v>3</v>
      </c>
      <c r="I1020">
        <v>3</v>
      </c>
      <c r="J1020">
        <v>3</v>
      </c>
    </row>
    <row r="1021" spans="1:18" x14ac:dyDescent="0.25">
      <c r="A1021" t="s">
        <v>263</v>
      </c>
      <c r="B1021">
        <v>4300</v>
      </c>
      <c r="C1021">
        <v>0</v>
      </c>
      <c r="D1021">
        <v>3</v>
      </c>
      <c r="E1021">
        <v>0</v>
      </c>
      <c r="F1021">
        <v>1</v>
      </c>
      <c r="G1021">
        <v>0</v>
      </c>
      <c r="H1021">
        <v>3</v>
      </c>
      <c r="I1021">
        <v>0</v>
      </c>
      <c r="J1021">
        <v>1</v>
      </c>
    </row>
    <row r="1022" spans="1:18" x14ac:dyDescent="0.25">
      <c r="A1022" t="s">
        <v>264</v>
      </c>
      <c r="B1022">
        <v>4300</v>
      </c>
      <c r="D1022">
        <v>7</v>
      </c>
      <c r="F1022">
        <v>7</v>
      </c>
      <c r="H1022">
        <v>7</v>
      </c>
      <c r="J1022">
        <v>7</v>
      </c>
    </row>
    <row r="1023" spans="1:18" x14ac:dyDescent="0.25">
      <c r="A1023" t="s">
        <v>265</v>
      </c>
      <c r="B1023">
        <v>4300</v>
      </c>
      <c r="D1023">
        <v>20</v>
      </c>
      <c r="F1023">
        <v>20</v>
      </c>
      <c r="H1023">
        <v>20</v>
      </c>
      <c r="J1023">
        <v>20</v>
      </c>
    </row>
    <row r="1024" spans="1:18" x14ac:dyDescent="0.25">
      <c r="A1024" t="s">
        <v>266</v>
      </c>
      <c r="B1024">
        <v>4300</v>
      </c>
      <c r="D1024">
        <v>0</v>
      </c>
      <c r="F1024">
        <v>0</v>
      </c>
      <c r="H1024">
        <v>0</v>
      </c>
      <c r="J1024">
        <v>0</v>
      </c>
    </row>
    <row r="1025" spans="1:18" x14ac:dyDescent="0.25">
      <c r="A1025" t="s">
        <v>267</v>
      </c>
      <c r="B1025">
        <v>4300</v>
      </c>
      <c r="C1025">
        <v>14</v>
      </c>
      <c r="D1025">
        <v>40</v>
      </c>
      <c r="E1025">
        <v>14</v>
      </c>
      <c r="F1025">
        <v>34</v>
      </c>
      <c r="G1025">
        <v>14</v>
      </c>
      <c r="H1025">
        <v>40</v>
      </c>
      <c r="I1025">
        <v>14</v>
      </c>
      <c r="J1025">
        <v>34</v>
      </c>
    </row>
    <row r="1026" spans="1:18" x14ac:dyDescent="0.25">
      <c r="A1026" t="s">
        <v>268</v>
      </c>
      <c r="B1026">
        <v>4300</v>
      </c>
      <c r="C1026">
        <v>0</v>
      </c>
      <c r="D1026">
        <v>1</v>
      </c>
      <c r="E1026">
        <v>0</v>
      </c>
      <c r="F1026">
        <v>1</v>
      </c>
      <c r="G1026">
        <v>0</v>
      </c>
      <c r="H1026">
        <v>1</v>
      </c>
      <c r="I1026">
        <v>0</v>
      </c>
      <c r="J1026">
        <v>1</v>
      </c>
    </row>
    <row r="1027" spans="1:18" x14ac:dyDescent="0.25">
      <c r="A1027" t="s">
        <v>269</v>
      </c>
      <c r="B1027">
        <v>4300</v>
      </c>
      <c r="C1027">
        <v>1</v>
      </c>
      <c r="D1027">
        <v>1</v>
      </c>
      <c r="E1027">
        <v>1</v>
      </c>
      <c r="F1027">
        <v>1</v>
      </c>
      <c r="G1027">
        <v>1</v>
      </c>
      <c r="H1027">
        <v>1</v>
      </c>
      <c r="I1027">
        <v>1</v>
      </c>
      <c r="J1027">
        <v>1</v>
      </c>
    </row>
    <row r="1028" spans="1:18" x14ac:dyDescent="0.25">
      <c r="A1028" t="s">
        <v>270</v>
      </c>
      <c r="B1028">
        <v>4300</v>
      </c>
      <c r="C1028">
        <v>121</v>
      </c>
      <c r="D1028">
        <v>14</v>
      </c>
      <c r="E1028">
        <v>71</v>
      </c>
      <c r="F1028">
        <v>93</v>
      </c>
      <c r="G1028">
        <v>43</v>
      </c>
      <c r="H1028">
        <v>121</v>
      </c>
      <c r="I1028">
        <v>71</v>
      </c>
      <c r="J1028">
        <v>93</v>
      </c>
    </row>
    <row r="1029" spans="1:18" x14ac:dyDescent="0.25">
      <c r="A1029" t="s">
        <v>271</v>
      </c>
      <c r="B1029">
        <v>4300</v>
      </c>
      <c r="C1029">
        <v>14</v>
      </c>
      <c r="D1029">
        <v>71</v>
      </c>
      <c r="E1029">
        <v>93</v>
      </c>
      <c r="F1029">
        <v>121</v>
      </c>
      <c r="G1029">
        <v>71</v>
      </c>
      <c r="H1029">
        <v>43</v>
      </c>
      <c r="I1029">
        <v>93</v>
      </c>
      <c r="J1029">
        <v>121</v>
      </c>
    </row>
    <row r="1030" spans="1:18" x14ac:dyDescent="0.25">
      <c r="A1030" t="s">
        <v>272</v>
      </c>
      <c r="B1030">
        <v>4300</v>
      </c>
      <c r="C1030">
        <v>8</v>
      </c>
      <c r="D1030">
        <v>64</v>
      </c>
      <c r="E1030">
        <v>87</v>
      </c>
      <c r="F1030">
        <v>114</v>
      </c>
      <c r="G1030">
        <v>65</v>
      </c>
      <c r="H1030">
        <v>36</v>
      </c>
      <c r="I1030">
        <v>87</v>
      </c>
      <c r="J1030">
        <v>114</v>
      </c>
    </row>
    <row r="1031" spans="1:18" x14ac:dyDescent="0.25">
      <c r="A1031" t="s">
        <v>273</v>
      </c>
      <c r="B1031">
        <v>4300</v>
      </c>
      <c r="C1031">
        <v>8</v>
      </c>
      <c r="D1031">
        <v>44</v>
      </c>
      <c r="E1031">
        <v>87</v>
      </c>
      <c r="F1031">
        <v>114</v>
      </c>
      <c r="G1031">
        <v>65</v>
      </c>
      <c r="H1031">
        <v>16</v>
      </c>
      <c r="I1031">
        <v>87</v>
      </c>
      <c r="J1031">
        <v>114</v>
      </c>
    </row>
    <row r="1032" spans="1:18" x14ac:dyDescent="0.25">
      <c r="A1032" t="s">
        <v>274</v>
      </c>
      <c r="B1032">
        <v>4300</v>
      </c>
      <c r="C1032">
        <v>85</v>
      </c>
      <c r="D1032">
        <v>113</v>
      </c>
      <c r="E1032">
        <v>35</v>
      </c>
      <c r="F1032">
        <v>57</v>
      </c>
      <c r="G1032">
        <v>7</v>
      </c>
      <c r="H1032">
        <v>85</v>
      </c>
      <c r="I1032">
        <v>35</v>
      </c>
      <c r="J1032">
        <v>57</v>
      </c>
    </row>
    <row r="1033" spans="1:18" x14ac:dyDescent="0.25">
      <c r="A1033" t="s">
        <v>275</v>
      </c>
      <c r="B1033">
        <v>4300</v>
      </c>
      <c r="C1033">
        <v>107</v>
      </c>
      <c r="D1033">
        <v>28</v>
      </c>
      <c r="E1033">
        <v>51</v>
      </c>
      <c r="F1033">
        <v>78</v>
      </c>
      <c r="G1033">
        <v>29</v>
      </c>
      <c r="H1033">
        <v>0</v>
      </c>
      <c r="I1033">
        <v>51</v>
      </c>
      <c r="J1033">
        <v>78</v>
      </c>
    </row>
    <row r="1034" spans="1:18" x14ac:dyDescent="0.25">
      <c r="A1034" t="s">
        <v>276</v>
      </c>
      <c r="B1034">
        <v>4300</v>
      </c>
      <c r="C1034">
        <v>107</v>
      </c>
      <c r="D1034">
        <v>8</v>
      </c>
      <c r="E1034">
        <v>51</v>
      </c>
      <c r="F1034">
        <v>78</v>
      </c>
      <c r="G1034">
        <v>29</v>
      </c>
      <c r="H1034">
        <v>115</v>
      </c>
      <c r="I1034">
        <v>51</v>
      </c>
      <c r="J1034">
        <v>78</v>
      </c>
    </row>
    <row r="1035" spans="1:18" x14ac:dyDescent="0.25">
      <c r="A1035" t="s">
        <v>567</v>
      </c>
      <c r="B1035">
        <v>4300</v>
      </c>
      <c r="C1035">
        <v>7.4</v>
      </c>
      <c r="D1035">
        <v>73.099999999999994</v>
      </c>
      <c r="E1035">
        <v>9.4</v>
      </c>
      <c r="F1035">
        <v>19.100000000000001</v>
      </c>
      <c r="G1035">
        <v>22.1</v>
      </c>
      <c r="H1035">
        <v>58.4</v>
      </c>
      <c r="I1035">
        <v>8.1</v>
      </c>
      <c r="J1035">
        <v>20.399999999999999</v>
      </c>
    </row>
    <row r="1036" spans="1:18" x14ac:dyDescent="0.25">
      <c r="A1036" t="s">
        <v>254</v>
      </c>
      <c r="B1036">
        <v>4306</v>
      </c>
      <c r="C1036">
        <v>112</v>
      </c>
      <c r="D1036">
        <v>111</v>
      </c>
      <c r="E1036">
        <v>211</v>
      </c>
      <c r="F1036">
        <v>212</v>
      </c>
      <c r="G1036">
        <v>121</v>
      </c>
      <c r="H1036">
        <v>122</v>
      </c>
      <c r="I1036">
        <v>221</v>
      </c>
      <c r="J1036">
        <v>222</v>
      </c>
      <c r="K1036">
        <v>311</v>
      </c>
      <c r="L1036">
        <v>312</v>
      </c>
      <c r="M1036">
        <v>411</v>
      </c>
      <c r="N1036">
        <v>412</v>
      </c>
      <c r="O1036">
        <v>321</v>
      </c>
      <c r="P1036">
        <v>322</v>
      </c>
      <c r="Q1036">
        <v>421</v>
      </c>
      <c r="R1036">
        <v>422</v>
      </c>
    </row>
    <row r="1037" spans="1:18" x14ac:dyDescent="0.25">
      <c r="A1037" t="s">
        <v>255</v>
      </c>
      <c r="B1037">
        <v>4306</v>
      </c>
      <c r="C1037">
        <v>5</v>
      </c>
      <c r="D1037">
        <v>10</v>
      </c>
      <c r="E1037">
        <v>5</v>
      </c>
      <c r="F1037">
        <v>5</v>
      </c>
      <c r="G1037">
        <v>5</v>
      </c>
      <c r="H1037">
        <v>10</v>
      </c>
      <c r="I1037">
        <v>5</v>
      </c>
      <c r="J1037">
        <v>5</v>
      </c>
    </row>
    <row r="1038" spans="1:18" x14ac:dyDescent="0.25">
      <c r="A1038" t="s">
        <v>256</v>
      </c>
      <c r="B1038">
        <v>4306</v>
      </c>
      <c r="C1038">
        <v>26</v>
      </c>
      <c r="D1038">
        <v>51.5</v>
      </c>
      <c r="E1038">
        <v>16</v>
      </c>
      <c r="F1038">
        <v>22</v>
      </c>
      <c r="G1038">
        <v>21</v>
      </c>
      <c r="H1038">
        <v>56.5</v>
      </c>
      <c r="I1038">
        <v>16</v>
      </c>
      <c r="J1038">
        <v>22</v>
      </c>
    </row>
    <row r="1039" spans="1:18" x14ac:dyDescent="0.25">
      <c r="A1039" t="s">
        <v>257</v>
      </c>
      <c r="B1039">
        <v>4306</v>
      </c>
      <c r="C1039">
        <v>2</v>
      </c>
      <c r="D1039">
        <v>2</v>
      </c>
      <c r="E1039">
        <v>2</v>
      </c>
      <c r="F1039">
        <v>2</v>
      </c>
      <c r="G1039">
        <v>2</v>
      </c>
      <c r="H1039">
        <v>2</v>
      </c>
      <c r="I1039">
        <v>2</v>
      </c>
      <c r="J1039">
        <v>2</v>
      </c>
    </row>
    <row r="1040" spans="1:18" x14ac:dyDescent="0.25">
      <c r="A1040" t="s">
        <v>258</v>
      </c>
      <c r="B1040">
        <v>4306</v>
      </c>
      <c r="C1040">
        <v>0</v>
      </c>
      <c r="D1040">
        <v>0</v>
      </c>
      <c r="E1040">
        <v>0</v>
      </c>
      <c r="F1040">
        <v>0</v>
      </c>
      <c r="G1040">
        <v>0</v>
      </c>
      <c r="H1040">
        <v>0</v>
      </c>
      <c r="I1040">
        <v>0</v>
      </c>
      <c r="J1040">
        <v>0</v>
      </c>
    </row>
    <row r="1041" spans="1:10" x14ac:dyDescent="0.25">
      <c r="A1041" t="s">
        <v>259</v>
      </c>
      <c r="B1041">
        <v>4306</v>
      </c>
      <c r="C1041">
        <v>0</v>
      </c>
      <c r="D1041">
        <v>0</v>
      </c>
      <c r="E1041">
        <v>0</v>
      </c>
      <c r="F1041">
        <v>0</v>
      </c>
      <c r="G1041">
        <v>0</v>
      </c>
      <c r="H1041">
        <v>0</v>
      </c>
      <c r="I1041">
        <v>0</v>
      </c>
      <c r="J1041">
        <v>0</v>
      </c>
    </row>
    <row r="1042" spans="1:10" x14ac:dyDescent="0.25">
      <c r="A1042" t="s">
        <v>260</v>
      </c>
      <c r="B1042">
        <v>4306</v>
      </c>
      <c r="C1042">
        <v>2</v>
      </c>
      <c r="D1042">
        <v>2</v>
      </c>
      <c r="E1042">
        <v>2</v>
      </c>
      <c r="F1042">
        <v>2</v>
      </c>
      <c r="G1042">
        <v>2</v>
      </c>
      <c r="H1042">
        <v>2</v>
      </c>
      <c r="I1042">
        <v>2</v>
      </c>
      <c r="J1042">
        <v>2</v>
      </c>
    </row>
    <row r="1043" spans="1:10" x14ac:dyDescent="0.25">
      <c r="A1043" t="s">
        <v>261</v>
      </c>
      <c r="B1043">
        <v>4306</v>
      </c>
      <c r="C1043">
        <v>3</v>
      </c>
      <c r="D1043">
        <v>4</v>
      </c>
      <c r="E1043">
        <v>3</v>
      </c>
      <c r="F1043">
        <v>3</v>
      </c>
      <c r="G1043">
        <v>3</v>
      </c>
      <c r="H1043">
        <v>4</v>
      </c>
      <c r="I1043">
        <v>3</v>
      </c>
      <c r="J1043">
        <v>3</v>
      </c>
    </row>
    <row r="1044" spans="1:10" x14ac:dyDescent="0.25">
      <c r="A1044" t="s">
        <v>262</v>
      </c>
      <c r="B1044">
        <v>4306</v>
      </c>
      <c r="C1044">
        <v>1</v>
      </c>
      <c r="D1044">
        <v>1.5</v>
      </c>
      <c r="E1044">
        <v>1</v>
      </c>
      <c r="F1044">
        <v>3</v>
      </c>
      <c r="G1044">
        <v>1</v>
      </c>
      <c r="H1044">
        <v>1.5</v>
      </c>
      <c r="I1044">
        <v>1</v>
      </c>
      <c r="J1044">
        <v>3</v>
      </c>
    </row>
    <row r="1045" spans="1:10" x14ac:dyDescent="0.25">
      <c r="A1045" t="s">
        <v>263</v>
      </c>
      <c r="B1045">
        <v>4306</v>
      </c>
      <c r="C1045">
        <v>0</v>
      </c>
      <c r="D1045">
        <v>3</v>
      </c>
      <c r="E1045">
        <v>0</v>
      </c>
      <c r="F1045">
        <v>0</v>
      </c>
      <c r="G1045">
        <v>0</v>
      </c>
      <c r="H1045">
        <v>3</v>
      </c>
      <c r="I1045">
        <v>0</v>
      </c>
      <c r="J1045">
        <v>0</v>
      </c>
    </row>
    <row r="1046" spans="1:10" x14ac:dyDescent="0.25">
      <c r="A1046" t="s">
        <v>264</v>
      </c>
      <c r="B1046">
        <v>4306</v>
      </c>
      <c r="D1046">
        <v>7</v>
      </c>
      <c r="F1046">
        <v>5</v>
      </c>
      <c r="H1046">
        <v>5</v>
      </c>
      <c r="J1046">
        <v>5</v>
      </c>
    </row>
    <row r="1047" spans="1:10" x14ac:dyDescent="0.25">
      <c r="A1047" t="s">
        <v>265</v>
      </c>
      <c r="B1047">
        <v>4306</v>
      </c>
      <c r="D1047">
        <v>13</v>
      </c>
      <c r="F1047">
        <v>17</v>
      </c>
      <c r="H1047">
        <v>13</v>
      </c>
      <c r="J1047">
        <v>17</v>
      </c>
    </row>
    <row r="1048" spans="1:10" x14ac:dyDescent="0.25">
      <c r="A1048" t="s">
        <v>266</v>
      </c>
      <c r="B1048">
        <v>4306</v>
      </c>
      <c r="D1048">
        <v>0</v>
      </c>
      <c r="F1048">
        <v>0</v>
      </c>
      <c r="H1048">
        <v>0</v>
      </c>
      <c r="J1048">
        <v>0</v>
      </c>
    </row>
    <row r="1049" spans="1:10" x14ac:dyDescent="0.25">
      <c r="A1049" t="s">
        <v>267</v>
      </c>
      <c r="B1049">
        <v>4306</v>
      </c>
      <c r="C1049">
        <v>14</v>
      </c>
      <c r="D1049">
        <v>28.5</v>
      </c>
      <c r="E1049">
        <v>14</v>
      </c>
      <c r="F1049">
        <v>33.799999999999997</v>
      </c>
      <c r="G1049">
        <v>14</v>
      </c>
      <c r="H1049">
        <v>28.5</v>
      </c>
      <c r="I1049">
        <v>14</v>
      </c>
      <c r="J1049">
        <v>33.9</v>
      </c>
    </row>
    <row r="1050" spans="1:10" x14ac:dyDescent="0.25">
      <c r="A1050" t="s">
        <v>268</v>
      </c>
      <c r="B1050">
        <v>4306</v>
      </c>
      <c r="C1050">
        <v>0</v>
      </c>
      <c r="D1050">
        <v>1</v>
      </c>
      <c r="E1050">
        <v>0</v>
      </c>
      <c r="F1050">
        <v>1</v>
      </c>
      <c r="G1050">
        <v>0</v>
      </c>
      <c r="H1050">
        <v>1</v>
      </c>
      <c r="I1050">
        <v>0</v>
      </c>
      <c r="J1050">
        <v>1</v>
      </c>
    </row>
    <row r="1051" spans="1:10" x14ac:dyDescent="0.25">
      <c r="A1051" t="s">
        <v>269</v>
      </c>
      <c r="B1051">
        <v>4306</v>
      </c>
      <c r="C1051">
        <v>1</v>
      </c>
      <c r="D1051">
        <v>1</v>
      </c>
      <c r="E1051">
        <v>1</v>
      </c>
      <c r="F1051">
        <v>1</v>
      </c>
      <c r="G1051">
        <v>1</v>
      </c>
      <c r="H1051">
        <v>1</v>
      </c>
      <c r="I1051">
        <v>1</v>
      </c>
      <c r="J1051">
        <v>1</v>
      </c>
    </row>
    <row r="1052" spans="1:10" x14ac:dyDescent="0.25">
      <c r="A1052" t="s">
        <v>270</v>
      </c>
      <c r="B1052">
        <v>4306</v>
      </c>
      <c r="C1052">
        <v>108.5</v>
      </c>
      <c r="D1052">
        <v>51.5</v>
      </c>
      <c r="E1052">
        <v>3.5</v>
      </c>
      <c r="F1052">
        <v>23.5</v>
      </c>
      <c r="G1052">
        <v>51.5</v>
      </c>
      <c r="H1052">
        <v>76.5</v>
      </c>
      <c r="I1052">
        <v>3.5</v>
      </c>
      <c r="J1052">
        <v>23.5</v>
      </c>
    </row>
    <row r="1053" spans="1:10" x14ac:dyDescent="0.25">
      <c r="A1053" t="s">
        <v>271</v>
      </c>
      <c r="B1053">
        <v>4306</v>
      </c>
      <c r="C1053">
        <v>3.5</v>
      </c>
      <c r="D1053">
        <v>108.5</v>
      </c>
      <c r="E1053">
        <v>23.5</v>
      </c>
      <c r="F1053">
        <v>51.5</v>
      </c>
      <c r="G1053">
        <v>76.5</v>
      </c>
      <c r="H1053">
        <v>3.5</v>
      </c>
      <c r="I1053">
        <v>23.5</v>
      </c>
      <c r="J1053">
        <v>51.5</v>
      </c>
    </row>
    <row r="1054" spans="1:10" x14ac:dyDescent="0.25">
      <c r="A1054" t="s">
        <v>272</v>
      </c>
      <c r="B1054">
        <v>4306</v>
      </c>
      <c r="C1054">
        <v>134.5</v>
      </c>
      <c r="D1054">
        <v>103</v>
      </c>
      <c r="E1054">
        <v>19.5</v>
      </c>
      <c r="F1054">
        <v>45.5</v>
      </c>
      <c r="G1054">
        <v>72.5</v>
      </c>
      <c r="H1054">
        <v>133</v>
      </c>
      <c r="I1054">
        <v>19.5</v>
      </c>
      <c r="J1054">
        <v>45.5</v>
      </c>
    </row>
    <row r="1055" spans="1:10" x14ac:dyDescent="0.25">
      <c r="A1055" t="s">
        <v>273</v>
      </c>
      <c r="B1055">
        <v>4306</v>
      </c>
      <c r="C1055">
        <v>134.5</v>
      </c>
      <c r="D1055">
        <v>90</v>
      </c>
      <c r="E1055">
        <v>19.5</v>
      </c>
      <c r="F1055">
        <v>45.5</v>
      </c>
      <c r="G1055">
        <v>72.5</v>
      </c>
      <c r="H1055">
        <v>120</v>
      </c>
      <c r="I1055">
        <v>19.5</v>
      </c>
      <c r="J1055">
        <v>45.5</v>
      </c>
    </row>
    <row r="1056" spans="1:10" x14ac:dyDescent="0.25">
      <c r="A1056" t="s">
        <v>274</v>
      </c>
      <c r="B1056">
        <v>4306</v>
      </c>
      <c r="C1056">
        <v>5.5</v>
      </c>
      <c r="D1056">
        <v>83.5</v>
      </c>
      <c r="E1056">
        <v>35.5</v>
      </c>
      <c r="F1056">
        <v>55.5</v>
      </c>
      <c r="G1056">
        <v>83.5</v>
      </c>
      <c r="H1056">
        <v>108.5</v>
      </c>
      <c r="I1056">
        <v>35.5</v>
      </c>
      <c r="J1056">
        <v>55.5</v>
      </c>
    </row>
    <row r="1057" spans="1:18" x14ac:dyDescent="0.25">
      <c r="A1057" t="s">
        <v>275</v>
      </c>
      <c r="B1057">
        <v>4306</v>
      </c>
      <c r="C1057">
        <v>31.5</v>
      </c>
      <c r="D1057">
        <v>0</v>
      </c>
      <c r="E1057">
        <v>51.5</v>
      </c>
      <c r="F1057">
        <v>77.5</v>
      </c>
      <c r="G1057">
        <v>104.5</v>
      </c>
      <c r="H1057">
        <v>30</v>
      </c>
      <c r="I1057">
        <v>51.5</v>
      </c>
      <c r="J1057">
        <v>77.5</v>
      </c>
    </row>
    <row r="1058" spans="1:18" x14ac:dyDescent="0.25">
      <c r="A1058" t="s">
        <v>276</v>
      </c>
      <c r="B1058">
        <v>4306</v>
      </c>
      <c r="C1058">
        <v>31.5</v>
      </c>
      <c r="D1058">
        <v>122</v>
      </c>
      <c r="E1058">
        <v>51.5</v>
      </c>
      <c r="F1058">
        <v>77.5</v>
      </c>
      <c r="G1058">
        <v>104.5</v>
      </c>
      <c r="H1058">
        <v>17</v>
      </c>
      <c r="I1058">
        <v>51.5</v>
      </c>
      <c r="J1058">
        <v>77.5</v>
      </c>
    </row>
    <row r="1059" spans="1:18" x14ac:dyDescent="0.25">
      <c r="A1059" t="s">
        <v>567</v>
      </c>
      <c r="B1059">
        <v>4306</v>
      </c>
      <c r="C1059">
        <v>26</v>
      </c>
      <c r="D1059">
        <v>64.8</v>
      </c>
      <c r="E1059">
        <v>13.6</v>
      </c>
      <c r="F1059">
        <v>11.1</v>
      </c>
      <c r="G1059">
        <v>13.2</v>
      </c>
      <c r="H1059">
        <v>77.599999999999994</v>
      </c>
      <c r="I1059">
        <v>14.4</v>
      </c>
      <c r="J1059">
        <v>10.3</v>
      </c>
    </row>
    <row r="1060" spans="1:18" x14ac:dyDescent="0.25">
      <c r="A1060" t="s">
        <v>254</v>
      </c>
      <c r="B1060">
        <v>4312</v>
      </c>
      <c r="C1060">
        <v>112</v>
      </c>
      <c r="D1060">
        <v>111</v>
      </c>
      <c r="E1060">
        <v>211</v>
      </c>
      <c r="F1060">
        <v>212</v>
      </c>
      <c r="G1060">
        <v>121</v>
      </c>
      <c r="H1060">
        <v>122</v>
      </c>
      <c r="I1060">
        <v>221</v>
      </c>
      <c r="J1060">
        <v>222</v>
      </c>
      <c r="K1060">
        <v>311</v>
      </c>
      <c r="L1060">
        <v>312</v>
      </c>
      <c r="M1060">
        <v>411</v>
      </c>
      <c r="N1060">
        <v>412</v>
      </c>
      <c r="O1060">
        <v>321</v>
      </c>
      <c r="P1060">
        <v>322</v>
      </c>
      <c r="Q1060">
        <v>421</v>
      </c>
      <c r="R1060">
        <v>422</v>
      </c>
    </row>
    <row r="1061" spans="1:18" x14ac:dyDescent="0.25">
      <c r="A1061" t="s">
        <v>255</v>
      </c>
      <c r="B1061">
        <v>4312</v>
      </c>
      <c r="C1061">
        <v>5</v>
      </c>
      <c r="D1061">
        <v>15</v>
      </c>
      <c r="E1061">
        <v>5</v>
      </c>
      <c r="F1061">
        <v>5</v>
      </c>
      <c r="G1061">
        <v>5</v>
      </c>
      <c r="H1061">
        <v>15</v>
      </c>
      <c r="I1061">
        <v>5</v>
      </c>
      <c r="J1061">
        <v>5</v>
      </c>
    </row>
    <row r="1062" spans="1:18" x14ac:dyDescent="0.25">
      <c r="A1062" t="s">
        <v>256</v>
      </c>
      <c r="B1062">
        <v>4312</v>
      </c>
      <c r="C1062">
        <v>26</v>
      </c>
      <c r="D1062">
        <v>53</v>
      </c>
      <c r="E1062">
        <v>16</v>
      </c>
      <c r="F1062">
        <v>20</v>
      </c>
      <c r="G1062">
        <v>21</v>
      </c>
      <c r="H1062">
        <v>58</v>
      </c>
      <c r="I1062">
        <v>14</v>
      </c>
      <c r="J1062">
        <v>22</v>
      </c>
    </row>
    <row r="1063" spans="1:18" x14ac:dyDescent="0.25">
      <c r="A1063" t="s">
        <v>257</v>
      </c>
      <c r="B1063">
        <v>4312</v>
      </c>
      <c r="C1063">
        <v>2</v>
      </c>
      <c r="D1063">
        <v>2</v>
      </c>
      <c r="E1063">
        <v>2</v>
      </c>
      <c r="F1063">
        <v>2</v>
      </c>
      <c r="G1063">
        <v>2</v>
      </c>
      <c r="H1063">
        <v>2</v>
      </c>
      <c r="I1063">
        <v>2</v>
      </c>
      <c r="J1063">
        <v>2</v>
      </c>
    </row>
    <row r="1064" spans="1:18" x14ac:dyDescent="0.25">
      <c r="A1064" t="s">
        <v>258</v>
      </c>
      <c r="B1064">
        <v>4312</v>
      </c>
      <c r="C1064">
        <v>0</v>
      </c>
      <c r="D1064">
        <v>0</v>
      </c>
      <c r="E1064">
        <v>0</v>
      </c>
      <c r="F1064">
        <v>0</v>
      </c>
      <c r="G1064">
        <v>0</v>
      </c>
      <c r="H1064">
        <v>0</v>
      </c>
      <c r="I1064">
        <v>0</v>
      </c>
      <c r="J1064">
        <v>0</v>
      </c>
    </row>
    <row r="1065" spans="1:18" x14ac:dyDescent="0.25">
      <c r="A1065" t="s">
        <v>259</v>
      </c>
      <c r="B1065">
        <v>4312</v>
      </c>
      <c r="C1065">
        <v>0</v>
      </c>
      <c r="D1065">
        <v>0</v>
      </c>
      <c r="E1065">
        <v>0</v>
      </c>
      <c r="F1065">
        <v>0</v>
      </c>
      <c r="G1065">
        <v>0</v>
      </c>
      <c r="H1065">
        <v>0</v>
      </c>
      <c r="I1065">
        <v>0</v>
      </c>
      <c r="J1065">
        <v>0</v>
      </c>
    </row>
    <row r="1066" spans="1:18" x14ac:dyDescent="0.25">
      <c r="A1066" t="s">
        <v>260</v>
      </c>
      <c r="B1066">
        <v>4312</v>
      </c>
      <c r="C1066">
        <v>2</v>
      </c>
      <c r="D1066">
        <v>2</v>
      </c>
      <c r="E1066">
        <v>2</v>
      </c>
      <c r="F1066">
        <v>2</v>
      </c>
      <c r="G1066">
        <v>2</v>
      </c>
      <c r="H1066">
        <v>2</v>
      </c>
      <c r="I1066">
        <v>2</v>
      </c>
      <c r="J1066">
        <v>2</v>
      </c>
    </row>
    <row r="1067" spans="1:18" x14ac:dyDescent="0.25">
      <c r="A1067" t="s">
        <v>261</v>
      </c>
      <c r="B1067">
        <v>4312</v>
      </c>
      <c r="C1067">
        <v>3</v>
      </c>
      <c r="D1067">
        <v>4</v>
      </c>
      <c r="E1067">
        <v>3</v>
      </c>
      <c r="F1067">
        <v>3</v>
      </c>
      <c r="G1067">
        <v>3</v>
      </c>
      <c r="H1067">
        <v>4</v>
      </c>
      <c r="I1067">
        <v>3</v>
      </c>
      <c r="J1067">
        <v>3</v>
      </c>
    </row>
    <row r="1068" spans="1:18" x14ac:dyDescent="0.25">
      <c r="A1068" t="s">
        <v>262</v>
      </c>
      <c r="B1068">
        <v>4312</v>
      </c>
      <c r="C1068">
        <v>1</v>
      </c>
      <c r="D1068">
        <v>2</v>
      </c>
      <c r="E1068">
        <v>1</v>
      </c>
      <c r="F1068">
        <v>3</v>
      </c>
      <c r="G1068">
        <v>1</v>
      </c>
      <c r="H1068">
        <v>2</v>
      </c>
      <c r="I1068">
        <v>1</v>
      </c>
      <c r="J1068">
        <v>3</v>
      </c>
    </row>
    <row r="1069" spans="1:18" x14ac:dyDescent="0.25">
      <c r="A1069" t="s">
        <v>263</v>
      </c>
      <c r="B1069">
        <v>4312</v>
      </c>
      <c r="C1069">
        <v>0</v>
      </c>
      <c r="D1069">
        <v>3</v>
      </c>
      <c r="E1069">
        <v>0</v>
      </c>
      <c r="F1069">
        <v>3</v>
      </c>
      <c r="G1069">
        <v>0</v>
      </c>
      <c r="H1069">
        <v>3</v>
      </c>
      <c r="I1069">
        <v>0</v>
      </c>
      <c r="J1069">
        <v>0</v>
      </c>
    </row>
    <row r="1070" spans="1:18" x14ac:dyDescent="0.25">
      <c r="A1070" t="s">
        <v>264</v>
      </c>
      <c r="B1070">
        <v>4312</v>
      </c>
      <c r="D1070">
        <v>7</v>
      </c>
      <c r="F1070">
        <v>5</v>
      </c>
      <c r="H1070">
        <v>7</v>
      </c>
      <c r="J1070">
        <v>5</v>
      </c>
    </row>
    <row r="1071" spans="1:18" x14ac:dyDescent="0.25">
      <c r="A1071" t="s">
        <v>265</v>
      </c>
      <c r="B1071">
        <v>4312</v>
      </c>
      <c r="D1071">
        <v>16</v>
      </c>
      <c r="F1071">
        <v>15</v>
      </c>
      <c r="H1071">
        <v>16</v>
      </c>
      <c r="J1071">
        <v>17</v>
      </c>
    </row>
    <row r="1072" spans="1:18" x14ac:dyDescent="0.25">
      <c r="A1072" t="s">
        <v>266</v>
      </c>
      <c r="B1072">
        <v>4312</v>
      </c>
      <c r="D1072">
        <v>0</v>
      </c>
      <c r="F1072">
        <v>0</v>
      </c>
      <c r="H1072">
        <v>0</v>
      </c>
      <c r="J1072">
        <v>0</v>
      </c>
    </row>
    <row r="1073" spans="1:18" x14ac:dyDescent="0.25">
      <c r="A1073" t="s">
        <v>267</v>
      </c>
      <c r="B1073">
        <v>4312</v>
      </c>
      <c r="C1073">
        <v>14</v>
      </c>
      <c r="D1073">
        <v>41</v>
      </c>
      <c r="E1073">
        <v>14</v>
      </c>
      <c r="F1073">
        <v>28</v>
      </c>
      <c r="G1073">
        <v>14</v>
      </c>
      <c r="H1073">
        <v>31</v>
      </c>
      <c r="I1073">
        <v>14</v>
      </c>
      <c r="J1073">
        <v>28</v>
      </c>
    </row>
    <row r="1074" spans="1:18" x14ac:dyDescent="0.25">
      <c r="A1074" t="s">
        <v>268</v>
      </c>
      <c r="B1074">
        <v>4312</v>
      </c>
      <c r="C1074">
        <v>0</v>
      </c>
      <c r="D1074">
        <v>1</v>
      </c>
      <c r="E1074">
        <v>0</v>
      </c>
      <c r="F1074">
        <v>1</v>
      </c>
      <c r="G1074">
        <v>0</v>
      </c>
      <c r="H1074">
        <v>0</v>
      </c>
      <c r="I1074">
        <v>0</v>
      </c>
      <c r="J1074">
        <v>1</v>
      </c>
    </row>
    <row r="1075" spans="1:18" x14ac:dyDescent="0.25">
      <c r="A1075" t="s">
        <v>269</v>
      </c>
      <c r="B1075">
        <v>4312</v>
      </c>
      <c r="C1075">
        <v>1</v>
      </c>
      <c r="D1075">
        <v>1</v>
      </c>
      <c r="E1075">
        <v>1</v>
      </c>
      <c r="F1075">
        <v>1</v>
      </c>
      <c r="G1075">
        <v>1</v>
      </c>
      <c r="H1075">
        <v>1</v>
      </c>
      <c r="I1075">
        <v>1</v>
      </c>
      <c r="J1075">
        <v>1</v>
      </c>
    </row>
    <row r="1076" spans="1:18" x14ac:dyDescent="0.25">
      <c r="A1076" t="s">
        <v>270</v>
      </c>
      <c r="B1076">
        <v>4312</v>
      </c>
      <c r="C1076">
        <v>123</v>
      </c>
      <c r="D1076">
        <v>64</v>
      </c>
      <c r="E1076">
        <v>18</v>
      </c>
      <c r="F1076">
        <v>38</v>
      </c>
      <c r="G1076">
        <v>64</v>
      </c>
      <c r="H1076">
        <v>89</v>
      </c>
      <c r="I1076">
        <v>18</v>
      </c>
      <c r="J1076">
        <v>36</v>
      </c>
    </row>
    <row r="1077" spans="1:18" x14ac:dyDescent="0.25">
      <c r="A1077" t="s">
        <v>271</v>
      </c>
      <c r="B1077">
        <v>4312</v>
      </c>
      <c r="C1077">
        <v>18</v>
      </c>
      <c r="D1077">
        <v>123</v>
      </c>
      <c r="E1077">
        <v>38</v>
      </c>
      <c r="F1077">
        <v>64</v>
      </c>
      <c r="G1077">
        <v>89</v>
      </c>
      <c r="H1077">
        <v>18</v>
      </c>
      <c r="I1077">
        <v>36</v>
      </c>
      <c r="J1077">
        <v>64</v>
      </c>
    </row>
    <row r="1078" spans="1:18" x14ac:dyDescent="0.25">
      <c r="A1078" t="s">
        <v>272</v>
      </c>
      <c r="B1078">
        <v>4312</v>
      </c>
      <c r="C1078">
        <v>14</v>
      </c>
      <c r="D1078">
        <v>117</v>
      </c>
      <c r="E1078">
        <v>34</v>
      </c>
      <c r="F1078">
        <v>58</v>
      </c>
      <c r="G1078">
        <v>85</v>
      </c>
      <c r="H1078">
        <v>12</v>
      </c>
      <c r="I1078">
        <v>32</v>
      </c>
      <c r="J1078">
        <v>58</v>
      </c>
    </row>
    <row r="1079" spans="1:18" x14ac:dyDescent="0.25">
      <c r="A1079" t="s">
        <v>273</v>
      </c>
      <c r="B1079">
        <v>4312</v>
      </c>
      <c r="C1079">
        <v>14</v>
      </c>
      <c r="D1079">
        <v>101</v>
      </c>
      <c r="E1079">
        <v>34</v>
      </c>
      <c r="F1079">
        <v>43</v>
      </c>
      <c r="G1079">
        <v>85</v>
      </c>
      <c r="H1079">
        <v>131</v>
      </c>
      <c r="I1079">
        <v>32</v>
      </c>
      <c r="J1079">
        <v>58</v>
      </c>
    </row>
    <row r="1080" spans="1:18" x14ac:dyDescent="0.25">
      <c r="A1080" t="s">
        <v>274</v>
      </c>
      <c r="B1080">
        <v>4312</v>
      </c>
      <c r="C1080">
        <v>6</v>
      </c>
      <c r="D1080">
        <v>82</v>
      </c>
      <c r="E1080">
        <v>36</v>
      </c>
      <c r="F1080">
        <v>56</v>
      </c>
      <c r="G1080">
        <v>82</v>
      </c>
      <c r="H1080">
        <v>107</v>
      </c>
      <c r="I1080">
        <v>36</v>
      </c>
      <c r="J1080">
        <v>54</v>
      </c>
    </row>
    <row r="1081" spans="1:18" x14ac:dyDescent="0.25">
      <c r="A1081" t="s">
        <v>275</v>
      </c>
      <c r="B1081">
        <v>4312</v>
      </c>
      <c r="C1081">
        <v>32</v>
      </c>
      <c r="D1081">
        <v>0</v>
      </c>
      <c r="E1081">
        <v>52</v>
      </c>
      <c r="F1081">
        <v>76</v>
      </c>
      <c r="G1081">
        <v>103</v>
      </c>
      <c r="H1081">
        <v>30</v>
      </c>
      <c r="I1081">
        <v>50</v>
      </c>
      <c r="J1081">
        <v>76</v>
      </c>
    </row>
    <row r="1082" spans="1:18" x14ac:dyDescent="0.25">
      <c r="A1082" t="s">
        <v>276</v>
      </c>
      <c r="B1082">
        <v>4312</v>
      </c>
      <c r="C1082">
        <v>32</v>
      </c>
      <c r="D1082">
        <v>119</v>
      </c>
      <c r="E1082">
        <v>52</v>
      </c>
      <c r="F1082">
        <v>61</v>
      </c>
      <c r="G1082">
        <v>103</v>
      </c>
      <c r="H1082">
        <v>14</v>
      </c>
      <c r="I1082">
        <v>50</v>
      </c>
      <c r="J1082">
        <v>76</v>
      </c>
    </row>
    <row r="1083" spans="1:18" x14ac:dyDescent="0.25">
      <c r="A1083" t="s">
        <v>567</v>
      </c>
      <c r="B1083">
        <v>4312</v>
      </c>
      <c r="C1083">
        <v>0</v>
      </c>
      <c r="D1083">
        <v>83</v>
      </c>
      <c r="E1083">
        <v>0</v>
      </c>
      <c r="F1083">
        <v>40</v>
      </c>
      <c r="G1083">
        <v>11.4</v>
      </c>
      <c r="H1083">
        <v>67.599999999999994</v>
      </c>
      <c r="I1083">
        <v>42</v>
      </c>
      <c r="J1083">
        <v>0</v>
      </c>
    </row>
    <row r="1084" spans="1:18" x14ac:dyDescent="0.25">
      <c r="A1084" t="s">
        <v>254</v>
      </c>
      <c r="B1084">
        <v>4324</v>
      </c>
      <c r="C1084">
        <v>111</v>
      </c>
      <c r="D1084">
        <v>112</v>
      </c>
      <c r="E1084">
        <v>211</v>
      </c>
      <c r="F1084">
        <v>212</v>
      </c>
      <c r="G1084">
        <v>122</v>
      </c>
      <c r="H1084">
        <v>121</v>
      </c>
      <c r="I1084">
        <v>221</v>
      </c>
      <c r="J1084">
        <v>222</v>
      </c>
      <c r="K1084">
        <v>311</v>
      </c>
      <c r="L1084">
        <v>312</v>
      </c>
      <c r="M1084">
        <v>411</v>
      </c>
      <c r="N1084">
        <v>412</v>
      </c>
      <c r="O1084">
        <v>321</v>
      </c>
      <c r="P1084">
        <v>322</v>
      </c>
      <c r="Q1084">
        <v>421</v>
      </c>
      <c r="R1084">
        <v>422</v>
      </c>
    </row>
    <row r="1085" spans="1:18" x14ac:dyDescent="0.25">
      <c r="A1085" t="s">
        <v>255</v>
      </c>
      <c r="B1085">
        <v>4324</v>
      </c>
      <c r="C1085">
        <v>5</v>
      </c>
      <c r="D1085">
        <v>20</v>
      </c>
      <c r="E1085">
        <v>5</v>
      </c>
      <c r="F1085">
        <v>20</v>
      </c>
      <c r="G1085">
        <v>5</v>
      </c>
      <c r="H1085">
        <v>20</v>
      </c>
      <c r="I1085">
        <v>5</v>
      </c>
      <c r="J1085">
        <v>20</v>
      </c>
    </row>
    <row r="1086" spans="1:18" x14ac:dyDescent="0.25">
      <c r="A1086" t="s">
        <v>256</v>
      </c>
      <c r="B1086">
        <v>4324</v>
      </c>
      <c r="C1086">
        <v>23</v>
      </c>
      <c r="D1086">
        <v>48.5</v>
      </c>
      <c r="E1086">
        <v>13</v>
      </c>
      <c r="F1086">
        <v>27</v>
      </c>
      <c r="G1086">
        <v>20</v>
      </c>
      <c r="H1086">
        <v>51.5</v>
      </c>
      <c r="I1086">
        <v>20</v>
      </c>
      <c r="J1086">
        <v>20</v>
      </c>
    </row>
    <row r="1087" spans="1:18" x14ac:dyDescent="0.25">
      <c r="A1087" t="s">
        <v>257</v>
      </c>
      <c r="B1087">
        <v>4324</v>
      </c>
      <c r="C1087">
        <v>2</v>
      </c>
      <c r="D1087">
        <v>2</v>
      </c>
      <c r="E1087">
        <v>2</v>
      </c>
      <c r="F1087">
        <v>2</v>
      </c>
      <c r="G1087">
        <v>2</v>
      </c>
      <c r="H1087">
        <v>2</v>
      </c>
      <c r="I1087">
        <v>2</v>
      </c>
      <c r="J1087">
        <v>2</v>
      </c>
    </row>
    <row r="1088" spans="1:18" x14ac:dyDescent="0.25">
      <c r="A1088" t="s">
        <v>258</v>
      </c>
      <c r="B1088">
        <v>4324</v>
      </c>
      <c r="C1088">
        <v>0</v>
      </c>
      <c r="D1088">
        <v>0</v>
      </c>
      <c r="E1088">
        <v>0</v>
      </c>
      <c r="F1088">
        <v>0</v>
      </c>
      <c r="G1088">
        <v>0</v>
      </c>
      <c r="H1088">
        <v>0</v>
      </c>
      <c r="I1088">
        <v>0</v>
      </c>
      <c r="J1088">
        <v>0</v>
      </c>
    </row>
    <row r="1089" spans="1:10" x14ac:dyDescent="0.25">
      <c r="A1089" t="s">
        <v>259</v>
      </c>
      <c r="B1089">
        <v>4324</v>
      </c>
      <c r="C1089">
        <v>0</v>
      </c>
      <c r="D1089">
        <v>0</v>
      </c>
      <c r="E1089">
        <v>0</v>
      </c>
      <c r="F1089">
        <v>0</v>
      </c>
      <c r="G1089">
        <v>0</v>
      </c>
      <c r="H1089">
        <v>0</v>
      </c>
      <c r="I1089">
        <v>0</v>
      </c>
      <c r="J1089">
        <v>0</v>
      </c>
    </row>
    <row r="1090" spans="1:10" x14ac:dyDescent="0.25">
      <c r="A1090" t="s">
        <v>260</v>
      </c>
      <c r="B1090">
        <v>4324</v>
      </c>
      <c r="C1090">
        <v>2</v>
      </c>
      <c r="D1090">
        <v>2</v>
      </c>
      <c r="E1090">
        <v>2</v>
      </c>
      <c r="F1090">
        <v>2</v>
      </c>
      <c r="G1090">
        <v>2</v>
      </c>
      <c r="H1090">
        <v>2</v>
      </c>
      <c r="I1090">
        <v>2</v>
      </c>
      <c r="J1090">
        <v>2</v>
      </c>
    </row>
    <row r="1091" spans="1:10" x14ac:dyDescent="0.25">
      <c r="A1091" t="s">
        <v>261</v>
      </c>
      <c r="B1091">
        <v>4324</v>
      </c>
      <c r="C1091">
        <v>3</v>
      </c>
      <c r="D1091">
        <v>4</v>
      </c>
      <c r="E1091">
        <v>3</v>
      </c>
      <c r="F1091">
        <v>4</v>
      </c>
      <c r="G1091">
        <v>3</v>
      </c>
      <c r="H1091">
        <v>4</v>
      </c>
      <c r="I1091">
        <v>3</v>
      </c>
      <c r="J1091">
        <v>4</v>
      </c>
    </row>
    <row r="1092" spans="1:10" x14ac:dyDescent="0.25">
      <c r="A1092" t="s">
        <v>262</v>
      </c>
      <c r="B1092">
        <v>4324</v>
      </c>
      <c r="C1092">
        <v>2</v>
      </c>
      <c r="D1092">
        <v>2.5</v>
      </c>
      <c r="E1092">
        <v>2</v>
      </c>
      <c r="F1092">
        <v>3</v>
      </c>
      <c r="G1092">
        <v>2</v>
      </c>
      <c r="H1092">
        <v>2.5</v>
      </c>
      <c r="I1092">
        <v>2</v>
      </c>
      <c r="J1092">
        <v>3</v>
      </c>
    </row>
    <row r="1093" spans="1:10" x14ac:dyDescent="0.25">
      <c r="A1093" t="s">
        <v>263</v>
      </c>
      <c r="B1093">
        <v>4324</v>
      </c>
      <c r="C1093">
        <v>0</v>
      </c>
      <c r="D1093">
        <v>3</v>
      </c>
      <c r="E1093">
        <v>0</v>
      </c>
      <c r="F1093">
        <v>0</v>
      </c>
      <c r="G1093">
        <v>0</v>
      </c>
      <c r="H1093">
        <v>3</v>
      </c>
      <c r="I1093">
        <v>0</v>
      </c>
      <c r="J1093">
        <v>0</v>
      </c>
    </row>
    <row r="1094" spans="1:10" x14ac:dyDescent="0.25">
      <c r="A1094" t="s">
        <v>264</v>
      </c>
      <c r="B1094">
        <v>4324</v>
      </c>
      <c r="D1094">
        <v>7</v>
      </c>
      <c r="F1094">
        <v>7</v>
      </c>
      <c r="H1094">
        <v>7</v>
      </c>
      <c r="J1094">
        <v>7</v>
      </c>
    </row>
    <row r="1095" spans="1:10" x14ac:dyDescent="0.25">
      <c r="A1095" t="s">
        <v>265</v>
      </c>
      <c r="B1095">
        <v>4324</v>
      </c>
      <c r="D1095">
        <v>15</v>
      </c>
      <c r="F1095">
        <v>15</v>
      </c>
      <c r="H1095">
        <v>15</v>
      </c>
      <c r="J1095">
        <v>15</v>
      </c>
    </row>
    <row r="1096" spans="1:10" x14ac:dyDescent="0.25">
      <c r="A1096" t="s">
        <v>266</v>
      </c>
      <c r="B1096">
        <v>4324</v>
      </c>
      <c r="D1096">
        <v>0</v>
      </c>
      <c r="F1096">
        <v>0</v>
      </c>
      <c r="H1096">
        <v>0</v>
      </c>
      <c r="J1096">
        <v>0</v>
      </c>
    </row>
    <row r="1097" spans="1:10" x14ac:dyDescent="0.25">
      <c r="A1097" t="s">
        <v>267</v>
      </c>
      <c r="B1097">
        <v>4324</v>
      </c>
      <c r="C1097">
        <v>10</v>
      </c>
      <c r="D1097">
        <v>28.5</v>
      </c>
      <c r="E1097">
        <v>10</v>
      </c>
      <c r="F1097">
        <v>29</v>
      </c>
      <c r="G1097">
        <v>10</v>
      </c>
      <c r="H1097">
        <v>28.5</v>
      </c>
      <c r="I1097">
        <v>10</v>
      </c>
      <c r="J1097">
        <v>29</v>
      </c>
    </row>
    <row r="1098" spans="1:10" x14ac:dyDescent="0.25">
      <c r="A1098" t="s">
        <v>268</v>
      </c>
      <c r="B1098">
        <v>4324</v>
      </c>
      <c r="C1098">
        <v>0</v>
      </c>
      <c r="D1098">
        <v>1</v>
      </c>
      <c r="E1098">
        <v>0</v>
      </c>
      <c r="F1098">
        <v>1</v>
      </c>
      <c r="G1098">
        <v>0</v>
      </c>
      <c r="H1098">
        <v>1</v>
      </c>
      <c r="I1098">
        <v>0</v>
      </c>
      <c r="J1098">
        <v>1</v>
      </c>
    </row>
    <row r="1099" spans="1:10" x14ac:dyDescent="0.25">
      <c r="A1099" t="s">
        <v>269</v>
      </c>
      <c r="B1099">
        <v>4324</v>
      </c>
      <c r="C1099">
        <v>1</v>
      </c>
      <c r="D1099">
        <v>1</v>
      </c>
      <c r="E1099">
        <v>1</v>
      </c>
      <c r="F1099">
        <v>1</v>
      </c>
      <c r="G1099">
        <v>1</v>
      </c>
      <c r="H1099">
        <v>1</v>
      </c>
      <c r="I1099">
        <v>1</v>
      </c>
      <c r="J1099">
        <v>1</v>
      </c>
    </row>
    <row r="1100" spans="1:10" x14ac:dyDescent="0.25">
      <c r="A1100" t="s">
        <v>270</v>
      </c>
      <c r="B1100">
        <v>4324</v>
      </c>
      <c r="C1100">
        <v>61.5</v>
      </c>
      <c r="D1100">
        <v>89.5</v>
      </c>
      <c r="E1100">
        <v>9.5</v>
      </c>
      <c r="F1100">
        <v>27.5</v>
      </c>
      <c r="G1100">
        <v>119.5</v>
      </c>
      <c r="H1100">
        <v>61.5</v>
      </c>
      <c r="I1100">
        <v>9.5</v>
      </c>
      <c r="J1100">
        <v>34.5</v>
      </c>
    </row>
    <row r="1101" spans="1:10" x14ac:dyDescent="0.25">
      <c r="A1101" t="s">
        <v>271</v>
      </c>
      <c r="B1101">
        <v>4324</v>
      </c>
      <c r="C1101">
        <v>89.5</v>
      </c>
      <c r="D1101">
        <v>9.5</v>
      </c>
      <c r="E1101">
        <v>27.5</v>
      </c>
      <c r="F1101">
        <v>61.5</v>
      </c>
      <c r="G1101">
        <v>9.5</v>
      </c>
      <c r="H1101">
        <v>119.5</v>
      </c>
      <c r="I1101">
        <v>34.5</v>
      </c>
      <c r="J1101">
        <v>61.5</v>
      </c>
    </row>
    <row r="1102" spans="1:10" x14ac:dyDescent="0.25">
      <c r="A1102" t="s">
        <v>272</v>
      </c>
      <c r="B1102">
        <v>4324</v>
      </c>
      <c r="C1102">
        <v>84.5</v>
      </c>
      <c r="D1102">
        <v>3</v>
      </c>
      <c r="E1102">
        <v>22.5</v>
      </c>
      <c r="F1102">
        <v>54.5</v>
      </c>
      <c r="G1102">
        <v>4.5</v>
      </c>
      <c r="H1102">
        <v>113</v>
      </c>
      <c r="I1102">
        <v>29.5</v>
      </c>
      <c r="J1102">
        <v>54.5</v>
      </c>
    </row>
    <row r="1103" spans="1:10" x14ac:dyDescent="0.25">
      <c r="A1103" t="s">
        <v>273</v>
      </c>
      <c r="B1103">
        <v>4324</v>
      </c>
      <c r="C1103">
        <v>84.5</v>
      </c>
      <c r="D1103">
        <v>123</v>
      </c>
      <c r="E1103">
        <v>22.5</v>
      </c>
      <c r="F1103">
        <v>54.5</v>
      </c>
      <c r="G1103">
        <v>4.5</v>
      </c>
      <c r="H1103">
        <v>98</v>
      </c>
      <c r="I1103">
        <v>29.5</v>
      </c>
      <c r="J1103">
        <v>54.5</v>
      </c>
    </row>
    <row r="1104" spans="1:10" x14ac:dyDescent="0.25">
      <c r="A1104" t="s">
        <v>274</v>
      </c>
      <c r="B1104">
        <v>4324</v>
      </c>
      <c r="C1104">
        <v>83.5</v>
      </c>
      <c r="D1104">
        <v>111.5</v>
      </c>
      <c r="E1104">
        <v>31.5</v>
      </c>
      <c r="F1104">
        <v>49.5</v>
      </c>
      <c r="G1104">
        <v>6.5</v>
      </c>
      <c r="H1104">
        <v>83.5</v>
      </c>
      <c r="I1104">
        <v>31.5</v>
      </c>
      <c r="J1104">
        <v>56.5</v>
      </c>
    </row>
    <row r="1105" spans="1:18" x14ac:dyDescent="0.25">
      <c r="A1105" t="s">
        <v>275</v>
      </c>
      <c r="B1105">
        <v>4324</v>
      </c>
      <c r="C1105">
        <v>106.5</v>
      </c>
      <c r="D1105">
        <v>25</v>
      </c>
      <c r="E1105">
        <v>44.5</v>
      </c>
      <c r="F1105">
        <v>76.5</v>
      </c>
      <c r="G1105">
        <v>26.5</v>
      </c>
      <c r="H1105">
        <v>0</v>
      </c>
      <c r="I1105">
        <v>51.5</v>
      </c>
      <c r="J1105">
        <v>76.5</v>
      </c>
    </row>
    <row r="1106" spans="1:18" x14ac:dyDescent="0.25">
      <c r="A1106" t="s">
        <v>276</v>
      </c>
      <c r="B1106">
        <v>4324</v>
      </c>
      <c r="C1106">
        <v>106.5</v>
      </c>
      <c r="D1106">
        <v>10</v>
      </c>
      <c r="E1106">
        <v>44.5</v>
      </c>
      <c r="F1106">
        <v>76.5</v>
      </c>
      <c r="G1106">
        <v>26.5</v>
      </c>
      <c r="H1106">
        <v>120</v>
      </c>
      <c r="I1106">
        <v>51.5</v>
      </c>
      <c r="J1106">
        <v>76.5</v>
      </c>
    </row>
    <row r="1107" spans="1:18" x14ac:dyDescent="0.25">
      <c r="A1107" t="s">
        <v>567</v>
      </c>
      <c r="B1107">
        <v>4324</v>
      </c>
      <c r="C1107">
        <v>23.8</v>
      </c>
      <c r="D1107">
        <v>48.4</v>
      </c>
      <c r="E1107">
        <v>11.3</v>
      </c>
      <c r="F1107">
        <v>28</v>
      </c>
      <c r="G1107">
        <v>20</v>
      </c>
      <c r="H1107">
        <v>52.2</v>
      </c>
      <c r="I1107">
        <v>19.100000000000001</v>
      </c>
      <c r="J1107">
        <v>20.2</v>
      </c>
    </row>
    <row r="1108" spans="1:18" x14ac:dyDescent="0.25">
      <c r="A1108" t="s">
        <v>254</v>
      </c>
      <c r="B1108">
        <v>4325</v>
      </c>
      <c r="C1108">
        <v>111</v>
      </c>
      <c r="D1108">
        <v>112</v>
      </c>
      <c r="E1108">
        <v>211</v>
      </c>
      <c r="F1108">
        <v>212</v>
      </c>
      <c r="G1108">
        <v>121</v>
      </c>
      <c r="H1108">
        <v>122</v>
      </c>
      <c r="I1108">
        <v>221</v>
      </c>
      <c r="J1108">
        <v>222</v>
      </c>
      <c r="K1108">
        <v>311</v>
      </c>
      <c r="L1108">
        <v>312</v>
      </c>
      <c r="M1108">
        <v>411</v>
      </c>
      <c r="N1108">
        <v>412</v>
      </c>
      <c r="O1108">
        <v>321</v>
      </c>
      <c r="P1108">
        <v>322</v>
      </c>
      <c r="Q1108">
        <v>421</v>
      </c>
      <c r="R1108">
        <v>422</v>
      </c>
    </row>
    <row r="1109" spans="1:18" x14ac:dyDescent="0.25">
      <c r="A1109" t="s">
        <v>255</v>
      </c>
      <c r="B1109">
        <v>4325</v>
      </c>
      <c r="C1109">
        <v>5</v>
      </c>
      <c r="D1109">
        <v>5</v>
      </c>
      <c r="E1109">
        <v>5</v>
      </c>
      <c r="F1109">
        <v>20</v>
      </c>
      <c r="G1109">
        <v>5</v>
      </c>
      <c r="H1109">
        <v>5</v>
      </c>
      <c r="I1109">
        <v>5</v>
      </c>
      <c r="J1109">
        <v>20</v>
      </c>
    </row>
    <row r="1110" spans="1:18" x14ac:dyDescent="0.25">
      <c r="A1110" t="s">
        <v>256</v>
      </c>
      <c r="B1110">
        <v>4325</v>
      </c>
      <c r="C1110">
        <v>14</v>
      </c>
      <c r="D1110">
        <v>29</v>
      </c>
      <c r="E1110">
        <v>19</v>
      </c>
      <c r="F1110">
        <v>34</v>
      </c>
      <c r="G1110">
        <v>14</v>
      </c>
      <c r="H1110">
        <v>29</v>
      </c>
      <c r="I1110">
        <v>24</v>
      </c>
      <c r="J1110">
        <v>29</v>
      </c>
    </row>
    <row r="1111" spans="1:18" x14ac:dyDescent="0.25">
      <c r="A1111" t="s">
        <v>257</v>
      </c>
      <c r="B1111">
        <v>4325</v>
      </c>
      <c r="C1111">
        <v>2</v>
      </c>
      <c r="D1111">
        <v>2</v>
      </c>
      <c r="E1111">
        <v>2</v>
      </c>
      <c r="F1111">
        <v>2</v>
      </c>
      <c r="G1111">
        <v>2</v>
      </c>
      <c r="H1111">
        <v>2</v>
      </c>
      <c r="I1111">
        <v>2</v>
      </c>
      <c r="J1111">
        <v>2</v>
      </c>
    </row>
    <row r="1112" spans="1:18" x14ac:dyDescent="0.25">
      <c r="A1112" t="s">
        <v>258</v>
      </c>
      <c r="B1112">
        <v>4325</v>
      </c>
      <c r="C1112">
        <v>0</v>
      </c>
      <c r="D1112">
        <v>0</v>
      </c>
      <c r="E1112">
        <v>0</v>
      </c>
      <c r="F1112">
        <v>0</v>
      </c>
      <c r="G1112">
        <v>0</v>
      </c>
      <c r="H1112">
        <v>0</v>
      </c>
      <c r="I1112">
        <v>0</v>
      </c>
      <c r="J1112">
        <v>0</v>
      </c>
    </row>
    <row r="1113" spans="1:18" x14ac:dyDescent="0.25">
      <c r="A1113" t="s">
        <v>259</v>
      </c>
      <c r="B1113">
        <v>4325</v>
      </c>
      <c r="C1113">
        <v>0</v>
      </c>
      <c r="D1113">
        <v>0</v>
      </c>
      <c r="E1113">
        <v>0</v>
      </c>
      <c r="F1113">
        <v>0</v>
      </c>
      <c r="G1113">
        <v>0</v>
      </c>
      <c r="H1113">
        <v>0</v>
      </c>
      <c r="I1113">
        <v>0</v>
      </c>
      <c r="J1113">
        <v>0</v>
      </c>
    </row>
    <row r="1114" spans="1:18" x14ac:dyDescent="0.25">
      <c r="A1114" t="s">
        <v>260</v>
      </c>
      <c r="B1114">
        <v>4325</v>
      </c>
      <c r="C1114">
        <v>2</v>
      </c>
      <c r="D1114">
        <v>2</v>
      </c>
      <c r="E1114">
        <v>2</v>
      </c>
      <c r="F1114">
        <v>2</v>
      </c>
      <c r="G1114">
        <v>2</v>
      </c>
      <c r="H1114">
        <v>2</v>
      </c>
      <c r="I1114">
        <v>2</v>
      </c>
      <c r="J1114">
        <v>2</v>
      </c>
    </row>
    <row r="1115" spans="1:18" x14ac:dyDescent="0.25">
      <c r="A1115" t="s">
        <v>261</v>
      </c>
      <c r="B1115">
        <v>4325</v>
      </c>
      <c r="C1115">
        <v>3</v>
      </c>
      <c r="D1115">
        <v>3</v>
      </c>
      <c r="E1115">
        <v>3</v>
      </c>
      <c r="F1115">
        <v>4</v>
      </c>
      <c r="G1115">
        <v>3</v>
      </c>
      <c r="H1115">
        <v>3</v>
      </c>
      <c r="I1115">
        <v>3</v>
      </c>
      <c r="J1115">
        <v>4</v>
      </c>
    </row>
    <row r="1116" spans="1:18" x14ac:dyDescent="0.25">
      <c r="A1116" t="s">
        <v>262</v>
      </c>
      <c r="B1116">
        <v>4325</v>
      </c>
      <c r="C1116">
        <v>3</v>
      </c>
      <c r="D1116">
        <v>3</v>
      </c>
      <c r="E1116">
        <v>3</v>
      </c>
      <c r="F1116">
        <v>2</v>
      </c>
      <c r="G1116">
        <v>3</v>
      </c>
      <c r="H1116">
        <v>3</v>
      </c>
      <c r="I1116">
        <v>3</v>
      </c>
      <c r="J1116">
        <v>2</v>
      </c>
    </row>
    <row r="1117" spans="1:18" x14ac:dyDescent="0.25">
      <c r="A1117" t="s">
        <v>263</v>
      </c>
      <c r="B1117">
        <v>4325</v>
      </c>
      <c r="C1117">
        <v>0</v>
      </c>
      <c r="D1117">
        <v>0</v>
      </c>
      <c r="E1117">
        <v>0</v>
      </c>
      <c r="F1117">
        <v>3</v>
      </c>
      <c r="G1117">
        <v>0</v>
      </c>
      <c r="H1117">
        <v>0</v>
      </c>
      <c r="I1117">
        <v>0</v>
      </c>
      <c r="J1117">
        <v>3</v>
      </c>
    </row>
    <row r="1118" spans="1:18" x14ac:dyDescent="0.25">
      <c r="A1118" t="s">
        <v>264</v>
      </c>
      <c r="B1118">
        <v>4325</v>
      </c>
      <c r="D1118">
        <v>7</v>
      </c>
      <c r="F1118">
        <v>7</v>
      </c>
      <c r="J1118">
        <v>7</v>
      </c>
    </row>
    <row r="1119" spans="1:18" x14ac:dyDescent="0.25">
      <c r="A1119" t="s">
        <v>265</v>
      </c>
      <c r="B1119">
        <v>4325</v>
      </c>
      <c r="D1119">
        <v>29</v>
      </c>
      <c r="F1119">
        <v>19</v>
      </c>
      <c r="J1119">
        <v>24</v>
      </c>
    </row>
    <row r="1120" spans="1:18" x14ac:dyDescent="0.25">
      <c r="A1120" t="s">
        <v>266</v>
      </c>
      <c r="B1120">
        <v>4325</v>
      </c>
      <c r="D1120">
        <v>0</v>
      </c>
      <c r="F1120">
        <v>0</v>
      </c>
      <c r="J1120">
        <v>0</v>
      </c>
    </row>
    <row r="1121" spans="1:18" x14ac:dyDescent="0.25">
      <c r="A1121" t="s">
        <v>267</v>
      </c>
      <c r="B1121">
        <v>4325</v>
      </c>
      <c r="C1121">
        <v>14</v>
      </c>
      <c r="D1121">
        <v>42.5</v>
      </c>
      <c r="E1121">
        <v>14</v>
      </c>
      <c r="F1121">
        <v>32</v>
      </c>
      <c r="G1121">
        <v>14</v>
      </c>
      <c r="H1121">
        <v>16.5</v>
      </c>
      <c r="I1121">
        <v>14</v>
      </c>
      <c r="J1121">
        <v>37</v>
      </c>
    </row>
    <row r="1122" spans="1:18" x14ac:dyDescent="0.25">
      <c r="A1122" t="s">
        <v>268</v>
      </c>
      <c r="B1122">
        <v>4325</v>
      </c>
      <c r="C1122">
        <v>0</v>
      </c>
      <c r="D1122">
        <v>1</v>
      </c>
      <c r="E1122">
        <v>0</v>
      </c>
      <c r="F1122">
        <v>1</v>
      </c>
      <c r="G1122">
        <v>0</v>
      </c>
      <c r="H1122">
        <v>0</v>
      </c>
      <c r="I1122">
        <v>0</v>
      </c>
      <c r="J1122">
        <v>1</v>
      </c>
    </row>
    <row r="1123" spans="1:18" x14ac:dyDescent="0.25">
      <c r="A1123" t="s">
        <v>269</v>
      </c>
      <c r="B1123">
        <v>4325</v>
      </c>
      <c r="C1123">
        <v>1</v>
      </c>
      <c r="D1123">
        <v>1</v>
      </c>
      <c r="E1123">
        <v>1</v>
      </c>
      <c r="F1123">
        <v>1</v>
      </c>
      <c r="G1123">
        <v>1</v>
      </c>
      <c r="H1123">
        <v>1</v>
      </c>
      <c r="I1123">
        <v>1</v>
      </c>
      <c r="J1123">
        <v>1</v>
      </c>
    </row>
    <row r="1124" spans="1:18" x14ac:dyDescent="0.25">
      <c r="A1124" t="s">
        <v>270</v>
      </c>
      <c r="B1124">
        <v>4325</v>
      </c>
      <c r="C1124">
        <v>31</v>
      </c>
      <c r="D1124">
        <v>51</v>
      </c>
      <c r="E1124">
        <v>86</v>
      </c>
      <c r="F1124">
        <v>111</v>
      </c>
      <c r="G1124">
        <v>31</v>
      </c>
      <c r="H1124">
        <v>51</v>
      </c>
      <c r="I1124">
        <v>86</v>
      </c>
      <c r="J1124">
        <v>116</v>
      </c>
    </row>
    <row r="1125" spans="1:18" x14ac:dyDescent="0.25">
      <c r="A1125" t="s">
        <v>271</v>
      </c>
      <c r="B1125">
        <v>4325</v>
      </c>
      <c r="C1125">
        <v>51</v>
      </c>
      <c r="D1125">
        <v>86</v>
      </c>
      <c r="E1125">
        <v>111</v>
      </c>
      <c r="F1125">
        <v>31</v>
      </c>
      <c r="G1125">
        <v>51</v>
      </c>
      <c r="H1125">
        <v>86</v>
      </c>
      <c r="I1125">
        <v>116</v>
      </c>
      <c r="J1125">
        <v>31</v>
      </c>
    </row>
    <row r="1126" spans="1:18" x14ac:dyDescent="0.25">
      <c r="A1126" t="s">
        <v>272</v>
      </c>
      <c r="B1126">
        <v>4325</v>
      </c>
      <c r="C1126">
        <v>45</v>
      </c>
      <c r="D1126">
        <v>80</v>
      </c>
      <c r="E1126">
        <v>105</v>
      </c>
      <c r="F1126">
        <v>25</v>
      </c>
      <c r="G1126">
        <v>45</v>
      </c>
      <c r="H1126">
        <v>80</v>
      </c>
      <c r="I1126">
        <v>110</v>
      </c>
      <c r="J1126">
        <v>25</v>
      </c>
    </row>
    <row r="1127" spans="1:18" x14ac:dyDescent="0.25">
      <c r="A1127" t="s">
        <v>273</v>
      </c>
      <c r="B1127">
        <v>4325</v>
      </c>
      <c r="C1127">
        <v>45</v>
      </c>
      <c r="D1127">
        <v>80</v>
      </c>
      <c r="E1127">
        <v>105</v>
      </c>
      <c r="F1127">
        <v>6</v>
      </c>
      <c r="G1127">
        <v>45</v>
      </c>
      <c r="H1127">
        <v>80</v>
      </c>
      <c r="I1127">
        <v>110</v>
      </c>
      <c r="J1127">
        <v>1</v>
      </c>
    </row>
    <row r="1128" spans="1:18" x14ac:dyDescent="0.25">
      <c r="A1128" t="s">
        <v>274</v>
      </c>
      <c r="B1128">
        <v>4325</v>
      </c>
      <c r="C1128">
        <v>6</v>
      </c>
      <c r="D1128">
        <v>26</v>
      </c>
      <c r="E1128">
        <v>61</v>
      </c>
      <c r="F1128">
        <v>86</v>
      </c>
      <c r="G1128">
        <v>6</v>
      </c>
      <c r="H1128">
        <v>26</v>
      </c>
      <c r="I1128">
        <v>61</v>
      </c>
      <c r="J1128">
        <v>91</v>
      </c>
    </row>
    <row r="1129" spans="1:18" x14ac:dyDescent="0.25">
      <c r="A1129" t="s">
        <v>275</v>
      </c>
      <c r="B1129">
        <v>4325</v>
      </c>
      <c r="C1129">
        <v>20</v>
      </c>
      <c r="D1129">
        <v>55</v>
      </c>
      <c r="E1129">
        <v>80</v>
      </c>
      <c r="F1129">
        <v>0</v>
      </c>
      <c r="G1129">
        <v>20</v>
      </c>
      <c r="H1129">
        <v>55</v>
      </c>
      <c r="I1129">
        <v>85</v>
      </c>
      <c r="J1129">
        <v>0</v>
      </c>
    </row>
    <row r="1130" spans="1:18" x14ac:dyDescent="0.25">
      <c r="A1130" t="s">
        <v>276</v>
      </c>
      <c r="B1130">
        <v>4325</v>
      </c>
      <c r="C1130">
        <v>20</v>
      </c>
      <c r="D1130">
        <v>55</v>
      </c>
      <c r="E1130">
        <v>80</v>
      </c>
      <c r="F1130">
        <v>101</v>
      </c>
      <c r="G1130">
        <v>20</v>
      </c>
      <c r="H1130">
        <v>55</v>
      </c>
      <c r="I1130">
        <v>85</v>
      </c>
      <c r="J1130">
        <v>96</v>
      </c>
    </row>
    <row r="1131" spans="1:18" x14ac:dyDescent="0.25">
      <c r="A1131" t="s">
        <v>567</v>
      </c>
      <c r="B1131">
        <v>4325</v>
      </c>
      <c r="C1131">
        <v>13.4</v>
      </c>
      <c r="D1131">
        <v>5</v>
      </c>
      <c r="E1131">
        <v>6.5</v>
      </c>
      <c r="F1131">
        <v>71.099999999999994</v>
      </c>
      <c r="G1131">
        <v>5.6</v>
      </c>
      <c r="H1131">
        <v>12.8</v>
      </c>
      <c r="I1131">
        <v>13.1</v>
      </c>
      <c r="J1131">
        <v>64.5</v>
      </c>
    </row>
    <row r="1132" spans="1:18" x14ac:dyDescent="0.25">
      <c r="A1132" t="s">
        <v>254</v>
      </c>
      <c r="B1132">
        <v>4350</v>
      </c>
      <c r="C1132">
        <v>111</v>
      </c>
      <c r="D1132">
        <v>112</v>
      </c>
      <c r="E1132">
        <v>211</v>
      </c>
      <c r="F1132">
        <v>212</v>
      </c>
      <c r="G1132">
        <v>121</v>
      </c>
      <c r="H1132">
        <v>122</v>
      </c>
      <c r="I1132">
        <v>221</v>
      </c>
      <c r="J1132">
        <v>222</v>
      </c>
      <c r="K1132">
        <v>311</v>
      </c>
      <c r="L1132">
        <v>312</v>
      </c>
      <c r="M1132">
        <v>411</v>
      </c>
      <c r="N1132">
        <v>412</v>
      </c>
      <c r="O1132">
        <v>321</v>
      </c>
      <c r="P1132">
        <v>322</v>
      </c>
      <c r="Q1132">
        <v>421</v>
      </c>
      <c r="R1132">
        <v>422</v>
      </c>
    </row>
    <row r="1133" spans="1:18" x14ac:dyDescent="0.25">
      <c r="A1133" t="s">
        <v>255</v>
      </c>
      <c r="B1133">
        <v>4350</v>
      </c>
      <c r="D1133">
        <v>5</v>
      </c>
      <c r="F1133">
        <v>20</v>
      </c>
      <c r="H1133">
        <v>5</v>
      </c>
      <c r="I1133">
        <v>4</v>
      </c>
      <c r="J1133">
        <v>20</v>
      </c>
    </row>
    <row r="1134" spans="1:18" x14ac:dyDescent="0.25">
      <c r="A1134" t="s">
        <v>256</v>
      </c>
      <c r="B1134">
        <v>4350</v>
      </c>
      <c r="D1134">
        <v>35.5</v>
      </c>
      <c r="F1134">
        <v>74</v>
      </c>
      <c r="H1134">
        <v>34</v>
      </c>
      <c r="I1134">
        <v>24</v>
      </c>
      <c r="J1134">
        <v>44</v>
      </c>
    </row>
    <row r="1135" spans="1:18" x14ac:dyDescent="0.25">
      <c r="A1135" t="s">
        <v>257</v>
      </c>
      <c r="B1135">
        <v>4350</v>
      </c>
      <c r="D1135">
        <v>2</v>
      </c>
      <c r="F1135">
        <v>2</v>
      </c>
      <c r="H1135">
        <v>2</v>
      </c>
      <c r="I1135">
        <v>2</v>
      </c>
      <c r="J1135">
        <v>2</v>
      </c>
    </row>
    <row r="1136" spans="1:18" x14ac:dyDescent="0.25">
      <c r="A1136" t="s">
        <v>258</v>
      </c>
      <c r="B1136">
        <v>4350</v>
      </c>
      <c r="D1136">
        <v>0</v>
      </c>
      <c r="F1136">
        <v>0</v>
      </c>
      <c r="H1136">
        <v>0</v>
      </c>
      <c r="I1136">
        <v>0</v>
      </c>
      <c r="J1136">
        <v>0</v>
      </c>
    </row>
    <row r="1137" spans="1:10" x14ac:dyDescent="0.25">
      <c r="A1137" t="s">
        <v>259</v>
      </c>
      <c r="B1137">
        <v>4350</v>
      </c>
      <c r="D1137">
        <v>0</v>
      </c>
      <c r="F1137">
        <v>0</v>
      </c>
      <c r="H1137">
        <v>0</v>
      </c>
      <c r="I1137">
        <v>0</v>
      </c>
      <c r="J1137">
        <v>0</v>
      </c>
    </row>
    <row r="1138" spans="1:10" x14ac:dyDescent="0.25">
      <c r="A1138" t="s">
        <v>260</v>
      </c>
      <c r="B1138">
        <v>4350</v>
      </c>
      <c r="D1138">
        <v>2</v>
      </c>
      <c r="F1138">
        <v>2</v>
      </c>
      <c r="H1138">
        <v>2</v>
      </c>
      <c r="I1138">
        <v>2</v>
      </c>
      <c r="J1138">
        <v>2</v>
      </c>
    </row>
    <row r="1139" spans="1:10" x14ac:dyDescent="0.25">
      <c r="A1139" t="s">
        <v>261</v>
      </c>
      <c r="B1139">
        <v>4350</v>
      </c>
      <c r="D1139">
        <v>3.5</v>
      </c>
      <c r="F1139">
        <v>4</v>
      </c>
      <c r="H1139">
        <v>3</v>
      </c>
      <c r="I1139">
        <v>3</v>
      </c>
      <c r="J1139">
        <v>4</v>
      </c>
    </row>
    <row r="1140" spans="1:10" x14ac:dyDescent="0.25">
      <c r="A1140" t="s">
        <v>262</v>
      </c>
      <c r="B1140">
        <v>4350</v>
      </c>
      <c r="D1140">
        <v>1</v>
      </c>
      <c r="F1140">
        <v>2</v>
      </c>
      <c r="H1140">
        <v>3</v>
      </c>
      <c r="I1140">
        <v>3</v>
      </c>
      <c r="J1140">
        <v>2</v>
      </c>
    </row>
    <row r="1141" spans="1:10" x14ac:dyDescent="0.25">
      <c r="A1141" t="s">
        <v>263</v>
      </c>
      <c r="B1141">
        <v>4350</v>
      </c>
      <c r="D1141">
        <v>0</v>
      </c>
      <c r="F1141">
        <v>3</v>
      </c>
      <c r="H1141">
        <v>0</v>
      </c>
      <c r="I1141">
        <v>0</v>
      </c>
      <c r="J1141">
        <v>3</v>
      </c>
    </row>
    <row r="1142" spans="1:10" x14ac:dyDescent="0.25">
      <c r="A1142" t="s">
        <v>264</v>
      </c>
      <c r="B1142">
        <v>4350</v>
      </c>
      <c r="D1142">
        <v>7</v>
      </c>
      <c r="F1142">
        <v>7</v>
      </c>
      <c r="H1142">
        <v>7</v>
      </c>
      <c r="J1142">
        <v>7</v>
      </c>
    </row>
    <row r="1143" spans="1:10" x14ac:dyDescent="0.25">
      <c r="A1143" t="s">
        <v>265</v>
      </c>
      <c r="B1143">
        <v>4350</v>
      </c>
      <c r="D1143">
        <v>24</v>
      </c>
      <c r="F1143">
        <v>20</v>
      </c>
      <c r="H1143">
        <v>20</v>
      </c>
      <c r="J1143">
        <v>20</v>
      </c>
    </row>
    <row r="1144" spans="1:10" x14ac:dyDescent="0.25">
      <c r="A1144" t="s">
        <v>266</v>
      </c>
      <c r="B1144">
        <v>4350</v>
      </c>
      <c r="D1144">
        <v>0</v>
      </c>
      <c r="F1144">
        <v>0</v>
      </c>
      <c r="H1144">
        <v>0</v>
      </c>
      <c r="J1144">
        <v>0</v>
      </c>
    </row>
    <row r="1145" spans="1:10" x14ac:dyDescent="0.25">
      <c r="A1145" t="s">
        <v>267</v>
      </c>
      <c r="B1145">
        <v>4350</v>
      </c>
      <c r="D1145">
        <v>35.5</v>
      </c>
      <c r="F1145">
        <v>33</v>
      </c>
      <c r="H1145">
        <v>33</v>
      </c>
      <c r="I1145">
        <v>14</v>
      </c>
      <c r="J1145">
        <v>33</v>
      </c>
    </row>
    <row r="1146" spans="1:10" x14ac:dyDescent="0.25">
      <c r="A1146" t="s">
        <v>268</v>
      </c>
      <c r="B1146">
        <v>4350</v>
      </c>
      <c r="D1146">
        <v>1</v>
      </c>
      <c r="F1146">
        <v>1</v>
      </c>
      <c r="H1146">
        <v>0</v>
      </c>
      <c r="I1146">
        <v>0</v>
      </c>
      <c r="J1146">
        <v>1</v>
      </c>
    </row>
    <row r="1147" spans="1:10" x14ac:dyDescent="0.25">
      <c r="A1147" t="s">
        <v>269</v>
      </c>
      <c r="B1147">
        <v>4350</v>
      </c>
      <c r="D1147">
        <v>1</v>
      </c>
      <c r="F1147">
        <v>1</v>
      </c>
      <c r="H1147">
        <v>1</v>
      </c>
      <c r="I1147">
        <v>1</v>
      </c>
      <c r="J1147">
        <v>1</v>
      </c>
    </row>
    <row r="1148" spans="1:10" x14ac:dyDescent="0.25">
      <c r="A1148" t="s">
        <v>270</v>
      </c>
      <c r="B1148">
        <v>4350</v>
      </c>
      <c r="D1148">
        <v>31</v>
      </c>
      <c r="F1148">
        <v>71</v>
      </c>
      <c r="H1148">
        <v>31</v>
      </c>
      <c r="I1148">
        <v>71</v>
      </c>
      <c r="J1148">
        <v>101</v>
      </c>
    </row>
    <row r="1149" spans="1:10" x14ac:dyDescent="0.25">
      <c r="A1149" t="s">
        <v>271</v>
      </c>
      <c r="B1149">
        <v>4350</v>
      </c>
      <c r="D1149">
        <v>71</v>
      </c>
      <c r="F1149">
        <v>31</v>
      </c>
      <c r="H1149">
        <v>71</v>
      </c>
      <c r="I1149">
        <v>101</v>
      </c>
      <c r="J1149">
        <v>31</v>
      </c>
    </row>
    <row r="1150" spans="1:10" x14ac:dyDescent="0.25">
      <c r="A1150" t="s">
        <v>272</v>
      </c>
      <c r="B1150">
        <v>4350</v>
      </c>
      <c r="D1150">
        <v>66.5</v>
      </c>
      <c r="F1150">
        <v>25</v>
      </c>
      <c r="H1150">
        <v>65</v>
      </c>
      <c r="I1150">
        <v>95</v>
      </c>
      <c r="J1150">
        <v>25</v>
      </c>
    </row>
    <row r="1151" spans="1:10" x14ac:dyDescent="0.25">
      <c r="A1151" t="s">
        <v>273</v>
      </c>
      <c r="B1151">
        <v>4350</v>
      </c>
      <c r="D1151">
        <v>66.5</v>
      </c>
      <c r="F1151">
        <v>5</v>
      </c>
      <c r="H1151">
        <v>65</v>
      </c>
      <c r="I1151">
        <v>95</v>
      </c>
      <c r="J1151">
        <v>5</v>
      </c>
    </row>
    <row r="1152" spans="1:10" x14ac:dyDescent="0.25">
      <c r="A1152" t="s">
        <v>274</v>
      </c>
      <c r="B1152">
        <v>4350</v>
      </c>
      <c r="D1152">
        <v>6</v>
      </c>
      <c r="F1152">
        <v>46</v>
      </c>
      <c r="H1152">
        <v>6</v>
      </c>
      <c r="I1152">
        <v>46</v>
      </c>
      <c r="J1152">
        <v>76</v>
      </c>
    </row>
    <row r="1153" spans="1:18" x14ac:dyDescent="0.25">
      <c r="A1153" t="s">
        <v>275</v>
      </c>
      <c r="B1153">
        <v>4350</v>
      </c>
      <c r="D1153">
        <v>41.5</v>
      </c>
      <c r="F1153">
        <v>0</v>
      </c>
      <c r="H1153">
        <v>40</v>
      </c>
      <c r="I1153">
        <v>70</v>
      </c>
      <c r="J1153">
        <v>0</v>
      </c>
    </row>
    <row r="1154" spans="1:18" x14ac:dyDescent="0.25">
      <c r="A1154" t="s">
        <v>276</v>
      </c>
      <c r="B1154">
        <v>4350</v>
      </c>
      <c r="D1154">
        <v>41.5</v>
      </c>
      <c r="F1154">
        <v>100</v>
      </c>
      <c r="H1154">
        <v>40</v>
      </c>
      <c r="I1154">
        <v>70</v>
      </c>
      <c r="J1154">
        <v>100</v>
      </c>
    </row>
    <row r="1155" spans="1:18" x14ac:dyDescent="0.25">
      <c r="A1155" t="s">
        <v>567</v>
      </c>
      <c r="B1155">
        <v>4350</v>
      </c>
      <c r="D1155">
        <v>12.5</v>
      </c>
      <c r="F1155">
        <v>97</v>
      </c>
      <c r="H1155">
        <v>11</v>
      </c>
      <c r="I1155">
        <v>6</v>
      </c>
      <c r="J1155">
        <v>85</v>
      </c>
    </row>
    <row r="1156" spans="1:18" x14ac:dyDescent="0.25">
      <c r="A1156" t="s">
        <v>254</v>
      </c>
      <c r="B1156">
        <v>4362</v>
      </c>
      <c r="C1156">
        <v>111</v>
      </c>
      <c r="D1156">
        <v>112</v>
      </c>
      <c r="E1156">
        <v>211</v>
      </c>
      <c r="F1156">
        <v>212</v>
      </c>
      <c r="G1156">
        <v>113</v>
      </c>
      <c r="H1156">
        <v>114</v>
      </c>
      <c r="I1156">
        <v>221</v>
      </c>
      <c r="J1156">
        <v>222</v>
      </c>
      <c r="K1156">
        <v>311</v>
      </c>
      <c r="L1156">
        <v>312</v>
      </c>
      <c r="M1156">
        <v>411</v>
      </c>
      <c r="N1156">
        <v>412</v>
      </c>
      <c r="O1156">
        <v>321</v>
      </c>
      <c r="P1156">
        <v>322</v>
      </c>
      <c r="Q1156">
        <v>421</v>
      </c>
      <c r="R1156">
        <v>422</v>
      </c>
    </row>
    <row r="1157" spans="1:18" x14ac:dyDescent="0.25">
      <c r="A1157" t="s">
        <v>255</v>
      </c>
      <c r="B1157">
        <v>4362</v>
      </c>
      <c r="C1157">
        <v>15</v>
      </c>
      <c r="D1157">
        <v>10</v>
      </c>
    </row>
    <row r="1158" spans="1:18" x14ac:dyDescent="0.25">
      <c r="A1158" t="s">
        <v>256</v>
      </c>
      <c r="B1158">
        <v>4362</v>
      </c>
      <c r="C1158">
        <v>33.9</v>
      </c>
      <c r="D1158">
        <v>33.799999999999997</v>
      </c>
    </row>
    <row r="1159" spans="1:18" x14ac:dyDescent="0.25">
      <c r="A1159" t="s">
        <v>257</v>
      </c>
      <c r="B1159">
        <v>4362</v>
      </c>
      <c r="C1159">
        <v>2</v>
      </c>
      <c r="D1159">
        <v>2</v>
      </c>
    </row>
    <row r="1160" spans="1:18" x14ac:dyDescent="0.25">
      <c r="A1160" t="s">
        <v>258</v>
      </c>
      <c r="B1160">
        <v>4362</v>
      </c>
      <c r="C1160">
        <v>0</v>
      </c>
      <c r="D1160">
        <v>0</v>
      </c>
    </row>
    <row r="1161" spans="1:18" x14ac:dyDescent="0.25">
      <c r="A1161" t="s">
        <v>259</v>
      </c>
      <c r="B1161">
        <v>4362</v>
      </c>
      <c r="C1161">
        <v>0</v>
      </c>
      <c r="D1161">
        <v>0</v>
      </c>
    </row>
    <row r="1162" spans="1:18" x14ac:dyDescent="0.25">
      <c r="A1162" t="s">
        <v>260</v>
      </c>
      <c r="B1162">
        <v>4362</v>
      </c>
      <c r="C1162">
        <v>2</v>
      </c>
      <c r="D1162">
        <v>2</v>
      </c>
    </row>
    <row r="1163" spans="1:18" x14ac:dyDescent="0.25">
      <c r="A1163" t="s">
        <v>261</v>
      </c>
      <c r="B1163">
        <v>4362</v>
      </c>
      <c r="C1163">
        <v>3.5</v>
      </c>
      <c r="D1163">
        <v>3.5</v>
      </c>
    </row>
    <row r="1164" spans="1:18" x14ac:dyDescent="0.25">
      <c r="A1164" t="s">
        <v>262</v>
      </c>
      <c r="B1164">
        <v>4362</v>
      </c>
      <c r="C1164">
        <v>2.6</v>
      </c>
      <c r="D1164">
        <v>2.7</v>
      </c>
    </row>
    <row r="1165" spans="1:18" x14ac:dyDescent="0.25">
      <c r="A1165" t="s">
        <v>263</v>
      </c>
      <c r="B1165">
        <v>4362</v>
      </c>
      <c r="C1165">
        <v>3</v>
      </c>
      <c r="D1165">
        <v>3</v>
      </c>
    </row>
    <row r="1166" spans="1:18" x14ac:dyDescent="0.25">
      <c r="A1166" t="s">
        <v>264</v>
      </c>
      <c r="B1166">
        <v>4362</v>
      </c>
      <c r="C1166">
        <v>7</v>
      </c>
      <c r="D1166">
        <v>7</v>
      </c>
    </row>
    <row r="1167" spans="1:18" x14ac:dyDescent="0.25">
      <c r="A1167" t="s">
        <v>265</v>
      </c>
      <c r="B1167">
        <v>4362</v>
      </c>
      <c r="C1167">
        <v>21</v>
      </c>
      <c r="D1167">
        <v>23</v>
      </c>
    </row>
    <row r="1168" spans="1:18" x14ac:dyDescent="0.25">
      <c r="A1168" t="s">
        <v>266</v>
      </c>
      <c r="B1168">
        <v>4362</v>
      </c>
      <c r="C1168">
        <v>0</v>
      </c>
      <c r="D1168">
        <v>0</v>
      </c>
    </row>
    <row r="1169" spans="1:18" x14ac:dyDescent="0.25">
      <c r="A1169" t="s">
        <v>267</v>
      </c>
      <c r="B1169">
        <v>4362</v>
      </c>
      <c r="C1169">
        <v>34.1</v>
      </c>
      <c r="D1169">
        <v>36.200000000000003</v>
      </c>
    </row>
    <row r="1170" spans="1:18" x14ac:dyDescent="0.25">
      <c r="A1170" t="s">
        <v>268</v>
      </c>
      <c r="B1170">
        <v>4362</v>
      </c>
      <c r="C1170">
        <v>0</v>
      </c>
      <c r="D1170">
        <v>1</v>
      </c>
    </row>
    <row r="1171" spans="1:18" x14ac:dyDescent="0.25">
      <c r="A1171" t="s">
        <v>269</v>
      </c>
      <c r="B1171">
        <v>4362</v>
      </c>
      <c r="C1171">
        <v>1</v>
      </c>
      <c r="D1171">
        <v>1</v>
      </c>
    </row>
    <row r="1172" spans="1:18" x14ac:dyDescent="0.25">
      <c r="A1172" t="s">
        <v>270</v>
      </c>
      <c r="B1172">
        <v>4362</v>
      </c>
      <c r="C1172">
        <v>0</v>
      </c>
      <c r="D1172">
        <v>40</v>
      </c>
    </row>
    <row r="1173" spans="1:18" x14ac:dyDescent="0.25">
      <c r="A1173" t="s">
        <v>271</v>
      </c>
      <c r="B1173">
        <v>4362</v>
      </c>
      <c r="C1173">
        <v>40</v>
      </c>
      <c r="D1173">
        <v>0</v>
      </c>
    </row>
    <row r="1174" spans="1:18" x14ac:dyDescent="0.25">
      <c r="A1174" t="s">
        <v>272</v>
      </c>
      <c r="B1174">
        <v>4362</v>
      </c>
      <c r="C1174">
        <v>33.9</v>
      </c>
      <c r="D1174">
        <v>73.8</v>
      </c>
    </row>
    <row r="1175" spans="1:18" x14ac:dyDescent="0.25">
      <c r="A1175" t="s">
        <v>273</v>
      </c>
      <c r="B1175">
        <v>4362</v>
      </c>
      <c r="C1175">
        <v>12.9</v>
      </c>
      <c r="D1175">
        <v>50.8</v>
      </c>
    </row>
    <row r="1176" spans="1:18" x14ac:dyDescent="0.25">
      <c r="A1176" t="s">
        <v>274</v>
      </c>
      <c r="B1176">
        <v>4362</v>
      </c>
      <c r="C1176">
        <v>46.1</v>
      </c>
      <c r="D1176">
        <v>6.1</v>
      </c>
    </row>
    <row r="1177" spans="1:18" x14ac:dyDescent="0.25">
      <c r="A1177" t="s">
        <v>275</v>
      </c>
      <c r="B1177">
        <v>4362</v>
      </c>
      <c r="C1177">
        <v>0</v>
      </c>
      <c r="D1177">
        <v>39.9</v>
      </c>
    </row>
    <row r="1178" spans="1:18" x14ac:dyDescent="0.25">
      <c r="A1178" t="s">
        <v>276</v>
      </c>
      <c r="B1178">
        <v>4362</v>
      </c>
      <c r="C1178">
        <v>59</v>
      </c>
      <c r="D1178">
        <v>16.899999999999999</v>
      </c>
    </row>
    <row r="1179" spans="1:18" x14ac:dyDescent="0.25">
      <c r="A1179" t="s">
        <v>567</v>
      </c>
      <c r="B1179">
        <v>4362</v>
      </c>
      <c r="C1179">
        <v>33.9</v>
      </c>
      <c r="D1179">
        <v>33.799999999999997</v>
      </c>
    </row>
    <row r="1180" spans="1:18" x14ac:dyDescent="0.25">
      <c r="A1180" t="s">
        <v>254</v>
      </c>
      <c r="B1180">
        <v>4374</v>
      </c>
      <c r="C1180">
        <v>111</v>
      </c>
      <c r="D1180">
        <v>112</v>
      </c>
      <c r="E1180">
        <v>211</v>
      </c>
      <c r="F1180">
        <v>212</v>
      </c>
      <c r="G1180">
        <v>121</v>
      </c>
      <c r="H1180">
        <v>122</v>
      </c>
      <c r="I1180">
        <v>221</v>
      </c>
      <c r="J1180">
        <v>222</v>
      </c>
      <c r="K1180">
        <v>311</v>
      </c>
      <c r="L1180">
        <v>312</v>
      </c>
      <c r="M1180">
        <v>411</v>
      </c>
      <c r="N1180">
        <v>412</v>
      </c>
      <c r="O1180">
        <v>321</v>
      </c>
      <c r="P1180">
        <v>322</v>
      </c>
      <c r="Q1180">
        <v>421</v>
      </c>
      <c r="R1180">
        <v>422</v>
      </c>
    </row>
    <row r="1181" spans="1:18" x14ac:dyDescent="0.25">
      <c r="A1181" t="s">
        <v>255</v>
      </c>
      <c r="B1181">
        <v>4374</v>
      </c>
      <c r="C1181">
        <v>5</v>
      </c>
      <c r="D1181">
        <v>7</v>
      </c>
      <c r="E1181">
        <v>5</v>
      </c>
      <c r="F1181">
        <v>20</v>
      </c>
      <c r="G1181">
        <v>7</v>
      </c>
      <c r="H1181">
        <v>5</v>
      </c>
      <c r="I1181">
        <v>5</v>
      </c>
      <c r="J1181">
        <v>20</v>
      </c>
    </row>
    <row r="1182" spans="1:18" x14ac:dyDescent="0.25">
      <c r="A1182" t="s">
        <v>256</v>
      </c>
      <c r="B1182">
        <v>4374</v>
      </c>
      <c r="C1182">
        <v>-4</v>
      </c>
      <c r="D1182">
        <v>39.5</v>
      </c>
      <c r="E1182">
        <v>-4</v>
      </c>
      <c r="F1182">
        <v>24.5</v>
      </c>
      <c r="G1182">
        <v>10</v>
      </c>
      <c r="H1182">
        <v>25.5</v>
      </c>
      <c r="I1182">
        <v>-4</v>
      </c>
      <c r="J1182">
        <v>24.5</v>
      </c>
    </row>
    <row r="1183" spans="1:18" x14ac:dyDescent="0.25">
      <c r="A1183" t="s">
        <v>257</v>
      </c>
      <c r="B1183">
        <v>4374</v>
      </c>
      <c r="C1183">
        <v>2</v>
      </c>
      <c r="D1183">
        <v>2</v>
      </c>
      <c r="E1183">
        <v>2</v>
      </c>
      <c r="F1183">
        <v>2</v>
      </c>
      <c r="G1183">
        <v>2</v>
      </c>
      <c r="H1183">
        <v>2</v>
      </c>
      <c r="I1183">
        <v>2</v>
      </c>
      <c r="J1183">
        <v>2</v>
      </c>
    </row>
    <row r="1184" spans="1:18" x14ac:dyDescent="0.25">
      <c r="A1184" t="s">
        <v>258</v>
      </c>
      <c r="B1184">
        <v>4374</v>
      </c>
      <c r="C1184">
        <v>0</v>
      </c>
      <c r="D1184">
        <v>0</v>
      </c>
      <c r="E1184">
        <v>0</v>
      </c>
      <c r="F1184">
        <v>0</v>
      </c>
      <c r="G1184">
        <v>0</v>
      </c>
      <c r="H1184">
        <v>0</v>
      </c>
      <c r="I1184">
        <v>0</v>
      </c>
      <c r="J1184">
        <v>0</v>
      </c>
    </row>
    <row r="1185" spans="1:10" x14ac:dyDescent="0.25">
      <c r="A1185" t="s">
        <v>259</v>
      </c>
      <c r="B1185">
        <v>4374</v>
      </c>
      <c r="C1185">
        <v>0</v>
      </c>
      <c r="D1185">
        <v>0</v>
      </c>
      <c r="E1185">
        <v>0</v>
      </c>
      <c r="F1185">
        <v>0</v>
      </c>
      <c r="G1185">
        <v>0</v>
      </c>
      <c r="H1185">
        <v>0</v>
      </c>
      <c r="I1185">
        <v>0</v>
      </c>
      <c r="J1185">
        <v>0</v>
      </c>
    </row>
    <row r="1186" spans="1:10" x14ac:dyDescent="0.25">
      <c r="A1186" t="s">
        <v>260</v>
      </c>
      <c r="B1186">
        <v>4374</v>
      </c>
      <c r="C1186">
        <v>2</v>
      </c>
      <c r="D1186">
        <v>2</v>
      </c>
      <c r="E1186">
        <v>2</v>
      </c>
      <c r="F1186">
        <v>2</v>
      </c>
      <c r="G1186">
        <v>2</v>
      </c>
      <c r="H1186">
        <v>2</v>
      </c>
      <c r="I1186">
        <v>2</v>
      </c>
      <c r="J1186">
        <v>2</v>
      </c>
    </row>
    <row r="1187" spans="1:10" x14ac:dyDescent="0.25">
      <c r="A1187" t="s">
        <v>261</v>
      </c>
      <c r="B1187">
        <v>4374</v>
      </c>
      <c r="C1187">
        <v>3</v>
      </c>
      <c r="D1187">
        <v>3</v>
      </c>
      <c r="E1187">
        <v>3</v>
      </c>
      <c r="F1187">
        <v>4</v>
      </c>
      <c r="G1187">
        <v>3</v>
      </c>
      <c r="H1187">
        <v>3</v>
      </c>
      <c r="I1187">
        <v>3</v>
      </c>
      <c r="J1187">
        <v>4</v>
      </c>
    </row>
    <row r="1188" spans="1:10" x14ac:dyDescent="0.25">
      <c r="A1188" t="s">
        <v>262</v>
      </c>
      <c r="B1188">
        <v>4374</v>
      </c>
      <c r="C1188">
        <v>3</v>
      </c>
      <c r="D1188">
        <v>3</v>
      </c>
      <c r="E1188">
        <v>3</v>
      </c>
      <c r="F1188">
        <v>2</v>
      </c>
      <c r="G1188">
        <v>3</v>
      </c>
      <c r="H1188">
        <v>3</v>
      </c>
      <c r="I1188">
        <v>3</v>
      </c>
      <c r="J1188">
        <v>2</v>
      </c>
    </row>
    <row r="1189" spans="1:10" x14ac:dyDescent="0.25">
      <c r="A1189" t="s">
        <v>263</v>
      </c>
      <c r="B1189">
        <v>4374</v>
      </c>
      <c r="C1189">
        <v>0</v>
      </c>
      <c r="D1189">
        <v>1</v>
      </c>
      <c r="E1189">
        <v>0</v>
      </c>
      <c r="F1189">
        <v>3</v>
      </c>
      <c r="G1189">
        <v>1</v>
      </c>
      <c r="H1189">
        <v>0</v>
      </c>
      <c r="I1189">
        <v>0</v>
      </c>
      <c r="J1189">
        <v>3</v>
      </c>
    </row>
    <row r="1190" spans="1:10" x14ac:dyDescent="0.25">
      <c r="A1190" t="s">
        <v>264</v>
      </c>
      <c r="B1190">
        <v>4374</v>
      </c>
      <c r="D1190">
        <v>7</v>
      </c>
      <c r="F1190">
        <v>7</v>
      </c>
      <c r="H1190">
        <v>7</v>
      </c>
      <c r="J1190">
        <v>7</v>
      </c>
    </row>
    <row r="1191" spans="1:10" x14ac:dyDescent="0.25">
      <c r="A1191" t="s">
        <v>265</v>
      </c>
      <c r="B1191">
        <v>4374</v>
      </c>
      <c r="D1191">
        <v>25</v>
      </c>
      <c r="F1191">
        <v>23</v>
      </c>
      <c r="H1191">
        <v>30</v>
      </c>
      <c r="J1191">
        <v>23</v>
      </c>
    </row>
    <row r="1192" spans="1:10" x14ac:dyDescent="0.25">
      <c r="A1192" t="s">
        <v>266</v>
      </c>
      <c r="B1192">
        <v>4374</v>
      </c>
      <c r="D1192">
        <v>0</v>
      </c>
      <c r="F1192">
        <v>0</v>
      </c>
      <c r="H1192">
        <v>0</v>
      </c>
      <c r="J1192">
        <v>0</v>
      </c>
    </row>
    <row r="1193" spans="1:10" x14ac:dyDescent="0.25">
      <c r="A1193" t="s">
        <v>267</v>
      </c>
      <c r="B1193">
        <v>4374</v>
      </c>
      <c r="C1193">
        <v>14</v>
      </c>
      <c r="D1193">
        <v>38.5</v>
      </c>
      <c r="E1193">
        <v>14</v>
      </c>
      <c r="F1193">
        <v>36</v>
      </c>
      <c r="G1193">
        <v>28</v>
      </c>
      <c r="H1193">
        <v>43.5</v>
      </c>
      <c r="I1193">
        <v>14</v>
      </c>
      <c r="J1193">
        <v>36</v>
      </c>
    </row>
    <row r="1194" spans="1:10" x14ac:dyDescent="0.25">
      <c r="A1194" t="s">
        <v>268</v>
      </c>
      <c r="B1194">
        <v>4374</v>
      </c>
      <c r="C1194">
        <v>0</v>
      </c>
      <c r="D1194">
        <v>1</v>
      </c>
      <c r="E1194">
        <v>0</v>
      </c>
      <c r="F1194">
        <v>1</v>
      </c>
      <c r="G1194">
        <v>1</v>
      </c>
      <c r="H1194">
        <v>0</v>
      </c>
      <c r="I1194">
        <v>0</v>
      </c>
      <c r="J1194">
        <v>1</v>
      </c>
    </row>
    <row r="1195" spans="1:10" x14ac:dyDescent="0.25">
      <c r="A1195" t="s">
        <v>269</v>
      </c>
      <c r="B1195">
        <v>4374</v>
      </c>
      <c r="C1195">
        <v>1</v>
      </c>
      <c r="D1195">
        <v>1</v>
      </c>
      <c r="E1195">
        <v>1</v>
      </c>
      <c r="F1195">
        <v>1</v>
      </c>
      <c r="G1195">
        <v>1</v>
      </c>
      <c r="H1195">
        <v>1</v>
      </c>
      <c r="I1195">
        <v>1</v>
      </c>
      <c r="J1195">
        <v>1</v>
      </c>
    </row>
    <row r="1196" spans="1:10" x14ac:dyDescent="0.25">
      <c r="A1196" t="s">
        <v>270</v>
      </c>
      <c r="B1196">
        <v>4374</v>
      </c>
      <c r="C1196">
        <v>0</v>
      </c>
      <c r="D1196">
        <v>2</v>
      </c>
      <c r="E1196">
        <v>47.5</v>
      </c>
      <c r="F1196">
        <v>49.5</v>
      </c>
      <c r="G1196">
        <v>0</v>
      </c>
      <c r="H1196">
        <v>16</v>
      </c>
      <c r="I1196">
        <v>47.5</v>
      </c>
      <c r="J1196">
        <v>49.5</v>
      </c>
    </row>
    <row r="1197" spans="1:10" x14ac:dyDescent="0.25">
      <c r="A1197" t="s">
        <v>271</v>
      </c>
      <c r="B1197">
        <v>4374</v>
      </c>
      <c r="C1197">
        <v>2</v>
      </c>
      <c r="D1197">
        <v>47.5</v>
      </c>
      <c r="E1197">
        <v>49.5</v>
      </c>
      <c r="F1197">
        <v>0</v>
      </c>
      <c r="G1197">
        <v>16</v>
      </c>
      <c r="H1197">
        <v>47.5</v>
      </c>
      <c r="I1197">
        <v>49.5</v>
      </c>
      <c r="J1197">
        <v>0</v>
      </c>
    </row>
    <row r="1198" spans="1:10" x14ac:dyDescent="0.25">
      <c r="A1198" t="s">
        <v>272</v>
      </c>
      <c r="B1198">
        <v>4374</v>
      </c>
      <c r="C1198">
        <v>76</v>
      </c>
      <c r="D1198">
        <v>41.5</v>
      </c>
      <c r="E1198">
        <v>43.5</v>
      </c>
      <c r="F1198">
        <v>74</v>
      </c>
      <c r="G1198">
        <v>10</v>
      </c>
      <c r="H1198">
        <v>41.5</v>
      </c>
      <c r="I1198">
        <v>43.5</v>
      </c>
      <c r="J1198">
        <v>74</v>
      </c>
    </row>
    <row r="1199" spans="1:10" x14ac:dyDescent="0.25">
      <c r="A1199" t="s">
        <v>273</v>
      </c>
      <c r="B1199">
        <v>4374</v>
      </c>
      <c r="C1199">
        <v>76</v>
      </c>
      <c r="D1199">
        <v>41.5</v>
      </c>
      <c r="E1199">
        <v>43.5</v>
      </c>
      <c r="F1199">
        <v>51</v>
      </c>
      <c r="G1199">
        <v>10</v>
      </c>
      <c r="H1199">
        <v>41.5</v>
      </c>
      <c r="I1199">
        <v>43.5</v>
      </c>
      <c r="J1199">
        <v>51</v>
      </c>
    </row>
    <row r="1200" spans="1:10" x14ac:dyDescent="0.25">
      <c r="A1200" t="s">
        <v>274</v>
      </c>
      <c r="B1200">
        <v>4374</v>
      </c>
      <c r="C1200">
        <v>6</v>
      </c>
      <c r="D1200">
        <v>8</v>
      </c>
      <c r="E1200">
        <v>53.5</v>
      </c>
      <c r="F1200">
        <v>55.5</v>
      </c>
      <c r="G1200">
        <v>6</v>
      </c>
      <c r="H1200">
        <v>22</v>
      </c>
      <c r="I1200">
        <v>53.5</v>
      </c>
      <c r="J1200">
        <v>55.5</v>
      </c>
    </row>
    <row r="1201" spans="1:18" x14ac:dyDescent="0.25">
      <c r="A1201" t="s">
        <v>275</v>
      </c>
      <c r="B1201">
        <v>4374</v>
      </c>
      <c r="C1201">
        <v>2</v>
      </c>
      <c r="D1201">
        <v>47.5</v>
      </c>
      <c r="E1201">
        <v>49.5</v>
      </c>
      <c r="F1201">
        <v>0</v>
      </c>
      <c r="G1201">
        <v>16</v>
      </c>
      <c r="H1201">
        <v>47.5</v>
      </c>
      <c r="I1201">
        <v>49.5</v>
      </c>
      <c r="J1201">
        <v>0</v>
      </c>
    </row>
    <row r="1202" spans="1:18" x14ac:dyDescent="0.25">
      <c r="A1202" t="s">
        <v>276</v>
      </c>
      <c r="B1202">
        <v>4374</v>
      </c>
      <c r="C1202">
        <v>2</v>
      </c>
      <c r="D1202">
        <v>47.5</v>
      </c>
      <c r="E1202">
        <v>49.5</v>
      </c>
      <c r="F1202">
        <v>57</v>
      </c>
      <c r="G1202">
        <v>16</v>
      </c>
      <c r="H1202">
        <v>47.5</v>
      </c>
      <c r="I1202">
        <v>49.5</v>
      </c>
      <c r="J1202">
        <v>57</v>
      </c>
    </row>
    <row r="1203" spans="1:18" x14ac:dyDescent="0.25">
      <c r="A1203" t="s">
        <v>567</v>
      </c>
      <c r="B1203">
        <v>4374</v>
      </c>
      <c r="C1203">
        <v>0</v>
      </c>
      <c r="D1203">
        <v>7</v>
      </c>
      <c r="E1203">
        <v>0</v>
      </c>
      <c r="F1203">
        <v>30</v>
      </c>
      <c r="G1203">
        <v>7</v>
      </c>
      <c r="H1203">
        <v>0</v>
      </c>
      <c r="I1203">
        <v>0</v>
      </c>
      <c r="J1203">
        <v>30</v>
      </c>
    </row>
    <row r="1204" spans="1:18" x14ac:dyDescent="0.25">
      <c r="A1204" t="s">
        <v>254</v>
      </c>
      <c r="B1204">
        <v>4399</v>
      </c>
      <c r="C1204">
        <v>111</v>
      </c>
      <c r="D1204">
        <v>112</v>
      </c>
      <c r="E1204">
        <v>211</v>
      </c>
      <c r="F1204">
        <v>212</v>
      </c>
      <c r="G1204">
        <v>113</v>
      </c>
      <c r="H1204">
        <v>114</v>
      </c>
      <c r="I1204">
        <v>221</v>
      </c>
      <c r="J1204">
        <v>222</v>
      </c>
      <c r="K1204">
        <v>311</v>
      </c>
      <c r="L1204">
        <v>312</v>
      </c>
      <c r="M1204">
        <v>411</v>
      </c>
      <c r="N1204">
        <v>412</v>
      </c>
      <c r="O1204">
        <v>321</v>
      </c>
      <c r="P1204">
        <v>322</v>
      </c>
      <c r="Q1204">
        <v>421</v>
      </c>
      <c r="R1204">
        <v>422</v>
      </c>
    </row>
    <row r="1205" spans="1:18" x14ac:dyDescent="0.25">
      <c r="A1205" t="s">
        <v>255</v>
      </c>
      <c r="B1205">
        <v>4399</v>
      </c>
      <c r="E1205">
        <v>4</v>
      </c>
      <c r="F1205">
        <v>10</v>
      </c>
      <c r="G1205">
        <v>4</v>
      </c>
      <c r="J1205">
        <v>2</v>
      </c>
    </row>
    <row r="1206" spans="1:18" x14ac:dyDescent="0.25">
      <c r="A1206" t="s">
        <v>256</v>
      </c>
      <c r="B1206">
        <v>4399</v>
      </c>
      <c r="E1206">
        <v>14.5</v>
      </c>
      <c r="F1206">
        <v>34</v>
      </c>
      <c r="G1206">
        <v>24.5</v>
      </c>
      <c r="J1206">
        <v>54</v>
      </c>
    </row>
    <row r="1207" spans="1:18" x14ac:dyDescent="0.25">
      <c r="A1207" t="s">
        <v>257</v>
      </c>
      <c r="B1207">
        <v>4399</v>
      </c>
      <c r="E1207">
        <v>2</v>
      </c>
      <c r="F1207">
        <v>2</v>
      </c>
      <c r="G1207">
        <v>2</v>
      </c>
      <c r="J1207">
        <v>2</v>
      </c>
    </row>
    <row r="1208" spans="1:18" x14ac:dyDescent="0.25">
      <c r="A1208" t="s">
        <v>258</v>
      </c>
      <c r="B1208">
        <v>4399</v>
      </c>
      <c r="E1208">
        <v>0</v>
      </c>
      <c r="F1208">
        <v>0</v>
      </c>
      <c r="G1208">
        <v>0</v>
      </c>
      <c r="J1208">
        <v>0</v>
      </c>
    </row>
    <row r="1209" spans="1:18" x14ac:dyDescent="0.25">
      <c r="A1209" t="s">
        <v>259</v>
      </c>
      <c r="B1209">
        <v>4399</v>
      </c>
      <c r="E1209">
        <v>0</v>
      </c>
      <c r="F1209">
        <v>0</v>
      </c>
      <c r="G1209">
        <v>0</v>
      </c>
      <c r="J1209">
        <v>0</v>
      </c>
    </row>
    <row r="1210" spans="1:18" x14ac:dyDescent="0.25">
      <c r="A1210" t="s">
        <v>260</v>
      </c>
      <c r="B1210">
        <v>4399</v>
      </c>
      <c r="E1210">
        <v>2</v>
      </c>
      <c r="F1210">
        <v>2</v>
      </c>
      <c r="G1210">
        <v>2</v>
      </c>
      <c r="J1210">
        <v>2</v>
      </c>
    </row>
    <row r="1211" spans="1:18" x14ac:dyDescent="0.25">
      <c r="A1211" t="s">
        <v>261</v>
      </c>
      <c r="B1211">
        <v>4399</v>
      </c>
      <c r="E1211">
        <v>3</v>
      </c>
      <c r="F1211">
        <v>4</v>
      </c>
      <c r="G1211">
        <v>3</v>
      </c>
      <c r="J1211">
        <v>4</v>
      </c>
    </row>
    <row r="1212" spans="1:18" x14ac:dyDescent="0.25">
      <c r="A1212" t="s">
        <v>262</v>
      </c>
      <c r="B1212">
        <v>4399</v>
      </c>
      <c r="E1212">
        <v>2.5</v>
      </c>
      <c r="F1212">
        <v>2</v>
      </c>
      <c r="G1212">
        <v>2.5</v>
      </c>
      <c r="J1212">
        <v>2</v>
      </c>
    </row>
    <row r="1213" spans="1:18" x14ac:dyDescent="0.25">
      <c r="A1213" t="s">
        <v>263</v>
      </c>
      <c r="B1213">
        <v>4399</v>
      </c>
      <c r="E1213">
        <v>0</v>
      </c>
      <c r="F1213">
        <v>3</v>
      </c>
      <c r="G1213">
        <v>0</v>
      </c>
      <c r="J1213">
        <v>3</v>
      </c>
    </row>
    <row r="1214" spans="1:18" x14ac:dyDescent="0.25">
      <c r="A1214" t="s">
        <v>264</v>
      </c>
      <c r="B1214">
        <v>4399</v>
      </c>
      <c r="F1214">
        <v>7</v>
      </c>
      <c r="J1214">
        <v>0</v>
      </c>
    </row>
    <row r="1215" spans="1:18" x14ac:dyDescent="0.25">
      <c r="A1215" t="s">
        <v>265</v>
      </c>
      <c r="B1215">
        <v>4399</v>
      </c>
      <c r="F1215">
        <v>14</v>
      </c>
      <c r="J1215">
        <v>0</v>
      </c>
    </row>
    <row r="1216" spans="1:18" x14ac:dyDescent="0.25">
      <c r="A1216" t="s">
        <v>266</v>
      </c>
      <c r="B1216">
        <v>4399</v>
      </c>
      <c r="F1216">
        <v>0</v>
      </c>
      <c r="J1216">
        <v>0</v>
      </c>
    </row>
    <row r="1217" spans="1:18" x14ac:dyDescent="0.25">
      <c r="A1217" t="s">
        <v>267</v>
      </c>
      <c r="B1217">
        <v>4399</v>
      </c>
      <c r="E1217">
        <v>14.5</v>
      </c>
      <c r="F1217">
        <v>27.5</v>
      </c>
      <c r="G1217">
        <v>15.5</v>
      </c>
      <c r="J1217">
        <v>26.5</v>
      </c>
    </row>
    <row r="1218" spans="1:18" x14ac:dyDescent="0.25">
      <c r="A1218" t="s">
        <v>268</v>
      </c>
      <c r="B1218">
        <v>4399</v>
      </c>
      <c r="E1218">
        <v>0</v>
      </c>
      <c r="F1218">
        <v>1</v>
      </c>
      <c r="G1218">
        <v>0</v>
      </c>
      <c r="J1218">
        <v>1</v>
      </c>
    </row>
    <row r="1219" spans="1:18" x14ac:dyDescent="0.25">
      <c r="A1219" t="s">
        <v>269</v>
      </c>
      <c r="B1219">
        <v>4399</v>
      </c>
      <c r="E1219">
        <v>1</v>
      </c>
      <c r="F1219">
        <v>1</v>
      </c>
      <c r="G1219">
        <v>1</v>
      </c>
      <c r="J1219">
        <v>1</v>
      </c>
    </row>
    <row r="1220" spans="1:18" x14ac:dyDescent="0.25">
      <c r="A1220" t="s">
        <v>270</v>
      </c>
      <c r="B1220">
        <v>4399</v>
      </c>
      <c r="E1220">
        <v>38</v>
      </c>
      <c r="F1220">
        <v>58</v>
      </c>
      <c r="G1220">
        <v>8</v>
      </c>
      <c r="J1220">
        <v>38</v>
      </c>
    </row>
    <row r="1221" spans="1:18" x14ac:dyDescent="0.25">
      <c r="A1221" t="s">
        <v>271</v>
      </c>
      <c r="B1221">
        <v>4399</v>
      </c>
      <c r="E1221">
        <v>58</v>
      </c>
      <c r="F1221">
        <v>8</v>
      </c>
      <c r="G1221">
        <v>38</v>
      </c>
      <c r="J1221">
        <v>8</v>
      </c>
    </row>
    <row r="1222" spans="1:18" x14ac:dyDescent="0.25">
      <c r="A1222" t="s">
        <v>272</v>
      </c>
      <c r="B1222">
        <v>4399</v>
      </c>
      <c r="E1222">
        <v>52.5</v>
      </c>
      <c r="F1222">
        <v>2</v>
      </c>
      <c r="G1222">
        <v>32.5</v>
      </c>
      <c r="J1222">
        <v>2</v>
      </c>
    </row>
    <row r="1223" spans="1:18" x14ac:dyDescent="0.25">
      <c r="A1223" t="s">
        <v>273</v>
      </c>
      <c r="B1223">
        <v>4399</v>
      </c>
      <c r="E1223">
        <v>52.5</v>
      </c>
      <c r="F1223">
        <v>78</v>
      </c>
      <c r="G1223">
        <v>32.5</v>
      </c>
      <c r="J1223">
        <v>2</v>
      </c>
    </row>
    <row r="1224" spans="1:18" x14ac:dyDescent="0.25">
      <c r="A1224" t="s">
        <v>274</v>
      </c>
      <c r="B1224">
        <v>4399</v>
      </c>
      <c r="E1224">
        <v>36</v>
      </c>
      <c r="F1224">
        <v>56</v>
      </c>
      <c r="G1224">
        <v>6</v>
      </c>
      <c r="J1224">
        <v>36</v>
      </c>
    </row>
    <row r="1225" spans="1:18" x14ac:dyDescent="0.25">
      <c r="A1225" t="s">
        <v>275</v>
      </c>
      <c r="B1225">
        <v>4399</v>
      </c>
      <c r="E1225">
        <v>50.5</v>
      </c>
      <c r="F1225">
        <v>0</v>
      </c>
      <c r="G1225">
        <v>30.5</v>
      </c>
      <c r="J1225">
        <v>0</v>
      </c>
    </row>
    <row r="1226" spans="1:18" x14ac:dyDescent="0.25">
      <c r="A1226" t="s">
        <v>276</v>
      </c>
      <c r="B1226">
        <v>4399</v>
      </c>
      <c r="E1226">
        <v>50.5</v>
      </c>
      <c r="F1226">
        <v>76</v>
      </c>
      <c r="G1226">
        <v>30.5</v>
      </c>
      <c r="J1226">
        <v>0</v>
      </c>
    </row>
    <row r="1227" spans="1:18" x14ac:dyDescent="0.25">
      <c r="A1227" t="s">
        <v>567</v>
      </c>
      <c r="B1227">
        <v>4399</v>
      </c>
      <c r="E1227">
        <v>0</v>
      </c>
      <c r="F1227">
        <v>84</v>
      </c>
      <c r="G1227">
        <v>0</v>
      </c>
      <c r="J1227">
        <v>84</v>
      </c>
    </row>
    <row r="1228" spans="1:18" x14ac:dyDescent="0.25">
      <c r="A1228" t="s">
        <v>254</v>
      </c>
      <c r="B1228">
        <v>4400</v>
      </c>
      <c r="C1228">
        <v>111</v>
      </c>
      <c r="D1228">
        <v>112</v>
      </c>
      <c r="E1228">
        <v>211</v>
      </c>
      <c r="F1228">
        <v>212</v>
      </c>
      <c r="G1228">
        <v>121</v>
      </c>
      <c r="H1228">
        <v>122</v>
      </c>
      <c r="I1228">
        <v>221</v>
      </c>
      <c r="J1228">
        <v>222</v>
      </c>
      <c r="K1228">
        <v>311</v>
      </c>
      <c r="L1228">
        <v>312</v>
      </c>
      <c r="M1228">
        <v>411</v>
      </c>
      <c r="N1228">
        <v>412</v>
      </c>
      <c r="O1228">
        <v>321</v>
      </c>
      <c r="P1228">
        <v>322</v>
      </c>
      <c r="Q1228">
        <v>421</v>
      </c>
      <c r="R1228">
        <v>422</v>
      </c>
    </row>
    <row r="1229" spans="1:18" x14ac:dyDescent="0.25">
      <c r="A1229" t="s">
        <v>255</v>
      </c>
      <c r="B1229">
        <v>4400</v>
      </c>
      <c r="C1229">
        <v>5</v>
      </c>
      <c r="D1229">
        <v>15</v>
      </c>
      <c r="E1229">
        <v>5</v>
      </c>
      <c r="F1229">
        <v>15</v>
      </c>
      <c r="G1229">
        <v>5</v>
      </c>
      <c r="H1229">
        <v>15</v>
      </c>
      <c r="I1229">
        <v>5</v>
      </c>
      <c r="J1229">
        <v>15</v>
      </c>
    </row>
    <row r="1230" spans="1:18" x14ac:dyDescent="0.25">
      <c r="A1230" t="s">
        <v>256</v>
      </c>
      <c r="B1230">
        <v>4400</v>
      </c>
      <c r="C1230">
        <v>13</v>
      </c>
      <c r="D1230">
        <v>42</v>
      </c>
      <c r="E1230">
        <v>9</v>
      </c>
      <c r="F1230">
        <v>32</v>
      </c>
      <c r="G1230">
        <v>23</v>
      </c>
      <c r="H1230">
        <v>32</v>
      </c>
      <c r="I1230">
        <v>9</v>
      </c>
      <c r="J1230">
        <v>32</v>
      </c>
    </row>
    <row r="1231" spans="1:18" x14ac:dyDescent="0.25">
      <c r="A1231" t="s">
        <v>257</v>
      </c>
      <c r="B1231">
        <v>4400</v>
      </c>
      <c r="C1231">
        <v>2</v>
      </c>
      <c r="D1231">
        <v>2</v>
      </c>
      <c r="E1231">
        <v>2</v>
      </c>
      <c r="F1231">
        <v>2</v>
      </c>
      <c r="G1231">
        <v>2</v>
      </c>
      <c r="H1231">
        <v>2</v>
      </c>
      <c r="I1231">
        <v>2</v>
      </c>
      <c r="J1231">
        <v>2</v>
      </c>
    </row>
    <row r="1232" spans="1:18" x14ac:dyDescent="0.25">
      <c r="A1232" t="s">
        <v>258</v>
      </c>
      <c r="B1232">
        <v>4400</v>
      </c>
      <c r="C1232">
        <v>0</v>
      </c>
      <c r="D1232">
        <v>0</v>
      </c>
      <c r="E1232">
        <v>0</v>
      </c>
      <c r="F1232">
        <v>0</v>
      </c>
      <c r="G1232">
        <v>0</v>
      </c>
      <c r="H1232">
        <v>0</v>
      </c>
      <c r="I1232">
        <v>0</v>
      </c>
      <c r="J1232">
        <v>0</v>
      </c>
    </row>
    <row r="1233" spans="1:10" x14ac:dyDescent="0.25">
      <c r="A1233" t="s">
        <v>259</v>
      </c>
      <c r="B1233">
        <v>4400</v>
      </c>
      <c r="C1233">
        <v>0</v>
      </c>
      <c r="D1233">
        <v>0</v>
      </c>
      <c r="E1233">
        <v>0</v>
      </c>
      <c r="F1233">
        <v>0</v>
      </c>
      <c r="G1233">
        <v>0</v>
      </c>
      <c r="H1233">
        <v>0</v>
      </c>
      <c r="I1233">
        <v>0</v>
      </c>
      <c r="J1233">
        <v>0</v>
      </c>
    </row>
    <row r="1234" spans="1:10" x14ac:dyDescent="0.25">
      <c r="A1234" t="s">
        <v>260</v>
      </c>
      <c r="B1234">
        <v>4400</v>
      </c>
      <c r="C1234">
        <v>2</v>
      </c>
      <c r="D1234">
        <v>2</v>
      </c>
      <c r="E1234">
        <v>2</v>
      </c>
      <c r="F1234">
        <v>2</v>
      </c>
      <c r="G1234">
        <v>2</v>
      </c>
      <c r="H1234">
        <v>2</v>
      </c>
      <c r="I1234">
        <v>2</v>
      </c>
      <c r="J1234">
        <v>2</v>
      </c>
    </row>
    <row r="1235" spans="1:10" x14ac:dyDescent="0.25">
      <c r="A1235" t="s">
        <v>261</v>
      </c>
      <c r="B1235">
        <v>4400</v>
      </c>
      <c r="C1235">
        <v>3</v>
      </c>
      <c r="D1235">
        <v>4</v>
      </c>
      <c r="E1235">
        <v>3</v>
      </c>
      <c r="F1235">
        <v>4</v>
      </c>
      <c r="G1235">
        <v>3</v>
      </c>
      <c r="H1235">
        <v>4</v>
      </c>
      <c r="I1235">
        <v>3</v>
      </c>
      <c r="J1235">
        <v>4</v>
      </c>
    </row>
    <row r="1236" spans="1:10" x14ac:dyDescent="0.25">
      <c r="A1236" t="s">
        <v>262</v>
      </c>
      <c r="B1236">
        <v>4400</v>
      </c>
      <c r="C1236">
        <v>3</v>
      </c>
      <c r="D1236">
        <v>2</v>
      </c>
      <c r="E1236">
        <v>3</v>
      </c>
      <c r="F1236">
        <v>2</v>
      </c>
      <c r="G1236">
        <v>3</v>
      </c>
      <c r="H1236">
        <v>2</v>
      </c>
      <c r="I1236">
        <v>3</v>
      </c>
      <c r="J1236">
        <v>2</v>
      </c>
    </row>
    <row r="1237" spans="1:10" x14ac:dyDescent="0.25">
      <c r="A1237" t="s">
        <v>263</v>
      </c>
      <c r="B1237">
        <v>4400</v>
      </c>
      <c r="C1237">
        <v>0</v>
      </c>
      <c r="D1237">
        <v>3</v>
      </c>
      <c r="E1237">
        <v>0</v>
      </c>
      <c r="F1237">
        <v>0</v>
      </c>
      <c r="G1237">
        <v>0</v>
      </c>
      <c r="H1237">
        <v>3</v>
      </c>
      <c r="I1237">
        <v>0</v>
      </c>
      <c r="J1237">
        <v>0</v>
      </c>
    </row>
    <row r="1238" spans="1:10" x14ac:dyDescent="0.25">
      <c r="A1238" t="s">
        <v>264</v>
      </c>
      <c r="B1238">
        <v>4400</v>
      </c>
      <c r="D1238">
        <v>7</v>
      </c>
      <c r="F1238">
        <v>7</v>
      </c>
      <c r="H1238">
        <v>7</v>
      </c>
      <c r="J1238">
        <v>7</v>
      </c>
    </row>
    <row r="1239" spans="1:10" x14ac:dyDescent="0.25">
      <c r="A1239" t="s">
        <v>265</v>
      </c>
      <c r="B1239">
        <v>4400</v>
      </c>
      <c r="D1239">
        <v>22</v>
      </c>
      <c r="F1239">
        <v>23</v>
      </c>
      <c r="H1239">
        <v>22</v>
      </c>
      <c r="J1239">
        <v>23</v>
      </c>
    </row>
    <row r="1240" spans="1:10" x14ac:dyDescent="0.25">
      <c r="A1240" t="s">
        <v>266</v>
      </c>
      <c r="B1240">
        <v>4400</v>
      </c>
      <c r="D1240">
        <v>0</v>
      </c>
      <c r="F1240">
        <v>0</v>
      </c>
      <c r="H1240">
        <v>0</v>
      </c>
      <c r="J1240">
        <v>0</v>
      </c>
    </row>
    <row r="1241" spans="1:10" x14ac:dyDescent="0.25">
      <c r="A1241" t="s">
        <v>267</v>
      </c>
      <c r="B1241">
        <v>4400</v>
      </c>
      <c r="C1241">
        <v>15</v>
      </c>
      <c r="D1241">
        <v>35</v>
      </c>
      <c r="E1241">
        <v>15</v>
      </c>
      <c r="F1241">
        <v>36</v>
      </c>
      <c r="G1241">
        <v>15</v>
      </c>
      <c r="H1241">
        <v>35</v>
      </c>
      <c r="I1241">
        <v>15</v>
      </c>
      <c r="J1241">
        <v>36</v>
      </c>
    </row>
    <row r="1242" spans="1:10" x14ac:dyDescent="0.25">
      <c r="A1242" t="s">
        <v>268</v>
      </c>
      <c r="B1242">
        <v>4400</v>
      </c>
      <c r="C1242">
        <v>0</v>
      </c>
      <c r="D1242">
        <v>1</v>
      </c>
      <c r="E1242">
        <v>0</v>
      </c>
      <c r="F1242">
        <v>1</v>
      </c>
      <c r="G1242">
        <v>0</v>
      </c>
      <c r="H1242">
        <v>1</v>
      </c>
      <c r="I1242">
        <v>0</v>
      </c>
      <c r="J1242">
        <v>1</v>
      </c>
    </row>
    <row r="1243" spans="1:10" x14ac:dyDescent="0.25">
      <c r="A1243" t="s">
        <v>269</v>
      </c>
      <c r="B1243">
        <v>4400</v>
      </c>
      <c r="C1243">
        <v>1</v>
      </c>
      <c r="D1243">
        <v>1</v>
      </c>
      <c r="E1243">
        <v>1</v>
      </c>
      <c r="F1243">
        <v>1</v>
      </c>
      <c r="G1243">
        <v>1</v>
      </c>
      <c r="H1243">
        <v>1</v>
      </c>
      <c r="I1243">
        <v>1</v>
      </c>
      <c r="J1243">
        <v>1</v>
      </c>
    </row>
    <row r="1244" spans="1:10" x14ac:dyDescent="0.25">
      <c r="A1244" t="s">
        <v>270</v>
      </c>
      <c r="B1244">
        <v>4400</v>
      </c>
      <c r="C1244">
        <v>79</v>
      </c>
      <c r="D1244">
        <v>98</v>
      </c>
      <c r="E1244">
        <v>26</v>
      </c>
      <c r="F1244">
        <v>41</v>
      </c>
      <c r="G1244">
        <v>79</v>
      </c>
      <c r="H1244">
        <v>108</v>
      </c>
      <c r="I1244">
        <v>26</v>
      </c>
      <c r="J1244">
        <v>41</v>
      </c>
    </row>
    <row r="1245" spans="1:10" x14ac:dyDescent="0.25">
      <c r="A1245" t="s">
        <v>271</v>
      </c>
      <c r="B1245">
        <v>4400</v>
      </c>
      <c r="C1245">
        <v>98</v>
      </c>
      <c r="D1245">
        <v>26</v>
      </c>
      <c r="E1245">
        <v>41</v>
      </c>
      <c r="F1245">
        <v>79</v>
      </c>
      <c r="G1245">
        <v>108</v>
      </c>
      <c r="H1245">
        <v>26</v>
      </c>
      <c r="I1245">
        <v>41</v>
      </c>
      <c r="J1245">
        <v>79</v>
      </c>
    </row>
    <row r="1246" spans="1:10" x14ac:dyDescent="0.25">
      <c r="A1246" t="s">
        <v>272</v>
      </c>
      <c r="B1246">
        <v>4400</v>
      </c>
      <c r="C1246">
        <v>92</v>
      </c>
      <c r="D1246">
        <v>20</v>
      </c>
      <c r="E1246">
        <v>35</v>
      </c>
      <c r="F1246">
        <v>73</v>
      </c>
      <c r="G1246">
        <v>102</v>
      </c>
      <c r="H1246">
        <v>20</v>
      </c>
      <c r="I1246">
        <v>35</v>
      </c>
      <c r="J1246">
        <v>73</v>
      </c>
    </row>
    <row r="1247" spans="1:10" x14ac:dyDescent="0.25">
      <c r="A1247" t="s">
        <v>273</v>
      </c>
      <c r="B1247">
        <v>4400</v>
      </c>
      <c r="C1247">
        <v>92</v>
      </c>
      <c r="D1247">
        <v>118</v>
      </c>
      <c r="E1247">
        <v>35</v>
      </c>
      <c r="F1247">
        <v>73</v>
      </c>
      <c r="G1247">
        <v>102</v>
      </c>
      <c r="H1247">
        <v>118</v>
      </c>
      <c r="I1247">
        <v>35</v>
      </c>
      <c r="J1247">
        <v>73</v>
      </c>
    </row>
    <row r="1248" spans="1:10" x14ac:dyDescent="0.25">
      <c r="A1248" t="s">
        <v>274</v>
      </c>
      <c r="B1248">
        <v>4400</v>
      </c>
      <c r="C1248">
        <v>59</v>
      </c>
      <c r="D1248">
        <v>78</v>
      </c>
      <c r="E1248">
        <v>6</v>
      </c>
      <c r="F1248">
        <v>21</v>
      </c>
      <c r="G1248">
        <v>59</v>
      </c>
      <c r="H1248">
        <v>88</v>
      </c>
      <c r="I1248">
        <v>6</v>
      </c>
      <c r="J1248">
        <v>21</v>
      </c>
    </row>
    <row r="1249" spans="1:18" x14ac:dyDescent="0.25">
      <c r="A1249" t="s">
        <v>275</v>
      </c>
      <c r="B1249">
        <v>4400</v>
      </c>
      <c r="C1249">
        <v>72</v>
      </c>
      <c r="D1249">
        <v>0</v>
      </c>
      <c r="E1249">
        <v>15</v>
      </c>
      <c r="F1249">
        <v>53</v>
      </c>
      <c r="G1249">
        <v>82</v>
      </c>
      <c r="H1249">
        <v>0</v>
      </c>
      <c r="I1249">
        <v>15</v>
      </c>
      <c r="J1249">
        <v>53</v>
      </c>
    </row>
    <row r="1250" spans="1:18" x14ac:dyDescent="0.25">
      <c r="A1250" t="s">
        <v>276</v>
      </c>
      <c r="B1250">
        <v>4400</v>
      </c>
      <c r="C1250">
        <v>72</v>
      </c>
      <c r="D1250">
        <v>98</v>
      </c>
      <c r="E1250">
        <v>15</v>
      </c>
      <c r="F1250">
        <v>53</v>
      </c>
      <c r="G1250">
        <v>82</v>
      </c>
      <c r="H1250">
        <v>98</v>
      </c>
      <c r="I1250">
        <v>15</v>
      </c>
      <c r="J1250">
        <v>53</v>
      </c>
    </row>
    <row r="1251" spans="1:18" x14ac:dyDescent="0.25">
      <c r="A1251" t="s">
        <v>567</v>
      </c>
      <c r="B1251">
        <v>4400</v>
      </c>
      <c r="C1251">
        <v>6.6</v>
      </c>
      <c r="D1251">
        <v>60.7</v>
      </c>
      <c r="E1251">
        <v>8</v>
      </c>
      <c r="F1251">
        <v>20.7</v>
      </c>
      <c r="G1251">
        <v>9.9</v>
      </c>
      <c r="H1251">
        <v>57.4</v>
      </c>
      <c r="I1251">
        <v>5.9</v>
      </c>
      <c r="J1251">
        <v>22.8</v>
      </c>
    </row>
    <row r="1252" spans="1:18" x14ac:dyDescent="0.25">
      <c r="A1252" t="s">
        <v>254</v>
      </c>
      <c r="B1252">
        <v>4412</v>
      </c>
      <c r="C1252">
        <v>111</v>
      </c>
      <c r="D1252">
        <v>112</v>
      </c>
      <c r="E1252">
        <v>211</v>
      </c>
      <c r="F1252">
        <v>212</v>
      </c>
      <c r="G1252">
        <v>121</v>
      </c>
      <c r="H1252">
        <v>122</v>
      </c>
      <c r="I1252">
        <v>221</v>
      </c>
      <c r="J1252">
        <v>222</v>
      </c>
      <c r="K1252">
        <v>311</v>
      </c>
      <c r="L1252">
        <v>312</v>
      </c>
      <c r="M1252">
        <v>411</v>
      </c>
      <c r="N1252">
        <v>412</v>
      </c>
      <c r="O1252">
        <v>321</v>
      </c>
      <c r="P1252">
        <v>322</v>
      </c>
      <c r="Q1252">
        <v>421</v>
      </c>
      <c r="R1252">
        <v>422</v>
      </c>
    </row>
    <row r="1253" spans="1:18" x14ac:dyDescent="0.25">
      <c r="A1253" t="s">
        <v>255</v>
      </c>
      <c r="B1253">
        <v>4412</v>
      </c>
      <c r="C1253">
        <v>5</v>
      </c>
      <c r="D1253">
        <v>15</v>
      </c>
      <c r="F1253">
        <v>5</v>
      </c>
      <c r="G1253">
        <v>5</v>
      </c>
      <c r="H1253">
        <v>15</v>
      </c>
      <c r="I1253">
        <v>5</v>
      </c>
      <c r="J1253">
        <v>5</v>
      </c>
    </row>
    <row r="1254" spans="1:18" x14ac:dyDescent="0.25">
      <c r="A1254" t="s">
        <v>256</v>
      </c>
      <c r="B1254">
        <v>4412</v>
      </c>
      <c r="C1254">
        <v>14</v>
      </c>
      <c r="D1254">
        <v>49</v>
      </c>
      <c r="F1254">
        <v>54</v>
      </c>
      <c r="G1254">
        <v>14</v>
      </c>
      <c r="H1254">
        <v>49</v>
      </c>
      <c r="I1254">
        <v>22</v>
      </c>
      <c r="J1254">
        <v>26</v>
      </c>
    </row>
    <row r="1255" spans="1:18" x14ac:dyDescent="0.25">
      <c r="A1255" t="s">
        <v>257</v>
      </c>
      <c r="B1255">
        <v>4412</v>
      </c>
      <c r="C1255">
        <v>2</v>
      </c>
      <c r="D1255">
        <v>2</v>
      </c>
      <c r="F1255">
        <v>2</v>
      </c>
      <c r="G1255">
        <v>2</v>
      </c>
      <c r="H1255">
        <v>2</v>
      </c>
      <c r="I1255">
        <v>2</v>
      </c>
      <c r="J1255">
        <v>2</v>
      </c>
    </row>
    <row r="1256" spans="1:18" x14ac:dyDescent="0.25">
      <c r="A1256" t="s">
        <v>258</v>
      </c>
      <c r="B1256">
        <v>4412</v>
      </c>
      <c r="C1256">
        <v>0</v>
      </c>
      <c r="D1256">
        <v>0</v>
      </c>
      <c r="F1256">
        <v>0</v>
      </c>
      <c r="G1256">
        <v>0</v>
      </c>
      <c r="H1256">
        <v>0</v>
      </c>
      <c r="I1256">
        <v>0</v>
      </c>
      <c r="J1256">
        <v>0</v>
      </c>
    </row>
    <row r="1257" spans="1:18" x14ac:dyDescent="0.25">
      <c r="A1257" t="s">
        <v>259</v>
      </c>
      <c r="B1257">
        <v>4412</v>
      </c>
      <c r="C1257">
        <v>0</v>
      </c>
      <c r="D1257">
        <v>0</v>
      </c>
      <c r="F1257">
        <v>0</v>
      </c>
      <c r="G1257">
        <v>0</v>
      </c>
      <c r="H1257">
        <v>0</v>
      </c>
      <c r="I1257">
        <v>0</v>
      </c>
      <c r="J1257">
        <v>0</v>
      </c>
    </row>
    <row r="1258" spans="1:18" x14ac:dyDescent="0.25">
      <c r="A1258" t="s">
        <v>260</v>
      </c>
      <c r="B1258">
        <v>4412</v>
      </c>
      <c r="C1258">
        <v>2</v>
      </c>
      <c r="D1258">
        <v>2</v>
      </c>
      <c r="F1258">
        <v>2</v>
      </c>
      <c r="G1258">
        <v>2</v>
      </c>
      <c r="H1258">
        <v>2</v>
      </c>
      <c r="I1258">
        <v>2</v>
      </c>
      <c r="J1258">
        <v>2</v>
      </c>
    </row>
    <row r="1259" spans="1:18" x14ac:dyDescent="0.25">
      <c r="A1259" t="s">
        <v>261</v>
      </c>
      <c r="B1259">
        <v>4412</v>
      </c>
      <c r="C1259">
        <v>3</v>
      </c>
      <c r="D1259">
        <v>4</v>
      </c>
      <c r="F1259">
        <v>3.5</v>
      </c>
      <c r="G1259">
        <v>3</v>
      </c>
      <c r="H1259">
        <v>4</v>
      </c>
      <c r="I1259">
        <v>3</v>
      </c>
      <c r="J1259">
        <v>3.5</v>
      </c>
    </row>
    <row r="1260" spans="1:18" x14ac:dyDescent="0.25">
      <c r="A1260" t="s">
        <v>262</v>
      </c>
      <c r="B1260">
        <v>4412</v>
      </c>
      <c r="C1260">
        <v>3</v>
      </c>
      <c r="D1260">
        <v>2</v>
      </c>
      <c r="F1260">
        <v>2.5</v>
      </c>
      <c r="G1260">
        <v>3</v>
      </c>
      <c r="H1260">
        <v>2</v>
      </c>
      <c r="I1260">
        <v>3</v>
      </c>
      <c r="J1260">
        <v>2.5</v>
      </c>
    </row>
    <row r="1261" spans="1:18" x14ac:dyDescent="0.25">
      <c r="A1261" t="s">
        <v>263</v>
      </c>
      <c r="B1261">
        <v>4412</v>
      </c>
      <c r="C1261">
        <v>0</v>
      </c>
      <c r="D1261">
        <v>3</v>
      </c>
      <c r="F1261">
        <v>0</v>
      </c>
      <c r="G1261">
        <v>0</v>
      </c>
      <c r="H1261">
        <v>3</v>
      </c>
      <c r="I1261">
        <v>0</v>
      </c>
      <c r="J1261">
        <v>0</v>
      </c>
    </row>
    <row r="1262" spans="1:18" x14ac:dyDescent="0.25">
      <c r="A1262" t="s">
        <v>264</v>
      </c>
      <c r="B1262">
        <v>4412</v>
      </c>
      <c r="D1262">
        <v>7</v>
      </c>
      <c r="F1262">
        <v>7</v>
      </c>
      <c r="H1262">
        <v>7</v>
      </c>
      <c r="J1262">
        <v>7</v>
      </c>
    </row>
    <row r="1263" spans="1:18" x14ac:dyDescent="0.25">
      <c r="A1263" t="s">
        <v>265</v>
      </c>
      <c r="B1263">
        <v>4412</v>
      </c>
      <c r="D1263">
        <v>18</v>
      </c>
      <c r="F1263">
        <v>21</v>
      </c>
      <c r="H1263">
        <v>24</v>
      </c>
      <c r="J1263">
        <v>26</v>
      </c>
    </row>
    <row r="1264" spans="1:18" x14ac:dyDescent="0.25">
      <c r="A1264" t="s">
        <v>266</v>
      </c>
      <c r="B1264">
        <v>4412</v>
      </c>
      <c r="D1264">
        <v>0</v>
      </c>
      <c r="F1264">
        <v>0</v>
      </c>
      <c r="H1264">
        <v>0</v>
      </c>
      <c r="J1264">
        <v>0</v>
      </c>
    </row>
    <row r="1265" spans="1:10" x14ac:dyDescent="0.25">
      <c r="A1265" t="s">
        <v>267</v>
      </c>
      <c r="B1265">
        <v>4412</v>
      </c>
      <c r="C1265">
        <v>15</v>
      </c>
      <c r="D1265">
        <v>31</v>
      </c>
      <c r="F1265">
        <v>34</v>
      </c>
      <c r="G1265">
        <v>14</v>
      </c>
      <c r="H1265">
        <v>37</v>
      </c>
      <c r="I1265">
        <v>14</v>
      </c>
      <c r="J1265">
        <v>39</v>
      </c>
    </row>
    <row r="1266" spans="1:10" x14ac:dyDescent="0.25">
      <c r="A1266" t="s">
        <v>268</v>
      </c>
      <c r="B1266">
        <v>4412</v>
      </c>
      <c r="C1266">
        <v>0</v>
      </c>
      <c r="D1266">
        <v>1</v>
      </c>
      <c r="F1266">
        <v>1</v>
      </c>
      <c r="G1266">
        <v>0</v>
      </c>
      <c r="H1266">
        <v>1</v>
      </c>
      <c r="I1266">
        <v>0</v>
      </c>
      <c r="J1266">
        <v>1</v>
      </c>
    </row>
    <row r="1267" spans="1:10" x14ac:dyDescent="0.25">
      <c r="A1267" t="s">
        <v>269</v>
      </c>
      <c r="B1267">
        <v>4412</v>
      </c>
      <c r="C1267">
        <v>1</v>
      </c>
      <c r="D1267">
        <v>1</v>
      </c>
      <c r="F1267">
        <v>1</v>
      </c>
      <c r="G1267">
        <v>1</v>
      </c>
      <c r="H1267">
        <v>1</v>
      </c>
      <c r="I1267">
        <v>1</v>
      </c>
      <c r="J1267">
        <v>1</v>
      </c>
    </row>
    <row r="1268" spans="1:10" x14ac:dyDescent="0.25">
      <c r="A1268" t="s">
        <v>270</v>
      </c>
      <c r="B1268">
        <v>4412</v>
      </c>
      <c r="C1268">
        <v>86</v>
      </c>
      <c r="D1268">
        <v>106</v>
      </c>
      <c r="F1268">
        <v>26</v>
      </c>
      <c r="G1268">
        <v>86</v>
      </c>
      <c r="H1268">
        <v>106</v>
      </c>
      <c r="I1268">
        <v>26</v>
      </c>
      <c r="J1268">
        <v>54</v>
      </c>
    </row>
    <row r="1269" spans="1:10" x14ac:dyDescent="0.25">
      <c r="A1269" t="s">
        <v>271</v>
      </c>
      <c r="B1269">
        <v>4412</v>
      </c>
      <c r="C1269">
        <v>106</v>
      </c>
      <c r="D1269">
        <v>26</v>
      </c>
      <c r="F1269">
        <v>86</v>
      </c>
      <c r="G1269">
        <v>106</v>
      </c>
      <c r="H1269">
        <v>26</v>
      </c>
      <c r="I1269">
        <v>54</v>
      </c>
      <c r="J1269">
        <v>86</v>
      </c>
    </row>
    <row r="1270" spans="1:10" x14ac:dyDescent="0.25">
      <c r="A1270" t="s">
        <v>272</v>
      </c>
      <c r="B1270">
        <v>4412</v>
      </c>
      <c r="C1270">
        <v>100</v>
      </c>
      <c r="D1270">
        <v>20</v>
      </c>
      <c r="F1270">
        <v>80</v>
      </c>
      <c r="G1270">
        <v>100</v>
      </c>
      <c r="H1270">
        <v>20</v>
      </c>
      <c r="I1270">
        <v>48</v>
      </c>
      <c r="J1270">
        <v>80</v>
      </c>
    </row>
    <row r="1271" spans="1:10" x14ac:dyDescent="0.25">
      <c r="A1271" t="s">
        <v>273</v>
      </c>
      <c r="B1271">
        <v>4412</v>
      </c>
      <c r="C1271">
        <v>100</v>
      </c>
      <c r="D1271">
        <v>2</v>
      </c>
      <c r="F1271">
        <v>80</v>
      </c>
      <c r="G1271">
        <v>100</v>
      </c>
      <c r="H1271">
        <v>131</v>
      </c>
      <c r="I1271">
        <v>48</v>
      </c>
      <c r="J1271">
        <v>80</v>
      </c>
    </row>
    <row r="1272" spans="1:10" x14ac:dyDescent="0.25">
      <c r="A1272" t="s">
        <v>274</v>
      </c>
      <c r="B1272">
        <v>4412</v>
      </c>
      <c r="C1272">
        <v>66</v>
      </c>
      <c r="D1272">
        <v>86</v>
      </c>
      <c r="F1272">
        <v>6</v>
      </c>
      <c r="G1272">
        <v>66</v>
      </c>
      <c r="H1272">
        <v>86</v>
      </c>
      <c r="I1272">
        <v>6</v>
      </c>
      <c r="J1272">
        <v>34</v>
      </c>
    </row>
    <row r="1273" spans="1:10" x14ac:dyDescent="0.25">
      <c r="A1273" t="s">
        <v>275</v>
      </c>
      <c r="B1273">
        <v>4412</v>
      </c>
      <c r="C1273">
        <v>80</v>
      </c>
      <c r="D1273">
        <v>0</v>
      </c>
      <c r="F1273">
        <v>60</v>
      </c>
      <c r="G1273">
        <v>80</v>
      </c>
      <c r="H1273">
        <v>0</v>
      </c>
      <c r="I1273">
        <v>28</v>
      </c>
      <c r="J1273">
        <v>60</v>
      </c>
    </row>
    <row r="1274" spans="1:10" x14ac:dyDescent="0.25">
      <c r="A1274" t="s">
        <v>276</v>
      </c>
      <c r="B1274">
        <v>4412</v>
      </c>
      <c r="C1274">
        <v>80</v>
      </c>
      <c r="D1274">
        <v>117</v>
      </c>
      <c r="F1274">
        <v>60</v>
      </c>
      <c r="G1274">
        <v>80</v>
      </c>
      <c r="H1274">
        <v>111</v>
      </c>
      <c r="I1274">
        <v>28</v>
      </c>
      <c r="J1274">
        <v>60</v>
      </c>
    </row>
    <row r="1275" spans="1:10" x14ac:dyDescent="0.25">
      <c r="A1275" t="s">
        <v>567</v>
      </c>
      <c r="B1275">
        <v>4412</v>
      </c>
      <c r="C1275">
        <v>10.3</v>
      </c>
      <c r="D1275">
        <v>99.3</v>
      </c>
      <c r="F1275">
        <v>7.4</v>
      </c>
      <c r="G1275">
        <v>0</v>
      </c>
      <c r="H1275">
        <v>115.6</v>
      </c>
      <c r="I1275">
        <v>0</v>
      </c>
      <c r="J1275">
        <v>7.4</v>
      </c>
    </row>
    <row r="1276" spans="1:10" x14ac:dyDescent="0.25">
      <c r="A1276" t="s">
        <v>254</v>
      </c>
      <c r="B1276">
        <v>4417</v>
      </c>
      <c r="C1276">
        <v>111</v>
      </c>
      <c r="D1276">
        <v>112</v>
      </c>
      <c r="E1276">
        <v>211</v>
      </c>
      <c r="F1276">
        <v>212</v>
      </c>
      <c r="G1276">
        <v>121</v>
      </c>
      <c r="H1276">
        <v>122</v>
      </c>
      <c r="I1276">
        <v>221</v>
      </c>
      <c r="J1276">
        <v>222</v>
      </c>
    </row>
    <row r="1277" spans="1:10" x14ac:dyDescent="0.25">
      <c r="A1277" t="s">
        <v>255</v>
      </c>
      <c r="B1277">
        <v>4417</v>
      </c>
      <c r="C1277">
        <v>5</v>
      </c>
      <c r="D1277">
        <v>3</v>
      </c>
      <c r="E1277">
        <v>10</v>
      </c>
      <c r="F1277">
        <v>3</v>
      </c>
      <c r="G1277">
        <v>3</v>
      </c>
      <c r="H1277">
        <v>3</v>
      </c>
      <c r="I1277">
        <v>5</v>
      </c>
      <c r="J1277">
        <v>3</v>
      </c>
    </row>
    <row r="1278" spans="1:10" x14ac:dyDescent="0.25">
      <c r="A1278" t="s">
        <v>256</v>
      </c>
      <c r="B1278">
        <v>4417</v>
      </c>
      <c r="C1278">
        <v>40.1</v>
      </c>
      <c r="D1278">
        <v>36</v>
      </c>
      <c r="E1278">
        <v>10</v>
      </c>
      <c r="F1278">
        <v>14.1</v>
      </c>
      <c r="G1278">
        <v>30</v>
      </c>
      <c r="H1278">
        <v>46.1</v>
      </c>
      <c r="I1278">
        <v>21.1</v>
      </c>
      <c r="J1278">
        <v>3</v>
      </c>
    </row>
    <row r="1279" spans="1:10" x14ac:dyDescent="0.25">
      <c r="A1279" t="s">
        <v>257</v>
      </c>
      <c r="B1279">
        <v>4417</v>
      </c>
      <c r="C1279">
        <v>2</v>
      </c>
      <c r="D1279">
        <v>2</v>
      </c>
      <c r="E1279">
        <v>2</v>
      </c>
      <c r="F1279">
        <v>2</v>
      </c>
      <c r="G1279">
        <v>2</v>
      </c>
      <c r="H1279">
        <v>2</v>
      </c>
      <c r="I1279">
        <v>2</v>
      </c>
      <c r="J1279">
        <v>2</v>
      </c>
    </row>
    <row r="1280" spans="1:10" x14ac:dyDescent="0.25">
      <c r="A1280" t="s">
        <v>258</v>
      </c>
      <c r="B1280">
        <v>4417</v>
      </c>
      <c r="C1280">
        <v>0</v>
      </c>
      <c r="D1280">
        <v>0</v>
      </c>
      <c r="E1280">
        <v>0</v>
      </c>
      <c r="F1280">
        <v>0</v>
      </c>
      <c r="G1280">
        <v>0</v>
      </c>
      <c r="H1280">
        <v>0</v>
      </c>
      <c r="I1280">
        <v>0</v>
      </c>
      <c r="J1280">
        <v>0</v>
      </c>
    </row>
    <row r="1281" spans="1:10" x14ac:dyDescent="0.25">
      <c r="A1281" t="s">
        <v>259</v>
      </c>
      <c r="B1281">
        <v>4417</v>
      </c>
      <c r="C1281">
        <v>0</v>
      </c>
      <c r="D1281">
        <v>0</v>
      </c>
      <c r="E1281">
        <v>0</v>
      </c>
      <c r="F1281">
        <v>0</v>
      </c>
      <c r="G1281">
        <v>0</v>
      </c>
      <c r="H1281">
        <v>0</v>
      </c>
      <c r="I1281">
        <v>0</v>
      </c>
      <c r="J1281">
        <v>0</v>
      </c>
    </row>
    <row r="1282" spans="1:10" x14ac:dyDescent="0.25">
      <c r="A1282" t="s">
        <v>260</v>
      </c>
      <c r="B1282">
        <v>4417</v>
      </c>
      <c r="C1282">
        <v>2</v>
      </c>
      <c r="D1282">
        <v>2</v>
      </c>
      <c r="E1282">
        <v>2</v>
      </c>
      <c r="F1282">
        <v>2</v>
      </c>
      <c r="G1282">
        <v>2</v>
      </c>
      <c r="H1282">
        <v>2</v>
      </c>
      <c r="I1282">
        <v>2</v>
      </c>
      <c r="J1282">
        <v>2</v>
      </c>
    </row>
    <row r="1283" spans="1:10" x14ac:dyDescent="0.25">
      <c r="A1283" t="s">
        <v>261</v>
      </c>
      <c r="B1283">
        <v>4417</v>
      </c>
      <c r="C1283">
        <v>3.9</v>
      </c>
      <c r="D1283">
        <v>3.5</v>
      </c>
      <c r="E1283">
        <v>3.5</v>
      </c>
      <c r="F1283">
        <v>3.9</v>
      </c>
      <c r="G1283">
        <v>3.5</v>
      </c>
      <c r="H1283">
        <v>3.9</v>
      </c>
      <c r="I1283">
        <v>3.9</v>
      </c>
      <c r="J1283">
        <v>3.5</v>
      </c>
    </row>
    <row r="1284" spans="1:10" x14ac:dyDescent="0.25">
      <c r="A1284" t="s">
        <v>262</v>
      </c>
      <c r="B1284">
        <v>4417</v>
      </c>
      <c r="C1284">
        <v>1</v>
      </c>
      <c r="D1284">
        <v>1.5</v>
      </c>
      <c r="E1284">
        <v>1.5</v>
      </c>
      <c r="F1284">
        <v>1</v>
      </c>
      <c r="G1284">
        <v>1.5</v>
      </c>
      <c r="H1284">
        <v>1</v>
      </c>
      <c r="I1284">
        <v>1</v>
      </c>
      <c r="J1284">
        <v>1.5</v>
      </c>
    </row>
    <row r="1285" spans="1:10" x14ac:dyDescent="0.25">
      <c r="A1285" t="s">
        <v>263</v>
      </c>
      <c r="B1285">
        <v>4417</v>
      </c>
      <c r="C1285">
        <v>3</v>
      </c>
      <c r="D1285">
        <v>3</v>
      </c>
      <c r="E1285">
        <v>3</v>
      </c>
      <c r="F1285">
        <v>3</v>
      </c>
      <c r="G1285">
        <v>3</v>
      </c>
      <c r="H1285">
        <v>3</v>
      </c>
      <c r="I1285">
        <v>3</v>
      </c>
      <c r="J1285">
        <v>3</v>
      </c>
    </row>
    <row r="1286" spans="1:10" x14ac:dyDescent="0.25">
      <c r="A1286" t="s">
        <v>264</v>
      </c>
      <c r="B1286">
        <v>4417</v>
      </c>
    </row>
    <row r="1287" spans="1:10" x14ac:dyDescent="0.25">
      <c r="A1287" t="s">
        <v>265</v>
      </c>
      <c r="B1287">
        <v>4417</v>
      </c>
    </row>
    <row r="1288" spans="1:10" x14ac:dyDescent="0.25">
      <c r="A1288" t="s">
        <v>266</v>
      </c>
      <c r="B1288">
        <v>4417</v>
      </c>
    </row>
    <row r="1289" spans="1:10" x14ac:dyDescent="0.25">
      <c r="A1289" t="s">
        <v>267</v>
      </c>
      <c r="B1289">
        <v>4417</v>
      </c>
      <c r="C1289">
        <v>10.4</v>
      </c>
      <c r="D1289">
        <v>8</v>
      </c>
      <c r="E1289">
        <v>15</v>
      </c>
      <c r="F1289">
        <v>8.4</v>
      </c>
      <c r="G1289">
        <v>8</v>
      </c>
      <c r="H1289">
        <v>8.4</v>
      </c>
      <c r="I1289">
        <v>10.4</v>
      </c>
      <c r="J1289">
        <v>8</v>
      </c>
    </row>
    <row r="1290" spans="1:10" x14ac:dyDescent="0.25">
      <c r="A1290" t="s">
        <v>268</v>
      </c>
      <c r="B1290">
        <v>4417</v>
      </c>
      <c r="C1290">
        <v>0</v>
      </c>
      <c r="D1290">
        <v>0</v>
      </c>
      <c r="E1290">
        <v>0</v>
      </c>
      <c r="F1290">
        <v>0</v>
      </c>
      <c r="G1290">
        <v>0</v>
      </c>
      <c r="H1290">
        <v>0</v>
      </c>
      <c r="I1290">
        <v>0</v>
      </c>
      <c r="J1290">
        <v>0</v>
      </c>
    </row>
    <row r="1291" spans="1:10" x14ac:dyDescent="0.25">
      <c r="A1291" t="s">
        <v>269</v>
      </c>
      <c r="B1291">
        <v>4417</v>
      </c>
      <c r="C1291">
        <v>1</v>
      </c>
      <c r="D1291">
        <v>1</v>
      </c>
      <c r="E1291">
        <v>1</v>
      </c>
      <c r="F1291">
        <v>1</v>
      </c>
      <c r="G1291">
        <v>1</v>
      </c>
      <c r="H1291">
        <v>1</v>
      </c>
      <c r="I1291">
        <v>1</v>
      </c>
      <c r="J1291">
        <v>1</v>
      </c>
    </row>
    <row r="1292" spans="1:10" x14ac:dyDescent="0.25">
      <c r="A1292" t="s">
        <v>270</v>
      </c>
      <c r="B1292">
        <v>4417</v>
      </c>
      <c r="C1292">
        <v>30</v>
      </c>
      <c r="D1292">
        <v>75</v>
      </c>
      <c r="E1292">
        <v>116</v>
      </c>
      <c r="F1292">
        <v>11</v>
      </c>
      <c r="G1292">
        <v>30</v>
      </c>
      <c r="H1292">
        <v>65</v>
      </c>
      <c r="I1292">
        <v>116</v>
      </c>
      <c r="J1292">
        <v>22</v>
      </c>
    </row>
    <row r="1293" spans="1:10" x14ac:dyDescent="0.25">
      <c r="A1293" t="s">
        <v>271</v>
      </c>
      <c r="B1293">
        <v>4417</v>
      </c>
      <c r="C1293">
        <v>75</v>
      </c>
      <c r="D1293">
        <v>116</v>
      </c>
      <c r="E1293">
        <v>11</v>
      </c>
      <c r="F1293">
        <v>30</v>
      </c>
      <c r="G1293">
        <v>65</v>
      </c>
      <c r="H1293">
        <v>116</v>
      </c>
      <c r="I1293">
        <v>22</v>
      </c>
      <c r="J1293">
        <v>30</v>
      </c>
    </row>
    <row r="1294" spans="1:10" x14ac:dyDescent="0.25">
      <c r="A1294" t="s">
        <v>272</v>
      </c>
      <c r="B1294">
        <v>4417</v>
      </c>
      <c r="C1294">
        <v>70.099999999999994</v>
      </c>
      <c r="D1294">
        <v>111</v>
      </c>
      <c r="E1294">
        <v>6</v>
      </c>
      <c r="F1294">
        <v>25.1</v>
      </c>
      <c r="G1294">
        <v>60</v>
      </c>
      <c r="H1294">
        <v>111.1</v>
      </c>
      <c r="I1294">
        <v>17.100000000000001</v>
      </c>
      <c r="J1294">
        <v>25</v>
      </c>
    </row>
    <row r="1295" spans="1:10" x14ac:dyDescent="0.25">
      <c r="A1295" t="s">
        <v>273</v>
      </c>
      <c r="B1295">
        <v>4417</v>
      </c>
      <c r="C1295">
        <v>70.099999999999994</v>
      </c>
      <c r="D1295">
        <v>111</v>
      </c>
      <c r="E1295">
        <v>6</v>
      </c>
      <c r="F1295">
        <v>25.1</v>
      </c>
      <c r="G1295">
        <v>60</v>
      </c>
      <c r="H1295">
        <v>111.1</v>
      </c>
      <c r="I1295">
        <v>17.100000000000001</v>
      </c>
      <c r="J1295">
        <v>25</v>
      </c>
    </row>
    <row r="1296" spans="1:10" x14ac:dyDescent="0.25">
      <c r="A1296" t="s">
        <v>274</v>
      </c>
      <c r="B1296">
        <v>4417</v>
      </c>
      <c r="C1296">
        <v>75</v>
      </c>
      <c r="D1296">
        <v>0</v>
      </c>
      <c r="E1296">
        <v>41</v>
      </c>
      <c r="F1296">
        <v>56</v>
      </c>
      <c r="G1296">
        <v>75</v>
      </c>
      <c r="H1296">
        <v>110</v>
      </c>
      <c r="I1296">
        <v>41</v>
      </c>
      <c r="J1296">
        <v>67</v>
      </c>
    </row>
    <row r="1297" spans="1:18" x14ac:dyDescent="0.25">
      <c r="A1297" t="s">
        <v>275</v>
      </c>
      <c r="B1297">
        <v>4417</v>
      </c>
      <c r="C1297">
        <v>115.1</v>
      </c>
      <c r="D1297">
        <v>36</v>
      </c>
      <c r="E1297">
        <v>51</v>
      </c>
      <c r="F1297">
        <v>70.099999999999994</v>
      </c>
      <c r="G1297">
        <v>105</v>
      </c>
      <c r="H1297">
        <v>36.1</v>
      </c>
      <c r="I1297">
        <v>62.1</v>
      </c>
      <c r="J1297">
        <v>70</v>
      </c>
    </row>
    <row r="1298" spans="1:18" x14ac:dyDescent="0.25">
      <c r="A1298" t="s">
        <v>276</v>
      </c>
      <c r="B1298">
        <v>4417</v>
      </c>
      <c r="C1298">
        <v>115.1</v>
      </c>
      <c r="D1298">
        <v>36</v>
      </c>
      <c r="E1298">
        <v>51</v>
      </c>
      <c r="F1298">
        <v>70.099999999999994</v>
      </c>
      <c r="G1298">
        <v>105</v>
      </c>
      <c r="H1298">
        <v>36.1</v>
      </c>
      <c r="I1298">
        <v>62.1</v>
      </c>
      <c r="J1298">
        <v>70</v>
      </c>
    </row>
    <row r="1299" spans="1:18" x14ac:dyDescent="0.25">
      <c r="A1299" t="s">
        <v>567</v>
      </c>
      <c r="B1299">
        <v>4417</v>
      </c>
      <c r="C1299">
        <v>40.1</v>
      </c>
      <c r="D1299">
        <v>36</v>
      </c>
      <c r="E1299">
        <v>10</v>
      </c>
      <c r="F1299">
        <v>14.1</v>
      </c>
      <c r="G1299">
        <v>30</v>
      </c>
      <c r="H1299">
        <v>46.1</v>
      </c>
      <c r="I1299">
        <v>21.1</v>
      </c>
      <c r="J1299">
        <v>3</v>
      </c>
    </row>
    <row r="1300" spans="1:18" x14ac:dyDescent="0.25">
      <c r="A1300" t="s">
        <v>254</v>
      </c>
      <c r="B1300">
        <v>4423</v>
      </c>
      <c r="C1300">
        <v>111</v>
      </c>
      <c r="D1300">
        <v>112</v>
      </c>
      <c r="E1300">
        <v>211</v>
      </c>
      <c r="F1300">
        <v>212</v>
      </c>
      <c r="G1300">
        <v>121</v>
      </c>
      <c r="H1300">
        <v>122</v>
      </c>
      <c r="I1300">
        <v>221</v>
      </c>
      <c r="J1300">
        <v>222</v>
      </c>
      <c r="K1300">
        <v>311</v>
      </c>
      <c r="L1300">
        <v>312</v>
      </c>
      <c r="M1300">
        <v>411</v>
      </c>
      <c r="N1300">
        <v>412</v>
      </c>
      <c r="O1300">
        <v>321</v>
      </c>
      <c r="P1300">
        <v>322</v>
      </c>
      <c r="Q1300">
        <v>421</v>
      </c>
      <c r="R1300">
        <v>422</v>
      </c>
    </row>
    <row r="1301" spans="1:18" x14ac:dyDescent="0.25">
      <c r="A1301" t="s">
        <v>255</v>
      </c>
      <c r="B1301">
        <v>4423</v>
      </c>
      <c r="C1301">
        <v>5</v>
      </c>
      <c r="D1301">
        <v>20</v>
      </c>
      <c r="E1301">
        <v>5</v>
      </c>
      <c r="F1301">
        <v>5</v>
      </c>
      <c r="G1301">
        <v>5</v>
      </c>
      <c r="H1301">
        <v>20</v>
      </c>
      <c r="I1301">
        <v>5</v>
      </c>
      <c r="J1301">
        <v>5</v>
      </c>
    </row>
    <row r="1302" spans="1:18" x14ac:dyDescent="0.25">
      <c r="A1302" t="s">
        <v>256</v>
      </c>
      <c r="B1302">
        <v>4423</v>
      </c>
      <c r="C1302">
        <v>9</v>
      </c>
      <c r="D1302">
        <v>25.2</v>
      </c>
      <c r="E1302">
        <v>8</v>
      </c>
      <c r="F1302">
        <v>22.8</v>
      </c>
      <c r="G1302">
        <v>9</v>
      </c>
      <c r="H1302">
        <v>25.2</v>
      </c>
      <c r="I1302">
        <v>13</v>
      </c>
      <c r="J1302">
        <v>17.8</v>
      </c>
    </row>
    <row r="1303" spans="1:18" x14ac:dyDescent="0.25">
      <c r="A1303" t="s">
        <v>257</v>
      </c>
      <c r="B1303">
        <v>4423</v>
      </c>
      <c r="C1303">
        <v>2</v>
      </c>
      <c r="D1303">
        <v>2</v>
      </c>
      <c r="E1303">
        <v>2</v>
      </c>
      <c r="F1303">
        <v>2</v>
      </c>
      <c r="G1303">
        <v>2</v>
      </c>
      <c r="H1303">
        <v>2</v>
      </c>
      <c r="I1303">
        <v>2</v>
      </c>
      <c r="J1303">
        <v>2</v>
      </c>
    </row>
    <row r="1304" spans="1:18" x14ac:dyDescent="0.25">
      <c r="A1304" t="s">
        <v>258</v>
      </c>
      <c r="B1304">
        <v>4423</v>
      </c>
      <c r="C1304">
        <v>0</v>
      </c>
      <c r="D1304">
        <v>0</v>
      </c>
      <c r="E1304">
        <v>0</v>
      </c>
      <c r="F1304">
        <v>0</v>
      </c>
      <c r="G1304">
        <v>0</v>
      </c>
      <c r="H1304">
        <v>0</v>
      </c>
      <c r="I1304">
        <v>0</v>
      </c>
      <c r="J1304">
        <v>0</v>
      </c>
    </row>
    <row r="1305" spans="1:18" x14ac:dyDescent="0.25">
      <c r="A1305" t="s">
        <v>259</v>
      </c>
      <c r="B1305">
        <v>4423</v>
      </c>
      <c r="C1305">
        <v>0</v>
      </c>
      <c r="D1305">
        <v>0</v>
      </c>
      <c r="E1305">
        <v>0</v>
      </c>
      <c r="F1305">
        <v>0</v>
      </c>
      <c r="G1305">
        <v>0</v>
      </c>
      <c r="H1305">
        <v>0</v>
      </c>
      <c r="I1305">
        <v>0</v>
      </c>
      <c r="J1305">
        <v>0</v>
      </c>
    </row>
    <row r="1306" spans="1:18" x14ac:dyDescent="0.25">
      <c r="A1306" t="s">
        <v>260</v>
      </c>
      <c r="B1306">
        <v>4423</v>
      </c>
      <c r="C1306">
        <v>2</v>
      </c>
      <c r="D1306">
        <v>2</v>
      </c>
      <c r="E1306">
        <v>2</v>
      </c>
      <c r="F1306">
        <v>2</v>
      </c>
      <c r="G1306">
        <v>2</v>
      </c>
      <c r="H1306">
        <v>2</v>
      </c>
      <c r="I1306">
        <v>2</v>
      </c>
      <c r="J1306">
        <v>2</v>
      </c>
    </row>
    <row r="1307" spans="1:18" x14ac:dyDescent="0.25">
      <c r="A1307" t="s">
        <v>261</v>
      </c>
      <c r="B1307">
        <v>4423</v>
      </c>
      <c r="C1307">
        <v>3</v>
      </c>
      <c r="D1307">
        <v>4</v>
      </c>
      <c r="E1307">
        <v>3</v>
      </c>
      <c r="F1307">
        <v>3</v>
      </c>
      <c r="G1307">
        <v>3</v>
      </c>
      <c r="H1307">
        <v>4</v>
      </c>
      <c r="I1307">
        <v>3</v>
      </c>
      <c r="J1307">
        <v>3</v>
      </c>
    </row>
    <row r="1308" spans="1:18" x14ac:dyDescent="0.25">
      <c r="A1308" t="s">
        <v>262</v>
      </c>
      <c r="B1308">
        <v>4423</v>
      </c>
      <c r="C1308">
        <v>3</v>
      </c>
      <c r="D1308">
        <v>1.8</v>
      </c>
      <c r="E1308">
        <v>3</v>
      </c>
      <c r="F1308">
        <v>4.2</v>
      </c>
      <c r="G1308">
        <v>3</v>
      </c>
      <c r="H1308">
        <v>1.8</v>
      </c>
      <c r="I1308">
        <v>3</v>
      </c>
      <c r="J1308">
        <v>4.2</v>
      </c>
    </row>
    <row r="1309" spans="1:18" x14ac:dyDescent="0.25">
      <c r="A1309" t="s">
        <v>263</v>
      </c>
      <c r="B1309">
        <v>4423</v>
      </c>
      <c r="C1309">
        <v>0</v>
      </c>
      <c r="D1309">
        <v>3</v>
      </c>
      <c r="E1309">
        <v>0</v>
      </c>
      <c r="F1309">
        <v>0</v>
      </c>
      <c r="G1309">
        <v>0</v>
      </c>
      <c r="H1309">
        <v>3</v>
      </c>
      <c r="I1309">
        <v>0</v>
      </c>
      <c r="J1309">
        <v>0</v>
      </c>
    </row>
    <row r="1310" spans="1:18" x14ac:dyDescent="0.25">
      <c r="A1310" t="s">
        <v>264</v>
      </c>
      <c r="B1310">
        <v>4423</v>
      </c>
      <c r="D1310">
        <v>7</v>
      </c>
      <c r="F1310">
        <v>7</v>
      </c>
      <c r="H1310">
        <v>7</v>
      </c>
    </row>
    <row r="1311" spans="1:18" x14ac:dyDescent="0.25">
      <c r="A1311" t="s">
        <v>265</v>
      </c>
      <c r="B1311">
        <v>4423</v>
      </c>
      <c r="D1311">
        <v>15</v>
      </c>
      <c r="F1311">
        <v>17</v>
      </c>
      <c r="H1311">
        <v>16</v>
      </c>
    </row>
    <row r="1312" spans="1:18" x14ac:dyDescent="0.25">
      <c r="A1312" t="s">
        <v>266</v>
      </c>
      <c r="B1312">
        <v>4423</v>
      </c>
      <c r="D1312">
        <v>0</v>
      </c>
      <c r="F1312">
        <v>0</v>
      </c>
      <c r="H1312">
        <v>0</v>
      </c>
    </row>
    <row r="1313" spans="1:18" x14ac:dyDescent="0.25">
      <c r="A1313" t="s">
        <v>267</v>
      </c>
      <c r="B1313">
        <v>4423</v>
      </c>
      <c r="C1313">
        <v>11</v>
      </c>
      <c r="D1313">
        <v>27.8</v>
      </c>
      <c r="E1313">
        <v>11</v>
      </c>
      <c r="F1313">
        <v>32</v>
      </c>
      <c r="G1313">
        <v>11</v>
      </c>
      <c r="H1313">
        <v>28.8</v>
      </c>
      <c r="I1313">
        <v>11</v>
      </c>
      <c r="J1313">
        <v>12.2</v>
      </c>
    </row>
    <row r="1314" spans="1:18" x14ac:dyDescent="0.25">
      <c r="A1314" t="s">
        <v>268</v>
      </c>
      <c r="B1314">
        <v>4423</v>
      </c>
      <c r="C1314">
        <v>0</v>
      </c>
      <c r="D1314">
        <v>1</v>
      </c>
      <c r="E1314">
        <v>0</v>
      </c>
      <c r="F1314">
        <v>1</v>
      </c>
      <c r="G1314">
        <v>0</v>
      </c>
      <c r="H1314">
        <v>1</v>
      </c>
      <c r="I1314">
        <v>0</v>
      </c>
      <c r="J1314">
        <v>1</v>
      </c>
    </row>
    <row r="1315" spans="1:18" x14ac:dyDescent="0.25">
      <c r="A1315" t="s">
        <v>269</v>
      </c>
      <c r="B1315">
        <v>4423</v>
      </c>
      <c r="C1315">
        <v>1</v>
      </c>
      <c r="D1315">
        <v>1</v>
      </c>
      <c r="E1315">
        <v>1</v>
      </c>
      <c r="F1315">
        <v>1</v>
      </c>
      <c r="G1315">
        <v>1</v>
      </c>
      <c r="H1315">
        <v>1</v>
      </c>
      <c r="I1315">
        <v>1</v>
      </c>
      <c r="J1315">
        <v>1</v>
      </c>
    </row>
    <row r="1316" spans="1:18" x14ac:dyDescent="0.25">
      <c r="A1316" t="s">
        <v>270</v>
      </c>
      <c r="B1316">
        <v>4423</v>
      </c>
      <c r="C1316">
        <v>49.8</v>
      </c>
      <c r="D1316">
        <v>64.8</v>
      </c>
      <c r="E1316">
        <v>5.8</v>
      </c>
      <c r="F1316">
        <v>19.8</v>
      </c>
      <c r="G1316">
        <v>49.8</v>
      </c>
      <c r="H1316">
        <v>64.8</v>
      </c>
      <c r="I1316">
        <v>5.8</v>
      </c>
      <c r="J1316">
        <v>24.8</v>
      </c>
    </row>
    <row r="1317" spans="1:18" x14ac:dyDescent="0.25">
      <c r="A1317" t="s">
        <v>271</v>
      </c>
      <c r="B1317">
        <v>4423</v>
      </c>
      <c r="C1317">
        <v>64.8</v>
      </c>
      <c r="D1317">
        <v>5.8</v>
      </c>
      <c r="E1317">
        <v>19.8</v>
      </c>
      <c r="F1317">
        <v>49.8</v>
      </c>
      <c r="G1317">
        <v>64.8</v>
      </c>
      <c r="H1317">
        <v>5.8</v>
      </c>
      <c r="I1317">
        <v>24.8</v>
      </c>
      <c r="J1317">
        <v>49.8</v>
      </c>
    </row>
    <row r="1318" spans="1:18" x14ac:dyDescent="0.25">
      <c r="A1318" t="s">
        <v>272</v>
      </c>
      <c r="B1318">
        <v>4423</v>
      </c>
      <c r="C1318">
        <v>58.8</v>
      </c>
      <c r="D1318">
        <v>0</v>
      </c>
      <c r="E1318">
        <v>13.8</v>
      </c>
      <c r="F1318">
        <v>42.6</v>
      </c>
      <c r="G1318">
        <v>58.8</v>
      </c>
      <c r="H1318">
        <v>0</v>
      </c>
      <c r="I1318">
        <v>18.8</v>
      </c>
      <c r="J1318">
        <v>42.6</v>
      </c>
    </row>
    <row r="1319" spans="1:18" x14ac:dyDescent="0.25">
      <c r="A1319" t="s">
        <v>273</v>
      </c>
      <c r="B1319">
        <v>4423</v>
      </c>
      <c r="C1319">
        <v>58.8</v>
      </c>
      <c r="D1319">
        <v>75</v>
      </c>
      <c r="E1319">
        <v>13.8</v>
      </c>
      <c r="F1319">
        <v>42.6</v>
      </c>
      <c r="G1319">
        <v>58.8</v>
      </c>
      <c r="H1319">
        <v>74</v>
      </c>
      <c r="I1319">
        <v>18.8</v>
      </c>
      <c r="J1319">
        <v>42.6</v>
      </c>
    </row>
    <row r="1320" spans="1:18" x14ac:dyDescent="0.25">
      <c r="A1320" t="s">
        <v>274</v>
      </c>
      <c r="B1320">
        <v>4423</v>
      </c>
      <c r="C1320">
        <v>49.8</v>
      </c>
      <c r="D1320">
        <v>64.8</v>
      </c>
      <c r="E1320">
        <v>5.8</v>
      </c>
      <c r="F1320">
        <v>19.8</v>
      </c>
      <c r="G1320">
        <v>49.8</v>
      </c>
      <c r="H1320">
        <v>64.8</v>
      </c>
      <c r="I1320">
        <v>5.8</v>
      </c>
      <c r="J1320">
        <v>24.8</v>
      </c>
    </row>
    <row r="1321" spans="1:18" x14ac:dyDescent="0.25">
      <c r="A1321" t="s">
        <v>275</v>
      </c>
      <c r="B1321">
        <v>4423</v>
      </c>
      <c r="C1321">
        <v>58.8</v>
      </c>
      <c r="D1321">
        <v>0</v>
      </c>
      <c r="E1321">
        <v>13.8</v>
      </c>
      <c r="F1321">
        <v>42.6</v>
      </c>
      <c r="G1321">
        <v>58.8</v>
      </c>
      <c r="H1321">
        <v>0</v>
      </c>
      <c r="I1321">
        <v>18.8</v>
      </c>
      <c r="J1321">
        <v>42.6</v>
      </c>
    </row>
    <row r="1322" spans="1:18" x14ac:dyDescent="0.25">
      <c r="A1322" t="s">
        <v>276</v>
      </c>
      <c r="B1322">
        <v>4423</v>
      </c>
      <c r="C1322">
        <v>58.8</v>
      </c>
      <c r="D1322">
        <v>75</v>
      </c>
      <c r="E1322">
        <v>13.8</v>
      </c>
      <c r="F1322">
        <v>42.6</v>
      </c>
      <c r="G1322">
        <v>58.8</v>
      </c>
      <c r="H1322">
        <v>74</v>
      </c>
      <c r="I1322">
        <v>18.8</v>
      </c>
      <c r="J1322">
        <v>42.6</v>
      </c>
    </row>
    <row r="1323" spans="1:18" x14ac:dyDescent="0.25">
      <c r="A1323" t="s">
        <v>567</v>
      </c>
      <c r="B1323">
        <v>4423</v>
      </c>
      <c r="C1323">
        <v>3.2</v>
      </c>
      <c r="D1323">
        <v>47.5</v>
      </c>
      <c r="E1323">
        <v>3.5</v>
      </c>
      <c r="F1323">
        <v>10.8</v>
      </c>
      <c r="G1323">
        <v>16.7</v>
      </c>
      <c r="H1323">
        <v>34</v>
      </c>
      <c r="I1323">
        <v>10.6</v>
      </c>
      <c r="J1323">
        <v>3.7</v>
      </c>
    </row>
    <row r="1324" spans="1:18" x14ac:dyDescent="0.25">
      <c r="A1324" t="s">
        <v>254</v>
      </c>
      <c r="B1324">
        <v>4424</v>
      </c>
      <c r="C1324">
        <v>111</v>
      </c>
      <c r="D1324">
        <v>112</v>
      </c>
      <c r="E1324">
        <v>211</v>
      </c>
      <c r="F1324">
        <v>212</v>
      </c>
      <c r="G1324">
        <v>121</v>
      </c>
      <c r="H1324">
        <v>122</v>
      </c>
      <c r="I1324">
        <v>221</v>
      </c>
      <c r="J1324">
        <v>222</v>
      </c>
      <c r="K1324">
        <v>311</v>
      </c>
      <c r="L1324">
        <v>312</v>
      </c>
      <c r="M1324">
        <v>411</v>
      </c>
      <c r="N1324">
        <v>412</v>
      </c>
      <c r="O1324">
        <v>321</v>
      </c>
      <c r="P1324">
        <v>322</v>
      </c>
      <c r="Q1324">
        <v>421</v>
      </c>
      <c r="R1324">
        <v>422</v>
      </c>
    </row>
    <row r="1325" spans="1:18" x14ac:dyDescent="0.25">
      <c r="A1325" t="s">
        <v>255</v>
      </c>
      <c r="B1325">
        <v>4424</v>
      </c>
      <c r="C1325">
        <v>10</v>
      </c>
      <c r="D1325">
        <v>10</v>
      </c>
      <c r="E1325">
        <v>10</v>
      </c>
      <c r="F1325">
        <v>10</v>
      </c>
      <c r="G1325">
        <v>10</v>
      </c>
      <c r="H1325">
        <v>10</v>
      </c>
      <c r="I1325">
        <v>10</v>
      </c>
      <c r="J1325">
        <v>10</v>
      </c>
    </row>
    <row r="1326" spans="1:18" x14ac:dyDescent="0.25">
      <c r="A1326" t="s">
        <v>256</v>
      </c>
      <c r="B1326">
        <v>4424</v>
      </c>
      <c r="C1326">
        <v>14</v>
      </c>
      <c r="D1326">
        <v>42</v>
      </c>
      <c r="E1326">
        <v>19</v>
      </c>
      <c r="F1326">
        <v>25</v>
      </c>
      <c r="G1326">
        <v>12</v>
      </c>
      <c r="H1326">
        <v>44</v>
      </c>
      <c r="I1326">
        <v>12</v>
      </c>
      <c r="J1326">
        <v>32</v>
      </c>
    </row>
    <row r="1327" spans="1:18" x14ac:dyDescent="0.25">
      <c r="A1327" t="s">
        <v>257</v>
      </c>
      <c r="B1327">
        <v>4424</v>
      </c>
      <c r="C1327">
        <v>2</v>
      </c>
      <c r="D1327">
        <v>2</v>
      </c>
      <c r="E1327">
        <v>2</v>
      </c>
      <c r="F1327">
        <v>2</v>
      </c>
      <c r="G1327">
        <v>2</v>
      </c>
      <c r="H1327">
        <v>2</v>
      </c>
      <c r="I1327">
        <v>2</v>
      </c>
      <c r="J1327">
        <v>2</v>
      </c>
    </row>
    <row r="1328" spans="1:18" x14ac:dyDescent="0.25">
      <c r="A1328" t="s">
        <v>258</v>
      </c>
      <c r="B1328">
        <v>4424</v>
      </c>
      <c r="C1328">
        <v>0</v>
      </c>
      <c r="D1328">
        <v>0</v>
      </c>
      <c r="E1328">
        <v>0</v>
      </c>
      <c r="F1328">
        <v>0</v>
      </c>
      <c r="G1328">
        <v>0</v>
      </c>
      <c r="H1328">
        <v>0</v>
      </c>
      <c r="I1328">
        <v>0</v>
      </c>
      <c r="J1328">
        <v>0</v>
      </c>
    </row>
    <row r="1329" spans="1:10" x14ac:dyDescent="0.25">
      <c r="A1329" t="s">
        <v>259</v>
      </c>
      <c r="B1329">
        <v>4424</v>
      </c>
      <c r="C1329">
        <v>0</v>
      </c>
      <c r="D1329">
        <v>0</v>
      </c>
      <c r="E1329">
        <v>0</v>
      </c>
      <c r="F1329">
        <v>0</v>
      </c>
      <c r="G1329">
        <v>0</v>
      </c>
      <c r="H1329">
        <v>0</v>
      </c>
      <c r="I1329">
        <v>0</v>
      </c>
      <c r="J1329">
        <v>0</v>
      </c>
    </row>
    <row r="1330" spans="1:10" x14ac:dyDescent="0.25">
      <c r="A1330" t="s">
        <v>260</v>
      </c>
      <c r="B1330">
        <v>4424</v>
      </c>
      <c r="C1330">
        <v>2</v>
      </c>
      <c r="D1330">
        <v>2</v>
      </c>
      <c r="E1330">
        <v>2</v>
      </c>
      <c r="F1330">
        <v>2</v>
      </c>
      <c r="G1330">
        <v>2</v>
      </c>
      <c r="H1330">
        <v>2</v>
      </c>
      <c r="I1330">
        <v>2</v>
      </c>
      <c r="J1330">
        <v>2</v>
      </c>
    </row>
    <row r="1331" spans="1:10" x14ac:dyDescent="0.25">
      <c r="A1331" t="s">
        <v>261</v>
      </c>
      <c r="B1331">
        <v>4424</v>
      </c>
      <c r="C1331">
        <v>3.5</v>
      </c>
      <c r="D1331">
        <v>3.5</v>
      </c>
      <c r="E1331">
        <v>3.5</v>
      </c>
      <c r="F1331">
        <v>3.5</v>
      </c>
      <c r="G1331">
        <v>3.5</v>
      </c>
      <c r="H1331">
        <v>3.5</v>
      </c>
      <c r="I1331">
        <v>3.5</v>
      </c>
      <c r="J1331">
        <v>3.5</v>
      </c>
    </row>
    <row r="1332" spans="1:10" x14ac:dyDescent="0.25">
      <c r="A1332" t="s">
        <v>262</v>
      </c>
      <c r="B1332">
        <v>4424</v>
      </c>
      <c r="C1332">
        <v>1.5</v>
      </c>
      <c r="D1332">
        <v>1.5</v>
      </c>
      <c r="E1332">
        <v>1.5</v>
      </c>
      <c r="F1332">
        <v>1.5</v>
      </c>
      <c r="G1332">
        <v>1.5</v>
      </c>
      <c r="H1332">
        <v>1.5</v>
      </c>
      <c r="I1332">
        <v>1.5</v>
      </c>
      <c r="J1332">
        <v>1.5</v>
      </c>
    </row>
    <row r="1333" spans="1:10" x14ac:dyDescent="0.25">
      <c r="A1333" t="s">
        <v>263</v>
      </c>
      <c r="B1333">
        <v>4424</v>
      </c>
      <c r="C1333">
        <v>0</v>
      </c>
      <c r="D1333">
        <v>3</v>
      </c>
      <c r="E1333">
        <v>0</v>
      </c>
      <c r="F1333">
        <v>0</v>
      </c>
      <c r="G1333">
        <v>0</v>
      </c>
      <c r="H1333">
        <v>3</v>
      </c>
      <c r="I1333">
        <v>0</v>
      </c>
      <c r="J1333">
        <v>0</v>
      </c>
    </row>
    <row r="1334" spans="1:10" x14ac:dyDescent="0.25">
      <c r="A1334" t="s">
        <v>264</v>
      </c>
      <c r="B1334">
        <v>4424</v>
      </c>
      <c r="D1334">
        <v>5</v>
      </c>
      <c r="F1334">
        <v>5</v>
      </c>
      <c r="H1334">
        <v>5</v>
      </c>
      <c r="J1334">
        <v>5</v>
      </c>
    </row>
    <row r="1335" spans="1:10" x14ac:dyDescent="0.25">
      <c r="A1335" t="s">
        <v>265</v>
      </c>
      <c r="B1335">
        <v>4424</v>
      </c>
      <c r="D1335">
        <v>11</v>
      </c>
      <c r="F1335">
        <v>11</v>
      </c>
      <c r="H1335">
        <v>11</v>
      </c>
      <c r="J1335">
        <v>11</v>
      </c>
    </row>
    <row r="1336" spans="1:10" x14ac:dyDescent="0.25">
      <c r="A1336" t="s">
        <v>266</v>
      </c>
      <c r="B1336">
        <v>4424</v>
      </c>
      <c r="D1336">
        <v>0</v>
      </c>
      <c r="F1336">
        <v>0</v>
      </c>
      <c r="H1336">
        <v>0</v>
      </c>
      <c r="J1336">
        <v>0</v>
      </c>
    </row>
    <row r="1337" spans="1:10" x14ac:dyDescent="0.25">
      <c r="A1337" t="s">
        <v>267</v>
      </c>
      <c r="B1337">
        <v>4424</v>
      </c>
      <c r="C1337">
        <v>15</v>
      </c>
      <c r="D1337">
        <v>21</v>
      </c>
      <c r="E1337">
        <v>15</v>
      </c>
      <c r="F1337">
        <v>21</v>
      </c>
      <c r="G1337">
        <v>15</v>
      </c>
      <c r="H1337">
        <v>21</v>
      </c>
      <c r="I1337">
        <v>15</v>
      </c>
      <c r="J1337">
        <v>21</v>
      </c>
    </row>
    <row r="1338" spans="1:10" x14ac:dyDescent="0.25">
      <c r="A1338" t="s">
        <v>268</v>
      </c>
      <c r="B1338">
        <v>4424</v>
      </c>
      <c r="C1338">
        <v>0</v>
      </c>
      <c r="D1338">
        <v>1</v>
      </c>
      <c r="E1338">
        <v>0</v>
      </c>
      <c r="F1338">
        <v>1</v>
      </c>
      <c r="G1338">
        <v>0</v>
      </c>
      <c r="H1338">
        <v>1</v>
      </c>
      <c r="I1338">
        <v>0</v>
      </c>
      <c r="J1338">
        <v>1</v>
      </c>
    </row>
    <row r="1339" spans="1:10" x14ac:dyDescent="0.25">
      <c r="A1339" t="s">
        <v>269</v>
      </c>
      <c r="B1339">
        <v>4424</v>
      </c>
      <c r="C1339">
        <v>1</v>
      </c>
      <c r="D1339">
        <v>1</v>
      </c>
      <c r="E1339">
        <v>1</v>
      </c>
      <c r="F1339">
        <v>1</v>
      </c>
      <c r="G1339">
        <v>1</v>
      </c>
      <c r="H1339">
        <v>1</v>
      </c>
      <c r="I1339">
        <v>1</v>
      </c>
      <c r="J1339">
        <v>1</v>
      </c>
    </row>
    <row r="1340" spans="1:10" x14ac:dyDescent="0.25">
      <c r="A1340" t="s">
        <v>270</v>
      </c>
      <c r="B1340">
        <v>4424</v>
      </c>
      <c r="C1340">
        <v>40</v>
      </c>
      <c r="D1340">
        <v>59</v>
      </c>
      <c r="E1340">
        <v>106</v>
      </c>
      <c r="F1340">
        <v>10</v>
      </c>
      <c r="G1340">
        <v>40</v>
      </c>
      <c r="H1340">
        <v>57</v>
      </c>
      <c r="I1340">
        <v>106</v>
      </c>
      <c r="J1340">
        <v>3</v>
      </c>
    </row>
    <row r="1341" spans="1:10" x14ac:dyDescent="0.25">
      <c r="A1341" t="s">
        <v>271</v>
      </c>
      <c r="B1341">
        <v>4424</v>
      </c>
      <c r="C1341">
        <v>59</v>
      </c>
      <c r="D1341">
        <v>106</v>
      </c>
      <c r="E1341">
        <v>10</v>
      </c>
      <c r="F1341">
        <v>40</v>
      </c>
      <c r="G1341">
        <v>57</v>
      </c>
      <c r="H1341">
        <v>106</v>
      </c>
      <c r="I1341">
        <v>3</v>
      </c>
      <c r="J1341">
        <v>40</v>
      </c>
    </row>
    <row r="1342" spans="1:10" x14ac:dyDescent="0.25">
      <c r="A1342" t="s">
        <v>272</v>
      </c>
      <c r="B1342">
        <v>4424</v>
      </c>
      <c r="C1342">
        <v>54</v>
      </c>
      <c r="D1342">
        <v>101</v>
      </c>
      <c r="E1342">
        <v>5</v>
      </c>
      <c r="F1342">
        <v>35</v>
      </c>
      <c r="G1342">
        <v>52</v>
      </c>
      <c r="H1342">
        <v>101</v>
      </c>
      <c r="I1342">
        <v>118</v>
      </c>
      <c r="J1342">
        <v>35</v>
      </c>
    </row>
    <row r="1343" spans="1:10" x14ac:dyDescent="0.25">
      <c r="A1343" t="s">
        <v>273</v>
      </c>
      <c r="B1343">
        <v>4424</v>
      </c>
      <c r="C1343">
        <v>54</v>
      </c>
      <c r="D1343">
        <v>90</v>
      </c>
      <c r="E1343">
        <v>5</v>
      </c>
      <c r="F1343">
        <v>35</v>
      </c>
      <c r="G1343">
        <v>52</v>
      </c>
      <c r="H1343">
        <v>90</v>
      </c>
      <c r="I1343">
        <v>118</v>
      </c>
      <c r="J1343">
        <v>35</v>
      </c>
    </row>
    <row r="1344" spans="1:10" x14ac:dyDescent="0.25">
      <c r="A1344" t="s">
        <v>274</v>
      </c>
      <c r="B1344">
        <v>4424</v>
      </c>
      <c r="C1344">
        <v>101</v>
      </c>
      <c r="D1344">
        <v>0</v>
      </c>
      <c r="E1344">
        <v>47</v>
      </c>
      <c r="F1344">
        <v>71</v>
      </c>
      <c r="G1344">
        <v>101</v>
      </c>
      <c r="H1344">
        <v>118</v>
      </c>
      <c r="I1344">
        <v>47</v>
      </c>
      <c r="J1344">
        <v>64</v>
      </c>
    </row>
    <row r="1345" spans="1:18" x14ac:dyDescent="0.25">
      <c r="A1345" t="s">
        <v>275</v>
      </c>
      <c r="B1345">
        <v>4424</v>
      </c>
      <c r="C1345">
        <v>115</v>
      </c>
      <c r="D1345">
        <v>42</v>
      </c>
      <c r="E1345">
        <v>66</v>
      </c>
      <c r="F1345">
        <v>96</v>
      </c>
      <c r="G1345">
        <v>113</v>
      </c>
      <c r="H1345">
        <v>42</v>
      </c>
      <c r="I1345">
        <v>59</v>
      </c>
      <c r="J1345">
        <v>96</v>
      </c>
    </row>
    <row r="1346" spans="1:18" x14ac:dyDescent="0.25">
      <c r="A1346" t="s">
        <v>276</v>
      </c>
      <c r="B1346">
        <v>4424</v>
      </c>
      <c r="C1346">
        <v>115</v>
      </c>
      <c r="D1346">
        <v>31</v>
      </c>
      <c r="E1346">
        <v>66</v>
      </c>
      <c r="F1346">
        <v>96</v>
      </c>
      <c r="G1346">
        <v>113</v>
      </c>
      <c r="H1346">
        <v>31</v>
      </c>
      <c r="I1346">
        <v>59</v>
      </c>
      <c r="J1346">
        <v>96</v>
      </c>
    </row>
    <row r="1347" spans="1:18" x14ac:dyDescent="0.25">
      <c r="A1347" t="s">
        <v>567</v>
      </c>
      <c r="B1347">
        <v>4424</v>
      </c>
      <c r="C1347">
        <v>8</v>
      </c>
      <c r="D1347">
        <v>62.1</v>
      </c>
      <c r="E1347">
        <v>16.2</v>
      </c>
      <c r="F1347">
        <v>13.7</v>
      </c>
      <c r="G1347">
        <v>8</v>
      </c>
      <c r="H1347">
        <v>62.1</v>
      </c>
      <c r="I1347">
        <v>10</v>
      </c>
      <c r="J1347">
        <v>19.899999999999999</v>
      </c>
    </row>
    <row r="1348" spans="1:18" x14ac:dyDescent="0.25">
      <c r="A1348" t="s">
        <v>254</v>
      </c>
      <c r="B1348">
        <v>4450</v>
      </c>
      <c r="C1348">
        <v>111</v>
      </c>
      <c r="D1348">
        <v>112</v>
      </c>
      <c r="E1348">
        <v>211</v>
      </c>
      <c r="F1348">
        <v>212</v>
      </c>
      <c r="G1348">
        <v>121</v>
      </c>
      <c r="H1348">
        <v>122</v>
      </c>
      <c r="I1348">
        <v>221</v>
      </c>
      <c r="J1348">
        <v>222</v>
      </c>
      <c r="K1348">
        <v>311</v>
      </c>
      <c r="L1348">
        <v>312</v>
      </c>
      <c r="M1348">
        <v>411</v>
      </c>
      <c r="N1348">
        <v>412</v>
      </c>
      <c r="O1348">
        <v>321</v>
      </c>
      <c r="P1348">
        <v>322</v>
      </c>
      <c r="Q1348">
        <v>421</v>
      </c>
      <c r="R1348">
        <v>422</v>
      </c>
    </row>
    <row r="1349" spans="1:18" x14ac:dyDescent="0.25">
      <c r="A1349" t="s">
        <v>255</v>
      </c>
      <c r="B1349">
        <v>4450</v>
      </c>
      <c r="D1349">
        <v>5</v>
      </c>
      <c r="F1349">
        <v>10</v>
      </c>
      <c r="H1349">
        <v>5</v>
      </c>
      <c r="J1349">
        <v>10</v>
      </c>
    </row>
    <row r="1350" spans="1:18" x14ac:dyDescent="0.25">
      <c r="A1350" t="s">
        <v>256</v>
      </c>
      <c r="B1350">
        <v>4450</v>
      </c>
      <c r="D1350">
        <v>34.5</v>
      </c>
      <c r="F1350">
        <v>74.5</v>
      </c>
      <c r="H1350">
        <v>34.5</v>
      </c>
      <c r="J1350">
        <v>74.5</v>
      </c>
    </row>
    <row r="1351" spans="1:18" x14ac:dyDescent="0.25">
      <c r="A1351" t="s">
        <v>257</v>
      </c>
      <c r="B1351">
        <v>4450</v>
      </c>
      <c r="D1351">
        <v>2</v>
      </c>
      <c r="F1351">
        <v>2</v>
      </c>
      <c r="H1351">
        <v>2</v>
      </c>
      <c r="J1351">
        <v>2</v>
      </c>
    </row>
    <row r="1352" spans="1:18" x14ac:dyDescent="0.25">
      <c r="A1352" t="s">
        <v>258</v>
      </c>
      <c r="B1352">
        <v>4450</v>
      </c>
      <c r="D1352">
        <v>0</v>
      </c>
      <c r="F1352">
        <v>0</v>
      </c>
      <c r="H1352">
        <v>0</v>
      </c>
      <c r="J1352">
        <v>0</v>
      </c>
    </row>
    <row r="1353" spans="1:18" x14ac:dyDescent="0.25">
      <c r="A1353" t="s">
        <v>259</v>
      </c>
      <c r="B1353">
        <v>4450</v>
      </c>
      <c r="D1353">
        <v>0</v>
      </c>
      <c r="F1353">
        <v>0</v>
      </c>
      <c r="H1353">
        <v>0</v>
      </c>
      <c r="J1353">
        <v>0</v>
      </c>
    </row>
    <row r="1354" spans="1:18" x14ac:dyDescent="0.25">
      <c r="A1354" t="s">
        <v>260</v>
      </c>
      <c r="B1354">
        <v>4450</v>
      </c>
      <c r="D1354">
        <v>2</v>
      </c>
      <c r="F1354">
        <v>2</v>
      </c>
      <c r="H1354">
        <v>2</v>
      </c>
      <c r="J1354">
        <v>2</v>
      </c>
    </row>
    <row r="1355" spans="1:18" x14ac:dyDescent="0.25">
      <c r="A1355" t="s">
        <v>261</v>
      </c>
      <c r="B1355">
        <v>4450</v>
      </c>
      <c r="D1355">
        <v>3</v>
      </c>
      <c r="F1355">
        <v>4</v>
      </c>
      <c r="H1355">
        <v>3</v>
      </c>
      <c r="J1355">
        <v>4</v>
      </c>
    </row>
    <row r="1356" spans="1:18" x14ac:dyDescent="0.25">
      <c r="A1356" t="s">
        <v>262</v>
      </c>
      <c r="B1356">
        <v>4450</v>
      </c>
      <c r="D1356">
        <v>2.5</v>
      </c>
      <c r="F1356">
        <v>1.5</v>
      </c>
      <c r="H1356">
        <v>2.5</v>
      </c>
      <c r="J1356">
        <v>1.5</v>
      </c>
    </row>
    <row r="1357" spans="1:18" x14ac:dyDescent="0.25">
      <c r="A1357" t="s">
        <v>263</v>
      </c>
      <c r="B1357">
        <v>4450</v>
      </c>
      <c r="D1357">
        <v>0</v>
      </c>
      <c r="F1357">
        <v>3</v>
      </c>
      <c r="H1357">
        <v>0</v>
      </c>
      <c r="J1357">
        <v>3</v>
      </c>
    </row>
    <row r="1358" spans="1:18" x14ac:dyDescent="0.25">
      <c r="A1358" t="s">
        <v>264</v>
      </c>
      <c r="B1358">
        <v>4450</v>
      </c>
      <c r="D1358">
        <v>7</v>
      </c>
      <c r="F1358">
        <v>7</v>
      </c>
      <c r="H1358">
        <v>7</v>
      </c>
      <c r="J1358">
        <v>7</v>
      </c>
    </row>
    <row r="1359" spans="1:18" x14ac:dyDescent="0.25">
      <c r="A1359" t="s">
        <v>265</v>
      </c>
      <c r="B1359">
        <v>4450</v>
      </c>
      <c r="D1359">
        <v>19</v>
      </c>
      <c r="F1359">
        <v>18</v>
      </c>
      <c r="H1359">
        <v>19</v>
      </c>
      <c r="J1359">
        <v>18</v>
      </c>
    </row>
    <row r="1360" spans="1:18" x14ac:dyDescent="0.25">
      <c r="A1360" t="s">
        <v>266</v>
      </c>
      <c r="B1360">
        <v>4450</v>
      </c>
      <c r="D1360">
        <v>0</v>
      </c>
      <c r="F1360">
        <v>0</v>
      </c>
      <c r="H1360">
        <v>0</v>
      </c>
      <c r="J1360">
        <v>0</v>
      </c>
    </row>
    <row r="1361" spans="1:18" x14ac:dyDescent="0.25">
      <c r="A1361" t="s">
        <v>267</v>
      </c>
      <c r="B1361">
        <v>4450</v>
      </c>
      <c r="D1361">
        <v>31.5</v>
      </c>
      <c r="F1361">
        <v>30.5</v>
      </c>
      <c r="H1361">
        <v>31.5</v>
      </c>
      <c r="J1361">
        <v>30.5</v>
      </c>
    </row>
    <row r="1362" spans="1:18" x14ac:dyDescent="0.25">
      <c r="A1362" t="s">
        <v>268</v>
      </c>
      <c r="B1362">
        <v>4450</v>
      </c>
      <c r="D1362">
        <v>1</v>
      </c>
      <c r="F1362">
        <v>1</v>
      </c>
      <c r="H1362">
        <v>1</v>
      </c>
      <c r="J1362">
        <v>1</v>
      </c>
    </row>
    <row r="1363" spans="1:18" x14ac:dyDescent="0.25">
      <c r="A1363" t="s">
        <v>269</v>
      </c>
      <c r="B1363">
        <v>4450</v>
      </c>
      <c r="D1363">
        <v>1</v>
      </c>
      <c r="F1363">
        <v>1</v>
      </c>
      <c r="H1363">
        <v>1</v>
      </c>
      <c r="J1363">
        <v>1</v>
      </c>
    </row>
    <row r="1364" spans="1:18" x14ac:dyDescent="0.25">
      <c r="A1364" t="s">
        <v>270</v>
      </c>
      <c r="B1364">
        <v>4450</v>
      </c>
      <c r="D1364">
        <v>20.5</v>
      </c>
      <c r="F1364">
        <v>60.5</v>
      </c>
      <c r="H1364">
        <v>20.5</v>
      </c>
      <c r="J1364">
        <v>60.5</v>
      </c>
    </row>
    <row r="1365" spans="1:18" x14ac:dyDescent="0.25">
      <c r="A1365" t="s">
        <v>271</v>
      </c>
      <c r="B1365">
        <v>4450</v>
      </c>
      <c r="D1365">
        <v>60.5</v>
      </c>
      <c r="F1365">
        <v>20.5</v>
      </c>
      <c r="H1365">
        <v>60.5</v>
      </c>
      <c r="J1365">
        <v>20.5</v>
      </c>
    </row>
    <row r="1366" spans="1:18" x14ac:dyDescent="0.25">
      <c r="A1366" t="s">
        <v>272</v>
      </c>
      <c r="B1366">
        <v>4450</v>
      </c>
      <c r="D1366">
        <v>55</v>
      </c>
      <c r="F1366">
        <v>15</v>
      </c>
      <c r="H1366">
        <v>55</v>
      </c>
      <c r="J1366">
        <v>15</v>
      </c>
    </row>
    <row r="1367" spans="1:18" x14ac:dyDescent="0.25">
      <c r="A1367" t="s">
        <v>273</v>
      </c>
      <c r="B1367">
        <v>4450</v>
      </c>
      <c r="D1367">
        <v>55</v>
      </c>
      <c r="F1367">
        <v>117</v>
      </c>
      <c r="H1367">
        <v>55</v>
      </c>
      <c r="J1367">
        <v>117</v>
      </c>
    </row>
    <row r="1368" spans="1:18" x14ac:dyDescent="0.25">
      <c r="A1368" t="s">
        <v>274</v>
      </c>
      <c r="B1368">
        <v>4450</v>
      </c>
      <c r="D1368">
        <v>5.5</v>
      </c>
      <c r="F1368">
        <v>45.5</v>
      </c>
      <c r="H1368">
        <v>5.5</v>
      </c>
      <c r="J1368">
        <v>45.5</v>
      </c>
    </row>
    <row r="1369" spans="1:18" x14ac:dyDescent="0.25">
      <c r="A1369" t="s">
        <v>275</v>
      </c>
      <c r="B1369">
        <v>4450</v>
      </c>
      <c r="D1369">
        <v>40</v>
      </c>
      <c r="F1369">
        <v>0</v>
      </c>
      <c r="H1369">
        <v>40</v>
      </c>
      <c r="J1369">
        <v>0</v>
      </c>
    </row>
    <row r="1370" spans="1:18" x14ac:dyDescent="0.25">
      <c r="A1370" t="s">
        <v>276</v>
      </c>
      <c r="B1370">
        <v>4450</v>
      </c>
      <c r="D1370">
        <v>40</v>
      </c>
      <c r="F1370">
        <v>102</v>
      </c>
      <c r="H1370">
        <v>40</v>
      </c>
      <c r="J1370">
        <v>102</v>
      </c>
    </row>
    <row r="1371" spans="1:18" x14ac:dyDescent="0.25">
      <c r="A1371" t="s">
        <v>567</v>
      </c>
      <c r="B1371">
        <v>4450</v>
      </c>
      <c r="D1371">
        <v>8</v>
      </c>
      <c r="F1371">
        <v>101</v>
      </c>
      <c r="H1371">
        <v>8</v>
      </c>
      <c r="J1371">
        <v>101</v>
      </c>
    </row>
    <row r="1372" spans="1:18" x14ac:dyDescent="0.25">
      <c r="A1372" t="s">
        <v>254</v>
      </c>
      <c r="B1372">
        <v>4550</v>
      </c>
      <c r="C1372">
        <v>111</v>
      </c>
      <c r="D1372">
        <v>112</v>
      </c>
      <c r="E1372">
        <v>211</v>
      </c>
      <c r="F1372">
        <v>212</v>
      </c>
      <c r="G1372">
        <v>121</v>
      </c>
      <c r="H1372">
        <v>122</v>
      </c>
      <c r="I1372">
        <v>221</v>
      </c>
      <c r="J1372">
        <v>222</v>
      </c>
      <c r="K1372">
        <v>311</v>
      </c>
      <c r="L1372">
        <v>312</v>
      </c>
      <c r="M1372">
        <v>411</v>
      </c>
      <c r="N1372">
        <v>412</v>
      </c>
      <c r="O1372">
        <v>321</v>
      </c>
      <c r="P1372">
        <v>322</v>
      </c>
      <c r="Q1372">
        <v>421</v>
      </c>
      <c r="R1372">
        <v>422</v>
      </c>
    </row>
    <row r="1373" spans="1:18" x14ac:dyDescent="0.25">
      <c r="A1373" t="s">
        <v>255</v>
      </c>
      <c r="B1373">
        <v>4550</v>
      </c>
      <c r="C1373">
        <v>5</v>
      </c>
      <c r="D1373">
        <v>5</v>
      </c>
      <c r="E1373">
        <v>5</v>
      </c>
      <c r="F1373">
        <v>10</v>
      </c>
      <c r="G1373">
        <v>5</v>
      </c>
      <c r="H1373">
        <v>5</v>
      </c>
      <c r="I1373">
        <v>5</v>
      </c>
      <c r="J1373">
        <v>10</v>
      </c>
    </row>
    <row r="1374" spans="1:18" x14ac:dyDescent="0.25">
      <c r="A1374" t="s">
        <v>256</v>
      </c>
      <c r="B1374">
        <v>4550</v>
      </c>
      <c r="C1374">
        <v>11</v>
      </c>
      <c r="D1374">
        <v>14</v>
      </c>
      <c r="E1374">
        <v>11</v>
      </c>
      <c r="F1374">
        <v>34</v>
      </c>
      <c r="G1374">
        <v>16</v>
      </c>
      <c r="H1374">
        <v>9</v>
      </c>
      <c r="I1374">
        <v>11</v>
      </c>
      <c r="J1374">
        <v>34</v>
      </c>
    </row>
    <row r="1375" spans="1:18" x14ac:dyDescent="0.25">
      <c r="A1375" t="s">
        <v>257</v>
      </c>
      <c r="B1375">
        <v>4550</v>
      </c>
      <c r="C1375">
        <v>2</v>
      </c>
      <c r="D1375">
        <v>2</v>
      </c>
      <c r="E1375">
        <v>2</v>
      </c>
      <c r="F1375">
        <v>2</v>
      </c>
      <c r="G1375">
        <v>2</v>
      </c>
      <c r="H1375">
        <v>2</v>
      </c>
      <c r="I1375">
        <v>2</v>
      </c>
      <c r="J1375">
        <v>2</v>
      </c>
    </row>
    <row r="1376" spans="1:18" x14ac:dyDescent="0.25">
      <c r="A1376" t="s">
        <v>258</v>
      </c>
      <c r="B1376">
        <v>4550</v>
      </c>
      <c r="C1376">
        <v>0</v>
      </c>
      <c r="D1376">
        <v>0</v>
      </c>
      <c r="E1376">
        <v>0</v>
      </c>
      <c r="F1376">
        <v>0</v>
      </c>
      <c r="G1376">
        <v>0</v>
      </c>
      <c r="H1376">
        <v>0</v>
      </c>
      <c r="I1376">
        <v>0</v>
      </c>
      <c r="J1376">
        <v>0</v>
      </c>
    </row>
    <row r="1377" spans="1:10" x14ac:dyDescent="0.25">
      <c r="A1377" t="s">
        <v>259</v>
      </c>
      <c r="B1377">
        <v>4550</v>
      </c>
      <c r="C1377">
        <v>0</v>
      </c>
      <c r="D1377">
        <v>0</v>
      </c>
      <c r="E1377">
        <v>0</v>
      </c>
      <c r="F1377">
        <v>0</v>
      </c>
      <c r="G1377">
        <v>0</v>
      </c>
      <c r="H1377">
        <v>0</v>
      </c>
      <c r="I1377">
        <v>0</v>
      </c>
      <c r="J1377">
        <v>0</v>
      </c>
    </row>
    <row r="1378" spans="1:10" x14ac:dyDescent="0.25">
      <c r="A1378" t="s">
        <v>260</v>
      </c>
      <c r="B1378">
        <v>4550</v>
      </c>
      <c r="C1378">
        <v>2</v>
      </c>
      <c r="D1378">
        <v>2</v>
      </c>
      <c r="E1378">
        <v>2</v>
      </c>
      <c r="F1378">
        <v>2</v>
      </c>
      <c r="G1378">
        <v>2</v>
      </c>
      <c r="H1378">
        <v>2</v>
      </c>
      <c r="I1378">
        <v>2</v>
      </c>
      <c r="J1378">
        <v>2</v>
      </c>
    </row>
    <row r="1379" spans="1:10" x14ac:dyDescent="0.25">
      <c r="A1379" t="s">
        <v>261</v>
      </c>
      <c r="B1379">
        <v>4550</v>
      </c>
      <c r="C1379">
        <v>3</v>
      </c>
      <c r="D1379">
        <v>3</v>
      </c>
      <c r="E1379">
        <v>3</v>
      </c>
      <c r="F1379">
        <v>4</v>
      </c>
      <c r="G1379">
        <v>3</v>
      </c>
      <c r="H1379">
        <v>3</v>
      </c>
      <c r="I1379">
        <v>3</v>
      </c>
      <c r="J1379">
        <v>4</v>
      </c>
    </row>
    <row r="1380" spans="1:10" x14ac:dyDescent="0.25">
      <c r="A1380" t="s">
        <v>262</v>
      </c>
      <c r="B1380">
        <v>4550</v>
      </c>
      <c r="C1380">
        <v>1</v>
      </c>
      <c r="D1380">
        <v>3</v>
      </c>
      <c r="E1380">
        <v>1</v>
      </c>
      <c r="F1380">
        <v>2</v>
      </c>
      <c r="G1380">
        <v>1</v>
      </c>
      <c r="H1380">
        <v>3</v>
      </c>
      <c r="I1380">
        <v>1</v>
      </c>
      <c r="J1380">
        <v>2</v>
      </c>
    </row>
    <row r="1381" spans="1:10" x14ac:dyDescent="0.25">
      <c r="A1381" t="s">
        <v>263</v>
      </c>
      <c r="B1381">
        <v>4550</v>
      </c>
      <c r="C1381">
        <v>0</v>
      </c>
      <c r="D1381">
        <v>1</v>
      </c>
      <c r="E1381">
        <v>0</v>
      </c>
      <c r="F1381">
        <v>0</v>
      </c>
      <c r="G1381">
        <v>0</v>
      </c>
      <c r="H1381">
        <v>1</v>
      </c>
      <c r="I1381">
        <v>0</v>
      </c>
      <c r="J1381">
        <v>0</v>
      </c>
    </row>
    <row r="1382" spans="1:10" x14ac:dyDescent="0.25">
      <c r="A1382" t="s">
        <v>264</v>
      </c>
      <c r="B1382">
        <v>4550</v>
      </c>
      <c r="D1382">
        <v>10</v>
      </c>
      <c r="F1382">
        <v>7</v>
      </c>
      <c r="H1382">
        <v>10</v>
      </c>
      <c r="J1382">
        <v>7</v>
      </c>
    </row>
    <row r="1383" spans="1:10" x14ac:dyDescent="0.25">
      <c r="A1383" t="s">
        <v>265</v>
      </c>
      <c r="B1383">
        <v>4550</v>
      </c>
      <c r="D1383">
        <v>25</v>
      </c>
      <c r="F1383">
        <v>20</v>
      </c>
      <c r="H1383">
        <v>25</v>
      </c>
      <c r="J1383">
        <v>20</v>
      </c>
    </row>
    <row r="1384" spans="1:10" x14ac:dyDescent="0.25">
      <c r="A1384" t="s">
        <v>266</v>
      </c>
      <c r="B1384">
        <v>4550</v>
      </c>
      <c r="D1384">
        <v>0</v>
      </c>
      <c r="F1384">
        <v>0</v>
      </c>
      <c r="H1384">
        <v>0</v>
      </c>
      <c r="J1384">
        <v>0</v>
      </c>
    </row>
    <row r="1385" spans="1:10" x14ac:dyDescent="0.25">
      <c r="A1385" t="s">
        <v>267</v>
      </c>
      <c r="B1385">
        <v>4550</v>
      </c>
      <c r="C1385">
        <v>16</v>
      </c>
      <c r="D1385">
        <v>41</v>
      </c>
      <c r="E1385">
        <v>14</v>
      </c>
      <c r="F1385">
        <v>33</v>
      </c>
      <c r="G1385">
        <v>14</v>
      </c>
      <c r="H1385">
        <v>41</v>
      </c>
      <c r="I1385">
        <v>14</v>
      </c>
      <c r="J1385">
        <v>33</v>
      </c>
    </row>
    <row r="1386" spans="1:10" x14ac:dyDescent="0.25">
      <c r="A1386" t="s">
        <v>268</v>
      </c>
      <c r="B1386">
        <v>4550</v>
      </c>
      <c r="C1386">
        <v>0</v>
      </c>
      <c r="D1386">
        <v>1</v>
      </c>
      <c r="E1386">
        <v>0</v>
      </c>
      <c r="F1386">
        <v>1</v>
      </c>
      <c r="G1386">
        <v>0</v>
      </c>
      <c r="H1386">
        <v>1</v>
      </c>
      <c r="I1386">
        <v>0</v>
      </c>
      <c r="J1386">
        <v>1</v>
      </c>
    </row>
    <row r="1387" spans="1:10" x14ac:dyDescent="0.25">
      <c r="A1387" t="s">
        <v>269</v>
      </c>
      <c r="B1387">
        <v>4550</v>
      </c>
      <c r="C1387">
        <v>1</v>
      </c>
      <c r="D1387">
        <v>1</v>
      </c>
      <c r="E1387">
        <v>1</v>
      </c>
      <c r="F1387">
        <v>1</v>
      </c>
      <c r="G1387">
        <v>1</v>
      </c>
      <c r="H1387">
        <v>1</v>
      </c>
      <c r="I1387">
        <v>1</v>
      </c>
      <c r="J1387">
        <v>1</v>
      </c>
    </row>
    <row r="1388" spans="1:10" x14ac:dyDescent="0.25">
      <c r="A1388" t="s">
        <v>270</v>
      </c>
      <c r="B1388">
        <v>4550</v>
      </c>
      <c r="C1388">
        <v>0</v>
      </c>
      <c r="D1388">
        <v>15</v>
      </c>
      <c r="E1388">
        <v>35</v>
      </c>
      <c r="F1388">
        <v>50</v>
      </c>
      <c r="G1388">
        <v>0</v>
      </c>
      <c r="H1388">
        <v>20</v>
      </c>
      <c r="I1388">
        <v>35</v>
      </c>
      <c r="J1388">
        <v>50</v>
      </c>
    </row>
    <row r="1389" spans="1:10" x14ac:dyDescent="0.25">
      <c r="A1389" t="s">
        <v>271</v>
      </c>
      <c r="B1389">
        <v>4550</v>
      </c>
      <c r="C1389">
        <v>15</v>
      </c>
      <c r="D1389">
        <v>35</v>
      </c>
      <c r="E1389">
        <v>50</v>
      </c>
      <c r="F1389">
        <v>0</v>
      </c>
      <c r="G1389">
        <v>20</v>
      </c>
      <c r="H1389">
        <v>35</v>
      </c>
      <c r="I1389">
        <v>50</v>
      </c>
      <c r="J1389">
        <v>0</v>
      </c>
    </row>
    <row r="1390" spans="1:10" x14ac:dyDescent="0.25">
      <c r="A1390" t="s">
        <v>272</v>
      </c>
      <c r="B1390">
        <v>4550</v>
      </c>
      <c r="C1390">
        <v>11</v>
      </c>
      <c r="D1390">
        <v>29</v>
      </c>
      <c r="E1390">
        <v>46</v>
      </c>
      <c r="F1390">
        <v>84</v>
      </c>
      <c r="G1390">
        <v>16</v>
      </c>
      <c r="H1390">
        <v>29</v>
      </c>
      <c r="I1390">
        <v>46</v>
      </c>
      <c r="J1390">
        <v>84</v>
      </c>
    </row>
    <row r="1391" spans="1:10" x14ac:dyDescent="0.25">
      <c r="A1391" t="s">
        <v>273</v>
      </c>
      <c r="B1391">
        <v>4550</v>
      </c>
      <c r="C1391">
        <v>11</v>
      </c>
      <c r="D1391">
        <v>29</v>
      </c>
      <c r="E1391">
        <v>46</v>
      </c>
      <c r="F1391">
        <v>84</v>
      </c>
      <c r="G1391">
        <v>16</v>
      </c>
      <c r="H1391">
        <v>29</v>
      </c>
      <c r="I1391">
        <v>46</v>
      </c>
      <c r="J1391">
        <v>84</v>
      </c>
    </row>
    <row r="1392" spans="1:10" x14ac:dyDescent="0.25">
      <c r="A1392" t="s">
        <v>274</v>
      </c>
      <c r="B1392">
        <v>4550</v>
      </c>
      <c r="C1392">
        <v>6</v>
      </c>
      <c r="D1392">
        <v>21</v>
      </c>
      <c r="E1392">
        <v>41</v>
      </c>
      <c r="F1392">
        <v>56</v>
      </c>
      <c r="G1392">
        <v>6</v>
      </c>
      <c r="H1392">
        <v>26</v>
      </c>
      <c r="I1392">
        <v>41</v>
      </c>
      <c r="J1392">
        <v>56</v>
      </c>
    </row>
    <row r="1393" spans="1:18" x14ac:dyDescent="0.25">
      <c r="A1393" t="s">
        <v>275</v>
      </c>
      <c r="B1393">
        <v>4550</v>
      </c>
      <c r="C1393">
        <v>17</v>
      </c>
      <c r="D1393">
        <v>35</v>
      </c>
      <c r="E1393">
        <v>52</v>
      </c>
      <c r="F1393">
        <v>0</v>
      </c>
      <c r="G1393">
        <v>22</v>
      </c>
      <c r="H1393">
        <v>35</v>
      </c>
      <c r="I1393">
        <v>52</v>
      </c>
      <c r="J1393">
        <v>0</v>
      </c>
    </row>
    <row r="1394" spans="1:18" x14ac:dyDescent="0.25">
      <c r="A1394" t="s">
        <v>276</v>
      </c>
      <c r="B1394">
        <v>4550</v>
      </c>
      <c r="C1394">
        <v>17</v>
      </c>
      <c r="D1394">
        <v>35</v>
      </c>
      <c r="E1394">
        <v>52</v>
      </c>
      <c r="F1394">
        <v>0</v>
      </c>
      <c r="G1394">
        <v>22</v>
      </c>
      <c r="H1394">
        <v>35</v>
      </c>
      <c r="I1394">
        <v>52</v>
      </c>
      <c r="J1394">
        <v>0</v>
      </c>
    </row>
    <row r="1395" spans="1:18" x14ac:dyDescent="0.25">
      <c r="A1395" t="s">
        <v>567</v>
      </c>
      <c r="B1395">
        <v>4550</v>
      </c>
      <c r="C1395">
        <v>0</v>
      </c>
      <c r="D1395">
        <v>20</v>
      </c>
      <c r="E1395">
        <v>0</v>
      </c>
      <c r="F1395">
        <v>0</v>
      </c>
      <c r="G1395">
        <v>0</v>
      </c>
      <c r="H1395">
        <v>20</v>
      </c>
      <c r="I1395">
        <v>0</v>
      </c>
      <c r="J1395">
        <v>0</v>
      </c>
    </row>
    <row r="1396" spans="1:18" x14ac:dyDescent="0.25">
      <c r="A1396" t="s">
        <v>254</v>
      </c>
      <c r="B1396">
        <v>4900</v>
      </c>
      <c r="C1396">
        <v>111</v>
      </c>
      <c r="D1396">
        <v>112</v>
      </c>
      <c r="E1396">
        <v>211</v>
      </c>
      <c r="F1396">
        <v>212</v>
      </c>
      <c r="G1396">
        <v>121</v>
      </c>
      <c r="H1396">
        <v>122</v>
      </c>
      <c r="I1396">
        <v>221</v>
      </c>
      <c r="J1396">
        <v>222</v>
      </c>
      <c r="K1396">
        <v>311</v>
      </c>
      <c r="L1396">
        <v>312</v>
      </c>
      <c r="M1396">
        <v>411</v>
      </c>
      <c r="N1396">
        <v>412</v>
      </c>
      <c r="O1396">
        <v>321</v>
      </c>
      <c r="P1396">
        <v>322</v>
      </c>
      <c r="Q1396">
        <v>421</v>
      </c>
      <c r="R1396">
        <v>422</v>
      </c>
    </row>
    <row r="1397" spans="1:18" x14ac:dyDescent="0.25">
      <c r="A1397" t="s">
        <v>255</v>
      </c>
      <c r="B1397">
        <v>4900</v>
      </c>
      <c r="C1397">
        <v>4</v>
      </c>
      <c r="D1397">
        <v>20</v>
      </c>
      <c r="E1397">
        <v>4</v>
      </c>
      <c r="F1397">
        <v>15</v>
      </c>
      <c r="G1397">
        <v>4</v>
      </c>
      <c r="H1397">
        <v>20</v>
      </c>
      <c r="I1397">
        <v>4</v>
      </c>
      <c r="J1397">
        <v>15</v>
      </c>
    </row>
    <row r="1398" spans="1:18" x14ac:dyDescent="0.25">
      <c r="A1398" t="s">
        <v>256</v>
      </c>
      <c r="B1398">
        <v>4900</v>
      </c>
      <c r="C1398">
        <v>11</v>
      </c>
      <c r="D1398">
        <v>42</v>
      </c>
      <c r="E1398">
        <v>11.2</v>
      </c>
      <c r="F1398">
        <v>32</v>
      </c>
      <c r="G1398">
        <v>11.2</v>
      </c>
      <c r="H1398">
        <v>42</v>
      </c>
      <c r="I1398">
        <v>11</v>
      </c>
      <c r="J1398">
        <v>32</v>
      </c>
    </row>
    <row r="1399" spans="1:18" x14ac:dyDescent="0.25">
      <c r="A1399" t="s">
        <v>257</v>
      </c>
      <c r="B1399">
        <v>4900</v>
      </c>
      <c r="C1399">
        <v>2</v>
      </c>
      <c r="D1399">
        <v>2</v>
      </c>
      <c r="E1399">
        <v>2</v>
      </c>
      <c r="F1399">
        <v>2</v>
      </c>
      <c r="G1399">
        <v>2</v>
      </c>
      <c r="H1399">
        <v>2</v>
      </c>
      <c r="I1399">
        <v>2</v>
      </c>
      <c r="J1399">
        <v>2</v>
      </c>
    </row>
    <row r="1400" spans="1:18" x14ac:dyDescent="0.25">
      <c r="A1400" t="s">
        <v>258</v>
      </c>
      <c r="B1400">
        <v>4900</v>
      </c>
      <c r="C1400">
        <v>0</v>
      </c>
      <c r="D1400">
        <v>0</v>
      </c>
      <c r="E1400">
        <v>0</v>
      </c>
      <c r="F1400">
        <v>0</v>
      </c>
      <c r="G1400">
        <v>0</v>
      </c>
      <c r="H1400">
        <v>0</v>
      </c>
      <c r="I1400">
        <v>0</v>
      </c>
      <c r="J1400">
        <v>0</v>
      </c>
    </row>
    <row r="1401" spans="1:18" x14ac:dyDescent="0.25">
      <c r="A1401" t="s">
        <v>259</v>
      </c>
      <c r="B1401">
        <v>4900</v>
      </c>
      <c r="C1401">
        <v>0</v>
      </c>
      <c r="D1401">
        <v>0</v>
      </c>
      <c r="E1401">
        <v>0</v>
      </c>
      <c r="F1401">
        <v>0</v>
      </c>
      <c r="G1401">
        <v>0</v>
      </c>
      <c r="H1401">
        <v>0</v>
      </c>
      <c r="I1401">
        <v>0</v>
      </c>
      <c r="J1401">
        <v>0</v>
      </c>
    </row>
    <row r="1402" spans="1:18" x14ac:dyDescent="0.25">
      <c r="A1402" t="s">
        <v>260</v>
      </c>
      <c r="B1402">
        <v>4900</v>
      </c>
      <c r="C1402">
        <v>2</v>
      </c>
      <c r="D1402">
        <v>2</v>
      </c>
      <c r="E1402">
        <v>2</v>
      </c>
      <c r="F1402">
        <v>2</v>
      </c>
      <c r="G1402">
        <v>2</v>
      </c>
      <c r="H1402">
        <v>2</v>
      </c>
      <c r="I1402">
        <v>2</v>
      </c>
      <c r="J1402">
        <v>2</v>
      </c>
    </row>
    <row r="1403" spans="1:18" x14ac:dyDescent="0.25">
      <c r="A1403" t="s">
        <v>261</v>
      </c>
      <c r="B1403">
        <v>4900</v>
      </c>
      <c r="C1403">
        <v>3</v>
      </c>
      <c r="D1403">
        <v>4</v>
      </c>
      <c r="E1403">
        <v>3</v>
      </c>
      <c r="F1403">
        <v>4</v>
      </c>
      <c r="G1403">
        <v>3</v>
      </c>
      <c r="H1403">
        <v>4</v>
      </c>
      <c r="I1403">
        <v>3</v>
      </c>
      <c r="J1403">
        <v>4</v>
      </c>
    </row>
    <row r="1404" spans="1:18" x14ac:dyDescent="0.25">
      <c r="A1404" t="s">
        <v>262</v>
      </c>
      <c r="B1404">
        <v>4900</v>
      </c>
      <c r="C1404">
        <v>3</v>
      </c>
      <c r="D1404">
        <v>2</v>
      </c>
      <c r="E1404">
        <v>2.8</v>
      </c>
      <c r="F1404">
        <v>2</v>
      </c>
      <c r="G1404">
        <v>2.8</v>
      </c>
      <c r="H1404">
        <v>2</v>
      </c>
      <c r="I1404">
        <v>3</v>
      </c>
      <c r="J1404">
        <v>2</v>
      </c>
    </row>
    <row r="1405" spans="1:18" x14ac:dyDescent="0.25">
      <c r="A1405" t="s">
        <v>263</v>
      </c>
      <c r="B1405">
        <v>4900</v>
      </c>
      <c r="C1405">
        <v>0</v>
      </c>
      <c r="D1405">
        <v>3</v>
      </c>
      <c r="E1405">
        <v>0</v>
      </c>
      <c r="F1405">
        <v>0</v>
      </c>
      <c r="G1405">
        <v>0</v>
      </c>
      <c r="H1405">
        <v>3</v>
      </c>
      <c r="I1405">
        <v>0</v>
      </c>
      <c r="J1405">
        <v>0</v>
      </c>
    </row>
    <row r="1406" spans="1:18" x14ac:dyDescent="0.25">
      <c r="A1406" t="s">
        <v>264</v>
      </c>
      <c r="B1406">
        <v>4900</v>
      </c>
      <c r="D1406">
        <v>7</v>
      </c>
      <c r="F1406">
        <v>7</v>
      </c>
      <c r="H1406">
        <v>7</v>
      </c>
      <c r="J1406">
        <v>7</v>
      </c>
    </row>
    <row r="1407" spans="1:18" x14ac:dyDescent="0.25">
      <c r="A1407" t="s">
        <v>265</v>
      </c>
      <c r="B1407">
        <v>4900</v>
      </c>
      <c r="D1407">
        <v>20</v>
      </c>
      <c r="F1407">
        <v>22</v>
      </c>
      <c r="H1407">
        <v>24</v>
      </c>
      <c r="J1407">
        <v>25</v>
      </c>
    </row>
    <row r="1408" spans="1:18" x14ac:dyDescent="0.25">
      <c r="A1408" t="s">
        <v>266</v>
      </c>
      <c r="B1408">
        <v>4900</v>
      </c>
      <c r="D1408">
        <v>0</v>
      </c>
      <c r="F1408">
        <v>0</v>
      </c>
      <c r="H1408">
        <v>0</v>
      </c>
      <c r="J1408">
        <v>0</v>
      </c>
    </row>
    <row r="1409" spans="1:18" x14ac:dyDescent="0.25">
      <c r="A1409" t="s">
        <v>267</v>
      </c>
      <c r="B1409">
        <v>4900</v>
      </c>
      <c r="C1409">
        <v>10</v>
      </c>
      <c r="D1409">
        <v>33</v>
      </c>
      <c r="E1409">
        <v>9.8000000000000007</v>
      </c>
      <c r="F1409">
        <v>35</v>
      </c>
      <c r="G1409">
        <v>9.8000000000000007</v>
      </c>
      <c r="H1409">
        <v>37</v>
      </c>
      <c r="I1409">
        <v>10</v>
      </c>
      <c r="J1409">
        <v>38</v>
      </c>
    </row>
    <row r="1410" spans="1:18" x14ac:dyDescent="0.25">
      <c r="A1410" t="s">
        <v>268</v>
      </c>
      <c r="B1410">
        <v>4900</v>
      </c>
      <c r="C1410">
        <v>0</v>
      </c>
      <c r="D1410">
        <v>1</v>
      </c>
      <c r="E1410">
        <v>0</v>
      </c>
      <c r="F1410">
        <v>1</v>
      </c>
      <c r="G1410">
        <v>0</v>
      </c>
      <c r="H1410">
        <v>1</v>
      </c>
      <c r="I1410">
        <v>0</v>
      </c>
      <c r="J1410">
        <v>1</v>
      </c>
    </row>
    <row r="1411" spans="1:18" x14ac:dyDescent="0.25">
      <c r="A1411" t="s">
        <v>269</v>
      </c>
      <c r="B1411">
        <v>4900</v>
      </c>
      <c r="C1411">
        <v>0</v>
      </c>
      <c r="D1411">
        <v>0</v>
      </c>
      <c r="E1411">
        <v>0</v>
      </c>
      <c r="F1411">
        <v>0</v>
      </c>
      <c r="G1411">
        <v>0</v>
      </c>
      <c r="H1411">
        <v>0</v>
      </c>
      <c r="I1411">
        <v>0</v>
      </c>
      <c r="J1411">
        <v>0</v>
      </c>
    </row>
    <row r="1412" spans="1:18" x14ac:dyDescent="0.25">
      <c r="A1412" t="s">
        <v>270</v>
      </c>
      <c r="B1412">
        <v>4900</v>
      </c>
      <c r="C1412">
        <v>31</v>
      </c>
      <c r="D1412">
        <v>48</v>
      </c>
      <c r="E1412">
        <v>96</v>
      </c>
      <c r="F1412">
        <v>113</v>
      </c>
      <c r="G1412">
        <v>31</v>
      </c>
      <c r="H1412">
        <v>48</v>
      </c>
      <c r="I1412">
        <v>96</v>
      </c>
      <c r="J1412">
        <v>113</v>
      </c>
    </row>
    <row r="1413" spans="1:18" x14ac:dyDescent="0.25">
      <c r="A1413" t="s">
        <v>271</v>
      </c>
      <c r="B1413">
        <v>4900</v>
      </c>
      <c r="C1413">
        <v>48</v>
      </c>
      <c r="D1413">
        <v>96</v>
      </c>
      <c r="E1413">
        <v>113</v>
      </c>
      <c r="F1413">
        <v>31</v>
      </c>
      <c r="G1413">
        <v>48</v>
      </c>
      <c r="H1413">
        <v>96</v>
      </c>
      <c r="I1413">
        <v>113</v>
      </c>
      <c r="J1413">
        <v>31</v>
      </c>
    </row>
    <row r="1414" spans="1:18" x14ac:dyDescent="0.25">
      <c r="A1414" t="s">
        <v>272</v>
      </c>
      <c r="B1414">
        <v>4900</v>
      </c>
      <c r="C1414">
        <v>42</v>
      </c>
      <c r="D1414">
        <v>90</v>
      </c>
      <c r="E1414">
        <v>107.2</v>
      </c>
      <c r="F1414">
        <v>25</v>
      </c>
      <c r="G1414">
        <v>42.2</v>
      </c>
      <c r="H1414">
        <v>90</v>
      </c>
      <c r="I1414">
        <v>107</v>
      </c>
      <c r="J1414">
        <v>25</v>
      </c>
    </row>
    <row r="1415" spans="1:18" x14ac:dyDescent="0.25">
      <c r="A1415" t="s">
        <v>273</v>
      </c>
      <c r="B1415">
        <v>4900</v>
      </c>
      <c r="C1415">
        <v>42</v>
      </c>
      <c r="D1415">
        <v>70</v>
      </c>
      <c r="E1415">
        <v>107.2</v>
      </c>
      <c r="F1415">
        <v>25</v>
      </c>
      <c r="G1415">
        <v>42.2</v>
      </c>
      <c r="H1415">
        <v>66</v>
      </c>
      <c r="I1415">
        <v>107</v>
      </c>
      <c r="J1415">
        <v>25</v>
      </c>
    </row>
    <row r="1416" spans="1:18" x14ac:dyDescent="0.25">
      <c r="A1416" t="s">
        <v>274</v>
      </c>
      <c r="B1416">
        <v>4900</v>
      </c>
      <c r="C1416">
        <v>61</v>
      </c>
      <c r="D1416">
        <v>78</v>
      </c>
      <c r="E1416">
        <v>6</v>
      </c>
      <c r="F1416">
        <v>23</v>
      </c>
      <c r="G1416">
        <v>61</v>
      </c>
      <c r="H1416">
        <v>78</v>
      </c>
      <c r="I1416">
        <v>6</v>
      </c>
      <c r="J1416">
        <v>23</v>
      </c>
    </row>
    <row r="1417" spans="1:18" x14ac:dyDescent="0.25">
      <c r="A1417" t="s">
        <v>275</v>
      </c>
      <c r="B1417">
        <v>4900</v>
      </c>
      <c r="C1417">
        <v>72</v>
      </c>
      <c r="D1417">
        <v>0</v>
      </c>
      <c r="E1417">
        <v>17.2</v>
      </c>
      <c r="F1417">
        <v>55</v>
      </c>
      <c r="G1417">
        <v>72.2</v>
      </c>
      <c r="H1417">
        <v>0</v>
      </c>
      <c r="I1417">
        <v>17</v>
      </c>
      <c r="J1417">
        <v>55</v>
      </c>
    </row>
    <row r="1418" spans="1:18" x14ac:dyDescent="0.25">
      <c r="A1418" t="s">
        <v>276</v>
      </c>
      <c r="B1418">
        <v>4900</v>
      </c>
      <c r="C1418">
        <v>72</v>
      </c>
      <c r="D1418">
        <v>100</v>
      </c>
      <c r="E1418">
        <v>17.2</v>
      </c>
      <c r="F1418">
        <v>55</v>
      </c>
      <c r="G1418">
        <v>72.2</v>
      </c>
      <c r="H1418">
        <v>96</v>
      </c>
      <c r="I1418">
        <v>17</v>
      </c>
      <c r="J1418">
        <v>55</v>
      </c>
    </row>
    <row r="1419" spans="1:18" x14ac:dyDescent="0.25">
      <c r="A1419" t="s">
        <v>567</v>
      </c>
      <c r="B1419">
        <v>4900</v>
      </c>
      <c r="C1419">
        <v>5.7</v>
      </c>
      <c r="D1419">
        <v>54.1</v>
      </c>
      <c r="E1419">
        <v>10.5</v>
      </c>
      <c r="F1419">
        <v>25.9</v>
      </c>
      <c r="G1419">
        <v>6.9</v>
      </c>
      <c r="H1419">
        <v>53.1</v>
      </c>
      <c r="I1419">
        <v>10.4</v>
      </c>
      <c r="J1419">
        <v>25.8</v>
      </c>
    </row>
    <row r="1420" spans="1:18" x14ac:dyDescent="0.25">
      <c r="A1420" t="s">
        <v>254</v>
      </c>
      <c r="B1420">
        <v>4912</v>
      </c>
      <c r="C1420">
        <v>111</v>
      </c>
      <c r="D1420">
        <v>112</v>
      </c>
      <c r="E1420">
        <v>211</v>
      </c>
      <c r="F1420">
        <v>212</v>
      </c>
      <c r="G1420">
        <v>121</v>
      </c>
      <c r="H1420">
        <v>122</v>
      </c>
      <c r="I1420">
        <v>221</v>
      </c>
      <c r="J1420">
        <v>222</v>
      </c>
      <c r="K1420">
        <v>311</v>
      </c>
      <c r="L1420">
        <v>312</v>
      </c>
      <c r="M1420">
        <v>411</v>
      </c>
      <c r="N1420">
        <v>412</v>
      </c>
      <c r="O1420">
        <v>321</v>
      </c>
      <c r="P1420">
        <v>322</v>
      </c>
      <c r="Q1420">
        <v>421</v>
      </c>
      <c r="R1420">
        <v>422</v>
      </c>
    </row>
    <row r="1421" spans="1:18" x14ac:dyDescent="0.25">
      <c r="A1421" t="s">
        <v>255</v>
      </c>
      <c r="B1421">
        <v>4912</v>
      </c>
      <c r="C1421">
        <v>4</v>
      </c>
      <c r="D1421">
        <v>20</v>
      </c>
      <c r="F1421">
        <v>5</v>
      </c>
      <c r="G1421">
        <v>4</v>
      </c>
      <c r="H1421">
        <v>20</v>
      </c>
      <c r="J1421">
        <v>5</v>
      </c>
    </row>
    <row r="1422" spans="1:18" x14ac:dyDescent="0.25">
      <c r="A1422" t="s">
        <v>256</v>
      </c>
      <c r="B1422">
        <v>4912</v>
      </c>
      <c r="C1422">
        <v>11</v>
      </c>
      <c r="D1422">
        <v>59</v>
      </c>
      <c r="F1422">
        <v>32</v>
      </c>
      <c r="G1422">
        <v>10.5</v>
      </c>
      <c r="H1422">
        <v>59</v>
      </c>
      <c r="J1422">
        <v>32</v>
      </c>
    </row>
    <row r="1423" spans="1:18" x14ac:dyDescent="0.25">
      <c r="A1423" t="s">
        <v>257</v>
      </c>
      <c r="B1423">
        <v>4912</v>
      </c>
      <c r="C1423">
        <v>2</v>
      </c>
      <c r="D1423">
        <v>2</v>
      </c>
      <c r="F1423">
        <v>2</v>
      </c>
      <c r="G1423">
        <v>2</v>
      </c>
      <c r="H1423">
        <v>2</v>
      </c>
      <c r="J1423">
        <v>2</v>
      </c>
    </row>
    <row r="1424" spans="1:18" x14ac:dyDescent="0.25">
      <c r="A1424" t="s">
        <v>258</v>
      </c>
      <c r="B1424">
        <v>4912</v>
      </c>
      <c r="C1424">
        <v>0</v>
      </c>
      <c r="D1424">
        <v>0</v>
      </c>
      <c r="F1424">
        <v>0</v>
      </c>
      <c r="G1424">
        <v>0</v>
      </c>
      <c r="H1424">
        <v>0</v>
      </c>
      <c r="J1424">
        <v>0</v>
      </c>
    </row>
    <row r="1425" spans="1:10" x14ac:dyDescent="0.25">
      <c r="A1425" t="s">
        <v>259</v>
      </c>
      <c r="B1425">
        <v>4912</v>
      </c>
      <c r="C1425">
        <v>0</v>
      </c>
      <c r="D1425">
        <v>0</v>
      </c>
      <c r="F1425">
        <v>0</v>
      </c>
      <c r="G1425">
        <v>0</v>
      </c>
      <c r="H1425">
        <v>0</v>
      </c>
      <c r="J1425">
        <v>0</v>
      </c>
    </row>
    <row r="1426" spans="1:10" x14ac:dyDescent="0.25">
      <c r="A1426" t="s">
        <v>260</v>
      </c>
      <c r="B1426">
        <v>4912</v>
      </c>
      <c r="C1426">
        <v>2</v>
      </c>
      <c r="D1426">
        <v>2</v>
      </c>
      <c r="F1426">
        <v>2</v>
      </c>
      <c r="G1426">
        <v>2</v>
      </c>
      <c r="H1426">
        <v>2</v>
      </c>
      <c r="J1426">
        <v>2</v>
      </c>
    </row>
    <row r="1427" spans="1:10" x14ac:dyDescent="0.25">
      <c r="A1427" t="s">
        <v>261</v>
      </c>
      <c r="B1427">
        <v>4912</v>
      </c>
      <c r="C1427">
        <v>3</v>
      </c>
      <c r="D1427">
        <v>4</v>
      </c>
      <c r="F1427">
        <v>3</v>
      </c>
      <c r="G1427">
        <v>3.5</v>
      </c>
      <c r="H1427">
        <v>4</v>
      </c>
      <c r="J1427">
        <v>3</v>
      </c>
    </row>
    <row r="1428" spans="1:10" x14ac:dyDescent="0.25">
      <c r="A1428" t="s">
        <v>262</v>
      </c>
      <c r="B1428">
        <v>4912</v>
      </c>
      <c r="C1428">
        <v>3</v>
      </c>
      <c r="D1428">
        <v>2</v>
      </c>
      <c r="F1428">
        <v>3</v>
      </c>
      <c r="G1428">
        <v>3</v>
      </c>
      <c r="H1428">
        <v>2</v>
      </c>
      <c r="J1428">
        <v>3</v>
      </c>
    </row>
    <row r="1429" spans="1:10" x14ac:dyDescent="0.25">
      <c r="A1429" t="s">
        <v>263</v>
      </c>
      <c r="B1429">
        <v>4912</v>
      </c>
      <c r="C1429">
        <v>0</v>
      </c>
      <c r="D1429">
        <v>3</v>
      </c>
      <c r="F1429">
        <v>0</v>
      </c>
      <c r="G1429">
        <v>0</v>
      </c>
      <c r="H1429">
        <v>3</v>
      </c>
      <c r="J1429">
        <v>0</v>
      </c>
    </row>
    <row r="1430" spans="1:10" x14ac:dyDescent="0.25">
      <c r="A1430" t="s">
        <v>264</v>
      </c>
      <c r="B1430">
        <v>4912</v>
      </c>
      <c r="D1430">
        <v>7</v>
      </c>
      <c r="F1430">
        <v>7</v>
      </c>
      <c r="H1430">
        <v>7</v>
      </c>
      <c r="J1430">
        <v>7</v>
      </c>
    </row>
    <row r="1431" spans="1:10" x14ac:dyDescent="0.25">
      <c r="A1431" t="s">
        <v>265</v>
      </c>
      <c r="B1431">
        <v>4912</v>
      </c>
      <c r="D1431">
        <v>20</v>
      </c>
      <c r="F1431">
        <v>25</v>
      </c>
      <c r="H1431">
        <v>13</v>
      </c>
      <c r="J1431">
        <v>22</v>
      </c>
    </row>
    <row r="1432" spans="1:10" x14ac:dyDescent="0.25">
      <c r="A1432" t="s">
        <v>266</v>
      </c>
      <c r="B1432">
        <v>4912</v>
      </c>
      <c r="D1432">
        <v>0</v>
      </c>
      <c r="F1432">
        <v>0</v>
      </c>
      <c r="H1432">
        <v>0</v>
      </c>
      <c r="J1432">
        <v>0</v>
      </c>
    </row>
    <row r="1433" spans="1:10" x14ac:dyDescent="0.25">
      <c r="A1433" t="s">
        <v>267</v>
      </c>
      <c r="B1433">
        <v>4912</v>
      </c>
      <c r="C1433">
        <v>10</v>
      </c>
      <c r="D1433">
        <v>33</v>
      </c>
      <c r="F1433">
        <v>38</v>
      </c>
      <c r="G1433">
        <v>14</v>
      </c>
      <c r="H1433">
        <v>29</v>
      </c>
      <c r="J1433">
        <v>35</v>
      </c>
    </row>
    <row r="1434" spans="1:10" x14ac:dyDescent="0.25">
      <c r="A1434" t="s">
        <v>268</v>
      </c>
      <c r="B1434">
        <v>4912</v>
      </c>
      <c r="C1434">
        <v>1</v>
      </c>
      <c r="D1434">
        <v>1</v>
      </c>
      <c r="F1434">
        <v>1</v>
      </c>
      <c r="G1434">
        <v>0</v>
      </c>
      <c r="H1434">
        <v>1</v>
      </c>
      <c r="J1434">
        <v>1</v>
      </c>
    </row>
    <row r="1435" spans="1:10" x14ac:dyDescent="0.25">
      <c r="A1435" t="s">
        <v>269</v>
      </c>
      <c r="B1435">
        <v>4912</v>
      </c>
      <c r="C1435">
        <v>0</v>
      </c>
      <c r="D1435">
        <v>0</v>
      </c>
      <c r="F1435">
        <v>0</v>
      </c>
      <c r="G1435">
        <v>1</v>
      </c>
      <c r="H1435">
        <v>0</v>
      </c>
      <c r="J1435">
        <v>0</v>
      </c>
    </row>
    <row r="1436" spans="1:10" x14ac:dyDescent="0.25">
      <c r="A1436" t="s">
        <v>270</v>
      </c>
      <c r="B1436">
        <v>4912</v>
      </c>
      <c r="C1436">
        <v>89</v>
      </c>
      <c r="D1436">
        <v>106</v>
      </c>
      <c r="F1436">
        <v>51</v>
      </c>
      <c r="G1436">
        <v>89</v>
      </c>
      <c r="H1436">
        <v>106</v>
      </c>
      <c r="J1436">
        <v>51</v>
      </c>
    </row>
    <row r="1437" spans="1:10" x14ac:dyDescent="0.25">
      <c r="A1437" t="s">
        <v>271</v>
      </c>
      <c r="B1437">
        <v>4912</v>
      </c>
      <c r="C1437">
        <v>106</v>
      </c>
      <c r="D1437">
        <v>51</v>
      </c>
      <c r="F1437">
        <v>89</v>
      </c>
      <c r="G1437">
        <v>106</v>
      </c>
      <c r="H1437">
        <v>51</v>
      </c>
      <c r="J1437">
        <v>89</v>
      </c>
    </row>
    <row r="1438" spans="1:10" x14ac:dyDescent="0.25">
      <c r="A1438" t="s">
        <v>272</v>
      </c>
      <c r="B1438">
        <v>4912</v>
      </c>
      <c r="C1438">
        <v>100</v>
      </c>
      <c r="D1438">
        <v>45</v>
      </c>
      <c r="F1438">
        <v>83</v>
      </c>
      <c r="G1438">
        <v>99.5</v>
      </c>
      <c r="H1438">
        <v>45</v>
      </c>
      <c r="J1438">
        <v>83</v>
      </c>
    </row>
    <row r="1439" spans="1:10" x14ac:dyDescent="0.25">
      <c r="A1439" t="s">
        <v>273</v>
      </c>
      <c r="B1439">
        <v>4912</v>
      </c>
      <c r="C1439">
        <v>100</v>
      </c>
      <c r="D1439">
        <v>25</v>
      </c>
      <c r="F1439">
        <v>83</v>
      </c>
      <c r="G1439">
        <v>99.5</v>
      </c>
      <c r="H1439">
        <v>32</v>
      </c>
      <c r="J1439">
        <v>83</v>
      </c>
    </row>
    <row r="1440" spans="1:10" x14ac:dyDescent="0.25">
      <c r="A1440" t="s">
        <v>274</v>
      </c>
      <c r="B1440">
        <v>4912</v>
      </c>
      <c r="C1440">
        <v>44</v>
      </c>
      <c r="D1440">
        <v>61</v>
      </c>
      <c r="F1440">
        <v>6</v>
      </c>
      <c r="G1440">
        <v>44</v>
      </c>
      <c r="H1440">
        <v>61</v>
      </c>
      <c r="J1440">
        <v>6</v>
      </c>
    </row>
    <row r="1441" spans="1:18" x14ac:dyDescent="0.25">
      <c r="A1441" t="s">
        <v>275</v>
      </c>
      <c r="B1441">
        <v>4912</v>
      </c>
      <c r="C1441">
        <v>55</v>
      </c>
      <c r="D1441">
        <v>0</v>
      </c>
      <c r="F1441">
        <v>38</v>
      </c>
      <c r="G1441">
        <v>54.5</v>
      </c>
      <c r="H1441">
        <v>0</v>
      </c>
      <c r="J1441">
        <v>38</v>
      </c>
    </row>
    <row r="1442" spans="1:18" x14ac:dyDescent="0.25">
      <c r="A1442" t="s">
        <v>276</v>
      </c>
      <c r="B1442">
        <v>4912</v>
      </c>
      <c r="C1442">
        <v>55</v>
      </c>
      <c r="D1442">
        <v>100</v>
      </c>
      <c r="F1442">
        <v>38</v>
      </c>
      <c r="G1442">
        <v>54.5</v>
      </c>
      <c r="H1442">
        <v>107</v>
      </c>
      <c r="J1442">
        <v>38</v>
      </c>
    </row>
    <row r="1443" spans="1:18" x14ac:dyDescent="0.25">
      <c r="A1443" t="s">
        <v>567</v>
      </c>
      <c r="B1443">
        <v>4912</v>
      </c>
      <c r="C1443">
        <v>0.9</v>
      </c>
      <c r="D1443">
        <v>82.7</v>
      </c>
      <c r="F1443">
        <v>18.399999999999999</v>
      </c>
      <c r="G1443">
        <v>1.7</v>
      </c>
      <c r="H1443">
        <v>81.400000000000006</v>
      </c>
      <c r="J1443">
        <v>18.399999999999999</v>
      </c>
    </row>
    <row r="1444" spans="1:18" x14ac:dyDescent="0.25">
      <c r="A1444" t="s">
        <v>254</v>
      </c>
      <c r="B1444">
        <v>4915</v>
      </c>
      <c r="C1444">
        <v>112</v>
      </c>
      <c r="D1444">
        <v>111</v>
      </c>
      <c r="E1444">
        <v>211</v>
      </c>
      <c r="F1444">
        <v>212</v>
      </c>
      <c r="G1444">
        <v>113</v>
      </c>
      <c r="H1444">
        <v>114</v>
      </c>
      <c r="I1444">
        <v>221</v>
      </c>
      <c r="J1444">
        <v>222</v>
      </c>
      <c r="K1444">
        <v>311</v>
      </c>
      <c r="L1444">
        <v>312</v>
      </c>
      <c r="M1444">
        <v>411</v>
      </c>
      <c r="N1444">
        <v>412</v>
      </c>
      <c r="O1444">
        <v>321</v>
      </c>
      <c r="P1444">
        <v>322</v>
      </c>
      <c r="Q1444">
        <v>421</v>
      </c>
      <c r="R1444">
        <v>422</v>
      </c>
    </row>
    <row r="1445" spans="1:18" x14ac:dyDescent="0.25">
      <c r="A1445" t="s">
        <v>255</v>
      </c>
      <c r="B1445">
        <v>4915</v>
      </c>
      <c r="F1445">
        <v>15</v>
      </c>
      <c r="H1445">
        <v>5</v>
      </c>
      <c r="I1445">
        <v>4</v>
      </c>
      <c r="J1445">
        <v>15</v>
      </c>
    </row>
    <row r="1446" spans="1:18" x14ac:dyDescent="0.25">
      <c r="A1446" t="s">
        <v>256</v>
      </c>
      <c r="B1446">
        <v>4915</v>
      </c>
      <c r="F1446">
        <v>54</v>
      </c>
      <c r="H1446">
        <v>24.5</v>
      </c>
      <c r="I1446">
        <v>24.1</v>
      </c>
      <c r="J1446">
        <v>24</v>
      </c>
    </row>
    <row r="1447" spans="1:18" x14ac:dyDescent="0.25">
      <c r="A1447" t="s">
        <v>257</v>
      </c>
      <c r="B1447">
        <v>4915</v>
      </c>
      <c r="F1447">
        <v>3</v>
      </c>
      <c r="H1447">
        <v>3</v>
      </c>
      <c r="I1447">
        <v>3</v>
      </c>
      <c r="J1447">
        <v>3</v>
      </c>
    </row>
    <row r="1448" spans="1:18" x14ac:dyDescent="0.25">
      <c r="A1448" t="s">
        <v>258</v>
      </c>
      <c r="B1448">
        <v>4915</v>
      </c>
      <c r="F1448">
        <v>0</v>
      </c>
      <c r="H1448">
        <v>0</v>
      </c>
      <c r="I1448">
        <v>0</v>
      </c>
      <c r="J1448">
        <v>0</v>
      </c>
    </row>
    <row r="1449" spans="1:18" x14ac:dyDescent="0.25">
      <c r="A1449" t="s">
        <v>259</v>
      </c>
      <c r="B1449">
        <v>4915</v>
      </c>
      <c r="F1449">
        <v>0</v>
      </c>
      <c r="H1449">
        <v>0</v>
      </c>
      <c r="I1449">
        <v>0</v>
      </c>
      <c r="J1449">
        <v>0</v>
      </c>
    </row>
    <row r="1450" spans="1:18" x14ac:dyDescent="0.25">
      <c r="A1450" t="s">
        <v>260</v>
      </c>
      <c r="B1450">
        <v>4915</v>
      </c>
      <c r="F1450">
        <v>3</v>
      </c>
      <c r="H1450">
        <v>3</v>
      </c>
      <c r="I1450">
        <v>3</v>
      </c>
      <c r="J1450">
        <v>3</v>
      </c>
    </row>
    <row r="1451" spans="1:18" x14ac:dyDescent="0.25">
      <c r="A1451" t="s">
        <v>261</v>
      </c>
      <c r="B1451">
        <v>4915</v>
      </c>
      <c r="F1451">
        <v>4</v>
      </c>
      <c r="H1451">
        <v>3</v>
      </c>
      <c r="I1451">
        <v>3</v>
      </c>
      <c r="J1451">
        <v>4</v>
      </c>
    </row>
    <row r="1452" spans="1:18" x14ac:dyDescent="0.25">
      <c r="A1452" t="s">
        <v>262</v>
      </c>
      <c r="B1452">
        <v>4915</v>
      </c>
      <c r="F1452">
        <v>2</v>
      </c>
      <c r="H1452">
        <v>2.5</v>
      </c>
      <c r="I1452">
        <v>2.9</v>
      </c>
      <c r="J1452">
        <v>2</v>
      </c>
    </row>
    <row r="1453" spans="1:18" x14ac:dyDescent="0.25">
      <c r="A1453" t="s">
        <v>263</v>
      </c>
      <c r="B1453">
        <v>4915</v>
      </c>
      <c r="F1453">
        <v>3</v>
      </c>
      <c r="H1453">
        <v>0</v>
      </c>
      <c r="I1453">
        <v>0</v>
      </c>
      <c r="J1453">
        <v>3</v>
      </c>
    </row>
    <row r="1454" spans="1:18" x14ac:dyDescent="0.25">
      <c r="A1454" t="s">
        <v>264</v>
      </c>
      <c r="B1454">
        <v>4915</v>
      </c>
      <c r="J1454">
        <v>7</v>
      </c>
    </row>
    <row r="1455" spans="1:18" x14ac:dyDescent="0.25">
      <c r="A1455" t="s">
        <v>265</v>
      </c>
      <c r="B1455">
        <v>4915</v>
      </c>
      <c r="J1455">
        <v>21</v>
      </c>
    </row>
    <row r="1456" spans="1:18" x14ac:dyDescent="0.25">
      <c r="A1456" t="s">
        <v>266</v>
      </c>
      <c r="B1456">
        <v>4915</v>
      </c>
      <c r="J1456">
        <v>0</v>
      </c>
    </row>
    <row r="1457" spans="1:10" x14ac:dyDescent="0.25">
      <c r="A1457" t="s">
        <v>267</v>
      </c>
      <c r="B1457">
        <v>4915</v>
      </c>
      <c r="F1457">
        <v>30</v>
      </c>
      <c r="H1457">
        <v>30</v>
      </c>
      <c r="I1457">
        <v>26.9</v>
      </c>
      <c r="J1457">
        <v>34</v>
      </c>
    </row>
    <row r="1458" spans="1:10" x14ac:dyDescent="0.25">
      <c r="A1458" t="s">
        <v>268</v>
      </c>
      <c r="B1458">
        <v>4915</v>
      </c>
      <c r="F1458">
        <v>0</v>
      </c>
      <c r="H1458">
        <v>0</v>
      </c>
      <c r="I1458">
        <v>0</v>
      </c>
      <c r="J1458">
        <v>0</v>
      </c>
    </row>
    <row r="1459" spans="1:10" x14ac:dyDescent="0.25">
      <c r="A1459" t="s">
        <v>269</v>
      </c>
      <c r="B1459">
        <v>4915</v>
      </c>
      <c r="F1459">
        <v>0</v>
      </c>
      <c r="H1459">
        <v>0</v>
      </c>
      <c r="I1459">
        <v>0</v>
      </c>
      <c r="J1459">
        <v>0</v>
      </c>
    </row>
    <row r="1460" spans="1:10" x14ac:dyDescent="0.25">
      <c r="A1460" t="s">
        <v>270</v>
      </c>
      <c r="B1460">
        <v>4915</v>
      </c>
      <c r="F1460">
        <v>30</v>
      </c>
      <c r="H1460">
        <v>0</v>
      </c>
      <c r="I1460">
        <v>30</v>
      </c>
      <c r="J1460">
        <v>60</v>
      </c>
    </row>
    <row r="1461" spans="1:10" x14ac:dyDescent="0.25">
      <c r="A1461" t="s">
        <v>271</v>
      </c>
      <c r="B1461">
        <v>4915</v>
      </c>
      <c r="F1461">
        <v>0</v>
      </c>
      <c r="H1461">
        <v>30</v>
      </c>
      <c r="I1461">
        <v>60</v>
      </c>
      <c r="J1461">
        <v>0</v>
      </c>
    </row>
    <row r="1462" spans="1:10" x14ac:dyDescent="0.25">
      <c r="A1462" t="s">
        <v>272</v>
      </c>
      <c r="B1462">
        <v>4915</v>
      </c>
      <c r="F1462">
        <v>84</v>
      </c>
      <c r="H1462">
        <v>24.5</v>
      </c>
      <c r="I1462">
        <v>54.1</v>
      </c>
      <c r="J1462">
        <v>84</v>
      </c>
    </row>
    <row r="1463" spans="1:10" x14ac:dyDescent="0.25">
      <c r="A1463" t="s">
        <v>273</v>
      </c>
      <c r="B1463">
        <v>4915</v>
      </c>
      <c r="F1463">
        <v>84</v>
      </c>
      <c r="H1463">
        <v>24.5</v>
      </c>
      <c r="I1463">
        <v>54.1</v>
      </c>
      <c r="J1463">
        <v>63</v>
      </c>
    </row>
    <row r="1464" spans="1:10" x14ac:dyDescent="0.25">
      <c r="A1464" t="s">
        <v>274</v>
      </c>
      <c r="B1464">
        <v>4915</v>
      </c>
      <c r="F1464">
        <v>36</v>
      </c>
      <c r="H1464">
        <v>6</v>
      </c>
      <c r="I1464">
        <v>36</v>
      </c>
      <c r="J1464">
        <v>66</v>
      </c>
    </row>
    <row r="1465" spans="1:10" x14ac:dyDescent="0.25">
      <c r="A1465" t="s">
        <v>275</v>
      </c>
      <c r="B1465">
        <v>4915</v>
      </c>
      <c r="F1465">
        <v>0</v>
      </c>
      <c r="H1465">
        <v>30.5</v>
      </c>
      <c r="I1465">
        <v>60.1</v>
      </c>
      <c r="J1465">
        <v>0</v>
      </c>
    </row>
    <row r="1466" spans="1:10" x14ac:dyDescent="0.25">
      <c r="A1466" t="s">
        <v>276</v>
      </c>
      <c r="B1466">
        <v>4915</v>
      </c>
      <c r="F1466">
        <v>0</v>
      </c>
      <c r="H1466">
        <v>30.5</v>
      </c>
      <c r="I1466">
        <v>60.1</v>
      </c>
      <c r="J1466">
        <v>69</v>
      </c>
    </row>
    <row r="1467" spans="1:10" x14ac:dyDescent="0.25">
      <c r="A1467" t="s">
        <v>567</v>
      </c>
      <c r="B1467">
        <v>4915</v>
      </c>
      <c r="F1467">
        <v>54.3</v>
      </c>
      <c r="H1467">
        <v>5.2</v>
      </c>
      <c r="I1467">
        <v>9.9</v>
      </c>
      <c r="J1467">
        <v>38.5</v>
      </c>
    </row>
    <row r="1468" spans="1:10" x14ac:dyDescent="0.25">
      <c r="A1468" t="s">
        <v>254</v>
      </c>
      <c r="B1468">
        <v>4920</v>
      </c>
      <c r="C1468">
        <v>111</v>
      </c>
      <c r="D1468">
        <v>112</v>
      </c>
      <c r="E1468">
        <v>211</v>
      </c>
      <c r="G1468">
        <v>122</v>
      </c>
      <c r="H1468">
        <v>121</v>
      </c>
      <c r="I1468">
        <v>221</v>
      </c>
    </row>
    <row r="1469" spans="1:10" x14ac:dyDescent="0.25">
      <c r="A1469" t="s">
        <v>255</v>
      </c>
      <c r="B1469">
        <v>4920</v>
      </c>
      <c r="C1469">
        <v>8</v>
      </c>
      <c r="D1469">
        <v>10</v>
      </c>
      <c r="E1469">
        <v>8</v>
      </c>
      <c r="G1469">
        <v>7.8</v>
      </c>
      <c r="H1469">
        <v>10</v>
      </c>
      <c r="I1469">
        <v>8</v>
      </c>
    </row>
    <row r="1470" spans="1:10" x14ac:dyDescent="0.25">
      <c r="A1470" t="s">
        <v>256</v>
      </c>
      <c r="B1470">
        <v>4920</v>
      </c>
      <c r="C1470">
        <v>21.8</v>
      </c>
      <c r="D1470">
        <v>36.9</v>
      </c>
      <c r="E1470">
        <v>23.3</v>
      </c>
      <c r="G1470">
        <v>21.8</v>
      </c>
      <c r="H1470">
        <v>36.9</v>
      </c>
      <c r="I1470">
        <v>23.3</v>
      </c>
    </row>
    <row r="1471" spans="1:10" x14ac:dyDescent="0.25">
      <c r="A1471" t="s">
        <v>257</v>
      </c>
      <c r="B1471">
        <v>4920</v>
      </c>
      <c r="C1471">
        <v>2</v>
      </c>
      <c r="D1471">
        <v>2</v>
      </c>
      <c r="E1471">
        <v>2</v>
      </c>
      <c r="G1471">
        <v>2</v>
      </c>
      <c r="H1471">
        <v>2</v>
      </c>
      <c r="I1471">
        <v>2</v>
      </c>
    </row>
    <row r="1472" spans="1:10" x14ac:dyDescent="0.25">
      <c r="A1472" t="s">
        <v>258</v>
      </c>
      <c r="B1472">
        <v>4920</v>
      </c>
      <c r="C1472">
        <v>0</v>
      </c>
      <c r="D1472">
        <v>0</v>
      </c>
      <c r="E1472">
        <v>0</v>
      </c>
      <c r="G1472">
        <v>0</v>
      </c>
      <c r="H1472">
        <v>0</v>
      </c>
      <c r="I1472">
        <v>0</v>
      </c>
    </row>
    <row r="1473" spans="1:9" x14ac:dyDescent="0.25">
      <c r="A1473" t="s">
        <v>259</v>
      </c>
      <c r="B1473">
        <v>4920</v>
      </c>
      <c r="C1473">
        <v>0</v>
      </c>
      <c r="D1473">
        <v>0</v>
      </c>
      <c r="E1473">
        <v>0</v>
      </c>
      <c r="G1473">
        <v>0</v>
      </c>
      <c r="H1473">
        <v>0</v>
      </c>
      <c r="I1473">
        <v>0</v>
      </c>
    </row>
    <row r="1474" spans="1:9" x14ac:dyDescent="0.25">
      <c r="A1474" t="s">
        <v>260</v>
      </c>
      <c r="B1474">
        <v>4920</v>
      </c>
      <c r="C1474">
        <v>2</v>
      </c>
      <c r="D1474">
        <v>2</v>
      </c>
      <c r="E1474">
        <v>2</v>
      </c>
      <c r="G1474">
        <v>2</v>
      </c>
      <c r="H1474">
        <v>2</v>
      </c>
      <c r="I1474">
        <v>2</v>
      </c>
    </row>
    <row r="1475" spans="1:9" x14ac:dyDescent="0.25">
      <c r="A1475" t="s">
        <v>261</v>
      </c>
      <c r="B1475">
        <v>4920</v>
      </c>
      <c r="C1475">
        <v>3.6</v>
      </c>
      <c r="D1475">
        <v>3.6</v>
      </c>
      <c r="E1475">
        <v>3.9</v>
      </c>
      <c r="G1475">
        <v>3.6</v>
      </c>
      <c r="H1475">
        <v>3.6</v>
      </c>
      <c r="I1475">
        <v>3.9</v>
      </c>
    </row>
    <row r="1476" spans="1:9" x14ac:dyDescent="0.25">
      <c r="A1476" t="s">
        <v>262</v>
      </c>
      <c r="B1476">
        <v>4920</v>
      </c>
      <c r="C1476">
        <v>4.5999999999999996</v>
      </c>
      <c r="D1476">
        <v>4.5</v>
      </c>
      <c r="E1476">
        <v>2.8</v>
      </c>
      <c r="G1476">
        <v>4.5999999999999996</v>
      </c>
      <c r="H1476">
        <v>4.5</v>
      </c>
      <c r="I1476">
        <v>2.8</v>
      </c>
    </row>
    <row r="1477" spans="1:9" x14ac:dyDescent="0.25">
      <c r="A1477" t="s">
        <v>263</v>
      </c>
      <c r="B1477">
        <v>4920</v>
      </c>
      <c r="C1477">
        <v>3</v>
      </c>
      <c r="D1477">
        <v>3</v>
      </c>
      <c r="E1477">
        <v>3</v>
      </c>
      <c r="G1477">
        <v>3</v>
      </c>
      <c r="H1477">
        <v>3</v>
      </c>
      <c r="I1477">
        <v>3</v>
      </c>
    </row>
    <row r="1478" spans="1:9" x14ac:dyDescent="0.25">
      <c r="A1478" t="s">
        <v>264</v>
      </c>
      <c r="B1478">
        <v>4920</v>
      </c>
      <c r="D1478">
        <v>7</v>
      </c>
      <c r="H1478">
        <v>7</v>
      </c>
    </row>
    <row r="1479" spans="1:9" x14ac:dyDescent="0.25">
      <c r="A1479" t="s">
        <v>265</v>
      </c>
      <c r="B1479">
        <v>4920</v>
      </c>
      <c r="D1479">
        <v>9</v>
      </c>
      <c r="H1479">
        <v>9</v>
      </c>
    </row>
    <row r="1480" spans="1:9" x14ac:dyDescent="0.25">
      <c r="A1480" t="s">
        <v>266</v>
      </c>
      <c r="B1480">
        <v>4920</v>
      </c>
      <c r="D1480">
        <v>0</v>
      </c>
      <c r="H1480">
        <v>0</v>
      </c>
    </row>
    <row r="1481" spans="1:9" x14ac:dyDescent="0.25">
      <c r="A1481" t="s">
        <v>267</v>
      </c>
      <c r="B1481">
        <v>4920</v>
      </c>
      <c r="C1481">
        <v>16.2</v>
      </c>
      <c r="D1481">
        <v>25</v>
      </c>
      <c r="E1481">
        <v>16</v>
      </c>
      <c r="G1481">
        <v>16</v>
      </c>
      <c r="H1481">
        <v>25</v>
      </c>
      <c r="I1481">
        <v>16</v>
      </c>
    </row>
    <row r="1482" spans="1:9" x14ac:dyDescent="0.25">
      <c r="A1482" t="s">
        <v>268</v>
      </c>
      <c r="B1482">
        <v>4920</v>
      </c>
      <c r="C1482">
        <v>0</v>
      </c>
      <c r="D1482">
        <v>0</v>
      </c>
      <c r="E1482">
        <v>0</v>
      </c>
      <c r="G1482">
        <v>0</v>
      </c>
      <c r="H1482">
        <v>0</v>
      </c>
      <c r="I1482">
        <v>0</v>
      </c>
    </row>
    <row r="1483" spans="1:9" x14ac:dyDescent="0.25">
      <c r="A1483" t="s">
        <v>269</v>
      </c>
      <c r="B1483">
        <v>4920</v>
      </c>
      <c r="C1483">
        <v>0</v>
      </c>
      <c r="D1483">
        <v>0</v>
      </c>
      <c r="E1483">
        <v>0</v>
      </c>
      <c r="G1483">
        <v>0</v>
      </c>
      <c r="H1483">
        <v>0</v>
      </c>
      <c r="I1483">
        <v>0</v>
      </c>
    </row>
    <row r="1484" spans="1:9" x14ac:dyDescent="0.25">
      <c r="A1484" t="s">
        <v>270</v>
      </c>
      <c r="B1484">
        <v>4920</v>
      </c>
      <c r="C1484">
        <v>28</v>
      </c>
      <c r="D1484">
        <v>58</v>
      </c>
      <c r="E1484">
        <v>103</v>
      </c>
      <c r="G1484">
        <v>73</v>
      </c>
      <c r="H1484">
        <v>28</v>
      </c>
      <c r="I1484">
        <v>103</v>
      </c>
    </row>
    <row r="1485" spans="1:9" x14ac:dyDescent="0.25">
      <c r="A1485" t="s">
        <v>271</v>
      </c>
      <c r="B1485">
        <v>4920</v>
      </c>
      <c r="C1485">
        <v>58</v>
      </c>
      <c r="D1485">
        <v>103</v>
      </c>
      <c r="E1485">
        <v>28</v>
      </c>
      <c r="G1485">
        <v>103</v>
      </c>
      <c r="H1485">
        <v>73</v>
      </c>
      <c r="I1485">
        <v>28</v>
      </c>
    </row>
    <row r="1486" spans="1:9" x14ac:dyDescent="0.25">
      <c r="A1486" t="s">
        <v>272</v>
      </c>
      <c r="B1486">
        <v>4920</v>
      </c>
      <c r="C1486">
        <v>49.8</v>
      </c>
      <c r="D1486">
        <v>94.9</v>
      </c>
      <c r="E1486">
        <v>21.3</v>
      </c>
      <c r="G1486">
        <v>94.8</v>
      </c>
      <c r="H1486">
        <v>64.900000000000006</v>
      </c>
      <c r="I1486">
        <v>21.3</v>
      </c>
    </row>
    <row r="1487" spans="1:9" x14ac:dyDescent="0.25">
      <c r="A1487" t="s">
        <v>273</v>
      </c>
      <c r="B1487">
        <v>4920</v>
      </c>
      <c r="C1487">
        <v>49.8</v>
      </c>
      <c r="D1487">
        <v>85.9</v>
      </c>
      <c r="E1487">
        <v>21.3</v>
      </c>
      <c r="G1487">
        <v>94.8</v>
      </c>
      <c r="H1487">
        <v>55.9</v>
      </c>
      <c r="I1487">
        <v>21.3</v>
      </c>
    </row>
    <row r="1488" spans="1:9" x14ac:dyDescent="0.25">
      <c r="A1488" t="s">
        <v>274</v>
      </c>
      <c r="B1488">
        <v>4920</v>
      </c>
      <c r="C1488">
        <v>75</v>
      </c>
      <c r="D1488">
        <v>0</v>
      </c>
      <c r="E1488">
        <v>45</v>
      </c>
      <c r="G1488">
        <v>15</v>
      </c>
      <c r="H1488">
        <v>75</v>
      </c>
      <c r="I1488">
        <v>45</v>
      </c>
    </row>
    <row r="1489" spans="1:18" x14ac:dyDescent="0.25">
      <c r="A1489" t="s">
        <v>275</v>
      </c>
      <c r="B1489">
        <v>4920</v>
      </c>
      <c r="C1489">
        <v>96.8</v>
      </c>
      <c r="D1489">
        <v>36.9</v>
      </c>
      <c r="E1489">
        <v>68.3</v>
      </c>
      <c r="G1489">
        <v>36.799999999999997</v>
      </c>
      <c r="H1489">
        <v>6.9</v>
      </c>
      <c r="I1489">
        <v>68.3</v>
      </c>
    </row>
    <row r="1490" spans="1:18" x14ac:dyDescent="0.25">
      <c r="A1490" t="s">
        <v>276</v>
      </c>
      <c r="B1490">
        <v>4920</v>
      </c>
      <c r="C1490">
        <v>96.8</v>
      </c>
      <c r="D1490">
        <v>27.9</v>
      </c>
      <c r="E1490">
        <v>68.3</v>
      </c>
      <c r="G1490">
        <v>36.799999999999997</v>
      </c>
      <c r="H1490">
        <v>102.9</v>
      </c>
      <c r="I1490">
        <v>68.3</v>
      </c>
    </row>
    <row r="1491" spans="1:18" x14ac:dyDescent="0.25">
      <c r="A1491" t="s">
        <v>567</v>
      </c>
      <c r="B1491">
        <v>4920</v>
      </c>
      <c r="C1491">
        <v>21.8</v>
      </c>
      <c r="D1491">
        <v>36.9</v>
      </c>
      <c r="E1491">
        <v>23.3</v>
      </c>
      <c r="G1491">
        <v>21.8</v>
      </c>
      <c r="H1491">
        <v>36.9</v>
      </c>
      <c r="I1491">
        <v>23.3</v>
      </c>
    </row>
    <row r="1492" spans="1:18" x14ac:dyDescent="0.25">
      <c r="A1492" t="s">
        <v>254</v>
      </c>
      <c r="B1492">
        <v>4924</v>
      </c>
      <c r="C1492">
        <v>111</v>
      </c>
      <c r="D1492">
        <v>112</v>
      </c>
      <c r="E1492">
        <v>211</v>
      </c>
      <c r="F1492">
        <v>212</v>
      </c>
      <c r="G1492">
        <v>121</v>
      </c>
      <c r="H1492">
        <v>122</v>
      </c>
      <c r="I1492">
        <v>221</v>
      </c>
      <c r="J1492">
        <v>222</v>
      </c>
      <c r="K1492">
        <v>311</v>
      </c>
      <c r="L1492">
        <v>312</v>
      </c>
      <c r="M1492">
        <v>411</v>
      </c>
      <c r="N1492">
        <v>412</v>
      </c>
      <c r="O1492">
        <v>321</v>
      </c>
      <c r="P1492">
        <v>322</v>
      </c>
      <c r="Q1492">
        <v>421</v>
      </c>
      <c r="R1492">
        <v>422</v>
      </c>
    </row>
    <row r="1493" spans="1:18" x14ac:dyDescent="0.25">
      <c r="A1493" t="s">
        <v>255</v>
      </c>
      <c r="B1493">
        <v>4924</v>
      </c>
      <c r="C1493">
        <v>5</v>
      </c>
      <c r="D1493">
        <v>20</v>
      </c>
      <c r="E1493">
        <v>5</v>
      </c>
      <c r="F1493">
        <v>20</v>
      </c>
      <c r="G1493">
        <v>5</v>
      </c>
      <c r="H1493">
        <v>20</v>
      </c>
      <c r="I1493">
        <v>5</v>
      </c>
      <c r="J1493">
        <v>20</v>
      </c>
    </row>
    <row r="1494" spans="1:18" x14ac:dyDescent="0.25">
      <c r="A1494" t="s">
        <v>256</v>
      </c>
      <c r="B1494">
        <v>4924</v>
      </c>
      <c r="C1494">
        <v>12</v>
      </c>
      <c r="D1494">
        <v>59.2</v>
      </c>
      <c r="E1494">
        <v>8</v>
      </c>
      <c r="F1494">
        <v>31.6</v>
      </c>
      <c r="G1494">
        <v>19</v>
      </c>
      <c r="H1494">
        <v>52.2</v>
      </c>
      <c r="I1494">
        <v>11</v>
      </c>
      <c r="J1494">
        <v>28.6</v>
      </c>
    </row>
    <row r="1495" spans="1:18" x14ac:dyDescent="0.25">
      <c r="A1495" t="s">
        <v>257</v>
      </c>
      <c r="B1495">
        <v>4924</v>
      </c>
      <c r="C1495">
        <v>2</v>
      </c>
      <c r="D1495">
        <v>2</v>
      </c>
      <c r="E1495">
        <v>2</v>
      </c>
      <c r="F1495">
        <v>2</v>
      </c>
      <c r="G1495">
        <v>2</v>
      </c>
      <c r="H1495">
        <v>2</v>
      </c>
      <c r="I1495">
        <v>2</v>
      </c>
      <c r="J1495">
        <v>2</v>
      </c>
    </row>
    <row r="1496" spans="1:18" x14ac:dyDescent="0.25">
      <c r="A1496" t="s">
        <v>258</v>
      </c>
      <c r="B1496">
        <v>4924</v>
      </c>
      <c r="C1496">
        <v>0</v>
      </c>
      <c r="D1496">
        <v>0</v>
      </c>
      <c r="E1496">
        <v>0</v>
      </c>
      <c r="F1496">
        <v>0</v>
      </c>
      <c r="G1496">
        <v>0</v>
      </c>
      <c r="H1496">
        <v>0</v>
      </c>
      <c r="I1496">
        <v>0</v>
      </c>
      <c r="J1496">
        <v>0</v>
      </c>
    </row>
    <row r="1497" spans="1:18" x14ac:dyDescent="0.25">
      <c r="A1497" t="s">
        <v>259</v>
      </c>
      <c r="B1497">
        <v>4924</v>
      </c>
      <c r="C1497">
        <v>0</v>
      </c>
      <c r="D1497">
        <v>0</v>
      </c>
      <c r="E1497">
        <v>0</v>
      </c>
      <c r="F1497">
        <v>0</v>
      </c>
      <c r="G1497">
        <v>0</v>
      </c>
      <c r="H1497">
        <v>0</v>
      </c>
      <c r="I1497">
        <v>0</v>
      </c>
      <c r="J1497">
        <v>0</v>
      </c>
    </row>
    <row r="1498" spans="1:18" x14ac:dyDescent="0.25">
      <c r="A1498" t="s">
        <v>260</v>
      </c>
      <c r="B1498">
        <v>4924</v>
      </c>
      <c r="C1498">
        <v>2</v>
      </c>
      <c r="D1498">
        <v>2</v>
      </c>
      <c r="E1498">
        <v>2</v>
      </c>
      <c r="F1498">
        <v>2</v>
      </c>
      <c r="G1498">
        <v>2</v>
      </c>
      <c r="H1498">
        <v>2</v>
      </c>
      <c r="I1498">
        <v>2</v>
      </c>
      <c r="J1498">
        <v>2</v>
      </c>
    </row>
    <row r="1499" spans="1:18" x14ac:dyDescent="0.25">
      <c r="A1499" t="s">
        <v>261</v>
      </c>
      <c r="B1499">
        <v>4924</v>
      </c>
      <c r="C1499">
        <v>3</v>
      </c>
      <c r="D1499">
        <v>4.3</v>
      </c>
      <c r="E1499">
        <v>3</v>
      </c>
      <c r="F1499">
        <v>4.7</v>
      </c>
      <c r="G1499">
        <v>3</v>
      </c>
      <c r="H1499">
        <v>4.3</v>
      </c>
      <c r="I1499">
        <v>3</v>
      </c>
      <c r="J1499">
        <v>4.7</v>
      </c>
    </row>
    <row r="1500" spans="1:18" x14ac:dyDescent="0.25">
      <c r="A1500" t="s">
        <v>262</v>
      </c>
      <c r="B1500">
        <v>4924</v>
      </c>
      <c r="C1500">
        <v>3</v>
      </c>
      <c r="D1500">
        <v>1.5</v>
      </c>
      <c r="E1500">
        <v>3</v>
      </c>
      <c r="F1500">
        <v>1.7</v>
      </c>
      <c r="G1500">
        <v>3</v>
      </c>
      <c r="H1500">
        <v>1.5</v>
      </c>
      <c r="I1500">
        <v>3</v>
      </c>
      <c r="J1500">
        <v>1.7</v>
      </c>
    </row>
    <row r="1501" spans="1:18" x14ac:dyDescent="0.25">
      <c r="A1501" t="s">
        <v>263</v>
      </c>
      <c r="B1501">
        <v>4924</v>
      </c>
      <c r="C1501">
        <v>0</v>
      </c>
      <c r="D1501">
        <v>1</v>
      </c>
      <c r="E1501">
        <v>0</v>
      </c>
      <c r="F1501">
        <v>0</v>
      </c>
      <c r="G1501">
        <v>0</v>
      </c>
      <c r="H1501">
        <v>1</v>
      </c>
      <c r="I1501">
        <v>0</v>
      </c>
      <c r="J1501">
        <v>0</v>
      </c>
    </row>
    <row r="1502" spans="1:18" x14ac:dyDescent="0.25">
      <c r="A1502" t="s">
        <v>264</v>
      </c>
      <c r="B1502">
        <v>4924</v>
      </c>
      <c r="D1502">
        <v>7</v>
      </c>
      <c r="F1502">
        <v>7</v>
      </c>
      <c r="H1502">
        <v>7</v>
      </c>
      <c r="J1502">
        <v>7</v>
      </c>
    </row>
    <row r="1503" spans="1:18" x14ac:dyDescent="0.25">
      <c r="A1503" t="s">
        <v>265</v>
      </c>
      <c r="B1503">
        <v>4924</v>
      </c>
      <c r="D1503">
        <v>19</v>
      </c>
      <c r="F1503">
        <v>24</v>
      </c>
      <c r="H1503">
        <v>19</v>
      </c>
      <c r="J1503">
        <v>21</v>
      </c>
    </row>
    <row r="1504" spans="1:18" x14ac:dyDescent="0.25">
      <c r="A1504" t="s">
        <v>266</v>
      </c>
      <c r="B1504">
        <v>4924</v>
      </c>
      <c r="D1504">
        <v>0</v>
      </c>
      <c r="F1504">
        <v>0</v>
      </c>
      <c r="H1504">
        <v>0</v>
      </c>
      <c r="J1504">
        <v>0</v>
      </c>
    </row>
    <row r="1505" spans="1:18" x14ac:dyDescent="0.25">
      <c r="A1505" t="s">
        <v>267</v>
      </c>
      <c r="B1505">
        <v>4924</v>
      </c>
      <c r="C1505">
        <v>11</v>
      </c>
      <c r="D1505">
        <v>31.8</v>
      </c>
      <c r="E1505">
        <v>11</v>
      </c>
      <c r="F1505">
        <v>37.4</v>
      </c>
      <c r="G1505">
        <v>11</v>
      </c>
      <c r="H1505">
        <v>31.8</v>
      </c>
      <c r="I1505">
        <v>11</v>
      </c>
      <c r="J1505">
        <v>34.4</v>
      </c>
    </row>
    <row r="1506" spans="1:18" x14ac:dyDescent="0.25">
      <c r="A1506" t="s">
        <v>268</v>
      </c>
      <c r="B1506">
        <v>4924</v>
      </c>
      <c r="C1506">
        <v>0</v>
      </c>
      <c r="D1506">
        <v>1</v>
      </c>
      <c r="E1506">
        <v>0</v>
      </c>
      <c r="F1506">
        <v>1</v>
      </c>
      <c r="G1506">
        <v>0</v>
      </c>
      <c r="H1506">
        <v>1</v>
      </c>
      <c r="I1506">
        <v>0</v>
      </c>
      <c r="J1506">
        <v>1</v>
      </c>
    </row>
    <row r="1507" spans="1:18" x14ac:dyDescent="0.25">
      <c r="A1507" t="s">
        <v>269</v>
      </c>
      <c r="B1507">
        <v>4924</v>
      </c>
      <c r="C1507">
        <v>0</v>
      </c>
      <c r="D1507">
        <v>0</v>
      </c>
      <c r="E1507">
        <v>0</v>
      </c>
      <c r="F1507">
        <v>0</v>
      </c>
      <c r="G1507">
        <v>0</v>
      </c>
      <c r="H1507">
        <v>0</v>
      </c>
      <c r="I1507">
        <v>0</v>
      </c>
      <c r="J1507">
        <v>0</v>
      </c>
    </row>
    <row r="1508" spans="1:18" x14ac:dyDescent="0.25">
      <c r="A1508" t="s">
        <v>270</v>
      </c>
      <c r="B1508">
        <v>4924</v>
      </c>
      <c r="C1508">
        <v>2.8</v>
      </c>
      <c r="D1508">
        <v>20.8</v>
      </c>
      <c r="E1508">
        <v>85.8</v>
      </c>
      <c r="F1508">
        <v>99.8</v>
      </c>
      <c r="G1508">
        <v>2.8</v>
      </c>
      <c r="H1508">
        <v>27.8</v>
      </c>
      <c r="I1508">
        <v>85.8</v>
      </c>
      <c r="J1508">
        <v>102.8</v>
      </c>
    </row>
    <row r="1509" spans="1:18" x14ac:dyDescent="0.25">
      <c r="A1509" t="s">
        <v>271</v>
      </c>
      <c r="B1509">
        <v>4924</v>
      </c>
      <c r="C1509">
        <v>20.8</v>
      </c>
      <c r="D1509">
        <v>85.8</v>
      </c>
      <c r="E1509">
        <v>99.8</v>
      </c>
      <c r="F1509">
        <v>2.8</v>
      </c>
      <c r="G1509">
        <v>27.8</v>
      </c>
      <c r="H1509">
        <v>85.8</v>
      </c>
      <c r="I1509">
        <v>102.8</v>
      </c>
      <c r="J1509">
        <v>2.8</v>
      </c>
    </row>
    <row r="1510" spans="1:18" x14ac:dyDescent="0.25">
      <c r="A1510" t="s">
        <v>272</v>
      </c>
      <c r="B1510">
        <v>4924</v>
      </c>
      <c r="C1510">
        <v>14.8</v>
      </c>
      <c r="D1510">
        <v>80</v>
      </c>
      <c r="E1510">
        <v>93.8</v>
      </c>
      <c r="F1510">
        <v>131.4</v>
      </c>
      <c r="G1510">
        <v>21.8</v>
      </c>
      <c r="H1510">
        <v>80</v>
      </c>
      <c r="I1510">
        <v>96.8</v>
      </c>
      <c r="J1510">
        <v>131.4</v>
      </c>
    </row>
    <row r="1511" spans="1:18" x14ac:dyDescent="0.25">
      <c r="A1511" t="s">
        <v>273</v>
      </c>
      <c r="B1511">
        <v>4924</v>
      </c>
      <c r="C1511">
        <v>14.8</v>
      </c>
      <c r="D1511">
        <v>61</v>
      </c>
      <c r="E1511">
        <v>93.8</v>
      </c>
      <c r="F1511">
        <v>131.4</v>
      </c>
      <c r="G1511">
        <v>21.8</v>
      </c>
      <c r="H1511">
        <v>61</v>
      </c>
      <c r="I1511">
        <v>96.8</v>
      </c>
      <c r="J1511">
        <v>131.4</v>
      </c>
    </row>
    <row r="1512" spans="1:18" x14ac:dyDescent="0.25">
      <c r="A1512" t="s">
        <v>274</v>
      </c>
      <c r="B1512">
        <v>4924</v>
      </c>
      <c r="C1512">
        <v>57.8</v>
      </c>
      <c r="D1512">
        <v>75.8</v>
      </c>
      <c r="E1512">
        <v>5.8</v>
      </c>
      <c r="F1512">
        <v>19.8</v>
      </c>
      <c r="G1512">
        <v>57.8</v>
      </c>
      <c r="H1512">
        <v>82.8</v>
      </c>
      <c r="I1512">
        <v>5.8</v>
      </c>
      <c r="J1512">
        <v>22.8</v>
      </c>
    </row>
    <row r="1513" spans="1:18" x14ac:dyDescent="0.25">
      <c r="A1513" t="s">
        <v>275</v>
      </c>
      <c r="B1513">
        <v>4924</v>
      </c>
      <c r="C1513">
        <v>69.8</v>
      </c>
      <c r="D1513">
        <v>0</v>
      </c>
      <c r="E1513">
        <v>13.8</v>
      </c>
      <c r="F1513">
        <v>51.4</v>
      </c>
      <c r="G1513">
        <v>76.8</v>
      </c>
      <c r="H1513">
        <v>0</v>
      </c>
      <c r="I1513">
        <v>16.8</v>
      </c>
      <c r="J1513">
        <v>51.4</v>
      </c>
    </row>
    <row r="1514" spans="1:18" x14ac:dyDescent="0.25">
      <c r="A1514" t="s">
        <v>276</v>
      </c>
      <c r="B1514">
        <v>4924</v>
      </c>
      <c r="C1514">
        <v>69.8</v>
      </c>
      <c r="D1514">
        <v>116</v>
      </c>
      <c r="E1514">
        <v>13.8</v>
      </c>
      <c r="F1514">
        <v>51.4</v>
      </c>
      <c r="G1514">
        <v>76.8</v>
      </c>
      <c r="H1514">
        <v>116</v>
      </c>
      <c r="I1514">
        <v>16.8</v>
      </c>
      <c r="J1514">
        <v>51.4</v>
      </c>
    </row>
    <row r="1515" spans="1:18" x14ac:dyDescent="0.25">
      <c r="A1515" t="s">
        <v>567</v>
      </c>
      <c r="B1515">
        <v>4924</v>
      </c>
      <c r="C1515">
        <v>10.8</v>
      </c>
      <c r="D1515">
        <v>70.3</v>
      </c>
      <c r="E1515">
        <v>8</v>
      </c>
      <c r="F1515">
        <v>21.7</v>
      </c>
      <c r="G1515">
        <v>7.1</v>
      </c>
      <c r="H1515">
        <v>74</v>
      </c>
      <c r="I1515">
        <v>6.3</v>
      </c>
      <c r="J1515">
        <v>23.4</v>
      </c>
    </row>
    <row r="1516" spans="1:18" x14ac:dyDescent="0.25">
      <c r="A1516" t="s">
        <v>254</v>
      </c>
      <c r="B1516">
        <v>4936</v>
      </c>
      <c r="C1516">
        <v>111</v>
      </c>
      <c r="D1516">
        <v>112</v>
      </c>
      <c r="E1516">
        <v>211</v>
      </c>
      <c r="F1516">
        <v>212</v>
      </c>
      <c r="G1516">
        <v>113</v>
      </c>
      <c r="H1516">
        <v>114</v>
      </c>
      <c r="I1516">
        <v>221</v>
      </c>
      <c r="J1516">
        <v>222</v>
      </c>
      <c r="K1516">
        <v>311</v>
      </c>
      <c r="L1516">
        <v>312</v>
      </c>
      <c r="M1516">
        <v>411</v>
      </c>
      <c r="N1516">
        <v>412</v>
      </c>
      <c r="O1516">
        <v>321</v>
      </c>
      <c r="P1516">
        <v>322</v>
      </c>
      <c r="Q1516">
        <v>421</v>
      </c>
      <c r="R1516">
        <v>422</v>
      </c>
    </row>
    <row r="1517" spans="1:18" x14ac:dyDescent="0.25">
      <c r="A1517" t="s">
        <v>255</v>
      </c>
      <c r="B1517">
        <v>4936</v>
      </c>
      <c r="D1517">
        <v>5</v>
      </c>
      <c r="E1517">
        <v>5</v>
      </c>
      <c r="F1517">
        <v>20</v>
      </c>
      <c r="J1517">
        <v>20</v>
      </c>
    </row>
    <row r="1518" spans="1:18" x14ac:dyDescent="0.25">
      <c r="A1518" t="s">
        <v>256</v>
      </c>
      <c r="B1518">
        <v>4936</v>
      </c>
      <c r="D1518">
        <v>23</v>
      </c>
      <c r="E1518">
        <v>18</v>
      </c>
      <c r="F1518">
        <v>31</v>
      </c>
      <c r="J1518">
        <v>55</v>
      </c>
    </row>
    <row r="1519" spans="1:18" x14ac:dyDescent="0.25">
      <c r="A1519" t="s">
        <v>257</v>
      </c>
      <c r="B1519">
        <v>4936</v>
      </c>
      <c r="D1519">
        <v>2</v>
      </c>
      <c r="E1519">
        <v>2</v>
      </c>
      <c r="F1519">
        <v>2</v>
      </c>
      <c r="J1519">
        <v>2</v>
      </c>
    </row>
    <row r="1520" spans="1:18" x14ac:dyDescent="0.25">
      <c r="A1520" t="s">
        <v>258</v>
      </c>
      <c r="B1520">
        <v>4936</v>
      </c>
      <c r="D1520">
        <v>0</v>
      </c>
      <c r="E1520">
        <v>0</v>
      </c>
      <c r="F1520">
        <v>0</v>
      </c>
      <c r="J1520">
        <v>0</v>
      </c>
    </row>
    <row r="1521" spans="1:10" x14ac:dyDescent="0.25">
      <c r="A1521" t="s">
        <v>259</v>
      </c>
      <c r="B1521">
        <v>4936</v>
      </c>
      <c r="D1521">
        <v>0</v>
      </c>
      <c r="E1521">
        <v>0</v>
      </c>
      <c r="F1521">
        <v>0</v>
      </c>
      <c r="J1521">
        <v>0</v>
      </c>
    </row>
    <row r="1522" spans="1:10" x14ac:dyDescent="0.25">
      <c r="A1522" t="s">
        <v>260</v>
      </c>
      <c r="B1522">
        <v>4936</v>
      </c>
      <c r="D1522">
        <v>2</v>
      </c>
      <c r="E1522">
        <v>2</v>
      </c>
      <c r="F1522">
        <v>2</v>
      </c>
      <c r="J1522">
        <v>2</v>
      </c>
    </row>
    <row r="1523" spans="1:10" x14ac:dyDescent="0.25">
      <c r="A1523" t="s">
        <v>261</v>
      </c>
      <c r="B1523">
        <v>4936</v>
      </c>
      <c r="D1523">
        <v>3</v>
      </c>
      <c r="E1523">
        <v>3</v>
      </c>
      <c r="F1523">
        <v>5</v>
      </c>
      <c r="J1523">
        <v>5</v>
      </c>
    </row>
    <row r="1524" spans="1:10" x14ac:dyDescent="0.25">
      <c r="A1524" t="s">
        <v>262</v>
      </c>
      <c r="B1524">
        <v>4936</v>
      </c>
      <c r="D1524">
        <v>2.5</v>
      </c>
      <c r="E1524">
        <v>3</v>
      </c>
      <c r="F1524">
        <v>1.5</v>
      </c>
      <c r="J1524">
        <v>1.5</v>
      </c>
    </row>
    <row r="1525" spans="1:10" x14ac:dyDescent="0.25">
      <c r="A1525" t="s">
        <v>263</v>
      </c>
      <c r="B1525">
        <v>4936</v>
      </c>
      <c r="D1525">
        <v>3</v>
      </c>
      <c r="E1525">
        <v>0</v>
      </c>
      <c r="F1525">
        <v>3</v>
      </c>
      <c r="J1525">
        <v>3</v>
      </c>
    </row>
    <row r="1526" spans="1:10" x14ac:dyDescent="0.25">
      <c r="A1526" t="s">
        <v>264</v>
      </c>
      <c r="B1526">
        <v>4936</v>
      </c>
      <c r="F1526">
        <v>7</v>
      </c>
    </row>
    <row r="1527" spans="1:10" x14ac:dyDescent="0.25">
      <c r="A1527" t="s">
        <v>265</v>
      </c>
      <c r="B1527">
        <v>4936</v>
      </c>
      <c r="F1527">
        <v>14</v>
      </c>
    </row>
    <row r="1528" spans="1:10" x14ac:dyDescent="0.25">
      <c r="A1528" t="s">
        <v>266</v>
      </c>
      <c r="B1528">
        <v>4936</v>
      </c>
      <c r="F1528">
        <v>0</v>
      </c>
    </row>
    <row r="1529" spans="1:10" x14ac:dyDescent="0.25">
      <c r="A1529" t="s">
        <v>267</v>
      </c>
      <c r="B1529">
        <v>4936</v>
      </c>
      <c r="D1529">
        <v>20</v>
      </c>
      <c r="E1529">
        <v>14</v>
      </c>
      <c r="F1529">
        <v>27.5</v>
      </c>
      <c r="J1529">
        <v>26.5</v>
      </c>
    </row>
    <row r="1530" spans="1:10" x14ac:dyDescent="0.25">
      <c r="A1530" t="s">
        <v>268</v>
      </c>
      <c r="B1530">
        <v>4936</v>
      </c>
      <c r="D1530">
        <v>1</v>
      </c>
      <c r="E1530">
        <v>0</v>
      </c>
      <c r="F1530">
        <v>1</v>
      </c>
      <c r="J1530">
        <v>1</v>
      </c>
    </row>
    <row r="1531" spans="1:10" x14ac:dyDescent="0.25">
      <c r="A1531" t="s">
        <v>269</v>
      </c>
      <c r="B1531">
        <v>4936</v>
      </c>
      <c r="D1531">
        <v>1</v>
      </c>
      <c r="E1531">
        <v>1</v>
      </c>
      <c r="F1531">
        <v>1</v>
      </c>
      <c r="J1531">
        <v>1</v>
      </c>
    </row>
    <row r="1532" spans="1:10" x14ac:dyDescent="0.25">
      <c r="A1532" t="s">
        <v>270</v>
      </c>
      <c r="B1532">
        <v>4936</v>
      </c>
      <c r="D1532">
        <v>0</v>
      </c>
      <c r="E1532">
        <v>28.5</v>
      </c>
      <c r="F1532">
        <v>52.5</v>
      </c>
      <c r="J1532">
        <v>28.5</v>
      </c>
    </row>
    <row r="1533" spans="1:10" x14ac:dyDescent="0.25">
      <c r="A1533" t="s">
        <v>271</v>
      </c>
      <c r="B1533">
        <v>4936</v>
      </c>
      <c r="D1533">
        <v>28.5</v>
      </c>
      <c r="E1533">
        <v>52.5</v>
      </c>
      <c r="F1533">
        <v>0</v>
      </c>
      <c r="J1533">
        <v>0</v>
      </c>
    </row>
    <row r="1534" spans="1:10" x14ac:dyDescent="0.25">
      <c r="A1534" t="s">
        <v>272</v>
      </c>
      <c r="B1534">
        <v>4936</v>
      </c>
      <c r="D1534">
        <v>23</v>
      </c>
      <c r="E1534">
        <v>46.5</v>
      </c>
      <c r="F1534">
        <v>83.5</v>
      </c>
      <c r="J1534">
        <v>83.5</v>
      </c>
    </row>
    <row r="1535" spans="1:10" x14ac:dyDescent="0.25">
      <c r="A1535" t="s">
        <v>273</v>
      </c>
      <c r="B1535">
        <v>4936</v>
      </c>
      <c r="D1535">
        <v>23</v>
      </c>
      <c r="E1535">
        <v>46.5</v>
      </c>
      <c r="F1535">
        <v>69.5</v>
      </c>
      <c r="J1535">
        <v>83.5</v>
      </c>
    </row>
    <row r="1536" spans="1:10" x14ac:dyDescent="0.25">
      <c r="A1536" t="s">
        <v>274</v>
      </c>
      <c r="B1536">
        <v>4936</v>
      </c>
      <c r="D1536">
        <v>67</v>
      </c>
      <c r="E1536">
        <v>5.5</v>
      </c>
      <c r="F1536">
        <v>29.5</v>
      </c>
      <c r="J1536">
        <v>5.5</v>
      </c>
    </row>
    <row r="1537" spans="1:18" x14ac:dyDescent="0.25">
      <c r="A1537" t="s">
        <v>275</v>
      </c>
      <c r="B1537">
        <v>4936</v>
      </c>
      <c r="D1537">
        <v>0</v>
      </c>
      <c r="E1537">
        <v>23.5</v>
      </c>
      <c r="F1537">
        <v>60.5</v>
      </c>
      <c r="J1537">
        <v>60.5</v>
      </c>
    </row>
    <row r="1538" spans="1:18" x14ac:dyDescent="0.25">
      <c r="A1538" t="s">
        <v>276</v>
      </c>
      <c r="B1538">
        <v>4936</v>
      </c>
      <c r="D1538">
        <v>0</v>
      </c>
      <c r="E1538">
        <v>23.5</v>
      </c>
      <c r="F1538">
        <v>46.5</v>
      </c>
      <c r="J1538">
        <v>60.5</v>
      </c>
    </row>
    <row r="1539" spans="1:18" x14ac:dyDescent="0.25">
      <c r="A1539" t="s">
        <v>567</v>
      </c>
      <c r="B1539">
        <v>4936</v>
      </c>
      <c r="D1539">
        <v>23</v>
      </c>
      <c r="E1539">
        <v>0</v>
      </c>
      <c r="F1539">
        <v>55</v>
      </c>
      <c r="J1539">
        <v>55</v>
      </c>
    </row>
    <row r="1540" spans="1:18" x14ac:dyDescent="0.25">
      <c r="A1540" t="s">
        <v>254</v>
      </c>
      <c r="B1540">
        <v>5000</v>
      </c>
      <c r="C1540">
        <v>111</v>
      </c>
      <c r="D1540">
        <v>112</v>
      </c>
      <c r="E1540">
        <v>211</v>
      </c>
      <c r="F1540">
        <v>212</v>
      </c>
      <c r="G1540">
        <v>113</v>
      </c>
      <c r="H1540">
        <v>114</v>
      </c>
      <c r="I1540">
        <v>221</v>
      </c>
      <c r="J1540">
        <v>222</v>
      </c>
      <c r="K1540">
        <v>311</v>
      </c>
      <c r="L1540">
        <v>312</v>
      </c>
      <c r="M1540">
        <v>411</v>
      </c>
      <c r="N1540">
        <v>412</v>
      </c>
      <c r="O1540">
        <v>321</v>
      </c>
      <c r="P1540">
        <v>322</v>
      </c>
      <c r="Q1540">
        <v>421</v>
      </c>
      <c r="R1540">
        <v>422</v>
      </c>
    </row>
    <row r="1541" spans="1:18" x14ac:dyDescent="0.25">
      <c r="A1541" t="s">
        <v>255</v>
      </c>
      <c r="B1541">
        <v>5000</v>
      </c>
      <c r="D1541">
        <v>1</v>
      </c>
      <c r="F1541">
        <v>20</v>
      </c>
      <c r="H1541">
        <v>5</v>
      </c>
      <c r="I1541">
        <v>4</v>
      </c>
      <c r="J1541">
        <v>20</v>
      </c>
    </row>
    <row r="1542" spans="1:18" x14ac:dyDescent="0.25">
      <c r="A1542" t="s">
        <v>256</v>
      </c>
      <c r="B1542">
        <v>5000</v>
      </c>
      <c r="D1542">
        <v>7</v>
      </c>
      <c r="F1542">
        <v>34</v>
      </c>
      <c r="H1542">
        <v>34.200000000000003</v>
      </c>
      <c r="I1542">
        <v>14</v>
      </c>
      <c r="J1542">
        <v>14</v>
      </c>
    </row>
    <row r="1543" spans="1:18" x14ac:dyDescent="0.25">
      <c r="A1543" t="s">
        <v>257</v>
      </c>
      <c r="B1543">
        <v>5000</v>
      </c>
      <c r="D1543">
        <v>2</v>
      </c>
      <c r="F1543">
        <v>2</v>
      </c>
      <c r="H1543">
        <v>2</v>
      </c>
      <c r="I1543">
        <v>2</v>
      </c>
      <c r="J1543">
        <v>2</v>
      </c>
    </row>
    <row r="1544" spans="1:18" x14ac:dyDescent="0.25">
      <c r="A1544" t="s">
        <v>258</v>
      </c>
      <c r="B1544">
        <v>5000</v>
      </c>
      <c r="D1544">
        <v>0</v>
      </c>
      <c r="F1544">
        <v>0</v>
      </c>
      <c r="H1544">
        <v>0</v>
      </c>
      <c r="I1544">
        <v>0</v>
      </c>
      <c r="J1544">
        <v>0</v>
      </c>
    </row>
    <row r="1545" spans="1:18" x14ac:dyDescent="0.25">
      <c r="A1545" t="s">
        <v>259</v>
      </c>
      <c r="B1545">
        <v>5000</v>
      </c>
      <c r="D1545">
        <v>0</v>
      </c>
      <c r="F1545">
        <v>0</v>
      </c>
      <c r="H1545">
        <v>0</v>
      </c>
      <c r="I1545">
        <v>0</v>
      </c>
      <c r="J1545">
        <v>0</v>
      </c>
    </row>
    <row r="1546" spans="1:18" x14ac:dyDescent="0.25">
      <c r="A1546" t="s">
        <v>260</v>
      </c>
      <c r="B1546">
        <v>5000</v>
      </c>
      <c r="D1546">
        <v>2</v>
      </c>
      <c r="F1546">
        <v>2</v>
      </c>
      <c r="H1546">
        <v>2</v>
      </c>
      <c r="I1546">
        <v>2</v>
      </c>
      <c r="J1546">
        <v>2</v>
      </c>
    </row>
    <row r="1547" spans="1:18" x14ac:dyDescent="0.25">
      <c r="A1547" t="s">
        <v>261</v>
      </c>
      <c r="B1547">
        <v>5000</v>
      </c>
      <c r="D1547">
        <v>3</v>
      </c>
      <c r="F1547">
        <v>4</v>
      </c>
      <c r="H1547">
        <v>3</v>
      </c>
      <c r="I1547">
        <v>3</v>
      </c>
      <c r="J1547">
        <v>4</v>
      </c>
    </row>
    <row r="1548" spans="1:18" x14ac:dyDescent="0.25">
      <c r="A1548" t="s">
        <v>262</v>
      </c>
      <c r="B1548">
        <v>5000</v>
      </c>
      <c r="D1548">
        <v>0</v>
      </c>
      <c r="F1548">
        <v>2</v>
      </c>
      <c r="H1548">
        <v>2.8</v>
      </c>
      <c r="I1548">
        <v>3</v>
      </c>
      <c r="J1548">
        <v>2</v>
      </c>
    </row>
    <row r="1549" spans="1:18" x14ac:dyDescent="0.25">
      <c r="A1549" t="s">
        <v>263</v>
      </c>
      <c r="B1549">
        <v>5000</v>
      </c>
      <c r="D1549">
        <v>0</v>
      </c>
      <c r="F1549">
        <v>3</v>
      </c>
      <c r="H1549">
        <v>0</v>
      </c>
      <c r="I1549">
        <v>0</v>
      </c>
      <c r="J1549">
        <v>3</v>
      </c>
    </row>
    <row r="1550" spans="1:18" x14ac:dyDescent="0.25">
      <c r="A1550" t="s">
        <v>264</v>
      </c>
      <c r="B1550">
        <v>5000</v>
      </c>
      <c r="D1550">
        <v>7</v>
      </c>
      <c r="J1550">
        <v>7</v>
      </c>
    </row>
    <row r="1551" spans="1:18" x14ac:dyDescent="0.25">
      <c r="A1551" t="s">
        <v>265</v>
      </c>
      <c r="B1551">
        <v>5000</v>
      </c>
      <c r="D1551">
        <v>25</v>
      </c>
      <c r="J1551">
        <v>22</v>
      </c>
    </row>
    <row r="1552" spans="1:18" x14ac:dyDescent="0.25">
      <c r="A1552" t="s">
        <v>266</v>
      </c>
      <c r="B1552">
        <v>5000</v>
      </c>
      <c r="D1552">
        <v>0</v>
      </c>
      <c r="J1552">
        <v>0</v>
      </c>
    </row>
    <row r="1553" spans="1:18" x14ac:dyDescent="0.25">
      <c r="A1553" t="s">
        <v>267</v>
      </c>
      <c r="B1553">
        <v>5000</v>
      </c>
      <c r="D1553">
        <v>36</v>
      </c>
      <c r="F1553">
        <v>26</v>
      </c>
      <c r="H1553">
        <v>16</v>
      </c>
      <c r="I1553">
        <v>14</v>
      </c>
      <c r="J1553">
        <v>35</v>
      </c>
    </row>
    <row r="1554" spans="1:18" x14ac:dyDescent="0.25">
      <c r="A1554" t="s">
        <v>268</v>
      </c>
      <c r="B1554">
        <v>5000</v>
      </c>
      <c r="D1554">
        <v>1</v>
      </c>
      <c r="F1554">
        <v>1</v>
      </c>
      <c r="H1554">
        <v>0</v>
      </c>
      <c r="I1554">
        <v>0</v>
      </c>
      <c r="J1554">
        <v>1</v>
      </c>
    </row>
    <row r="1555" spans="1:18" x14ac:dyDescent="0.25">
      <c r="A1555" t="s">
        <v>269</v>
      </c>
      <c r="B1555">
        <v>5000</v>
      </c>
      <c r="D1555">
        <v>1</v>
      </c>
      <c r="F1555">
        <v>1</v>
      </c>
      <c r="H1555">
        <v>1</v>
      </c>
      <c r="I1555">
        <v>1</v>
      </c>
      <c r="J1555">
        <v>1</v>
      </c>
    </row>
    <row r="1556" spans="1:18" x14ac:dyDescent="0.25">
      <c r="A1556" t="s">
        <v>270</v>
      </c>
      <c r="B1556">
        <v>5000</v>
      </c>
      <c r="D1556">
        <v>0</v>
      </c>
      <c r="F1556">
        <v>50</v>
      </c>
      <c r="H1556">
        <v>10</v>
      </c>
      <c r="I1556">
        <v>50</v>
      </c>
      <c r="J1556">
        <v>70</v>
      </c>
    </row>
    <row r="1557" spans="1:18" x14ac:dyDescent="0.25">
      <c r="A1557" t="s">
        <v>271</v>
      </c>
      <c r="B1557">
        <v>5000</v>
      </c>
      <c r="D1557">
        <v>10</v>
      </c>
      <c r="F1557">
        <v>0</v>
      </c>
      <c r="H1557">
        <v>50</v>
      </c>
      <c r="I1557">
        <v>70</v>
      </c>
      <c r="J1557">
        <v>0</v>
      </c>
    </row>
    <row r="1558" spans="1:18" x14ac:dyDescent="0.25">
      <c r="A1558" t="s">
        <v>272</v>
      </c>
      <c r="B1558">
        <v>5000</v>
      </c>
      <c r="D1558">
        <v>7</v>
      </c>
      <c r="F1558">
        <v>84</v>
      </c>
      <c r="H1558">
        <v>44.2</v>
      </c>
      <c r="I1558">
        <v>64</v>
      </c>
      <c r="J1558">
        <v>84</v>
      </c>
    </row>
    <row r="1559" spans="1:18" x14ac:dyDescent="0.25">
      <c r="A1559" t="s">
        <v>273</v>
      </c>
      <c r="B1559">
        <v>5000</v>
      </c>
      <c r="D1559">
        <v>7</v>
      </c>
      <c r="F1559">
        <v>84</v>
      </c>
      <c r="H1559">
        <v>44.2</v>
      </c>
      <c r="I1559">
        <v>64</v>
      </c>
      <c r="J1559">
        <v>62</v>
      </c>
    </row>
    <row r="1560" spans="1:18" x14ac:dyDescent="0.25">
      <c r="A1560" t="s">
        <v>274</v>
      </c>
      <c r="B1560">
        <v>5000</v>
      </c>
      <c r="D1560">
        <v>45.8</v>
      </c>
      <c r="F1560">
        <v>5.8</v>
      </c>
      <c r="H1560">
        <v>55.8</v>
      </c>
      <c r="I1560">
        <v>5.8</v>
      </c>
      <c r="J1560">
        <v>25.8</v>
      </c>
    </row>
    <row r="1561" spans="1:18" x14ac:dyDescent="0.25">
      <c r="A1561" t="s">
        <v>275</v>
      </c>
      <c r="B1561">
        <v>5000</v>
      </c>
      <c r="D1561">
        <v>52.8</v>
      </c>
      <c r="F1561">
        <v>39.799999999999997</v>
      </c>
      <c r="H1561">
        <v>0</v>
      </c>
      <c r="I1561">
        <v>19.8</v>
      </c>
      <c r="J1561">
        <v>39.799999999999997</v>
      </c>
    </row>
    <row r="1562" spans="1:18" x14ac:dyDescent="0.25">
      <c r="A1562" t="s">
        <v>276</v>
      </c>
      <c r="B1562">
        <v>5000</v>
      </c>
      <c r="D1562">
        <v>52.8</v>
      </c>
      <c r="F1562">
        <v>39.799999999999997</v>
      </c>
      <c r="H1562">
        <v>0</v>
      </c>
      <c r="I1562">
        <v>19.8</v>
      </c>
      <c r="J1562">
        <v>17.8</v>
      </c>
    </row>
    <row r="1563" spans="1:18" x14ac:dyDescent="0.25">
      <c r="A1563" t="s">
        <v>567</v>
      </c>
      <c r="B1563">
        <v>5000</v>
      </c>
      <c r="D1563">
        <v>0</v>
      </c>
      <c r="F1563">
        <v>43</v>
      </c>
      <c r="H1563">
        <v>4.9000000000000004</v>
      </c>
      <c r="I1563">
        <v>0.9</v>
      </c>
      <c r="J1563">
        <v>36.1</v>
      </c>
    </row>
    <row r="1564" spans="1:18" x14ac:dyDescent="0.25">
      <c r="A1564" t="s">
        <v>254</v>
      </c>
      <c r="B1564">
        <v>5012</v>
      </c>
      <c r="C1564">
        <v>111</v>
      </c>
      <c r="D1564">
        <v>112</v>
      </c>
      <c r="E1564">
        <v>211</v>
      </c>
      <c r="F1564">
        <v>212</v>
      </c>
      <c r="G1564">
        <v>121</v>
      </c>
      <c r="H1564">
        <v>122</v>
      </c>
      <c r="I1564">
        <v>221</v>
      </c>
      <c r="J1564">
        <v>222</v>
      </c>
      <c r="K1564">
        <v>311</v>
      </c>
      <c r="L1564">
        <v>312</v>
      </c>
      <c r="M1564">
        <v>411</v>
      </c>
      <c r="N1564">
        <v>412</v>
      </c>
      <c r="O1564">
        <v>321</v>
      </c>
      <c r="P1564">
        <v>322</v>
      </c>
      <c r="Q1564">
        <v>421</v>
      </c>
      <c r="R1564">
        <v>422</v>
      </c>
    </row>
    <row r="1565" spans="1:18" x14ac:dyDescent="0.25">
      <c r="A1565" t="s">
        <v>255</v>
      </c>
      <c r="B1565">
        <v>5012</v>
      </c>
      <c r="C1565">
        <v>4</v>
      </c>
      <c r="D1565">
        <v>10</v>
      </c>
      <c r="H1565">
        <v>10</v>
      </c>
      <c r="J1565">
        <v>5</v>
      </c>
    </row>
    <row r="1566" spans="1:18" x14ac:dyDescent="0.25">
      <c r="A1566" t="s">
        <v>256</v>
      </c>
      <c r="B1566">
        <v>5012</v>
      </c>
      <c r="C1566">
        <v>15</v>
      </c>
      <c r="D1566">
        <v>34</v>
      </c>
      <c r="H1566">
        <v>55</v>
      </c>
      <c r="J1566">
        <v>23</v>
      </c>
    </row>
    <row r="1567" spans="1:18" x14ac:dyDescent="0.25">
      <c r="A1567" t="s">
        <v>257</v>
      </c>
      <c r="B1567">
        <v>5012</v>
      </c>
      <c r="C1567">
        <v>2</v>
      </c>
      <c r="D1567">
        <v>2</v>
      </c>
      <c r="H1567">
        <v>2</v>
      </c>
      <c r="J1567">
        <v>2</v>
      </c>
    </row>
    <row r="1568" spans="1:18" x14ac:dyDescent="0.25">
      <c r="A1568" t="s">
        <v>258</v>
      </c>
      <c r="B1568">
        <v>5012</v>
      </c>
      <c r="C1568">
        <v>0</v>
      </c>
      <c r="D1568">
        <v>0</v>
      </c>
      <c r="H1568">
        <v>0</v>
      </c>
      <c r="J1568">
        <v>0</v>
      </c>
    </row>
    <row r="1569" spans="1:10" x14ac:dyDescent="0.25">
      <c r="A1569" t="s">
        <v>259</v>
      </c>
      <c r="B1569">
        <v>5012</v>
      </c>
      <c r="C1569">
        <v>0</v>
      </c>
      <c r="D1569">
        <v>0</v>
      </c>
      <c r="H1569">
        <v>0</v>
      </c>
      <c r="J1569">
        <v>0</v>
      </c>
    </row>
    <row r="1570" spans="1:10" x14ac:dyDescent="0.25">
      <c r="A1570" t="s">
        <v>260</v>
      </c>
      <c r="B1570">
        <v>5012</v>
      </c>
      <c r="C1570">
        <v>2</v>
      </c>
      <c r="D1570">
        <v>2</v>
      </c>
      <c r="H1570">
        <v>2</v>
      </c>
      <c r="J1570">
        <v>2</v>
      </c>
    </row>
    <row r="1571" spans="1:10" x14ac:dyDescent="0.25">
      <c r="A1571" t="s">
        <v>261</v>
      </c>
      <c r="B1571">
        <v>5012</v>
      </c>
      <c r="C1571">
        <v>3</v>
      </c>
      <c r="D1571">
        <v>4</v>
      </c>
      <c r="H1571">
        <v>4</v>
      </c>
      <c r="J1571">
        <v>3</v>
      </c>
    </row>
    <row r="1572" spans="1:10" x14ac:dyDescent="0.25">
      <c r="A1572" t="s">
        <v>262</v>
      </c>
      <c r="B1572">
        <v>5012</v>
      </c>
      <c r="C1572">
        <v>3</v>
      </c>
      <c r="D1572">
        <v>2</v>
      </c>
      <c r="H1572">
        <v>2</v>
      </c>
      <c r="J1572">
        <v>3</v>
      </c>
    </row>
    <row r="1573" spans="1:10" x14ac:dyDescent="0.25">
      <c r="A1573" t="s">
        <v>263</v>
      </c>
      <c r="B1573">
        <v>5012</v>
      </c>
      <c r="C1573">
        <v>0</v>
      </c>
      <c r="D1573">
        <v>1</v>
      </c>
      <c r="H1573">
        <v>1</v>
      </c>
      <c r="J1573">
        <v>0</v>
      </c>
    </row>
    <row r="1574" spans="1:10" x14ac:dyDescent="0.25">
      <c r="A1574" t="s">
        <v>264</v>
      </c>
      <c r="B1574">
        <v>5012</v>
      </c>
      <c r="D1574">
        <v>7</v>
      </c>
    </row>
    <row r="1575" spans="1:10" x14ac:dyDescent="0.25">
      <c r="A1575" t="s">
        <v>265</v>
      </c>
      <c r="B1575">
        <v>5012</v>
      </c>
      <c r="D1575">
        <v>22</v>
      </c>
    </row>
    <row r="1576" spans="1:10" x14ac:dyDescent="0.25">
      <c r="A1576" t="s">
        <v>266</v>
      </c>
      <c r="B1576">
        <v>5012</v>
      </c>
      <c r="D1576">
        <v>0</v>
      </c>
    </row>
    <row r="1577" spans="1:10" x14ac:dyDescent="0.25">
      <c r="A1577" t="s">
        <v>267</v>
      </c>
      <c r="B1577">
        <v>5012</v>
      </c>
      <c r="C1577">
        <v>14</v>
      </c>
      <c r="D1577">
        <v>35</v>
      </c>
      <c r="H1577">
        <v>16</v>
      </c>
      <c r="J1577">
        <v>22</v>
      </c>
    </row>
    <row r="1578" spans="1:10" x14ac:dyDescent="0.25">
      <c r="A1578" t="s">
        <v>268</v>
      </c>
      <c r="B1578">
        <v>5012</v>
      </c>
      <c r="C1578">
        <v>0</v>
      </c>
      <c r="D1578">
        <v>1</v>
      </c>
      <c r="H1578">
        <v>0</v>
      </c>
      <c r="J1578">
        <v>1</v>
      </c>
    </row>
    <row r="1579" spans="1:10" x14ac:dyDescent="0.25">
      <c r="A1579" t="s">
        <v>269</v>
      </c>
      <c r="B1579">
        <v>5012</v>
      </c>
      <c r="C1579">
        <v>1</v>
      </c>
      <c r="D1579">
        <v>1</v>
      </c>
      <c r="H1579">
        <v>1</v>
      </c>
      <c r="J1579">
        <v>1</v>
      </c>
    </row>
    <row r="1580" spans="1:10" x14ac:dyDescent="0.25">
      <c r="A1580" t="s">
        <v>270</v>
      </c>
      <c r="B1580">
        <v>5012</v>
      </c>
      <c r="C1580">
        <v>0</v>
      </c>
      <c r="D1580">
        <v>21</v>
      </c>
      <c r="H1580">
        <v>0</v>
      </c>
      <c r="J1580">
        <v>61</v>
      </c>
    </row>
    <row r="1581" spans="1:10" x14ac:dyDescent="0.25">
      <c r="A1581" t="s">
        <v>271</v>
      </c>
      <c r="B1581">
        <v>5012</v>
      </c>
      <c r="C1581">
        <v>21</v>
      </c>
      <c r="D1581">
        <v>61</v>
      </c>
      <c r="H1581">
        <v>61</v>
      </c>
      <c r="J1581">
        <v>0</v>
      </c>
    </row>
    <row r="1582" spans="1:10" x14ac:dyDescent="0.25">
      <c r="A1582" t="s">
        <v>272</v>
      </c>
      <c r="B1582">
        <v>5012</v>
      </c>
      <c r="C1582">
        <v>15</v>
      </c>
      <c r="D1582">
        <v>55</v>
      </c>
      <c r="H1582">
        <v>55</v>
      </c>
      <c r="J1582">
        <v>84</v>
      </c>
    </row>
    <row r="1583" spans="1:10" x14ac:dyDescent="0.25">
      <c r="A1583" t="s">
        <v>273</v>
      </c>
      <c r="B1583">
        <v>5012</v>
      </c>
      <c r="C1583">
        <v>15</v>
      </c>
      <c r="D1583">
        <v>55</v>
      </c>
      <c r="H1583">
        <v>55</v>
      </c>
      <c r="J1583">
        <v>84</v>
      </c>
    </row>
    <row r="1584" spans="1:10" x14ac:dyDescent="0.25">
      <c r="A1584" t="s">
        <v>274</v>
      </c>
      <c r="B1584">
        <v>5012</v>
      </c>
      <c r="C1584">
        <v>35</v>
      </c>
      <c r="D1584">
        <v>56</v>
      </c>
      <c r="H1584">
        <v>35</v>
      </c>
      <c r="J1584">
        <v>6</v>
      </c>
    </row>
    <row r="1585" spans="1:18" x14ac:dyDescent="0.25">
      <c r="A1585" t="s">
        <v>275</v>
      </c>
      <c r="B1585">
        <v>5012</v>
      </c>
      <c r="C1585">
        <v>50</v>
      </c>
      <c r="D1585">
        <v>0</v>
      </c>
      <c r="H1585">
        <v>0</v>
      </c>
      <c r="J1585">
        <v>29</v>
      </c>
    </row>
    <row r="1586" spans="1:18" x14ac:dyDescent="0.25">
      <c r="A1586" t="s">
        <v>276</v>
      </c>
      <c r="B1586">
        <v>5012</v>
      </c>
      <c r="C1586">
        <v>50</v>
      </c>
      <c r="D1586">
        <v>0</v>
      </c>
      <c r="H1586">
        <v>0</v>
      </c>
      <c r="J1586">
        <v>29</v>
      </c>
    </row>
    <row r="1587" spans="1:18" x14ac:dyDescent="0.25">
      <c r="A1587" t="s">
        <v>567</v>
      </c>
      <c r="B1587">
        <v>5012</v>
      </c>
      <c r="C1587">
        <v>0</v>
      </c>
      <c r="D1587">
        <v>25</v>
      </c>
      <c r="H1587">
        <v>25</v>
      </c>
      <c r="J1587">
        <v>0</v>
      </c>
    </row>
    <row r="1588" spans="1:18" x14ac:dyDescent="0.25">
      <c r="A1588" t="s">
        <v>254</v>
      </c>
      <c r="B1588">
        <v>5020</v>
      </c>
      <c r="C1588">
        <v>114</v>
      </c>
      <c r="D1588">
        <v>111</v>
      </c>
      <c r="F1588">
        <v>112</v>
      </c>
      <c r="G1588">
        <v>122</v>
      </c>
      <c r="H1588">
        <v>123</v>
      </c>
      <c r="J1588">
        <v>124</v>
      </c>
      <c r="N1588">
        <v>113</v>
      </c>
      <c r="R1588">
        <v>121</v>
      </c>
    </row>
    <row r="1589" spans="1:18" x14ac:dyDescent="0.25">
      <c r="A1589" t="s">
        <v>255</v>
      </c>
      <c r="B1589">
        <v>5020</v>
      </c>
      <c r="C1589">
        <v>5</v>
      </c>
      <c r="D1589">
        <v>5</v>
      </c>
      <c r="F1589">
        <v>5</v>
      </c>
      <c r="G1589">
        <v>5</v>
      </c>
      <c r="H1589">
        <v>5</v>
      </c>
      <c r="J1589">
        <v>5</v>
      </c>
      <c r="N1589">
        <v>10</v>
      </c>
      <c r="R1589">
        <v>10</v>
      </c>
    </row>
    <row r="1590" spans="1:18" x14ac:dyDescent="0.25">
      <c r="A1590" t="s">
        <v>256</v>
      </c>
      <c r="B1590">
        <v>5020</v>
      </c>
      <c r="C1590">
        <v>12.1</v>
      </c>
      <c r="D1590">
        <v>98.4</v>
      </c>
      <c r="F1590">
        <v>12</v>
      </c>
      <c r="G1590">
        <v>3.5</v>
      </c>
      <c r="H1590">
        <v>26.4</v>
      </c>
      <c r="J1590">
        <v>92.6</v>
      </c>
      <c r="N1590">
        <v>12</v>
      </c>
      <c r="R1590">
        <v>12</v>
      </c>
    </row>
    <row r="1591" spans="1:18" x14ac:dyDescent="0.25">
      <c r="A1591" t="s">
        <v>257</v>
      </c>
      <c r="B1591">
        <v>5020</v>
      </c>
      <c r="C1591">
        <v>2</v>
      </c>
      <c r="D1591">
        <v>2</v>
      </c>
      <c r="F1591">
        <v>2</v>
      </c>
      <c r="G1591">
        <v>2</v>
      </c>
      <c r="H1591">
        <v>2</v>
      </c>
      <c r="J1591">
        <v>2</v>
      </c>
      <c r="N1591">
        <v>2</v>
      </c>
      <c r="R1591">
        <v>2</v>
      </c>
    </row>
    <row r="1592" spans="1:18" x14ac:dyDescent="0.25">
      <c r="A1592" t="s">
        <v>258</v>
      </c>
      <c r="B1592">
        <v>5020</v>
      </c>
      <c r="C1592">
        <v>0</v>
      </c>
      <c r="D1592">
        <v>0</v>
      </c>
      <c r="F1592">
        <v>0</v>
      </c>
      <c r="G1592">
        <v>0</v>
      </c>
      <c r="H1592">
        <v>0</v>
      </c>
      <c r="J1592">
        <v>0</v>
      </c>
      <c r="N1592">
        <v>0</v>
      </c>
      <c r="R1592">
        <v>0</v>
      </c>
    </row>
    <row r="1593" spans="1:18" x14ac:dyDescent="0.25">
      <c r="A1593" t="s">
        <v>259</v>
      </c>
      <c r="B1593">
        <v>5020</v>
      </c>
      <c r="C1593">
        <v>0</v>
      </c>
      <c r="D1593">
        <v>0</v>
      </c>
      <c r="F1593">
        <v>0</v>
      </c>
      <c r="G1593">
        <v>0</v>
      </c>
      <c r="H1593">
        <v>0</v>
      </c>
      <c r="J1593">
        <v>0</v>
      </c>
      <c r="N1593">
        <v>0</v>
      </c>
      <c r="R1593">
        <v>0</v>
      </c>
    </row>
    <row r="1594" spans="1:18" x14ac:dyDescent="0.25">
      <c r="A1594" t="s">
        <v>260</v>
      </c>
      <c r="B1594">
        <v>5020</v>
      </c>
      <c r="C1594">
        <v>2</v>
      </c>
      <c r="D1594">
        <v>2</v>
      </c>
      <c r="F1594">
        <v>2</v>
      </c>
      <c r="G1594">
        <v>2</v>
      </c>
      <c r="H1594">
        <v>2</v>
      </c>
      <c r="J1594">
        <v>2</v>
      </c>
      <c r="N1594">
        <v>2</v>
      </c>
      <c r="R1594">
        <v>2</v>
      </c>
    </row>
    <row r="1595" spans="1:18" x14ac:dyDescent="0.25">
      <c r="A1595" t="s">
        <v>261</v>
      </c>
      <c r="B1595">
        <v>5020</v>
      </c>
      <c r="C1595">
        <v>4</v>
      </c>
      <c r="D1595">
        <v>4</v>
      </c>
      <c r="F1595">
        <v>4</v>
      </c>
      <c r="G1595">
        <v>4</v>
      </c>
      <c r="H1595">
        <v>4</v>
      </c>
      <c r="J1595">
        <v>4</v>
      </c>
      <c r="N1595">
        <v>3.5</v>
      </c>
      <c r="R1595">
        <v>3.5</v>
      </c>
    </row>
    <row r="1596" spans="1:18" x14ac:dyDescent="0.25">
      <c r="A1596" t="s">
        <v>262</v>
      </c>
      <c r="B1596">
        <v>5020</v>
      </c>
      <c r="C1596">
        <v>1.5</v>
      </c>
      <c r="D1596">
        <v>1.5</v>
      </c>
      <c r="F1596">
        <v>2</v>
      </c>
      <c r="G1596">
        <v>1.5</v>
      </c>
      <c r="H1596">
        <v>1.5</v>
      </c>
      <c r="J1596">
        <v>2</v>
      </c>
      <c r="N1596">
        <v>0.5</v>
      </c>
      <c r="R1596">
        <v>0.5</v>
      </c>
    </row>
    <row r="1597" spans="1:18" x14ac:dyDescent="0.25">
      <c r="A1597" t="s">
        <v>263</v>
      </c>
      <c r="B1597">
        <v>5020</v>
      </c>
      <c r="C1597">
        <v>1</v>
      </c>
      <c r="D1597">
        <v>1</v>
      </c>
      <c r="F1597">
        <v>1</v>
      </c>
      <c r="G1597">
        <v>0</v>
      </c>
      <c r="H1597">
        <v>0</v>
      </c>
      <c r="J1597">
        <v>0</v>
      </c>
      <c r="N1597">
        <v>1</v>
      </c>
      <c r="R1597">
        <v>0</v>
      </c>
    </row>
    <row r="1598" spans="1:18" x14ac:dyDescent="0.25">
      <c r="A1598" t="s">
        <v>264</v>
      </c>
      <c r="B1598">
        <v>5020</v>
      </c>
      <c r="C1598">
        <v>5</v>
      </c>
      <c r="D1598">
        <v>5</v>
      </c>
      <c r="F1598">
        <v>5</v>
      </c>
      <c r="J1598">
        <v>5</v>
      </c>
      <c r="N1598">
        <v>5</v>
      </c>
      <c r="R1598">
        <v>5</v>
      </c>
    </row>
    <row r="1599" spans="1:18" x14ac:dyDescent="0.25">
      <c r="A1599" t="s">
        <v>265</v>
      </c>
      <c r="B1599">
        <v>5020</v>
      </c>
      <c r="C1599">
        <v>14</v>
      </c>
      <c r="D1599">
        <v>14</v>
      </c>
      <c r="F1599">
        <v>14</v>
      </c>
      <c r="J1599">
        <v>14</v>
      </c>
      <c r="N1599">
        <v>14</v>
      </c>
      <c r="R1599">
        <v>14</v>
      </c>
    </row>
    <row r="1600" spans="1:18" x14ac:dyDescent="0.25">
      <c r="A1600" t="s">
        <v>266</v>
      </c>
      <c r="B1600">
        <v>5020</v>
      </c>
      <c r="C1600">
        <v>0</v>
      </c>
      <c r="D1600">
        <v>0</v>
      </c>
      <c r="F1600">
        <v>0</v>
      </c>
      <c r="J1600">
        <v>0</v>
      </c>
      <c r="N1600">
        <v>0</v>
      </c>
      <c r="R1600">
        <v>0</v>
      </c>
    </row>
    <row r="1601" spans="1:18" x14ac:dyDescent="0.25">
      <c r="A1601" t="s">
        <v>267</v>
      </c>
      <c r="B1601">
        <v>5020</v>
      </c>
      <c r="C1601">
        <v>24.5</v>
      </c>
      <c r="D1601">
        <v>24.5</v>
      </c>
      <c r="F1601">
        <v>25</v>
      </c>
      <c r="G1601">
        <v>16</v>
      </c>
      <c r="H1601">
        <v>36</v>
      </c>
      <c r="J1601">
        <v>25</v>
      </c>
      <c r="N1601">
        <v>23</v>
      </c>
      <c r="R1601">
        <v>23</v>
      </c>
    </row>
    <row r="1602" spans="1:18" x14ac:dyDescent="0.25">
      <c r="A1602" t="s">
        <v>268</v>
      </c>
      <c r="B1602">
        <v>5020</v>
      </c>
      <c r="C1602">
        <v>1</v>
      </c>
      <c r="D1602">
        <v>1</v>
      </c>
      <c r="F1602">
        <v>1</v>
      </c>
      <c r="G1602">
        <v>0</v>
      </c>
      <c r="H1602">
        <v>0</v>
      </c>
      <c r="J1602">
        <v>1</v>
      </c>
      <c r="N1602">
        <v>1</v>
      </c>
      <c r="R1602">
        <v>1</v>
      </c>
    </row>
    <row r="1603" spans="1:18" x14ac:dyDescent="0.25">
      <c r="A1603" t="s">
        <v>269</v>
      </c>
      <c r="B1603">
        <v>5020</v>
      </c>
      <c r="C1603">
        <v>1</v>
      </c>
      <c r="D1603">
        <v>1</v>
      </c>
      <c r="F1603">
        <v>1</v>
      </c>
      <c r="G1603">
        <v>1</v>
      </c>
      <c r="H1603">
        <v>1</v>
      </c>
      <c r="J1603">
        <v>1</v>
      </c>
      <c r="N1603">
        <v>1</v>
      </c>
      <c r="R1603">
        <v>1</v>
      </c>
    </row>
    <row r="1604" spans="1:18" x14ac:dyDescent="0.25">
      <c r="A1604" t="s">
        <v>270</v>
      </c>
      <c r="B1604">
        <v>5020</v>
      </c>
      <c r="C1604">
        <v>137.9</v>
      </c>
      <c r="D1604">
        <v>0</v>
      </c>
      <c r="F1604">
        <v>103.9</v>
      </c>
      <c r="G1604">
        <v>16</v>
      </c>
      <c r="H1604">
        <v>25</v>
      </c>
      <c r="J1604">
        <v>56.9</v>
      </c>
      <c r="N1604">
        <v>121.9</v>
      </c>
      <c r="R1604">
        <v>0</v>
      </c>
    </row>
    <row r="1605" spans="1:18" x14ac:dyDescent="0.25">
      <c r="A1605" t="s">
        <v>271</v>
      </c>
      <c r="B1605">
        <v>5020</v>
      </c>
      <c r="C1605">
        <v>0</v>
      </c>
      <c r="D1605">
        <v>103.9</v>
      </c>
      <c r="F1605">
        <v>121.9</v>
      </c>
      <c r="G1605">
        <v>25</v>
      </c>
      <c r="H1605">
        <v>56.9</v>
      </c>
      <c r="J1605">
        <v>0</v>
      </c>
      <c r="N1605">
        <v>137.9</v>
      </c>
      <c r="R1605">
        <v>16</v>
      </c>
    </row>
    <row r="1606" spans="1:18" x14ac:dyDescent="0.25">
      <c r="A1606" t="s">
        <v>272</v>
      </c>
      <c r="B1606">
        <v>5020</v>
      </c>
      <c r="C1606">
        <v>150</v>
      </c>
      <c r="D1606">
        <v>98.4</v>
      </c>
      <c r="F1606">
        <v>115.9</v>
      </c>
      <c r="G1606">
        <v>19.5</v>
      </c>
      <c r="H1606">
        <v>51.4</v>
      </c>
      <c r="J1606">
        <v>149.5</v>
      </c>
      <c r="N1606">
        <v>133.9</v>
      </c>
      <c r="R1606">
        <v>12</v>
      </c>
    </row>
    <row r="1607" spans="1:18" x14ac:dyDescent="0.25">
      <c r="A1607" t="s">
        <v>273</v>
      </c>
      <c r="B1607">
        <v>5020</v>
      </c>
      <c r="C1607">
        <v>150</v>
      </c>
      <c r="D1607">
        <v>98.4</v>
      </c>
      <c r="F1607">
        <v>115.9</v>
      </c>
      <c r="G1607">
        <v>19.5</v>
      </c>
      <c r="H1607">
        <v>51.4</v>
      </c>
      <c r="J1607">
        <v>149.5</v>
      </c>
      <c r="N1607">
        <v>133.9</v>
      </c>
      <c r="R1607">
        <v>12</v>
      </c>
    </row>
    <row r="1608" spans="1:18" x14ac:dyDescent="0.25">
      <c r="A1608" t="s">
        <v>274</v>
      </c>
      <c r="B1608">
        <v>5020</v>
      </c>
      <c r="C1608">
        <v>86.5</v>
      </c>
      <c r="D1608">
        <v>104.1</v>
      </c>
      <c r="F1608">
        <v>52.5</v>
      </c>
      <c r="G1608">
        <v>120.1</v>
      </c>
      <c r="H1608">
        <v>129.1</v>
      </c>
      <c r="J1608">
        <v>5.5</v>
      </c>
      <c r="N1608">
        <v>70.5</v>
      </c>
      <c r="R1608">
        <v>104.1</v>
      </c>
    </row>
    <row r="1609" spans="1:18" x14ac:dyDescent="0.25">
      <c r="A1609" t="s">
        <v>275</v>
      </c>
      <c r="B1609">
        <v>5020</v>
      </c>
      <c r="C1609">
        <v>98.6</v>
      </c>
      <c r="D1609">
        <v>47</v>
      </c>
      <c r="F1609">
        <v>64.5</v>
      </c>
      <c r="G1609">
        <v>123.6</v>
      </c>
      <c r="H1609">
        <v>0</v>
      </c>
      <c r="J1609">
        <v>98.1</v>
      </c>
      <c r="N1609">
        <v>82.5</v>
      </c>
      <c r="R1609">
        <v>116.1</v>
      </c>
    </row>
    <row r="1610" spans="1:18" x14ac:dyDescent="0.25">
      <c r="A1610" t="s">
        <v>276</v>
      </c>
      <c r="B1610">
        <v>5020</v>
      </c>
      <c r="C1610">
        <v>98.6</v>
      </c>
      <c r="D1610">
        <v>47</v>
      </c>
      <c r="F1610">
        <v>64.5</v>
      </c>
      <c r="G1610">
        <v>123.6</v>
      </c>
      <c r="H1610">
        <v>0</v>
      </c>
      <c r="J1610">
        <v>98.1</v>
      </c>
      <c r="N1610">
        <v>82.5</v>
      </c>
      <c r="R1610">
        <v>116.1</v>
      </c>
    </row>
    <row r="1611" spans="1:18" x14ac:dyDescent="0.25">
      <c r="A1611" t="s">
        <v>567</v>
      </c>
      <c r="B1611">
        <v>5020</v>
      </c>
      <c r="C1611">
        <v>5</v>
      </c>
      <c r="D1611">
        <v>5</v>
      </c>
      <c r="F1611">
        <v>5</v>
      </c>
      <c r="G1611">
        <v>0</v>
      </c>
      <c r="H1611">
        <v>0</v>
      </c>
      <c r="J1611">
        <v>40</v>
      </c>
      <c r="N1611">
        <v>10</v>
      </c>
      <c r="R1611">
        <v>0</v>
      </c>
    </row>
    <row r="1612" spans="1:18" x14ac:dyDescent="0.25">
      <c r="A1612" t="s">
        <v>254</v>
      </c>
      <c r="B1612">
        <v>5024</v>
      </c>
      <c r="C1612">
        <v>111</v>
      </c>
      <c r="D1612">
        <v>112</v>
      </c>
      <c r="E1612">
        <v>211</v>
      </c>
      <c r="F1612">
        <v>212</v>
      </c>
      <c r="G1612">
        <v>113</v>
      </c>
      <c r="H1612">
        <v>114</v>
      </c>
      <c r="I1612">
        <v>221</v>
      </c>
      <c r="J1612">
        <v>222</v>
      </c>
      <c r="K1612">
        <v>311</v>
      </c>
      <c r="L1612">
        <v>312</v>
      </c>
      <c r="M1612">
        <v>411</v>
      </c>
      <c r="N1612">
        <v>412</v>
      </c>
      <c r="O1612">
        <v>321</v>
      </c>
      <c r="P1612">
        <v>322</v>
      </c>
      <c r="Q1612">
        <v>421</v>
      </c>
      <c r="R1612">
        <v>422</v>
      </c>
    </row>
    <row r="1613" spans="1:18" x14ac:dyDescent="0.25">
      <c r="A1613" t="s">
        <v>255</v>
      </c>
      <c r="B1613">
        <v>5024</v>
      </c>
      <c r="D1613">
        <v>5</v>
      </c>
      <c r="E1613">
        <v>5</v>
      </c>
      <c r="F1613">
        <v>15</v>
      </c>
      <c r="J1613">
        <v>15</v>
      </c>
    </row>
    <row r="1614" spans="1:18" x14ac:dyDescent="0.25">
      <c r="A1614" t="s">
        <v>256</v>
      </c>
      <c r="B1614">
        <v>5024</v>
      </c>
      <c r="D1614">
        <v>33.5</v>
      </c>
      <c r="E1614">
        <v>12</v>
      </c>
      <c r="F1614">
        <v>28.5</v>
      </c>
      <c r="J1614">
        <v>44.5</v>
      </c>
    </row>
    <row r="1615" spans="1:18" x14ac:dyDescent="0.25">
      <c r="A1615" t="s">
        <v>257</v>
      </c>
      <c r="B1615">
        <v>5024</v>
      </c>
      <c r="D1615">
        <v>2</v>
      </c>
      <c r="E1615">
        <v>2</v>
      </c>
      <c r="F1615">
        <v>2</v>
      </c>
      <c r="J1615">
        <v>2</v>
      </c>
    </row>
    <row r="1616" spans="1:18" x14ac:dyDescent="0.25">
      <c r="A1616" t="s">
        <v>258</v>
      </c>
      <c r="B1616">
        <v>5024</v>
      </c>
      <c r="D1616">
        <v>0</v>
      </c>
      <c r="E1616">
        <v>0</v>
      </c>
      <c r="F1616">
        <v>0</v>
      </c>
      <c r="J1616">
        <v>0</v>
      </c>
    </row>
    <row r="1617" spans="1:10" x14ac:dyDescent="0.25">
      <c r="A1617" t="s">
        <v>259</v>
      </c>
      <c r="B1617">
        <v>5024</v>
      </c>
      <c r="D1617">
        <v>0</v>
      </c>
      <c r="E1617">
        <v>0</v>
      </c>
      <c r="F1617">
        <v>0</v>
      </c>
      <c r="J1617">
        <v>0</v>
      </c>
    </row>
    <row r="1618" spans="1:10" x14ac:dyDescent="0.25">
      <c r="A1618" t="s">
        <v>260</v>
      </c>
      <c r="B1618">
        <v>5024</v>
      </c>
      <c r="D1618">
        <v>2</v>
      </c>
      <c r="E1618">
        <v>2</v>
      </c>
      <c r="F1618">
        <v>2</v>
      </c>
      <c r="J1618">
        <v>2</v>
      </c>
    </row>
    <row r="1619" spans="1:10" x14ac:dyDescent="0.25">
      <c r="A1619" t="s">
        <v>261</v>
      </c>
      <c r="B1619">
        <v>5024</v>
      </c>
      <c r="D1619">
        <v>4</v>
      </c>
      <c r="E1619">
        <v>3</v>
      </c>
      <c r="F1619">
        <v>5</v>
      </c>
      <c r="J1619">
        <v>5</v>
      </c>
    </row>
    <row r="1620" spans="1:10" x14ac:dyDescent="0.25">
      <c r="A1620" t="s">
        <v>262</v>
      </c>
      <c r="B1620">
        <v>5024</v>
      </c>
      <c r="D1620">
        <v>1.5</v>
      </c>
      <c r="E1620">
        <v>1</v>
      </c>
      <c r="F1620">
        <v>1.5</v>
      </c>
      <c r="J1620">
        <v>1.5</v>
      </c>
    </row>
    <row r="1621" spans="1:10" x14ac:dyDescent="0.25">
      <c r="A1621" t="s">
        <v>263</v>
      </c>
      <c r="B1621">
        <v>5024</v>
      </c>
      <c r="D1621">
        <v>0</v>
      </c>
      <c r="E1621">
        <v>0</v>
      </c>
      <c r="F1621">
        <v>3</v>
      </c>
      <c r="J1621">
        <v>3</v>
      </c>
    </row>
    <row r="1622" spans="1:10" x14ac:dyDescent="0.25">
      <c r="A1622" t="s">
        <v>264</v>
      </c>
      <c r="B1622">
        <v>5024</v>
      </c>
      <c r="D1622">
        <v>7</v>
      </c>
    </row>
    <row r="1623" spans="1:10" x14ac:dyDescent="0.25">
      <c r="A1623" t="s">
        <v>265</v>
      </c>
      <c r="B1623">
        <v>5024</v>
      </c>
      <c r="D1623">
        <v>20</v>
      </c>
    </row>
    <row r="1624" spans="1:10" x14ac:dyDescent="0.25">
      <c r="A1624" t="s">
        <v>266</v>
      </c>
      <c r="B1624">
        <v>5024</v>
      </c>
      <c r="D1624">
        <v>0</v>
      </c>
    </row>
    <row r="1625" spans="1:10" x14ac:dyDescent="0.25">
      <c r="A1625" t="s">
        <v>267</v>
      </c>
      <c r="B1625">
        <v>5024</v>
      </c>
      <c r="D1625">
        <v>33</v>
      </c>
      <c r="E1625">
        <v>14</v>
      </c>
      <c r="F1625">
        <v>22</v>
      </c>
      <c r="J1625">
        <v>22</v>
      </c>
    </row>
    <row r="1626" spans="1:10" x14ac:dyDescent="0.25">
      <c r="A1626" t="s">
        <v>268</v>
      </c>
      <c r="B1626">
        <v>5024</v>
      </c>
      <c r="D1626">
        <v>0</v>
      </c>
      <c r="E1626">
        <v>0</v>
      </c>
      <c r="F1626">
        <v>1</v>
      </c>
      <c r="J1626">
        <v>1</v>
      </c>
    </row>
    <row r="1627" spans="1:10" x14ac:dyDescent="0.25">
      <c r="A1627" t="s">
        <v>269</v>
      </c>
      <c r="B1627">
        <v>5024</v>
      </c>
      <c r="D1627">
        <v>1</v>
      </c>
      <c r="E1627">
        <v>1</v>
      </c>
      <c r="F1627">
        <v>1</v>
      </c>
      <c r="J1627">
        <v>1</v>
      </c>
    </row>
    <row r="1628" spans="1:10" x14ac:dyDescent="0.25">
      <c r="A1628" t="s">
        <v>270</v>
      </c>
      <c r="B1628">
        <v>5024</v>
      </c>
      <c r="D1628">
        <v>0</v>
      </c>
      <c r="E1628">
        <v>39</v>
      </c>
      <c r="F1628">
        <v>55</v>
      </c>
      <c r="J1628">
        <v>39</v>
      </c>
    </row>
    <row r="1629" spans="1:10" x14ac:dyDescent="0.25">
      <c r="A1629" t="s">
        <v>271</v>
      </c>
      <c r="B1629">
        <v>5024</v>
      </c>
      <c r="D1629">
        <v>39</v>
      </c>
      <c r="E1629">
        <v>55</v>
      </c>
      <c r="F1629">
        <v>0</v>
      </c>
      <c r="J1629">
        <v>0</v>
      </c>
    </row>
    <row r="1630" spans="1:10" x14ac:dyDescent="0.25">
      <c r="A1630" t="s">
        <v>272</v>
      </c>
      <c r="B1630">
        <v>5024</v>
      </c>
      <c r="D1630">
        <v>33.5</v>
      </c>
      <c r="E1630">
        <v>51</v>
      </c>
      <c r="F1630">
        <v>83.5</v>
      </c>
      <c r="J1630">
        <v>83.5</v>
      </c>
    </row>
    <row r="1631" spans="1:10" x14ac:dyDescent="0.25">
      <c r="A1631" t="s">
        <v>273</v>
      </c>
      <c r="B1631">
        <v>5024</v>
      </c>
      <c r="D1631">
        <v>33.5</v>
      </c>
      <c r="E1631">
        <v>51</v>
      </c>
      <c r="F1631">
        <v>83.5</v>
      </c>
      <c r="J1631">
        <v>83.5</v>
      </c>
    </row>
    <row r="1632" spans="1:10" x14ac:dyDescent="0.25">
      <c r="A1632" t="s">
        <v>274</v>
      </c>
      <c r="B1632">
        <v>5024</v>
      </c>
      <c r="D1632">
        <v>56.5</v>
      </c>
      <c r="E1632">
        <v>5.5</v>
      </c>
      <c r="F1632">
        <v>21.5</v>
      </c>
      <c r="J1632">
        <v>5.5</v>
      </c>
    </row>
    <row r="1633" spans="1:18" x14ac:dyDescent="0.25">
      <c r="A1633" t="s">
        <v>275</v>
      </c>
      <c r="B1633">
        <v>5024</v>
      </c>
      <c r="D1633">
        <v>0</v>
      </c>
      <c r="E1633">
        <v>17.5</v>
      </c>
      <c r="F1633">
        <v>50</v>
      </c>
      <c r="J1633">
        <v>50</v>
      </c>
    </row>
    <row r="1634" spans="1:18" x14ac:dyDescent="0.25">
      <c r="A1634" t="s">
        <v>276</v>
      </c>
      <c r="B1634">
        <v>5024</v>
      </c>
      <c r="D1634">
        <v>0</v>
      </c>
      <c r="E1634">
        <v>17.5</v>
      </c>
      <c r="F1634">
        <v>50</v>
      </c>
      <c r="J1634">
        <v>50</v>
      </c>
    </row>
    <row r="1635" spans="1:18" x14ac:dyDescent="0.25">
      <c r="A1635" t="s">
        <v>567</v>
      </c>
      <c r="B1635">
        <v>5024</v>
      </c>
      <c r="D1635">
        <v>5.6</v>
      </c>
      <c r="E1635">
        <v>1</v>
      </c>
      <c r="F1635">
        <v>45.6</v>
      </c>
      <c r="J1635">
        <v>50.6</v>
      </c>
    </row>
    <row r="1636" spans="1:18" x14ac:dyDescent="0.25">
      <c r="A1636" t="s">
        <v>254</v>
      </c>
      <c r="B1636">
        <v>5025</v>
      </c>
      <c r="C1636">
        <v>111</v>
      </c>
      <c r="D1636">
        <v>112</v>
      </c>
      <c r="E1636">
        <v>211</v>
      </c>
      <c r="F1636">
        <v>212</v>
      </c>
      <c r="G1636">
        <v>121</v>
      </c>
      <c r="H1636">
        <v>122</v>
      </c>
      <c r="I1636">
        <v>221</v>
      </c>
      <c r="J1636">
        <v>222</v>
      </c>
      <c r="K1636">
        <v>311</v>
      </c>
      <c r="L1636">
        <v>312</v>
      </c>
      <c r="M1636">
        <v>411</v>
      </c>
      <c r="N1636">
        <v>412</v>
      </c>
      <c r="O1636">
        <v>321</v>
      </c>
      <c r="P1636">
        <v>322</v>
      </c>
      <c r="Q1636">
        <v>421</v>
      </c>
      <c r="R1636">
        <v>422</v>
      </c>
    </row>
    <row r="1637" spans="1:18" x14ac:dyDescent="0.25">
      <c r="A1637" t="s">
        <v>255</v>
      </c>
      <c r="B1637">
        <v>5025</v>
      </c>
      <c r="C1637">
        <v>5</v>
      </c>
      <c r="D1637">
        <v>5</v>
      </c>
      <c r="E1637">
        <v>5</v>
      </c>
      <c r="F1637">
        <v>20</v>
      </c>
      <c r="H1637">
        <v>5</v>
      </c>
      <c r="I1637">
        <v>5</v>
      </c>
      <c r="J1637">
        <v>20</v>
      </c>
    </row>
    <row r="1638" spans="1:18" x14ac:dyDescent="0.25">
      <c r="A1638" t="s">
        <v>256</v>
      </c>
      <c r="B1638">
        <v>5025</v>
      </c>
      <c r="C1638">
        <v>16</v>
      </c>
      <c r="D1638">
        <v>11</v>
      </c>
      <c r="E1638">
        <v>6</v>
      </c>
      <c r="F1638">
        <v>39</v>
      </c>
      <c r="H1638">
        <v>31</v>
      </c>
      <c r="I1638">
        <v>21</v>
      </c>
      <c r="J1638">
        <v>24</v>
      </c>
    </row>
    <row r="1639" spans="1:18" x14ac:dyDescent="0.25">
      <c r="A1639" t="s">
        <v>257</v>
      </c>
      <c r="B1639">
        <v>5025</v>
      </c>
      <c r="C1639">
        <v>2</v>
      </c>
      <c r="D1639">
        <v>2</v>
      </c>
      <c r="E1639">
        <v>2</v>
      </c>
      <c r="F1639">
        <v>2</v>
      </c>
      <c r="H1639">
        <v>2</v>
      </c>
      <c r="I1639">
        <v>2</v>
      </c>
      <c r="J1639">
        <v>2</v>
      </c>
    </row>
    <row r="1640" spans="1:18" x14ac:dyDescent="0.25">
      <c r="A1640" t="s">
        <v>258</v>
      </c>
      <c r="B1640">
        <v>5025</v>
      </c>
      <c r="C1640">
        <v>0</v>
      </c>
      <c r="D1640">
        <v>0</v>
      </c>
      <c r="E1640">
        <v>0</v>
      </c>
      <c r="F1640">
        <v>0</v>
      </c>
      <c r="H1640">
        <v>0</v>
      </c>
      <c r="I1640">
        <v>0</v>
      </c>
      <c r="J1640">
        <v>0</v>
      </c>
    </row>
    <row r="1641" spans="1:18" x14ac:dyDescent="0.25">
      <c r="A1641" t="s">
        <v>259</v>
      </c>
      <c r="B1641">
        <v>5025</v>
      </c>
      <c r="C1641">
        <v>0</v>
      </c>
      <c r="D1641">
        <v>0</v>
      </c>
      <c r="E1641">
        <v>0</v>
      </c>
      <c r="F1641">
        <v>0</v>
      </c>
      <c r="H1641">
        <v>0</v>
      </c>
      <c r="I1641">
        <v>0</v>
      </c>
      <c r="J1641">
        <v>0</v>
      </c>
    </row>
    <row r="1642" spans="1:18" x14ac:dyDescent="0.25">
      <c r="A1642" t="s">
        <v>260</v>
      </c>
      <c r="B1642">
        <v>5025</v>
      </c>
      <c r="C1642">
        <v>2</v>
      </c>
      <c r="D1642">
        <v>2</v>
      </c>
      <c r="E1642">
        <v>2</v>
      </c>
      <c r="F1642">
        <v>2</v>
      </c>
      <c r="H1642">
        <v>2</v>
      </c>
      <c r="I1642">
        <v>2</v>
      </c>
      <c r="J1642">
        <v>2</v>
      </c>
    </row>
    <row r="1643" spans="1:18" x14ac:dyDescent="0.25">
      <c r="A1643" t="s">
        <v>261</v>
      </c>
      <c r="B1643">
        <v>5025</v>
      </c>
      <c r="C1643">
        <v>3</v>
      </c>
      <c r="D1643">
        <v>3</v>
      </c>
      <c r="E1643">
        <v>3</v>
      </c>
      <c r="F1643">
        <v>4</v>
      </c>
      <c r="H1643">
        <v>3</v>
      </c>
      <c r="I1643">
        <v>3</v>
      </c>
      <c r="J1643">
        <v>4</v>
      </c>
    </row>
    <row r="1644" spans="1:18" x14ac:dyDescent="0.25">
      <c r="A1644" t="s">
        <v>262</v>
      </c>
      <c r="B1644">
        <v>5025</v>
      </c>
      <c r="C1644">
        <v>1</v>
      </c>
      <c r="D1644">
        <v>1</v>
      </c>
      <c r="E1644">
        <v>1</v>
      </c>
      <c r="F1644">
        <v>2</v>
      </c>
      <c r="H1644">
        <v>1</v>
      </c>
      <c r="I1644">
        <v>1</v>
      </c>
      <c r="J1644">
        <v>2</v>
      </c>
    </row>
    <row r="1645" spans="1:18" x14ac:dyDescent="0.25">
      <c r="A1645" t="s">
        <v>263</v>
      </c>
      <c r="B1645">
        <v>5025</v>
      </c>
      <c r="C1645">
        <v>0</v>
      </c>
      <c r="D1645">
        <v>1</v>
      </c>
      <c r="E1645">
        <v>0</v>
      </c>
      <c r="F1645">
        <v>1</v>
      </c>
      <c r="H1645">
        <v>0</v>
      </c>
      <c r="I1645">
        <v>0</v>
      </c>
      <c r="J1645">
        <v>1</v>
      </c>
    </row>
    <row r="1646" spans="1:18" x14ac:dyDescent="0.25">
      <c r="A1646" t="s">
        <v>264</v>
      </c>
      <c r="B1646">
        <v>5025</v>
      </c>
      <c r="D1646">
        <v>10</v>
      </c>
      <c r="F1646">
        <v>7</v>
      </c>
      <c r="H1646">
        <v>10</v>
      </c>
      <c r="J1646">
        <v>10</v>
      </c>
    </row>
    <row r="1647" spans="1:18" x14ac:dyDescent="0.25">
      <c r="A1647" t="s">
        <v>265</v>
      </c>
      <c r="B1647">
        <v>5025</v>
      </c>
      <c r="D1647">
        <v>20</v>
      </c>
      <c r="F1647">
        <v>17</v>
      </c>
      <c r="H1647">
        <v>20</v>
      </c>
      <c r="J1647">
        <v>17</v>
      </c>
    </row>
    <row r="1648" spans="1:18" x14ac:dyDescent="0.25">
      <c r="A1648" t="s">
        <v>266</v>
      </c>
      <c r="B1648">
        <v>5025</v>
      </c>
      <c r="D1648">
        <v>0</v>
      </c>
      <c r="F1648">
        <v>0</v>
      </c>
      <c r="H1648">
        <v>0</v>
      </c>
      <c r="J1648">
        <v>0</v>
      </c>
    </row>
    <row r="1649" spans="1:18" x14ac:dyDescent="0.25">
      <c r="A1649" t="s">
        <v>267</v>
      </c>
      <c r="B1649">
        <v>5025</v>
      </c>
      <c r="C1649">
        <v>14</v>
      </c>
      <c r="D1649">
        <v>34</v>
      </c>
      <c r="E1649">
        <v>14</v>
      </c>
      <c r="F1649">
        <v>30</v>
      </c>
      <c r="H1649">
        <v>34</v>
      </c>
      <c r="I1649">
        <v>14</v>
      </c>
      <c r="J1649">
        <v>33</v>
      </c>
    </row>
    <row r="1650" spans="1:18" x14ac:dyDescent="0.25">
      <c r="A1650" t="s">
        <v>268</v>
      </c>
      <c r="B1650">
        <v>5025</v>
      </c>
      <c r="C1650">
        <v>0</v>
      </c>
      <c r="D1650">
        <v>1</v>
      </c>
      <c r="E1650">
        <v>0</v>
      </c>
      <c r="F1650">
        <v>1</v>
      </c>
      <c r="H1650">
        <v>0</v>
      </c>
      <c r="I1650">
        <v>0</v>
      </c>
      <c r="J1650">
        <v>1</v>
      </c>
    </row>
    <row r="1651" spans="1:18" x14ac:dyDescent="0.25">
      <c r="A1651" t="s">
        <v>269</v>
      </c>
      <c r="B1651">
        <v>5025</v>
      </c>
      <c r="C1651">
        <v>1</v>
      </c>
      <c r="D1651">
        <v>1</v>
      </c>
      <c r="E1651">
        <v>1</v>
      </c>
      <c r="F1651">
        <v>1</v>
      </c>
      <c r="H1651">
        <v>1</v>
      </c>
      <c r="I1651">
        <v>1</v>
      </c>
      <c r="J1651">
        <v>1</v>
      </c>
    </row>
    <row r="1652" spans="1:18" x14ac:dyDescent="0.25">
      <c r="A1652" t="s">
        <v>270</v>
      </c>
      <c r="B1652">
        <v>5025</v>
      </c>
      <c r="C1652">
        <v>0</v>
      </c>
      <c r="D1652">
        <v>20</v>
      </c>
      <c r="E1652">
        <v>35</v>
      </c>
      <c r="F1652">
        <v>45</v>
      </c>
      <c r="H1652">
        <v>0</v>
      </c>
      <c r="I1652">
        <v>35</v>
      </c>
      <c r="J1652">
        <v>60</v>
      </c>
    </row>
    <row r="1653" spans="1:18" x14ac:dyDescent="0.25">
      <c r="A1653" t="s">
        <v>271</v>
      </c>
      <c r="B1653">
        <v>5025</v>
      </c>
      <c r="C1653">
        <v>20</v>
      </c>
      <c r="D1653">
        <v>35</v>
      </c>
      <c r="E1653">
        <v>45</v>
      </c>
      <c r="F1653">
        <v>0</v>
      </c>
      <c r="H1653">
        <v>35</v>
      </c>
      <c r="I1653">
        <v>60</v>
      </c>
      <c r="J1653">
        <v>0</v>
      </c>
    </row>
    <row r="1654" spans="1:18" x14ac:dyDescent="0.25">
      <c r="A1654" t="s">
        <v>272</v>
      </c>
      <c r="B1654">
        <v>5025</v>
      </c>
      <c r="C1654">
        <v>16</v>
      </c>
      <c r="D1654">
        <v>31</v>
      </c>
      <c r="E1654">
        <v>41</v>
      </c>
      <c r="F1654">
        <v>84</v>
      </c>
      <c r="H1654">
        <v>31</v>
      </c>
      <c r="I1654">
        <v>56</v>
      </c>
      <c r="J1654">
        <v>84</v>
      </c>
    </row>
    <row r="1655" spans="1:18" x14ac:dyDescent="0.25">
      <c r="A1655" t="s">
        <v>273</v>
      </c>
      <c r="B1655">
        <v>5025</v>
      </c>
      <c r="C1655">
        <v>16</v>
      </c>
      <c r="D1655">
        <v>31</v>
      </c>
      <c r="E1655">
        <v>41</v>
      </c>
      <c r="F1655">
        <v>84</v>
      </c>
      <c r="H1655">
        <v>31</v>
      </c>
      <c r="I1655">
        <v>56</v>
      </c>
      <c r="J1655">
        <v>84</v>
      </c>
    </row>
    <row r="1656" spans="1:18" x14ac:dyDescent="0.25">
      <c r="A1656" t="s">
        <v>274</v>
      </c>
      <c r="B1656">
        <v>5025</v>
      </c>
      <c r="C1656">
        <v>59</v>
      </c>
      <c r="D1656">
        <v>79</v>
      </c>
      <c r="E1656">
        <v>4</v>
      </c>
      <c r="F1656">
        <v>14</v>
      </c>
      <c r="H1656">
        <v>59</v>
      </c>
      <c r="I1656">
        <v>4</v>
      </c>
      <c r="J1656">
        <v>29</v>
      </c>
    </row>
    <row r="1657" spans="1:18" x14ac:dyDescent="0.25">
      <c r="A1657" t="s">
        <v>275</v>
      </c>
      <c r="B1657">
        <v>5025</v>
      </c>
      <c r="C1657">
        <v>75</v>
      </c>
      <c r="D1657">
        <v>0</v>
      </c>
      <c r="E1657">
        <v>10</v>
      </c>
      <c r="F1657">
        <v>53</v>
      </c>
      <c r="H1657">
        <v>0</v>
      </c>
      <c r="I1657">
        <v>25</v>
      </c>
      <c r="J1657">
        <v>53</v>
      </c>
    </row>
    <row r="1658" spans="1:18" x14ac:dyDescent="0.25">
      <c r="A1658" t="s">
        <v>276</v>
      </c>
      <c r="B1658">
        <v>5025</v>
      </c>
      <c r="C1658">
        <v>75</v>
      </c>
      <c r="D1658">
        <v>0</v>
      </c>
      <c r="E1658">
        <v>10</v>
      </c>
      <c r="F1658">
        <v>53</v>
      </c>
      <c r="H1658">
        <v>0</v>
      </c>
      <c r="I1658">
        <v>25</v>
      </c>
      <c r="J1658">
        <v>53</v>
      </c>
    </row>
    <row r="1659" spans="1:18" x14ac:dyDescent="0.25">
      <c r="A1659" t="s">
        <v>567</v>
      </c>
      <c r="B1659">
        <v>5025</v>
      </c>
      <c r="C1659">
        <v>0</v>
      </c>
      <c r="D1659">
        <v>5</v>
      </c>
      <c r="E1659">
        <v>0</v>
      </c>
      <c r="F1659">
        <v>20</v>
      </c>
      <c r="H1659">
        <v>0</v>
      </c>
      <c r="I1659">
        <v>0</v>
      </c>
      <c r="J1659">
        <v>20</v>
      </c>
    </row>
    <row r="1660" spans="1:18" x14ac:dyDescent="0.25">
      <c r="A1660" t="s">
        <v>254</v>
      </c>
      <c r="B1660">
        <v>5050</v>
      </c>
      <c r="C1660">
        <v>111</v>
      </c>
      <c r="D1660">
        <v>112</v>
      </c>
      <c r="E1660">
        <v>212</v>
      </c>
      <c r="F1660">
        <v>211</v>
      </c>
      <c r="G1660">
        <v>121</v>
      </c>
      <c r="H1660">
        <v>122</v>
      </c>
      <c r="I1660">
        <v>221</v>
      </c>
      <c r="J1660">
        <v>222</v>
      </c>
      <c r="K1660">
        <v>311</v>
      </c>
      <c r="L1660">
        <v>312</v>
      </c>
      <c r="M1660">
        <v>411</v>
      </c>
      <c r="N1660">
        <v>412</v>
      </c>
      <c r="O1660">
        <v>321</v>
      </c>
      <c r="P1660">
        <v>322</v>
      </c>
      <c r="Q1660">
        <v>421</v>
      </c>
      <c r="R1660">
        <v>422</v>
      </c>
    </row>
    <row r="1661" spans="1:18" x14ac:dyDescent="0.25">
      <c r="A1661" t="s">
        <v>255</v>
      </c>
      <c r="B1661">
        <v>5050</v>
      </c>
      <c r="C1661">
        <v>10</v>
      </c>
      <c r="D1661">
        <v>5</v>
      </c>
      <c r="E1661">
        <v>5</v>
      </c>
      <c r="F1661">
        <v>15</v>
      </c>
      <c r="I1661">
        <v>5</v>
      </c>
      <c r="J1661">
        <v>15</v>
      </c>
    </row>
    <row r="1662" spans="1:18" x14ac:dyDescent="0.25">
      <c r="A1662" t="s">
        <v>256</v>
      </c>
      <c r="B1662">
        <v>5050</v>
      </c>
      <c r="C1662">
        <v>11</v>
      </c>
      <c r="D1662">
        <v>39</v>
      </c>
      <c r="E1662">
        <v>3.2</v>
      </c>
      <c r="F1662">
        <v>14</v>
      </c>
      <c r="I1662">
        <v>-5.3</v>
      </c>
      <c r="J1662">
        <v>21.5</v>
      </c>
    </row>
    <row r="1663" spans="1:18" x14ac:dyDescent="0.25">
      <c r="A1663" t="s">
        <v>257</v>
      </c>
      <c r="B1663">
        <v>5050</v>
      </c>
      <c r="C1663">
        <v>2</v>
      </c>
      <c r="D1663">
        <v>2</v>
      </c>
      <c r="E1663">
        <v>2</v>
      </c>
      <c r="F1663">
        <v>2</v>
      </c>
      <c r="I1663">
        <v>2</v>
      </c>
      <c r="J1663">
        <v>2</v>
      </c>
    </row>
    <row r="1664" spans="1:18" x14ac:dyDescent="0.25">
      <c r="A1664" t="s">
        <v>258</v>
      </c>
      <c r="B1664">
        <v>5050</v>
      </c>
      <c r="C1664">
        <v>0</v>
      </c>
      <c r="D1664">
        <v>0</v>
      </c>
      <c r="E1664">
        <v>0</v>
      </c>
      <c r="F1664">
        <v>0</v>
      </c>
      <c r="I1664">
        <v>0</v>
      </c>
      <c r="J1664">
        <v>0</v>
      </c>
    </row>
    <row r="1665" spans="1:10" x14ac:dyDescent="0.25">
      <c r="A1665" t="s">
        <v>259</v>
      </c>
      <c r="B1665">
        <v>5050</v>
      </c>
      <c r="C1665">
        <v>0</v>
      </c>
      <c r="D1665">
        <v>0</v>
      </c>
      <c r="E1665">
        <v>0</v>
      </c>
      <c r="F1665">
        <v>0</v>
      </c>
      <c r="I1665">
        <v>0</v>
      </c>
      <c r="J1665">
        <v>0</v>
      </c>
    </row>
    <row r="1666" spans="1:10" x14ac:dyDescent="0.25">
      <c r="A1666" t="s">
        <v>260</v>
      </c>
      <c r="B1666">
        <v>5050</v>
      </c>
      <c r="C1666">
        <v>2</v>
      </c>
      <c r="D1666">
        <v>2</v>
      </c>
      <c r="E1666">
        <v>2</v>
      </c>
      <c r="F1666">
        <v>2</v>
      </c>
      <c r="I1666">
        <v>2</v>
      </c>
      <c r="J1666">
        <v>2</v>
      </c>
    </row>
    <row r="1667" spans="1:10" x14ac:dyDescent="0.25">
      <c r="A1667" t="s">
        <v>261</v>
      </c>
      <c r="B1667">
        <v>5050</v>
      </c>
      <c r="C1667">
        <v>3.2</v>
      </c>
      <c r="D1667">
        <v>3</v>
      </c>
      <c r="E1667">
        <v>3</v>
      </c>
      <c r="F1667">
        <v>4</v>
      </c>
      <c r="I1667">
        <v>3</v>
      </c>
      <c r="J1667">
        <v>4</v>
      </c>
    </row>
    <row r="1668" spans="1:10" x14ac:dyDescent="0.25">
      <c r="A1668" t="s">
        <v>262</v>
      </c>
      <c r="B1668">
        <v>5050</v>
      </c>
      <c r="C1668">
        <v>3.8</v>
      </c>
      <c r="D1668">
        <v>1</v>
      </c>
      <c r="E1668">
        <v>2.8</v>
      </c>
      <c r="F1668">
        <v>2</v>
      </c>
      <c r="I1668">
        <v>3.8</v>
      </c>
      <c r="J1668">
        <v>2</v>
      </c>
    </row>
    <row r="1669" spans="1:10" x14ac:dyDescent="0.25">
      <c r="A1669" t="s">
        <v>263</v>
      </c>
      <c r="B1669">
        <v>5050</v>
      </c>
      <c r="C1669">
        <v>0</v>
      </c>
      <c r="D1669">
        <v>0</v>
      </c>
      <c r="E1669">
        <v>0</v>
      </c>
      <c r="F1669">
        <v>3</v>
      </c>
      <c r="I1669">
        <v>0</v>
      </c>
      <c r="J1669">
        <v>3</v>
      </c>
    </row>
    <row r="1670" spans="1:10" x14ac:dyDescent="0.25">
      <c r="A1670" t="s">
        <v>264</v>
      </c>
      <c r="B1670">
        <v>5050</v>
      </c>
      <c r="D1670">
        <v>10</v>
      </c>
      <c r="F1670">
        <v>10</v>
      </c>
    </row>
    <row r="1671" spans="1:10" x14ac:dyDescent="0.25">
      <c r="A1671" t="s">
        <v>265</v>
      </c>
      <c r="B1671">
        <v>5050</v>
      </c>
      <c r="D1671">
        <v>30</v>
      </c>
      <c r="F1671">
        <v>17</v>
      </c>
    </row>
    <row r="1672" spans="1:10" x14ac:dyDescent="0.25">
      <c r="A1672" t="s">
        <v>266</v>
      </c>
      <c r="B1672">
        <v>5050</v>
      </c>
      <c r="D1672">
        <v>0</v>
      </c>
      <c r="F1672">
        <v>0</v>
      </c>
    </row>
    <row r="1673" spans="1:10" x14ac:dyDescent="0.25">
      <c r="A1673" t="s">
        <v>267</v>
      </c>
      <c r="B1673">
        <v>5050</v>
      </c>
      <c r="C1673">
        <v>31</v>
      </c>
      <c r="D1673">
        <v>46.4</v>
      </c>
      <c r="E1673">
        <v>22</v>
      </c>
      <c r="F1673">
        <v>33</v>
      </c>
      <c r="I1673">
        <v>14.5</v>
      </c>
      <c r="J1673">
        <v>22</v>
      </c>
    </row>
    <row r="1674" spans="1:10" x14ac:dyDescent="0.25">
      <c r="A1674" t="s">
        <v>268</v>
      </c>
      <c r="B1674">
        <v>5050</v>
      </c>
      <c r="C1674">
        <v>1</v>
      </c>
      <c r="D1674">
        <v>1</v>
      </c>
      <c r="E1674">
        <v>1</v>
      </c>
      <c r="F1674">
        <v>1</v>
      </c>
      <c r="I1674">
        <v>0</v>
      </c>
      <c r="J1674">
        <v>1</v>
      </c>
    </row>
    <row r="1675" spans="1:10" x14ac:dyDescent="0.25">
      <c r="A1675" t="s">
        <v>269</v>
      </c>
      <c r="B1675">
        <v>5050</v>
      </c>
      <c r="C1675">
        <v>1</v>
      </c>
      <c r="D1675">
        <v>1</v>
      </c>
      <c r="E1675">
        <v>1</v>
      </c>
      <c r="F1675">
        <v>1</v>
      </c>
      <c r="I1675">
        <v>1</v>
      </c>
      <c r="J1675">
        <v>1</v>
      </c>
    </row>
    <row r="1676" spans="1:10" x14ac:dyDescent="0.25">
      <c r="A1676" t="s">
        <v>270</v>
      </c>
      <c r="B1676">
        <v>5050</v>
      </c>
      <c r="C1676">
        <v>0</v>
      </c>
      <c r="D1676">
        <v>18</v>
      </c>
      <c r="E1676">
        <v>81</v>
      </c>
      <c r="F1676">
        <v>61</v>
      </c>
      <c r="I1676">
        <v>61</v>
      </c>
      <c r="J1676">
        <v>62.5</v>
      </c>
    </row>
    <row r="1677" spans="1:10" x14ac:dyDescent="0.25">
      <c r="A1677" t="s">
        <v>271</v>
      </c>
      <c r="B1677">
        <v>5050</v>
      </c>
      <c r="C1677">
        <v>18</v>
      </c>
      <c r="D1677">
        <v>61</v>
      </c>
      <c r="E1677">
        <v>0</v>
      </c>
      <c r="F1677">
        <v>81</v>
      </c>
      <c r="I1677">
        <v>62.5</v>
      </c>
      <c r="J1677">
        <v>0</v>
      </c>
    </row>
    <row r="1678" spans="1:10" x14ac:dyDescent="0.25">
      <c r="A1678" t="s">
        <v>272</v>
      </c>
      <c r="B1678">
        <v>5050</v>
      </c>
      <c r="C1678">
        <v>11</v>
      </c>
      <c r="D1678">
        <v>57</v>
      </c>
      <c r="E1678">
        <v>84.2</v>
      </c>
      <c r="F1678">
        <v>75</v>
      </c>
      <c r="I1678">
        <v>55.7</v>
      </c>
      <c r="J1678">
        <v>84</v>
      </c>
    </row>
    <row r="1679" spans="1:10" x14ac:dyDescent="0.25">
      <c r="A1679" t="s">
        <v>273</v>
      </c>
      <c r="B1679">
        <v>5050</v>
      </c>
      <c r="C1679">
        <v>11</v>
      </c>
      <c r="D1679">
        <v>57</v>
      </c>
      <c r="E1679">
        <v>84.2</v>
      </c>
      <c r="F1679">
        <v>58</v>
      </c>
      <c r="I1679">
        <v>55.7</v>
      </c>
      <c r="J1679">
        <v>84</v>
      </c>
    </row>
    <row r="1680" spans="1:10" x14ac:dyDescent="0.25">
      <c r="A1680" t="s">
        <v>274</v>
      </c>
      <c r="B1680">
        <v>5050</v>
      </c>
      <c r="C1680">
        <v>33</v>
      </c>
      <c r="D1680">
        <v>51</v>
      </c>
      <c r="E1680">
        <v>24</v>
      </c>
      <c r="F1680">
        <v>4</v>
      </c>
      <c r="I1680">
        <v>4</v>
      </c>
      <c r="J1680">
        <v>5.5</v>
      </c>
    </row>
    <row r="1681" spans="1:18" x14ac:dyDescent="0.25">
      <c r="A1681" t="s">
        <v>275</v>
      </c>
      <c r="B1681">
        <v>5050</v>
      </c>
      <c r="C1681">
        <v>44</v>
      </c>
      <c r="D1681">
        <v>0</v>
      </c>
      <c r="E1681">
        <v>27.2</v>
      </c>
      <c r="F1681">
        <v>18</v>
      </c>
      <c r="I1681">
        <v>88.7</v>
      </c>
      <c r="J1681">
        <v>27</v>
      </c>
    </row>
    <row r="1682" spans="1:18" x14ac:dyDescent="0.25">
      <c r="A1682" t="s">
        <v>276</v>
      </c>
      <c r="B1682">
        <v>5050</v>
      </c>
      <c r="C1682">
        <v>44</v>
      </c>
      <c r="D1682">
        <v>0</v>
      </c>
      <c r="E1682">
        <v>27.2</v>
      </c>
      <c r="F1682">
        <v>1</v>
      </c>
      <c r="I1682">
        <v>88.7</v>
      </c>
      <c r="J1682">
        <v>27</v>
      </c>
    </row>
    <row r="1683" spans="1:18" x14ac:dyDescent="0.25">
      <c r="A1683" t="s">
        <v>567</v>
      </c>
      <c r="B1683">
        <v>5050</v>
      </c>
      <c r="C1683">
        <v>10.1</v>
      </c>
      <c r="D1683">
        <v>5.5</v>
      </c>
      <c r="E1683">
        <v>3.2</v>
      </c>
      <c r="F1683">
        <v>27.1</v>
      </c>
      <c r="I1683">
        <v>0</v>
      </c>
      <c r="J1683">
        <v>36.1</v>
      </c>
    </row>
    <row r="1684" spans="1:18" x14ac:dyDescent="0.25">
      <c r="A1684" t="s">
        <v>254</v>
      </c>
      <c r="B1684">
        <v>5060</v>
      </c>
      <c r="C1684">
        <v>111</v>
      </c>
      <c r="D1684">
        <v>112</v>
      </c>
      <c r="E1684">
        <v>211</v>
      </c>
      <c r="F1684">
        <v>212</v>
      </c>
      <c r="G1684">
        <v>121</v>
      </c>
      <c r="H1684">
        <v>122</v>
      </c>
      <c r="I1684">
        <v>221</v>
      </c>
      <c r="J1684">
        <v>222</v>
      </c>
      <c r="K1684">
        <v>311</v>
      </c>
      <c r="L1684">
        <v>312</v>
      </c>
      <c r="M1684">
        <v>411</v>
      </c>
      <c r="N1684">
        <v>412</v>
      </c>
      <c r="O1684">
        <v>321</v>
      </c>
      <c r="P1684">
        <v>322</v>
      </c>
      <c r="Q1684">
        <v>421</v>
      </c>
      <c r="R1684">
        <v>422</v>
      </c>
    </row>
    <row r="1685" spans="1:18" x14ac:dyDescent="0.25">
      <c r="A1685" t="s">
        <v>255</v>
      </c>
      <c r="B1685">
        <v>5060</v>
      </c>
      <c r="C1685">
        <v>4</v>
      </c>
      <c r="D1685">
        <v>7</v>
      </c>
      <c r="E1685">
        <v>4</v>
      </c>
      <c r="F1685">
        <v>7</v>
      </c>
      <c r="G1685">
        <v>4</v>
      </c>
      <c r="H1685">
        <v>7</v>
      </c>
      <c r="I1685">
        <v>4</v>
      </c>
      <c r="J1685">
        <v>7</v>
      </c>
    </row>
    <row r="1686" spans="1:18" x14ac:dyDescent="0.25">
      <c r="A1686" t="s">
        <v>256</v>
      </c>
      <c r="B1686">
        <v>5060</v>
      </c>
      <c r="C1686">
        <v>10</v>
      </c>
      <c r="D1686">
        <v>27.8</v>
      </c>
      <c r="E1686">
        <v>10</v>
      </c>
      <c r="F1686">
        <v>28</v>
      </c>
      <c r="G1686">
        <v>10</v>
      </c>
      <c r="H1686">
        <v>27.8</v>
      </c>
      <c r="I1686">
        <v>10</v>
      </c>
      <c r="J1686">
        <v>28</v>
      </c>
    </row>
    <row r="1687" spans="1:18" x14ac:dyDescent="0.25">
      <c r="A1687" t="s">
        <v>257</v>
      </c>
      <c r="B1687">
        <v>5060</v>
      </c>
      <c r="C1687">
        <v>2</v>
      </c>
      <c r="D1687">
        <v>2</v>
      </c>
      <c r="E1687">
        <v>2</v>
      </c>
      <c r="F1687">
        <v>2</v>
      </c>
      <c r="G1687">
        <v>2</v>
      </c>
      <c r="H1687">
        <v>2</v>
      </c>
      <c r="I1687">
        <v>2</v>
      </c>
      <c r="J1687">
        <v>2</v>
      </c>
    </row>
    <row r="1688" spans="1:18" x14ac:dyDescent="0.25">
      <c r="A1688" t="s">
        <v>258</v>
      </c>
      <c r="B1688">
        <v>5060</v>
      </c>
      <c r="C1688">
        <v>0</v>
      </c>
      <c r="D1688">
        <v>0</v>
      </c>
      <c r="E1688">
        <v>0</v>
      </c>
      <c r="F1688">
        <v>0</v>
      </c>
      <c r="G1688">
        <v>0</v>
      </c>
      <c r="H1688">
        <v>0</v>
      </c>
      <c r="I1688">
        <v>0</v>
      </c>
      <c r="J1688">
        <v>0</v>
      </c>
    </row>
    <row r="1689" spans="1:18" x14ac:dyDescent="0.25">
      <c r="A1689" t="s">
        <v>259</v>
      </c>
      <c r="B1689">
        <v>5060</v>
      </c>
      <c r="C1689">
        <v>0</v>
      </c>
      <c r="D1689">
        <v>0</v>
      </c>
      <c r="E1689">
        <v>0</v>
      </c>
      <c r="F1689">
        <v>0</v>
      </c>
      <c r="G1689">
        <v>0</v>
      </c>
      <c r="H1689">
        <v>0</v>
      </c>
      <c r="I1689">
        <v>0</v>
      </c>
      <c r="J1689">
        <v>0</v>
      </c>
    </row>
    <row r="1690" spans="1:18" x14ac:dyDescent="0.25">
      <c r="A1690" t="s">
        <v>260</v>
      </c>
      <c r="B1690">
        <v>5060</v>
      </c>
      <c r="C1690">
        <v>2</v>
      </c>
      <c r="D1690">
        <v>2</v>
      </c>
      <c r="E1690">
        <v>2</v>
      </c>
      <c r="F1690">
        <v>2</v>
      </c>
      <c r="G1690">
        <v>2</v>
      </c>
      <c r="H1690">
        <v>2</v>
      </c>
      <c r="I1690">
        <v>2</v>
      </c>
      <c r="J1690">
        <v>2</v>
      </c>
    </row>
    <row r="1691" spans="1:18" x14ac:dyDescent="0.25">
      <c r="A1691" t="s">
        <v>261</v>
      </c>
      <c r="B1691">
        <v>5060</v>
      </c>
      <c r="C1691">
        <v>3</v>
      </c>
      <c r="D1691">
        <v>3.6</v>
      </c>
      <c r="E1691">
        <v>3</v>
      </c>
      <c r="F1691">
        <v>3.6</v>
      </c>
      <c r="G1691">
        <v>3</v>
      </c>
      <c r="H1691">
        <v>3.6</v>
      </c>
      <c r="I1691">
        <v>3</v>
      </c>
      <c r="J1691">
        <v>3.6</v>
      </c>
    </row>
    <row r="1692" spans="1:18" x14ac:dyDescent="0.25">
      <c r="A1692" t="s">
        <v>262</v>
      </c>
      <c r="B1692">
        <v>5060</v>
      </c>
      <c r="C1692">
        <v>3</v>
      </c>
      <c r="D1692">
        <v>2.6</v>
      </c>
      <c r="E1692">
        <v>3</v>
      </c>
      <c r="F1692">
        <v>2.4</v>
      </c>
      <c r="G1692">
        <v>3</v>
      </c>
      <c r="H1692">
        <v>2.6</v>
      </c>
      <c r="I1692">
        <v>3</v>
      </c>
      <c r="J1692">
        <v>2.4</v>
      </c>
    </row>
    <row r="1693" spans="1:18" x14ac:dyDescent="0.25">
      <c r="A1693" t="s">
        <v>263</v>
      </c>
      <c r="B1693">
        <v>5060</v>
      </c>
      <c r="C1693">
        <v>0</v>
      </c>
      <c r="D1693">
        <v>0</v>
      </c>
      <c r="E1693">
        <v>0</v>
      </c>
      <c r="F1693">
        <v>0</v>
      </c>
      <c r="G1693">
        <v>0</v>
      </c>
      <c r="H1693">
        <v>0</v>
      </c>
      <c r="I1693">
        <v>0</v>
      </c>
      <c r="J1693">
        <v>0</v>
      </c>
    </row>
    <row r="1694" spans="1:18" x14ac:dyDescent="0.25">
      <c r="A1694" t="s">
        <v>264</v>
      </c>
      <c r="B1694">
        <v>5060</v>
      </c>
      <c r="D1694">
        <v>12</v>
      </c>
      <c r="F1694">
        <v>12</v>
      </c>
      <c r="H1694">
        <v>12</v>
      </c>
      <c r="J1694">
        <v>12</v>
      </c>
    </row>
    <row r="1695" spans="1:18" x14ac:dyDescent="0.25">
      <c r="A1695" t="s">
        <v>265</v>
      </c>
      <c r="B1695">
        <v>5060</v>
      </c>
      <c r="D1695">
        <v>21</v>
      </c>
      <c r="F1695">
        <v>18</v>
      </c>
      <c r="H1695">
        <v>24</v>
      </c>
      <c r="J1695">
        <v>18</v>
      </c>
    </row>
    <row r="1696" spans="1:18" x14ac:dyDescent="0.25">
      <c r="A1696" t="s">
        <v>266</v>
      </c>
      <c r="B1696">
        <v>5060</v>
      </c>
      <c r="D1696">
        <v>0</v>
      </c>
      <c r="F1696">
        <v>0</v>
      </c>
      <c r="H1696">
        <v>0</v>
      </c>
      <c r="J1696">
        <v>0</v>
      </c>
    </row>
    <row r="1697" spans="1:18" x14ac:dyDescent="0.25">
      <c r="A1697" t="s">
        <v>267</v>
      </c>
      <c r="B1697">
        <v>5060</v>
      </c>
      <c r="C1697">
        <v>14</v>
      </c>
      <c r="D1697">
        <v>39.200000000000003</v>
      </c>
      <c r="E1697">
        <v>20</v>
      </c>
      <c r="F1697">
        <v>36</v>
      </c>
      <c r="G1697">
        <v>14</v>
      </c>
      <c r="H1697">
        <v>42.2</v>
      </c>
      <c r="I1697">
        <v>14</v>
      </c>
      <c r="J1697">
        <v>36</v>
      </c>
    </row>
    <row r="1698" spans="1:18" x14ac:dyDescent="0.25">
      <c r="A1698" t="s">
        <v>268</v>
      </c>
      <c r="B1698">
        <v>5060</v>
      </c>
      <c r="C1698">
        <v>0</v>
      </c>
      <c r="D1698">
        <v>1</v>
      </c>
      <c r="E1698">
        <v>0</v>
      </c>
      <c r="F1698">
        <v>1</v>
      </c>
      <c r="G1698">
        <v>0</v>
      </c>
      <c r="H1698">
        <v>1</v>
      </c>
      <c r="I1698">
        <v>0</v>
      </c>
      <c r="J1698">
        <v>1</v>
      </c>
    </row>
    <row r="1699" spans="1:18" x14ac:dyDescent="0.25">
      <c r="A1699" t="s">
        <v>269</v>
      </c>
      <c r="B1699">
        <v>5060</v>
      </c>
      <c r="C1699">
        <v>0</v>
      </c>
      <c r="D1699">
        <v>0</v>
      </c>
      <c r="E1699">
        <v>0</v>
      </c>
      <c r="F1699">
        <v>0</v>
      </c>
      <c r="G1699">
        <v>0</v>
      </c>
      <c r="H1699">
        <v>0</v>
      </c>
      <c r="I1699">
        <v>0</v>
      </c>
      <c r="J1699">
        <v>1</v>
      </c>
    </row>
    <row r="1700" spans="1:18" x14ac:dyDescent="0.25">
      <c r="A1700" t="s">
        <v>270</v>
      </c>
      <c r="B1700">
        <v>5060</v>
      </c>
      <c r="C1700">
        <v>0</v>
      </c>
      <c r="D1700">
        <v>16</v>
      </c>
      <c r="E1700">
        <v>50</v>
      </c>
      <c r="F1700">
        <v>66</v>
      </c>
      <c r="G1700">
        <v>0</v>
      </c>
      <c r="H1700">
        <v>16</v>
      </c>
      <c r="I1700">
        <v>50</v>
      </c>
      <c r="J1700">
        <v>66</v>
      </c>
    </row>
    <row r="1701" spans="1:18" x14ac:dyDescent="0.25">
      <c r="A1701" t="s">
        <v>271</v>
      </c>
      <c r="B1701">
        <v>5060</v>
      </c>
      <c r="C1701">
        <v>16</v>
      </c>
      <c r="D1701">
        <v>50</v>
      </c>
      <c r="E1701">
        <v>66</v>
      </c>
      <c r="F1701">
        <v>0</v>
      </c>
      <c r="G1701">
        <v>16</v>
      </c>
      <c r="H1701">
        <v>50</v>
      </c>
      <c r="I1701">
        <v>66</v>
      </c>
      <c r="J1701">
        <v>0</v>
      </c>
    </row>
    <row r="1702" spans="1:18" x14ac:dyDescent="0.25">
      <c r="A1702" t="s">
        <v>272</v>
      </c>
      <c r="B1702">
        <v>5060</v>
      </c>
      <c r="C1702">
        <v>10</v>
      </c>
      <c r="D1702">
        <v>43.8</v>
      </c>
      <c r="E1702">
        <v>60</v>
      </c>
      <c r="F1702">
        <v>94</v>
      </c>
      <c r="G1702">
        <v>10</v>
      </c>
      <c r="H1702">
        <v>43.8</v>
      </c>
      <c r="I1702">
        <v>60</v>
      </c>
      <c r="J1702">
        <v>94</v>
      </c>
    </row>
    <row r="1703" spans="1:18" x14ac:dyDescent="0.25">
      <c r="A1703" t="s">
        <v>273</v>
      </c>
      <c r="B1703">
        <v>5060</v>
      </c>
      <c r="C1703">
        <v>10</v>
      </c>
      <c r="D1703">
        <v>43.8</v>
      </c>
      <c r="E1703">
        <v>60</v>
      </c>
      <c r="F1703">
        <v>94</v>
      </c>
      <c r="G1703">
        <v>10</v>
      </c>
      <c r="H1703">
        <v>43.8</v>
      </c>
      <c r="I1703">
        <v>60</v>
      </c>
      <c r="J1703">
        <v>94</v>
      </c>
    </row>
    <row r="1704" spans="1:18" x14ac:dyDescent="0.25">
      <c r="A1704" t="s">
        <v>274</v>
      </c>
      <c r="B1704">
        <v>5060</v>
      </c>
      <c r="C1704">
        <v>56.2</v>
      </c>
      <c r="D1704">
        <v>72.2</v>
      </c>
      <c r="E1704">
        <v>6.2</v>
      </c>
      <c r="F1704">
        <v>22.2</v>
      </c>
      <c r="G1704">
        <v>56.2</v>
      </c>
      <c r="H1704">
        <v>72.2</v>
      </c>
      <c r="I1704">
        <v>6.2</v>
      </c>
      <c r="J1704">
        <v>22.2</v>
      </c>
    </row>
    <row r="1705" spans="1:18" x14ac:dyDescent="0.25">
      <c r="A1705" t="s">
        <v>275</v>
      </c>
      <c r="B1705">
        <v>5060</v>
      </c>
      <c r="C1705">
        <v>66.2</v>
      </c>
      <c r="D1705">
        <v>0</v>
      </c>
      <c r="E1705">
        <v>16.2</v>
      </c>
      <c r="F1705">
        <v>50.2</v>
      </c>
      <c r="G1705">
        <v>66.2</v>
      </c>
      <c r="H1705">
        <v>0</v>
      </c>
      <c r="I1705">
        <v>16.2</v>
      </c>
      <c r="J1705">
        <v>50.2</v>
      </c>
    </row>
    <row r="1706" spans="1:18" x14ac:dyDescent="0.25">
      <c r="A1706" t="s">
        <v>276</v>
      </c>
      <c r="B1706">
        <v>5060</v>
      </c>
      <c r="C1706">
        <v>66.2</v>
      </c>
      <c r="D1706">
        <v>0</v>
      </c>
      <c r="E1706">
        <v>16.2</v>
      </c>
      <c r="F1706">
        <v>50.2</v>
      </c>
      <c r="G1706">
        <v>66.2</v>
      </c>
      <c r="H1706">
        <v>0</v>
      </c>
      <c r="I1706">
        <v>16.2</v>
      </c>
      <c r="J1706">
        <v>50.2</v>
      </c>
    </row>
    <row r="1707" spans="1:18" x14ac:dyDescent="0.25">
      <c r="A1707" t="s">
        <v>567</v>
      </c>
      <c r="B1707">
        <v>5060</v>
      </c>
      <c r="C1707">
        <v>0</v>
      </c>
      <c r="D1707">
        <v>0</v>
      </c>
      <c r="E1707">
        <v>0</v>
      </c>
      <c r="F1707">
        <v>0</v>
      </c>
      <c r="G1707">
        <v>0</v>
      </c>
      <c r="H1707">
        <v>0</v>
      </c>
      <c r="I1707">
        <v>0</v>
      </c>
      <c r="J1707">
        <v>0</v>
      </c>
    </row>
    <row r="1708" spans="1:18" x14ac:dyDescent="0.25">
      <c r="A1708" t="s">
        <v>254</v>
      </c>
      <c r="B1708">
        <v>5063</v>
      </c>
      <c r="C1708">
        <v>111</v>
      </c>
      <c r="D1708">
        <v>112</v>
      </c>
      <c r="E1708">
        <v>211</v>
      </c>
      <c r="F1708">
        <v>212</v>
      </c>
      <c r="G1708">
        <v>121</v>
      </c>
      <c r="H1708">
        <v>122</v>
      </c>
      <c r="I1708">
        <v>221</v>
      </c>
      <c r="J1708">
        <v>222</v>
      </c>
      <c r="K1708">
        <v>311</v>
      </c>
      <c r="L1708">
        <v>312</v>
      </c>
      <c r="M1708">
        <v>411</v>
      </c>
      <c r="N1708">
        <v>412</v>
      </c>
      <c r="O1708">
        <v>321</v>
      </c>
      <c r="P1708">
        <v>322</v>
      </c>
      <c r="Q1708">
        <v>421</v>
      </c>
      <c r="R1708">
        <v>422</v>
      </c>
    </row>
    <row r="1709" spans="1:18" x14ac:dyDescent="0.25">
      <c r="A1709" t="s">
        <v>255</v>
      </c>
      <c r="B1709">
        <v>5063</v>
      </c>
      <c r="F1709">
        <v>15</v>
      </c>
      <c r="H1709">
        <v>7</v>
      </c>
      <c r="I1709">
        <v>5</v>
      </c>
      <c r="J1709">
        <v>15</v>
      </c>
    </row>
    <row r="1710" spans="1:18" x14ac:dyDescent="0.25">
      <c r="A1710" t="s">
        <v>256</v>
      </c>
      <c r="B1710">
        <v>5063</v>
      </c>
      <c r="F1710">
        <v>47</v>
      </c>
      <c r="H1710">
        <v>32</v>
      </c>
      <c r="I1710">
        <v>13</v>
      </c>
      <c r="J1710">
        <v>29</v>
      </c>
    </row>
    <row r="1711" spans="1:18" x14ac:dyDescent="0.25">
      <c r="A1711" t="s">
        <v>257</v>
      </c>
      <c r="B1711">
        <v>5063</v>
      </c>
      <c r="F1711">
        <v>2</v>
      </c>
      <c r="H1711">
        <v>2</v>
      </c>
      <c r="I1711">
        <v>2</v>
      </c>
      <c r="J1711">
        <v>2</v>
      </c>
    </row>
    <row r="1712" spans="1:18" x14ac:dyDescent="0.25">
      <c r="A1712" t="s">
        <v>258</v>
      </c>
      <c r="B1712">
        <v>5063</v>
      </c>
      <c r="F1712">
        <v>0</v>
      </c>
      <c r="H1712">
        <v>0</v>
      </c>
      <c r="I1712">
        <v>0</v>
      </c>
      <c r="J1712">
        <v>0</v>
      </c>
    </row>
    <row r="1713" spans="1:10" x14ac:dyDescent="0.25">
      <c r="A1713" t="s">
        <v>259</v>
      </c>
      <c r="B1713">
        <v>5063</v>
      </c>
      <c r="F1713">
        <v>0</v>
      </c>
      <c r="H1713">
        <v>0</v>
      </c>
      <c r="I1713">
        <v>0</v>
      </c>
      <c r="J1713">
        <v>0</v>
      </c>
    </row>
    <row r="1714" spans="1:10" x14ac:dyDescent="0.25">
      <c r="A1714" t="s">
        <v>260</v>
      </c>
      <c r="B1714">
        <v>5063</v>
      </c>
      <c r="F1714">
        <v>2</v>
      </c>
      <c r="H1714">
        <v>2</v>
      </c>
      <c r="I1714">
        <v>2</v>
      </c>
      <c r="J1714">
        <v>2</v>
      </c>
    </row>
    <row r="1715" spans="1:10" x14ac:dyDescent="0.25">
      <c r="A1715" t="s">
        <v>261</v>
      </c>
      <c r="B1715">
        <v>5063</v>
      </c>
      <c r="F1715">
        <v>4</v>
      </c>
      <c r="H1715">
        <v>3</v>
      </c>
      <c r="I1715">
        <v>3</v>
      </c>
      <c r="J1715">
        <v>4</v>
      </c>
    </row>
    <row r="1716" spans="1:10" x14ac:dyDescent="0.25">
      <c r="A1716" t="s">
        <v>262</v>
      </c>
      <c r="B1716">
        <v>5063</v>
      </c>
      <c r="F1716">
        <v>2</v>
      </c>
      <c r="H1716">
        <v>2</v>
      </c>
      <c r="I1716">
        <v>2</v>
      </c>
      <c r="J1716">
        <v>2</v>
      </c>
    </row>
    <row r="1717" spans="1:10" x14ac:dyDescent="0.25">
      <c r="A1717" t="s">
        <v>263</v>
      </c>
      <c r="B1717">
        <v>5063</v>
      </c>
      <c r="F1717">
        <v>3</v>
      </c>
      <c r="H1717">
        <v>0</v>
      </c>
      <c r="I1717">
        <v>0</v>
      </c>
      <c r="J1717">
        <v>3</v>
      </c>
    </row>
    <row r="1718" spans="1:10" x14ac:dyDescent="0.25">
      <c r="A1718" t="s">
        <v>264</v>
      </c>
      <c r="B1718">
        <v>5063</v>
      </c>
      <c r="H1718">
        <v>7</v>
      </c>
      <c r="J1718">
        <v>7</v>
      </c>
    </row>
    <row r="1719" spans="1:10" x14ac:dyDescent="0.25">
      <c r="A1719" t="s">
        <v>265</v>
      </c>
      <c r="B1719">
        <v>5063</v>
      </c>
      <c r="H1719">
        <v>27</v>
      </c>
      <c r="J1719">
        <v>19</v>
      </c>
    </row>
    <row r="1720" spans="1:10" x14ac:dyDescent="0.25">
      <c r="A1720" t="s">
        <v>266</v>
      </c>
      <c r="B1720">
        <v>5063</v>
      </c>
      <c r="H1720">
        <v>0</v>
      </c>
      <c r="J1720">
        <v>0</v>
      </c>
    </row>
    <row r="1721" spans="1:10" x14ac:dyDescent="0.25">
      <c r="A1721" t="s">
        <v>267</v>
      </c>
      <c r="B1721">
        <v>5063</v>
      </c>
      <c r="F1721">
        <v>22</v>
      </c>
      <c r="H1721">
        <v>39.5</v>
      </c>
      <c r="I1721">
        <v>19</v>
      </c>
      <c r="J1721">
        <v>36</v>
      </c>
    </row>
    <row r="1722" spans="1:10" x14ac:dyDescent="0.25">
      <c r="A1722" t="s">
        <v>268</v>
      </c>
      <c r="B1722">
        <v>5063</v>
      </c>
      <c r="F1722">
        <v>1</v>
      </c>
      <c r="H1722">
        <v>1</v>
      </c>
      <c r="I1722">
        <v>0</v>
      </c>
      <c r="J1722">
        <v>1</v>
      </c>
    </row>
    <row r="1723" spans="1:10" x14ac:dyDescent="0.25">
      <c r="A1723" t="s">
        <v>269</v>
      </c>
      <c r="B1723">
        <v>5063</v>
      </c>
      <c r="F1723">
        <v>1</v>
      </c>
      <c r="H1723">
        <v>1</v>
      </c>
      <c r="I1723">
        <v>1</v>
      </c>
      <c r="J1723">
        <v>1</v>
      </c>
    </row>
    <row r="1724" spans="1:10" x14ac:dyDescent="0.25">
      <c r="A1724" t="s">
        <v>270</v>
      </c>
      <c r="B1724">
        <v>5063</v>
      </c>
      <c r="F1724">
        <v>37</v>
      </c>
      <c r="H1724">
        <v>0</v>
      </c>
      <c r="I1724">
        <v>37</v>
      </c>
      <c r="J1724">
        <v>55</v>
      </c>
    </row>
    <row r="1725" spans="1:10" x14ac:dyDescent="0.25">
      <c r="A1725" t="s">
        <v>271</v>
      </c>
      <c r="B1725">
        <v>5063</v>
      </c>
      <c r="F1725">
        <v>0</v>
      </c>
      <c r="H1725">
        <v>37</v>
      </c>
      <c r="I1725">
        <v>55</v>
      </c>
      <c r="J1725">
        <v>0</v>
      </c>
    </row>
    <row r="1726" spans="1:10" x14ac:dyDescent="0.25">
      <c r="A1726" t="s">
        <v>272</v>
      </c>
      <c r="B1726">
        <v>5063</v>
      </c>
      <c r="F1726">
        <v>84</v>
      </c>
      <c r="H1726">
        <v>32</v>
      </c>
      <c r="I1726">
        <v>50</v>
      </c>
      <c r="J1726">
        <v>84</v>
      </c>
    </row>
    <row r="1727" spans="1:10" x14ac:dyDescent="0.25">
      <c r="A1727" t="s">
        <v>273</v>
      </c>
      <c r="B1727">
        <v>5063</v>
      </c>
      <c r="F1727">
        <v>84</v>
      </c>
      <c r="H1727">
        <v>32</v>
      </c>
      <c r="I1727">
        <v>50</v>
      </c>
      <c r="J1727">
        <v>65</v>
      </c>
    </row>
    <row r="1728" spans="1:10" x14ac:dyDescent="0.25">
      <c r="A1728" t="s">
        <v>274</v>
      </c>
      <c r="B1728">
        <v>5063</v>
      </c>
      <c r="F1728">
        <v>5</v>
      </c>
      <c r="H1728">
        <v>58</v>
      </c>
      <c r="I1728">
        <v>5</v>
      </c>
      <c r="J1728">
        <v>23</v>
      </c>
    </row>
    <row r="1729" spans="1:18" x14ac:dyDescent="0.25">
      <c r="A1729" t="s">
        <v>275</v>
      </c>
      <c r="B1729">
        <v>5063</v>
      </c>
      <c r="F1729">
        <v>52</v>
      </c>
      <c r="H1729">
        <v>0</v>
      </c>
      <c r="I1729">
        <v>18</v>
      </c>
      <c r="J1729">
        <v>52</v>
      </c>
    </row>
    <row r="1730" spans="1:18" x14ac:dyDescent="0.25">
      <c r="A1730" t="s">
        <v>276</v>
      </c>
      <c r="B1730">
        <v>5063</v>
      </c>
      <c r="F1730">
        <v>52</v>
      </c>
      <c r="H1730">
        <v>0</v>
      </c>
      <c r="I1730">
        <v>18</v>
      </c>
      <c r="J1730">
        <v>33</v>
      </c>
    </row>
    <row r="1731" spans="1:18" x14ac:dyDescent="0.25">
      <c r="A1731" t="s">
        <v>567</v>
      </c>
      <c r="B1731">
        <v>5063</v>
      </c>
      <c r="F1731">
        <v>62</v>
      </c>
      <c r="H1731">
        <v>0</v>
      </c>
      <c r="I1731">
        <v>0</v>
      </c>
      <c r="J1731">
        <v>62</v>
      </c>
    </row>
    <row r="1732" spans="1:18" x14ac:dyDescent="0.25">
      <c r="A1732" t="s">
        <v>254</v>
      </c>
      <c r="B1732">
        <v>5068</v>
      </c>
      <c r="C1732">
        <v>111</v>
      </c>
      <c r="D1732">
        <v>112</v>
      </c>
      <c r="E1732">
        <v>211</v>
      </c>
      <c r="F1732">
        <v>212</v>
      </c>
      <c r="G1732">
        <v>121</v>
      </c>
      <c r="H1732">
        <v>122</v>
      </c>
      <c r="I1732">
        <v>221</v>
      </c>
      <c r="J1732">
        <v>222</v>
      </c>
      <c r="K1732">
        <v>311</v>
      </c>
      <c r="L1732">
        <v>312</v>
      </c>
      <c r="M1732">
        <v>411</v>
      </c>
      <c r="N1732">
        <v>412</v>
      </c>
      <c r="O1732">
        <v>321</v>
      </c>
      <c r="P1732">
        <v>322</v>
      </c>
      <c r="Q1732">
        <v>421</v>
      </c>
      <c r="R1732">
        <v>422</v>
      </c>
    </row>
    <row r="1733" spans="1:18" x14ac:dyDescent="0.25">
      <c r="A1733" t="s">
        <v>255</v>
      </c>
      <c r="B1733">
        <v>5068</v>
      </c>
      <c r="C1733">
        <v>4</v>
      </c>
      <c r="D1733">
        <v>10</v>
      </c>
      <c r="E1733">
        <v>4</v>
      </c>
      <c r="F1733">
        <v>10</v>
      </c>
      <c r="G1733">
        <v>4</v>
      </c>
      <c r="H1733">
        <v>10</v>
      </c>
      <c r="I1733">
        <v>4</v>
      </c>
      <c r="J1733">
        <v>10</v>
      </c>
    </row>
    <row r="1734" spans="1:18" x14ac:dyDescent="0.25">
      <c r="A1734" t="s">
        <v>256</v>
      </c>
      <c r="B1734">
        <v>5068</v>
      </c>
      <c r="C1734">
        <v>6</v>
      </c>
      <c r="D1734">
        <v>14.5</v>
      </c>
      <c r="E1734">
        <v>6</v>
      </c>
      <c r="F1734">
        <v>14.5</v>
      </c>
      <c r="G1734">
        <v>6</v>
      </c>
      <c r="H1734">
        <v>14.5</v>
      </c>
      <c r="I1734">
        <v>6</v>
      </c>
      <c r="J1734">
        <v>14.5</v>
      </c>
    </row>
    <row r="1735" spans="1:18" x14ac:dyDescent="0.25">
      <c r="A1735" t="s">
        <v>257</v>
      </c>
      <c r="B1735">
        <v>5068</v>
      </c>
      <c r="C1735">
        <v>2</v>
      </c>
      <c r="D1735">
        <v>2</v>
      </c>
      <c r="E1735">
        <v>2</v>
      </c>
      <c r="F1735">
        <v>2</v>
      </c>
      <c r="G1735">
        <v>2</v>
      </c>
      <c r="H1735">
        <v>2</v>
      </c>
      <c r="I1735">
        <v>2</v>
      </c>
      <c r="J1735">
        <v>2</v>
      </c>
    </row>
    <row r="1736" spans="1:18" x14ac:dyDescent="0.25">
      <c r="A1736" t="s">
        <v>258</v>
      </c>
      <c r="B1736">
        <v>5068</v>
      </c>
      <c r="C1736">
        <v>0</v>
      </c>
      <c r="D1736">
        <v>0</v>
      </c>
      <c r="E1736">
        <v>0</v>
      </c>
      <c r="F1736">
        <v>0</v>
      </c>
      <c r="G1736">
        <v>0</v>
      </c>
      <c r="H1736">
        <v>0</v>
      </c>
      <c r="I1736">
        <v>0</v>
      </c>
      <c r="J1736">
        <v>0</v>
      </c>
    </row>
    <row r="1737" spans="1:18" x14ac:dyDescent="0.25">
      <c r="A1737" t="s">
        <v>259</v>
      </c>
      <c r="B1737">
        <v>5068</v>
      </c>
      <c r="C1737">
        <v>0</v>
      </c>
      <c r="D1737">
        <v>0</v>
      </c>
      <c r="E1737">
        <v>0</v>
      </c>
      <c r="F1737">
        <v>0</v>
      </c>
      <c r="G1737">
        <v>0</v>
      </c>
      <c r="H1737">
        <v>0</v>
      </c>
      <c r="I1737">
        <v>0</v>
      </c>
      <c r="J1737">
        <v>0</v>
      </c>
    </row>
    <row r="1738" spans="1:18" x14ac:dyDescent="0.25">
      <c r="A1738" t="s">
        <v>260</v>
      </c>
      <c r="B1738">
        <v>5068</v>
      </c>
      <c r="C1738">
        <v>2</v>
      </c>
      <c r="D1738">
        <v>2</v>
      </c>
      <c r="E1738">
        <v>2</v>
      </c>
      <c r="F1738">
        <v>2</v>
      </c>
      <c r="G1738">
        <v>2</v>
      </c>
      <c r="H1738">
        <v>2</v>
      </c>
      <c r="I1738">
        <v>2</v>
      </c>
      <c r="J1738">
        <v>2</v>
      </c>
    </row>
    <row r="1739" spans="1:18" x14ac:dyDescent="0.25">
      <c r="A1739" t="s">
        <v>261</v>
      </c>
      <c r="B1739">
        <v>5068</v>
      </c>
      <c r="C1739">
        <v>3</v>
      </c>
      <c r="D1739">
        <v>4</v>
      </c>
      <c r="E1739">
        <v>3</v>
      </c>
      <c r="F1739">
        <v>4</v>
      </c>
      <c r="G1739">
        <v>3</v>
      </c>
      <c r="H1739">
        <v>4</v>
      </c>
      <c r="I1739">
        <v>3</v>
      </c>
      <c r="J1739">
        <v>4</v>
      </c>
    </row>
    <row r="1740" spans="1:18" x14ac:dyDescent="0.25">
      <c r="A1740" t="s">
        <v>262</v>
      </c>
      <c r="B1740">
        <v>5068</v>
      </c>
      <c r="C1740">
        <v>1</v>
      </c>
      <c r="D1740">
        <v>1.5</v>
      </c>
      <c r="E1740">
        <v>1</v>
      </c>
      <c r="F1740">
        <v>1.5</v>
      </c>
      <c r="G1740">
        <v>1</v>
      </c>
      <c r="H1740">
        <v>1.5</v>
      </c>
      <c r="I1740">
        <v>1</v>
      </c>
      <c r="J1740">
        <v>1.5</v>
      </c>
    </row>
    <row r="1741" spans="1:18" x14ac:dyDescent="0.25">
      <c r="A1741" t="s">
        <v>263</v>
      </c>
      <c r="B1741">
        <v>5068</v>
      </c>
      <c r="C1741">
        <v>3</v>
      </c>
      <c r="D1741">
        <v>3</v>
      </c>
      <c r="E1741">
        <v>3</v>
      </c>
      <c r="F1741">
        <v>3</v>
      </c>
      <c r="G1741">
        <v>3</v>
      </c>
      <c r="H1741">
        <v>3</v>
      </c>
      <c r="I1741">
        <v>3</v>
      </c>
      <c r="J1741">
        <v>3</v>
      </c>
    </row>
    <row r="1742" spans="1:18" x14ac:dyDescent="0.25">
      <c r="A1742" t="s">
        <v>264</v>
      </c>
      <c r="B1742">
        <v>5068</v>
      </c>
      <c r="D1742">
        <v>10</v>
      </c>
      <c r="F1742">
        <v>10</v>
      </c>
      <c r="H1742">
        <v>10</v>
      </c>
      <c r="J1742">
        <v>10</v>
      </c>
    </row>
    <row r="1743" spans="1:18" x14ac:dyDescent="0.25">
      <c r="A1743" t="s">
        <v>265</v>
      </c>
      <c r="B1743">
        <v>5068</v>
      </c>
      <c r="D1743">
        <v>25</v>
      </c>
      <c r="F1743">
        <v>25</v>
      </c>
      <c r="H1743">
        <v>25</v>
      </c>
      <c r="J1743">
        <v>25</v>
      </c>
    </row>
    <row r="1744" spans="1:18" x14ac:dyDescent="0.25">
      <c r="A1744" t="s">
        <v>266</v>
      </c>
      <c r="B1744">
        <v>5068</v>
      </c>
      <c r="D1744">
        <v>0</v>
      </c>
      <c r="F1744">
        <v>0</v>
      </c>
      <c r="H1744">
        <v>0</v>
      </c>
      <c r="J1744">
        <v>0</v>
      </c>
    </row>
    <row r="1745" spans="1:18" x14ac:dyDescent="0.25">
      <c r="A1745" t="s">
        <v>267</v>
      </c>
      <c r="B1745">
        <v>5068</v>
      </c>
      <c r="C1745">
        <v>12</v>
      </c>
      <c r="D1745">
        <v>42</v>
      </c>
      <c r="E1745">
        <v>12</v>
      </c>
      <c r="F1745">
        <v>42</v>
      </c>
      <c r="G1745">
        <v>12</v>
      </c>
      <c r="H1745">
        <v>42</v>
      </c>
      <c r="I1745">
        <v>12</v>
      </c>
      <c r="J1745">
        <v>42</v>
      </c>
    </row>
    <row r="1746" spans="1:18" x14ac:dyDescent="0.25">
      <c r="A1746" t="s">
        <v>268</v>
      </c>
      <c r="B1746">
        <v>5068</v>
      </c>
      <c r="C1746">
        <v>0</v>
      </c>
      <c r="D1746">
        <v>1</v>
      </c>
      <c r="E1746">
        <v>0</v>
      </c>
      <c r="F1746">
        <v>1</v>
      </c>
      <c r="G1746">
        <v>0</v>
      </c>
      <c r="H1746">
        <v>1</v>
      </c>
      <c r="I1746">
        <v>0</v>
      </c>
      <c r="J1746">
        <v>1</v>
      </c>
    </row>
    <row r="1747" spans="1:18" x14ac:dyDescent="0.25">
      <c r="A1747" t="s">
        <v>269</v>
      </c>
      <c r="B1747">
        <v>5068</v>
      </c>
      <c r="C1747">
        <v>1</v>
      </c>
      <c r="D1747">
        <v>1</v>
      </c>
      <c r="E1747">
        <v>1</v>
      </c>
      <c r="F1747">
        <v>1</v>
      </c>
      <c r="G1747">
        <v>1</v>
      </c>
      <c r="H1747">
        <v>1</v>
      </c>
      <c r="I1747">
        <v>1</v>
      </c>
      <c r="J1747">
        <v>1</v>
      </c>
    </row>
    <row r="1748" spans="1:18" x14ac:dyDescent="0.25">
      <c r="A1748" t="s">
        <v>270</v>
      </c>
      <c r="B1748">
        <v>5068</v>
      </c>
      <c r="C1748">
        <v>5.5</v>
      </c>
      <c r="D1748">
        <v>15.5</v>
      </c>
      <c r="E1748">
        <v>35.5</v>
      </c>
      <c r="F1748">
        <v>45.5</v>
      </c>
      <c r="G1748">
        <v>5.5</v>
      </c>
      <c r="H1748">
        <v>15.5</v>
      </c>
      <c r="I1748">
        <v>35.5</v>
      </c>
      <c r="J1748">
        <v>45.5</v>
      </c>
    </row>
    <row r="1749" spans="1:18" x14ac:dyDescent="0.25">
      <c r="A1749" t="s">
        <v>271</v>
      </c>
      <c r="B1749">
        <v>5068</v>
      </c>
      <c r="C1749">
        <v>15.5</v>
      </c>
      <c r="D1749">
        <v>35.5</v>
      </c>
      <c r="E1749">
        <v>45.5</v>
      </c>
      <c r="F1749">
        <v>5.5</v>
      </c>
      <c r="G1749">
        <v>15.5</v>
      </c>
      <c r="H1749">
        <v>35.5</v>
      </c>
      <c r="I1749">
        <v>45.5</v>
      </c>
      <c r="J1749">
        <v>5.5</v>
      </c>
    </row>
    <row r="1750" spans="1:18" x14ac:dyDescent="0.25">
      <c r="A1750" t="s">
        <v>272</v>
      </c>
      <c r="B1750">
        <v>5068</v>
      </c>
      <c r="C1750">
        <v>11.5</v>
      </c>
      <c r="D1750">
        <v>30</v>
      </c>
      <c r="E1750">
        <v>41.5</v>
      </c>
      <c r="F1750">
        <v>0</v>
      </c>
      <c r="G1750">
        <v>11.5</v>
      </c>
      <c r="H1750">
        <v>30</v>
      </c>
      <c r="I1750">
        <v>41.5</v>
      </c>
      <c r="J1750">
        <v>0</v>
      </c>
    </row>
    <row r="1751" spans="1:18" x14ac:dyDescent="0.25">
      <c r="A1751" t="s">
        <v>273</v>
      </c>
      <c r="B1751">
        <v>5068</v>
      </c>
      <c r="C1751">
        <v>11.5</v>
      </c>
      <c r="D1751">
        <v>5</v>
      </c>
      <c r="E1751">
        <v>41.5</v>
      </c>
      <c r="F1751">
        <v>35</v>
      </c>
      <c r="G1751">
        <v>11.5</v>
      </c>
      <c r="H1751">
        <v>5</v>
      </c>
      <c r="I1751">
        <v>41.5</v>
      </c>
      <c r="J1751">
        <v>35</v>
      </c>
    </row>
    <row r="1752" spans="1:18" x14ac:dyDescent="0.25">
      <c r="A1752" t="s">
        <v>274</v>
      </c>
      <c r="B1752">
        <v>5068</v>
      </c>
      <c r="C1752">
        <v>5.5</v>
      </c>
      <c r="D1752">
        <v>15.5</v>
      </c>
      <c r="E1752">
        <v>35.5</v>
      </c>
      <c r="F1752">
        <v>45.5</v>
      </c>
      <c r="G1752">
        <v>5.5</v>
      </c>
      <c r="H1752">
        <v>15.5</v>
      </c>
      <c r="I1752">
        <v>35.5</v>
      </c>
      <c r="J1752">
        <v>45.5</v>
      </c>
    </row>
    <row r="1753" spans="1:18" x14ac:dyDescent="0.25">
      <c r="A1753" t="s">
        <v>275</v>
      </c>
      <c r="B1753">
        <v>5068</v>
      </c>
      <c r="C1753">
        <v>11.5</v>
      </c>
      <c r="D1753">
        <v>30</v>
      </c>
      <c r="E1753">
        <v>41.5</v>
      </c>
      <c r="F1753">
        <v>0</v>
      </c>
      <c r="G1753">
        <v>11.5</v>
      </c>
      <c r="H1753">
        <v>30</v>
      </c>
      <c r="I1753">
        <v>41.5</v>
      </c>
      <c r="J1753">
        <v>0</v>
      </c>
    </row>
    <row r="1754" spans="1:18" x14ac:dyDescent="0.25">
      <c r="A1754" t="s">
        <v>276</v>
      </c>
      <c r="B1754">
        <v>5068</v>
      </c>
      <c r="C1754">
        <v>11.5</v>
      </c>
      <c r="D1754">
        <v>5</v>
      </c>
      <c r="E1754">
        <v>41.5</v>
      </c>
      <c r="F1754">
        <v>35</v>
      </c>
      <c r="G1754">
        <v>11.5</v>
      </c>
      <c r="H1754">
        <v>5</v>
      </c>
      <c r="I1754">
        <v>41.5</v>
      </c>
      <c r="J1754">
        <v>35</v>
      </c>
    </row>
    <row r="1755" spans="1:18" x14ac:dyDescent="0.25">
      <c r="A1755" t="s">
        <v>567</v>
      </c>
      <c r="B1755">
        <v>5068</v>
      </c>
      <c r="C1755">
        <v>6</v>
      </c>
      <c r="D1755">
        <v>14.5</v>
      </c>
      <c r="E1755">
        <v>6</v>
      </c>
      <c r="F1755">
        <v>14.5</v>
      </c>
      <c r="G1755">
        <v>6</v>
      </c>
      <c r="H1755">
        <v>14.5</v>
      </c>
      <c r="I1755">
        <v>6</v>
      </c>
      <c r="J1755">
        <v>14.5</v>
      </c>
    </row>
    <row r="1756" spans="1:18" x14ac:dyDescent="0.25">
      <c r="A1756" t="s">
        <v>254</v>
      </c>
      <c r="B1756">
        <v>5070</v>
      </c>
      <c r="C1756">
        <v>111</v>
      </c>
      <c r="D1756">
        <v>112</v>
      </c>
      <c r="E1756">
        <v>211</v>
      </c>
      <c r="F1756">
        <v>212</v>
      </c>
      <c r="G1756">
        <v>121</v>
      </c>
      <c r="H1756">
        <v>122</v>
      </c>
      <c r="I1756">
        <v>221</v>
      </c>
      <c r="J1756">
        <v>222</v>
      </c>
      <c r="K1756">
        <v>311</v>
      </c>
      <c r="L1756">
        <v>312</v>
      </c>
      <c r="M1756">
        <v>411</v>
      </c>
      <c r="N1756">
        <v>412</v>
      </c>
      <c r="O1756">
        <v>321</v>
      </c>
      <c r="P1756">
        <v>322</v>
      </c>
      <c r="Q1756">
        <v>421</v>
      </c>
      <c r="R1756">
        <v>422</v>
      </c>
    </row>
    <row r="1757" spans="1:18" x14ac:dyDescent="0.25">
      <c r="A1757" t="s">
        <v>255</v>
      </c>
      <c r="B1757">
        <v>5070</v>
      </c>
      <c r="C1757">
        <v>5</v>
      </c>
      <c r="D1757">
        <v>10</v>
      </c>
      <c r="E1757">
        <v>10</v>
      </c>
      <c r="F1757">
        <v>10</v>
      </c>
      <c r="G1757">
        <v>5</v>
      </c>
      <c r="H1757">
        <v>10</v>
      </c>
      <c r="J1757">
        <v>1</v>
      </c>
    </row>
    <row r="1758" spans="1:18" x14ac:dyDescent="0.25">
      <c r="A1758" t="s">
        <v>256</v>
      </c>
      <c r="B1758">
        <v>5070</v>
      </c>
      <c r="C1758">
        <v>1.6</v>
      </c>
      <c r="D1758">
        <v>40.9</v>
      </c>
      <c r="E1758">
        <v>10</v>
      </c>
      <c r="F1758">
        <v>10</v>
      </c>
      <c r="G1758">
        <v>1.6</v>
      </c>
      <c r="H1758">
        <v>40.9</v>
      </c>
      <c r="J1758">
        <v>32.5</v>
      </c>
    </row>
    <row r="1759" spans="1:18" x14ac:dyDescent="0.25">
      <c r="A1759" t="s">
        <v>257</v>
      </c>
      <c r="B1759">
        <v>5070</v>
      </c>
      <c r="C1759">
        <v>2</v>
      </c>
      <c r="D1759">
        <v>2</v>
      </c>
      <c r="E1759">
        <v>2</v>
      </c>
      <c r="F1759">
        <v>2</v>
      </c>
      <c r="G1759">
        <v>2</v>
      </c>
      <c r="H1759">
        <v>2</v>
      </c>
      <c r="J1759">
        <v>2</v>
      </c>
    </row>
    <row r="1760" spans="1:18" x14ac:dyDescent="0.25">
      <c r="A1760" t="s">
        <v>258</v>
      </c>
      <c r="B1760">
        <v>5070</v>
      </c>
      <c r="C1760">
        <v>0</v>
      </c>
      <c r="D1760">
        <v>0</v>
      </c>
      <c r="E1760">
        <v>0</v>
      </c>
      <c r="F1760">
        <v>0</v>
      </c>
      <c r="G1760">
        <v>0</v>
      </c>
      <c r="H1760">
        <v>0</v>
      </c>
      <c r="J1760">
        <v>0</v>
      </c>
    </row>
    <row r="1761" spans="1:10" x14ac:dyDescent="0.25">
      <c r="A1761" t="s">
        <v>259</v>
      </c>
      <c r="B1761">
        <v>5070</v>
      </c>
      <c r="C1761">
        <v>0</v>
      </c>
      <c r="D1761">
        <v>0</v>
      </c>
      <c r="E1761">
        <v>0</v>
      </c>
      <c r="F1761">
        <v>0</v>
      </c>
      <c r="G1761">
        <v>0</v>
      </c>
      <c r="H1761">
        <v>0</v>
      </c>
      <c r="J1761">
        <v>0</v>
      </c>
    </row>
    <row r="1762" spans="1:10" x14ac:dyDescent="0.25">
      <c r="A1762" t="s">
        <v>260</v>
      </c>
      <c r="B1762">
        <v>5070</v>
      </c>
      <c r="C1762">
        <v>2</v>
      </c>
      <c r="D1762">
        <v>2</v>
      </c>
      <c r="E1762">
        <v>2</v>
      </c>
      <c r="F1762">
        <v>2</v>
      </c>
      <c r="G1762">
        <v>2</v>
      </c>
      <c r="H1762">
        <v>2</v>
      </c>
      <c r="J1762">
        <v>2</v>
      </c>
    </row>
    <row r="1763" spans="1:10" x14ac:dyDescent="0.25">
      <c r="A1763" t="s">
        <v>261</v>
      </c>
      <c r="B1763">
        <v>5070</v>
      </c>
      <c r="C1763">
        <v>3</v>
      </c>
      <c r="D1763">
        <v>4</v>
      </c>
      <c r="E1763">
        <v>4</v>
      </c>
      <c r="F1763">
        <v>4</v>
      </c>
      <c r="G1763">
        <v>3</v>
      </c>
      <c r="H1763">
        <v>4</v>
      </c>
      <c r="J1763">
        <v>2</v>
      </c>
    </row>
    <row r="1764" spans="1:10" x14ac:dyDescent="0.25">
      <c r="A1764" t="s">
        <v>262</v>
      </c>
      <c r="B1764">
        <v>5070</v>
      </c>
      <c r="C1764">
        <v>3.4</v>
      </c>
      <c r="D1764">
        <v>2.6</v>
      </c>
      <c r="E1764">
        <v>3.3</v>
      </c>
      <c r="F1764">
        <v>3.2</v>
      </c>
      <c r="G1764">
        <v>3.4</v>
      </c>
      <c r="H1764">
        <v>2.6</v>
      </c>
      <c r="J1764">
        <v>0</v>
      </c>
    </row>
    <row r="1765" spans="1:10" x14ac:dyDescent="0.25">
      <c r="A1765" t="s">
        <v>263</v>
      </c>
      <c r="B1765">
        <v>5070</v>
      </c>
      <c r="C1765">
        <v>0</v>
      </c>
      <c r="D1765">
        <v>3</v>
      </c>
      <c r="E1765">
        <v>3</v>
      </c>
      <c r="F1765">
        <v>3</v>
      </c>
      <c r="G1765">
        <v>0</v>
      </c>
      <c r="H1765">
        <v>0</v>
      </c>
      <c r="J1765">
        <v>3</v>
      </c>
    </row>
    <row r="1766" spans="1:10" x14ac:dyDescent="0.25">
      <c r="A1766" t="s">
        <v>264</v>
      </c>
      <c r="B1766">
        <v>5070</v>
      </c>
      <c r="D1766">
        <v>7</v>
      </c>
      <c r="H1766">
        <v>7</v>
      </c>
    </row>
    <row r="1767" spans="1:10" x14ac:dyDescent="0.25">
      <c r="A1767" t="s">
        <v>265</v>
      </c>
      <c r="B1767">
        <v>5070</v>
      </c>
      <c r="D1767">
        <v>37</v>
      </c>
      <c r="H1767">
        <v>37</v>
      </c>
    </row>
    <row r="1768" spans="1:10" x14ac:dyDescent="0.25">
      <c r="A1768" t="s">
        <v>266</v>
      </c>
      <c r="B1768">
        <v>5070</v>
      </c>
      <c r="D1768">
        <v>0</v>
      </c>
      <c r="H1768">
        <v>0</v>
      </c>
    </row>
    <row r="1769" spans="1:10" x14ac:dyDescent="0.25">
      <c r="A1769" t="s">
        <v>267</v>
      </c>
      <c r="B1769">
        <v>5070</v>
      </c>
      <c r="C1769">
        <v>14</v>
      </c>
      <c r="D1769">
        <v>50.6</v>
      </c>
      <c r="E1769">
        <v>23.3</v>
      </c>
      <c r="F1769">
        <v>23.2</v>
      </c>
      <c r="G1769">
        <v>14</v>
      </c>
      <c r="H1769">
        <v>50.6</v>
      </c>
      <c r="J1769">
        <v>20.5</v>
      </c>
    </row>
    <row r="1770" spans="1:10" x14ac:dyDescent="0.25">
      <c r="A1770" t="s">
        <v>268</v>
      </c>
      <c r="B1770">
        <v>5070</v>
      </c>
      <c r="C1770">
        <v>0</v>
      </c>
      <c r="D1770">
        <v>1</v>
      </c>
      <c r="E1770">
        <v>1</v>
      </c>
      <c r="F1770">
        <v>1</v>
      </c>
      <c r="G1770">
        <v>0</v>
      </c>
      <c r="H1770">
        <v>0</v>
      </c>
      <c r="J1770">
        <v>1</v>
      </c>
    </row>
    <row r="1771" spans="1:10" x14ac:dyDescent="0.25">
      <c r="A1771" t="s">
        <v>269</v>
      </c>
      <c r="B1771">
        <v>5070</v>
      </c>
      <c r="C1771">
        <v>1</v>
      </c>
      <c r="D1771">
        <v>1</v>
      </c>
      <c r="E1771">
        <v>1</v>
      </c>
      <c r="F1771">
        <v>1</v>
      </c>
      <c r="G1771">
        <v>1</v>
      </c>
      <c r="H1771">
        <v>1</v>
      </c>
      <c r="J1771">
        <v>1</v>
      </c>
    </row>
    <row r="1772" spans="1:10" x14ac:dyDescent="0.25">
      <c r="A1772" t="s">
        <v>270</v>
      </c>
      <c r="B1772">
        <v>5070</v>
      </c>
      <c r="C1772">
        <v>0</v>
      </c>
      <c r="D1772">
        <v>8</v>
      </c>
      <c r="E1772">
        <v>55.5</v>
      </c>
      <c r="F1772">
        <v>72.8</v>
      </c>
      <c r="G1772">
        <v>0</v>
      </c>
      <c r="H1772">
        <v>8</v>
      </c>
      <c r="J1772">
        <v>55.5</v>
      </c>
    </row>
    <row r="1773" spans="1:10" x14ac:dyDescent="0.25">
      <c r="A1773" t="s">
        <v>271</v>
      </c>
      <c r="B1773">
        <v>5070</v>
      </c>
      <c r="C1773">
        <v>8</v>
      </c>
      <c r="D1773">
        <v>55.5</v>
      </c>
      <c r="E1773">
        <v>72.8</v>
      </c>
      <c r="F1773">
        <v>0</v>
      </c>
      <c r="G1773">
        <v>8</v>
      </c>
      <c r="H1773">
        <v>55.5</v>
      </c>
      <c r="J1773">
        <v>0</v>
      </c>
    </row>
    <row r="1774" spans="1:10" x14ac:dyDescent="0.25">
      <c r="A1774" t="s">
        <v>272</v>
      </c>
      <c r="B1774">
        <v>5070</v>
      </c>
      <c r="C1774">
        <v>1.6</v>
      </c>
      <c r="D1774">
        <v>48.9</v>
      </c>
      <c r="E1774">
        <v>65.5</v>
      </c>
      <c r="F1774">
        <v>82.8</v>
      </c>
      <c r="G1774">
        <v>1.6</v>
      </c>
      <c r="H1774">
        <v>48.9</v>
      </c>
      <c r="J1774">
        <v>88</v>
      </c>
    </row>
    <row r="1775" spans="1:10" x14ac:dyDescent="0.25">
      <c r="A1775" t="s">
        <v>273</v>
      </c>
      <c r="B1775">
        <v>5070</v>
      </c>
      <c r="C1775">
        <v>1.6</v>
      </c>
      <c r="D1775">
        <v>11.9</v>
      </c>
      <c r="E1775">
        <v>65.5</v>
      </c>
      <c r="F1775">
        <v>82.8</v>
      </c>
      <c r="G1775">
        <v>1.6</v>
      </c>
      <c r="H1775">
        <v>48.9</v>
      </c>
      <c r="J1775">
        <v>88</v>
      </c>
    </row>
    <row r="1776" spans="1:10" x14ac:dyDescent="0.25">
      <c r="A1776" t="s">
        <v>274</v>
      </c>
      <c r="B1776">
        <v>5070</v>
      </c>
      <c r="C1776">
        <v>41.1</v>
      </c>
      <c r="D1776">
        <v>49.1</v>
      </c>
      <c r="E1776">
        <v>6.6</v>
      </c>
      <c r="F1776">
        <v>23.9</v>
      </c>
      <c r="G1776">
        <v>41.1</v>
      </c>
      <c r="H1776">
        <v>49.1</v>
      </c>
      <c r="J1776">
        <v>6.6</v>
      </c>
    </row>
    <row r="1777" spans="1:18" x14ac:dyDescent="0.25">
      <c r="A1777" t="s">
        <v>275</v>
      </c>
      <c r="B1777">
        <v>5070</v>
      </c>
      <c r="C1777">
        <v>42.7</v>
      </c>
      <c r="D1777">
        <v>0</v>
      </c>
      <c r="E1777">
        <v>16.600000000000001</v>
      </c>
      <c r="F1777">
        <v>33.9</v>
      </c>
      <c r="G1777">
        <v>42.7</v>
      </c>
      <c r="H1777">
        <v>0</v>
      </c>
      <c r="J1777">
        <v>39.1</v>
      </c>
    </row>
    <row r="1778" spans="1:18" x14ac:dyDescent="0.25">
      <c r="A1778" t="s">
        <v>276</v>
      </c>
      <c r="B1778">
        <v>5070</v>
      </c>
      <c r="C1778">
        <v>42.7</v>
      </c>
      <c r="D1778">
        <v>53</v>
      </c>
      <c r="E1778">
        <v>16.600000000000001</v>
      </c>
      <c r="F1778">
        <v>33.9</v>
      </c>
      <c r="G1778">
        <v>42.7</v>
      </c>
      <c r="H1778">
        <v>0</v>
      </c>
      <c r="J1778">
        <v>39.1</v>
      </c>
    </row>
    <row r="1779" spans="1:18" x14ac:dyDescent="0.25">
      <c r="A1779" t="s">
        <v>567</v>
      </c>
      <c r="B1779">
        <v>5070</v>
      </c>
      <c r="C1779">
        <v>0</v>
      </c>
      <c r="D1779">
        <v>44</v>
      </c>
      <c r="E1779">
        <v>10</v>
      </c>
      <c r="F1779">
        <v>10</v>
      </c>
      <c r="G1779">
        <v>0</v>
      </c>
      <c r="H1779">
        <v>0</v>
      </c>
      <c r="J1779">
        <v>32.5</v>
      </c>
    </row>
    <row r="1780" spans="1:18" x14ac:dyDescent="0.25">
      <c r="A1780" t="s">
        <v>254</v>
      </c>
      <c r="B1780">
        <v>5073</v>
      </c>
      <c r="C1780">
        <v>111</v>
      </c>
      <c r="D1780">
        <v>112</v>
      </c>
      <c r="E1780">
        <v>211</v>
      </c>
      <c r="F1780">
        <v>212</v>
      </c>
      <c r="G1780">
        <v>121</v>
      </c>
      <c r="H1780">
        <v>122</v>
      </c>
      <c r="I1780">
        <v>221</v>
      </c>
      <c r="J1780">
        <v>222</v>
      </c>
      <c r="K1780">
        <v>311</v>
      </c>
      <c r="L1780">
        <v>312</v>
      </c>
      <c r="M1780">
        <v>411</v>
      </c>
      <c r="N1780">
        <v>412</v>
      </c>
      <c r="O1780">
        <v>321</v>
      </c>
      <c r="P1780">
        <v>322</v>
      </c>
      <c r="Q1780">
        <v>421</v>
      </c>
      <c r="R1780">
        <v>422</v>
      </c>
    </row>
    <row r="1781" spans="1:18" x14ac:dyDescent="0.25">
      <c r="A1781" t="s">
        <v>255</v>
      </c>
      <c r="B1781">
        <v>5073</v>
      </c>
      <c r="C1781">
        <v>5</v>
      </c>
      <c r="D1781">
        <v>5</v>
      </c>
      <c r="E1781">
        <v>5</v>
      </c>
      <c r="F1781">
        <v>7</v>
      </c>
      <c r="G1781">
        <v>5</v>
      </c>
      <c r="H1781">
        <v>5</v>
      </c>
      <c r="I1781">
        <v>5</v>
      </c>
      <c r="J1781">
        <v>7</v>
      </c>
    </row>
    <row r="1782" spans="1:18" x14ac:dyDescent="0.25">
      <c r="A1782" t="s">
        <v>256</v>
      </c>
      <c r="B1782">
        <v>5073</v>
      </c>
      <c r="C1782">
        <v>6</v>
      </c>
      <c r="D1782">
        <v>13.5</v>
      </c>
      <c r="E1782">
        <v>6</v>
      </c>
      <c r="F1782">
        <v>15</v>
      </c>
      <c r="G1782">
        <v>6</v>
      </c>
      <c r="H1782">
        <v>13.5</v>
      </c>
      <c r="I1782">
        <v>6</v>
      </c>
      <c r="J1782">
        <v>15</v>
      </c>
    </row>
    <row r="1783" spans="1:18" x14ac:dyDescent="0.25">
      <c r="A1783" t="s">
        <v>257</v>
      </c>
      <c r="B1783">
        <v>5073</v>
      </c>
      <c r="C1783">
        <v>2</v>
      </c>
      <c r="D1783">
        <v>2</v>
      </c>
      <c r="E1783">
        <v>2</v>
      </c>
      <c r="F1783">
        <v>2</v>
      </c>
      <c r="G1783">
        <v>2</v>
      </c>
      <c r="H1783">
        <v>2</v>
      </c>
      <c r="I1783">
        <v>2</v>
      </c>
      <c r="J1783">
        <v>2</v>
      </c>
    </row>
    <row r="1784" spans="1:18" x14ac:dyDescent="0.25">
      <c r="A1784" t="s">
        <v>258</v>
      </c>
      <c r="B1784">
        <v>5073</v>
      </c>
      <c r="C1784">
        <v>0</v>
      </c>
      <c r="D1784">
        <v>0</v>
      </c>
      <c r="E1784">
        <v>0</v>
      </c>
      <c r="F1784">
        <v>0</v>
      </c>
      <c r="G1784">
        <v>0</v>
      </c>
      <c r="H1784">
        <v>0</v>
      </c>
      <c r="I1784">
        <v>0</v>
      </c>
      <c r="J1784">
        <v>0</v>
      </c>
    </row>
    <row r="1785" spans="1:18" x14ac:dyDescent="0.25">
      <c r="A1785" t="s">
        <v>259</v>
      </c>
      <c r="B1785">
        <v>5073</v>
      </c>
      <c r="C1785">
        <v>0</v>
      </c>
      <c r="D1785">
        <v>0</v>
      </c>
      <c r="E1785">
        <v>0</v>
      </c>
      <c r="F1785">
        <v>0</v>
      </c>
      <c r="G1785">
        <v>0</v>
      </c>
      <c r="H1785">
        <v>0</v>
      </c>
      <c r="I1785">
        <v>0</v>
      </c>
      <c r="J1785">
        <v>0</v>
      </c>
    </row>
    <row r="1786" spans="1:18" x14ac:dyDescent="0.25">
      <c r="A1786" t="s">
        <v>260</v>
      </c>
      <c r="B1786">
        <v>5073</v>
      </c>
      <c r="C1786">
        <v>2</v>
      </c>
      <c r="D1786">
        <v>2</v>
      </c>
      <c r="E1786">
        <v>2</v>
      </c>
      <c r="F1786">
        <v>2</v>
      </c>
      <c r="G1786">
        <v>2</v>
      </c>
      <c r="H1786">
        <v>2</v>
      </c>
      <c r="I1786">
        <v>2</v>
      </c>
      <c r="J1786">
        <v>2</v>
      </c>
    </row>
    <row r="1787" spans="1:18" x14ac:dyDescent="0.25">
      <c r="A1787" t="s">
        <v>261</v>
      </c>
      <c r="B1787">
        <v>5073</v>
      </c>
      <c r="C1787">
        <v>3</v>
      </c>
      <c r="D1787">
        <v>3</v>
      </c>
      <c r="E1787">
        <v>3</v>
      </c>
      <c r="F1787">
        <v>3</v>
      </c>
      <c r="G1787">
        <v>3</v>
      </c>
      <c r="H1787">
        <v>3</v>
      </c>
      <c r="I1787">
        <v>3</v>
      </c>
      <c r="J1787">
        <v>3</v>
      </c>
    </row>
    <row r="1788" spans="1:18" x14ac:dyDescent="0.25">
      <c r="A1788" t="s">
        <v>262</v>
      </c>
      <c r="B1788">
        <v>5073</v>
      </c>
      <c r="C1788">
        <v>1</v>
      </c>
      <c r="D1788">
        <v>3.5</v>
      </c>
      <c r="E1788">
        <v>1</v>
      </c>
      <c r="F1788">
        <v>2</v>
      </c>
      <c r="G1788">
        <v>1</v>
      </c>
      <c r="H1788">
        <v>3.5</v>
      </c>
      <c r="I1788">
        <v>1</v>
      </c>
      <c r="J1788">
        <v>2</v>
      </c>
    </row>
    <row r="1789" spans="1:18" x14ac:dyDescent="0.25">
      <c r="A1789" t="s">
        <v>263</v>
      </c>
      <c r="B1789">
        <v>5073</v>
      </c>
      <c r="C1789">
        <v>3</v>
      </c>
      <c r="D1789">
        <v>3</v>
      </c>
      <c r="E1789">
        <v>3</v>
      </c>
      <c r="F1789">
        <v>3</v>
      </c>
      <c r="G1789">
        <v>3</v>
      </c>
      <c r="H1789">
        <v>3</v>
      </c>
      <c r="I1789">
        <v>3</v>
      </c>
      <c r="J1789">
        <v>3</v>
      </c>
    </row>
    <row r="1790" spans="1:18" x14ac:dyDescent="0.25">
      <c r="A1790" t="s">
        <v>264</v>
      </c>
      <c r="B1790">
        <v>5073</v>
      </c>
      <c r="D1790">
        <v>12</v>
      </c>
      <c r="F1790">
        <v>10</v>
      </c>
      <c r="H1790">
        <v>13</v>
      </c>
      <c r="J1790">
        <v>10</v>
      </c>
    </row>
    <row r="1791" spans="1:18" x14ac:dyDescent="0.25">
      <c r="A1791" t="s">
        <v>265</v>
      </c>
      <c r="B1791">
        <v>5073</v>
      </c>
      <c r="D1791">
        <v>25</v>
      </c>
      <c r="F1791">
        <v>16</v>
      </c>
      <c r="H1791">
        <v>25</v>
      </c>
      <c r="J1791">
        <v>16</v>
      </c>
    </row>
    <row r="1792" spans="1:18" x14ac:dyDescent="0.25">
      <c r="A1792" t="s">
        <v>266</v>
      </c>
      <c r="B1792">
        <v>5073</v>
      </c>
      <c r="D1792">
        <v>0</v>
      </c>
      <c r="F1792">
        <v>0</v>
      </c>
      <c r="H1792">
        <v>0</v>
      </c>
      <c r="J1792">
        <v>0</v>
      </c>
    </row>
    <row r="1793" spans="1:18" x14ac:dyDescent="0.25">
      <c r="A1793" t="s">
        <v>267</v>
      </c>
      <c r="B1793">
        <v>5073</v>
      </c>
      <c r="C1793">
        <v>14</v>
      </c>
      <c r="D1793">
        <v>43.5</v>
      </c>
      <c r="E1793">
        <v>14</v>
      </c>
      <c r="F1793">
        <v>31.5</v>
      </c>
      <c r="G1793">
        <v>14</v>
      </c>
      <c r="H1793">
        <v>44.5</v>
      </c>
      <c r="I1793">
        <v>14</v>
      </c>
      <c r="J1793">
        <v>31.5</v>
      </c>
    </row>
    <row r="1794" spans="1:18" x14ac:dyDescent="0.25">
      <c r="A1794" t="s">
        <v>268</v>
      </c>
      <c r="B1794">
        <v>5073</v>
      </c>
      <c r="C1794">
        <v>0</v>
      </c>
      <c r="D1794">
        <v>1</v>
      </c>
      <c r="E1794">
        <v>0</v>
      </c>
      <c r="F1794">
        <v>1</v>
      </c>
      <c r="G1794">
        <v>0</v>
      </c>
      <c r="H1794">
        <v>1</v>
      </c>
      <c r="I1794">
        <v>0</v>
      </c>
      <c r="J1794">
        <v>1</v>
      </c>
    </row>
    <row r="1795" spans="1:18" x14ac:dyDescent="0.25">
      <c r="A1795" t="s">
        <v>269</v>
      </c>
      <c r="B1795">
        <v>5073</v>
      </c>
      <c r="C1795">
        <v>1</v>
      </c>
      <c r="D1795">
        <v>1</v>
      </c>
      <c r="E1795">
        <v>1</v>
      </c>
      <c r="F1795">
        <v>1</v>
      </c>
      <c r="G1795">
        <v>1</v>
      </c>
      <c r="H1795">
        <v>1</v>
      </c>
      <c r="I1795">
        <v>1</v>
      </c>
      <c r="J1795">
        <v>1</v>
      </c>
    </row>
    <row r="1796" spans="1:18" x14ac:dyDescent="0.25">
      <c r="A1796" t="s">
        <v>270</v>
      </c>
      <c r="B1796">
        <v>5073</v>
      </c>
      <c r="C1796">
        <v>36.5</v>
      </c>
      <c r="D1796">
        <v>46.5</v>
      </c>
      <c r="E1796">
        <v>6.5</v>
      </c>
      <c r="F1796">
        <v>16.5</v>
      </c>
      <c r="G1796">
        <v>36.5</v>
      </c>
      <c r="H1796">
        <v>46.5</v>
      </c>
      <c r="I1796">
        <v>6.5</v>
      </c>
      <c r="J1796">
        <v>16.5</v>
      </c>
    </row>
    <row r="1797" spans="1:18" x14ac:dyDescent="0.25">
      <c r="A1797" t="s">
        <v>271</v>
      </c>
      <c r="B1797">
        <v>5073</v>
      </c>
      <c r="C1797">
        <v>46.5</v>
      </c>
      <c r="D1797">
        <v>6.5</v>
      </c>
      <c r="E1797">
        <v>16.5</v>
      </c>
      <c r="F1797">
        <v>36.5</v>
      </c>
      <c r="G1797">
        <v>46.5</v>
      </c>
      <c r="H1797">
        <v>6.5</v>
      </c>
      <c r="I1797">
        <v>16.5</v>
      </c>
      <c r="J1797">
        <v>36.5</v>
      </c>
    </row>
    <row r="1798" spans="1:18" x14ac:dyDescent="0.25">
      <c r="A1798" t="s">
        <v>272</v>
      </c>
      <c r="B1798">
        <v>5073</v>
      </c>
      <c r="C1798">
        <v>42.5</v>
      </c>
      <c r="D1798">
        <v>0</v>
      </c>
      <c r="E1798">
        <v>12.5</v>
      </c>
      <c r="F1798">
        <v>31.5</v>
      </c>
      <c r="G1798">
        <v>42.5</v>
      </c>
      <c r="H1798">
        <v>0</v>
      </c>
      <c r="I1798">
        <v>12.5</v>
      </c>
      <c r="J1798">
        <v>31.5</v>
      </c>
    </row>
    <row r="1799" spans="1:18" x14ac:dyDescent="0.25">
      <c r="A1799" t="s">
        <v>273</v>
      </c>
      <c r="B1799">
        <v>5073</v>
      </c>
      <c r="C1799">
        <v>42.5</v>
      </c>
      <c r="D1799">
        <v>35</v>
      </c>
      <c r="E1799">
        <v>12.5</v>
      </c>
      <c r="F1799">
        <v>15.5</v>
      </c>
      <c r="G1799">
        <v>42.5</v>
      </c>
      <c r="H1799">
        <v>35</v>
      </c>
      <c r="I1799">
        <v>12.5</v>
      </c>
      <c r="J1799">
        <v>15.5</v>
      </c>
    </row>
    <row r="1800" spans="1:18" x14ac:dyDescent="0.25">
      <c r="A1800" t="s">
        <v>274</v>
      </c>
      <c r="B1800">
        <v>5073</v>
      </c>
      <c r="C1800">
        <v>36.5</v>
      </c>
      <c r="D1800">
        <v>46.5</v>
      </c>
      <c r="E1800">
        <v>6.5</v>
      </c>
      <c r="F1800">
        <v>16.5</v>
      </c>
      <c r="G1800">
        <v>36.5</v>
      </c>
      <c r="H1800">
        <v>46.5</v>
      </c>
      <c r="I1800">
        <v>6.5</v>
      </c>
      <c r="J1800">
        <v>16.5</v>
      </c>
    </row>
    <row r="1801" spans="1:18" x14ac:dyDescent="0.25">
      <c r="A1801" t="s">
        <v>275</v>
      </c>
      <c r="B1801">
        <v>5073</v>
      </c>
      <c r="C1801">
        <v>42.5</v>
      </c>
      <c r="D1801">
        <v>0</v>
      </c>
      <c r="E1801">
        <v>12.5</v>
      </c>
      <c r="F1801">
        <v>31.5</v>
      </c>
      <c r="G1801">
        <v>42.5</v>
      </c>
      <c r="H1801">
        <v>0</v>
      </c>
      <c r="I1801">
        <v>12.5</v>
      </c>
      <c r="J1801">
        <v>31.5</v>
      </c>
    </row>
    <row r="1802" spans="1:18" x14ac:dyDescent="0.25">
      <c r="A1802" t="s">
        <v>276</v>
      </c>
      <c r="B1802">
        <v>5073</v>
      </c>
      <c r="C1802">
        <v>42.5</v>
      </c>
      <c r="D1802">
        <v>35</v>
      </c>
      <c r="E1802">
        <v>12.5</v>
      </c>
      <c r="F1802">
        <v>15.5</v>
      </c>
      <c r="G1802">
        <v>42.5</v>
      </c>
      <c r="H1802">
        <v>35</v>
      </c>
      <c r="I1802">
        <v>12.5</v>
      </c>
      <c r="J1802">
        <v>15.5</v>
      </c>
    </row>
    <row r="1803" spans="1:18" x14ac:dyDescent="0.25">
      <c r="A1803" t="s">
        <v>567</v>
      </c>
      <c r="B1803">
        <v>5073</v>
      </c>
      <c r="C1803">
        <v>6</v>
      </c>
      <c r="D1803">
        <v>13.5</v>
      </c>
      <c r="E1803">
        <v>6</v>
      </c>
      <c r="F1803">
        <v>15</v>
      </c>
      <c r="G1803">
        <v>6</v>
      </c>
      <c r="H1803">
        <v>13.5</v>
      </c>
      <c r="I1803">
        <v>6</v>
      </c>
      <c r="J1803">
        <v>15</v>
      </c>
    </row>
    <row r="1804" spans="1:18" x14ac:dyDescent="0.25">
      <c r="A1804" t="s">
        <v>254</v>
      </c>
      <c r="B1804">
        <v>5074</v>
      </c>
      <c r="C1804">
        <v>111</v>
      </c>
      <c r="D1804">
        <v>112</v>
      </c>
      <c r="E1804">
        <v>211</v>
      </c>
      <c r="F1804">
        <v>212</v>
      </c>
      <c r="G1804">
        <v>113</v>
      </c>
      <c r="H1804">
        <v>114</v>
      </c>
      <c r="I1804">
        <v>221</v>
      </c>
      <c r="J1804">
        <v>222</v>
      </c>
      <c r="K1804">
        <v>311</v>
      </c>
      <c r="L1804">
        <v>312</v>
      </c>
      <c r="M1804">
        <v>411</v>
      </c>
      <c r="N1804">
        <v>412</v>
      </c>
      <c r="O1804">
        <v>321</v>
      </c>
      <c r="P1804">
        <v>322</v>
      </c>
      <c r="Q1804">
        <v>421</v>
      </c>
      <c r="R1804">
        <v>422</v>
      </c>
    </row>
    <row r="1805" spans="1:18" x14ac:dyDescent="0.25">
      <c r="A1805" t="s">
        <v>255</v>
      </c>
      <c r="B1805">
        <v>5074</v>
      </c>
      <c r="D1805">
        <v>15</v>
      </c>
      <c r="E1805">
        <v>5</v>
      </c>
      <c r="F1805">
        <v>15</v>
      </c>
      <c r="H1805">
        <v>5</v>
      </c>
      <c r="J1805">
        <v>15</v>
      </c>
    </row>
    <row r="1806" spans="1:18" x14ac:dyDescent="0.25">
      <c r="A1806" t="s">
        <v>256</v>
      </c>
      <c r="B1806">
        <v>5074</v>
      </c>
      <c r="D1806">
        <v>26</v>
      </c>
      <c r="E1806">
        <v>19.5</v>
      </c>
      <c r="F1806">
        <v>26</v>
      </c>
      <c r="H1806">
        <v>26.5</v>
      </c>
      <c r="J1806">
        <v>50</v>
      </c>
    </row>
    <row r="1807" spans="1:18" x14ac:dyDescent="0.25">
      <c r="A1807" t="s">
        <v>257</v>
      </c>
      <c r="B1807">
        <v>5074</v>
      </c>
      <c r="D1807">
        <v>2</v>
      </c>
      <c r="E1807">
        <v>2</v>
      </c>
      <c r="F1807">
        <v>2</v>
      </c>
      <c r="H1807">
        <v>2</v>
      </c>
      <c r="J1807">
        <v>2</v>
      </c>
    </row>
    <row r="1808" spans="1:18" x14ac:dyDescent="0.25">
      <c r="A1808" t="s">
        <v>258</v>
      </c>
      <c r="B1808">
        <v>5074</v>
      </c>
      <c r="D1808">
        <v>0</v>
      </c>
      <c r="E1808">
        <v>0</v>
      </c>
      <c r="F1808">
        <v>0</v>
      </c>
      <c r="H1808">
        <v>0</v>
      </c>
      <c r="J1808">
        <v>0</v>
      </c>
    </row>
    <row r="1809" spans="1:10" x14ac:dyDescent="0.25">
      <c r="A1809" t="s">
        <v>259</v>
      </c>
      <c r="B1809">
        <v>5074</v>
      </c>
      <c r="D1809">
        <v>0</v>
      </c>
      <c r="E1809">
        <v>0</v>
      </c>
      <c r="F1809">
        <v>0</v>
      </c>
      <c r="H1809">
        <v>0</v>
      </c>
      <c r="J1809">
        <v>0</v>
      </c>
    </row>
    <row r="1810" spans="1:10" x14ac:dyDescent="0.25">
      <c r="A1810" t="s">
        <v>260</v>
      </c>
      <c r="B1810">
        <v>5074</v>
      </c>
      <c r="D1810">
        <v>2</v>
      </c>
      <c r="E1810">
        <v>2</v>
      </c>
      <c r="F1810">
        <v>2</v>
      </c>
      <c r="H1810">
        <v>2</v>
      </c>
      <c r="J1810">
        <v>2</v>
      </c>
    </row>
    <row r="1811" spans="1:10" x14ac:dyDescent="0.25">
      <c r="A1811" t="s">
        <v>261</v>
      </c>
      <c r="B1811">
        <v>5074</v>
      </c>
      <c r="D1811">
        <v>4</v>
      </c>
      <c r="E1811">
        <v>3</v>
      </c>
      <c r="F1811">
        <v>5</v>
      </c>
      <c r="H1811">
        <v>4</v>
      </c>
      <c r="J1811">
        <v>5</v>
      </c>
    </row>
    <row r="1812" spans="1:10" x14ac:dyDescent="0.25">
      <c r="A1812" t="s">
        <v>262</v>
      </c>
      <c r="B1812">
        <v>5074</v>
      </c>
      <c r="D1812">
        <v>1.5</v>
      </c>
      <c r="E1812">
        <v>1.5</v>
      </c>
      <c r="F1812">
        <v>1.5</v>
      </c>
      <c r="H1812">
        <v>1.5</v>
      </c>
      <c r="J1812">
        <v>1.5</v>
      </c>
    </row>
    <row r="1813" spans="1:10" x14ac:dyDescent="0.25">
      <c r="A1813" t="s">
        <v>263</v>
      </c>
      <c r="B1813">
        <v>5074</v>
      </c>
      <c r="D1813">
        <v>0</v>
      </c>
      <c r="E1813">
        <v>0</v>
      </c>
      <c r="F1813">
        <v>3</v>
      </c>
      <c r="H1813">
        <v>3</v>
      </c>
      <c r="J1813">
        <v>3</v>
      </c>
    </row>
    <row r="1814" spans="1:10" x14ac:dyDescent="0.25">
      <c r="A1814" t="s">
        <v>264</v>
      </c>
      <c r="B1814">
        <v>5074</v>
      </c>
    </row>
    <row r="1815" spans="1:10" x14ac:dyDescent="0.25">
      <c r="A1815" t="s">
        <v>265</v>
      </c>
      <c r="B1815">
        <v>5074</v>
      </c>
    </row>
    <row r="1816" spans="1:10" x14ac:dyDescent="0.25">
      <c r="A1816" t="s">
        <v>266</v>
      </c>
      <c r="B1816">
        <v>5074</v>
      </c>
    </row>
    <row r="1817" spans="1:10" x14ac:dyDescent="0.25">
      <c r="A1817" t="s">
        <v>267</v>
      </c>
      <c r="B1817">
        <v>5074</v>
      </c>
      <c r="D1817">
        <v>21</v>
      </c>
      <c r="E1817">
        <v>14</v>
      </c>
      <c r="F1817">
        <v>22.5</v>
      </c>
      <c r="H1817">
        <v>22</v>
      </c>
      <c r="J1817">
        <v>22.5</v>
      </c>
    </row>
    <row r="1818" spans="1:10" x14ac:dyDescent="0.25">
      <c r="A1818" t="s">
        <v>268</v>
      </c>
      <c r="B1818">
        <v>5074</v>
      </c>
      <c r="D1818">
        <v>0</v>
      </c>
      <c r="E1818">
        <v>0</v>
      </c>
      <c r="F1818">
        <v>1</v>
      </c>
      <c r="H1818">
        <v>1</v>
      </c>
      <c r="J1818">
        <v>1</v>
      </c>
    </row>
    <row r="1819" spans="1:10" x14ac:dyDescent="0.25">
      <c r="A1819" t="s">
        <v>269</v>
      </c>
      <c r="B1819">
        <v>5074</v>
      </c>
      <c r="D1819">
        <v>1</v>
      </c>
      <c r="E1819">
        <v>1</v>
      </c>
      <c r="F1819">
        <v>1</v>
      </c>
      <c r="H1819">
        <v>1</v>
      </c>
      <c r="J1819">
        <v>1</v>
      </c>
    </row>
    <row r="1820" spans="1:10" x14ac:dyDescent="0.25">
      <c r="A1820" t="s">
        <v>270</v>
      </c>
      <c r="B1820">
        <v>5074</v>
      </c>
      <c r="D1820">
        <v>0</v>
      </c>
      <c r="E1820">
        <v>63.5</v>
      </c>
      <c r="F1820">
        <v>87.5</v>
      </c>
      <c r="H1820">
        <v>31.5</v>
      </c>
      <c r="J1820">
        <v>63.5</v>
      </c>
    </row>
    <row r="1821" spans="1:10" x14ac:dyDescent="0.25">
      <c r="A1821" t="s">
        <v>271</v>
      </c>
      <c r="B1821">
        <v>5074</v>
      </c>
      <c r="D1821">
        <v>31.5</v>
      </c>
      <c r="E1821">
        <v>87.5</v>
      </c>
      <c r="F1821">
        <v>0</v>
      </c>
      <c r="H1821">
        <v>63.5</v>
      </c>
      <c r="J1821">
        <v>0</v>
      </c>
    </row>
    <row r="1822" spans="1:10" x14ac:dyDescent="0.25">
      <c r="A1822" t="s">
        <v>272</v>
      </c>
      <c r="B1822">
        <v>5074</v>
      </c>
      <c r="D1822">
        <v>26</v>
      </c>
      <c r="E1822">
        <v>83</v>
      </c>
      <c r="F1822">
        <v>113.5</v>
      </c>
      <c r="H1822">
        <v>58</v>
      </c>
      <c r="J1822">
        <v>113.5</v>
      </c>
    </row>
    <row r="1823" spans="1:10" x14ac:dyDescent="0.25">
      <c r="A1823" t="s">
        <v>273</v>
      </c>
      <c r="B1823">
        <v>5074</v>
      </c>
      <c r="D1823">
        <v>26</v>
      </c>
      <c r="E1823">
        <v>83</v>
      </c>
      <c r="F1823">
        <v>113.5</v>
      </c>
      <c r="H1823">
        <v>58</v>
      </c>
      <c r="J1823">
        <v>113.5</v>
      </c>
    </row>
    <row r="1824" spans="1:10" x14ac:dyDescent="0.25">
      <c r="A1824" t="s">
        <v>274</v>
      </c>
      <c r="B1824">
        <v>5074</v>
      </c>
      <c r="D1824">
        <v>94</v>
      </c>
      <c r="E1824">
        <v>37.5</v>
      </c>
      <c r="F1824">
        <v>61.5</v>
      </c>
      <c r="H1824">
        <v>5.5</v>
      </c>
      <c r="J1824">
        <v>37.5</v>
      </c>
    </row>
    <row r="1825" spans="1:18" x14ac:dyDescent="0.25">
      <c r="A1825" t="s">
        <v>275</v>
      </c>
      <c r="B1825">
        <v>5074</v>
      </c>
      <c r="D1825">
        <v>0</v>
      </c>
      <c r="E1825">
        <v>57</v>
      </c>
      <c r="F1825">
        <v>87.5</v>
      </c>
      <c r="H1825">
        <v>32</v>
      </c>
      <c r="J1825">
        <v>87.5</v>
      </c>
    </row>
    <row r="1826" spans="1:18" x14ac:dyDescent="0.25">
      <c r="A1826" t="s">
        <v>276</v>
      </c>
      <c r="B1826">
        <v>5074</v>
      </c>
      <c r="D1826">
        <v>0</v>
      </c>
      <c r="E1826">
        <v>57</v>
      </c>
      <c r="F1826">
        <v>87.5</v>
      </c>
      <c r="H1826">
        <v>32</v>
      </c>
      <c r="J1826">
        <v>87.5</v>
      </c>
    </row>
    <row r="1827" spans="1:18" x14ac:dyDescent="0.25">
      <c r="A1827" t="s">
        <v>567</v>
      </c>
      <c r="B1827">
        <v>5074</v>
      </c>
      <c r="D1827">
        <v>0</v>
      </c>
      <c r="E1827">
        <v>0</v>
      </c>
      <c r="F1827">
        <v>50</v>
      </c>
      <c r="H1827">
        <v>26.5</v>
      </c>
      <c r="J1827">
        <v>50</v>
      </c>
    </row>
    <row r="1828" spans="1:18" x14ac:dyDescent="0.25">
      <c r="A1828" t="s">
        <v>254</v>
      </c>
      <c r="B1828">
        <v>5081</v>
      </c>
      <c r="C1828">
        <v>111</v>
      </c>
      <c r="D1828">
        <v>112</v>
      </c>
      <c r="E1828">
        <v>211</v>
      </c>
      <c r="F1828">
        <v>212</v>
      </c>
      <c r="G1828">
        <v>113</v>
      </c>
      <c r="H1828">
        <v>114</v>
      </c>
      <c r="I1828">
        <v>221</v>
      </c>
      <c r="J1828">
        <v>222</v>
      </c>
      <c r="K1828">
        <v>311</v>
      </c>
      <c r="L1828">
        <v>312</v>
      </c>
      <c r="M1828">
        <v>411</v>
      </c>
      <c r="N1828">
        <v>412</v>
      </c>
      <c r="O1828">
        <v>321</v>
      </c>
      <c r="P1828">
        <v>322</v>
      </c>
      <c r="Q1828">
        <v>421</v>
      </c>
      <c r="R1828">
        <v>422</v>
      </c>
    </row>
    <row r="1829" spans="1:18" x14ac:dyDescent="0.25">
      <c r="A1829" t="s">
        <v>255</v>
      </c>
      <c r="B1829">
        <v>5081</v>
      </c>
      <c r="F1829">
        <v>10</v>
      </c>
      <c r="H1829">
        <v>10</v>
      </c>
      <c r="I1829">
        <v>5</v>
      </c>
      <c r="J1829">
        <v>10</v>
      </c>
    </row>
    <row r="1830" spans="1:18" x14ac:dyDescent="0.25">
      <c r="A1830" t="s">
        <v>256</v>
      </c>
      <c r="B1830">
        <v>5081</v>
      </c>
      <c r="F1830">
        <v>54.5</v>
      </c>
      <c r="H1830">
        <v>24</v>
      </c>
      <c r="I1830">
        <v>11</v>
      </c>
      <c r="J1830">
        <v>39</v>
      </c>
    </row>
    <row r="1831" spans="1:18" x14ac:dyDescent="0.25">
      <c r="A1831" t="s">
        <v>257</v>
      </c>
      <c r="B1831">
        <v>5081</v>
      </c>
      <c r="F1831">
        <v>2</v>
      </c>
      <c r="H1831">
        <v>2</v>
      </c>
      <c r="I1831">
        <v>2</v>
      </c>
      <c r="J1831">
        <v>2</v>
      </c>
    </row>
    <row r="1832" spans="1:18" x14ac:dyDescent="0.25">
      <c r="A1832" t="s">
        <v>258</v>
      </c>
      <c r="B1832">
        <v>5081</v>
      </c>
      <c r="F1832">
        <v>0</v>
      </c>
      <c r="H1832">
        <v>0</v>
      </c>
      <c r="I1832">
        <v>0</v>
      </c>
      <c r="J1832">
        <v>0</v>
      </c>
    </row>
    <row r="1833" spans="1:18" x14ac:dyDescent="0.25">
      <c r="A1833" t="s">
        <v>259</v>
      </c>
      <c r="B1833">
        <v>5081</v>
      </c>
      <c r="F1833">
        <v>0</v>
      </c>
      <c r="H1833">
        <v>0</v>
      </c>
      <c r="I1833">
        <v>0</v>
      </c>
      <c r="J1833">
        <v>0</v>
      </c>
    </row>
    <row r="1834" spans="1:18" x14ac:dyDescent="0.25">
      <c r="A1834" t="s">
        <v>260</v>
      </c>
      <c r="B1834">
        <v>5081</v>
      </c>
      <c r="F1834">
        <v>2</v>
      </c>
      <c r="H1834">
        <v>2</v>
      </c>
      <c r="I1834">
        <v>2</v>
      </c>
      <c r="J1834">
        <v>2</v>
      </c>
    </row>
    <row r="1835" spans="1:18" x14ac:dyDescent="0.25">
      <c r="A1835" t="s">
        <v>261</v>
      </c>
      <c r="B1835">
        <v>5081</v>
      </c>
      <c r="F1835">
        <v>3</v>
      </c>
      <c r="H1835">
        <v>3</v>
      </c>
      <c r="I1835">
        <v>3</v>
      </c>
      <c r="J1835">
        <v>3.5</v>
      </c>
    </row>
    <row r="1836" spans="1:18" x14ac:dyDescent="0.25">
      <c r="A1836" t="s">
        <v>262</v>
      </c>
      <c r="B1836">
        <v>5081</v>
      </c>
      <c r="F1836">
        <v>2.5</v>
      </c>
      <c r="H1836">
        <v>3</v>
      </c>
      <c r="I1836">
        <v>1</v>
      </c>
      <c r="J1836">
        <v>2.5</v>
      </c>
    </row>
    <row r="1837" spans="1:18" x14ac:dyDescent="0.25">
      <c r="A1837" t="s">
        <v>263</v>
      </c>
      <c r="B1837">
        <v>5081</v>
      </c>
      <c r="F1837">
        <v>3</v>
      </c>
      <c r="H1837">
        <v>3</v>
      </c>
      <c r="I1837">
        <v>3</v>
      </c>
      <c r="J1837">
        <v>3</v>
      </c>
    </row>
    <row r="1838" spans="1:18" x14ac:dyDescent="0.25">
      <c r="A1838" t="s">
        <v>264</v>
      </c>
      <c r="B1838">
        <v>5081</v>
      </c>
      <c r="H1838">
        <v>7</v>
      </c>
      <c r="J1838">
        <v>7</v>
      </c>
    </row>
    <row r="1839" spans="1:18" x14ac:dyDescent="0.25">
      <c r="A1839" t="s">
        <v>265</v>
      </c>
      <c r="B1839">
        <v>5081</v>
      </c>
      <c r="H1839">
        <v>21</v>
      </c>
      <c r="J1839">
        <v>21</v>
      </c>
    </row>
    <row r="1840" spans="1:18" x14ac:dyDescent="0.25">
      <c r="A1840" t="s">
        <v>266</v>
      </c>
      <c r="B1840">
        <v>5081</v>
      </c>
      <c r="H1840">
        <v>0</v>
      </c>
      <c r="J1840">
        <v>0</v>
      </c>
    </row>
    <row r="1841" spans="1:18" x14ac:dyDescent="0.25">
      <c r="A1841" t="s">
        <v>267</v>
      </c>
      <c r="B1841">
        <v>5081</v>
      </c>
      <c r="F1841">
        <v>21.5</v>
      </c>
      <c r="H1841">
        <v>34</v>
      </c>
      <c r="I1841">
        <v>14</v>
      </c>
      <c r="J1841">
        <v>34</v>
      </c>
    </row>
    <row r="1842" spans="1:18" x14ac:dyDescent="0.25">
      <c r="A1842" t="s">
        <v>268</v>
      </c>
      <c r="B1842">
        <v>5081</v>
      </c>
      <c r="F1842">
        <v>1</v>
      </c>
      <c r="H1842">
        <v>1</v>
      </c>
      <c r="I1842">
        <v>0</v>
      </c>
      <c r="J1842">
        <v>1</v>
      </c>
    </row>
    <row r="1843" spans="1:18" x14ac:dyDescent="0.25">
      <c r="A1843" t="s">
        <v>269</v>
      </c>
      <c r="B1843">
        <v>5081</v>
      </c>
      <c r="F1843">
        <v>1</v>
      </c>
      <c r="H1843">
        <v>1</v>
      </c>
      <c r="I1843">
        <v>1</v>
      </c>
      <c r="J1843">
        <v>1</v>
      </c>
    </row>
    <row r="1844" spans="1:18" x14ac:dyDescent="0.25">
      <c r="A1844" t="s">
        <v>270</v>
      </c>
      <c r="B1844">
        <v>5081</v>
      </c>
      <c r="F1844">
        <v>51</v>
      </c>
      <c r="H1844">
        <v>21</v>
      </c>
      <c r="I1844">
        <v>51</v>
      </c>
      <c r="J1844">
        <v>66</v>
      </c>
    </row>
    <row r="1845" spans="1:18" x14ac:dyDescent="0.25">
      <c r="A1845" t="s">
        <v>271</v>
      </c>
      <c r="B1845">
        <v>5081</v>
      </c>
      <c r="F1845">
        <v>21</v>
      </c>
      <c r="H1845">
        <v>51</v>
      </c>
      <c r="I1845">
        <v>66</v>
      </c>
      <c r="J1845">
        <v>21</v>
      </c>
    </row>
    <row r="1846" spans="1:18" x14ac:dyDescent="0.25">
      <c r="A1846" t="s">
        <v>272</v>
      </c>
      <c r="B1846">
        <v>5081</v>
      </c>
      <c r="F1846">
        <v>15.5</v>
      </c>
      <c r="H1846">
        <v>45</v>
      </c>
      <c r="I1846">
        <v>62</v>
      </c>
      <c r="J1846">
        <v>15</v>
      </c>
    </row>
    <row r="1847" spans="1:18" x14ac:dyDescent="0.25">
      <c r="A1847" t="s">
        <v>273</v>
      </c>
      <c r="B1847">
        <v>5081</v>
      </c>
      <c r="F1847">
        <v>15.5</v>
      </c>
      <c r="H1847">
        <v>24</v>
      </c>
      <c r="I1847">
        <v>62</v>
      </c>
      <c r="J1847">
        <v>84</v>
      </c>
    </row>
    <row r="1848" spans="1:18" x14ac:dyDescent="0.25">
      <c r="A1848" t="s">
        <v>274</v>
      </c>
      <c r="B1848">
        <v>5081</v>
      </c>
      <c r="F1848">
        <v>6</v>
      </c>
      <c r="H1848">
        <v>66</v>
      </c>
      <c r="I1848">
        <v>6</v>
      </c>
      <c r="J1848">
        <v>21</v>
      </c>
    </row>
    <row r="1849" spans="1:18" x14ac:dyDescent="0.25">
      <c r="A1849" t="s">
        <v>275</v>
      </c>
      <c r="B1849">
        <v>5081</v>
      </c>
      <c r="F1849">
        <v>60.5</v>
      </c>
      <c r="H1849">
        <v>0</v>
      </c>
      <c r="I1849">
        <v>17</v>
      </c>
      <c r="J1849">
        <v>60</v>
      </c>
    </row>
    <row r="1850" spans="1:18" x14ac:dyDescent="0.25">
      <c r="A1850" t="s">
        <v>276</v>
      </c>
      <c r="B1850">
        <v>5081</v>
      </c>
      <c r="F1850">
        <v>60.5</v>
      </c>
      <c r="H1850">
        <v>69</v>
      </c>
      <c r="I1850">
        <v>17</v>
      </c>
      <c r="J1850">
        <v>39</v>
      </c>
    </row>
    <row r="1851" spans="1:18" x14ac:dyDescent="0.25">
      <c r="A1851" t="s">
        <v>567</v>
      </c>
      <c r="B1851">
        <v>5081</v>
      </c>
      <c r="F1851">
        <v>54.5</v>
      </c>
      <c r="H1851">
        <v>24</v>
      </c>
      <c r="I1851">
        <v>11</v>
      </c>
      <c r="J1851">
        <v>39</v>
      </c>
    </row>
    <row r="1852" spans="1:18" x14ac:dyDescent="0.25">
      <c r="A1852" t="s">
        <v>254</v>
      </c>
      <c r="B1852">
        <v>5087</v>
      </c>
      <c r="C1852">
        <v>111</v>
      </c>
      <c r="D1852">
        <v>112</v>
      </c>
      <c r="E1852">
        <v>211</v>
      </c>
      <c r="F1852">
        <v>212</v>
      </c>
      <c r="G1852">
        <v>121</v>
      </c>
      <c r="H1852">
        <v>122</v>
      </c>
      <c r="I1852">
        <v>221</v>
      </c>
      <c r="J1852">
        <v>222</v>
      </c>
      <c r="K1852">
        <v>311</v>
      </c>
      <c r="L1852">
        <v>312</v>
      </c>
      <c r="M1852">
        <v>411</v>
      </c>
      <c r="N1852">
        <v>412</v>
      </c>
      <c r="O1852">
        <v>321</v>
      </c>
      <c r="P1852">
        <v>322</v>
      </c>
      <c r="Q1852">
        <v>421</v>
      </c>
      <c r="R1852">
        <v>422</v>
      </c>
    </row>
    <row r="1853" spans="1:18" x14ac:dyDescent="0.25">
      <c r="A1853" t="s">
        <v>255</v>
      </c>
      <c r="B1853">
        <v>5087</v>
      </c>
      <c r="C1853">
        <v>10</v>
      </c>
      <c r="D1853">
        <v>5</v>
      </c>
      <c r="E1853">
        <v>5</v>
      </c>
      <c r="F1853">
        <v>7</v>
      </c>
      <c r="G1853">
        <v>10</v>
      </c>
      <c r="H1853">
        <v>5</v>
      </c>
      <c r="I1853">
        <v>10</v>
      </c>
      <c r="J1853">
        <v>7</v>
      </c>
    </row>
    <row r="1854" spans="1:18" x14ac:dyDescent="0.25">
      <c r="A1854" t="s">
        <v>256</v>
      </c>
      <c r="B1854">
        <v>5087</v>
      </c>
      <c r="C1854">
        <v>11</v>
      </c>
      <c r="D1854">
        <v>24</v>
      </c>
      <c r="E1854">
        <v>11</v>
      </c>
      <c r="F1854">
        <v>24</v>
      </c>
      <c r="G1854">
        <v>11</v>
      </c>
      <c r="H1854">
        <v>24</v>
      </c>
      <c r="I1854">
        <v>11</v>
      </c>
      <c r="J1854">
        <v>24</v>
      </c>
    </row>
    <row r="1855" spans="1:18" x14ac:dyDescent="0.25">
      <c r="A1855" t="s">
        <v>257</v>
      </c>
      <c r="B1855">
        <v>5087</v>
      </c>
      <c r="C1855">
        <v>2</v>
      </c>
      <c r="D1855">
        <v>2</v>
      </c>
      <c r="E1855">
        <v>2</v>
      </c>
      <c r="F1855">
        <v>2</v>
      </c>
      <c r="G1855">
        <v>2</v>
      </c>
      <c r="H1855">
        <v>2</v>
      </c>
      <c r="I1855">
        <v>2</v>
      </c>
      <c r="J1855">
        <v>2</v>
      </c>
    </row>
    <row r="1856" spans="1:18" x14ac:dyDescent="0.25">
      <c r="A1856" t="s">
        <v>258</v>
      </c>
      <c r="B1856">
        <v>5087</v>
      </c>
      <c r="C1856">
        <v>0</v>
      </c>
      <c r="D1856">
        <v>0</v>
      </c>
      <c r="E1856">
        <v>0</v>
      </c>
      <c r="F1856">
        <v>0</v>
      </c>
      <c r="G1856">
        <v>0</v>
      </c>
      <c r="H1856">
        <v>0</v>
      </c>
      <c r="I1856">
        <v>0</v>
      </c>
      <c r="J1856">
        <v>0</v>
      </c>
    </row>
    <row r="1857" spans="1:10" x14ac:dyDescent="0.25">
      <c r="A1857" t="s">
        <v>259</v>
      </c>
      <c r="B1857">
        <v>5087</v>
      </c>
      <c r="C1857">
        <v>0</v>
      </c>
      <c r="D1857">
        <v>0</v>
      </c>
      <c r="E1857">
        <v>0</v>
      </c>
      <c r="F1857">
        <v>0</v>
      </c>
      <c r="G1857">
        <v>0</v>
      </c>
      <c r="H1857">
        <v>0</v>
      </c>
      <c r="I1857">
        <v>0</v>
      </c>
      <c r="J1857">
        <v>0</v>
      </c>
    </row>
    <row r="1858" spans="1:10" x14ac:dyDescent="0.25">
      <c r="A1858" t="s">
        <v>260</v>
      </c>
      <c r="B1858">
        <v>5087</v>
      </c>
      <c r="C1858">
        <v>2</v>
      </c>
      <c r="D1858">
        <v>2</v>
      </c>
      <c r="E1858">
        <v>2</v>
      </c>
      <c r="F1858">
        <v>2</v>
      </c>
      <c r="G1858">
        <v>2</v>
      </c>
      <c r="H1858">
        <v>2</v>
      </c>
      <c r="I1858">
        <v>2</v>
      </c>
      <c r="J1858">
        <v>2</v>
      </c>
    </row>
    <row r="1859" spans="1:10" x14ac:dyDescent="0.25">
      <c r="A1859" t="s">
        <v>261</v>
      </c>
      <c r="B1859">
        <v>5087</v>
      </c>
      <c r="C1859">
        <v>3.5</v>
      </c>
      <c r="D1859">
        <v>3</v>
      </c>
      <c r="E1859">
        <v>3</v>
      </c>
      <c r="F1859">
        <v>4</v>
      </c>
      <c r="G1859">
        <v>3.5</v>
      </c>
      <c r="H1859">
        <v>3</v>
      </c>
      <c r="I1859">
        <v>3.5</v>
      </c>
      <c r="J1859">
        <v>4</v>
      </c>
    </row>
    <row r="1860" spans="1:10" x14ac:dyDescent="0.25">
      <c r="A1860" t="s">
        <v>262</v>
      </c>
      <c r="B1860">
        <v>5087</v>
      </c>
      <c r="C1860">
        <v>0.5</v>
      </c>
      <c r="D1860">
        <v>3</v>
      </c>
      <c r="E1860">
        <v>1</v>
      </c>
      <c r="F1860">
        <v>2</v>
      </c>
      <c r="G1860">
        <v>0.5</v>
      </c>
      <c r="H1860">
        <v>3</v>
      </c>
      <c r="I1860">
        <v>0.5</v>
      </c>
      <c r="J1860">
        <v>2</v>
      </c>
    </row>
    <row r="1861" spans="1:10" x14ac:dyDescent="0.25">
      <c r="A1861" t="s">
        <v>263</v>
      </c>
      <c r="B1861">
        <v>5087</v>
      </c>
      <c r="C1861">
        <v>3</v>
      </c>
      <c r="D1861">
        <v>3</v>
      </c>
      <c r="E1861">
        <v>3</v>
      </c>
      <c r="F1861">
        <v>3</v>
      </c>
      <c r="G1861">
        <v>3</v>
      </c>
      <c r="H1861">
        <v>3</v>
      </c>
      <c r="I1861">
        <v>3</v>
      </c>
      <c r="J1861">
        <v>3</v>
      </c>
    </row>
    <row r="1862" spans="1:10" x14ac:dyDescent="0.25">
      <c r="A1862" t="s">
        <v>264</v>
      </c>
      <c r="B1862">
        <v>5087</v>
      </c>
      <c r="D1862">
        <v>12</v>
      </c>
      <c r="F1862">
        <v>11</v>
      </c>
      <c r="H1862">
        <v>12</v>
      </c>
      <c r="J1862">
        <v>11</v>
      </c>
    </row>
    <row r="1863" spans="1:10" x14ac:dyDescent="0.25">
      <c r="A1863" t="s">
        <v>265</v>
      </c>
      <c r="B1863">
        <v>5087</v>
      </c>
      <c r="D1863">
        <v>25</v>
      </c>
      <c r="F1863">
        <v>20</v>
      </c>
      <c r="H1863">
        <v>25</v>
      </c>
      <c r="J1863">
        <v>20</v>
      </c>
    </row>
    <row r="1864" spans="1:10" x14ac:dyDescent="0.25">
      <c r="A1864" t="s">
        <v>266</v>
      </c>
      <c r="B1864">
        <v>5087</v>
      </c>
      <c r="D1864">
        <v>0</v>
      </c>
      <c r="F1864">
        <v>0</v>
      </c>
      <c r="H1864">
        <v>0</v>
      </c>
      <c r="J1864">
        <v>0</v>
      </c>
    </row>
    <row r="1865" spans="1:10" x14ac:dyDescent="0.25">
      <c r="A1865" t="s">
        <v>267</v>
      </c>
      <c r="B1865">
        <v>5087</v>
      </c>
      <c r="C1865">
        <v>14</v>
      </c>
      <c r="D1865">
        <v>43.5</v>
      </c>
      <c r="E1865">
        <v>14</v>
      </c>
      <c r="F1865">
        <v>38</v>
      </c>
      <c r="G1865">
        <v>14</v>
      </c>
      <c r="H1865">
        <v>43.5</v>
      </c>
      <c r="I1865">
        <v>14</v>
      </c>
      <c r="J1865">
        <v>38</v>
      </c>
    </row>
    <row r="1866" spans="1:10" x14ac:dyDescent="0.25">
      <c r="A1866" t="s">
        <v>268</v>
      </c>
      <c r="B1866">
        <v>5087</v>
      </c>
      <c r="C1866">
        <v>0</v>
      </c>
      <c r="D1866">
        <v>1</v>
      </c>
      <c r="E1866">
        <v>0</v>
      </c>
      <c r="F1866">
        <v>1</v>
      </c>
      <c r="G1866">
        <v>0</v>
      </c>
      <c r="H1866">
        <v>1</v>
      </c>
      <c r="I1866">
        <v>0</v>
      </c>
      <c r="J1866">
        <v>1</v>
      </c>
    </row>
    <row r="1867" spans="1:10" x14ac:dyDescent="0.25">
      <c r="A1867" t="s">
        <v>269</v>
      </c>
      <c r="B1867">
        <v>5087</v>
      </c>
      <c r="C1867">
        <v>1</v>
      </c>
      <c r="D1867">
        <v>1</v>
      </c>
      <c r="E1867">
        <v>1</v>
      </c>
      <c r="F1867">
        <v>1</v>
      </c>
      <c r="G1867">
        <v>1</v>
      </c>
      <c r="H1867">
        <v>1</v>
      </c>
      <c r="I1867">
        <v>1</v>
      </c>
      <c r="J1867">
        <v>1</v>
      </c>
    </row>
    <row r="1868" spans="1:10" x14ac:dyDescent="0.25">
      <c r="A1868" t="s">
        <v>270</v>
      </c>
      <c r="B1868">
        <v>5087</v>
      </c>
      <c r="C1868">
        <v>61</v>
      </c>
      <c r="D1868">
        <v>76</v>
      </c>
      <c r="E1868">
        <v>16</v>
      </c>
      <c r="F1868">
        <v>31</v>
      </c>
      <c r="G1868">
        <v>61</v>
      </c>
      <c r="H1868">
        <v>76</v>
      </c>
      <c r="I1868">
        <v>16</v>
      </c>
      <c r="J1868">
        <v>31</v>
      </c>
    </row>
    <row r="1869" spans="1:10" x14ac:dyDescent="0.25">
      <c r="A1869" t="s">
        <v>271</v>
      </c>
      <c r="B1869">
        <v>5087</v>
      </c>
      <c r="C1869">
        <v>76</v>
      </c>
      <c r="D1869">
        <v>16</v>
      </c>
      <c r="E1869">
        <v>31</v>
      </c>
      <c r="F1869">
        <v>61</v>
      </c>
      <c r="G1869">
        <v>76</v>
      </c>
      <c r="H1869">
        <v>16</v>
      </c>
      <c r="I1869">
        <v>31</v>
      </c>
      <c r="J1869">
        <v>61</v>
      </c>
    </row>
    <row r="1870" spans="1:10" x14ac:dyDescent="0.25">
      <c r="A1870" t="s">
        <v>272</v>
      </c>
      <c r="B1870">
        <v>5087</v>
      </c>
      <c r="C1870">
        <v>72</v>
      </c>
      <c r="D1870">
        <v>10</v>
      </c>
      <c r="E1870">
        <v>27</v>
      </c>
      <c r="F1870">
        <v>55</v>
      </c>
      <c r="G1870">
        <v>72</v>
      </c>
      <c r="H1870">
        <v>10</v>
      </c>
      <c r="I1870">
        <v>27</v>
      </c>
      <c r="J1870">
        <v>55</v>
      </c>
    </row>
    <row r="1871" spans="1:10" x14ac:dyDescent="0.25">
      <c r="A1871" t="s">
        <v>273</v>
      </c>
      <c r="B1871">
        <v>5087</v>
      </c>
      <c r="C1871">
        <v>72</v>
      </c>
      <c r="D1871">
        <v>75</v>
      </c>
      <c r="E1871">
        <v>27</v>
      </c>
      <c r="F1871">
        <v>35</v>
      </c>
      <c r="G1871">
        <v>72</v>
      </c>
      <c r="H1871">
        <v>75</v>
      </c>
      <c r="I1871">
        <v>27</v>
      </c>
      <c r="J1871">
        <v>35</v>
      </c>
    </row>
    <row r="1872" spans="1:10" x14ac:dyDescent="0.25">
      <c r="A1872" t="s">
        <v>274</v>
      </c>
      <c r="B1872">
        <v>5087</v>
      </c>
      <c r="C1872">
        <v>51</v>
      </c>
      <c r="D1872">
        <v>66</v>
      </c>
      <c r="E1872">
        <v>6</v>
      </c>
      <c r="F1872">
        <v>21</v>
      </c>
      <c r="G1872">
        <v>51</v>
      </c>
      <c r="H1872">
        <v>66</v>
      </c>
      <c r="I1872">
        <v>6</v>
      </c>
      <c r="J1872">
        <v>21</v>
      </c>
    </row>
    <row r="1873" spans="1:18" x14ac:dyDescent="0.25">
      <c r="A1873" t="s">
        <v>275</v>
      </c>
      <c r="B1873">
        <v>5087</v>
      </c>
      <c r="C1873">
        <v>62</v>
      </c>
      <c r="D1873">
        <v>0</v>
      </c>
      <c r="E1873">
        <v>17</v>
      </c>
      <c r="F1873">
        <v>45</v>
      </c>
      <c r="G1873">
        <v>62</v>
      </c>
      <c r="H1873">
        <v>0</v>
      </c>
      <c r="I1873">
        <v>17</v>
      </c>
      <c r="J1873">
        <v>45</v>
      </c>
    </row>
    <row r="1874" spans="1:18" x14ac:dyDescent="0.25">
      <c r="A1874" t="s">
        <v>276</v>
      </c>
      <c r="B1874">
        <v>5087</v>
      </c>
      <c r="C1874">
        <v>62</v>
      </c>
      <c r="D1874">
        <v>65</v>
      </c>
      <c r="E1874">
        <v>17</v>
      </c>
      <c r="F1874">
        <v>25</v>
      </c>
      <c r="G1874">
        <v>62</v>
      </c>
      <c r="H1874">
        <v>65</v>
      </c>
      <c r="I1874">
        <v>17</v>
      </c>
      <c r="J1874">
        <v>25</v>
      </c>
    </row>
    <row r="1875" spans="1:18" x14ac:dyDescent="0.25">
      <c r="A1875" t="s">
        <v>567</v>
      </c>
      <c r="B1875">
        <v>5087</v>
      </c>
      <c r="C1875">
        <v>11</v>
      </c>
      <c r="D1875">
        <v>24</v>
      </c>
      <c r="E1875">
        <v>11</v>
      </c>
      <c r="F1875">
        <v>24</v>
      </c>
      <c r="G1875">
        <v>11</v>
      </c>
      <c r="H1875">
        <v>24</v>
      </c>
      <c r="I1875">
        <v>11</v>
      </c>
      <c r="J1875">
        <v>24</v>
      </c>
    </row>
    <row r="1876" spans="1:18" x14ac:dyDescent="0.25">
      <c r="A1876" t="s">
        <v>254</v>
      </c>
      <c r="B1876">
        <v>5100</v>
      </c>
      <c r="C1876">
        <v>112</v>
      </c>
      <c r="D1876">
        <v>111</v>
      </c>
      <c r="E1876">
        <v>212</v>
      </c>
      <c r="F1876">
        <v>211</v>
      </c>
      <c r="G1876">
        <v>121</v>
      </c>
      <c r="H1876">
        <v>122</v>
      </c>
      <c r="I1876">
        <v>221</v>
      </c>
      <c r="J1876">
        <v>222</v>
      </c>
      <c r="K1876">
        <v>311</v>
      </c>
      <c r="L1876">
        <v>312</v>
      </c>
      <c r="M1876">
        <v>411</v>
      </c>
      <c r="N1876">
        <v>412</v>
      </c>
      <c r="O1876">
        <v>321</v>
      </c>
      <c r="P1876">
        <v>322</v>
      </c>
      <c r="Q1876">
        <v>421</v>
      </c>
      <c r="R1876">
        <v>422</v>
      </c>
    </row>
    <row r="1877" spans="1:18" x14ac:dyDescent="0.25">
      <c r="A1877" t="s">
        <v>255</v>
      </c>
      <c r="B1877">
        <v>5100</v>
      </c>
      <c r="C1877">
        <v>7</v>
      </c>
      <c r="D1877">
        <v>20</v>
      </c>
      <c r="E1877">
        <v>7</v>
      </c>
      <c r="F1877">
        <v>15</v>
      </c>
      <c r="G1877">
        <v>7</v>
      </c>
      <c r="H1877">
        <v>20</v>
      </c>
      <c r="I1877">
        <v>7</v>
      </c>
      <c r="J1877">
        <v>15</v>
      </c>
    </row>
    <row r="1878" spans="1:18" x14ac:dyDescent="0.25">
      <c r="A1878" t="s">
        <v>256</v>
      </c>
      <c r="B1878">
        <v>5100</v>
      </c>
      <c r="C1878">
        <v>15</v>
      </c>
      <c r="D1878">
        <v>38.5</v>
      </c>
      <c r="E1878">
        <v>14</v>
      </c>
      <c r="F1878">
        <v>29.5</v>
      </c>
      <c r="G1878">
        <v>15</v>
      </c>
      <c r="H1878">
        <v>38.5</v>
      </c>
      <c r="I1878">
        <v>14</v>
      </c>
      <c r="J1878">
        <v>29.5</v>
      </c>
    </row>
    <row r="1879" spans="1:18" x14ac:dyDescent="0.25">
      <c r="A1879" t="s">
        <v>257</v>
      </c>
      <c r="B1879">
        <v>5100</v>
      </c>
      <c r="C1879">
        <v>2</v>
      </c>
      <c r="D1879">
        <v>2</v>
      </c>
      <c r="E1879">
        <v>2</v>
      </c>
      <c r="F1879">
        <v>2</v>
      </c>
      <c r="G1879">
        <v>2</v>
      </c>
      <c r="H1879">
        <v>2</v>
      </c>
      <c r="I1879">
        <v>2</v>
      </c>
      <c r="J1879">
        <v>2</v>
      </c>
    </row>
    <row r="1880" spans="1:18" x14ac:dyDescent="0.25">
      <c r="A1880" t="s">
        <v>258</v>
      </c>
      <c r="B1880">
        <v>5100</v>
      </c>
      <c r="C1880">
        <v>0</v>
      </c>
      <c r="D1880">
        <v>0</v>
      </c>
      <c r="E1880">
        <v>0</v>
      </c>
      <c r="F1880">
        <v>0</v>
      </c>
      <c r="G1880">
        <v>0</v>
      </c>
      <c r="H1880">
        <v>0</v>
      </c>
      <c r="I1880">
        <v>0</v>
      </c>
      <c r="J1880">
        <v>0</v>
      </c>
    </row>
    <row r="1881" spans="1:18" x14ac:dyDescent="0.25">
      <c r="A1881" t="s">
        <v>259</v>
      </c>
      <c r="B1881">
        <v>5100</v>
      </c>
      <c r="C1881">
        <v>0</v>
      </c>
      <c r="D1881">
        <v>0</v>
      </c>
      <c r="E1881">
        <v>0</v>
      </c>
      <c r="F1881">
        <v>0</v>
      </c>
      <c r="G1881">
        <v>0</v>
      </c>
      <c r="H1881">
        <v>0</v>
      </c>
      <c r="I1881">
        <v>0</v>
      </c>
      <c r="J1881">
        <v>0</v>
      </c>
    </row>
    <row r="1882" spans="1:18" x14ac:dyDescent="0.25">
      <c r="A1882" t="s">
        <v>260</v>
      </c>
      <c r="B1882">
        <v>5100</v>
      </c>
      <c r="C1882">
        <v>2</v>
      </c>
      <c r="D1882">
        <v>2</v>
      </c>
      <c r="E1882">
        <v>2</v>
      </c>
      <c r="F1882">
        <v>2</v>
      </c>
      <c r="G1882">
        <v>2</v>
      </c>
      <c r="H1882">
        <v>2</v>
      </c>
      <c r="I1882">
        <v>2</v>
      </c>
      <c r="J1882">
        <v>2</v>
      </c>
    </row>
    <row r="1883" spans="1:18" x14ac:dyDescent="0.25">
      <c r="A1883" t="s">
        <v>261</v>
      </c>
      <c r="B1883">
        <v>5100</v>
      </c>
      <c r="C1883">
        <v>3</v>
      </c>
      <c r="D1883">
        <v>4</v>
      </c>
      <c r="E1883">
        <v>3</v>
      </c>
      <c r="F1883">
        <v>4</v>
      </c>
      <c r="G1883">
        <v>3</v>
      </c>
      <c r="H1883">
        <v>4</v>
      </c>
      <c r="I1883">
        <v>3</v>
      </c>
      <c r="J1883">
        <v>4</v>
      </c>
    </row>
    <row r="1884" spans="1:18" x14ac:dyDescent="0.25">
      <c r="A1884" t="s">
        <v>262</v>
      </c>
      <c r="B1884">
        <v>5100</v>
      </c>
      <c r="C1884">
        <v>2</v>
      </c>
      <c r="D1884">
        <v>2.5</v>
      </c>
      <c r="E1884">
        <v>2</v>
      </c>
      <c r="F1884">
        <v>2.5</v>
      </c>
      <c r="G1884">
        <v>2</v>
      </c>
      <c r="H1884">
        <v>2.5</v>
      </c>
      <c r="I1884">
        <v>2</v>
      </c>
      <c r="J1884">
        <v>2.5</v>
      </c>
    </row>
    <row r="1885" spans="1:18" x14ac:dyDescent="0.25">
      <c r="A1885" t="s">
        <v>263</v>
      </c>
      <c r="B1885">
        <v>5100</v>
      </c>
      <c r="C1885">
        <v>0</v>
      </c>
      <c r="D1885">
        <v>3</v>
      </c>
      <c r="E1885">
        <v>0</v>
      </c>
      <c r="F1885">
        <v>0</v>
      </c>
      <c r="G1885">
        <v>0</v>
      </c>
      <c r="H1885">
        <v>3</v>
      </c>
      <c r="I1885">
        <v>0</v>
      </c>
      <c r="J1885">
        <v>0</v>
      </c>
    </row>
    <row r="1886" spans="1:18" x14ac:dyDescent="0.25">
      <c r="A1886" t="s">
        <v>264</v>
      </c>
      <c r="B1886">
        <v>5100</v>
      </c>
      <c r="D1886">
        <v>7</v>
      </c>
      <c r="F1886">
        <v>7</v>
      </c>
      <c r="H1886">
        <v>7</v>
      </c>
      <c r="J1886">
        <v>7</v>
      </c>
    </row>
    <row r="1887" spans="1:18" x14ac:dyDescent="0.25">
      <c r="A1887" t="s">
        <v>265</v>
      </c>
      <c r="B1887">
        <v>5100</v>
      </c>
      <c r="D1887">
        <v>32</v>
      </c>
      <c r="F1887">
        <v>28</v>
      </c>
      <c r="H1887">
        <v>28</v>
      </c>
      <c r="J1887">
        <v>30</v>
      </c>
    </row>
    <row r="1888" spans="1:18" x14ac:dyDescent="0.25">
      <c r="A1888" t="s">
        <v>266</v>
      </c>
      <c r="B1888">
        <v>5100</v>
      </c>
      <c r="D1888">
        <v>0</v>
      </c>
      <c r="F1888">
        <v>0</v>
      </c>
      <c r="H1888">
        <v>0</v>
      </c>
      <c r="J1888">
        <v>0</v>
      </c>
    </row>
    <row r="1889" spans="1:18" x14ac:dyDescent="0.25">
      <c r="A1889" t="s">
        <v>267</v>
      </c>
      <c r="B1889">
        <v>5100</v>
      </c>
      <c r="C1889">
        <v>14</v>
      </c>
      <c r="D1889">
        <v>45.5</v>
      </c>
      <c r="E1889">
        <v>14</v>
      </c>
      <c r="F1889">
        <v>41.5</v>
      </c>
      <c r="G1889">
        <v>14</v>
      </c>
      <c r="H1889">
        <v>41.5</v>
      </c>
      <c r="I1889">
        <v>14</v>
      </c>
      <c r="J1889">
        <v>43.5</v>
      </c>
    </row>
    <row r="1890" spans="1:18" x14ac:dyDescent="0.25">
      <c r="A1890" t="s">
        <v>268</v>
      </c>
      <c r="B1890">
        <v>5100</v>
      </c>
      <c r="C1890">
        <v>0</v>
      </c>
      <c r="D1890">
        <v>1</v>
      </c>
      <c r="E1890">
        <v>0</v>
      </c>
      <c r="F1890">
        <v>1</v>
      </c>
      <c r="G1890">
        <v>0</v>
      </c>
      <c r="H1890">
        <v>1</v>
      </c>
      <c r="I1890">
        <v>0</v>
      </c>
      <c r="J1890">
        <v>1</v>
      </c>
    </row>
    <row r="1891" spans="1:18" x14ac:dyDescent="0.25">
      <c r="A1891" t="s">
        <v>269</v>
      </c>
      <c r="B1891">
        <v>5100</v>
      </c>
      <c r="C1891">
        <v>0</v>
      </c>
      <c r="D1891">
        <v>1</v>
      </c>
      <c r="E1891">
        <v>0</v>
      </c>
      <c r="F1891">
        <v>1</v>
      </c>
      <c r="G1891">
        <v>0</v>
      </c>
      <c r="H1891">
        <v>1</v>
      </c>
      <c r="I1891">
        <v>0</v>
      </c>
      <c r="J1891">
        <v>1</v>
      </c>
    </row>
    <row r="1892" spans="1:18" x14ac:dyDescent="0.25">
      <c r="A1892" t="s">
        <v>270</v>
      </c>
      <c r="B1892">
        <v>5100</v>
      </c>
      <c r="C1892">
        <v>26.5</v>
      </c>
      <c r="D1892">
        <v>101.5</v>
      </c>
      <c r="E1892">
        <v>82.5</v>
      </c>
      <c r="F1892">
        <v>46.5</v>
      </c>
      <c r="G1892">
        <v>101.5</v>
      </c>
      <c r="H1892">
        <v>1.5</v>
      </c>
      <c r="I1892">
        <v>46.5</v>
      </c>
      <c r="J1892">
        <v>65.5</v>
      </c>
    </row>
    <row r="1893" spans="1:18" x14ac:dyDescent="0.25">
      <c r="A1893" t="s">
        <v>271</v>
      </c>
      <c r="B1893">
        <v>5100</v>
      </c>
      <c r="C1893">
        <v>46.5</v>
      </c>
      <c r="D1893">
        <v>26.5</v>
      </c>
      <c r="E1893">
        <v>101.5</v>
      </c>
      <c r="F1893">
        <v>82.5</v>
      </c>
      <c r="G1893">
        <v>1.5</v>
      </c>
      <c r="H1893">
        <v>46.5</v>
      </c>
      <c r="I1893">
        <v>65.5</v>
      </c>
      <c r="J1893">
        <v>101.5</v>
      </c>
    </row>
    <row r="1894" spans="1:18" x14ac:dyDescent="0.25">
      <c r="A1894" t="s">
        <v>272</v>
      </c>
      <c r="B1894">
        <v>5100</v>
      </c>
      <c r="C1894">
        <v>41.5</v>
      </c>
      <c r="D1894">
        <v>20</v>
      </c>
      <c r="E1894">
        <v>96.5</v>
      </c>
      <c r="F1894">
        <v>76</v>
      </c>
      <c r="G1894">
        <v>116.5</v>
      </c>
      <c r="H1894">
        <v>40</v>
      </c>
      <c r="I1894">
        <v>60.5</v>
      </c>
      <c r="J1894">
        <v>95</v>
      </c>
    </row>
    <row r="1895" spans="1:18" x14ac:dyDescent="0.25">
      <c r="A1895" t="s">
        <v>273</v>
      </c>
      <c r="B1895">
        <v>5100</v>
      </c>
      <c r="C1895">
        <v>41.5</v>
      </c>
      <c r="D1895">
        <v>108</v>
      </c>
      <c r="E1895">
        <v>96.5</v>
      </c>
      <c r="F1895">
        <v>76</v>
      </c>
      <c r="G1895">
        <v>116.5</v>
      </c>
      <c r="H1895">
        <v>12</v>
      </c>
      <c r="I1895">
        <v>60.5</v>
      </c>
      <c r="J1895">
        <v>95</v>
      </c>
    </row>
    <row r="1896" spans="1:18" x14ac:dyDescent="0.25">
      <c r="A1896" t="s">
        <v>274</v>
      </c>
      <c r="B1896">
        <v>5100</v>
      </c>
      <c r="C1896">
        <v>6.5</v>
      </c>
      <c r="D1896">
        <v>81.5</v>
      </c>
      <c r="E1896">
        <v>62.5</v>
      </c>
      <c r="F1896">
        <v>26.5</v>
      </c>
      <c r="G1896">
        <v>81.5</v>
      </c>
      <c r="H1896">
        <v>101.5</v>
      </c>
      <c r="I1896">
        <v>26.5</v>
      </c>
      <c r="J1896">
        <v>45.5</v>
      </c>
    </row>
    <row r="1897" spans="1:18" x14ac:dyDescent="0.25">
      <c r="A1897" t="s">
        <v>275</v>
      </c>
      <c r="B1897">
        <v>5100</v>
      </c>
      <c r="C1897">
        <v>21.5</v>
      </c>
      <c r="D1897">
        <v>0</v>
      </c>
      <c r="E1897">
        <v>76.5</v>
      </c>
      <c r="F1897">
        <v>56</v>
      </c>
      <c r="G1897">
        <v>96.5</v>
      </c>
      <c r="H1897">
        <v>20</v>
      </c>
      <c r="I1897">
        <v>40.5</v>
      </c>
      <c r="J1897">
        <v>75</v>
      </c>
    </row>
    <row r="1898" spans="1:18" x14ac:dyDescent="0.25">
      <c r="A1898" t="s">
        <v>276</v>
      </c>
      <c r="B1898">
        <v>5100</v>
      </c>
      <c r="C1898">
        <v>21.5</v>
      </c>
      <c r="D1898">
        <v>88</v>
      </c>
      <c r="E1898">
        <v>76.5</v>
      </c>
      <c r="F1898">
        <v>56</v>
      </c>
      <c r="G1898">
        <v>96.5</v>
      </c>
      <c r="H1898">
        <v>112</v>
      </c>
      <c r="I1898">
        <v>40.5</v>
      </c>
      <c r="J1898">
        <v>75</v>
      </c>
    </row>
    <row r="1899" spans="1:18" x14ac:dyDescent="0.25">
      <c r="A1899" t="s">
        <v>567</v>
      </c>
      <c r="B1899">
        <v>5100</v>
      </c>
      <c r="C1899">
        <v>9</v>
      </c>
      <c r="D1899">
        <v>68.8</v>
      </c>
      <c r="E1899">
        <v>4.2</v>
      </c>
      <c r="F1899">
        <v>15</v>
      </c>
      <c r="G1899">
        <v>5.9</v>
      </c>
      <c r="H1899">
        <v>71.900000000000006</v>
      </c>
      <c r="I1899">
        <v>4.2</v>
      </c>
      <c r="J1899">
        <v>15</v>
      </c>
    </row>
    <row r="1900" spans="1:18" x14ac:dyDescent="0.25">
      <c r="A1900" t="s">
        <v>254</v>
      </c>
      <c r="B1900">
        <v>5106</v>
      </c>
      <c r="C1900">
        <v>111</v>
      </c>
      <c r="D1900">
        <v>112</v>
      </c>
      <c r="E1900">
        <v>211</v>
      </c>
      <c r="F1900">
        <v>212</v>
      </c>
      <c r="G1900">
        <v>122</v>
      </c>
      <c r="H1900">
        <v>121</v>
      </c>
      <c r="I1900">
        <v>221</v>
      </c>
      <c r="J1900">
        <v>222</v>
      </c>
      <c r="K1900">
        <v>311</v>
      </c>
      <c r="L1900">
        <v>312</v>
      </c>
      <c r="M1900">
        <v>411</v>
      </c>
      <c r="N1900">
        <v>412</v>
      </c>
      <c r="O1900">
        <v>321</v>
      </c>
      <c r="P1900">
        <v>322</v>
      </c>
      <c r="Q1900">
        <v>421</v>
      </c>
      <c r="R1900">
        <v>422</v>
      </c>
    </row>
    <row r="1901" spans="1:18" x14ac:dyDescent="0.25">
      <c r="A1901" t="s">
        <v>255</v>
      </c>
      <c r="B1901">
        <v>5106</v>
      </c>
      <c r="C1901">
        <v>5</v>
      </c>
      <c r="D1901">
        <v>30</v>
      </c>
      <c r="E1901">
        <v>5</v>
      </c>
      <c r="F1901">
        <v>5</v>
      </c>
      <c r="G1901">
        <v>5</v>
      </c>
      <c r="H1901">
        <v>30</v>
      </c>
      <c r="I1901">
        <v>5</v>
      </c>
      <c r="J1901">
        <v>5</v>
      </c>
    </row>
    <row r="1902" spans="1:18" x14ac:dyDescent="0.25">
      <c r="A1902" t="s">
        <v>256</v>
      </c>
      <c r="B1902">
        <v>5106</v>
      </c>
      <c r="C1902">
        <v>15.5</v>
      </c>
      <c r="D1902">
        <v>34</v>
      </c>
      <c r="E1902">
        <v>13.5</v>
      </c>
      <c r="F1902">
        <v>35</v>
      </c>
      <c r="G1902">
        <v>15.5</v>
      </c>
      <c r="H1902">
        <v>34</v>
      </c>
      <c r="I1902">
        <v>13.5</v>
      </c>
      <c r="J1902">
        <v>35</v>
      </c>
    </row>
    <row r="1903" spans="1:18" x14ac:dyDescent="0.25">
      <c r="A1903" t="s">
        <v>257</v>
      </c>
      <c r="B1903">
        <v>5106</v>
      </c>
      <c r="C1903">
        <v>2</v>
      </c>
      <c r="D1903">
        <v>2</v>
      </c>
      <c r="E1903">
        <v>2</v>
      </c>
      <c r="F1903">
        <v>2</v>
      </c>
      <c r="G1903">
        <v>2</v>
      </c>
      <c r="H1903">
        <v>2</v>
      </c>
      <c r="I1903">
        <v>2</v>
      </c>
      <c r="J1903">
        <v>2</v>
      </c>
    </row>
    <row r="1904" spans="1:18" x14ac:dyDescent="0.25">
      <c r="A1904" t="s">
        <v>258</v>
      </c>
      <c r="B1904">
        <v>5106</v>
      </c>
      <c r="C1904">
        <v>0</v>
      </c>
      <c r="D1904">
        <v>0</v>
      </c>
      <c r="E1904">
        <v>0</v>
      </c>
      <c r="F1904">
        <v>0</v>
      </c>
      <c r="G1904">
        <v>0</v>
      </c>
      <c r="H1904">
        <v>0</v>
      </c>
      <c r="I1904">
        <v>0</v>
      </c>
      <c r="J1904">
        <v>0</v>
      </c>
    </row>
    <row r="1905" spans="1:10" x14ac:dyDescent="0.25">
      <c r="A1905" t="s">
        <v>259</v>
      </c>
      <c r="B1905">
        <v>5106</v>
      </c>
      <c r="C1905">
        <v>0</v>
      </c>
      <c r="D1905">
        <v>0</v>
      </c>
      <c r="E1905">
        <v>0</v>
      </c>
      <c r="F1905">
        <v>0</v>
      </c>
      <c r="G1905">
        <v>0</v>
      </c>
      <c r="H1905">
        <v>0</v>
      </c>
      <c r="I1905">
        <v>0</v>
      </c>
      <c r="J1905">
        <v>0</v>
      </c>
    </row>
    <row r="1906" spans="1:10" x14ac:dyDescent="0.25">
      <c r="A1906" t="s">
        <v>260</v>
      </c>
      <c r="B1906">
        <v>5106</v>
      </c>
      <c r="C1906">
        <v>2</v>
      </c>
      <c r="D1906">
        <v>2</v>
      </c>
      <c r="E1906">
        <v>2</v>
      </c>
      <c r="F1906">
        <v>2</v>
      </c>
      <c r="G1906">
        <v>2</v>
      </c>
      <c r="H1906">
        <v>2</v>
      </c>
      <c r="I1906">
        <v>2</v>
      </c>
      <c r="J1906">
        <v>2</v>
      </c>
    </row>
    <row r="1907" spans="1:10" x14ac:dyDescent="0.25">
      <c r="A1907" t="s">
        <v>261</v>
      </c>
      <c r="B1907">
        <v>5106</v>
      </c>
      <c r="C1907">
        <v>3</v>
      </c>
      <c r="D1907">
        <v>4</v>
      </c>
      <c r="E1907">
        <v>3</v>
      </c>
      <c r="F1907">
        <v>4</v>
      </c>
      <c r="G1907">
        <v>3</v>
      </c>
      <c r="H1907">
        <v>4</v>
      </c>
      <c r="I1907">
        <v>3</v>
      </c>
      <c r="J1907">
        <v>4</v>
      </c>
    </row>
    <row r="1908" spans="1:10" x14ac:dyDescent="0.25">
      <c r="A1908" t="s">
        <v>262</v>
      </c>
      <c r="B1908">
        <v>5106</v>
      </c>
      <c r="C1908">
        <v>1.5</v>
      </c>
      <c r="D1908">
        <v>2</v>
      </c>
      <c r="E1908">
        <v>1.5</v>
      </c>
      <c r="F1908">
        <v>3</v>
      </c>
      <c r="G1908">
        <v>1.5</v>
      </c>
      <c r="H1908">
        <v>2</v>
      </c>
      <c r="I1908">
        <v>1.5</v>
      </c>
      <c r="J1908">
        <v>3</v>
      </c>
    </row>
    <row r="1909" spans="1:10" x14ac:dyDescent="0.25">
      <c r="A1909" t="s">
        <v>263</v>
      </c>
      <c r="B1909">
        <v>5106</v>
      </c>
      <c r="C1909">
        <v>0</v>
      </c>
      <c r="D1909">
        <v>3</v>
      </c>
      <c r="E1909">
        <v>0</v>
      </c>
      <c r="F1909">
        <v>3</v>
      </c>
      <c r="G1909">
        <v>0</v>
      </c>
      <c r="H1909">
        <v>3</v>
      </c>
      <c r="I1909">
        <v>0</v>
      </c>
      <c r="J1909">
        <v>3</v>
      </c>
    </row>
    <row r="1910" spans="1:10" x14ac:dyDescent="0.25">
      <c r="A1910" t="s">
        <v>264</v>
      </c>
      <c r="B1910">
        <v>5106</v>
      </c>
      <c r="D1910">
        <v>7</v>
      </c>
      <c r="F1910">
        <v>7</v>
      </c>
      <c r="H1910">
        <v>7</v>
      </c>
      <c r="J1910">
        <v>7</v>
      </c>
    </row>
    <row r="1911" spans="1:10" x14ac:dyDescent="0.25">
      <c r="A1911" t="s">
        <v>265</v>
      </c>
      <c r="B1911">
        <v>5106</v>
      </c>
      <c r="D1911">
        <v>20</v>
      </c>
      <c r="F1911">
        <v>32</v>
      </c>
      <c r="H1911">
        <v>20</v>
      </c>
      <c r="J1911">
        <v>32</v>
      </c>
    </row>
    <row r="1912" spans="1:10" x14ac:dyDescent="0.25">
      <c r="A1912" t="s">
        <v>266</v>
      </c>
      <c r="B1912">
        <v>5106</v>
      </c>
      <c r="D1912">
        <v>0</v>
      </c>
      <c r="F1912">
        <v>0</v>
      </c>
      <c r="H1912">
        <v>0</v>
      </c>
      <c r="J1912">
        <v>0</v>
      </c>
    </row>
    <row r="1913" spans="1:10" x14ac:dyDescent="0.25">
      <c r="A1913" t="s">
        <v>267</v>
      </c>
      <c r="B1913">
        <v>5106</v>
      </c>
      <c r="C1913">
        <v>14</v>
      </c>
      <c r="D1913">
        <v>36</v>
      </c>
      <c r="E1913">
        <v>14</v>
      </c>
      <c r="F1913">
        <v>46</v>
      </c>
      <c r="G1913">
        <v>14</v>
      </c>
      <c r="H1913">
        <v>36</v>
      </c>
      <c r="I1913">
        <v>14</v>
      </c>
      <c r="J1913">
        <v>46</v>
      </c>
    </row>
    <row r="1914" spans="1:10" x14ac:dyDescent="0.25">
      <c r="A1914" t="s">
        <v>268</v>
      </c>
      <c r="B1914">
        <v>5106</v>
      </c>
      <c r="C1914">
        <v>0</v>
      </c>
      <c r="D1914">
        <v>1</v>
      </c>
      <c r="E1914">
        <v>0</v>
      </c>
      <c r="F1914">
        <v>1</v>
      </c>
      <c r="G1914">
        <v>0</v>
      </c>
      <c r="H1914">
        <v>1</v>
      </c>
      <c r="I1914">
        <v>0</v>
      </c>
      <c r="J1914">
        <v>1</v>
      </c>
    </row>
    <row r="1915" spans="1:10" x14ac:dyDescent="0.25">
      <c r="A1915" t="s">
        <v>269</v>
      </c>
      <c r="B1915">
        <v>5106</v>
      </c>
      <c r="C1915">
        <v>0</v>
      </c>
      <c r="D1915">
        <v>1</v>
      </c>
      <c r="E1915">
        <v>0</v>
      </c>
      <c r="F1915">
        <v>0</v>
      </c>
      <c r="G1915">
        <v>0</v>
      </c>
      <c r="H1915">
        <v>1</v>
      </c>
      <c r="I1915">
        <v>0</v>
      </c>
      <c r="J1915">
        <v>0</v>
      </c>
    </row>
    <row r="1916" spans="1:10" x14ac:dyDescent="0.25">
      <c r="A1916" t="s">
        <v>270</v>
      </c>
      <c r="B1916">
        <v>5106</v>
      </c>
      <c r="C1916">
        <v>51</v>
      </c>
      <c r="D1916">
        <v>71</v>
      </c>
      <c r="E1916">
        <v>111</v>
      </c>
      <c r="F1916">
        <v>9</v>
      </c>
      <c r="G1916">
        <v>91</v>
      </c>
      <c r="H1916">
        <v>51</v>
      </c>
      <c r="I1916">
        <v>111</v>
      </c>
      <c r="J1916">
        <v>9</v>
      </c>
    </row>
    <row r="1917" spans="1:10" x14ac:dyDescent="0.25">
      <c r="A1917" t="s">
        <v>271</v>
      </c>
      <c r="B1917">
        <v>5106</v>
      </c>
      <c r="C1917">
        <v>71</v>
      </c>
      <c r="D1917">
        <v>111</v>
      </c>
      <c r="E1917">
        <v>9</v>
      </c>
      <c r="F1917">
        <v>51</v>
      </c>
      <c r="G1917">
        <v>111</v>
      </c>
      <c r="H1917">
        <v>91</v>
      </c>
      <c r="I1917">
        <v>9</v>
      </c>
      <c r="J1917">
        <v>51</v>
      </c>
    </row>
    <row r="1918" spans="1:10" x14ac:dyDescent="0.25">
      <c r="A1918" t="s">
        <v>272</v>
      </c>
      <c r="B1918">
        <v>5106</v>
      </c>
      <c r="C1918">
        <v>66.5</v>
      </c>
      <c r="D1918">
        <v>105</v>
      </c>
      <c r="E1918">
        <v>4.5</v>
      </c>
      <c r="F1918">
        <v>44</v>
      </c>
      <c r="G1918">
        <v>106.5</v>
      </c>
      <c r="H1918">
        <v>85</v>
      </c>
      <c r="I1918">
        <v>4.5</v>
      </c>
      <c r="J1918">
        <v>44</v>
      </c>
    </row>
    <row r="1919" spans="1:10" x14ac:dyDescent="0.25">
      <c r="A1919" t="s">
        <v>273</v>
      </c>
      <c r="B1919">
        <v>5106</v>
      </c>
      <c r="C1919">
        <v>66.5</v>
      </c>
      <c r="D1919">
        <v>85</v>
      </c>
      <c r="E1919">
        <v>4.5</v>
      </c>
      <c r="F1919">
        <v>12</v>
      </c>
      <c r="G1919">
        <v>106.5</v>
      </c>
      <c r="H1919">
        <v>65</v>
      </c>
      <c r="I1919">
        <v>4.5</v>
      </c>
      <c r="J1919">
        <v>12</v>
      </c>
    </row>
    <row r="1920" spans="1:10" x14ac:dyDescent="0.25">
      <c r="A1920" t="s">
        <v>274</v>
      </c>
      <c r="B1920">
        <v>5106</v>
      </c>
      <c r="C1920">
        <v>86</v>
      </c>
      <c r="D1920">
        <v>106</v>
      </c>
      <c r="E1920">
        <v>26</v>
      </c>
      <c r="F1920">
        <v>44</v>
      </c>
      <c r="G1920">
        <v>6</v>
      </c>
      <c r="H1920">
        <v>86</v>
      </c>
      <c r="I1920">
        <v>26</v>
      </c>
      <c r="J1920">
        <v>44</v>
      </c>
    </row>
    <row r="1921" spans="1:18" x14ac:dyDescent="0.25">
      <c r="A1921" t="s">
        <v>275</v>
      </c>
      <c r="B1921">
        <v>5106</v>
      </c>
      <c r="C1921">
        <v>101.5</v>
      </c>
      <c r="D1921">
        <v>20</v>
      </c>
      <c r="E1921">
        <v>39.5</v>
      </c>
      <c r="F1921">
        <v>79</v>
      </c>
      <c r="G1921">
        <v>21.5</v>
      </c>
      <c r="H1921">
        <v>0</v>
      </c>
      <c r="I1921">
        <v>39.5</v>
      </c>
      <c r="J1921">
        <v>79</v>
      </c>
    </row>
    <row r="1922" spans="1:18" x14ac:dyDescent="0.25">
      <c r="A1922" t="s">
        <v>276</v>
      </c>
      <c r="B1922">
        <v>5106</v>
      </c>
      <c r="C1922">
        <v>101.5</v>
      </c>
      <c r="D1922">
        <v>0</v>
      </c>
      <c r="E1922">
        <v>39.5</v>
      </c>
      <c r="F1922">
        <v>47</v>
      </c>
      <c r="G1922">
        <v>21.5</v>
      </c>
      <c r="H1922">
        <v>100</v>
      </c>
      <c r="I1922">
        <v>39.5</v>
      </c>
      <c r="J1922">
        <v>47</v>
      </c>
    </row>
    <row r="1923" spans="1:18" x14ac:dyDescent="0.25">
      <c r="A1923" t="s">
        <v>567</v>
      </c>
      <c r="B1923">
        <v>5106</v>
      </c>
      <c r="C1923">
        <v>7.4</v>
      </c>
      <c r="D1923">
        <v>45.6</v>
      </c>
      <c r="E1923">
        <v>10</v>
      </c>
      <c r="F1923">
        <v>35</v>
      </c>
      <c r="G1923">
        <v>15.5</v>
      </c>
      <c r="H1923">
        <v>37.5</v>
      </c>
      <c r="I1923">
        <v>5.9</v>
      </c>
      <c r="J1923">
        <v>39.1</v>
      </c>
    </row>
    <row r="1924" spans="1:18" x14ac:dyDescent="0.25">
      <c r="A1924" t="s">
        <v>254</v>
      </c>
      <c r="B1924">
        <v>5112</v>
      </c>
      <c r="C1924">
        <v>112</v>
      </c>
      <c r="D1924">
        <v>111</v>
      </c>
      <c r="E1924">
        <v>211</v>
      </c>
      <c r="F1924">
        <v>212</v>
      </c>
      <c r="G1924">
        <v>121</v>
      </c>
      <c r="H1924">
        <v>122</v>
      </c>
      <c r="I1924">
        <v>221</v>
      </c>
      <c r="J1924">
        <v>222</v>
      </c>
      <c r="K1924">
        <v>311</v>
      </c>
      <c r="L1924">
        <v>312</v>
      </c>
      <c r="M1924">
        <v>411</v>
      </c>
      <c r="N1924">
        <v>412</v>
      </c>
      <c r="O1924">
        <v>321</v>
      </c>
      <c r="P1924">
        <v>322</v>
      </c>
      <c r="Q1924">
        <v>421</v>
      </c>
      <c r="R1924">
        <v>422</v>
      </c>
    </row>
    <row r="1925" spans="1:18" x14ac:dyDescent="0.25">
      <c r="A1925" t="s">
        <v>255</v>
      </c>
      <c r="B1925">
        <v>5112</v>
      </c>
      <c r="C1925">
        <v>5</v>
      </c>
      <c r="D1925">
        <v>15</v>
      </c>
      <c r="E1925">
        <v>5</v>
      </c>
      <c r="F1925">
        <v>5</v>
      </c>
      <c r="G1925">
        <v>8</v>
      </c>
      <c r="H1925">
        <v>15</v>
      </c>
      <c r="I1925">
        <v>15</v>
      </c>
      <c r="J1925">
        <v>5</v>
      </c>
    </row>
    <row r="1926" spans="1:18" x14ac:dyDescent="0.25">
      <c r="A1926" t="s">
        <v>256</v>
      </c>
      <c r="B1926">
        <v>5112</v>
      </c>
      <c r="C1926">
        <v>28</v>
      </c>
      <c r="D1926">
        <v>21</v>
      </c>
      <c r="E1926">
        <v>15</v>
      </c>
      <c r="F1926">
        <v>33</v>
      </c>
      <c r="G1926">
        <v>15</v>
      </c>
      <c r="H1926">
        <v>34</v>
      </c>
      <c r="I1926">
        <v>17</v>
      </c>
      <c r="J1926">
        <v>31</v>
      </c>
    </row>
    <row r="1927" spans="1:18" x14ac:dyDescent="0.25">
      <c r="A1927" t="s">
        <v>257</v>
      </c>
      <c r="B1927">
        <v>5112</v>
      </c>
      <c r="C1927">
        <v>2</v>
      </c>
      <c r="D1927">
        <v>2</v>
      </c>
      <c r="E1927">
        <v>2</v>
      </c>
      <c r="F1927">
        <v>2</v>
      </c>
      <c r="G1927">
        <v>2</v>
      </c>
      <c r="H1927">
        <v>2</v>
      </c>
      <c r="I1927">
        <v>2</v>
      </c>
      <c r="J1927">
        <v>2</v>
      </c>
    </row>
    <row r="1928" spans="1:18" x14ac:dyDescent="0.25">
      <c r="A1928" t="s">
        <v>258</v>
      </c>
      <c r="B1928">
        <v>5112</v>
      </c>
      <c r="C1928">
        <v>0</v>
      </c>
      <c r="D1928">
        <v>0</v>
      </c>
      <c r="E1928">
        <v>0</v>
      </c>
      <c r="F1928">
        <v>0</v>
      </c>
      <c r="G1928">
        <v>0</v>
      </c>
      <c r="H1928">
        <v>0</v>
      </c>
      <c r="I1928">
        <v>0</v>
      </c>
      <c r="J1928">
        <v>0</v>
      </c>
    </row>
    <row r="1929" spans="1:18" x14ac:dyDescent="0.25">
      <c r="A1929" t="s">
        <v>259</v>
      </c>
      <c r="B1929">
        <v>5112</v>
      </c>
      <c r="C1929">
        <v>0</v>
      </c>
      <c r="D1929">
        <v>0</v>
      </c>
      <c r="E1929">
        <v>0</v>
      </c>
      <c r="F1929">
        <v>0</v>
      </c>
      <c r="G1929">
        <v>0</v>
      </c>
      <c r="H1929">
        <v>0</v>
      </c>
      <c r="I1929">
        <v>0</v>
      </c>
      <c r="J1929">
        <v>0</v>
      </c>
    </row>
    <row r="1930" spans="1:18" x14ac:dyDescent="0.25">
      <c r="A1930" t="s">
        <v>260</v>
      </c>
      <c r="B1930">
        <v>5112</v>
      </c>
      <c r="C1930">
        <v>2</v>
      </c>
      <c r="D1930">
        <v>2</v>
      </c>
      <c r="E1930">
        <v>2</v>
      </c>
      <c r="F1930">
        <v>2</v>
      </c>
      <c r="G1930">
        <v>2</v>
      </c>
      <c r="H1930">
        <v>2</v>
      </c>
      <c r="I1930">
        <v>2</v>
      </c>
      <c r="J1930">
        <v>2</v>
      </c>
    </row>
    <row r="1931" spans="1:18" x14ac:dyDescent="0.25">
      <c r="A1931" t="s">
        <v>261</v>
      </c>
      <c r="B1931">
        <v>5112</v>
      </c>
      <c r="C1931">
        <v>3</v>
      </c>
      <c r="D1931">
        <v>4</v>
      </c>
      <c r="E1931">
        <v>3</v>
      </c>
      <c r="F1931">
        <v>4</v>
      </c>
      <c r="G1931">
        <v>3</v>
      </c>
      <c r="H1931">
        <v>4</v>
      </c>
      <c r="I1931">
        <v>3</v>
      </c>
      <c r="J1931">
        <v>4</v>
      </c>
    </row>
    <row r="1932" spans="1:18" x14ac:dyDescent="0.25">
      <c r="A1932" t="s">
        <v>262</v>
      </c>
      <c r="B1932">
        <v>5112</v>
      </c>
      <c r="C1932">
        <v>2</v>
      </c>
      <c r="D1932">
        <v>2</v>
      </c>
      <c r="E1932">
        <v>2</v>
      </c>
      <c r="F1932">
        <v>3</v>
      </c>
      <c r="G1932">
        <v>2</v>
      </c>
      <c r="H1932">
        <v>2</v>
      </c>
      <c r="I1932">
        <v>2</v>
      </c>
      <c r="J1932">
        <v>3</v>
      </c>
    </row>
    <row r="1933" spans="1:18" x14ac:dyDescent="0.25">
      <c r="A1933" t="s">
        <v>263</v>
      </c>
      <c r="B1933">
        <v>5112</v>
      </c>
      <c r="C1933">
        <v>0</v>
      </c>
      <c r="D1933">
        <v>3</v>
      </c>
      <c r="E1933">
        <v>0</v>
      </c>
      <c r="F1933">
        <v>0</v>
      </c>
      <c r="G1933">
        <v>0</v>
      </c>
      <c r="H1933">
        <v>3</v>
      </c>
      <c r="I1933">
        <v>0</v>
      </c>
      <c r="J1933">
        <v>0</v>
      </c>
    </row>
    <row r="1934" spans="1:18" x14ac:dyDescent="0.25">
      <c r="A1934" t="s">
        <v>264</v>
      </c>
      <c r="B1934">
        <v>5112</v>
      </c>
      <c r="D1934">
        <v>7</v>
      </c>
      <c r="F1934">
        <v>7</v>
      </c>
      <c r="H1934">
        <v>7</v>
      </c>
      <c r="J1934">
        <v>7</v>
      </c>
    </row>
    <row r="1935" spans="1:18" x14ac:dyDescent="0.25">
      <c r="A1935" t="s">
        <v>265</v>
      </c>
      <c r="B1935">
        <v>5112</v>
      </c>
      <c r="D1935">
        <v>18</v>
      </c>
      <c r="F1935">
        <v>31</v>
      </c>
      <c r="H1935">
        <v>22</v>
      </c>
      <c r="J1935">
        <v>31</v>
      </c>
    </row>
    <row r="1936" spans="1:18" x14ac:dyDescent="0.25">
      <c r="A1936" t="s">
        <v>266</v>
      </c>
      <c r="B1936">
        <v>5112</v>
      </c>
      <c r="D1936">
        <v>0</v>
      </c>
      <c r="F1936">
        <v>0</v>
      </c>
      <c r="H1936">
        <v>0</v>
      </c>
      <c r="J1936">
        <v>0</v>
      </c>
    </row>
    <row r="1937" spans="1:10" x14ac:dyDescent="0.25">
      <c r="A1937" t="s">
        <v>267</v>
      </c>
      <c r="B1937">
        <v>5112</v>
      </c>
      <c r="C1937">
        <v>14</v>
      </c>
      <c r="D1937">
        <v>31</v>
      </c>
      <c r="E1937">
        <v>14</v>
      </c>
      <c r="F1937">
        <v>45</v>
      </c>
      <c r="G1937">
        <v>14</v>
      </c>
      <c r="H1937">
        <v>35</v>
      </c>
      <c r="I1937">
        <v>20</v>
      </c>
      <c r="J1937">
        <v>45</v>
      </c>
    </row>
    <row r="1938" spans="1:10" x14ac:dyDescent="0.25">
      <c r="A1938" t="s">
        <v>268</v>
      </c>
      <c r="B1938">
        <v>5112</v>
      </c>
      <c r="C1938">
        <v>0</v>
      </c>
      <c r="D1938">
        <v>1</v>
      </c>
      <c r="E1938">
        <v>0</v>
      </c>
      <c r="F1938">
        <v>1</v>
      </c>
      <c r="G1938">
        <v>0</v>
      </c>
      <c r="H1938">
        <v>1</v>
      </c>
      <c r="I1938">
        <v>1</v>
      </c>
      <c r="J1938">
        <v>1</v>
      </c>
    </row>
    <row r="1939" spans="1:10" x14ac:dyDescent="0.25">
      <c r="A1939" t="s">
        <v>269</v>
      </c>
      <c r="B1939">
        <v>5112</v>
      </c>
      <c r="C1939">
        <v>1</v>
      </c>
      <c r="D1939">
        <v>1</v>
      </c>
      <c r="E1939">
        <v>1</v>
      </c>
      <c r="F1939">
        <v>1</v>
      </c>
      <c r="G1939">
        <v>1</v>
      </c>
      <c r="H1939">
        <v>1</v>
      </c>
      <c r="I1939">
        <v>1</v>
      </c>
      <c r="J1939">
        <v>1</v>
      </c>
    </row>
    <row r="1940" spans="1:10" x14ac:dyDescent="0.25">
      <c r="A1940" t="s">
        <v>270</v>
      </c>
      <c r="B1940">
        <v>5112</v>
      </c>
      <c r="C1940">
        <v>86</v>
      </c>
      <c r="D1940">
        <v>59</v>
      </c>
      <c r="E1940">
        <v>119</v>
      </c>
      <c r="F1940">
        <v>19</v>
      </c>
      <c r="G1940">
        <v>59</v>
      </c>
      <c r="H1940">
        <v>79</v>
      </c>
      <c r="I1940">
        <v>119</v>
      </c>
      <c r="J1940">
        <v>21</v>
      </c>
    </row>
    <row r="1941" spans="1:10" x14ac:dyDescent="0.25">
      <c r="A1941" t="s">
        <v>271</v>
      </c>
      <c r="B1941">
        <v>5112</v>
      </c>
      <c r="C1941">
        <v>119</v>
      </c>
      <c r="D1941">
        <v>86</v>
      </c>
      <c r="E1941">
        <v>19</v>
      </c>
      <c r="F1941">
        <v>59</v>
      </c>
      <c r="G1941">
        <v>79</v>
      </c>
      <c r="H1941">
        <v>119</v>
      </c>
      <c r="I1941">
        <v>21</v>
      </c>
      <c r="J1941">
        <v>59</v>
      </c>
    </row>
    <row r="1942" spans="1:10" x14ac:dyDescent="0.25">
      <c r="A1942" t="s">
        <v>272</v>
      </c>
      <c r="B1942">
        <v>5112</v>
      </c>
      <c r="C1942">
        <v>114</v>
      </c>
      <c r="D1942">
        <v>80</v>
      </c>
      <c r="E1942">
        <v>14</v>
      </c>
      <c r="F1942">
        <v>52</v>
      </c>
      <c r="G1942">
        <v>74</v>
      </c>
      <c r="H1942">
        <v>113</v>
      </c>
      <c r="I1942">
        <v>16</v>
      </c>
      <c r="J1942">
        <v>52</v>
      </c>
    </row>
    <row r="1943" spans="1:10" x14ac:dyDescent="0.25">
      <c r="A1943" t="s">
        <v>273</v>
      </c>
      <c r="B1943">
        <v>5112</v>
      </c>
      <c r="C1943">
        <v>114</v>
      </c>
      <c r="D1943">
        <v>62</v>
      </c>
      <c r="E1943">
        <v>14</v>
      </c>
      <c r="F1943">
        <v>52</v>
      </c>
      <c r="G1943">
        <v>74</v>
      </c>
      <c r="H1943">
        <v>91</v>
      </c>
      <c r="I1943">
        <v>16</v>
      </c>
      <c r="J1943">
        <v>52</v>
      </c>
    </row>
    <row r="1944" spans="1:10" x14ac:dyDescent="0.25">
      <c r="A1944" t="s">
        <v>274</v>
      </c>
      <c r="B1944">
        <v>5112</v>
      </c>
      <c r="C1944">
        <v>6</v>
      </c>
      <c r="D1944">
        <v>99</v>
      </c>
      <c r="E1944">
        <v>39</v>
      </c>
      <c r="F1944">
        <v>59</v>
      </c>
      <c r="G1944">
        <v>99</v>
      </c>
      <c r="H1944">
        <v>119</v>
      </c>
      <c r="I1944">
        <v>39</v>
      </c>
      <c r="J1944">
        <v>61</v>
      </c>
    </row>
    <row r="1945" spans="1:10" x14ac:dyDescent="0.25">
      <c r="A1945" t="s">
        <v>275</v>
      </c>
      <c r="B1945">
        <v>5112</v>
      </c>
      <c r="C1945">
        <v>34</v>
      </c>
      <c r="D1945">
        <v>0</v>
      </c>
      <c r="E1945">
        <v>54</v>
      </c>
      <c r="F1945">
        <v>92</v>
      </c>
      <c r="G1945">
        <v>114</v>
      </c>
      <c r="H1945">
        <v>33</v>
      </c>
      <c r="I1945">
        <v>56</v>
      </c>
      <c r="J1945">
        <v>92</v>
      </c>
    </row>
    <row r="1946" spans="1:10" x14ac:dyDescent="0.25">
      <c r="A1946" t="s">
        <v>276</v>
      </c>
      <c r="B1946">
        <v>5112</v>
      </c>
      <c r="C1946">
        <v>34</v>
      </c>
      <c r="D1946">
        <v>102</v>
      </c>
      <c r="E1946">
        <v>54</v>
      </c>
      <c r="F1946">
        <v>92</v>
      </c>
      <c r="G1946">
        <v>114</v>
      </c>
      <c r="H1946">
        <v>11</v>
      </c>
      <c r="I1946">
        <v>56</v>
      </c>
      <c r="J1946">
        <v>92</v>
      </c>
    </row>
    <row r="1947" spans="1:10" x14ac:dyDescent="0.25">
      <c r="A1947" t="s">
        <v>567</v>
      </c>
      <c r="B1947">
        <v>5112</v>
      </c>
      <c r="C1947">
        <v>28</v>
      </c>
      <c r="D1947">
        <v>49</v>
      </c>
      <c r="E1947">
        <v>0</v>
      </c>
      <c r="F1947">
        <v>25</v>
      </c>
      <c r="G1947">
        <v>8.8000000000000007</v>
      </c>
      <c r="H1947">
        <v>68.2</v>
      </c>
      <c r="I1947">
        <v>15</v>
      </c>
      <c r="J1947">
        <v>5</v>
      </c>
    </row>
    <row r="1948" spans="1:10" x14ac:dyDescent="0.25">
      <c r="A1948" t="s">
        <v>254</v>
      </c>
      <c r="B1948">
        <v>5120</v>
      </c>
      <c r="C1948">
        <v>111</v>
      </c>
      <c r="D1948">
        <v>211</v>
      </c>
      <c r="E1948">
        <v>311</v>
      </c>
      <c r="G1948">
        <v>121</v>
      </c>
      <c r="H1948">
        <v>221</v>
      </c>
      <c r="I1948">
        <v>321</v>
      </c>
    </row>
    <row r="1949" spans="1:10" x14ac:dyDescent="0.25">
      <c r="A1949" t="s">
        <v>255</v>
      </c>
      <c r="B1949">
        <v>5120</v>
      </c>
      <c r="C1949">
        <v>4</v>
      </c>
      <c r="D1949">
        <v>4</v>
      </c>
      <c r="E1949">
        <v>4</v>
      </c>
      <c r="G1949">
        <v>4</v>
      </c>
      <c r="H1949">
        <v>4</v>
      </c>
      <c r="I1949">
        <v>4</v>
      </c>
    </row>
    <row r="1950" spans="1:10" x14ac:dyDescent="0.25">
      <c r="A1950" t="s">
        <v>256</v>
      </c>
      <c r="B1950">
        <v>5120</v>
      </c>
      <c r="C1950">
        <v>26</v>
      </c>
      <c r="D1950">
        <v>27</v>
      </c>
      <c r="E1950">
        <v>23</v>
      </c>
      <c r="G1950">
        <v>26</v>
      </c>
      <c r="H1950">
        <v>27</v>
      </c>
      <c r="I1950">
        <v>23</v>
      </c>
    </row>
    <row r="1951" spans="1:10" x14ac:dyDescent="0.25">
      <c r="A1951" t="s">
        <v>257</v>
      </c>
      <c r="B1951">
        <v>5120</v>
      </c>
      <c r="C1951">
        <v>2</v>
      </c>
      <c r="D1951">
        <v>2</v>
      </c>
      <c r="E1951">
        <v>2</v>
      </c>
      <c r="G1951">
        <v>2</v>
      </c>
      <c r="H1951">
        <v>2</v>
      </c>
      <c r="I1951">
        <v>2</v>
      </c>
    </row>
    <row r="1952" spans="1:10" x14ac:dyDescent="0.25">
      <c r="A1952" t="s">
        <v>258</v>
      </c>
      <c r="B1952">
        <v>5120</v>
      </c>
      <c r="C1952">
        <v>0</v>
      </c>
      <c r="D1952">
        <v>0</v>
      </c>
      <c r="E1952">
        <v>0</v>
      </c>
      <c r="G1952">
        <v>0</v>
      </c>
      <c r="H1952">
        <v>0</v>
      </c>
      <c r="I1952">
        <v>0</v>
      </c>
    </row>
    <row r="1953" spans="1:9" x14ac:dyDescent="0.25">
      <c r="A1953" t="s">
        <v>259</v>
      </c>
      <c r="B1953">
        <v>5120</v>
      </c>
      <c r="C1953">
        <v>0</v>
      </c>
      <c r="D1953">
        <v>0</v>
      </c>
      <c r="E1953">
        <v>0</v>
      </c>
      <c r="G1953">
        <v>0</v>
      </c>
      <c r="H1953">
        <v>0</v>
      </c>
      <c r="I1953">
        <v>0</v>
      </c>
    </row>
    <row r="1954" spans="1:9" x14ac:dyDescent="0.25">
      <c r="A1954" t="s">
        <v>260</v>
      </c>
      <c r="B1954">
        <v>5120</v>
      </c>
      <c r="C1954">
        <v>2</v>
      </c>
      <c r="D1954">
        <v>2</v>
      </c>
      <c r="E1954">
        <v>2</v>
      </c>
      <c r="G1954">
        <v>2</v>
      </c>
      <c r="H1954">
        <v>2</v>
      </c>
      <c r="I1954">
        <v>2</v>
      </c>
    </row>
    <row r="1955" spans="1:9" x14ac:dyDescent="0.25">
      <c r="A1955" t="s">
        <v>261</v>
      </c>
      <c r="B1955">
        <v>5120</v>
      </c>
      <c r="C1955">
        <v>5</v>
      </c>
      <c r="D1955">
        <v>5</v>
      </c>
      <c r="E1955">
        <v>5</v>
      </c>
      <c r="G1955">
        <v>5</v>
      </c>
      <c r="H1955">
        <v>5</v>
      </c>
      <c r="I1955">
        <v>5</v>
      </c>
    </row>
    <row r="1956" spans="1:9" x14ac:dyDescent="0.25">
      <c r="A1956" t="s">
        <v>262</v>
      </c>
      <c r="B1956">
        <v>5120</v>
      </c>
      <c r="C1956">
        <v>3</v>
      </c>
      <c r="D1956">
        <v>3</v>
      </c>
      <c r="E1956">
        <v>3</v>
      </c>
      <c r="G1956">
        <v>3</v>
      </c>
      <c r="H1956">
        <v>3</v>
      </c>
      <c r="I1956">
        <v>3</v>
      </c>
    </row>
    <row r="1957" spans="1:9" x14ac:dyDescent="0.25">
      <c r="A1957" t="s">
        <v>263</v>
      </c>
      <c r="B1957">
        <v>5120</v>
      </c>
      <c r="C1957">
        <v>0</v>
      </c>
      <c r="D1957">
        <v>3</v>
      </c>
      <c r="E1957">
        <v>0</v>
      </c>
      <c r="G1957">
        <v>0</v>
      </c>
      <c r="H1957">
        <v>3</v>
      </c>
      <c r="I1957">
        <v>0</v>
      </c>
    </row>
    <row r="1958" spans="1:9" x14ac:dyDescent="0.25">
      <c r="A1958" t="s">
        <v>264</v>
      </c>
      <c r="B1958">
        <v>5120</v>
      </c>
      <c r="D1958">
        <v>5</v>
      </c>
      <c r="H1958">
        <v>5</v>
      </c>
    </row>
    <row r="1959" spans="1:9" x14ac:dyDescent="0.25">
      <c r="A1959" t="s">
        <v>265</v>
      </c>
      <c r="B1959">
        <v>5120</v>
      </c>
      <c r="D1959">
        <v>11</v>
      </c>
      <c r="H1959">
        <v>11</v>
      </c>
    </row>
    <row r="1960" spans="1:9" x14ac:dyDescent="0.25">
      <c r="A1960" t="s">
        <v>266</v>
      </c>
      <c r="B1960">
        <v>5120</v>
      </c>
      <c r="D1960">
        <v>0</v>
      </c>
      <c r="H1960">
        <v>0</v>
      </c>
    </row>
    <row r="1961" spans="1:9" x14ac:dyDescent="0.25">
      <c r="A1961" t="s">
        <v>267</v>
      </c>
      <c r="B1961">
        <v>5120</v>
      </c>
      <c r="C1961">
        <v>12</v>
      </c>
      <c r="D1961">
        <v>24</v>
      </c>
      <c r="E1961">
        <v>12</v>
      </c>
      <c r="G1961">
        <v>24</v>
      </c>
      <c r="H1961">
        <v>24</v>
      </c>
      <c r="I1961">
        <v>24</v>
      </c>
    </row>
    <row r="1962" spans="1:9" x14ac:dyDescent="0.25">
      <c r="A1962" t="s">
        <v>268</v>
      </c>
      <c r="B1962">
        <v>5120</v>
      </c>
      <c r="C1962">
        <v>0</v>
      </c>
      <c r="D1962">
        <v>1</v>
      </c>
      <c r="E1962">
        <v>1</v>
      </c>
      <c r="G1962">
        <v>1</v>
      </c>
      <c r="H1962">
        <v>1</v>
      </c>
      <c r="I1962">
        <v>1</v>
      </c>
    </row>
    <row r="1963" spans="1:9" x14ac:dyDescent="0.25">
      <c r="A1963" t="s">
        <v>269</v>
      </c>
      <c r="B1963">
        <v>5120</v>
      </c>
      <c r="C1963">
        <v>1</v>
      </c>
      <c r="D1963">
        <v>1</v>
      </c>
      <c r="E1963">
        <v>1</v>
      </c>
      <c r="G1963">
        <v>1</v>
      </c>
      <c r="H1963">
        <v>1</v>
      </c>
      <c r="I1963">
        <v>1</v>
      </c>
    </row>
    <row r="1964" spans="1:9" x14ac:dyDescent="0.25">
      <c r="A1964" t="s">
        <v>270</v>
      </c>
      <c r="B1964">
        <v>5120</v>
      </c>
      <c r="C1964">
        <v>39</v>
      </c>
      <c r="D1964">
        <v>73</v>
      </c>
      <c r="E1964">
        <v>8</v>
      </c>
      <c r="G1964">
        <v>39</v>
      </c>
      <c r="H1964">
        <v>73</v>
      </c>
      <c r="I1964">
        <v>8</v>
      </c>
    </row>
    <row r="1965" spans="1:9" x14ac:dyDescent="0.25">
      <c r="A1965" t="s">
        <v>271</v>
      </c>
      <c r="B1965">
        <v>5120</v>
      </c>
      <c r="C1965">
        <v>73</v>
      </c>
      <c r="D1965">
        <v>8</v>
      </c>
      <c r="E1965">
        <v>39</v>
      </c>
      <c r="G1965">
        <v>73</v>
      </c>
      <c r="H1965">
        <v>8</v>
      </c>
      <c r="I1965">
        <v>39</v>
      </c>
    </row>
    <row r="1966" spans="1:9" x14ac:dyDescent="0.25">
      <c r="A1966" t="s">
        <v>272</v>
      </c>
      <c r="B1966">
        <v>5120</v>
      </c>
      <c r="C1966">
        <v>65</v>
      </c>
      <c r="D1966">
        <v>0</v>
      </c>
      <c r="E1966">
        <v>31</v>
      </c>
      <c r="G1966">
        <v>65</v>
      </c>
      <c r="H1966">
        <v>0</v>
      </c>
      <c r="I1966">
        <v>31</v>
      </c>
    </row>
    <row r="1967" spans="1:9" x14ac:dyDescent="0.25">
      <c r="A1967" t="s">
        <v>273</v>
      </c>
      <c r="B1967">
        <v>5120</v>
      </c>
      <c r="C1967">
        <v>65</v>
      </c>
      <c r="D1967">
        <v>89</v>
      </c>
      <c r="E1967">
        <v>31</v>
      </c>
      <c r="G1967">
        <v>65</v>
      </c>
      <c r="H1967">
        <v>89</v>
      </c>
      <c r="I1967">
        <v>31</v>
      </c>
    </row>
    <row r="1968" spans="1:9" x14ac:dyDescent="0.25">
      <c r="A1968" t="s">
        <v>274</v>
      </c>
      <c r="B1968">
        <v>5120</v>
      </c>
      <c r="C1968">
        <v>39</v>
      </c>
      <c r="D1968">
        <v>73</v>
      </c>
      <c r="E1968">
        <v>8</v>
      </c>
      <c r="G1968">
        <v>39</v>
      </c>
      <c r="H1968">
        <v>73</v>
      </c>
      <c r="I1968">
        <v>8</v>
      </c>
    </row>
    <row r="1969" spans="1:18" x14ac:dyDescent="0.25">
      <c r="A1969" t="s">
        <v>275</v>
      </c>
      <c r="B1969">
        <v>5120</v>
      </c>
      <c r="C1969">
        <v>65</v>
      </c>
      <c r="D1969">
        <v>0</v>
      </c>
      <c r="E1969">
        <v>31</v>
      </c>
      <c r="G1969">
        <v>65</v>
      </c>
      <c r="H1969">
        <v>0</v>
      </c>
      <c r="I1969">
        <v>31</v>
      </c>
    </row>
    <row r="1970" spans="1:18" x14ac:dyDescent="0.25">
      <c r="A1970" t="s">
        <v>276</v>
      </c>
      <c r="B1970">
        <v>5120</v>
      </c>
      <c r="C1970">
        <v>65</v>
      </c>
      <c r="D1970">
        <v>89</v>
      </c>
      <c r="E1970">
        <v>31</v>
      </c>
      <c r="G1970">
        <v>65</v>
      </c>
      <c r="H1970">
        <v>89</v>
      </c>
      <c r="I1970">
        <v>31</v>
      </c>
    </row>
    <row r="1971" spans="1:18" x14ac:dyDescent="0.25">
      <c r="A1971" t="s">
        <v>567</v>
      </c>
      <c r="B1971">
        <v>5120</v>
      </c>
      <c r="C1971">
        <v>26</v>
      </c>
      <c r="D1971">
        <v>27</v>
      </c>
      <c r="E1971">
        <v>23</v>
      </c>
      <c r="G1971">
        <v>26</v>
      </c>
      <c r="H1971">
        <v>27</v>
      </c>
      <c r="I1971">
        <v>23</v>
      </c>
    </row>
    <row r="1972" spans="1:18" x14ac:dyDescent="0.25">
      <c r="A1972" t="s">
        <v>254</v>
      </c>
      <c r="B1972">
        <v>5139</v>
      </c>
      <c r="C1972">
        <v>111</v>
      </c>
      <c r="D1972">
        <v>112</v>
      </c>
      <c r="E1972">
        <v>211</v>
      </c>
      <c r="F1972">
        <v>212</v>
      </c>
      <c r="G1972">
        <v>121</v>
      </c>
      <c r="H1972">
        <v>122</v>
      </c>
      <c r="I1972">
        <v>221</v>
      </c>
      <c r="J1972">
        <v>222</v>
      </c>
      <c r="K1972">
        <v>311</v>
      </c>
      <c r="L1972">
        <v>312</v>
      </c>
      <c r="M1972">
        <v>411</v>
      </c>
      <c r="N1972">
        <v>412</v>
      </c>
      <c r="O1972">
        <v>321</v>
      </c>
      <c r="P1972">
        <v>322</v>
      </c>
      <c r="Q1972">
        <v>421</v>
      </c>
      <c r="R1972">
        <v>422</v>
      </c>
    </row>
    <row r="1973" spans="1:18" x14ac:dyDescent="0.25">
      <c r="A1973" t="s">
        <v>255</v>
      </c>
      <c r="B1973">
        <v>5139</v>
      </c>
      <c r="C1973">
        <v>5</v>
      </c>
      <c r="D1973">
        <v>5</v>
      </c>
      <c r="F1973">
        <v>15</v>
      </c>
      <c r="I1973">
        <v>4</v>
      </c>
      <c r="J1973">
        <v>15</v>
      </c>
    </row>
    <row r="1974" spans="1:18" x14ac:dyDescent="0.25">
      <c r="A1974" t="s">
        <v>256</v>
      </c>
      <c r="B1974">
        <v>5139</v>
      </c>
      <c r="C1974">
        <v>24</v>
      </c>
      <c r="D1974">
        <v>24</v>
      </c>
      <c r="F1974">
        <v>24</v>
      </c>
      <c r="I1974">
        <v>12</v>
      </c>
      <c r="J1974">
        <v>8</v>
      </c>
    </row>
    <row r="1975" spans="1:18" x14ac:dyDescent="0.25">
      <c r="A1975" t="s">
        <v>257</v>
      </c>
      <c r="B1975">
        <v>5139</v>
      </c>
      <c r="C1975">
        <v>2</v>
      </c>
      <c r="D1975">
        <v>2</v>
      </c>
      <c r="F1975">
        <v>2</v>
      </c>
      <c r="I1975">
        <v>2</v>
      </c>
      <c r="J1975">
        <v>2</v>
      </c>
    </row>
    <row r="1976" spans="1:18" x14ac:dyDescent="0.25">
      <c r="A1976" t="s">
        <v>258</v>
      </c>
      <c r="B1976">
        <v>5139</v>
      </c>
      <c r="C1976">
        <v>0</v>
      </c>
      <c r="D1976">
        <v>0</v>
      </c>
      <c r="F1976">
        <v>0</v>
      </c>
      <c r="I1976">
        <v>0</v>
      </c>
      <c r="J1976">
        <v>0</v>
      </c>
    </row>
    <row r="1977" spans="1:18" x14ac:dyDescent="0.25">
      <c r="A1977" t="s">
        <v>259</v>
      </c>
      <c r="B1977">
        <v>5139</v>
      </c>
      <c r="C1977">
        <v>0</v>
      </c>
      <c r="D1977">
        <v>0</v>
      </c>
      <c r="F1977">
        <v>0</v>
      </c>
      <c r="I1977">
        <v>0</v>
      </c>
      <c r="J1977">
        <v>0</v>
      </c>
    </row>
    <row r="1978" spans="1:18" x14ac:dyDescent="0.25">
      <c r="A1978" t="s">
        <v>260</v>
      </c>
      <c r="B1978">
        <v>5139</v>
      </c>
      <c r="C1978">
        <v>2</v>
      </c>
      <c r="D1978">
        <v>2</v>
      </c>
      <c r="F1978">
        <v>2</v>
      </c>
      <c r="I1978">
        <v>2</v>
      </c>
      <c r="J1978">
        <v>2</v>
      </c>
    </row>
    <row r="1979" spans="1:18" x14ac:dyDescent="0.25">
      <c r="A1979" t="s">
        <v>261</v>
      </c>
      <c r="B1979">
        <v>5139</v>
      </c>
      <c r="C1979">
        <v>3</v>
      </c>
      <c r="D1979">
        <v>3</v>
      </c>
      <c r="F1979">
        <v>4</v>
      </c>
      <c r="I1979">
        <v>3</v>
      </c>
      <c r="J1979">
        <v>4</v>
      </c>
    </row>
    <row r="1980" spans="1:18" x14ac:dyDescent="0.25">
      <c r="A1980" t="s">
        <v>262</v>
      </c>
      <c r="B1980">
        <v>5139</v>
      </c>
      <c r="C1980">
        <v>3</v>
      </c>
      <c r="D1980">
        <v>3</v>
      </c>
      <c r="F1980">
        <v>2</v>
      </c>
      <c r="I1980">
        <v>1</v>
      </c>
      <c r="J1980">
        <v>2</v>
      </c>
    </row>
    <row r="1981" spans="1:18" x14ac:dyDescent="0.25">
      <c r="A1981" t="s">
        <v>263</v>
      </c>
      <c r="B1981">
        <v>5139</v>
      </c>
      <c r="C1981">
        <v>0</v>
      </c>
      <c r="D1981">
        <v>0</v>
      </c>
      <c r="F1981">
        <v>3</v>
      </c>
      <c r="I1981">
        <v>0</v>
      </c>
      <c r="J1981">
        <v>3</v>
      </c>
    </row>
    <row r="1982" spans="1:18" x14ac:dyDescent="0.25">
      <c r="A1982" t="s">
        <v>264</v>
      </c>
      <c r="B1982">
        <v>5139</v>
      </c>
      <c r="D1982">
        <v>7</v>
      </c>
      <c r="J1982">
        <v>7</v>
      </c>
    </row>
    <row r="1983" spans="1:18" x14ac:dyDescent="0.25">
      <c r="A1983" t="s">
        <v>265</v>
      </c>
      <c r="B1983">
        <v>5139</v>
      </c>
      <c r="D1983">
        <v>20</v>
      </c>
      <c r="J1983">
        <v>14</v>
      </c>
    </row>
    <row r="1984" spans="1:18" x14ac:dyDescent="0.25">
      <c r="A1984" t="s">
        <v>266</v>
      </c>
      <c r="B1984">
        <v>5139</v>
      </c>
      <c r="D1984">
        <v>0</v>
      </c>
      <c r="J1984">
        <v>0</v>
      </c>
    </row>
    <row r="1985" spans="1:18" x14ac:dyDescent="0.25">
      <c r="A1985" t="s">
        <v>267</v>
      </c>
      <c r="B1985">
        <v>5139</v>
      </c>
      <c r="C1985">
        <v>11</v>
      </c>
      <c r="D1985">
        <v>12</v>
      </c>
      <c r="F1985">
        <v>21</v>
      </c>
      <c r="I1985">
        <v>14</v>
      </c>
      <c r="J1985">
        <v>21</v>
      </c>
    </row>
    <row r="1986" spans="1:18" x14ac:dyDescent="0.25">
      <c r="A1986" t="s">
        <v>268</v>
      </c>
      <c r="B1986">
        <v>5139</v>
      </c>
      <c r="C1986">
        <v>0</v>
      </c>
      <c r="D1986">
        <v>0</v>
      </c>
      <c r="F1986">
        <v>1</v>
      </c>
      <c r="I1986">
        <v>0</v>
      </c>
      <c r="J1986">
        <v>1</v>
      </c>
    </row>
    <row r="1987" spans="1:18" x14ac:dyDescent="0.25">
      <c r="A1987" t="s">
        <v>269</v>
      </c>
      <c r="B1987">
        <v>5139</v>
      </c>
      <c r="C1987">
        <v>0</v>
      </c>
      <c r="D1987">
        <v>0</v>
      </c>
      <c r="F1987">
        <v>1</v>
      </c>
      <c r="I1987">
        <v>1</v>
      </c>
      <c r="J1987">
        <v>1</v>
      </c>
    </row>
    <row r="1988" spans="1:18" x14ac:dyDescent="0.25">
      <c r="A1988" t="s">
        <v>270</v>
      </c>
      <c r="B1988">
        <v>5139</v>
      </c>
      <c r="C1988">
        <v>0</v>
      </c>
      <c r="D1988">
        <v>30</v>
      </c>
      <c r="F1988">
        <v>60</v>
      </c>
      <c r="I1988">
        <v>60</v>
      </c>
      <c r="J1988">
        <v>76</v>
      </c>
    </row>
    <row r="1989" spans="1:18" x14ac:dyDescent="0.25">
      <c r="A1989" t="s">
        <v>271</v>
      </c>
      <c r="B1989">
        <v>5139</v>
      </c>
      <c r="C1989">
        <v>30</v>
      </c>
      <c r="D1989">
        <v>60</v>
      </c>
      <c r="F1989">
        <v>0</v>
      </c>
      <c r="I1989">
        <v>76</v>
      </c>
      <c r="J1989">
        <v>0</v>
      </c>
    </row>
    <row r="1990" spans="1:18" x14ac:dyDescent="0.25">
      <c r="A1990" t="s">
        <v>272</v>
      </c>
      <c r="B1990">
        <v>5139</v>
      </c>
      <c r="C1990">
        <v>24</v>
      </c>
      <c r="D1990">
        <v>54</v>
      </c>
      <c r="F1990">
        <v>84</v>
      </c>
      <c r="I1990">
        <v>72</v>
      </c>
      <c r="J1990">
        <v>84</v>
      </c>
    </row>
    <row r="1991" spans="1:18" x14ac:dyDescent="0.25">
      <c r="A1991" t="s">
        <v>273</v>
      </c>
      <c r="B1991">
        <v>5139</v>
      </c>
      <c r="C1991">
        <v>24</v>
      </c>
      <c r="D1991">
        <v>54</v>
      </c>
      <c r="F1991">
        <v>84</v>
      </c>
      <c r="I1991">
        <v>72</v>
      </c>
      <c r="J1991">
        <v>70</v>
      </c>
    </row>
    <row r="1992" spans="1:18" x14ac:dyDescent="0.25">
      <c r="A1992" t="s">
        <v>274</v>
      </c>
      <c r="B1992">
        <v>5139</v>
      </c>
      <c r="C1992">
        <v>6</v>
      </c>
      <c r="D1992">
        <v>36</v>
      </c>
      <c r="F1992">
        <v>66</v>
      </c>
      <c r="I1992">
        <v>66</v>
      </c>
      <c r="J1992">
        <v>82</v>
      </c>
    </row>
    <row r="1993" spans="1:18" x14ac:dyDescent="0.25">
      <c r="A1993" t="s">
        <v>275</v>
      </c>
      <c r="B1993">
        <v>5139</v>
      </c>
      <c r="C1993">
        <v>30</v>
      </c>
      <c r="D1993">
        <v>60</v>
      </c>
      <c r="F1993">
        <v>0</v>
      </c>
      <c r="I1993">
        <v>78</v>
      </c>
      <c r="J1993">
        <v>0</v>
      </c>
    </row>
    <row r="1994" spans="1:18" x14ac:dyDescent="0.25">
      <c r="A1994" t="s">
        <v>276</v>
      </c>
      <c r="B1994">
        <v>5139</v>
      </c>
      <c r="C1994">
        <v>30</v>
      </c>
      <c r="D1994">
        <v>60</v>
      </c>
      <c r="F1994">
        <v>0</v>
      </c>
      <c r="I1994">
        <v>78</v>
      </c>
      <c r="J1994">
        <v>76</v>
      </c>
    </row>
    <row r="1995" spans="1:18" x14ac:dyDescent="0.25">
      <c r="A1995" t="s">
        <v>567</v>
      </c>
      <c r="B1995">
        <v>5139</v>
      </c>
      <c r="C1995">
        <v>4.5999999999999996</v>
      </c>
      <c r="D1995">
        <v>0</v>
      </c>
      <c r="F1995">
        <v>32.200000000000003</v>
      </c>
      <c r="I1995">
        <v>4.0999999999999996</v>
      </c>
      <c r="J1995">
        <v>24.1</v>
      </c>
    </row>
    <row r="1996" spans="1:18" x14ac:dyDescent="0.25">
      <c r="A1996" t="s">
        <v>254</v>
      </c>
      <c r="B1996">
        <v>5300</v>
      </c>
      <c r="C1996">
        <v>111</v>
      </c>
      <c r="D1996">
        <v>112</v>
      </c>
      <c r="E1996">
        <v>211</v>
      </c>
      <c r="F1996">
        <v>212</v>
      </c>
      <c r="G1996">
        <v>121</v>
      </c>
      <c r="H1996">
        <v>122</v>
      </c>
      <c r="I1996">
        <v>221</v>
      </c>
      <c r="J1996">
        <v>222</v>
      </c>
      <c r="K1996">
        <v>311</v>
      </c>
      <c r="L1996">
        <v>312</v>
      </c>
      <c r="M1996">
        <v>411</v>
      </c>
      <c r="N1996">
        <v>412</v>
      </c>
      <c r="O1996">
        <v>321</v>
      </c>
      <c r="P1996">
        <v>322</v>
      </c>
      <c r="Q1996">
        <v>421</v>
      </c>
      <c r="R1996">
        <v>422</v>
      </c>
    </row>
    <row r="1997" spans="1:18" x14ac:dyDescent="0.25">
      <c r="A1997" t="s">
        <v>255</v>
      </c>
      <c r="B1997">
        <v>5300</v>
      </c>
      <c r="C1997">
        <v>5</v>
      </c>
      <c r="D1997">
        <v>20</v>
      </c>
      <c r="E1997">
        <v>5</v>
      </c>
      <c r="F1997">
        <v>15</v>
      </c>
      <c r="G1997">
        <v>5</v>
      </c>
      <c r="H1997">
        <v>20</v>
      </c>
      <c r="I1997">
        <v>5</v>
      </c>
      <c r="J1997">
        <v>15</v>
      </c>
    </row>
    <row r="1998" spans="1:18" x14ac:dyDescent="0.25">
      <c r="A1998" t="s">
        <v>256</v>
      </c>
      <c r="B1998">
        <v>5300</v>
      </c>
      <c r="C1998">
        <v>9</v>
      </c>
      <c r="D1998">
        <v>28.5</v>
      </c>
      <c r="E1998">
        <v>7</v>
      </c>
      <c r="F1998">
        <v>20</v>
      </c>
      <c r="G1998">
        <v>9</v>
      </c>
      <c r="H1998">
        <v>28.5</v>
      </c>
      <c r="I1998">
        <v>7</v>
      </c>
      <c r="J1998">
        <v>20</v>
      </c>
    </row>
    <row r="1999" spans="1:18" x14ac:dyDescent="0.25">
      <c r="A1999" t="s">
        <v>257</v>
      </c>
      <c r="B1999">
        <v>5300</v>
      </c>
      <c r="C1999">
        <v>2</v>
      </c>
      <c r="D1999">
        <v>2</v>
      </c>
      <c r="E1999">
        <v>2</v>
      </c>
      <c r="F1999">
        <v>2</v>
      </c>
      <c r="G1999">
        <v>2</v>
      </c>
      <c r="H1999">
        <v>2</v>
      </c>
      <c r="I1999">
        <v>2</v>
      </c>
      <c r="J1999">
        <v>2</v>
      </c>
    </row>
    <row r="2000" spans="1:18" x14ac:dyDescent="0.25">
      <c r="A2000" t="s">
        <v>258</v>
      </c>
      <c r="B2000">
        <v>5300</v>
      </c>
      <c r="C2000">
        <v>0</v>
      </c>
      <c r="D2000">
        <v>0</v>
      </c>
      <c r="E2000">
        <v>0</v>
      </c>
      <c r="F2000">
        <v>0</v>
      </c>
      <c r="G2000">
        <v>0</v>
      </c>
      <c r="H2000">
        <v>0</v>
      </c>
      <c r="I2000">
        <v>0</v>
      </c>
      <c r="J2000">
        <v>0</v>
      </c>
    </row>
    <row r="2001" spans="1:10" x14ac:dyDescent="0.25">
      <c r="A2001" t="s">
        <v>259</v>
      </c>
      <c r="B2001">
        <v>5300</v>
      </c>
      <c r="C2001">
        <v>0</v>
      </c>
      <c r="D2001">
        <v>0</v>
      </c>
      <c r="E2001">
        <v>0</v>
      </c>
      <c r="F2001">
        <v>0</v>
      </c>
      <c r="G2001">
        <v>0</v>
      </c>
      <c r="H2001">
        <v>0</v>
      </c>
      <c r="I2001">
        <v>0</v>
      </c>
      <c r="J2001">
        <v>0</v>
      </c>
    </row>
    <row r="2002" spans="1:10" x14ac:dyDescent="0.25">
      <c r="A2002" t="s">
        <v>260</v>
      </c>
      <c r="B2002">
        <v>5300</v>
      </c>
      <c r="C2002">
        <v>2</v>
      </c>
      <c r="D2002">
        <v>2</v>
      </c>
      <c r="E2002">
        <v>2</v>
      </c>
      <c r="F2002">
        <v>2</v>
      </c>
      <c r="G2002">
        <v>2</v>
      </c>
      <c r="H2002">
        <v>2</v>
      </c>
      <c r="I2002">
        <v>2</v>
      </c>
      <c r="J2002">
        <v>2</v>
      </c>
    </row>
    <row r="2003" spans="1:10" x14ac:dyDescent="0.25">
      <c r="A2003" t="s">
        <v>261</v>
      </c>
      <c r="B2003">
        <v>5300</v>
      </c>
      <c r="C2003">
        <v>3</v>
      </c>
      <c r="D2003">
        <v>4.5</v>
      </c>
      <c r="E2003">
        <v>3</v>
      </c>
      <c r="F2003">
        <v>4.5</v>
      </c>
      <c r="G2003">
        <v>3</v>
      </c>
      <c r="H2003">
        <v>4.5</v>
      </c>
      <c r="I2003">
        <v>3</v>
      </c>
      <c r="J2003">
        <v>4.5</v>
      </c>
    </row>
    <row r="2004" spans="1:10" x14ac:dyDescent="0.25">
      <c r="A2004" t="s">
        <v>262</v>
      </c>
      <c r="B2004">
        <v>5300</v>
      </c>
      <c r="C2004">
        <v>3</v>
      </c>
      <c r="D2004">
        <v>2</v>
      </c>
      <c r="E2004">
        <v>3</v>
      </c>
      <c r="F2004">
        <v>2.5</v>
      </c>
      <c r="G2004">
        <v>3</v>
      </c>
      <c r="H2004">
        <v>2</v>
      </c>
      <c r="I2004">
        <v>3</v>
      </c>
      <c r="J2004">
        <v>2.5</v>
      </c>
    </row>
    <row r="2005" spans="1:10" x14ac:dyDescent="0.25">
      <c r="A2005" t="s">
        <v>263</v>
      </c>
      <c r="B2005">
        <v>5300</v>
      </c>
      <c r="C2005">
        <v>0</v>
      </c>
      <c r="D2005">
        <v>3</v>
      </c>
      <c r="E2005">
        <v>0</v>
      </c>
      <c r="F2005">
        <v>0</v>
      </c>
      <c r="G2005">
        <v>0</v>
      </c>
      <c r="H2005">
        <v>3</v>
      </c>
      <c r="I2005">
        <v>0</v>
      </c>
      <c r="J2005">
        <v>0</v>
      </c>
    </row>
    <row r="2006" spans="1:10" x14ac:dyDescent="0.25">
      <c r="A2006" t="s">
        <v>264</v>
      </c>
      <c r="B2006">
        <v>5300</v>
      </c>
      <c r="D2006">
        <v>7</v>
      </c>
      <c r="F2006">
        <v>7</v>
      </c>
      <c r="H2006">
        <v>7</v>
      </c>
      <c r="J2006">
        <v>7</v>
      </c>
    </row>
    <row r="2007" spans="1:10" x14ac:dyDescent="0.25">
      <c r="A2007" t="s">
        <v>265</v>
      </c>
      <c r="B2007">
        <v>5300</v>
      </c>
      <c r="D2007">
        <v>28</v>
      </c>
      <c r="F2007">
        <v>32</v>
      </c>
      <c r="H2007">
        <v>28</v>
      </c>
      <c r="J2007">
        <v>32</v>
      </c>
    </row>
    <row r="2008" spans="1:10" x14ac:dyDescent="0.25">
      <c r="A2008" t="s">
        <v>266</v>
      </c>
      <c r="B2008">
        <v>5300</v>
      </c>
      <c r="D2008">
        <v>0</v>
      </c>
      <c r="F2008">
        <v>0</v>
      </c>
      <c r="H2008">
        <v>0</v>
      </c>
      <c r="J2008">
        <v>0</v>
      </c>
    </row>
    <row r="2009" spans="1:10" x14ac:dyDescent="0.25">
      <c r="A2009" t="s">
        <v>267</v>
      </c>
      <c r="B2009">
        <v>5300</v>
      </c>
      <c r="C2009">
        <v>11</v>
      </c>
      <c r="D2009">
        <v>41.5</v>
      </c>
      <c r="E2009">
        <v>11</v>
      </c>
      <c r="F2009">
        <v>46</v>
      </c>
      <c r="G2009">
        <v>11</v>
      </c>
      <c r="H2009">
        <v>41.5</v>
      </c>
      <c r="I2009">
        <v>11</v>
      </c>
      <c r="J2009">
        <v>46</v>
      </c>
    </row>
    <row r="2010" spans="1:10" x14ac:dyDescent="0.25">
      <c r="A2010" t="s">
        <v>268</v>
      </c>
      <c r="B2010">
        <v>5300</v>
      </c>
      <c r="C2010">
        <v>0</v>
      </c>
      <c r="D2010">
        <v>1</v>
      </c>
      <c r="E2010">
        <v>0</v>
      </c>
      <c r="F2010">
        <v>1</v>
      </c>
      <c r="G2010">
        <v>0</v>
      </c>
      <c r="H2010">
        <v>1</v>
      </c>
      <c r="I2010">
        <v>0</v>
      </c>
      <c r="J2010">
        <v>1</v>
      </c>
    </row>
    <row r="2011" spans="1:10" x14ac:dyDescent="0.25">
      <c r="A2011" t="s">
        <v>269</v>
      </c>
      <c r="B2011">
        <v>5300</v>
      </c>
      <c r="C2011">
        <v>1</v>
      </c>
      <c r="D2011">
        <v>1</v>
      </c>
      <c r="E2011">
        <v>1</v>
      </c>
      <c r="F2011">
        <v>1</v>
      </c>
      <c r="G2011">
        <v>1</v>
      </c>
      <c r="H2011">
        <v>1</v>
      </c>
      <c r="I2011">
        <v>1</v>
      </c>
      <c r="J2011">
        <v>1</v>
      </c>
    </row>
    <row r="2012" spans="1:10" x14ac:dyDescent="0.25">
      <c r="A2012" t="s">
        <v>270</v>
      </c>
      <c r="B2012">
        <v>5300</v>
      </c>
      <c r="C2012">
        <v>1.5</v>
      </c>
      <c r="D2012">
        <v>16.5</v>
      </c>
      <c r="E2012">
        <v>51.5</v>
      </c>
      <c r="F2012">
        <v>64.5</v>
      </c>
      <c r="G2012">
        <v>1.5</v>
      </c>
      <c r="H2012">
        <v>16.5</v>
      </c>
      <c r="I2012">
        <v>51.5</v>
      </c>
      <c r="J2012">
        <v>64.5</v>
      </c>
    </row>
    <row r="2013" spans="1:10" x14ac:dyDescent="0.25">
      <c r="A2013" t="s">
        <v>271</v>
      </c>
      <c r="B2013">
        <v>5300</v>
      </c>
      <c r="C2013">
        <v>16.5</v>
      </c>
      <c r="D2013">
        <v>51.5</v>
      </c>
      <c r="E2013">
        <v>64.5</v>
      </c>
      <c r="F2013">
        <v>1.5</v>
      </c>
      <c r="G2013">
        <v>16.5</v>
      </c>
      <c r="H2013">
        <v>51.5</v>
      </c>
      <c r="I2013">
        <v>64.5</v>
      </c>
      <c r="J2013">
        <v>1.5</v>
      </c>
    </row>
    <row r="2014" spans="1:10" x14ac:dyDescent="0.25">
      <c r="A2014" t="s">
        <v>272</v>
      </c>
      <c r="B2014">
        <v>5300</v>
      </c>
      <c r="C2014">
        <v>10.5</v>
      </c>
      <c r="D2014">
        <v>45</v>
      </c>
      <c r="E2014">
        <v>58.5</v>
      </c>
      <c r="F2014">
        <v>84.5</v>
      </c>
      <c r="G2014">
        <v>10.5</v>
      </c>
      <c r="H2014">
        <v>45</v>
      </c>
      <c r="I2014">
        <v>58.5</v>
      </c>
      <c r="J2014">
        <v>84.5</v>
      </c>
    </row>
    <row r="2015" spans="1:10" x14ac:dyDescent="0.25">
      <c r="A2015" t="s">
        <v>273</v>
      </c>
      <c r="B2015">
        <v>5300</v>
      </c>
      <c r="C2015">
        <v>10.5</v>
      </c>
      <c r="D2015">
        <v>17</v>
      </c>
      <c r="E2015">
        <v>58.5</v>
      </c>
      <c r="F2015">
        <v>84.5</v>
      </c>
      <c r="G2015">
        <v>10.5</v>
      </c>
      <c r="H2015">
        <v>17</v>
      </c>
      <c r="I2015">
        <v>58.5</v>
      </c>
      <c r="J2015">
        <v>84.5</v>
      </c>
    </row>
    <row r="2016" spans="1:10" x14ac:dyDescent="0.25">
      <c r="A2016" t="s">
        <v>274</v>
      </c>
      <c r="B2016">
        <v>5300</v>
      </c>
      <c r="C2016">
        <v>46.5</v>
      </c>
      <c r="D2016">
        <v>61.5</v>
      </c>
      <c r="E2016">
        <v>6.5</v>
      </c>
      <c r="F2016">
        <v>19.5</v>
      </c>
      <c r="G2016">
        <v>46.5</v>
      </c>
      <c r="H2016">
        <v>61.5</v>
      </c>
      <c r="I2016">
        <v>6.5</v>
      </c>
      <c r="J2016">
        <v>19.5</v>
      </c>
    </row>
    <row r="2017" spans="1:10" x14ac:dyDescent="0.25">
      <c r="A2017" t="s">
        <v>275</v>
      </c>
      <c r="B2017">
        <v>5300</v>
      </c>
      <c r="C2017">
        <v>55.5</v>
      </c>
      <c r="D2017">
        <v>0</v>
      </c>
      <c r="E2017">
        <v>13.5</v>
      </c>
      <c r="F2017">
        <v>39.5</v>
      </c>
      <c r="G2017">
        <v>55.5</v>
      </c>
      <c r="H2017">
        <v>0</v>
      </c>
      <c r="I2017">
        <v>13.5</v>
      </c>
      <c r="J2017">
        <v>39.5</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4:AD123"/>
  <sheetViews>
    <sheetView topLeftCell="A100" workbookViewId="0">
      <selection activeCell="A100" sqref="A100:R123"/>
    </sheetView>
  </sheetViews>
  <sheetFormatPr defaultRowHeight="15" x14ac:dyDescent="0.25"/>
  <sheetData>
    <row r="4" spans="1:10" x14ac:dyDescent="0.25">
      <c r="A4" t="s">
        <v>676</v>
      </c>
      <c r="B4">
        <v>899</v>
      </c>
      <c r="H4">
        <v>180</v>
      </c>
      <c r="I4">
        <v>168</v>
      </c>
      <c r="J4">
        <v>220</v>
      </c>
    </row>
    <row r="5" spans="1:10" x14ac:dyDescent="0.25">
      <c r="A5" t="s">
        <v>36</v>
      </c>
      <c r="B5">
        <v>899</v>
      </c>
      <c r="H5">
        <v>3</v>
      </c>
      <c r="I5">
        <v>4</v>
      </c>
      <c r="J5">
        <v>3</v>
      </c>
    </row>
    <row r="6" spans="1:10" x14ac:dyDescent="0.25">
      <c r="A6" t="s">
        <v>503</v>
      </c>
      <c r="B6">
        <v>899</v>
      </c>
      <c r="I6" t="s">
        <v>739</v>
      </c>
      <c r="J6" t="s">
        <v>761</v>
      </c>
    </row>
    <row r="7" spans="1:10" x14ac:dyDescent="0.25">
      <c r="A7" t="s">
        <v>677</v>
      </c>
      <c r="B7">
        <v>899</v>
      </c>
      <c r="H7">
        <v>584</v>
      </c>
      <c r="I7">
        <v>677</v>
      </c>
      <c r="J7">
        <v>323</v>
      </c>
    </row>
    <row r="8" spans="1:10" x14ac:dyDescent="0.25">
      <c r="A8" t="s">
        <v>42</v>
      </c>
      <c r="B8">
        <v>899</v>
      </c>
      <c r="H8">
        <v>30</v>
      </c>
      <c r="I8">
        <v>30</v>
      </c>
      <c r="J8">
        <v>30</v>
      </c>
    </row>
    <row r="9" spans="1:10" x14ac:dyDescent="0.25">
      <c r="A9" t="s">
        <v>678</v>
      </c>
      <c r="B9">
        <v>899</v>
      </c>
      <c r="H9">
        <v>13.3</v>
      </c>
      <c r="I9">
        <v>15.4</v>
      </c>
      <c r="J9">
        <v>7.3</v>
      </c>
    </row>
    <row r="10" spans="1:10" x14ac:dyDescent="0.25">
      <c r="A10" t="s">
        <v>41</v>
      </c>
      <c r="B10">
        <v>899</v>
      </c>
      <c r="H10">
        <v>0</v>
      </c>
      <c r="I10">
        <v>0</v>
      </c>
      <c r="J10">
        <v>0</v>
      </c>
    </row>
    <row r="11" spans="1:10" x14ac:dyDescent="0.25">
      <c r="A11" t="s">
        <v>679</v>
      </c>
      <c r="B11">
        <v>899</v>
      </c>
      <c r="H11">
        <v>12</v>
      </c>
      <c r="I11">
        <v>12</v>
      </c>
      <c r="J11">
        <v>24</v>
      </c>
    </row>
    <row r="12" spans="1:10" x14ac:dyDescent="0.25">
      <c r="A12" t="s">
        <v>563</v>
      </c>
      <c r="B12">
        <v>899</v>
      </c>
      <c r="H12">
        <v>0</v>
      </c>
      <c r="I12">
        <v>0</v>
      </c>
      <c r="J12">
        <v>0</v>
      </c>
    </row>
    <row r="13" spans="1:10" x14ac:dyDescent="0.25">
      <c r="A13" t="s">
        <v>680</v>
      </c>
      <c r="B13">
        <v>899</v>
      </c>
      <c r="H13">
        <v>0</v>
      </c>
      <c r="I13">
        <v>0</v>
      </c>
      <c r="J13">
        <v>0</v>
      </c>
    </row>
    <row r="14" spans="1:10" x14ac:dyDescent="0.25">
      <c r="A14" t="s">
        <v>681</v>
      </c>
      <c r="B14">
        <v>899</v>
      </c>
      <c r="H14">
        <v>16</v>
      </c>
      <c r="I14">
        <v>16</v>
      </c>
      <c r="J14">
        <v>16</v>
      </c>
    </row>
    <row r="15" spans="1:10" x14ac:dyDescent="0.25">
      <c r="A15" t="s">
        <v>682</v>
      </c>
      <c r="B15">
        <v>899</v>
      </c>
      <c r="H15">
        <v>375</v>
      </c>
      <c r="I15">
        <v>375</v>
      </c>
      <c r="J15">
        <v>375</v>
      </c>
    </row>
    <row r="16" spans="1:10" x14ac:dyDescent="0.25">
      <c r="A16" t="s">
        <v>683</v>
      </c>
      <c r="B16">
        <v>899</v>
      </c>
      <c r="H16">
        <v>1320</v>
      </c>
      <c r="I16">
        <v>1320</v>
      </c>
      <c r="J16">
        <v>1320</v>
      </c>
    </row>
    <row r="17" spans="1:30" x14ac:dyDescent="0.25">
      <c r="A17" t="s">
        <v>684</v>
      </c>
      <c r="B17">
        <v>899</v>
      </c>
      <c r="H17">
        <v>880</v>
      </c>
      <c r="I17">
        <v>880</v>
      </c>
      <c r="J17">
        <v>880</v>
      </c>
    </row>
    <row r="18" spans="1:30" x14ac:dyDescent="0.25">
      <c r="A18" t="s">
        <v>685</v>
      </c>
      <c r="B18">
        <v>899</v>
      </c>
      <c r="H18">
        <v>1760</v>
      </c>
      <c r="I18">
        <v>1760</v>
      </c>
      <c r="J18">
        <v>1760</v>
      </c>
    </row>
    <row r="19" spans="1:30" x14ac:dyDescent="0.25">
      <c r="A19" t="s">
        <v>686</v>
      </c>
      <c r="B19">
        <v>899</v>
      </c>
      <c r="J19">
        <v>16914</v>
      </c>
    </row>
    <row r="20" spans="1:30" x14ac:dyDescent="0.25">
      <c r="A20" t="s">
        <v>687</v>
      </c>
      <c r="B20">
        <v>899</v>
      </c>
      <c r="J20">
        <v>-28797</v>
      </c>
    </row>
    <row r="21" spans="1:30" x14ac:dyDescent="0.25">
      <c r="A21" t="s">
        <v>688</v>
      </c>
      <c r="B21">
        <v>899</v>
      </c>
      <c r="J21">
        <v>0</v>
      </c>
    </row>
    <row r="22" spans="1:30" x14ac:dyDescent="0.25">
      <c r="A22" t="s">
        <v>689</v>
      </c>
      <c r="B22">
        <v>899</v>
      </c>
      <c r="H22" t="b">
        <v>0</v>
      </c>
      <c r="I22" t="b">
        <v>0</v>
      </c>
      <c r="J22" t="b">
        <v>0</v>
      </c>
    </row>
    <row r="23" spans="1:30" x14ac:dyDescent="0.25">
      <c r="A23" t="s">
        <v>690</v>
      </c>
      <c r="B23">
        <v>899</v>
      </c>
      <c r="H23" t="b">
        <v>0</v>
      </c>
      <c r="I23" t="b">
        <v>0</v>
      </c>
      <c r="J23" t="b">
        <v>0</v>
      </c>
    </row>
    <row r="26" spans="1:30" x14ac:dyDescent="0.25">
      <c r="A26" t="s">
        <v>0</v>
      </c>
      <c r="B26" t="s">
        <v>1</v>
      </c>
      <c r="C26" t="s">
        <v>2</v>
      </c>
      <c r="D26" t="s">
        <v>3</v>
      </c>
      <c r="E26" t="s">
        <v>4</v>
      </c>
      <c r="F26" t="s">
        <v>5</v>
      </c>
      <c r="G26" t="s">
        <v>6</v>
      </c>
      <c r="H26" t="s">
        <v>7</v>
      </c>
      <c r="I26" t="s">
        <v>8</v>
      </c>
      <c r="J26" t="s">
        <v>9</v>
      </c>
      <c r="K26" t="s">
        <v>10</v>
      </c>
      <c r="L26" t="s">
        <v>11</v>
      </c>
      <c r="M26" t="s">
        <v>12</v>
      </c>
      <c r="N26" t="s">
        <v>13</v>
      </c>
      <c r="O26" t="s">
        <v>14</v>
      </c>
      <c r="P26" t="s">
        <v>15</v>
      </c>
      <c r="Q26" t="s">
        <v>16</v>
      </c>
      <c r="R26" t="s">
        <v>17</v>
      </c>
      <c r="S26" t="s">
        <v>18</v>
      </c>
      <c r="T26" t="s">
        <v>19</v>
      </c>
      <c r="U26" t="s">
        <v>20</v>
      </c>
      <c r="V26" t="s">
        <v>21</v>
      </c>
      <c r="W26" t="s">
        <v>873</v>
      </c>
      <c r="X26" t="s">
        <v>22</v>
      </c>
      <c r="Y26" t="s">
        <v>23</v>
      </c>
      <c r="Z26" t="s">
        <v>24</v>
      </c>
      <c r="AA26" t="s">
        <v>874</v>
      </c>
      <c r="AB26" t="s">
        <v>875</v>
      </c>
      <c r="AC26" t="s">
        <v>25</v>
      </c>
    </row>
    <row r="27" spans="1:30" x14ac:dyDescent="0.25">
      <c r="A27" t="s">
        <v>34</v>
      </c>
      <c r="B27">
        <v>899</v>
      </c>
      <c r="AD27">
        <v>180</v>
      </c>
    </row>
    <row r="28" spans="1:30" x14ac:dyDescent="0.25">
      <c r="A28" t="s">
        <v>35</v>
      </c>
      <c r="B28">
        <v>899</v>
      </c>
      <c r="AD28">
        <v>168</v>
      </c>
    </row>
    <row r="29" spans="1:30" x14ac:dyDescent="0.25">
      <c r="A29" t="s">
        <v>36</v>
      </c>
      <c r="B29">
        <v>899</v>
      </c>
      <c r="AD29">
        <v>3</v>
      </c>
    </row>
    <row r="30" spans="1:30" x14ac:dyDescent="0.25">
      <c r="A30" t="s">
        <v>37</v>
      </c>
      <c r="B30">
        <v>899</v>
      </c>
      <c r="AD30">
        <v>2</v>
      </c>
    </row>
    <row r="31" spans="1:30" x14ac:dyDescent="0.25">
      <c r="A31" t="s">
        <v>38</v>
      </c>
      <c r="B31">
        <v>899</v>
      </c>
      <c r="AD31">
        <v>12</v>
      </c>
    </row>
    <row r="32" spans="1:30" x14ac:dyDescent="0.25">
      <c r="A32" t="s">
        <v>39</v>
      </c>
      <c r="B32">
        <v>899</v>
      </c>
    </row>
    <row r="33" spans="1:30" x14ac:dyDescent="0.25">
      <c r="A33" t="s">
        <v>694</v>
      </c>
      <c r="B33">
        <v>899</v>
      </c>
    </row>
    <row r="34" spans="1:30" x14ac:dyDescent="0.25">
      <c r="A34" t="s">
        <v>40</v>
      </c>
      <c r="B34">
        <v>899</v>
      </c>
    </row>
    <row r="35" spans="1:30" x14ac:dyDescent="0.25">
      <c r="A35" t="s">
        <v>41</v>
      </c>
      <c r="B35">
        <v>899</v>
      </c>
    </row>
    <row r="36" spans="1:30" x14ac:dyDescent="0.25">
      <c r="A36" t="s">
        <v>42</v>
      </c>
      <c r="B36">
        <v>899</v>
      </c>
      <c r="AD36">
        <v>30</v>
      </c>
    </row>
    <row r="37" spans="1:30" x14ac:dyDescent="0.25">
      <c r="A37" t="s">
        <v>45</v>
      </c>
      <c r="B37">
        <v>899</v>
      </c>
      <c r="AD37">
        <v>2</v>
      </c>
    </row>
    <row r="38" spans="1:30" x14ac:dyDescent="0.25">
      <c r="A38" t="s">
        <v>46</v>
      </c>
      <c r="B38">
        <v>899</v>
      </c>
    </row>
    <row r="39" spans="1:30" x14ac:dyDescent="0.25">
      <c r="A39" t="s">
        <v>49</v>
      </c>
      <c r="B39">
        <v>899</v>
      </c>
      <c r="AD39">
        <v>6</v>
      </c>
    </row>
    <row r="40" spans="1:30" x14ac:dyDescent="0.25">
      <c r="A40" t="s">
        <v>695</v>
      </c>
      <c r="B40">
        <v>899</v>
      </c>
      <c r="AD40">
        <v>0</v>
      </c>
    </row>
    <row r="41" spans="1:30" x14ac:dyDescent="0.25">
      <c r="A41" t="s">
        <v>48</v>
      </c>
      <c r="B41">
        <v>899</v>
      </c>
      <c r="AD41">
        <v>1900</v>
      </c>
    </row>
    <row r="42" spans="1:30" x14ac:dyDescent="0.25">
      <c r="A42" t="s">
        <v>696</v>
      </c>
      <c r="B42">
        <v>899</v>
      </c>
      <c r="AD42">
        <v>5085</v>
      </c>
    </row>
    <row r="43" spans="1:30" x14ac:dyDescent="0.25">
      <c r="A43" t="s">
        <v>50</v>
      </c>
      <c r="B43">
        <v>899</v>
      </c>
      <c r="AD43">
        <v>5085</v>
      </c>
    </row>
    <row r="44" spans="1:30" x14ac:dyDescent="0.25">
      <c r="A44" t="s">
        <v>697</v>
      </c>
      <c r="B44">
        <v>899</v>
      </c>
      <c r="AD44">
        <v>1</v>
      </c>
    </row>
    <row r="45" spans="1:30" x14ac:dyDescent="0.25">
      <c r="A45" t="s">
        <v>51</v>
      </c>
      <c r="B45">
        <v>899</v>
      </c>
      <c r="AD45">
        <v>0</v>
      </c>
    </row>
    <row r="46" spans="1:30" x14ac:dyDescent="0.25">
      <c r="A46" t="s">
        <v>53</v>
      </c>
      <c r="B46">
        <v>899</v>
      </c>
      <c r="AD46">
        <v>0</v>
      </c>
    </row>
    <row r="47" spans="1:30" x14ac:dyDescent="0.25">
      <c r="A47" t="s">
        <v>54</v>
      </c>
      <c r="B47">
        <v>899</v>
      </c>
      <c r="AD47">
        <v>0</v>
      </c>
    </row>
    <row r="48" spans="1:30" x14ac:dyDescent="0.25">
      <c r="A48" t="s">
        <v>55</v>
      </c>
      <c r="B48">
        <v>899</v>
      </c>
      <c r="AD48">
        <v>0</v>
      </c>
    </row>
    <row r="49" spans="1:30" x14ac:dyDescent="0.25">
      <c r="A49" t="s">
        <v>56</v>
      </c>
      <c r="B49">
        <v>899</v>
      </c>
      <c r="AD49">
        <v>0.92</v>
      </c>
    </row>
    <row r="50" spans="1:30" x14ac:dyDescent="0.25">
      <c r="A50" t="s">
        <v>57</v>
      </c>
      <c r="B50">
        <v>899</v>
      </c>
      <c r="AD50">
        <v>100</v>
      </c>
    </row>
    <row r="51" spans="1:30" x14ac:dyDescent="0.25">
      <c r="A51" t="s">
        <v>58</v>
      </c>
      <c r="B51">
        <v>899</v>
      </c>
      <c r="AD51">
        <v>2</v>
      </c>
    </row>
    <row r="52" spans="1:30" x14ac:dyDescent="0.25">
      <c r="A52" t="s">
        <v>59</v>
      </c>
      <c r="B52">
        <v>899</v>
      </c>
      <c r="AD52">
        <v>0</v>
      </c>
    </row>
    <row r="53" spans="1:30" x14ac:dyDescent="0.25">
      <c r="A53" t="s">
        <v>698</v>
      </c>
      <c r="B53">
        <v>899</v>
      </c>
      <c r="AD53">
        <v>0</v>
      </c>
    </row>
    <row r="54" spans="1:30" x14ac:dyDescent="0.25">
      <c r="A54" t="s">
        <v>677</v>
      </c>
      <c r="B54">
        <v>899</v>
      </c>
      <c r="AD54">
        <v>584</v>
      </c>
    </row>
    <row r="55" spans="1:30" x14ac:dyDescent="0.25">
      <c r="A55" t="s">
        <v>78</v>
      </c>
      <c r="B55">
        <v>899</v>
      </c>
      <c r="AD55">
        <v>13.3</v>
      </c>
    </row>
    <row r="56" spans="1:30" x14ac:dyDescent="0.25">
      <c r="A56" t="s">
        <v>699</v>
      </c>
      <c r="B56">
        <v>899</v>
      </c>
    </row>
    <row r="57" spans="1:30" x14ac:dyDescent="0.25">
      <c r="A57" t="s">
        <v>700</v>
      </c>
      <c r="B57">
        <v>899</v>
      </c>
      <c r="AD57">
        <v>0</v>
      </c>
    </row>
    <row r="58" spans="1:30" x14ac:dyDescent="0.25">
      <c r="A58" t="s">
        <v>701</v>
      </c>
      <c r="B58">
        <v>899</v>
      </c>
      <c r="AD58">
        <v>0</v>
      </c>
    </row>
    <row r="59" spans="1:30" x14ac:dyDescent="0.25">
      <c r="A59" t="s">
        <v>52</v>
      </c>
      <c r="B59">
        <v>899</v>
      </c>
      <c r="AD59">
        <v>1</v>
      </c>
    </row>
    <row r="60" spans="1:30" x14ac:dyDescent="0.25">
      <c r="A60" t="s">
        <v>702</v>
      </c>
      <c r="B60">
        <v>899</v>
      </c>
      <c r="AD60">
        <v>60</v>
      </c>
    </row>
    <row r="61" spans="1:30" x14ac:dyDescent="0.25">
      <c r="A61" t="s">
        <v>43</v>
      </c>
      <c r="B61">
        <v>899</v>
      </c>
      <c r="AD61">
        <v>0</v>
      </c>
    </row>
    <row r="62" spans="1:30" x14ac:dyDescent="0.25">
      <c r="A62" t="s">
        <v>44</v>
      </c>
      <c r="B62">
        <v>899</v>
      </c>
      <c r="AD62">
        <v>0</v>
      </c>
    </row>
    <row r="63" spans="1:30" x14ac:dyDescent="0.25">
      <c r="A63" t="s">
        <v>47</v>
      </c>
      <c r="B63">
        <v>899</v>
      </c>
      <c r="AD63">
        <v>2</v>
      </c>
    </row>
    <row r="64" spans="1:30" x14ac:dyDescent="0.25">
      <c r="A64" t="s">
        <v>703</v>
      </c>
      <c r="B64">
        <v>899</v>
      </c>
      <c r="AD64">
        <v>0</v>
      </c>
    </row>
    <row r="65" spans="1:30" x14ac:dyDescent="0.25">
      <c r="A65" t="s">
        <v>704</v>
      </c>
      <c r="B65">
        <v>899</v>
      </c>
      <c r="AD65">
        <v>0</v>
      </c>
    </row>
    <row r="66" spans="1:30" x14ac:dyDescent="0.25">
      <c r="A66" t="s">
        <v>705</v>
      </c>
      <c r="B66">
        <v>899</v>
      </c>
      <c r="AD66">
        <v>0</v>
      </c>
    </row>
    <row r="67" spans="1:30" x14ac:dyDescent="0.25">
      <c r="A67" t="s">
        <v>706</v>
      </c>
      <c r="B67">
        <v>899</v>
      </c>
      <c r="AD67">
        <v>0</v>
      </c>
    </row>
    <row r="68" spans="1:30" x14ac:dyDescent="0.25">
      <c r="A68" t="s">
        <v>707</v>
      </c>
      <c r="B68">
        <v>899</v>
      </c>
      <c r="AD68">
        <v>0</v>
      </c>
    </row>
    <row r="69" spans="1:30" x14ac:dyDescent="0.25">
      <c r="A69" t="s">
        <v>708</v>
      </c>
      <c r="B69">
        <v>899</v>
      </c>
    </row>
    <row r="70" spans="1:30" x14ac:dyDescent="0.25">
      <c r="A70" t="s">
        <v>709</v>
      </c>
      <c r="B70">
        <v>899</v>
      </c>
    </row>
    <row r="71" spans="1:30" x14ac:dyDescent="0.25">
      <c r="A71" t="s">
        <v>710</v>
      </c>
      <c r="B71">
        <v>899</v>
      </c>
    </row>
    <row r="72" spans="1:30" x14ac:dyDescent="0.25">
      <c r="A72" t="s">
        <v>711</v>
      </c>
      <c r="B72">
        <v>899</v>
      </c>
    </row>
    <row r="73" spans="1:30" x14ac:dyDescent="0.25">
      <c r="A73" t="s">
        <v>712</v>
      </c>
      <c r="B73">
        <v>899</v>
      </c>
    </row>
    <row r="74" spans="1:30" x14ac:dyDescent="0.25">
      <c r="A74" t="s">
        <v>713</v>
      </c>
      <c r="B74">
        <v>899</v>
      </c>
    </row>
    <row r="75" spans="1:30" x14ac:dyDescent="0.25">
      <c r="A75" t="s">
        <v>714</v>
      </c>
      <c r="B75">
        <v>899</v>
      </c>
    </row>
    <row r="76" spans="1:30" x14ac:dyDescent="0.25">
      <c r="A76" t="s">
        <v>715</v>
      </c>
      <c r="B76">
        <v>899</v>
      </c>
    </row>
    <row r="77" spans="1:30" x14ac:dyDescent="0.25">
      <c r="A77" t="s">
        <v>716</v>
      </c>
      <c r="B77">
        <v>899</v>
      </c>
    </row>
    <row r="78" spans="1:30" x14ac:dyDescent="0.25">
      <c r="A78" t="s">
        <v>717</v>
      </c>
      <c r="B78">
        <v>899</v>
      </c>
    </row>
    <row r="79" spans="1:30" x14ac:dyDescent="0.25">
      <c r="A79" t="s">
        <v>718</v>
      </c>
      <c r="B79">
        <v>899</v>
      </c>
      <c r="AD79">
        <v>0</v>
      </c>
    </row>
    <row r="80" spans="1:30" x14ac:dyDescent="0.25">
      <c r="A80" t="s">
        <v>405</v>
      </c>
      <c r="B80">
        <v>899</v>
      </c>
      <c r="AD80">
        <v>0</v>
      </c>
    </row>
    <row r="81" spans="1:30" x14ac:dyDescent="0.25">
      <c r="A81" t="s">
        <v>719</v>
      </c>
      <c r="B81">
        <v>899</v>
      </c>
      <c r="AD81">
        <v>0</v>
      </c>
    </row>
    <row r="82" spans="1:30" x14ac:dyDescent="0.25">
      <c r="A82" t="s">
        <v>34</v>
      </c>
      <c r="B82">
        <v>909</v>
      </c>
      <c r="D82">
        <v>248</v>
      </c>
      <c r="E82">
        <v>248</v>
      </c>
      <c r="F82">
        <v>248</v>
      </c>
      <c r="I82">
        <v>13</v>
      </c>
      <c r="J82">
        <v>13</v>
      </c>
      <c r="K82">
        <v>13</v>
      </c>
      <c r="N82">
        <v>912</v>
      </c>
      <c r="O82">
        <v>912</v>
      </c>
      <c r="P82">
        <v>912</v>
      </c>
      <c r="S82">
        <v>19</v>
      </c>
      <c r="T82">
        <v>19</v>
      </c>
      <c r="U82">
        <v>19</v>
      </c>
    </row>
    <row r="83" spans="1:30" x14ac:dyDescent="0.25">
      <c r="A83" t="s">
        <v>35</v>
      </c>
      <c r="B83">
        <v>909</v>
      </c>
      <c r="D83">
        <v>912</v>
      </c>
      <c r="E83">
        <v>13</v>
      </c>
      <c r="F83">
        <v>19</v>
      </c>
      <c r="I83">
        <v>19</v>
      </c>
      <c r="J83">
        <v>248</v>
      </c>
      <c r="K83">
        <v>912</v>
      </c>
      <c r="N83">
        <v>13</v>
      </c>
      <c r="O83">
        <v>19</v>
      </c>
      <c r="P83">
        <v>248</v>
      </c>
      <c r="S83">
        <v>248</v>
      </c>
      <c r="T83">
        <v>912</v>
      </c>
      <c r="U83">
        <v>13</v>
      </c>
    </row>
    <row r="87" spans="1:30" x14ac:dyDescent="0.25">
      <c r="A87" t="s">
        <v>723</v>
      </c>
      <c r="B87">
        <v>899</v>
      </c>
      <c r="C87">
        <v>2</v>
      </c>
    </row>
    <row r="88" spans="1:30" x14ac:dyDescent="0.25">
      <c r="A88" t="s">
        <v>724</v>
      </c>
      <c r="B88">
        <v>899</v>
      </c>
      <c r="C88">
        <v>90</v>
      </c>
    </row>
    <row r="89" spans="1:30" x14ac:dyDescent="0.25">
      <c r="A89" t="s">
        <v>725</v>
      </c>
      <c r="B89">
        <v>899</v>
      </c>
      <c r="C89">
        <v>0</v>
      </c>
    </row>
    <row r="90" spans="1:30" x14ac:dyDescent="0.25">
      <c r="A90" t="s">
        <v>726</v>
      </c>
      <c r="B90">
        <v>899</v>
      </c>
      <c r="C90">
        <v>1</v>
      </c>
    </row>
    <row r="91" spans="1:30" x14ac:dyDescent="0.25">
      <c r="A91" t="s">
        <v>727</v>
      </c>
      <c r="B91">
        <v>899</v>
      </c>
      <c r="C91">
        <v>2</v>
      </c>
    </row>
    <row r="92" spans="1:30" x14ac:dyDescent="0.25">
      <c r="A92" t="s">
        <v>563</v>
      </c>
      <c r="B92">
        <v>899</v>
      </c>
      <c r="C92">
        <v>56</v>
      </c>
    </row>
    <row r="93" spans="1:30" x14ac:dyDescent="0.25">
      <c r="A93" t="s">
        <v>728</v>
      </c>
      <c r="B93">
        <v>899</v>
      </c>
      <c r="C93">
        <v>0</v>
      </c>
    </row>
    <row r="94" spans="1:30" x14ac:dyDescent="0.25">
      <c r="A94" t="s">
        <v>272</v>
      </c>
      <c r="B94">
        <v>899</v>
      </c>
      <c r="C94">
        <v>0</v>
      </c>
    </row>
    <row r="95" spans="1:30" x14ac:dyDescent="0.25">
      <c r="A95" t="s">
        <v>729</v>
      </c>
      <c r="B95">
        <v>899</v>
      </c>
      <c r="C95">
        <v>899</v>
      </c>
    </row>
    <row r="96" spans="1:30" x14ac:dyDescent="0.25">
      <c r="A96" t="s">
        <v>730</v>
      </c>
      <c r="B96">
        <v>899</v>
      </c>
      <c r="C96">
        <v>0</v>
      </c>
    </row>
    <row r="100" spans="1:18" x14ac:dyDescent="0.25">
      <c r="A100" t="s">
        <v>254</v>
      </c>
      <c r="B100">
        <v>899</v>
      </c>
      <c r="C100">
        <v>111</v>
      </c>
      <c r="D100">
        <v>112</v>
      </c>
      <c r="E100">
        <v>211</v>
      </c>
      <c r="F100">
        <v>212</v>
      </c>
      <c r="G100">
        <v>121</v>
      </c>
      <c r="H100">
        <v>122</v>
      </c>
      <c r="I100">
        <v>221</v>
      </c>
      <c r="J100">
        <v>222</v>
      </c>
      <c r="K100">
        <v>311</v>
      </c>
      <c r="L100">
        <v>312</v>
      </c>
      <c r="M100">
        <v>411</v>
      </c>
      <c r="N100">
        <v>412</v>
      </c>
      <c r="O100">
        <v>321</v>
      </c>
      <c r="P100">
        <v>322</v>
      </c>
      <c r="Q100">
        <v>421</v>
      </c>
      <c r="R100">
        <v>422</v>
      </c>
    </row>
    <row r="101" spans="1:18" x14ac:dyDescent="0.25">
      <c r="A101" t="s">
        <v>255</v>
      </c>
      <c r="B101">
        <v>899</v>
      </c>
      <c r="C101">
        <v>10</v>
      </c>
      <c r="D101">
        <v>10</v>
      </c>
      <c r="H101">
        <v>10</v>
      </c>
      <c r="J101">
        <v>10</v>
      </c>
    </row>
    <row r="102" spans="1:18" x14ac:dyDescent="0.25">
      <c r="A102" t="s">
        <v>256</v>
      </c>
      <c r="B102">
        <v>899</v>
      </c>
      <c r="C102">
        <v>23</v>
      </c>
      <c r="D102">
        <v>28</v>
      </c>
      <c r="H102">
        <v>56</v>
      </c>
      <c r="J102">
        <v>22</v>
      </c>
    </row>
    <row r="103" spans="1:18" x14ac:dyDescent="0.25">
      <c r="A103" t="s">
        <v>257</v>
      </c>
      <c r="B103">
        <v>899</v>
      </c>
      <c r="C103">
        <v>2</v>
      </c>
      <c r="D103">
        <v>2</v>
      </c>
      <c r="H103">
        <v>2</v>
      </c>
      <c r="J103">
        <v>2</v>
      </c>
    </row>
    <row r="104" spans="1:18" x14ac:dyDescent="0.25">
      <c r="A104" t="s">
        <v>258</v>
      </c>
      <c r="B104">
        <v>899</v>
      </c>
      <c r="C104">
        <v>0</v>
      </c>
      <c r="D104">
        <v>0</v>
      </c>
      <c r="H104">
        <v>0</v>
      </c>
      <c r="J104">
        <v>0</v>
      </c>
    </row>
    <row r="105" spans="1:18" x14ac:dyDescent="0.25">
      <c r="A105" t="s">
        <v>259</v>
      </c>
      <c r="B105">
        <v>899</v>
      </c>
      <c r="C105">
        <v>0</v>
      </c>
      <c r="D105">
        <v>0</v>
      </c>
      <c r="H105">
        <v>0</v>
      </c>
      <c r="J105">
        <v>0</v>
      </c>
    </row>
    <row r="106" spans="1:18" x14ac:dyDescent="0.25">
      <c r="A106" t="s">
        <v>260</v>
      </c>
      <c r="B106">
        <v>899</v>
      </c>
      <c r="C106">
        <v>2</v>
      </c>
      <c r="D106">
        <v>2</v>
      </c>
      <c r="H106">
        <v>2</v>
      </c>
      <c r="J106">
        <v>2</v>
      </c>
    </row>
    <row r="107" spans="1:18" x14ac:dyDescent="0.25">
      <c r="A107" t="s">
        <v>261</v>
      </c>
      <c r="B107">
        <v>899</v>
      </c>
      <c r="C107">
        <v>3</v>
      </c>
      <c r="D107">
        <v>4.5</v>
      </c>
      <c r="H107">
        <v>4.5</v>
      </c>
      <c r="J107">
        <v>3</v>
      </c>
    </row>
    <row r="108" spans="1:18" x14ac:dyDescent="0.25">
      <c r="A108" t="s">
        <v>262</v>
      </c>
      <c r="B108">
        <v>899</v>
      </c>
      <c r="C108">
        <v>2</v>
      </c>
      <c r="D108">
        <v>1.5</v>
      </c>
      <c r="H108">
        <v>1.5</v>
      </c>
      <c r="J108">
        <v>3</v>
      </c>
    </row>
    <row r="109" spans="1:18" x14ac:dyDescent="0.25">
      <c r="A109" t="s">
        <v>263</v>
      </c>
      <c r="B109">
        <v>899</v>
      </c>
      <c r="C109">
        <v>0</v>
      </c>
      <c r="D109">
        <v>3</v>
      </c>
      <c r="H109">
        <v>3</v>
      </c>
      <c r="J109">
        <v>0</v>
      </c>
    </row>
    <row r="110" spans="1:18" x14ac:dyDescent="0.25">
      <c r="A110" t="s">
        <v>264</v>
      </c>
      <c r="B110">
        <v>899</v>
      </c>
      <c r="D110">
        <v>5</v>
      </c>
    </row>
    <row r="111" spans="1:18" x14ac:dyDescent="0.25">
      <c r="A111" t="s">
        <v>265</v>
      </c>
      <c r="B111">
        <v>899</v>
      </c>
      <c r="D111">
        <v>15</v>
      </c>
    </row>
    <row r="112" spans="1:18" x14ac:dyDescent="0.25">
      <c r="A112" t="s">
        <v>266</v>
      </c>
      <c r="B112">
        <v>899</v>
      </c>
      <c r="D112">
        <v>0</v>
      </c>
    </row>
    <row r="113" spans="1:10" x14ac:dyDescent="0.25">
      <c r="A113" t="s">
        <v>267</v>
      </c>
      <c r="B113">
        <v>899</v>
      </c>
      <c r="C113">
        <v>15</v>
      </c>
      <c r="D113">
        <v>26</v>
      </c>
      <c r="H113">
        <v>16</v>
      </c>
      <c r="J113">
        <v>16</v>
      </c>
    </row>
    <row r="114" spans="1:10" x14ac:dyDescent="0.25">
      <c r="A114" t="s">
        <v>268</v>
      </c>
      <c r="B114">
        <v>899</v>
      </c>
      <c r="C114">
        <v>0</v>
      </c>
      <c r="D114">
        <v>1</v>
      </c>
      <c r="H114">
        <v>0</v>
      </c>
      <c r="J114">
        <v>0</v>
      </c>
    </row>
    <row r="115" spans="1:10" x14ac:dyDescent="0.25">
      <c r="A115" t="s">
        <v>269</v>
      </c>
      <c r="B115">
        <v>899</v>
      </c>
      <c r="C115">
        <v>1</v>
      </c>
      <c r="D115">
        <v>1</v>
      </c>
      <c r="H115">
        <v>1</v>
      </c>
      <c r="J115">
        <v>1</v>
      </c>
    </row>
    <row r="116" spans="1:10" x14ac:dyDescent="0.25">
      <c r="A116" t="s">
        <v>270</v>
      </c>
      <c r="B116">
        <v>899</v>
      </c>
      <c r="C116">
        <v>0</v>
      </c>
      <c r="D116">
        <v>28</v>
      </c>
      <c r="H116">
        <v>0</v>
      </c>
      <c r="J116">
        <v>62</v>
      </c>
    </row>
    <row r="117" spans="1:10" x14ac:dyDescent="0.25">
      <c r="A117" t="s">
        <v>271</v>
      </c>
      <c r="B117">
        <v>899</v>
      </c>
      <c r="C117">
        <v>28</v>
      </c>
      <c r="D117">
        <v>62</v>
      </c>
      <c r="H117">
        <v>62</v>
      </c>
      <c r="J117">
        <v>0</v>
      </c>
    </row>
    <row r="118" spans="1:10" x14ac:dyDescent="0.25">
      <c r="A118" t="s">
        <v>272</v>
      </c>
      <c r="B118">
        <v>899</v>
      </c>
      <c r="C118">
        <v>23</v>
      </c>
      <c r="D118">
        <v>56</v>
      </c>
      <c r="H118">
        <v>56</v>
      </c>
      <c r="J118">
        <v>84</v>
      </c>
    </row>
    <row r="119" spans="1:10" x14ac:dyDescent="0.25">
      <c r="A119" t="s">
        <v>273</v>
      </c>
      <c r="B119">
        <v>899</v>
      </c>
      <c r="C119">
        <v>23</v>
      </c>
      <c r="D119">
        <v>41</v>
      </c>
      <c r="H119">
        <v>56</v>
      </c>
      <c r="J119">
        <v>84</v>
      </c>
    </row>
    <row r="120" spans="1:10" x14ac:dyDescent="0.25">
      <c r="A120" t="s">
        <v>274</v>
      </c>
      <c r="B120">
        <v>899</v>
      </c>
      <c r="C120">
        <v>34</v>
      </c>
      <c r="D120">
        <v>62</v>
      </c>
      <c r="H120">
        <v>34</v>
      </c>
      <c r="J120">
        <v>6</v>
      </c>
    </row>
    <row r="121" spans="1:10" x14ac:dyDescent="0.25">
      <c r="A121" t="s">
        <v>275</v>
      </c>
      <c r="B121">
        <v>899</v>
      </c>
      <c r="C121">
        <v>57</v>
      </c>
      <c r="D121">
        <v>0</v>
      </c>
      <c r="H121">
        <v>0</v>
      </c>
      <c r="J121">
        <v>28</v>
      </c>
    </row>
    <row r="122" spans="1:10" x14ac:dyDescent="0.25">
      <c r="A122" t="s">
        <v>276</v>
      </c>
      <c r="B122">
        <v>899</v>
      </c>
      <c r="C122">
        <v>57</v>
      </c>
      <c r="D122">
        <v>75</v>
      </c>
      <c r="H122">
        <v>0</v>
      </c>
      <c r="J122">
        <v>28</v>
      </c>
    </row>
    <row r="123" spans="1:10" x14ac:dyDescent="0.25">
      <c r="A123" t="s">
        <v>567</v>
      </c>
      <c r="B123">
        <v>899</v>
      </c>
      <c r="C123">
        <v>0</v>
      </c>
      <c r="D123">
        <v>71</v>
      </c>
      <c r="H123">
        <v>71</v>
      </c>
      <c r="J123">
        <v>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dimension ref="A1:M36"/>
  <sheetViews>
    <sheetView workbookViewId="0">
      <selection activeCell="A36" sqref="A36:G36"/>
    </sheetView>
  </sheetViews>
  <sheetFormatPr defaultRowHeight="15" x14ac:dyDescent="0.25"/>
  <sheetData>
    <row r="1" spans="1:9" x14ac:dyDescent="0.25">
      <c r="A1" s="255" t="s">
        <v>582</v>
      </c>
      <c r="B1" s="255" t="s">
        <v>583</v>
      </c>
      <c r="C1" s="255" t="s">
        <v>584</v>
      </c>
      <c r="D1" s="255" t="s">
        <v>585</v>
      </c>
      <c r="E1" s="255" t="s">
        <v>586</v>
      </c>
      <c r="F1" s="255" t="s">
        <v>599</v>
      </c>
      <c r="G1" s="256" t="s">
        <v>616</v>
      </c>
      <c r="I1" t="str">
        <f>A2&amp;"_"&amp;'Input sheet'!J14</f>
        <v>899_57th Dr_Grand Ave</v>
      </c>
    </row>
    <row r="2" spans="1:9" x14ac:dyDescent="0.25">
      <c r="A2" s="162">
        <f>UTDF_input!B4</f>
        <v>899</v>
      </c>
      <c r="B2" s="162">
        <f>'Phase calculation'!C156</f>
        <v>4</v>
      </c>
      <c r="C2" s="162"/>
      <c r="D2" s="162">
        <f>'Phase calculation'!C158</f>
        <v>4</v>
      </c>
      <c r="E2" s="162" t="str">
        <f>'Phase calculation'!C159</f>
        <v>Permissive</v>
      </c>
      <c r="F2" s="257" t="str">
        <f>'Phase calculation'!C160</f>
        <v>EBL</v>
      </c>
    </row>
    <row r="3" spans="1:9" x14ac:dyDescent="0.25">
      <c r="A3" s="162">
        <f>$A$2</f>
        <v>899</v>
      </c>
      <c r="B3" s="162">
        <f>'Phase calculation'!D156</f>
        <v>4</v>
      </c>
      <c r="C3" s="162"/>
      <c r="D3" s="162">
        <f>'Phase calculation'!D158</f>
        <v>4</v>
      </c>
      <c r="E3" s="162" t="str">
        <f>'Phase calculation'!D159</f>
        <v>Protected</v>
      </c>
      <c r="F3" s="257" t="str">
        <f>'Phase calculation'!D160</f>
        <v>EBT</v>
      </c>
    </row>
    <row r="4" spans="1:9" x14ac:dyDescent="0.25">
      <c r="A4" s="162">
        <f t="shared" ref="A4:A13" si="0">$A$2</f>
        <v>899</v>
      </c>
      <c r="B4" s="162" t="str">
        <f>'Phase calculation'!E156</f>
        <v>41</v>
      </c>
      <c r="C4" s="162"/>
      <c r="D4" s="162">
        <f>'Phase calculation'!E158</f>
        <v>4</v>
      </c>
      <c r="E4" s="162" t="str">
        <f>'Phase calculation'!E159</f>
        <v>RTOR</v>
      </c>
      <c r="F4" s="257" t="str">
        <f>'Phase calculation'!E160</f>
        <v>EBR</v>
      </c>
    </row>
    <row r="5" spans="1:9" x14ac:dyDescent="0.25">
      <c r="A5" s="162">
        <f t="shared" si="0"/>
        <v>899</v>
      </c>
      <c r="B5" s="162">
        <f>'Phase calculation'!F156</f>
        <v>8</v>
      </c>
      <c r="C5" s="162"/>
      <c r="D5" s="162">
        <f>'Phase calculation'!F158</f>
        <v>8</v>
      </c>
      <c r="E5" s="162" t="str">
        <f>'Phase calculation'!F159</f>
        <v>Permissive</v>
      </c>
      <c r="F5" s="257" t="str">
        <f>'Phase calculation'!F160</f>
        <v>WBL</v>
      </c>
    </row>
    <row r="6" spans="1:9" x14ac:dyDescent="0.25">
      <c r="A6" s="162">
        <f t="shared" si="0"/>
        <v>899</v>
      </c>
      <c r="B6" s="162">
        <f>'Phase calculation'!G156</f>
        <v>8</v>
      </c>
      <c r="C6" s="162"/>
      <c r="D6" s="162">
        <f>'Phase calculation'!G158</f>
        <v>8</v>
      </c>
      <c r="E6" s="162" t="str">
        <f>'Phase calculation'!G159</f>
        <v>Protected</v>
      </c>
      <c r="F6" s="257" t="str">
        <f>'Phase calculation'!G160</f>
        <v>WBT</v>
      </c>
    </row>
    <row r="7" spans="1:9" x14ac:dyDescent="0.25">
      <c r="A7" s="162">
        <f t="shared" si="0"/>
        <v>899</v>
      </c>
      <c r="B7" s="162" t="str">
        <f>'Phase calculation'!H156</f>
        <v>81</v>
      </c>
      <c r="C7" s="162"/>
      <c r="D7" s="162">
        <f>'Phase calculation'!H158</f>
        <v>8</v>
      </c>
      <c r="E7" s="162" t="str">
        <f>'Phase calculation'!H159</f>
        <v>RTOR</v>
      </c>
      <c r="F7" s="257" t="str">
        <f>'Phase calculation'!H160</f>
        <v>WBR</v>
      </c>
    </row>
    <row r="8" spans="1:9" x14ac:dyDescent="0.25">
      <c r="A8" s="162">
        <f t="shared" si="0"/>
        <v>899</v>
      </c>
      <c r="B8" s="162">
        <f>'Phase calculation'!I156</f>
        <v>2</v>
      </c>
      <c r="C8" s="162"/>
      <c r="D8" s="162">
        <f>'Phase calculation'!I158</f>
        <v>2</v>
      </c>
      <c r="E8" s="162" t="str">
        <f>'Phase calculation'!I159</f>
        <v>Permissive</v>
      </c>
      <c r="F8" s="257" t="str">
        <f>'Phase calculation'!I160</f>
        <v>NBL</v>
      </c>
    </row>
    <row r="9" spans="1:9" x14ac:dyDescent="0.25">
      <c r="A9" s="162">
        <f t="shared" si="0"/>
        <v>899</v>
      </c>
      <c r="B9" s="162">
        <f>'Phase calculation'!J156</f>
        <v>2</v>
      </c>
      <c r="C9" s="162"/>
      <c r="D9" s="162">
        <f>'Phase calculation'!J158</f>
        <v>2</v>
      </c>
      <c r="E9" s="162" t="str">
        <f>'Phase calculation'!J159</f>
        <v>Protected</v>
      </c>
      <c r="F9" s="257" t="str">
        <f>'Phase calculation'!J160</f>
        <v>NBT</v>
      </c>
    </row>
    <row r="10" spans="1:9" x14ac:dyDescent="0.25">
      <c r="A10" s="162">
        <f t="shared" si="0"/>
        <v>899</v>
      </c>
      <c r="B10" s="162" t="str">
        <f>'Phase calculation'!K156</f>
        <v>21</v>
      </c>
      <c r="C10" s="162"/>
      <c r="D10" s="162">
        <f>'Phase calculation'!K158</f>
        <v>2</v>
      </c>
      <c r="E10" s="162" t="str">
        <f>'Phase calculation'!K159</f>
        <v>RTOR</v>
      </c>
      <c r="F10" s="257" t="str">
        <f>'Phase calculation'!K160</f>
        <v>NBR</v>
      </c>
    </row>
    <row r="11" spans="1:9" x14ac:dyDescent="0.25">
      <c r="A11" s="162">
        <f t="shared" si="0"/>
        <v>899</v>
      </c>
      <c r="B11" s="162">
        <f>'Phase calculation'!L156</f>
        <v>6</v>
      </c>
      <c r="C11" s="162"/>
      <c r="D11" s="162">
        <f>'Phase calculation'!L158</f>
        <v>6</v>
      </c>
      <c r="E11" s="162" t="str">
        <f>'Phase calculation'!L159</f>
        <v>Permissive</v>
      </c>
      <c r="F11" s="257" t="str">
        <f>'Phase calculation'!L160</f>
        <v>SBL</v>
      </c>
    </row>
    <row r="12" spans="1:9" x14ac:dyDescent="0.25">
      <c r="A12" s="162">
        <f t="shared" si="0"/>
        <v>899</v>
      </c>
      <c r="B12" s="162">
        <f>'Phase calculation'!M156</f>
        <v>6</v>
      </c>
      <c r="C12" s="162"/>
      <c r="D12" s="162">
        <f>'Phase calculation'!M158</f>
        <v>6</v>
      </c>
      <c r="E12" s="162" t="str">
        <f>'Phase calculation'!M159</f>
        <v>Protected</v>
      </c>
      <c r="F12" s="257" t="str">
        <f>'Phase calculation'!M160</f>
        <v>SBT</v>
      </c>
    </row>
    <row r="13" spans="1:9" x14ac:dyDescent="0.25">
      <c r="A13" s="162">
        <f t="shared" si="0"/>
        <v>899</v>
      </c>
      <c r="B13" s="162" t="str">
        <f>'Phase calculation'!N156</f>
        <v>61</v>
      </c>
      <c r="C13" s="162"/>
      <c r="D13" s="162">
        <f>'Phase calculation'!N158</f>
        <v>6</v>
      </c>
      <c r="E13" s="162" t="str">
        <f>'Phase calculation'!N159</f>
        <v>RTOR</v>
      </c>
      <c r="F13" s="257" t="str">
        <f>'Phase calculation'!N160</f>
        <v>SBR</v>
      </c>
    </row>
    <row r="14" spans="1:9" x14ac:dyDescent="0.25">
      <c r="A14" s="162"/>
      <c r="B14" s="162"/>
      <c r="C14" s="162"/>
      <c r="D14" s="162"/>
      <c r="E14" s="162"/>
      <c r="F14" s="162"/>
    </row>
    <row r="15" spans="1:9" x14ac:dyDescent="0.25">
      <c r="A15" t="s">
        <v>582</v>
      </c>
      <c r="B15" t="s">
        <v>617</v>
      </c>
      <c r="C15" t="s">
        <v>618</v>
      </c>
      <c r="D15" t="s">
        <v>619</v>
      </c>
      <c r="G15" s="1" t="s">
        <v>620</v>
      </c>
    </row>
    <row r="16" spans="1:9" x14ac:dyDescent="0.25">
      <c r="A16">
        <f>$A$2</f>
        <v>899</v>
      </c>
      <c r="B16" t="e">
        <f>IF(Phasing!D58=0,"",Phasing!D54)</f>
        <v>#N/A</v>
      </c>
      <c r="C16" t="e">
        <f>IF(B16="","",IF(B16&lt;=4,1,2))</f>
        <v>#N/A</v>
      </c>
      <c r="D16" t="e">
        <f>IF(C16="","",IF(OR(B16=1,B16=2,B16=5,B16=6),1,2))</f>
        <v>#N/A</v>
      </c>
    </row>
    <row r="17" spans="1:13" x14ac:dyDescent="0.25">
      <c r="A17">
        <f t="shared" ref="A17:A23" si="1">$A$2</f>
        <v>899</v>
      </c>
      <c r="B17" t="e">
        <f>IF(Phasing!E58=0,"",Phasing!E54)</f>
        <v>#N/A</v>
      </c>
      <c r="C17" t="e">
        <f t="shared" ref="C17:C23" si="2">IF(B17="","",IF(B17&lt;=4,1,2))</f>
        <v>#N/A</v>
      </c>
      <c r="D17" t="e">
        <f t="shared" ref="D17:D23" si="3">IF(C17="","",IF(OR(B17=1,B17=2,B17=5,B17=6),1,2))</f>
        <v>#N/A</v>
      </c>
    </row>
    <row r="18" spans="1:13" x14ac:dyDescent="0.25">
      <c r="A18">
        <f t="shared" si="1"/>
        <v>899</v>
      </c>
      <c r="B18" t="e">
        <f>IF(Phasing!F58=0,"",Phasing!F54)</f>
        <v>#N/A</v>
      </c>
      <c r="C18" t="e">
        <f t="shared" si="2"/>
        <v>#N/A</v>
      </c>
      <c r="D18" t="e">
        <f t="shared" si="3"/>
        <v>#N/A</v>
      </c>
    </row>
    <row r="19" spans="1:13" x14ac:dyDescent="0.25">
      <c r="A19">
        <f t="shared" si="1"/>
        <v>899</v>
      </c>
      <c r="B19" t="e">
        <f>IF(Phasing!G58=0,"",Phasing!G54)</f>
        <v>#N/A</v>
      </c>
      <c r="C19" t="e">
        <f t="shared" si="2"/>
        <v>#N/A</v>
      </c>
      <c r="D19" t="e">
        <f t="shared" si="3"/>
        <v>#N/A</v>
      </c>
    </row>
    <row r="20" spans="1:13" x14ac:dyDescent="0.25">
      <c r="A20">
        <f t="shared" si="1"/>
        <v>899</v>
      </c>
      <c r="B20" t="e">
        <f>IF(Phasing!H58=0,"",Phasing!H54)</f>
        <v>#N/A</v>
      </c>
      <c r="C20" t="e">
        <f t="shared" si="2"/>
        <v>#N/A</v>
      </c>
      <c r="D20" t="e">
        <f t="shared" si="3"/>
        <v>#N/A</v>
      </c>
    </row>
    <row r="21" spans="1:13" x14ac:dyDescent="0.25">
      <c r="A21">
        <f t="shared" si="1"/>
        <v>899</v>
      </c>
      <c r="B21" t="e">
        <f>IF(Phasing!I58=0,"",Phasing!I54)</f>
        <v>#N/A</v>
      </c>
      <c r="C21" t="e">
        <f t="shared" si="2"/>
        <v>#N/A</v>
      </c>
      <c r="D21" t="e">
        <f t="shared" si="3"/>
        <v>#N/A</v>
      </c>
    </row>
    <row r="22" spans="1:13" x14ac:dyDescent="0.25">
      <c r="A22">
        <f t="shared" si="1"/>
        <v>899</v>
      </c>
      <c r="B22" t="e">
        <f>IF(Phasing!J58=0,"",Phasing!J54)</f>
        <v>#N/A</v>
      </c>
      <c r="C22" t="e">
        <f t="shared" si="2"/>
        <v>#N/A</v>
      </c>
      <c r="D22" t="e">
        <f t="shared" si="3"/>
        <v>#N/A</v>
      </c>
    </row>
    <row r="23" spans="1:13" x14ac:dyDescent="0.25">
      <c r="A23">
        <f t="shared" si="1"/>
        <v>899</v>
      </c>
      <c r="B23" t="e">
        <f>IF(Phasing!K58=0,"",Phasing!K54)</f>
        <v>#N/A</v>
      </c>
      <c r="C23" t="e">
        <f t="shared" si="2"/>
        <v>#N/A</v>
      </c>
      <c r="D23" t="e">
        <f t="shared" si="3"/>
        <v>#N/A</v>
      </c>
    </row>
    <row r="25" spans="1:13" x14ac:dyDescent="0.25">
      <c r="A25" s="162" t="s">
        <v>621</v>
      </c>
      <c r="B25" s="162" t="s">
        <v>582</v>
      </c>
      <c r="C25" s="162" t="s">
        <v>622</v>
      </c>
      <c r="D25" s="162" t="s">
        <v>623</v>
      </c>
      <c r="E25" s="162" t="s">
        <v>624</v>
      </c>
      <c r="F25" s="162" t="s">
        <v>625</v>
      </c>
      <c r="G25" s="162" t="s">
        <v>626</v>
      </c>
      <c r="H25" s="162" t="s">
        <v>627</v>
      </c>
      <c r="I25" s="162" t="s">
        <v>628</v>
      </c>
      <c r="J25" t="s">
        <v>599</v>
      </c>
      <c r="K25" t="s">
        <v>602</v>
      </c>
      <c r="M25" s="1" t="s">
        <v>636</v>
      </c>
    </row>
    <row r="26" spans="1:13" x14ac:dyDescent="0.25">
      <c r="A26" s="162" t="e">
        <f t="shared" ref="A26:A33" si="4">IF(C26="","",1)</f>
        <v>#N/A</v>
      </c>
      <c r="B26" s="162">
        <f>$A$2</f>
        <v>899</v>
      </c>
      <c r="C26" s="162" t="e">
        <f t="shared" ref="C26:C33" si="5">B16</f>
        <v>#N/A</v>
      </c>
      <c r="D26" s="162" t="e">
        <f>IF(C26="","",Phasing!D31)</f>
        <v>#N/A</v>
      </c>
      <c r="E26" s="162" t="e">
        <f>IF(C26="","",Phasing!D32)</f>
        <v>#N/A</v>
      </c>
      <c r="F26" s="162" t="e">
        <f>IF(C26="","",Phasing!D33)</f>
        <v>#N/A</v>
      </c>
      <c r="G26" s="162" t="e">
        <f>IF(C26="","",INDEX(Phasing!$Y$33:$Y$40,MATCH(C26,Phasing!$W$33:$W$40,0))+INDEX(Phasing!$AA$33:$AA$40,MATCH(C26,Phasing!$W$33:$W$40,0)))</f>
        <v>#N/A</v>
      </c>
      <c r="H26" s="162"/>
      <c r="I26" s="162"/>
      <c r="J26" t="str">
        <f>IFERROR(INDEX($F$2:$F$13,MATCH(C26,$B$2:$B$13,0)),"")</f>
        <v/>
      </c>
      <c r="K26">
        <v>0</v>
      </c>
    </row>
    <row r="27" spans="1:13" x14ac:dyDescent="0.25">
      <c r="A27" s="162" t="e">
        <f t="shared" si="4"/>
        <v>#N/A</v>
      </c>
      <c r="B27" s="162">
        <f t="shared" ref="B27:B33" si="6">$A$2</f>
        <v>899</v>
      </c>
      <c r="C27" s="162" t="e">
        <f t="shared" si="5"/>
        <v>#N/A</v>
      </c>
      <c r="D27" s="162" t="e">
        <f>IF(C27="","",Phasing!E31)</f>
        <v>#N/A</v>
      </c>
      <c r="E27" s="162" t="e">
        <f>IF(C27="","",Phasing!E32)</f>
        <v>#N/A</v>
      </c>
      <c r="F27" s="162" t="e">
        <f>IF(C27="","",Phasing!E33)</f>
        <v>#N/A</v>
      </c>
      <c r="G27" s="162" t="e">
        <f>IF(C27="","",INDEX(Phasing!$Y$33:$Y$40,MATCH(C27,Phasing!$W$33:$W$40,0))+INDEX(Phasing!$AA$33:$AA$40,MATCH(C27,Phasing!$W$33:$W$40,0)))</f>
        <v>#N/A</v>
      </c>
      <c r="H27" s="162">
        <f>Phasing!E9</f>
        <v>5</v>
      </c>
      <c r="I27" s="162">
        <f>Phasing!E10</f>
        <v>0</v>
      </c>
      <c r="J27" t="str">
        <f t="shared" ref="J27:J33" si="7">IFERROR(INDEX($F$2:$F$13,MATCH(C27,$B$2:$B$13,0)),"")</f>
        <v/>
      </c>
      <c r="K27">
        <v>0</v>
      </c>
    </row>
    <row r="28" spans="1:13" x14ac:dyDescent="0.25">
      <c r="A28" s="162" t="e">
        <f t="shared" si="4"/>
        <v>#N/A</v>
      </c>
      <c r="B28" s="162">
        <f t="shared" si="6"/>
        <v>899</v>
      </c>
      <c r="C28" s="162" t="e">
        <f t="shared" si="5"/>
        <v>#N/A</v>
      </c>
      <c r="D28" s="162" t="e">
        <f>IF(C28="","",Phasing!F31)</f>
        <v>#N/A</v>
      </c>
      <c r="E28" s="162" t="e">
        <f>IF(C28="","",Phasing!F32)</f>
        <v>#N/A</v>
      </c>
      <c r="F28" s="162" t="e">
        <f>IF(C28="","",Phasing!F33)</f>
        <v>#N/A</v>
      </c>
      <c r="G28" s="162" t="e">
        <f>IF(C28="","",INDEX(Phasing!$Y$33:$Y$40,MATCH(C28,Phasing!$W$33:$W$40,0))+INDEX(Phasing!$AA$33:$AA$40,MATCH(C28,Phasing!$W$33:$W$40,0)))</f>
        <v>#N/A</v>
      </c>
      <c r="H28" s="162"/>
      <c r="I28" s="162"/>
      <c r="J28" t="str">
        <f t="shared" si="7"/>
        <v/>
      </c>
      <c r="K28">
        <v>0</v>
      </c>
    </row>
    <row r="29" spans="1:13" x14ac:dyDescent="0.25">
      <c r="A29" s="162" t="e">
        <f t="shared" si="4"/>
        <v>#N/A</v>
      </c>
      <c r="B29" s="162">
        <f t="shared" si="6"/>
        <v>899</v>
      </c>
      <c r="C29" s="162" t="e">
        <f t="shared" si="5"/>
        <v>#N/A</v>
      </c>
      <c r="D29" s="162" t="e">
        <f>IF(C29="","",Phasing!G31)</f>
        <v>#N/A</v>
      </c>
      <c r="E29" s="162" t="e">
        <f>IF(C29="","",Phasing!G32)</f>
        <v>#N/A</v>
      </c>
      <c r="F29" s="162" t="e">
        <f>IF(C29="","",Phasing!G33)</f>
        <v>#N/A</v>
      </c>
      <c r="G29" s="162" t="e">
        <f>IF(C29="","",INDEX(Phasing!$Y$33:$Y$40,MATCH(C29,Phasing!$W$33:$W$40,0))+INDEX(Phasing!$AA$33:$AA$40,MATCH(C29,Phasing!$W$33:$W$40,0)))</f>
        <v>#N/A</v>
      </c>
      <c r="H29" s="162">
        <f>Phasing!G9</f>
        <v>5</v>
      </c>
      <c r="I29" s="162">
        <f>Phasing!G10</f>
        <v>0</v>
      </c>
      <c r="J29" t="str">
        <f t="shared" si="7"/>
        <v/>
      </c>
      <c r="K29">
        <v>0</v>
      </c>
    </row>
    <row r="30" spans="1:13" x14ac:dyDescent="0.25">
      <c r="A30" s="162" t="e">
        <f t="shared" si="4"/>
        <v>#N/A</v>
      </c>
      <c r="B30" s="162">
        <f t="shared" si="6"/>
        <v>899</v>
      </c>
      <c r="C30" s="162" t="e">
        <f t="shared" si="5"/>
        <v>#N/A</v>
      </c>
      <c r="D30" s="162" t="e">
        <f>IF(C30="","",Phasing!H31)</f>
        <v>#N/A</v>
      </c>
      <c r="E30" s="162" t="e">
        <f>IF(C30="","",Phasing!H32)</f>
        <v>#N/A</v>
      </c>
      <c r="F30" s="162" t="e">
        <f>IF(C30="","",Phasing!H33)</f>
        <v>#N/A</v>
      </c>
      <c r="G30" s="162" t="e">
        <f>IF(C30="","",INDEX(Phasing!$Y$33:$Y$40,MATCH(C30,Phasing!$W$33:$W$40,0))+INDEX(Phasing!$AA$33:$AA$40,MATCH(C30,Phasing!$W$33:$W$40,0)))</f>
        <v>#N/A</v>
      </c>
      <c r="H30" s="162"/>
      <c r="I30" s="162"/>
      <c r="J30" t="str">
        <f t="shared" si="7"/>
        <v/>
      </c>
      <c r="K30">
        <v>0</v>
      </c>
    </row>
    <row r="31" spans="1:13" x14ac:dyDescent="0.25">
      <c r="A31" s="162" t="e">
        <f t="shared" si="4"/>
        <v>#N/A</v>
      </c>
      <c r="B31" s="162">
        <f t="shared" si="6"/>
        <v>899</v>
      </c>
      <c r="C31" s="162" t="e">
        <f t="shared" si="5"/>
        <v>#N/A</v>
      </c>
      <c r="D31" s="162" t="e">
        <f>IF(C31="","",Phasing!I31)</f>
        <v>#N/A</v>
      </c>
      <c r="E31" s="162" t="e">
        <f>IF(C31="","",Phasing!I32)</f>
        <v>#N/A</v>
      </c>
      <c r="F31" s="162" t="e">
        <f>IF(C31="","",Phasing!I33)</f>
        <v>#N/A</v>
      </c>
      <c r="G31" s="162" t="e">
        <f>IF(C31="","",INDEX(Phasing!$Y$33:$Y$40,MATCH(C31,Phasing!$W$33:$W$40,0))+INDEX(Phasing!$AA$33:$AA$40,MATCH(C31,Phasing!$W$33:$W$40,0)))</f>
        <v>#N/A</v>
      </c>
      <c r="H31" s="162">
        <f>Phasing!I9</f>
        <v>5</v>
      </c>
      <c r="I31" s="162">
        <f>Phasing!I10</f>
        <v>0</v>
      </c>
      <c r="J31" t="str">
        <f t="shared" si="7"/>
        <v/>
      </c>
      <c r="K31">
        <v>0</v>
      </c>
    </row>
    <row r="32" spans="1:13" x14ac:dyDescent="0.25">
      <c r="A32" s="162" t="e">
        <f t="shared" si="4"/>
        <v>#N/A</v>
      </c>
      <c r="B32" s="162">
        <f t="shared" si="6"/>
        <v>899</v>
      </c>
      <c r="C32" s="162" t="e">
        <f t="shared" si="5"/>
        <v>#N/A</v>
      </c>
      <c r="D32" s="162" t="e">
        <f>IF(C32="","",Phasing!J31)</f>
        <v>#N/A</v>
      </c>
      <c r="E32" s="162" t="e">
        <f>IF(C32="","",Phasing!J32)</f>
        <v>#N/A</v>
      </c>
      <c r="F32" s="162" t="e">
        <f>IF(C32="","",Phasing!J33)</f>
        <v>#N/A</v>
      </c>
      <c r="G32" s="162" t="e">
        <f>IF(C32="","",INDEX(Phasing!$Y$33:$Y$40,MATCH(C32,Phasing!$W$33:$W$40,0))+INDEX(Phasing!$AA$33:$AA$40,MATCH(C32,Phasing!$W$33:$W$40,0)))</f>
        <v>#N/A</v>
      </c>
      <c r="H32" s="162"/>
      <c r="I32" s="162"/>
      <c r="J32" t="str">
        <f t="shared" si="7"/>
        <v/>
      </c>
      <c r="K32">
        <v>0</v>
      </c>
    </row>
    <row r="33" spans="1:12" x14ac:dyDescent="0.25">
      <c r="A33" s="162" t="e">
        <f t="shared" si="4"/>
        <v>#N/A</v>
      </c>
      <c r="B33" s="162">
        <f t="shared" si="6"/>
        <v>899</v>
      </c>
      <c r="C33" s="162" t="e">
        <f t="shared" si="5"/>
        <v>#N/A</v>
      </c>
      <c r="D33" s="162" t="e">
        <f>IF(C33="","",Phasing!K31)</f>
        <v>#N/A</v>
      </c>
      <c r="E33" s="162" t="e">
        <f>IF(C33="","",Phasing!K32)</f>
        <v>#N/A</v>
      </c>
      <c r="F33" s="162" t="e">
        <f>IF(C33="","",Phasing!K33)</f>
        <v>#N/A</v>
      </c>
      <c r="G33" s="162" t="e">
        <f>IF(C33="","",INDEX(Phasing!$Y$33:$Y$40,MATCH(C33,Phasing!$W$33:$W$40,0))+INDEX(Phasing!$AA$33:$AA$40,MATCH(C33,Phasing!$W$33:$W$40,0)))</f>
        <v>#N/A</v>
      </c>
      <c r="H33" s="162">
        <f>Phasing!K9</f>
        <v>5</v>
      </c>
      <c r="I33" s="162">
        <f>Phasing!K10</f>
        <v>0</v>
      </c>
      <c r="J33" t="str">
        <f t="shared" si="7"/>
        <v/>
      </c>
      <c r="K33">
        <v>0</v>
      </c>
    </row>
    <row r="35" spans="1:12" x14ac:dyDescent="0.25">
      <c r="A35" t="s">
        <v>582</v>
      </c>
      <c r="B35" t="s">
        <v>629</v>
      </c>
      <c r="C35" t="s">
        <v>630</v>
      </c>
      <c r="D35" t="s">
        <v>595</v>
      </c>
      <c r="E35" t="s">
        <v>631</v>
      </c>
      <c r="F35" t="s">
        <v>632</v>
      </c>
      <c r="G35" t="s">
        <v>633</v>
      </c>
      <c r="L35" s="1" t="s">
        <v>634</v>
      </c>
    </row>
    <row r="36" spans="1:12" x14ac:dyDescent="0.25">
      <c r="A36">
        <f>$A$2</f>
        <v>899</v>
      </c>
      <c r="B36">
        <v>1</v>
      </c>
      <c r="C36" t="s">
        <v>635</v>
      </c>
      <c r="D36">
        <f>'Phase calculation'!C25</f>
        <v>40</v>
      </c>
      <c r="E36">
        <f>'Phase calculation'!G25</f>
        <v>1</v>
      </c>
      <c r="F36">
        <f>UTDF_input!C91</f>
        <v>2</v>
      </c>
      <c r="G36">
        <f>'Phase calculation'!E25</f>
        <v>56</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U13"/>
  <sheetViews>
    <sheetView workbookViewId="0"/>
  </sheetViews>
  <sheetFormatPr defaultRowHeight="15" x14ac:dyDescent="0.25"/>
  <cols>
    <col min="2" max="2" width="16.28515625" bestFit="1" customWidth="1"/>
    <col min="20" max="20" width="12.42578125" bestFit="1" customWidth="1"/>
    <col min="21" max="21" width="11.7109375" bestFit="1" customWidth="1"/>
  </cols>
  <sheetData>
    <row r="1" spans="1:21" x14ac:dyDescent="0.25">
      <c r="A1" s="5" t="s">
        <v>588</v>
      </c>
      <c r="B1" t="s">
        <v>589</v>
      </c>
      <c r="C1" s="1" t="s">
        <v>590</v>
      </c>
      <c r="D1" s="1" t="s">
        <v>591</v>
      </c>
      <c r="E1" t="s">
        <v>592</v>
      </c>
      <c r="F1" t="s">
        <v>593</v>
      </c>
      <c r="G1" s="1" t="s">
        <v>594</v>
      </c>
      <c r="H1" t="s">
        <v>595</v>
      </c>
      <c r="I1" t="s">
        <v>596</v>
      </c>
      <c r="J1" t="s">
        <v>597</v>
      </c>
      <c r="K1" t="s">
        <v>598</v>
      </c>
      <c r="L1" t="s">
        <v>599</v>
      </c>
      <c r="M1" t="s">
        <v>600</v>
      </c>
      <c r="N1" t="s">
        <v>601</v>
      </c>
      <c r="O1" t="s">
        <v>602</v>
      </c>
      <c r="Q1" t="s">
        <v>603</v>
      </c>
      <c r="R1" t="s">
        <v>604</v>
      </c>
      <c r="S1" t="s">
        <v>605</v>
      </c>
      <c r="T1" t="s">
        <v>606</v>
      </c>
      <c r="U1" t="s">
        <v>607</v>
      </c>
    </row>
    <row r="2" spans="1:21" x14ac:dyDescent="0.25">
      <c r="A2">
        <f>GMNS!$A$2</f>
        <v>899</v>
      </c>
      <c r="B2" t="str">
        <f>T2&amp;"_"&amp;U2</f>
        <v>000000_000000</v>
      </c>
      <c r="C2" s="1" t="s">
        <v>608</v>
      </c>
      <c r="D2" s="1" t="s">
        <v>608</v>
      </c>
      <c r="E2" t="e">
        <f>IF(Q2=0,"",'Phase calculation'!C41)</f>
        <v>#N/A</v>
      </c>
      <c r="F2" s="70" t="e">
        <f>IF(Q2=0,"",'Phase calculation'!C40)</f>
        <v>#N/A</v>
      </c>
      <c r="G2" s="1">
        <v>0</v>
      </c>
      <c r="H2">
        <f>'Phase calculation'!$C$25</f>
        <v>40</v>
      </c>
      <c r="I2" t="e">
        <f>IF(E2="","",IF('Phase calculation'!C34=0,'Phase calculation'!D34,'Phase calculation'!C34))</f>
        <v>#N/A</v>
      </c>
      <c r="J2" t="e">
        <f>IF(E2="","",H2-I2)</f>
        <v>#N/A</v>
      </c>
      <c r="K2">
        <f>IF(OR(Q2=1,Q2=2,Q2=5,Q2=6),1,2)</f>
        <v>2</v>
      </c>
      <c r="L2" t="s">
        <v>13</v>
      </c>
      <c r="M2" t="str">
        <f>T2</f>
        <v>000000</v>
      </c>
      <c r="N2" t="str">
        <f>U2</f>
        <v>000000</v>
      </c>
      <c r="O2" s="1">
        <v>0</v>
      </c>
      <c r="Q2">
        <f>IF('Phase calculation'!C33=0,'Phase calculation'!D33,'Phase calculation'!C33)</f>
        <v>4</v>
      </c>
      <c r="R2">
        <f>IFERROR(INDEX(Phasing!$D$46:$K$46,1,MATCH(Q2,Phasing!$D$54:$K$54,0)),0)</f>
        <v>0</v>
      </c>
      <c r="S2">
        <f>IFERROR(INDEX(Phasing!$D$47:$K$47,1,MATCH(Q2,Phasing!$D$54:$K$54,0)),0)</f>
        <v>0</v>
      </c>
      <c r="T2" s="254" t="str">
        <f t="shared" ref="T2:U13" si="0">IF(R2&lt;10,"00000"&amp;R2,"00"&amp;(IF(R2&lt;60,"00","0"&amp;ROUNDDOWN(R2/60,0))&amp;""&amp;IF(OR(R2=0,R2=60,R2=120,R2=180),"00",IF(R2&lt;60,R2,R2-60*ROUNDDOWN(R2/60,0)))))</f>
        <v>000000</v>
      </c>
      <c r="U2" s="254" t="str">
        <f t="shared" si="0"/>
        <v>000000</v>
      </c>
    </row>
    <row r="3" spans="1:21" x14ac:dyDescent="0.25">
      <c r="A3">
        <f>GMNS!$A$2</f>
        <v>899</v>
      </c>
      <c r="B3" t="str">
        <f t="shared" ref="B3:B13" si="1">T3&amp;"_"&amp;U3</f>
        <v>000000_000000</v>
      </c>
      <c r="C3" s="1" t="s">
        <v>608</v>
      </c>
      <c r="D3" s="1" t="s">
        <v>608</v>
      </c>
      <c r="E3" t="e">
        <f>IF(Q3=0,"",'Phase calculation'!D41)</f>
        <v>#N/A</v>
      </c>
      <c r="F3" s="70" t="e">
        <f>IF(Q3=0,"",'Phase calculation'!D40)</f>
        <v>#N/A</v>
      </c>
      <c r="G3" s="1">
        <v>0</v>
      </c>
      <c r="H3">
        <f>'Phase calculation'!$C$25</f>
        <v>40</v>
      </c>
      <c r="I3" t="e">
        <f>IF(E3="","",'Phase calculation'!D34)</f>
        <v>#N/A</v>
      </c>
      <c r="J3" t="e">
        <f t="shared" ref="J3:J13" si="2">IF(E3="","",H3-I3)</f>
        <v>#N/A</v>
      </c>
      <c r="K3">
        <f t="shared" ref="K3:K13" si="3">IF(OR(Q3=1,Q3=2,Q3=5,Q3=6),1,2)</f>
        <v>2</v>
      </c>
      <c r="L3" t="s">
        <v>14</v>
      </c>
      <c r="M3" t="str">
        <f t="shared" ref="M3:N13" si="4">T3</f>
        <v>000000</v>
      </c>
      <c r="N3" t="str">
        <f t="shared" si="4"/>
        <v>000000</v>
      </c>
      <c r="O3" s="1">
        <v>0</v>
      </c>
      <c r="Q3">
        <f>'Phase calculation'!D33</f>
        <v>4</v>
      </c>
      <c r="R3">
        <f>IFERROR(INDEX(Phasing!$D$46:$K$46,1,MATCH(Q3,Phasing!$D$54:$K$54,0)),0)</f>
        <v>0</v>
      </c>
      <c r="S3">
        <f>IFERROR(INDEX(Phasing!$D$47:$K$47,1,MATCH(Q3,Phasing!$D$54:$K$54,0)),0)</f>
        <v>0</v>
      </c>
      <c r="T3" s="254" t="str">
        <f t="shared" si="0"/>
        <v>000000</v>
      </c>
      <c r="U3" s="254" t="str">
        <f t="shared" si="0"/>
        <v>000000</v>
      </c>
    </row>
    <row r="4" spans="1:21" x14ac:dyDescent="0.25">
      <c r="A4">
        <f>GMNS!$A$2</f>
        <v>899</v>
      </c>
      <c r="B4" t="str">
        <f t="shared" si="1"/>
        <v>000000_000000</v>
      </c>
      <c r="C4" s="1" t="s">
        <v>608</v>
      </c>
      <c r="D4" s="1" t="s">
        <v>608</v>
      </c>
      <c r="E4" t="e">
        <f>IF(Q4=0,"",'Phase calculation'!E41)</f>
        <v>#N/A</v>
      </c>
      <c r="F4" s="70" t="e">
        <f>IF(Q4=0,"",'Phase calculation'!E40)</f>
        <v>#N/A</v>
      </c>
      <c r="G4" s="1">
        <v>0</v>
      </c>
      <c r="H4">
        <f>'Phase calculation'!$C$25</f>
        <v>40</v>
      </c>
      <c r="I4" t="e">
        <f>IF(E4="","",'Phase calculation'!E34)</f>
        <v>#N/A</v>
      </c>
      <c r="J4" t="e">
        <f t="shared" si="2"/>
        <v>#N/A</v>
      </c>
      <c r="K4">
        <f t="shared" si="3"/>
        <v>2</v>
      </c>
      <c r="L4" t="s">
        <v>15</v>
      </c>
      <c r="M4" t="str">
        <f t="shared" si="4"/>
        <v>000000</v>
      </c>
      <c r="N4" t="str">
        <f t="shared" si="4"/>
        <v>000000</v>
      </c>
      <c r="O4" s="1">
        <v>0</v>
      </c>
      <c r="Q4">
        <f>Q3</f>
        <v>4</v>
      </c>
      <c r="R4">
        <f>IFERROR(INDEX(Phasing!$D$46:$K$46,1,MATCH(Q4,Phasing!$D$54:$K$54,0)),0)</f>
        <v>0</v>
      </c>
      <c r="S4">
        <f>IFERROR(INDEX(Phasing!$D$47:$K$47,1,MATCH(Q4,Phasing!$D$54:$K$54,0)),0)</f>
        <v>0</v>
      </c>
      <c r="T4" s="254" t="str">
        <f t="shared" si="0"/>
        <v>000000</v>
      </c>
      <c r="U4" s="254" t="str">
        <f t="shared" si="0"/>
        <v>000000</v>
      </c>
    </row>
    <row r="5" spans="1:21" x14ac:dyDescent="0.25">
      <c r="A5">
        <f>GMNS!$A$2</f>
        <v>899</v>
      </c>
      <c r="B5" t="str">
        <f t="shared" si="1"/>
        <v>000000_000000</v>
      </c>
      <c r="C5" s="1" t="s">
        <v>608</v>
      </c>
      <c r="D5" s="1" t="s">
        <v>608</v>
      </c>
      <c r="E5" t="e">
        <f>IF(Q5=0,"",'Phase calculation'!F41)</f>
        <v>#N/A</v>
      </c>
      <c r="F5" s="70" t="e">
        <f>IF(Q5=0,"",'Phase calculation'!F40)</f>
        <v>#N/A</v>
      </c>
      <c r="G5" s="1">
        <v>0</v>
      </c>
      <c r="H5">
        <f>'Phase calculation'!$C$25</f>
        <v>40</v>
      </c>
      <c r="I5" t="e">
        <f>IF(E5="","",IF('Phase calculation'!F34=0,'Phase calculation'!G34,'Phase calculation'!F34))</f>
        <v>#N/A</v>
      </c>
      <c r="J5" t="e">
        <f t="shared" si="2"/>
        <v>#N/A</v>
      </c>
      <c r="K5">
        <f t="shared" si="3"/>
        <v>2</v>
      </c>
      <c r="L5" t="s">
        <v>18</v>
      </c>
      <c r="M5" t="str">
        <f t="shared" si="4"/>
        <v>000000</v>
      </c>
      <c r="N5" t="str">
        <f t="shared" si="4"/>
        <v>000000</v>
      </c>
      <c r="O5" s="1">
        <v>0</v>
      </c>
      <c r="Q5">
        <f>IF('Phase calculation'!F33=0,'Phase calculation'!G33,'Phase calculation'!F33)</f>
        <v>8</v>
      </c>
      <c r="R5">
        <f>IFERROR(INDEX(Phasing!$D$46:$K$46,1,MATCH(Q5,Phasing!$D$54:$K$54,0)),0)</f>
        <v>0</v>
      </c>
      <c r="S5">
        <f>IFERROR(INDEX(Phasing!$D$47:$K$47,1,MATCH(Q5,Phasing!$D$54:$K$54,0)),0)</f>
        <v>0</v>
      </c>
      <c r="T5" s="254" t="str">
        <f t="shared" si="0"/>
        <v>000000</v>
      </c>
      <c r="U5" s="254" t="str">
        <f t="shared" si="0"/>
        <v>000000</v>
      </c>
    </row>
    <row r="6" spans="1:21" x14ac:dyDescent="0.25">
      <c r="A6">
        <f>GMNS!$A$2</f>
        <v>899</v>
      </c>
      <c r="B6" t="str">
        <f t="shared" si="1"/>
        <v>000000_000000</v>
      </c>
      <c r="C6" s="1" t="s">
        <v>608</v>
      </c>
      <c r="D6" s="1" t="s">
        <v>608</v>
      </c>
      <c r="E6" t="e">
        <f>IF(Q6=0,"",'Phase calculation'!G41)</f>
        <v>#N/A</v>
      </c>
      <c r="F6" s="70" t="e">
        <f>IF(Q6=0,"",'Phase calculation'!G40)</f>
        <v>#N/A</v>
      </c>
      <c r="G6" s="1">
        <v>0</v>
      </c>
      <c r="H6">
        <f>'Phase calculation'!$C$25</f>
        <v>40</v>
      </c>
      <c r="I6" t="e">
        <f>IF(E6="","",'Phase calculation'!G34)</f>
        <v>#N/A</v>
      </c>
      <c r="J6" t="e">
        <f t="shared" si="2"/>
        <v>#N/A</v>
      </c>
      <c r="K6">
        <f t="shared" si="3"/>
        <v>2</v>
      </c>
      <c r="L6" t="s">
        <v>19</v>
      </c>
      <c r="M6" t="str">
        <f t="shared" si="4"/>
        <v>000000</v>
      </c>
      <c r="N6" t="str">
        <f t="shared" si="4"/>
        <v>000000</v>
      </c>
      <c r="O6" s="1">
        <v>0</v>
      </c>
      <c r="Q6">
        <f>'Phase calculation'!G33</f>
        <v>8</v>
      </c>
      <c r="R6">
        <f>IFERROR(INDEX(Phasing!$D$46:$K$46,1,MATCH(Q6,Phasing!$D$54:$K$54,0)),0)</f>
        <v>0</v>
      </c>
      <c r="S6">
        <f>IFERROR(INDEX(Phasing!$D$47:$K$47,1,MATCH(Q6,Phasing!$D$54:$K$54,0)),0)</f>
        <v>0</v>
      </c>
      <c r="T6" s="254" t="str">
        <f t="shared" si="0"/>
        <v>000000</v>
      </c>
      <c r="U6" s="254" t="str">
        <f t="shared" si="0"/>
        <v>000000</v>
      </c>
    </row>
    <row r="7" spans="1:21" x14ac:dyDescent="0.25">
      <c r="A7">
        <f>GMNS!$A$2</f>
        <v>899</v>
      </c>
      <c r="B7" t="str">
        <f t="shared" si="1"/>
        <v>000000_000000</v>
      </c>
      <c r="C7" s="1" t="s">
        <v>608</v>
      </c>
      <c r="D7" s="1" t="s">
        <v>608</v>
      </c>
      <c r="E7" t="e">
        <f>IF(Q7=0,"",'Phase calculation'!H41)</f>
        <v>#N/A</v>
      </c>
      <c r="F7" s="70" t="e">
        <f>IF(Q7=0,"",'Phase calculation'!H40)</f>
        <v>#N/A</v>
      </c>
      <c r="G7" s="1">
        <v>0</v>
      </c>
      <c r="H7">
        <f>'Phase calculation'!$C$25</f>
        <v>40</v>
      </c>
      <c r="I7" t="e">
        <f>IF(E7="","",'Phase calculation'!H34)</f>
        <v>#N/A</v>
      </c>
      <c r="J7" t="e">
        <f t="shared" si="2"/>
        <v>#N/A</v>
      </c>
      <c r="K7">
        <f t="shared" si="3"/>
        <v>2</v>
      </c>
      <c r="L7" t="s">
        <v>20</v>
      </c>
      <c r="M7" t="str">
        <f t="shared" si="4"/>
        <v>000000</v>
      </c>
      <c r="N7" t="str">
        <f t="shared" si="4"/>
        <v>000000</v>
      </c>
      <c r="O7" s="1">
        <v>0</v>
      </c>
      <c r="Q7">
        <f>Q6</f>
        <v>8</v>
      </c>
      <c r="R7">
        <f>IFERROR(INDEX(Phasing!$D$46:$K$46,1,MATCH(Q7,Phasing!$D$54:$K$54,0)),0)</f>
        <v>0</v>
      </c>
      <c r="S7">
        <f>IFERROR(INDEX(Phasing!$D$47:$K$47,1,MATCH(Q7,Phasing!$D$54:$K$54,0)),0)</f>
        <v>0</v>
      </c>
      <c r="T7" s="254" t="str">
        <f t="shared" si="0"/>
        <v>000000</v>
      </c>
      <c r="U7" s="254" t="str">
        <f t="shared" si="0"/>
        <v>000000</v>
      </c>
    </row>
    <row r="8" spans="1:21" x14ac:dyDescent="0.25">
      <c r="A8">
        <f>GMNS!$A$2</f>
        <v>899</v>
      </c>
      <c r="B8" t="str">
        <f t="shared" si="1"/>
        <v>000000_000000</v>
      </c>
      <c r="C8" s="1" t="s">
        <v>608</v>
      </c>
      <c r="D8" s="1" t="s">
        <v>608</v>
      </c>
      <c r="E8" t="e">
        <f>IF(Q8=0,"",'Phase calculation'!I41)</f>
        <v>#N/A</v>
      </c>
      <c r="F8" s="70" t="e">
        <f>IF(Q8=0,"",'Phase calculation'!I40)</f>
        <v>#N/A</v>
      </c>
      <c r="G8" s="1">
        <v>0</v>
      </c>
      <c r="H8">
        <f>'Phase calculation'!$C$25</f>
        <v>40</v>
      </c>
      <c r="I8" t="e">
        <f>IF(E8="","",IF('Phase calculation'!I34=0,'Phase calculation'!J34,'Phase calculation'!I34))</f>
        <v>#N/A</v>
      </c>
      <c r="J8" t="e">
        <f t="shared" si="2"/>
        <v>#N/A</v>
      </c>
      <c r="K8">
        <f t="shared" si="3"/>
        <v>1</v>
      </c>
      <c r="L8" t="s">
        <v>3</v>
      </c>
      <c r="M8" t="str">
        <f t="shared" si="4"/>
        <v>000000</v>
      </c>
      <c r="N8" t="str">
        <f t="shared" si="4"/>
        <v>000000</v>
      </c>
      <c r="O8" s="1">
        <v>0</v>
      </c>
      <c r="Q8">
        <f>IF('Phase calculation'!I33=0,'Phase calculation'!J33,'Phase calculation'!I33)</f>
        <v>2</v>
      </c>
      <c r="R8">
        <f>IFERROR(INDEX(Phasing!$D$46:$K$46,1,MATCH(Q8,Phasing!$D$54:$K$54,0)),0)</f>
        <v>0</v>
      </c>
      <c r="S8">
        <f>IFERROR(INDEX(Phasing!$D$47:$K$47,1,MATCH(Q8,Phasing!$D$54:$K$54,0)),0)</f>
        <v>0</v>
      </c>
      <c r="T8" s="254" t="str">
        <f t="shared" si="0"/>
        <v>000000</v>
      </c>
      <c r="U8" s="254" t="str">
        <f t="shared" si="0"/>
        <v>000000</v>
      </c>
    </row>
    <row r="9" spans="1:21" x14ac:dyDescent="0.25">
      <c r="A9">
        <f>GMNS!$A$2</f>
        <v>899</v>
      </c>
      <c r="B9" t="str">
        <f t="shared" si="1"/>
        <v>000000_000000</v>
      </c>
      <c r="C9" s="1" t="s">
        <v>608</v>
      </c>
      <c r="D9" s="1" t="s">
        <v>608</v>
      </c>
      <c r="E9" t="e">
        <f>IF(Q9=0,"",'Phase calculation'!J41)</f>
        <v>#N/A</v>
      </c>
      <c r="F9" s="70" t="e">
        <f>IF(Q9=0,"",'Phase calculation'!J40)</f>
        <v>#N/A</v>
      </c>
      <c r="G9" s="1">
        <v>0</v>
      </c>
      <c r="H9">
        <f>'Phase calculation'!$C$25</f>
        <v>40</v>
      </c>
      <c r="I9" t="e">
        <f>IF(E9="","",'Phase calculation'!J34)</f>
        <v>#N/A</v>
      </c>
      <c r="J9" t="e">
        <f t="shared" si="2"/>
        <v>#N/A</v>
      </c>
      <c r="K9">
        <f t="shared" si="3"/>
        <v>1</v>
      </c>
      <c r="L9" t="s">
        <v>4</v>
      </c>
      <c r="M9" t="str">
        <f t="shared" si="4"/>
        <v>000000</v>
      </c>
      <c r="N9" t="str">
        <f t="shared" si="4"/>
        <v>000000</v>
      </c>
      <c r="O9" s="1">
        <v>0</v>
      </c>
      <c r="Q9">
        <f>'Phase calculation'!J33</f>
        <v>2</v>
      </c>
      <c r="R9">
        <f>IFERROR(INDEX(Phasing!$D$46:$K$46,1,MATCH(Q9,Phasing!$D$54:$K$54,0)),0)</f>
        <v>0</v>
      </c>
      <c r="S9">
        <f>IFERROR(INDEX(Phasing!$D$47:$K$47,1,MATCH(Q9,Phasing!$D$54:$K$54,0)),0)</f>
        <v>0</v>
      </c>
      <c r="T9" s="254" t="str">
        <f t="shared" si="0"/>
        <v>000000</v>
      </c>
      <c r="U9" s="254" t="str">
        <f t="shared" si="0"/>
        <v>000000</v>
      </c>
    </row>
    <row r="10" spans="1:21" x14ac:dyDescent="0.25">
      <c r="A10">
        <f>GMNS!$A$2</f>
        <v>899</v>
      </c>
      <c r="B10" t="str">
        <f t="shared" si="1"/>
        <v>000000_000000</v>
      </c>
      <c r="C10" s="1" t="s">
        <v>608</v>
      </c>
      <c r="D10" s="1" t="s">
        <v>608</v>
      </c>
      <c r="E10" t="e">
        <f>IF(Q10=0,"",'Phase calculation'!K41)</f>
        <v>#N/A</v>
      </c>
      <c r="F10" s="70" t="e">
        <f>IF(Q10=0,"",'Phase calculation'!K40)</f>
        <v>#N/A</v>
      </c>
      <c r="G10" s="1">
        <v>0</v>
      </c>
      <c r="H10">
        <f>'Phase calculation'!$C$25</f>
        <v>40</v>
      </c>
      <c r="I10" t="e">
        <f>IF(E10="","",'Phase calculation'!K34)</f>
        <v>#N/A</v>
      </c>
      <c r="J10" t="e">
        <f t="shared" si="2"/>
        <v>#N/A</v>
      </c>
      <c r="K10">
        <f t="shared" si="3"/>
        <v>1</v>
      </c>
      <c r="L10" t="s">
        <v>5</v>
      </c>
      <c r="M10" t="str">
        <f t="shared" si="4"/>
        <v>000000</v>
      </c>
      <c r="N10" t="str">
        <f t="shared" si="4"/>
        <v>000000</v>
      </c>
      <c r="O10" s="1">
        <v>0</v>
      </c>
      <c r="Q10">
        <f>Q9</f>
        <v>2</v>
      </c>
      <c r="R10">
        <f>IFERROR(INDEX(Phasing!$D$46:$K$46,1,MATCH(Q10,Phasing!$D$54:$K$54,0)),0)</f>
        <v>0</v>
      </c>
      <c r="S10">
        <f>IFERROR(INDEX(Phasing!$D$47:$K$47,1,MATCH(Q10,Phasing!$D$54:$K$54,0)),0)</f>
        <v>0</v>
      </c>
      <c r="T10" s="254" t="str">
        <f t="shared" si="0"/>
        <v>000000</v>
      </c>
      <c r="U10" s="254" t="str">
        <f t="shared" si="0"/>
        <v>000000</v>
      </c>
    </row>
    <row r="11" spans="1:21" x14ac:dyDescent="0.25">
      <c r="A11">
        <f>GMNS!$A$2</f>
        <v>899</v>
      </c>
      <c r="B11" t="str">
        <f t="shared" si="1"/>
        <v>000000_000000</v>
      </c>
      <c r="C11" s="1" t="s">
        <v>608</v>
      </c>
      <c r="D11" s="1" t="s">
        <v>608</v>
      </c>
      <c r="E11" t="e">
        <f>IF(Q11=0,"",'Phase calculation'!L41)</f>
        <v>#N/A</v>
      </c>
      <c r="F11" s="70" t="e">
        <f>IF(Q11=0,"",'Phase calculation'!L40)</f>
        <v>#N/A</v>
      </c>
      <c r="G11" s="1">
        <v>0</v>
      </c>
      <c r="H11">
        <f>'Phase calculation'!$C$25</f>
        <v>40</v>
      </c>
      <c r="I11" t="e">
        <f>IF(E11="","",IF('Phase calculation'!L34=0,'Phase calculation'!M34,'Phase calculation'!L34))</f>
        <v>#N/A</v>
      </c>
      <c r="J11" t="e">
        <f t="shared" si="2"/>
        <v>#N/A</v>
      </c>
      <c r="K11">
        <f t="shared" si="3"/>
        <v>1</v>
      </c>
      <c r="L11" t="s">
        <v>8</v>
      </c>
      <c r="M11" t="str">
        <f t="shared" si="4"/>
        <v>000000</v>
      </c>
      <c r="N11" t="str">
        <f t="shared" si="4"/>
        <v>000000</v>
      </c>
      <c r="O11" s="1">
        <v>0</v>
      </c>
      <c r="Q11">
        <f>IF('Phase calculation'!L33=0,'Phase calculation'!M33,'Phase calculation'!L33)</f>
        <v>6</v>
      </c>
      <c r="R11">
        <f>IFERROR(INDEX(Phasing!$D$46:$K$46,1,MATCH(Q11,Phasing!$D$54:$K$54,0)),0)</f>
        <v>0</v>
      </c>
      <c r="S11">
        <f>IFERROR(INDEX(Phasing!$D$47:$K$47,1,MATCH(Q11,Phasing!$D$54:$K$54,0)),0)</f>
        <v>0</v>
      </c>
      <c r="T11" s="254" t="str">
        <f t="shared" si="0"/>
        <v>000000</v>
      </c>
      <c r="U11" s="254" t="str">
        <f t="shared" si="0"/>
        <v>000000</v>
      </c>
    </row>
    <row r="12" spans="1:21" x14ac:dyDescent="0.25">
      <c r="A12">
        <f>GMNS!$A$2</f>
        <v>899</v>
      </c>
      <c r="B12" t="str">
        <f t="shared" si="1"/>
        <v>000000_000000</v>
      </c>
      <c r="C12" s="1" t="s">
        <v>608</v>
      </c>
      <c r="D12" s="1" t="s">
        <v>608</v>
      </c>
      <c r="E12" t="e">
        <f>IF(Q12=0,"",'Phase calculation'!M41)</f>
        <v>#N/A</v>
      </c>
      <c r="F12" s="70" t="e">
        <f>IF(Q12=0,"",'Phase calculation'!M40)</f>
        <v>#N/A</v>
      </c>
      <c r="G12" s="1">
        <v>0</v>
      </c>
      <c r="H12">
        <f>'Phase calculation'!$C$25</f>
        <v>40</v>
      </c>
      <c r="I12" t="e">
        <f>IF(E12="","",'Phase calculation'!M34)</f>
        <v>#N/A</v>
      </c>
      <c r="J12" t="e">
        <f t="shared" si="2"/>
        <v>#N/A</v>
      </c>
      <c r="K12">
        <f t="shared" si="3"/>
        <v>1</v>
      </c>
      <c r="L12" t="s">
        <v>9</v>
      </c>
      <c r="M12" t="str">
        <f t="shared" si="4"/>
        <v>000000</v>
      </c>
      <c r="N12" t="str">
        <f t="shared" si="4"/>
        <v>000000</v>
      </c>
      <c r="O12" s="1">
        <v>0</v>
      </c>
      <c r="Q12">
        <f>'Phase calculation'!M33</f>
        <v>6</v>
      </c>
      <c r="R12">
        <f>IFERROR(INDEX(Phasing!$D$46:$K$46,1,MATCH(Q12,Phasing!$D$54:$K$54,0)),0)</f>
        <v>0</v>
      </c>
      <c r="S12">
        <f>IFERROR(INDEX(Phasing!$D$47:$K$47,1,MATCH(Q12,Phasing!$D$54:$K$54,0)),0)</f>
        <v>0</v>
      </c>
      <c r="T12" s="254" t="str">
        <f t="shared" si="0"/>
        <v>000000</v>
      </c>
      <c r="U12" s="254" t="str">
        <f t="shared" si="0"/>
        <v>000000</v>
      </c>
    </row>
    <row r="13" spans="1:21" x14ac:dyDescent="0.25">
      <c r="A13">
        <f>GMNS!$A$2</f>
        <v>899</v>
      </c>
      <c r="B13" t="str">
        <f t="shared" si="1"/>
        <v>000000_000000</v>
      </c>
      <c r="C13" s="1" t="s">
        <v>608</v>
      </c>
      <c r="D13" s="1" t="s">
        <v>608</v>
      </c>
      <c r="E13" t="e">
        <f>IF(Q13=0,"",'Phase calculation'!N41)</f>
        <v>#N/A</v>
      </c>
      <c r="F13" s="70" t="e">
        <f>IF(Q13=0,"",'Phase calculation'!N40)</f>
        <v>#N/A</v>
      </c>
      <c r="G13" s="1">
        <v>0</v>
      </c>
      <c r="H13">
        <f>'Phase calculation'!$C$25</f>
        <v>40</v>
      </c>
      <c r="I13" t="e">
        <f>IF(E13="","",'Phase calculation'!N34)</f>
        <v>#N/A</v>
      </c>
      <c r="J13" t="e">
        <f t="shared" si="2"/>
        <v>#N/A</v>
      </c>
      <c r="K13">
        <f t="shared" si="3"/>
        <v>1</v>
      </c>
      <c r="L13" t="s">
        <v>10</v>
      </c>
      <c r="M13" t="str">
        <f t="shared" si="4"/>
        <v>000000</v>
      </c>
      <c r="N13" t="str">
        <f t="shared" si="4"/>
        <v>000000</v>
      </c>
      <c r="O13" s="1">
        <v>0</v>
      </c>
      <c r="Q13">
        <f>Q12</f>
        <v>6</v>
      </c>
      <c r="R13">
        <f>IFERROR(INDEX(Phasing!$D$46:$K$46,1,MATCH(Q13,Phasing!$D$54:$K$54,0)),0)</f>
        <v>0</v>
      </c>
      <c r="S13">
        <f>IFERROR(INDEX(Phasing!$D$47:$K$47,1,MATCH(Q13,Phasing!$D$54:$K$54,0)),0)</f>
        <v>0</v>
      </c>
      <c r="T13" s="254" t="str">
        <f t="shared" si="0"/>
        <v>000000</v>
      </c>
      <c r="U13" s="254" t="str">
        <f t="shared" si="0"/>
        <v>000000</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0"/>
  <dimension ref="A2:H11"/>
  <sheetViews>
    <sheetView workbookViewId="0">
      <selection activeCell="K15" sqref="K15"/>
    </sheetView>
  </sheetViews>
  <sheetFormatPr defaultRowHeight="15" x14ac:dyDescent="0.25"/>
  <cols>
    <col min="1" max="1" width="21.5703125" bestFit="1" customWidth="1"/>
  </cols>
  <sheetData>
    <row r="2" spans="1:8" x14ac:dyDescent="0.25">
      <c r="C2" s="265" t="s">
        <v>281</v>
      </c>
      <c r="D2" s="265"/>
      <c r="E2" s="265"/>
      <c r="F2" s="265"/>
      <c r="G2" s="265"/>
    </row>
    <row r="3" spans="1:8" x14ac:dyDescent="0.25">
      <c r="A3" t="s">
        <v>280</v>
      </c>
      <c r="B3" s="1" t="s">
        <v>261</v>
      </c>
      <c r="C3" s="31">
        <v>30</v>
      </c>
      <c r="D3" s="31">
        <v>50</v>
      </c>
      <c r="E3" s="31">
        <v>70</v>
      </c>
      <c r="F3" s="31">
        <v>90</v>
      </c>
      <c r="G3" s="31">
        <v>110</v>
      </c>
      <c r="H3" s="31">
        <v>200</v>
      </c>
    </row>
    <row r="4" spans="1:8" x14ac:dyDescent="0.25">
      <c r="A4">
        <v>25</v>
      </c>
      <c r="B4">
        <v>3</v>
      </c>
      <c r="C4">
        <v>1.4</v>
      </c>
      <c r="D4">
        <v>1.9</v>
      </c>
      <c r="E4">
        <v>2.5</v>
      </c>
      <c r="F4">
        <v>3</v>
      </c>
      <c r="G4">
        <v>3.5</v>
      </c>
      <c r="H4">
        <v>3.5</v>
      </c>
    </row>
    <row r="5" spans="1:8" x14ac:dyDescent="0.25">
      <c r="A5">
        <v>30</v>
      </c>
      <c r="B5">
        <v>3.2</v>
      </c>
      <c r="C5">
        <v>1.1000000000000001</v>
      </c>
      <c r="D5">
        <v>1.6</v>
      </c>
      <c r="E5">
        <v>2</v>
      </c>
      <c r="F5">
        <v>2.5</v>
      </c>
      <c r="G5">
        <v>3</v>
      </c>
      <c r="H5">
        <v>3</v>
      </c>
    </row>
    <row r="6" spans="1:8" x14ac:dyDescent="0.25">
      <c r="A6">
        <v>35</v>
      </c>
      <c r="B6">
        <v>3.6</v>
      </c>
      <c r="C6">
        <v>1</v>
      </c>
      <c r="D6">
        <v>1.4</v>
      </c>
      <c r="E6">
        <v>1.8</v>
      </c>
      <c r="F6">
        <v>2.1</v>
      </c>
      <c r="G6">
        <v>2.5</v>
      </c>
      <c r="H6">
        <v>2.5</v>
      </c>
    </row>
    <row r="7" spans="1:8" x14ac:dyDescent="0.25">
      <c r="A7">
        <v>40</v>
      </c>
      <c r="B7">
        <v>3.9</v>
      </c>
      <c r="C7">
        <v>0.9</v>
      </c>
      <c r="D7">
        <v>1.2</v>
      </c>
      <c r="E7">
        <v>1.5</v>
      </c>
      <c r="F7">
        <v>1.9</v>
      </c>
      <c r="G7">
        <v>2.2000000000000002</v>
      </c>
      <c r="H7">
        <v>2.2000000000000002</v>
      </c>
    </row>
    <row r="8" spans="1:8" x14ac:dyDescent="0.25">
      <c r="A8">
        <v>45</v>
      </c>
      <c r="B8">
        <v>4.3</v>
      </c>
      <c r="C8">
        <v>0.8</v>
      </c>
      <c r="D8">
        <v>1.1000000000000001</v>
      </c>
      <c r="E8">
        <v>1.4</v>
      </c>
      <c r="F8">
        <v>1.7</v>
      </c>
      <c r="G8">
        <v>2</v>
      </c>
      <c r="H8">
        <v>2</v>
      </c>
    </row>
    <row r="9" spans="1:8" x14ac:dyDescent="0.25">
      <c r="A9">
        <v>50</v>
      </c>
      <c r="B9">
        <v>4.7</v>
      </c>
      <c r="C9">
        <v>0.7</v>
      </c>
      <c r="D9">
        <v>1</v>
      </c>
      <c r="E9">
        <v>1.2</v>
      </c>
      <c r="F9">
        <v>1.5</v>
      </c>
      <c r="G9">
        <v>1.8</v>
      </c>
      <c r="H9">
        <v>1.8</v>
      </c>
    </row>
    <row r="10" spans="1:8" x14ac:dyDescent="0.25">
      <c r="A10">
        <v>55</v>
      </c>
      <c r="B10">
        <v>5</v>
      </c>
      <c r="C10">
        <v>0.6</v>
      </c>
      <c r="D10">
        <v>0.9</v>
      </c>
      <c r="E10">
        <v>1.1000000000000001</v>
      </c>
      <c r="F10">
        <v>1.4</v>
      </c>
      <c r="G10">
        <v>1.6</v>
      </c>
      <c r="H10">
        <v>1.6</v>
      </c>
    </row>
    <row r="11" spans="1:8" x14ac:dyDescent="0.25">
      <c r="A11">
        <v>60</v>
      </c>
      <c r="B11">
        <v>5.4</v>
      </c>
      <c r="C11">
        <v>0.6</v>
      </c>
      <c r="D11">
        <v>0.8</v>
      </c>
      <c r="E11">
        <v>1</v>
      </c>
      <c r="F11">
        <v>1.2</v>
      </c>
      <c r="G11">
        <v>1.5</v>
      </c>
      <c r="H11">
        <v>1.5</v>
      </c>
    </row>
  </sheetData>
  <mergeCells count="1">
    <mergeCell ref="C2:G2"/>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1"/>
  <dimension ref="B1:I31"/>
  <sheetViews>
    <sheetView workbookViewId="0">
      <selection activeCell="A27" sqref="A27:IV31"/>
    </sheetView>
  </sheetViews>
  <sheetFormatPr defaultRowHeight="15" x14ac:dyDescent="0.25"/>
  <cols>
    <col min="1" max="1" width="9.140625" customWidth="1"/>
    <col min="2" max="2" width="15.140625" bestFit="1" customWidth="1"/>
    <col min="7" max="7" width="11.5703125" bestFit="1" customWidth="1"/>
    <col min="8" max="8" width="19.28515625" bestFit="1" customWidth="1"/>
    <col min="9" max="9" width="9.85546875" bestFit="1" customWidth="1"/>
  </cols>
  <sheetData>
    <row r="1" spans="2:9" x14ac:dyDescent="0.25">
      <c r="B1" s="285" t="s">
        <v>305</v>
      </c>
      <c r="C1" s="285"/>
      <c r="D1" s="285"/>
    </row>
    <row r="2" spans="2:9" x14ac:dyDescent="0.25">
      <c r="B2" s="2"/>
      <c r="C2" s="285" t="s">
        <v>293</v>
      </c>
      <c r="D2" s="285"/>
    </row>
    <row r="3" spans="2:9" x14ac:dyDescent="0.25">
      <c r="B3" s="102" t="s">
        <v>292</v>
      </c>
      <c r="C3" s="84">
        <v>3</v>
      </c>
      <c r="D3" s="102">
        <v>4</v>
      </c>
      <c r="G3" s="102" t="s">
        <v>292</v>
      </c>
      <c r="H3" s="109" t="s">
        <v>306</v>
      </c>
      <c r="I3" s="22" t="s">
        <v>307</v>
      </c>
    </row>
    <row r="4" spans="2:9" x14ac:dyDescent="0.25">
      <c r="B4" s="3">
        <v>20</v>
      </c>
      <c r="C4" s="2">
        <v>90</v>
      </c>
      <c r="D4" s="3">
        <v>115</v>
      </c>
      <c r="G4" s="3">
        <v>25</v>
      </c>
      <c r="H4" s="34">
        <v>60</v>
      </c>
      <c r="I4" s="2">
        <v>0.8</v>
      </c>
    </row>
    <row r="5" spans="2:9" x14ac:dyDescent="0.25">
      <c r="B5" s="3">
        <v>25</v>
      </c>
      <c r="C5" s="2">
        <v>110</v>
      </c>
      <c r="D5" s="3">
        <v>145</v>
      </c>
      <c r="G5" s="3">
        <v>30</v>
      </c>
      <c r="H5" s="34">
        <v>60</v>
      </c>
      <c r="I5" s="2">
        <v>2.1</v>
      </c>
    </row>
    <row r="6" spans="2:9" x14ac:dyDescent="0.25">
      <c r="B6" s="3">
        <v>30</v>
      </c>
      <c r="C6" s="2">
        <v>130</v>
      </c>
      <c r="D6" s="3">
        <v>175</v>
      </c>
      <c r="G6" s="3">
        <v>35</v>
      </c>
      <c r="H6" s="34">
        <v>55</v>
      </c>
      <c r="I6" s="2">
        <v>1</v>
      </c>
    </row>
    <row r="7" spans="2:9" x14ac:dyDescent="0.25">
      <c r="B7" s="3">
        <v>35</v>
      </c>
      <c r="C7" s="2">
        <v>155</v>
      </c>
      <c r="D7" s="3">
        <v>205</v>
      </c>
      <c r="G7" s="3">
        <v>40</v>
      </c>
      <c r="H7" s="34">
        <v>70</v>
      </c>
      <c r="I7" s="2">
        <v>1.6</v>
      </c>
    </row>
    <row r="8" spans="2:9" x14ac:dyDescent="0.25">
      <c r="B8" s="3">
        <v>40</v>
      </c>
      <c r="C8" s="2">
        <v>180</v>
      </c>
      <c r="D8" s="3">
        <v>235</v>
      </c>
      <c r="G8" s="3">
        <v>45</v>
      </c>
      <c r="H8" s="34">
        <v>75</v>
      </c>
      <c r="I8" s="2">
        <v>1</v>
      </c>
    </row>
    <row r="9" spans="2:9" x14ac:dyDescent="0.25">
      <c r="B9" s="3">
        <v>45</v>
      </c>
      <c r="C9" s="2">
        <v>200</v>
      </c>
      <c r="D9" s="3">
        <v>265</v>
      </c>
      <c r="G9" s="3">
        <v>50</v>
      </c>
      <c r="H9" s="34">
        <v>75</v>
      </c>
      <c r="I9" s="2">
        <v>1</v>
      </c>
    </row>
    <row r="10" spans="2:9" x14ac:dyDescent="0.25">
      <c r="B10" s="3">
        <v>50</v>
      </c>
      <c r="D10" s="3">
        <v>265</v>
      </c>
      <c r="G10" s="3">
        <v>55</v>
      </c>
      <c r="H10" s="34">
        <v>75</v>
      </c>
      <c r="I10" s="2">
        <v>1</v>
      </c>
    </row>
    <row r="11" spans="2:9" x14ac:dyDescent="0.25">
      <c r="B11" s="3">
        <v>55</v>
      </c>
      <c r="D11" s="3">
        <v>265</v>
      </c>
    </row>
    <row r="16" spans="2:9" x14ac:dyDescent="0.25">
      <c r="B16" s="2" t="s">
        <v>309</v>
      </c>
      <c r="C16" s="262" t="s">
        <v>310</v>
      </c>
      <c r="D16" s="262"/>
      <c r="E16" s="262"/>
      <c r="F16" s="262"/>
      <c r="G16" s="262"/>
      <c r="H16" s="262"/>
      <c r="I16" s="262"/>
    </row>
    <row r="17" spans="2:9" x14ac:dyDescent="0.25">
      <c r="B17" t="s">
        <v>308</v>
      </c>
      <c r="C17" s="3">
        <v>25</v>
      </c>
      <c r="D17" s="3">
        <v>30</v>
      </c>
      <c r="E17" s="3">
        <v>35</v>
      </c>
      <c r="F17" s="3">
        <v>40</v>
      </c>
      <c r="G17" s="3">
        <v>45</v>
      </c>
      <c r="H17" s="3">
        <v>50</v>
      </c>
      <c r="I17" s="3">
        <v>55</v>
      </c>
    </row>
    <row r="18" spans="2:9" x14ac:dyDescent="0.25">
      <c r="B18" s="34">
        <v>55</v>
      </c>
      <c r="C18" s="2">
        <v>1.7</v>
      </c>
      <c r="D18" s="2">
        <v>2.1</v>
      </c>
      <c r="E18" s="2">
        <v>2.2999999999999998</v>
      </c>
      <c r="F18" s="2">
        <v>2.6</v>
      </c>
      <c r="G18" s="2">
        <v>2.7</v>
      </c>
      <c r="H18" s="2">
        <v>2.7</v>
      </c>
      <c r="I18" s="2">
        <v>2.7</v>
      </c>
    </row>
    <row r="19" spans="2:9" x14ac:dyDescent="0.25">
      <c r="B19" s="34">
        <v>60</v>
      </c>
      <c r="C19" s="2">
        <v>1.5</v>
      </c>
      <c r="D19" s="2">
        <v>2</v>
      </c>
      <c r="E19" s="2">
        <v>2.2000000000000002</v>
      </c>
      <c r="F19" s="2">
        <v>2.5</v>
      </c>
      <c r="G19" s="2">
        <v>2.6</v>
      </c>
      <c r="H19" s="2">
        <v>2.6</v>
      </c>
      <c r="I19" s="2">
        <v>2.6</v>
      </c>
    </row>
    <row r="20" spans="2:9" x14ac:dyDescent="0.25">
      <c r="B20" s="34">
        <v>65</v>
      </c>
      <c r="C20" s="2">
        <v>1.4</v>
      </c>
      <c r="D20" s="2">
        <v>1.8</v>
      </c>
      <c r="E20" s="2">
        <v>2.1</v>
      </c>
      <c r="F20" s="2">
        <v>2.4</v>
      </c>
      <c r="G20" s="2">
        <v>2.5</v>
      </c>
      <c r="H20" s="2">
        <v>2.5</v>
      </c>
      <c r="I20" s="2">
        <v>2.5</v>
      </c>
    </row>
    <row r="21" spans="2:9" x14ac:dyDescent="0.25">
      <c r="B21" s="34">
        <v>70</v>
      </c>
      <c r="C21" s="2">
        <v>1.2</v>
      </c>
      <c r="D21" s="2">
        <v>1.7</v>
      </c>
      <c r="E21" s="2">
        <v>2</v>
      </c>
      <c r="F21" s="2">
        <v>2.2999999999999998</v>
      </c>
      <c r="G21" s="2">
        <v>2.4</v>
      </c>
      <c r="H21" s="2">
        <v>2.4</v>
      </c>
      <c r="I21" s="2">
        <v>2.4</v>
      </c>
    </row>
    <row r="22" spans="2:9" x14ac:dyDescent="0.25">
      <c r="B22" s="34">
        <v>75</v>
      </c>
      <c r="C22" s="2">
        <v>1.1000000000000001</v>
      </c>
      <c r="D22" s="2">
        <v>1.6</v>
      </c>
      <c r="E22" s="2">
        <v>1.9</v>
      </c>
      <c r="F22" s="2">
        <v>2.2000000000000002</v>
      </c>
      <c r="G22" s="2">
        <v>2.4</v>
      </c>
      <c r="H22" s="2">
        <v>2.4</v>
      </c>
      <c r="I22" s="2">
        <v>2.4</v>
      </c>
    </row>
    <row r="25" spans="2:9" x14ac:dyDescent="0.25">
      <c r="B25" s="2" t="s">
        <v>313</v>
      </c>
      <c r="C25" s="262" t="s">
        <v>314</v>
      </c>
      <c r="D25" s="262"/>
      <c r="E25" s="262"/>
      <c r="F25" s="262"/>
      <c r="G25" s="262"/>
      <c r="H25" s="262"/>
      <c r="I25" s="262"/>
    </row>
    <row r="26" spans="2:9" x14ac:dyDescent="0.25">
      <c r="B26" t="s">
        <v>308</v>
      </c>
      <c r="C26" s="3">
        <v>25</v>
      </c>
      <c r="D26" s="3">
        <v>30</v>
      </c>
      <c r="E26" s="3">
        <v>35</v>
      </c>
      <c r="F26" s="3">
        <v>40</v>
      </c>
      <c r="G26" s="3">
        <v>45</v>
      </c>
      <c r="H26" s="3">
        <v>50</v>
      </c>
      <c r="I26" s="3">
        <v>55</v>
      </c>
    </row>
    <row r="27" spans="2:9" x14ac:dyDescent="0.25">
      <c r="B27" s="34">
        <v>55</v>
      </c>
      <c r="C27" s="2">
        <v>0</v>
      </c>
      <c r="D27" s="2">
        <v>0.1</v>
      </c>
      <c r="E27" s="2">
        <v>0.3</v>
      </c>
      <c r="F27" s="2">
        <v>0.6</v>
      </c>
      <c r="G27" s="2">
        <v>0.7</v>
      </c>
      <c r="H27" s="2">
        <v>0.7</v>
      </c>
      <c r="I27" s="2">
        <v>0.7</v>
      </c>
    </row>
    <row r="28" spans="2:9" x14ac:dyDescent="0.25">
      <c r="B28" s="34">
        <v>60</v>
      </c>
      <c r="C28" s="2">
        <v>0</v>
      </c>
      <c r="D28" s="2">
        <v>0</v>
      </c>
      <c r="E28" s="2">
        <v>0.2</v>
      </c>
      <c r="F28" s="2">
        <v>0.5</v>
      </c>
      <c r="G28" s="2">
        <v>0.6</v>
      </c>
      <c r="H28" s="2">
        <v>0.6</v>
      </c>
      <c r="I28" s="2">
        <v>0.6</v>
      </c>
    </row>
    <row r="29" spans="2:9" x14ac:dyDescent="0.25">
      <c r="B29" s="34">
        <v>65</v>
      </c>
      <c r="C29" s="2">
        <v>0</v>
      </c>
      <c r="D29" s="2">
        <v>0</v>
      </c>
      <c r="E29" s="2">
        <v>0.1</v>
      </c>
      <c r="F29" s="2">
        <v>0.4</v>
      </c>
      <c r="G29" s="2">
        <v>0.5</v>
      </c>
      <c r="H29" s="2">
        <v>0.5</v>
      </c>
      <c r="I29" s="2">
        <v>0.5</v>
      </c>
    </row>
    <row r="30" spans="2:9" x14ac:dyDescent="0.25">
      <c r="B30" s="34">
        <v>70</v>
      </c>
      <c r="C30" s="2">
        <v>0</v>
      </c>
      <c r="D30" s="2">
        <v>0</v>
      </c>
      <c r="E30" s="2">
        <v>0</v>
      </c>
      <c r="F30" s="2">
        <v>0.3</v>
      </c>
      <c r="G30" s="2">
        <v>0.3</v>
      </c>
      <c r="H30" s="2">
        <v>0.3</v>
      </c>
      <c r="I30" s="2">
        <v>0.3</v>
      </c>
    </row>
    <row r="31" spans="2:9" x14ac:dyDescent="0.25">
      <c r="B31" s="34">
        <v>75</v>
      </c>
      <c r="C31" s="2">
        <v>0</v>
      </c>
      <c r="D31" s="2">
        <v>0</v>
      </c>
      <c r="E31" s="2">
        <v>0</v>
      </c>
      <c r="F31" s="2">
        <v>0.2</v>
      </c>
      <c r="G31" s="2">
        <v>0.4</v>
      </c>
      <c r="H31" s="2">
        <v>0.4</v>
      </c>
      <c r="I31" s="2">
        <v>0.4</v>
      </c>
    </row>
  </sheetData>
  <mergeCells count="4">
    <mergeCell ref="B1:D1"/>
    <mergeCell ref="C2:D2"/>
    <mergeCell ref="C16:I16"/>
    <mergeCell ref="C25:I25"/>
  </mergeCells>
  <pageMargins left="0.7" right="0.7" top="0.75" bottom="0.75" header="0.3" footer="0.3"/>
  <pageSetup orientation="portrait" horizontalDpi="1200" verticalDpi="120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Charts</vt:lpstr>
      </vt:variant>
      <vt:variant>
        <vt:i4>1</vt:i4>
      </vt:variant>
    </vt:vector>
  </HeadingPairs>
  <TitlesOfParts>
    <vt:vector size="21" baseType="lpstr">
      <vt:lpstr>Sheet1</vt:lpstr>
      <vt:lpstr>Input sheet</vt:lpstr>
      <vt:lpstr>Phase designation</vt:lpstr>
      <vt:lpstr>Lane volumes</vt:lpstr>
      <vt:lpstr>Phase calculation</vt:lpstr>
      <vt:lpstr>Max greens</vt:lpstr>
      <vt:lpstr>LOS table</vt:lpstr>
      <vt:lpstr>Phasing</vt:lpstr>
      <vt:lpstr>Summary sheet</vt:lpstr>
      <vt:lpstr>UTDF8</vt:lpstr>
      <vt:lpstr>UTDF_control</vt:lpstr>
      <vt:lpstr>Links</vt:lpstr>
      <vt:lpstr>Lanes</vt:lpstr>
      <vt:lpstr>Timeplans</vt:lpstr>
      <vt:lpstr>Phases</vt:lpstr>
      <vt:lpstr>UTDF_input</vt:lpstr>
      <vt:lpstr>GMNS</vt:lpstr>
      <vt:lpstr>timing_csv</vt:lpstr>
      <vt:lpstr>Y-AllRed</vt:lpstr>
      <vt:lpstr>DetZone</vt:lpstr>
      <vt:lpstr>Phasing chart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utdf2gmns</dc:creator>
  <cp:lastModifiedBy>Luo, Roy</cp:lastModifiedBy>
  <dcterms:created xsi:type="dcterms:W3CDTF">2012-08-31T17:18:51Z</dcterms:created>
  <dcterms:modified xsi:type="dcterms:W3CDTF">2025-02-26T15:27:39Z</dcterms:modified>
</cp:coreProperties>
</file>